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ข้อมูลการเงินการคลัง\ข้อมูลปี2563\Q2Y2563\TPS Q2Y2563\"/>
    </mc:Choice>
  </mc:AlternateContent>
  <bookViews>
    <workbookView xWindow="0" yWindow="0" windowWidth="23040" windowHeight="9192" firstSheet="1" activeTab="1"/>
  </bookViews>
  <sheets>
    <sheet name="org2562" sheetId="30" state="hidden" r:id="rId1"/>
    <sheet name="แสดงผลราย รพ." sheetId="16" r:id="rId2"/>
    <sheet name="ตารางคะแนน" sheetId="1" r:id="rId3"/>
    <sheet name="Risk2563Q2" sheetId="17" r:id="rId4"/>
    <sheet name="Planfin2563Q2" sheetId="27" r:id="rId5"/>
    <sheet name="Quick MethodQ2Y63" sheetId="24" r:id="rId6"/>
    <sheet name="HGR2563Q2" sheetId="19" r:id="rId7"/>
    <sheet name="ค่ากลาง" sheetId="33" r:id="rId8"/>
    <sheet name="CMI2562Q3" sheetId="29" r:id="rId9"/>
    <sheet name="อัตราการครองเตียง" sheetId="9" r:id="rId10"/>
    <sheet name="PointQ2Y63" sheetId="25" r:id="rId11"/>
    <sheet name="ข้อมูลพื้นฐานรพ_สป_ณสค61" sheetId="15" r:id="rId12"/>
    <sheet name="Proflile" sheetId="2" r:id="rId13"/>
    <sheet name="Sheet4" sheetId="36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" localSheetId="6">#REF!</definedName>
    <definedName name="_">#REF!</definedName>
    <definedName name="_xlnm._FilterDatabase" localSheetId="8" hidden="1">CMI2562Q3!$R$1:$AD$81</definedName>
    <definedName name="_xlnm._FilterDatabase" localSheetId="6" hidden="1">HGR2563Q2!$W$2:$Z$90</definedName>
    <definedName name="_xlnm._FilterDatabase" localSheetId="4" hidden="1">Planfin2563Q2!$M$2:$Q$98</definedName>
    <definedName name="_xlnm._FilterDatabase" localSheetId="10" hidden="1">PointQ2Y63!$A$2:$I$91</definedName>
    <definedName name="_xlnm._FilterDatabase" localSheetId="5" hidden="1">'Quick MethodQ2Y63'!$A$2:$O$90</definedName>
    <definedName name="_xlnm._FilterDatabase" localSheetId="3" hidden="1">Risk2563Q2!$AF$1:$AH$89</definedName>
    <definedName name="_xlnm._FilterDatabase" localSheetId="11" hidden="1">ข้อมูลพื้นฐานรพ_สป_ณสค61!#REF!</definedName>
    <definedName name="_xlnm._FilterDatabase" localSheetId="2" hidden="1">ตารางคะแนน!$A$1:$AG$93</definedName>
    <definedName name="_xlnm._FilterDatabase" localSheetId="9" hidden="1">อัตราการครองเตียง!$AT$3:$AY$900</definedName>
    <definedName name="_q06" localSheetId="8">#REF!</definedName>
    <definedName name="_q06" localSheetId="6">#REF!</definedName>
    <definedName name="_q06" localSheetId="1">#REF!</definedName>
    <definedName name="_q06">#REF!</definedName>
    <definedName name="poo" localSheetId="8">#REF!</definedName>
    <definedName name="poo">#REF!</definedName>
    <definedName name="_xlnm.Print_Area" localSheetId="4">Planfin2563Q2!$A$1:$O$98</definedName>
    <definedName name="_xlnm.Print_Area" localSheetId="7">ค่ากลาง!$F$4:$I$89</definedName>
    <definedName name="_xlnm.Print_Area" localSheetId="2">ตารางคะแนน!$A$3:$G$93</definedName>
    <definedName name="_xlnm.Print_Area" localSheetId="1">'แสดงผลราย รพ.'!$A$1:$E$58</definedName>
    <definedName name="_xlnm.Print_Titles" localSheetId="4">Planfin2563Q2!$1:$2</definedName>
    <definedName name="_xlnm.Print_Titles" localSheetId="11">ข้อมูลพื้นฐานรพ_สป_ณสค61!#REF!</definedName>
    <definedName name="q" localSheetId="6">#REF!</definedName>
    <definedName name="q">#REF!</definedName>
    <definedName name="q_รหัสหลัก51" localSheetId="8">#REF!</definedName>
    <definedName name="q_รหัสหลัก51" localSheetId="6">#REF!</definedName>
    <definedName name="q_รหัสหลัก51" localSheetId="1">#REF!</definedName>
    <definedName name="q_รหัสหลัก51">#REF!</definedName>
    <definedName name="q_สส" localSheetId="6">#REF!</definedName>
    <definedName name="q_สส">#REF!</definedName>
    <definedName name="q_สสจ51" localSheetId="8">#REF!</definedName>
    <definedName name="q_สสจ51" localSheetId="6">#REF!</definedName>
    <definedName name="q_สสจ51" localSheetId="1">#REF!</definedName>
    <definedName name="q_สสจ51">#REF!</definedName>
    <definedName name="q_สสอ_51" localSheetId="8">#REF!</definedName>
    <definedName name="q_สสอ_51" localSheetId="6">#REF!</definedName>
    <definedName name="q_สสอ_51" localSheetId="1">#REF!</definedName>
    <definedName name="q_สสอ_51">#REF!</definedName>
    <definedName name="q_สสอ51" localSheetId="8">#REF!</definedName>
    <definedName name="q_สสอ51" localSheetId="6">#REF!</definedName>
    <definedName name="q_สสอ51" localSheetId="1">#REF!</definedName>
    <definedName name="q_สสอ51">#REF!</definedName>
    <definedName name="q_สอ_51" localSheetId="8">#REF!</definedName>
    <definedName name="q_สอ_51" localSheetId="6">#REF!</definedName>
    <definedName name="q_สอ_51" localSheetId="1">#REF!</definedName>
    <definedName name="q_สอ_51">#REF!</definedName>
    <definedName name="q00_เขต" localSheetId="8">#REF!</definedName>
    <definedName name="q00_เขต" localSheetId="6">#REF!</definedName>
    <definedName name="q00_เขต" localSheetId="1">#REF!</definedName>
    <definedName name="q00_เขต">#REF!</definedName>
    <definedName name="q01_" localSheetId="6">#REF!</definedName>
    <definedName name="q01_">#REF!</definedName>
    <definedName name="q01_จังหวัด" localSheetId="8">#REF!</definedName>
    <definedName name="q01_จังหวัด" localSheetId="6">#REF!</definedName>
    <definedName name="q01_จังหวัด" localSheetId="1">#REF!</definedName>
    <definedName name="q01_จังหวัด">#REF!</definedName>
    <definedName name="q01_รพสต9762" localSheetId="8">#REF!</definedName>
    <definedName name="q01_รพสต9762" localSheetId="6">#REF!</definedName>
    <definedName name="q01_รพสต9762" localSheetId="1">#REF!</definedName>
    <definedName name="q01_รพสต9762">#REF!</definedName>
    <definedName name="q01_รหัสหลัก" localSheetId="8">#REF!</definedName>
    <definedName name="q01_รหัสหลัก" localSheetId="6">#REF!</definedName>
    <definedName name="q01_รหัสหลัก" localSheetId="1">#REF!</definedName>
    <definedName name="q01_รหัสหลัก">#REF!</definedName>
    <definedName name="q01_สสจ" localSheetId="8">#REF!</definedName>
    <definedName name="q01_สสจ" localSheetId="6">#REF!</definedName>
    <definedName name="q01_สสจ" localSheetId="1">#REF!</definedName>
    <definedName name="q01_สสจ">#REF!</definedName>
    <definedName name="q01_สสจ1" localSheetId="8">#REF!</definedName>
    <definedName name="q01_สสจ1" localSheetId="6">#REF!</definedName>
    <definedName name="q01_สสจ1" localSheetId="1">#REF!</definedName>
    <definedName name="q01_สสจ1">#REF!</definedName>
    <definedName name="q01_สำรวจข้อมูลพื้นฐาน_2557" localSheetId="8">#REF!</definedName>
    <definedName name="q01_สำรวจข้อมูลพื้นฐาน_2557">#REF!</definedName>
    <definedName name="q02_" localSheetId="6">#REF!</definedName>
    <definedName name="q02_">#REF!</definedName>
    <definedName name="q02_รพศ_รพท" localSheetId="6">[1]รพศ_รพท_รพช!$A$1:$V$836</definedName>
    <definedName name="q02_รพศ_รพท" localSheetId="1">[2]รพศ_รพท_รพช!$A$1:$V$836</definedName>
    <definedName name="q02_รพศ_รพท">[3]รพศ_รพท_รพช!$A$1:$V$836</definedName>
    <definedName name="q02_รพศ_รพท_รพช" localSheetId="8">#REF!</definedName>
    <definedName name="q02_รพศ_รพท_รพช" localSheetId="6">#REF!</definedName>
    <definedName name="q02_รพศ_รพท_รพช" localSheetId="1">#REF!</definedName>
    <definedName name="q02_รพศ_รพท_รพช">#REF!</definedName>
    <definedName name="q03_ทำเนียบเตียงใหม่" localSheetId="8">#REF!</definedName>
    <definedName name="q03_ทำเนียบเตียงใหม่" localSheetId="6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8">#REF!</definedName>
    <definedName name="q03_ทำเนียบเตียงใหม่1" localSheetId="6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8">#REF!</definedName>
    <definedName name="q03_รพศ_รพท_รพช_52" localSheetId="6">#REF!</definedName>
    <definedName name="q03_รพศ_รพท_รพช_52" localSheetId="1">#REF!</definedName>
    <definedName name="q03_รพศ_รพท_รพช_52">#REF!</definedName>
    <definedName name="q03_สสอ" localSheetId="8">#REF!</definedName>
    <definedName name="q03_สสอ" localSheetId="6">#REF!</definedName>
    <definedName name="q03_สสอ" localSheetId="1">#REF!</definedName>
    <definedName name="q03_สสอ">#REF!</definedName>
    <definedName name="q04_รพสต" localSheetId="8">#REF!</definedName>
    <definedName name="q04_รพสต" localSheetId="6">#REF!</definedName>
    <definedName name="q04_รพสต" localSheetId="1">#REF!</definedName>
    <definedName name="q04_รพสต">#REF!</definedName>
    <definedName name="q05_" localSheetId="6">#REF!</definedName>
    <definedName name="q05_">#REF!</definedName>
    <definedName name="q05_รพศ_รพท_รพช_มีอำเภอรับผิดชอบ" localSheetId="8">#REF!</definedName>
    <definedName name="q05_รพศ_รพท_รพช_มีอำเภอรับผิดชอบ" localSheetId="6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8">#REF!</definedName>
    <definedName name="q05_หน่วยงานย่อย" localSheetId="6">#REF!</definedName>
    <definedName name="q05_หน่วยงานย่อย" localSheetId="1">#REF!</definedName>
    <definedName name="q05_หน่วยงานย่อย">#REF!</definedName>
    <definedName name="q06_" localSheetId="6">#REF!</definedName>
    <definedName name="q06_">#REF!</definedName>
    <definedName name="q06_รพ" localSheetId="8">#REF!</definedName>
    <definedName name="q06_รพ" localSheetId="6">#REF!</definedName>
    <definedName name="q06_รพ" localSheetId="1">#REF!</definedName>
    <definedName name="q06_รพ">#REF!</definedName>
    <definedName name="q07_" localSheetId="6">#REF!</definedName>
    <definedName name="q07_">#REF!</definedName>
    <definedName name="q07_สสอ" localSheetId="8">#REF!</definedName>
    <definedName name="q07_สสอ" localSheetId="6">#REF!</definedName>
    <definedName name="q07_สสอ" localSheetId="1">#REF!</definedName>
    <definedName name="q07_สสอ">#REF!</definedName>
    <definedName name="q07_สสอ1" localSheetId="8">#REF!</definedName>
    <definedName name="q07_สสอ1" localSheetId="6">#REF!</definedName>
    <definedName name="q07_สสอ1" localSheetId="1">#REF!</definedName>
    <definedName name="q07_สสอ1">#REF!</definedName>
    <definedName name="q08_" localSheetId="6">#REF!</definedName>
    <definedName name="q08_">#REF!</definedName>
    <definedName name="q08_รพสตหน่วยงานย่อย" localSheetId="8">#REF!</definedName>
    <definedName name="q08_รพสตหน่วยงานย่อย" localSheetId="6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8">#REF!</definedName>
    <definedName name="q08_รพสตหน่วยงานย่อย1" localSheetId="6">#REF!</definedName>
    <definedName name="q08_รพสตหน่วยงานย่อย1" localSheetId="1">#REF!</definedName>
    <definedName name="q08_รพสตหน่วยงานย่อย1">#REF!</definedName>
    <definedName name="q09_" localSheetId="6">#REF!</definedName>
    <definedName name="q09_">#REF!</definedName>
    <definedName name="q1_" localSheetId="6">#REF!</definedName>
    <definedName name="q1_">#REF!</definedName>
    <definedName name="q1_รพ877" localSheetId="8">#REF!</definedName>
    <definedName name="q1_รพ877" localSheetId="6">#REF!</definedName>
    <definedName name="q1_รพ877" localSheetId="1">#REF!</definedName>
    <definedName name="q1_รพ877">#REF!</definedName>
    <definedName name="q11_" localSheetId="6">#REF!</definedName>
    <definedName name="q11_">#REF!</definedName>
    <definedName name="q11_สสจ_มีเขตรหัสพื้นที่" localSheetId="8">#REF!</definedName>
    <definedName name="q11_สสจ_มีเขตรหัสพื้นที่" localSheetId="6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" localSheetId="6">#REF!</definedName>
    <definedName name="q12_">#REF!</definedName>
    <definedName name="q12_รพศรพทรพช891" localSheetId="8">#REF!</definedName>
    <definedName name="q12_รพศรพทรพช891" localSheetId="6">#REF!</definedName>
    <definedName name="q12_รพศรพทรพช891" localSheetId="1">#REF!</definedName>
    <definedName name="q12_รพศรพทรพช891">#REF!</definedName>
    <definedName name="q12_รพศรพทรพช8911" localSheetId="8">#REF!</definedName>
    <definedName name="q12_รพศรพทรพช8911" localSheetId="6">#REF!</definedName>
    <definedName name="q12_รพศรพทรพช8911" localSheetId="1">#REF!</definedName>
    <definedName name="q12_รพศรพทรพช8911">#REF!</definedName>
    <definedName name="q12_รพศรพทรพช896" localSheetId="8">#REF!</definedName>
    <definedName name="q12_รพศรพทรพช896" localSheetId="6">#REF!</definedName>
    <definedName name="q12_รพศรพทรพช896" localSheetId="1">#REF!</definedName>
    <definedName name="q12_รพศรพทรพช896">#REF!</definedName>
    <definedName name="q12_สสจ_52" localSheetId="8">#REF!</definedName>
    <definedName name="q12_สสจ_52" localSheetId="6">#REF!</definedName>
    <definedName name="q12_สสจ_52" localSheetId="1">#REF!</definedName>
    <definedName name="q12_สสจ_52">#REF!</definedName>
    <definedName name="q13_" localSheetId="6">#REF!</definedName>
    <definedName name="q13_">#REF!</definedName>
    <definedName name="q14_" localSheetId="6">#REF!</definedName>
    <definedName name="q14_">#REF!</definedName>
    <definedName name="q14_รพสต97631" localSheetId="8">#REF!</definedName>
    <definedName name="q14_รพสต97631" localSheetId="6">#REF!</definedName>
    <definedName name="q14_รพสต97631" localSheetId="1">#REF!</definedName>
    <definedName name="q14_รพสต97631">#REF!</definedName>
    <definedName name="q16_" localSheetId="6">#REF!</definedName>
    <definedName name="q16_">#REF!</definedName>
    <definedName name="q2_" localSheetId="6">#REF!</definedName>
    <definedName name="q2_">#REF!</definedName>
    <definedName name="q2_รพ883" localSheetId="8">#REF!</definedName>
    <definedName name="q2_รพ883" localSheetId="6">#REF!</definedName>
    <definedName name="q2_รพ883" localSheetId="1">#REF!</definedName>
    <definedName name="q2_รพ883">#REF!</definedName>
    <definedName name="q21_" localSheetId="6">#REF!</definedName>
    <definedName name="q21_">#REF!</definedName>
    <definedName name="q91_ข้อมูลรายรพ_55_571" localSheetId="8">#REF!</definedName>
    <definedName name="q91_ข้อมูลรายรพ_55_571">#REF!</definedName>
    <definedName name="Query1" localSheetId="8">#REF!</definedName>
    <definedName name="Query1" localSheetId="6">#REF!</definedName>
    <definedName name="Query1" localSheetId="1">#REF!</definedName>
    <definedName name="Query1">#REF!</definedName>
    <definedName name="t01_รพศรพทรพช876" localSheetId="8">#REF!</definedName>
    <definedName name="t01_รพศรพทรพช876" localSheetId="6">#REF!</definedName>
    <definedName name="t01_รพศรพทรพช876" localSheetId="1">#REF!</definedName>
    <definedName name="t01_รพศรพทรพช876">#REF!</definedName>
    <definedName name="t02_สสอ" localSheetId="8">#REF!</definedName>
    <definedName name="t02_สสอ" localSheetId="6">#REF!</definedName>
    <definedName name="t02_สสอ" localSheetId="1">#REF!</definedName>
    <definedName name="t02_สสอ">#REF!</definedName>
    <definedName name="t03_รพสต9762" localSheetId="8">#REF!</definedName>
    <definedName name="t03_รพสต9762" localSheetId="6">#REF!</definedName>
    <definedName name="t03_รพสต9762" localSheetId="1">#REF!</definedName>
    <definedName name="t03_รพสต9762">#REF!</definedName>
    <definedName name="t11_สสจ_ที่ไม่ตรงกับ_t12_สสจ" localSheetId="8">#REF!</definedName>
    <definedName name="t11_สสจ_ที่ไม่ตรงกับ_t12_สสจ" localSheetId="6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8">#REF!</definedName>
    <definedName name="t13_รพศ_รพท_รพช_ที่ไม่ตรงกับ_t14_รพศ_รพท_รพช" localSheetId="6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8">#REF!</definedName>
    <definedName name="t15_สสอ_ที่ไม่ตรงกับ_t16_สสอ" localSheetId="6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8">#REF!</definedName>
    <definedName name="t17_รพสตหน่วยงานย่อย_ที่ไม่ตรงกับ_t18_รพสตหน่วยงานย่อย" localSheetId="6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6">[4]t3_รพศรพทรพช883!$A$1:$AH$884</definedName>
    <definedName name="t3_รพศรพทรพช883" localSheetId="1">[5]t3_รพศรพทรพช883!$A$1:$AH$884</definedName>
    <definedName name="t3_รพศรพทรพช883">[6]t3_รพศรพทรพช883!$A$1:$AH$884</definedName>
    <definedName name="จำนวนรพ_ตามSP" localSheetId="8">#REF!</definedName>
    <definedName name="จำนวนรพ_ตามSP" localSheetId="6">#REF!</definedName>
    <definedName name="จำนวนรพ_ตามSP" localSheetId="1">#REF!</definedName>
    <definedName name="จำนวนรพ_ตามSP">#REF!</definedName>
    <definedName name="จำนวนรพ_รายเขต" localSheetId="8">#REF!</definedName>
    <definedName name="จำนวนรพ_รายเขต" localSheetId="6">#REF!</definedName>
    <definedName name="จำนวนรพ_รายเขต" localSheetId="1">#REF!</definedName>
    <definedName name="จำนวนรพ_รายเขต">#REF!</definedName>
    <definedName name="ทำเนียบสถานบริการ" localSheetId="8">#REF!</definedName>
    <definedName name="ทำเนียบสถานบริการ" localSheetId="6">#REF!</definedName>
    <definedName name="ทำเนียบสถานบริการ" localSheetId="1">#REF!</definedName>
    <definedName name="ทำเนียบสถานบริการ">#REF!</definedName>
    <definedName name="ฟหก" localSheetId="6">#REF!</definedName>
    <definedName name="ฟหก">#REF!</definedName>
    <definedName name="รหัสหลัก50" localSheetId="8">#REF!</definedName>
    <definedName name="รหัสหลัก50" localSheetId="6">#REF!</definedName>
    <definedName name="รหัสหลัก50" localSheetId="1">#REF!</definedName>
    <definedName name="รหัสหลัก50">#REF!</definedName>
  </definedNames>
  <calcPr calcId="162913"/>
  <pivotCaches>
    <pivotCache cacheId="0" r:id="rId28"/>
  </pivotCaches>
</workbook>
</file>

<file path=xl/calcChain.xml><?xml version="1.0" encoding="utf-8"?>
<calcChain xmlns="http://schemas.openxmlformats.org/spreadsheetml/2006/main">
  <c r="D12" i="16" l="1"/>
  <c r="D8" i="16"/>
  <c r="D7" i="16"/>
  <c r="D6" i="16"/>
  <c r="D5" i="16"/>
  <c r="E4" i="16"/>
  <c r="J4" i="25" l="1"/>
  <c r="AB6" i="1" s="1"/>
  <c r="J5" i="25"/>
  <c r="AB7" i="1" s="1"/>
  <c r="J6" i="25"/>
  <c r="AB8" i="1" s="1"/>
  <c r="J7" i="25"/>
  <c r="AB9" i="1" s="1"/>
  <c r="J8" i="25"/>
  <c r="AB10" i="1" s="1"/>
  <c r="J9" i="25"/>
  <c r="AB11" i="1" s="1"/>
  <c r="J10" i="25"/>
  <c r="AB12" i="1" s="1"/>
  <c r="J11" i="25"/>
  <c r="AB13" i="1" s="1"/>
  <c r="J12" i="25"/>
  <c r="AB14" i="1" s="1"/>
  <c r="J13" i="25"/>
  <c r="AB15" i="1" s="1"/>
  <c r="J14" i="25"/>
  <c r="AB16" i="1" s="1"/>
  <c r="J15" i="25"/>
  <c r="AB17" i="1" s="1"/>
  <c r="J16" i="25"/>
  <c r="AB18" i="1" s="1"/>
  <c r="J17" i="25"/>
  <c r="AB19" i="1" s="1"/>
  <c r="J18" i="25"/>
  <c r="AB20" i="1" s="1"/>
  <c r="J19" i="25"/>
  <c r="AB21" i="1" s="1"/>
  <c r="J20" i="25"/>
  <c r="AB22" i="1" s="1"/>
  <c r="J21" i="25"/>
  <c r="AB23" i="1" s="1"/>
  <c r="J22" i="25"/>
  <c r="AB24" i="1" s="1"/>
  <c r="J23" i="25"/>
  <c r="AB25" i="1" s="1"/>
  <c r="J24" i="25"/>
  <c r="AB26" i="1" s="1"/>
  <c r="J25" i="25"/>
  <c r="AB27" i="1" s="1"/>
  <c r="J26" i="25"/>
  <c r="AB28" i="1" s="1"/>
  <c r="J27" i="25"/>
  <c r="AB29" i="1" s="1"/>
  <c r="J28" i="25"/>
  <c r="AB30" i="1" s="1"/>
  <c r="J29" i="25"/>
  <c r="AB31" i="1" s="1"/>
  <c r="J30" i="25"/>
  <c r="AB32" i="1" s="1"/>
  <c r="J31" i="25"/>
  <c r="AB33" i="1" s="1"/>
  <c r="J32" i="25"/>
  <c r="AB34" i="1" s="1"/>
  <c r="J33" i="25"/>
  <c r="AB35" i="1" s="1"/>
  <c r="J34" i="25"/>
  <c r="AB36" i="1" s="1"/>
  <c r="J35" i="25"/>
  <c r="AB37" i="1" s="1"/>
  <c r="J36" i="25"/>
  <c r="AB38" i="1" s="1"/>
  <c r="J37" i="25"/>
  <c r="AB39" i="1" s="1"/>
  <c r="J38" i="25"/>
  <c r="AB40" i="1" s="1"/>
  <c r="J39" i="25"/>
  <c r="AB41" i="1" s="1"/>
  <c r="J40" i="25"/>
  <c r="AB42" i="1" s="1"/>
  <c r="J41" i="25"/>
  <c r="AB43" i="1" s="1"/>
  <c r="J42" i="25"/>
  <c r="AB44" i="1" s="1"/>
  <c r="J43" i="25"/>
  <c r="AB45" i="1" s="1"/>
  <c r="J44" i="25"/>
  <c r="AB46" i="1" s="1"/>
  <c r="J45" i="25"/>
  <c r="AB47" i="1" s="1"/>
  <c r="J46" i="25"/>
  <c r="AB48" i="1" s="1"/>
  <c r="J47" i="25"/>
  <c r="AB49" i="1" s="1"/>
  <c r="J48" i="25"/>
  <c r="AB50" i="1" s="1"/>
  <c r="J49" i="25"/>
  <c r="AB51" i="1" s="1"/>
  <c r="J50" i="25"/>
  <c r="AB52" i="1" s="1"/>
  <c r="J51" i="25"/>
  <c r="AB53" i="1" s="1"/>
  <c r="J52" i="25"/>
  <c r="AB54" i="1" s="1"/>
  <c r="J53" i="25"/>
  <c r="AB55" i="1" s="1"/>
  <c r="J54" i="25"/>
  <c r="AB56" i="1" s="1"/>
  <c r="J55" i="25"/>
  <c r="AB57" i="1" s="1"/>
  <c r="J56" i="25"/>
  <c r="AB58" i="1" s="1"/>
  <c r="J57" i="25"/>
  <c r="AB59" i="1" s="1"/>
  <c r="J58" i="25"/>
  <c r="AB60" i="1" s="1"/>
  <c r="J59" i="25"/>
  <c r="AB61" i="1" s="1"/>
  <c r="J60" i="25"/>
  <c r="AB62" i="1" s="1"/>
  <c r="J61" i="25"/>
  <c r="AB63" i="1" s="1"/>
  <c r="J62" i="25"/>
  <c r="AB64" i="1" s="1"/>
  <c r="J63" i="25"/>
  <c r="AB65" i="1" s="1"/>
  <c r="J64" i="25"/>
  <c r="AB66" i="1" s="1"/>
  <c r="J65" i="25"/>
  <c r="AB67" i="1" s="1"/>
  <c r="J66" i="25"/>
  <c r="AB68" i="1" s="1"/>
  <c r="J67" i="25"/>
  <c r="AB69" i="1" s="1"/>
  <c r="J68" i="25"/>
  <c r="AB70" i="1" s="1"/>
  <c r="J69" i="25"/>
  <c r="AB71" i="1" s="1"/>
  <c r="J70" i="25"/>
  <c r="AB72" i="1" s="1"/>
  <c r="J71" i="25"/>
  <c r="AB73" i="1" s="1"/>
  <c r="J72" i="25"/>
  <c r="AB74" i="1" s="1"/>
  <c r="J73" i="25"/>
  <c r="AB75" i="1" s="1"/>
  <c r="J74" i="25"/>
  <c r="AB76" i="1" s="1"/>
  <c r="J75" i="25"/>
  <c r="AB77" i="1" s="1"/>
  <c r="J76" i="25"/>
  <c r="AB78" i="1" s="1"/>
  <c r="J77" i="25"/>
  <c r="AB79" i="1" s="1"/>
  <c r="J78" i="25"/>
  <c r="AB80" i="1" s="1"/>
  <c r="J79" i="25"/>
  <c r="AB81" i="1" s="1"/>
  <c r="J80" i="25"/>
  <c r="AB82" i="1" s="1"/>
  <c r="J81" i="25"/>
  <c r="AB83" i="1" s="1"/>
  <c r="J82" i="25"/>
  <c r="AB84" i="1" s="1"/>
  <c r="J83" i="25"/>
  <c r="AB85" i="1" s="1"/>
  <c r="J84" i="25"/>
  <c r="AB86" i="1" s="1"/>
  <c r="J85" i="25"/>
  <c r="AB87" i="1" s="1"/>
  <c r="J86" i="25"/>
  <c r="AB88" i="1" s="1"/>
  <c r="J87" i="25"/>
  <c r="AB89" i="1" s="1"/>
  <c r="J88" i="25"/>
  <c r="AB90" i="1" s="1"/>
  <c r="J89" i="25"/>
  <c r="AB91" i="1" s="1"/>
  <c r="J90" i="25"/>
  <c r="AB92" i="1" s="1"/>
  <c r="J91" i="25"/>
  <c r="AB93" i="1" s="1"/>
  <c r="AY900" i="9" l="1"/>
  <c r="AU900" i="9"/>
  <c r="AV900" i="9" s="1"/>
  <c r="AT900" i="9"/>
  <c r="A900" i="9"/>
  <c r="AY899" i="9"/>
  <c r="AU899" i="9"/>
  <c r="AV899" i="9" s="1"/>
  <c r="AT899" i="9"/>
  <c r="A899" i="9"/>
  <c r="AY898" i="9"/>
  <c r="AU898" i="9"/>
  <c r="AV898" i="9" s="1"/>
  <c r="AT898" i="9"/>
  <c r="A898" i="9"/>
  <c r="AY897" i="9"/>
  <c r="AU897" i="9"/>
  <c r="AV897" i="9" s="1"/>
  <c r="AT897" i="9"/>
  <c r="A897" i="9"/>
  <c r="AY896" i="9"/>
  <c r="AU896" i="9"/>
  <c r="AV896" i="9" s="1"/>
  <c r="AT896" i="9"/>
  <c r="A896" i="9"/>
  <c r="AY895" i="9"/>
  <c r="AU895" i="9"/>
  <c r="AV895" i="9" s="1"/>
  <c r="AT895" i="9"/>
  <c r="A895" i="9"/>
  <c r="AY894" i="9"/>
  <c r="AU894" i="9"/>
  <c r="AV894" i="9" s="1"/>
  <c r="AT894" i="9"/>
  <c r="A894" i="9"/>
  <c r="AY893" i="9"/>
  <c r="AU893" i="9"/>
  <c r="AV893" i="9" s="1"/>
  <c r="AT893" i="9"/>
  <c r="A893" i="9"/>
  <c r="AY892" i="9"/>
  <c r="AU892" i="9"/>
  <c r="AV892" i="9" s="1"/>
  <c r="AT892" i="9"/>
  <c r="A892" i="9"/>
  <c r="AY891" i="9"/>
  <c r="AU891" i="9"/>
  <c r="AV891" i="9" s="1"/>
  <c r="AT891" i="9"/>
  <c r="A891" i="9"/>
  <c r="AY890" i="9"/>
  <c r="AU890" i="9"/>
  <c r="AV890" i="9" s="1"/>
  <c r="AT890" i="9"/>
  <c r="A890" i="9"/>
  <c r="AY889" i="9"/>
  <c r="AU889" i="9"/>
  <c r="AV889" i="9" s="1"/>
  <c r="AT889" i="9"/>
  <c r="A889" i="9"/>
  <c r="AY888" i="9"/>
  <c r="AU888" i="9"/>
  <c r="AV888" i="9" s="1"/>
  <c r="AT888" i="9"/>
  <c r="A888" i="9"/>
  <c r="AY887" i="9"/>
  <c r="AU887" i="9"/>
  <c r="AV887" i="9" s="1"/>
  <c r="AT887" i="9"/>
  <c r="A887" i="9"/>
  <c r="AY886" i="9"/>
  <c r="AU886" i="9"/>
  <c r="AV886" i="9" s="1"/>
  <c r="AT886" i="9"/>
  <c r="A886" i="9"/>
  <c r="AY885" i="9"/>
  <c r="AU885" i="9"/>
  <c r="AV885" i="9" s="1"/>
  <c r="AT885" i="9"/>
  <c r="A885" i="9"/>
  <c r="AY884" i="9"/>
  <c r="AU884" i="9"/>
  <c r="AV884" i="9" s="1"/>
  <c r="AT884" i="9"/>
  <c r="A884" i="9"/>
  <c r="AY883" i="9"/>
  <c r="AU883" i="9"/>
  <c r="AV883" i="9" s="1"/>
  <c r="AT883" i="9"/>
  <c r="A883" i="9"/>
  <c r="AY882" i="9"/>
  <c r="AU882" i="9"/>
  <c r="AV882" i="9" s="1"/>
  <c r="AT882" i="9"/>
  <c r="A882" i="9"/>
  <c r="AY881" i="9"/>
  <c r="AU881" i="9"/>
  <c r="AV881" i="9" s="1"/>
  <c r="AT881" i="9"/>
  <c r="A881" i="9"/>
  <c r="AY880" i="9"/>
  <c r="AU880" i="9"/>
  <c r="AV880" i="9" s="1"/>
  <c r="AT880" i="9"/>
  <c r="A880" i="9"/>
  <c r="AY879" i="9"/>
  <c r="AU879" i="9"/>
  <c r="AV879" i="9" s="1"/>
  <c r="AT879" i="9"/>
  <c r="A879" i="9"/>
  <c r="AY878" i="9"/>
  <c r="AU878" i="9"/>
  <c r="AV878" i="9" s="1"/>
  <c r="AT878" i="9"/>
  <c r="A878" i="9"/>
  <c r="AY877" i="9"/>
  <c r="AU877" i="9"/>
  <c r="AV877" i="9" s="1"/>
  <c r="AT877" i="9"/>
  <c r="A877" i="9"/>
  <c r="AY876" i="9"/>
  <c r="AU876" i="9"/>
  <c r="AV876" i="9" s="1"/>
  <c r="AT876" i="9"/>
  <c r="A876" i="9"/>
  <c r="AY875" i="9"/>
  <c r="AU875" i="9"/>
  <c r="AV875" i="9" s="1"/>
  <c r="AT875" i="9"/>
  <c r="A875" i="9"/>
  <c r="AY874" i="9"/>
  <c r="AU874" i="9"/>
  <c r="AV874" i="9" s="1"/>
  <c r="AT874" i="9"/>
  <c r="A874" i="9"/>
  <c r="AY873" i="9"/>
  <c r="AU873" i="9"/>
  <c r="AV873" i="9" s="1"/>
  <c r="AT873" i="9"/>
  <c r="A873" i="9"/>
  <c r="AY872" i="9"/>
  <c r="AU872" i="9"/>
  <c r="AV872" i="9" s="1"/>
  <c r="AT872" i="9"/>
  <c r="A872" i="9"/>
  <c r="AY871" i="9"/>
  <c r="AU871" i="9"/>
  <c r="AV871" i="9" s="1"/>
  <c r="AT871" i="9"/>
  <c r="A871" i="9"/>
  <c r="AY870" i="9"/>
  <c r="AU870" i="9"/>
  <c r="AV870" i="9" s="1"/>
  <c r="AT870" i="9"/>
  <c r="A870" i="9"/>
  <c r="AY869" i="9"/>
  <c r="AU869" i="9"/>
  <c r="AV869" i="9" s="1"/>
  <c r="AT869" i="9"/>
  <c r="A869" i="9"/>
  <c r="AY868" i="9"/>
  <c r="AU868" i="9"/>
  <c r="AV868" i="9" s="1"/>
  <c r="AT868" i="9"/>
  <c r="A868" i="9"/>
  <c r="AY867" i="9"/>
  <c r="AU867" i="9"/>
  <c r="AV867" i="9" s="1"/>
  <c r="AT867" i="9"/>
  <c r="A867" i="9"/>
  <c r="AY866" i="9"/>
  <c r="AU866" i="9"/>
  <c r="AV866" i="9" s="1"/>
  <c r="AT866" i="9"/>
  <c r="A866" i="9"/>
  <c r="AY865" i="9"/>
  <c r="AU865" i="9"/>
  <c r="AV865" i="9" s="1"/>
  <c r="AT865" i="9"/>
  <c r="A865" i="9"/>
  <c r="AY864" i="9"/>
  <c r="AU864" i="9"/>
  <c r="AV864" i="9" s="1"/>
  <c r="AT864" i="9"/>
  <c r="A864" i="9"/>
  <c r="AY863" i="9"/>
  <c r="AU863" i="9"/>
  <c r="AV863" i="9" s="1"/>
  <c r="AT863" i="9"/>
  <c r="A863" i="9"/>
  <c r="AY862" i="9"/>
  <c r="AU862" i="9"/>
  <c r="AV862" i="9" s="1"/>
  <c r="AT862" i="9"/>
  <c r="A862" i="9"/>
  <c r="AY861" i="9"/>
  <c r="AU861" i="9"/>
  <c r="AV861" i="9" s="1"/>
  <c r="AT861" i="9"/>
  <c r="A861" i="9"/>
  <c r="AY860" i="9"/>
  <c r="AU860" i="9"/>
  <c r="AV860" i="9" s="1"/>
  <c r="AT860" i="9"/>
  <c r="A860" i="9"/>
  <c r="AY859" i="9"/>
  <c r="AU859" i="9"/>
  <c r="AV859" i="9" s="1"/>
  <c r="AT859" i="9"/>
  <c r="A859" i="9"/>
  <c r="AY858" i="9"/>
  <c r="AU858" i="9"/>
  <c r="AV858" i="9" s="1"/>
  <c r="AT858" i="9"/>
  <c r="A858" i="9"/>
  <c r="AY857" i="9"/>
  <c r="AU857" i="9"/>
  <c r="AV857" i="9" s="1"/>
  <c r="AT857" i="9"/>
  <c r="A857" i="9"/>
  <c r="AY856" i="9"/>
  <c r="AU856" i="9"/>
  <c r="AV856" i="9" s="1"/>
  <c r="AT856" i="9"/>
  <c r="A856" i="9"/>
  <c r="AY855" i="9"/>
  <c r="AU855" i="9"/>
  <c r="AV855" i="9" s="1"/>
  <c r="AT855" i="9"/>
  <c r="A855" i="9"/>
  <c r="AY854" i="9"/>
  <c r="AU854" i="9"/>
  <c r="AV854" i="9" s="1"/>
  <c r="AT854" i="9"/>
  <c r="A854" i="9"/>
  <c r="AY853" i="9"/>
  <c r="AU853" i="9"/>
  <c r="AV853" i="9" s="1"/>
  <c r="AT853" i="9"/>
  <c r="A853" i="9"/>
  <c r="AY852" i="9"/>
  <c r="AU852" i="9"/>
  <c r="AV852" i="9" s="1"/>
  <c r="AT852" i="9"/>
  <c r="A852" i="9"/>
  <c r="AY851" i="9"/>
  <c r="AU851" i="9"/>
  <c r="AV851" i="9" s="1"/>
  <c r="AT851" i="9"/>
  <c r="A851" i="9"/>
  <c r="AY850" i="9"/>
  <c r="AU850" i="9"/>
  <c r="AV850" i="9" s="1"/>
  <c r="AT850" i="9"/>
  <c r="A850" i="9"/>
  <c r="AY849" i="9"/>
  <c r="AU849" i="9"/>
  <c r="AV849" i="9" s="1"/>
  <c r="AT849" i="9"/>
  <c r="A849" i="9"/>
  <c r="AY848" i="9"/>
  <c r="AU848" i="9"/>
  <c r="AV848" i="9" s="1"/>
  <c r="AT848" i="9"/>
  <c r="A848" i="9"/>
  <c r="AY847" i="9"/>
  <c r="AU847" i="9"/>
  <c r="AV847" i="9" s="1"/>
  <c r="AT847" i="9"/>
  <c r="A847" i="9"/>
  <c r="AY846" i="9"/>
  <c r="AU846" i="9"/>
  <c r="AV846" i="9" s="1"/>
  <c r="AT846" i="9"/>
  <c r="A846" i="9"/>
  <c r="AY845" i="9"/>
  <c r="AU845" i="9"/>
  <c r="AV845" i="9" s="1"/>
  <c r="AT845" i="9"/>
  <c r="A845" i="9"/>
  <c r="AY844" i="9"/>
  <c r="AU844" i="9"/>
  <c r="AV844" i="9" s="1"/>
  <c r="AT844" i="9"/>
  <c r="A844" i="9"/>
  <c r="AY843" i="9"/>
  <c r="AU843" i="9"/>
  <c r="AV843" i="9" s="1"/>
  <c r="AT843" i="9"/>
  <c r="A843" i="9"/>
  <c r="AY842" i="9"/>
  <c r="AU842" i="9"/>
  <c r="AV842" i="9" s="1"/>
  <c r="AT842" i="9"/>
  <c r="A842" i="9"/>
  <c r="AY841" i="9"/>
  <c r="AU841" i="9"/>
  <c r="AV841" i="9" s="1"/>
  <c r="AT841" i="9"/>
  <c r="A841" i="9"/>
  <c r="AY840" i="9"/>
  <c r="AU840" i="9"/>
  <c r="AV840" i="9" s="1"/>
  <c r="AT840" i="9"/>
  <c r="A840" i="9"/>
  <c r="AY839" i="9"/>
  <c r="AU839" i="9"/>
  <c r="AV839" i="9" s="1"/>
  <c r="AT839" i="9"/>
  <c r="A839" i="9"/>
  <c r="AY838" i="9"/>
  <c r="AU838" i="9"/>
  <c r="AV838" i="9" s="1"/>
  <c r="AT838" i="9"/>
  <c r="A838" i="9"/>
  <c r="AY837" i="9"/>
  <c r="AU837" i="9"/>
  <c r="AV837" i="9" s="1"/>
  <c r="AT837" i="9"/>
  <c r="A837" i="9"/>
  <c r="AY836" i="9"/>
  <c r="AU836" i="9"/>
  <c r="AV836" i="9" s="1"/>
  <c r="AT836" i="9"/>
  <c r="A836" i="9"/>
  <c r="AY835" i="9"/>
  <c r="AU835" i="9"/>
  <c r="AV835" i="9" s="1"/>
  <c r="AT835" i="9"/>
  <c r="A835" i="9"/>
  <c r="AY834" i="9"/>
  <c r="AU834" i="9"/>
  <c r="AV834" i="9" s="1"/>
  <c r="AT834" i="9"/>
  <c r="A834" i="9"/>
  <c r="AY833" i="9"/>
  <c r="AU833" i="9"/>
  <c r="AV833" i="9" s="1"/>
  <c r="AT833" i="9"/>
  <c r="A833" i="9"/>
  <c r="AY832" i="9"/>
  <c r="AU832" i="9"/>
  <c r="AV832" i="9" s="1"/>
  <c r="AT832" i="9"/>
  <c r="A832" i="9"/>
  <c r="AY831" i="9"/>
  <c r="AU831" i="9"/>
  <c r="AV831" i="9" s="1"/>
  <c r="AT831" i="9"/>
  <c r="A831" i="9"/>
  <c r="AY830" i="9"/>
  <c r="AU830" i="9"/>
  <c r="AV830" i="9" s="1"/>
  <c r="AT830" i="9"/>
  <c r="A830" i="9"/>
  <c r="AY829" i="9"/>
  <c r="AU829" i="9"/>
  <c r="AV829" i="9" s="1"/>
  <c r="AT829" i="9"/>
  <c r="A829" i="9"/>
  <c r="AY828" i="9"/>
  <c r="AU828" i="9"/>
  <c r="AV828" i="9" s="1"/>
  <c r="AT828" i="9"/>
  <c r="A828" i="9"/>
  <c r="AY827" i="9"/>
  <c r="AU827" i="9"/>
  <c r="AV827" i="9" s="1"/>
  <c r="AT827" i="9"/>
  <c r="A827" i="9"/>
  <c r="AY826" i="9"/>
  <c r="AU826" i="9"/>
  <c r="AV826" i="9" s="1"/>
  <c r="AT826" i="9"/>
  <c r="A826" i="9"/>
  <c r="AY825" i="9"/>
  <c r="AU825" i="9"/>
  <c r="AV825" i="9" s="1"/>
  <c r="AT825" i="9"/>
  <c r="A825" i="9"/>
  <c r="AY824" i="9"/>
  <c r="AU824" i="9"/>
  <c r="AV824" i="9" s="1"/>
  <c r="AT824" i="9"/>
  <c r="A824" i="9"/>
  <c r="AY823" i="9"/>
  <c r="AU823" i="9"/>
  <c r="AV823" i="9" s="1"/>
  <c r="AT823" i="9"/>
  <c r="A823" i="9"/>
  <c r="AY822" i="9"/>
  <c r="AU822" i="9"/>
  <c r="AV822" i="9" s="1"/>
  <c r="AT822" i="9"/>
  <c r="A822" i="9"/>
  <c r="AY821" i="9"/>
  <c r="AU821" i="9"/>
  <c r="AV821" i="9" s="1"/>
  <c r="AT821" i="9"/>
  <c r="A821" i="9"/>
  <c r="AY820" i="9"/>
  <c r="AU820" i="9"/>
  <c r="AV820" i="9" s="1"/>
  <c r="AT820" i="9"/>
  <c r="A820" i="9"/>
  <c r="AY819" i="9"/>
  <c r="AU819" i="9"/>
  <c r="AV819" i="9" s="1"/>
  <c r="AT819" i="9"/>
  <c r="A819" i="9"/>
  <c r="AY818" i="9"/>
  <c r="AU818" i="9"/>
  <c r="AV818" i="9" s="1"/>
  <c r="AT818" i="9"/>
  <c r="A818" i="9"/>
  <c r="AY817" i="9"/>
  <c r="AU817" i="9"/>
  <c r="AV817" i="9" s="1"/>
  <c r="AT817" i="9"/>
  <c r="A817" i="9"/>
  <c r="AY816" i="9"/>
  <c r="AU816" i="9"/>
  <c r="AV816" i="9" s="1"/>
  <c r="AT816" i="9"/>
  <c r="A816" i="9"/>
  <c r="AY815" i="9"/>
  <c r="AU815" i="9"/>
  <c r="AV815" i="9" s="1"/>
  <c r="AT815" i="9"/>
  <c r="A815" i="9"/>
  <c r="AY814" i="9"/>
  <c r="AU814" i="9"/>
  <c r="AV814" i="9" s="1"/>
  <c r="AT814" i="9"/>
  <c r="A814" i="9"/>
  <c r="AY813" i="9"/>
  <c r="AU813" i="9"/>
  <c r="AV813" i="9" s="1"/>
  <c r="AT813" i="9"/>
  <c r="A813" i="9"/>
  <c r="AY812" i="9"/>
  <c r="AU812" i="9"/>
  <c r="AV812" i="9" s="1"/>
  <c r="AT812" i="9"/>
  <c r="A812" i="9"/>
  <c r="AY811" i="9"/>
  <c r="AU811" i="9"/>
  <c r="AV811" i="9" s="1"/>
  <c r="AT811" i="9"/>
  <c r="A811" i="9"/>
  <c r="AY810" i="9"/>
  <c r="AU810" i="9"/>
  <c r="AV810" i="9" s="1"/>
  <c r="AT810" i="9"/>
  <c r="A810" i="9"/>
  <c r="AY809" i="9"/>
  <c r="AU809" i="9"/>
  <c r="AV809" i="9" s="1"/>
  <c r="AT809" i="9"/>
  <c r="A809" i="9"/>
  <c r="AY808" i="9"/>
  <c r="AU808" i="9"/>
  <c r="AV808" i="9" s="1"/>
  <c r="AT808" i="9"/>
  <c r="A808" i="9"/>
  <c r="AY807" i="9"/>
  <c r="AU807" i="9"/>
  <c r="AV807" i="9" s="1"/>
  <c r="AT807" i="9"/>
  <c r="A807" i="9"/>
  <c r="AY806" i="9"/>
  <c r="AU806" i="9"/>
  <c r="AV806" i="9" s="1"/>
  <c r="AT806" i="9"/>
  <c r="A806" i="9"/>
  <c r="AY805" i="9"/>
  <c r="AU805" i="9"/>
  <c r="AV805" i="9" s="1"/>
  <c r="AT805" i="9"/>
  <c r="A805" i="9"/>
  <c r="AY804" i="9"/>
  <c r="AU804" i="9"/>
  <c r="AV804" i="9" s="1"/>
  <c r="AT804" i="9"/>
  <c r="A804" i="9"/>
  <c r="AY803" i="9"/>
  <c r="AU803" i="9"/>
  <c r="AV803" i="9" s="1"/>
  <c r="AT803" i="9"/>
  <c r="A803" i="9"/>
  <c r="AY802" i="9"/>
  <c r="AU802" i="9"/>
  <c r="AV802" i="9" s="1"/>
  <c r="AT802" i="9"/>
  <c r="A802" i="9"/>
  <c r="AY801" i="9"/>
  <c r="AU801" i="9"/>
  <c r="AV801" i="9" s="1"/>
  <c r="AT801" i="9"/>
  <c r="A801" i="9"/>
  <c r="AY800" i="9"/>
  <c r="AU800" i="9"/>
  <c r="AV800" i="9" s="1"/>
  <c r="AT800" i="9"/>
  <c r="A800" i="9"/>
  <c r="AY799" i="9"/>
  <c r="AU799" i="9"/>
  <c r="AV799" i="9" s="1"/>
  <c r="AT799" i="9"/>
  <c r="A799" i="9"/>
  <c r="AY798" i="9"/>
  <c r="AU798" i="9"/>
  <c r="AV798" i="9" s="1"/>
  <c r="AT798" i="9"/>
  <c r="A798" i="9"/>
  <c r="AY797" i="9"/>
  <c r="AU797" i="9"/>
  <c r="AV797" i="9" s="1"/>
  <c r="AT797" i="9"/>
  <c r="A797" i="9"/>
  <c r="AY796" i="9"/>
  <c r="AU796" i="9"/>
  <c r="AV796" i="9" s="1"/>
  <c r="AT796" i="9"/>
  <c r="A796" i="9"/>
  <c r="AY795" i="9"/>
  <c r="AU795" i="9"/>
  <c r="AV795" i="9" s="1"/>
  <c r="AT795" i="9"/>
  <c r="A795" i="9"/>
  <c r="AY794" i="9"/>
  <c r="AU794" i="9"/>
  <c r="AV794" i="9" s="1"/>
  <c r="AT794" i="9"/>
  <c r="A794" i="9"/>
  <c r="AY793" i="9"/>
  <c r="AU793" i="9"/>
  <c r="AV793" i="9" s="1"/>
  <c r="AT793" i="9"/>
  <c r="A793" i="9"/>
  <c r="AY792" i="9"/>
  <c r="AU792" i="9"/>
  <c r="AV792" i="9" s="1"/>
  <c r="AT792" i="9"/>
  <c r="A792" i="9"/>
  <c r="AY791" i="9"/>
  <c r="AU791" i="9"/>
  <c r="AV791" i="9" s="1"/>
  <c r="AT791" i="9"/>
  <c r="A791" i="9"/>
  <c r="AY790" i="9"/>
  <c r="AU790" i="9"/>
  <c r="AV790" i="9" s="1"/>
  <c r="AT790" i="9"/>
  <c r="A790" i="9"/>
  <c r="AY789" i="9"/>
  <c r="AU789" i="9"/>
  <c r="AV789" i="9" s="1"/>
  <c r="AT789" i="9"/>
  <c r="A789" i="9"/>
  <c r="AY788" i="9"/>
  <c r="AU788" i="9"/>
  <c r="AV788" i="9" s="1"/>
  <c r="AT788" i="9"/>
  <c r="A788" i="9"/>
  <c r="AY787" i="9"/>
  <c r="AU787" i="9"/>
  <c r="AV787" i="9" s="1"/>
  <c r="AT787" i="9"/>
  <c r="A787" i="9"/>
  <c r="AY786" i="9"/>
  <c r="AU786" i="9"/>
  <c r="AV786" i="9" s="1"/>
  <c r="AT786" i="9"/>
  <c r="A786" i="9"/>
  <c r="AY785" i="9"/>
  <c r="AU785" i="9"/>
  <c r="AV785" i="9" s="1"/>
  <c r="AT785" i="9"/>
  <c r="A785" i="9"/>
  <c r="AY784" i="9"/>
  <c r="AU784" i="9"/>
  <c r="AV784" i="9" s="1"/>
  <c r="AT784" i="9"/>
  <c r="A784" i="9"/>
  <c r="AY783" i="9"/>
  <c r="AU783" i="9"/>
  <c r="AV783" i="9" s="1"/>
  <c r="AT783" i="9"/>
  <c r="A783" i="9"/>
  <c r="AY782" i="9"/>
  <c r="AU782" i="9"/>
  <c r="AV782" i="9" s="1"/>
  <c r="AT782" i="9"/>
  <c r="A782" i="9"/>
  <c r="AY781" i="9"/>
  <c r="AU781" i="9"/>
  <c r="AV781" i="9" s="1"/>
  <c r="AT781" i="9"/>
  <c r="A781" i="9"/>
  <c r="AY780" i="9"/>
  <c r="AU780" i="9"/>
  <c r="AV780" i="9" s="1"/>
  <c r="AT780" i="9"/>
  <c r="A780" i="9"/>
  <c r="AY779" i="9"/>
  <c r="AU779" i="9"/>
  <c r="AV779" i="9" s="1"/>
  <c r="AT779" i="9"/>
  <c r="A779" i="9"/>
  <c r="AY778" i="9"/>
  <c r="AU778" i="9"/>
  <c r="AV778" i="9" s="1"/>
  <c r="AT778" i="9"/>
  <c r="A778" i="9"/>
  <c r="AY777" i="9"/>
  <c r="AU777" i="9"/>
  <c r="AV777" i="9" s="1"/>
  <c r="AT777" i="9"/>
  <c r="A777" i="9"/>
  <c r="AY776" i="9"/>
  <c r="AU776" i="9"/>
  <c r="AV776" i="9" s="1"/>
  <c r="AT776" i="9"/>
  <c r="A776" i="9"/>
  <c r="AY775" i="9"/>
  <c r="AU775" i="9"/>
  <c r="AV775" i="9" s="1"/>
  <c r="AT775" i="9"/>
  <c r="A775" i="9"/>
  <c r="AY774" i="9"/>
  <c r="AU774" i="9"/>
  <c r="AV774" i="9" s="1"/>
  <c r="AT774" i="9"/>
  <c r="A774" i="9"/>
  <c r="AY773" i="9"/>
  <c r="AU773" i="9"/>
  <c r="AV773" i="9" s="1"/>
  <c r="AT773" i="9"/>
  <c r="A773" i="9"/>
  <c r="AY772" i="9"/>
  <c r="AU772" i="9"/>
  <c r="AV772" i="9" s="1"/>
  <c r="AT772" i="9"/>
  <c r="A772" i="9"/>
  <c r="AY771" i="9"/>
  <c r="AU771" i="9"/>
  <c r="AV771" i="9" s="1"/>
  <c r="AT771" i="9"/>
  <c r="A771" i="9"/>
  <c r="AY770" i="9"/>
  <c r="AU770" i="9"/>
  <c r="AV770" i="9" s="1"/>
  <c r="AT770" i="9"/>
  <c r="A770" i="9"/>
  <c r="AY769" i="9"/>
  <c r="AU769" i="9"/>
  <c r="AV769" i="9" s="1"/>
  <c r="AT769" i="9"/>
  <c r="A769" i="9"/>
  <c r="AY768" i="9"/>
  <c r="AU768" i="9"/>
  <c r="AV768" i="9" s="1"/>
  <c r="AT768" i="9"/>
  <c r="A768" i="9"/>
  <c r="AY767" i="9"/>
  <c r="AU767" i="9"/>
  <c r="AV767" i="9" s="1"/>
  <c r="AT767" i="9"/>
  <c r="A767" i="9"/>
  <c r="AY766" i="9"/>
  <c r="AU766" i="9"/>
  <c r="AV766" i="9" s="1"/>
  <c r="AT766" i="9"/>
  <c r="A766" i="9"/>
  <c r="AY765" i="9"/>
  <c r="AU765" i="9"/>
  <c r="AV765" i="9" s="1"/>
  <c r="AT765" i="9"/>
  <c r="A765" i="9"/>
  <c r="AY764" i="9"/>
  <c r="AU764" i="9"/>
  <c r="AV764" i="9" s="1"/>
  <c r="AT764" i="9"/>
  <c r="A764" i="9"/>
  <c r="AY763" i="9"/>
  <c r="AU763" i="9"/>
  <c r="AV763" i="9" s="1"/>
  <c r="AT763" i="9"/>
  <c r="A763" i="9"/>
  <c r="AY762" i="9"/>
  <c r="AU762" i="9"/>
  <c r="AV762" i="9" s="1"/>
  <c r="AT762" i="9"/>
  <c r="A762" i="9"/>
  <c r="AY761" i="9"/>
  <c r="AU761" i="9"/>
  <c r="AV761" i="9" s="1"/>
  <c r="AT761" i="9"/>
  <c r="A761" i="9"/>
  <c r="AY760" i="9"/>
  <c r="AU760" i="9"/>
  <c r="AV760" i="9" s="1"/>
  <c r="AT760" i="9"/>
  <c r="A760" i="9"/>
  <c r="AY759" i="9"/>
  <c r="AU759" i="9"/>
  <c r="AV759" i="9" s="1"/>
  <c r="AT759" i="9"/>
  <c r="A759" i="9"/>
  <c r="AY758" i="9"/>
  <c r="AU758" i="9"/>
  <c r="AV758" i="9" s="1"/>
  <c r="AT758" i="9"/>
  <c r="A758" i="9"/>
  <c r="AY757" i="9"/>
  <c r="AU757" i="9"/>
  <c r="AV757" i="9" s="1"/>
  <c r="AT757" i="9"/>
  <c r="A757" i="9"/>
  <c r="AY756" i="9"/>
  <c r="AU756" i="9"/>
  <c r="AV756" i="9" s="1"/>
  <c r="AT756" i="9"/>
  <c r="A756" i="9"/>
  <c r="AY755" i="9"/>
  <c r="AU755" i="9"/>
  <c r="AV755" i="9" s="1"/>
  <c r="AT755" i="9"/>
  <c r="A755" i="9"/>
  <c r="AY754" i="9"/>
  <c r="AU754" i="9"/>
  <c r="AV754" i="9" s="1"/>
  <c r="AT754" i="9"/>
  <c r="A754" i="9"/>
  <c r="AY753" i="9"/>
  <c r="AU753" i="9"/>
  <c r="AV753" i="9" s="1"/>
  <c r="AT753" i="9"/>
  <c r="A753" i="9"/>
  <c r="AY752" i="9"/>
  <c r="AU752" i="9"/>
  <c r="AV752" i="9" s="1"/>
  <c r="AT752" i="9"/>
  <c r="A752" i="9"/>
  <c r="AY751" i="9"/>
  <c r="AU751" i="9"/>
  <c r="AV751" i="9" s="1"/>
  <c r="AT751" i="9"/>
  <c r="A751" i="9"/>
  <c r="AY750" i="9"/>
  <c r="AU750" i="9"/>
  <c r="AV750" i="9" s="1"/>
  <c r="AT750" i="9"/>
  <c r="A750" i="9"/>
  <c r="AY749" i="9"/>
  <c r="AU749" i="9"/>
  <c r="AV749" i="9" s="1"/>
  <c r="AT749" i="9"/>
  <c r="A749" i="9"/>
  <c r="AY748" i="9"/>
  <c r="AU748" i="9"/>
  <c r="AV748" i="9" s="1"/>
  <c r="AT748" i="9"/>
  <c r="A748" i="9"/>
  <c r="AY747" i="9"/>
  <c r="AU747" i="9"/>
  <c r="AV747" i="9" s="1"/>
  <c r="AT747" i="9"/>
  <c r="A747" i="9"/>
  <c r="AY746" i="9"/>
  <c r="AU746" i="9"/>
  <c r="AV746" i="9" s="1"/>
  <c r="AT746" i="9"/>
  <c r="A746" i="9"/>
  <c r="AY745" i="9"/>
  <c r="AU745" i="9"/>
  <c r="AV745" i="9" s="1"/>
  <c r="AT745" i="9"/>
  <c r="A745" i="9"/>
  <c r="AY744" i="9"/>
  <c r="AU744" i="9"/>
  <c r="AV744" i="9" s="1"/>
  <c r="AT744" i="9"/>
  <c r="A744" i="9"/>
  <c r="AY743" i="9"/>
  <c r="AU743" i="9"/>
  <c r="AV743" i="9" s="1"/>
  <c r="AT743" i="9"/>
  <c r="A743" i="9"/>
  <c r="AY742" i="9"/>
  <c r="AU742" i="9"/>
  <c r="AV742" i="9" s="1"/>
  <c r="AT742" i="9"/>
  <c r="A742" i="9"/>
  <c r="AY741" i="9"/>
  <c r="AU741" i="9"/>
  <c r="AV741" i="9" s="1"/>
  <c r="AT741" i="9"/>
  <c r="A741" i="9"/>
  <c r="AY740" i="9"/>
  <c r="AU740" i="9"/>
  <c r="AV740" i="9" s="1"/>
  <c r="AT740" i="9"/>
  <c r="A740" i="9"/>
  <c r="AY739" i="9"/>
  <c r="AU739" i="9"/>
  <c r="AV739" i="9" s="1"/>
  <c r="AT739" i="9"/>
  <c r="A739" i="9"/>
  <c r="AY738" i="9"/>
  <c r="AU738" i="9"/>
  <c r="AV738" i="9" s="1"/>
  <c r="AT738" i="9"/>
  <c r="A738" i="9"/>
  <c r="AY737" i="9"/>
  <c r="AU737" i="9"/>
  <c r="AV737" i="9" s="1"/>
  <c r="AT737" i="9"/>
  <c r="A737" i="9"/>
  <c r="AY736" i="9"/>
  <c r="AU736" i="9"/>
  <c r="AV736" i="9" s="1"/>
  <c r="AT736" i="9"/>
  <c r="A736" i="9"/>
  <c r="AY735" i="9"/>
  <c r="AU735" i="9"/>
  <c r="AV735" i="9" s="1"/>
  <c r="AT735" i="9"/>
  <c r="A735" i="9"/>
  <c r="AY734" i="9"/>
  <c r="AU734" i="9"/>
  <c r="AV734" i="9" s="1"/>
  <c r="AT734" i="9"/>
  <c r="A734" i="9"/>
  <c r="AY733" i="9"/>
  <c r="AU733" i="9"/>
  <c r="AV733" i="9" s="1"/>
  <c r="AT733" i="9"/>
  <c r="A733" i="9"/>
  <c r="AY732" i="9"/>
  <c r="AU732" i="9"/>
  <c r="AV732" i="9" s="1"/>
  <c r="AT732" i="9"/>
  <c r="A732" i="9"/>
  <c r="AY731" i="9"/>
  <c r="AU731" i="9"/>
  <c r="AV731" i="9" s="1"/>
  <c r="AT731" i="9"/>
  <c r="A731" i="9"/>
  <c r="AY730" i="9"/>
  <c r="AU730" i="9"/>
  <c r="AV730" i="9" s="1"/>
  <c r="AT730" i="9"/>
  <c r="A730" i="9"/>
  <c r="AY729" i="9"/>
  <c r="AU729" i="9"/>
  <c r="AV729" i="9" s="1"/>
  <c r="AT729" i="9"/>
  <c r="A729" i="9"/>
  <c r="AY728" i="9"/>
  <c r="AU728" i="9"/>
  <c r="AV728" i="9" s="1"/>
  <c r="AT728" i="9"/>
  <c r="A728" i="9"/>
  <c r="AY727" i="9"/>
  <c r="AU727" i="9"/>
  <c r="AV727" i="9" s="1"/>
  <c r="AT727" i="9"/>
  <c r="A727" i="9"/>
  <c r="AY726" i="9"/>
  <c r="AU726" i="9"/>
  <c r="AV726" i="9" s="1"/>
  <c r="AT726" i="9"/>
  <c r="A726" i="9"/>
  <c r="AY725" i="9"/>
  <c r="AU725" i="9"/>
  <c r="AV725" i="9" s="1"/>
  <c r="AT725" i="9"/>
  <c r="A725" i="9"/>
  <c r="AY724" i="9"/>
  <c r="AU724" i="9"/>
  <c r="AV724" i="9" s="1"/>
  <c r="AT724" i="9"/>
  <c r="A724" i="9"/>
  <c r="AY723" i="9"/>
  <c r="AU723" i="9"/>
  <c r="AV723" i="9" s="1"/>
  <c r="AT723" i="9"/>
  <c r="A723" i="9"/>
  <c r="AY722" i="9"/>
  <c r="AU722" i="9"/>
  <c r="AV722" i="9" s="1"/>
  <c r="AT722" i="9"/>
  <c r="A722" i="9"/>
  <c r="AY721" i="9"/>
  <c r="AU721" i="9"/>
  <c r="AV721" i="9" s="1"/>
  <c r="AT721" i="9"/>
  <c r="A721" i="9"/>
  <c r="AY720" i="9"/>
  <c r="AU720" i="9"/>
  <c r="AV720" i="9" s="1"/>
  <c r="AT720" i="9"/>
  <c r="A720" i="9"/>
  <c r="AY719" i="9"/>
  <c r="AU719" i="9"/>
  <c r="AV719" i="9" s="1"/>
  <c r="AT719" i="9"/>
  <c r="A719" i="9"/>
  <c r="AY718" i="9"/>
  <c r="AU718" i="9"/>
  <c r="AV718" i="9" s="1"/>
  <c r="AT718" i="9"/>
  <c r="A718" i="9"/>
  <c r="AY717" i="9"/>
  <c r="AU717" i="9"/>
  <c r="AV717" i="9" s="1"/>
  <c r="AT717" i="9"/>
  <c r="A717" i="9"/>
  <c r="AY716" i="9"/>
  <c r="AU716" i="9"/>
  <c r="AV716" i="9" s="1"/>
  <c r="AT716" i="9"/>
  <c r="A716" i="9"/>
  <c r="AY715" i="9"/>
  <c r="AU715" i="9"/>
  <c r="AV715" i="9" s="1"/>
  <c r="AT715" i="9"/>
  <c r="A715" i="9"/>
  <c r="AY714" i="9"/>
  <c r="AU714" i="9"/>
  <c r="AV714" i="9" s="1"/>
  <c r="AT714" i="9"/>
  <c r="A714" i="9"/>
  <c r="AY713" i="9"/>
  <c r="AU713" i="9"/>
  <c r="AV713" i="9" s="1"/>
  <c r="AT713" i="9"/>
  <c r="A713" i="9"/>
  <c r="AY712" i="9"/>
  <c r="AU712" i="9"/>
  <c r="AV712" i="9" s="1"/>
  <c r="AT712" i="9"/>
  <c r="A712" i="9"/>
  <c r="AY711" i="9"/>
  <c r="AU711" i="9"/>
  <c r="AV711" i="9" s="1"/>
  <c r="AT711" i="9"/>
  <c r="A711" i="9"/>
  <c r="AY710" i="9"/>
  <c r="AU710" i="9"/>
  <c r="AV710" i="9" s="1"/>
  <c r="AT710" i="9"/>
  <c r="A710" i="9"/>
  <c r="AY709" i="9"/>
  <c r="AU709" i="9"/>
  <c r="AV709" i="9" s="1"/>
  <c r="AT709" i="9"/>
  <c r="A709" i="9"/>
  <c r="AY708" i="9"/>
  <c r="AU708" i="9"/>
  <c r="AV708" i="9" s="1"/>
  <c r="AT708" i="9"/>
  <c r="A708" i="9"/>
  <c r="AY707" i="9"/>
  <c r="AU707" i="9"/>
  <c r="AV707" i="9" s="1"/>
  <c r="AT707" i="9"/>
  <c r="A707" i="9"/>
  <c r="AY706" i="9"/>
  <c r="AU706" i="9"/>
  <c r="AV706" i="9" s="1"/>
  <c r="AT706" i="9"/>
  <c r="A706" i="9"/>
  <c r="AY705" i="9"/>
  <c r="AU705" i="9"/>
  <c r="AV705" i="9" s="1"/>
  <c r="AT705" i="9"/>
  <c r="A705" i="9"/>
  <c r="AY704" i="9"/>
  <c r="AU704" i="9"/>
  <c r="AV704" i="9" s="1"/>
  <c r="AT704" i="9"/>
  <c r="A704" i="9"/>
  <c r="AY703" i="9"/>
  <c r="AU703" i="9"/>
  <c r="AV703" i="9" s="1"/>
  <c r="AT703" i="9"/>
  <c r="A703" i="9"/>
  <c r="AY702" i="9"/>
  <c r="AU702" i="9"/>
  <c r="AV702" i="9" s="1"/>
  <c r="AT702" i="9"/>
  <c r="A702" i="9"/>
  <c r="AY701" i="9"/>
  <c r="AU701" i="9"/>
  <c r="AV701" i="9" s="1"/>
  <c r="AT701" i="9"/>
  <c r="A701" i="9"/>
  <c r="AY700" i="9"/>
  <c r="AU700" i="9"/>
  <c r="AV700" i="9" s="1"/>
  <c r="AT700" i="9"/>
  <c r="A700" i="9"/>
  <c r="AY699" i="9"/>
  <c r="AU699" i="9"/>
  <c r="AV699" i="9" s="1"/>
  <c r="AT699" i="9"/>
  <c r="A699" i="9"/>
  <c r="AY698" i="9"/>
  <c r="AU698" i="9"/>
  <c r="AV698" i="9" s="1"/>
  <c r="AT698" i="9"/>
  <c r="A698" i="9"/>
  <c r="AY697" i="9"/>
  <c r="AU697" i="9"/>
  <c r="AV697" i="9" s="1"/>
  <c r="AT697" i="9"/>
  <c r="A697" i="9"/>
  <c r="AY696" i="9"/>
  <c r="AU696" i="9"/>
  <c r="AV696" i="9" s="1"/>
  <c r="AT696" i="9"/>
  <c r="A696" i="9"/>
  <c r="AY695" i="9"/>
  <c r="AU695" i="9"/>
  <c r="AV695" i="9" s="1"/>
  <c r="AT695" i="9"/>
  <c r="A695" i="9"/>
  <c r="AY694" i="9"/>
  <c r="AU694" i="9"/>
  <c r="AV694" i="9" s="1"/>
  <c r="AT694" i="9"/>
  <c r="A694" i="9"/>
  <c r="AY693" i="9"/>
  <c r="AU693" i="9"/>
  <c r="AV693" i="9" s="1"/>
  <c r="AT693" i="9"/>
  <c r="A693" i="9"/>
  <c r="AY692" i="9"/>
  <c r="AU692" i="9"/>
  <c r="AV692" i="9" s="1"/>
  <c r="AT692" i="9"/>
  <c r="A692" i="9"/>
  <c r="AY691" i="9"/>
  <c r="AU691" i="9"/>
  <c r="AV691" i="9" s="1"/>
  <c r="AT691" i="9"/>
  <c r="A691" i="9"/>
  <c r="AY690" i="9"/>
  <c r="AU690" i="9"/>
  <c r="AV690" i="9" s="1"/>
  <c r="AT690" i="9"/>
  <c r="A690" i="9"/>
  <c r="AY689" i="9"/>
  <c r="AU689" i="9"/>
  <c r="AV689" i="9" s="1"/>
  <c r="AT689" i="9"/>
  <c r="A689" i="9"/>
  <c r="AY688" i="9"/>
  <c r="AU688" i="9"/>
  <c r="AV688" i="9" s="1"/>
  <c r="AT688" i="9"/>
  <c r="A688" i="9"/>
  <c r="AY687" i="9"/>
  <c r="AU687" i="9"/>
  <c r="AV687" i="9" s="1"/>
  <c r="AT687" i="9"/>
  <c r="A687" i="9"/>
  <c r="AY686" i="9"/>
  <c r="AU686" i="9"/>
  <c r="AV686" i="9" s="1"/>
  <c r="AT686" i="9"/>
  <c r="A686" i="9"/>
  <c r="AY685" i="9"/>
  <c r="AU685" i="9"/>
  <c r="AV685" i="9" s="1"/>
  <c r="AT685" i="9"/>
  <c r="A685" i="9"/>
  <c r="AY684" i="9"/>
  <c r="AU684" i="9"/>
  <c r="AV684" i="9" s="1"/>
  <c r="AT684" i="9"/>
  <c r="A684" i="9"/>
  <c r="AY683" i="9"/>
  <c r="AU683" i="9"/>
  <c r="AV683" i="9" s="1"/>
  <c r="AT683" i="9"/>
  <c r="A683" i="9"/>
  <c r="AY682" i="9"/>
  <c r="AU682" i="9"/>
  <c r="AV682" i="9" s="1"/>
  <c r="AT682" i="9"/>
  <c r="A682" i="9"/>
  <c r="AY681" i="9"/>
  <c r="AU681" i="9"/>
  <c r="AV681" i="9" s="1"/>
  <c r="AT681" i="9"/>
  <c r="A681" i="9"/>
  <c r="AY680" i="9"/>
  <c r="AU680" i="9"/>
  <c r="AV680" i="9" s="1"/>
  <c r="AT680" i="9"/>
  <c r="A680" i="9"/>
  <c r="AY679" i="9"/>
  <c r="AU679" i="9"/>
  <c r="AV679" i="9" s="1"/>
  <c r="AT679" i="9"/>
  <c r="A679" i="9"/>
  <c r="AY678" i="9"/>
  <c r="AU678" i="9"/>
  <c r="AV678" i="9" s="1"/>
  <c r="AT678" i="9"/>
  <c r="A678" i="9"/>
  <c r="AY677" i="9"/>
  <c r="AU677" i="9"/>
  <c r="AV677" i="9" s="1"/>
  <c r="AT677" i="9"/>
  <c r="A677" i="9"/>
  <c r="AY676" i="9"/>
  <c r="AU676" i="9"/>
  <c r="AV676" i="9" s="1"/>
  <c r="AT676" i="9"/>
  <c r="A676" i="9"/>
  <c r="AY675" i="9"/>
  <c r="AU675" i="9"/>
  <c r="AV675" i="9" s="1"/>
  <c r="AT675" i="9"/>
  <c r="A675" i="9"/>
  <c r="AY674" i="9"/>
  <c r="AU674" i="9"/>
  <c r="AV674" i="9" s="1"/>
  <c r="AT674" i="9"/>
  <c r="A674" i="9"/>
  <c r="AY673" i="9"/>
  <c r="AU673" i="9"/>
  <c r="AV673" i="9" s="1"/>
  <c r="AT673" i="9"/>
  <c r="A673" i="9"/>
  <c r="AY672" i="9"/>
  <c r="AU672" i="9"/>
  <c r="AV672" i="9" s="1"/>
  <c r="AT672" i="9"/>
  <c r="A672" i="9"/>
  <c r="AY671" i="9"/>
  <c r="AU671" i="9"/>
  <c r="AV671" i="9" s="1"/>
  <c r="AT671" i="9"/>
  <c r="A671" i="9"/>
  <c r="AY670" i="9"/>
  <c r="AU670" i="9"/>
  <c r="AV670" i="9" s="1"/>
  <c r="AT670" i="9"/>
  <c r="A670" i="9"/>
  <c r="AY669" i="9"/>
  <c r="AU669" i="9"/>
  <c r="AV669" i="9" s="1"/>
  <c r="AT669" i="9"/>
  <c r="A669" i="9"/>
  <c r="AY668" i="9"/>
  <c r="AU668" i="9"/>
  <c r="AV668" i="9" s="1"/>
  <c r="AT668" i="9"/>
  <c r="A668" i="9"/>
  <c r="AY667" i="9"/>
  <c r="AU667" i="9"/>
  <c r="AV667" i="9" s="1"/>
  <c r="AT667" i="9"/>
  <c r="A667" i="9"/>
  <c r="AY666" i="9"/>
  <c r="AU666" i="9"/>
  <c r="AV666" i="9" s="1"/>
  <c r="AT666" i="9"/>
  <c r="A666" i="9"/>
  <c r="AY665" i="9"/>
  <c r="AU665" i="9"/>
  <c r="AV665" i="9" s="1"/>
  <c r="AT665" i="9"/>
  <c r="A665" i="9"/>
  <c r="AY664" i="9"/>
  <c r="AU664" i="9"/>
  <c r="AV664" i="9" s="1"/>
  <c r="AT664" i="9"/>
  <c r="A664" i="9"/>
  <c r="AY663" i="9"/>
  <c r="AU663" i="9"/>
  <c r="AV663" i="9" s="1"/>
  <c r="AT663" i="9"/>
  <c r="A663" i="9"/>
  <c r="AY662" i="9"/>
  <c r="AU662" i="9"/>
  <c r="AV662" i="9" s="1"/>
  <c r="AT662" i="9"/>
  <c r="A662" i="9"/>
  <c r="AY661" i="9"/>
  <c r="AU661" i="9"/>
  <c r="AV661" i="9" s="1"/>
  <c r="AT661" i="9"/>
  <c r="A661" i="9"/>
  <c r="AY660" i="9"/>
  <c r="AU660" i="9"/>
  <c r="AV660" i="9" s="1"/>
  <c r="AT660" i="9"/>
  <c r="A660" i="9"/>
  <c r="AY659" i="9"/>
  <c r="AU659" i="9"/>
  <c r="AV659" i="9" s="1"/>
  <c r="AT659" i="9"/>
  <c r="A659" i="9"/>
  <c r="AY658" i="9"/>
  <c r="AU658" i="9"/>
  <c r="AV658" i="9" s="1"/>
  <c r="AT658" i="9"/>
  <c r="A658" i="9"/>
  <c r="AY657" i="9"/>
  <c r="AU657" i="9"/>
  <c r="AV657" i="9" s="1"/>
  <c r="AT657" i="9"/>
  <c r="A657" i="9"/>
  <c r="AY656" i="9"/>
  <c r="AU656" i="9"/>
  <c r="AV656" i="9" s="1"/>
  <c r="AT656" i="9"/>
  <c r="A656" i="9"/>
  <c r="AY655" i="9"/>
  <c r="AU655" i="9"/>
  <c r="AV655" i="9" s="1"/>
  <c r="AT655" i="9"/>
  <c r="A655" i="9"/>
  <c r="AY654" i="9"/>
  <c r="AU654" i="9"/>
  <c r="AV654" i="9" s="1"/>
  <c r="AT654" i="9"/>
  <c r="A654" i="9"/>
  <c r="AY653" i="9"/>
  <c r="AU653" i="9"/>
  <c r="AV653" i="9" s="1"/>
  <c r="AT653" i="9"/>
  <c r="A653" i="9"/>
  <c r="AY652" i="9"/>
  <c r="AU652" i="9"/>
  <c r="AV652" i="9" s="1"/>
  <c r="AT652" i="9"/>
  <c r="A652" i="9"/>
  <c r="AY651" i="9"/>
  <c r="AU651" i="9"/>
  <c r="AV651" i="9" s="1"/>
  <c r="AT651" i="9"/>
  <c r="A651" i="9"/>
  <c r="AY650" i="9"/>
  <c r="AU650" i="9"/>
  <c r="AV650" i="9" s="1"/>
  <c r="AT650" i="9"/>
  <c r="A650" i="9"/>
  <c r="AY649" i="9"/>
  <c r="AU649" i="9"/>
  <c r="AV649" i="9" s="1"/>
  <c r="AT649" i="9"/>
  <c r="A649" i="9"/>
  <c r="AY648" i="9"/>
  <c r="AU648" i="9"/>
  <c r="AV648" i="9" s="1"/>
  <c r="AT648" i="9"/>
  <c r="A648" i="9"/>
  <c r="AY647" i="9"/>
  <c r="AU647" i="9"/>
  <c r="AV647" i="9" s="1"/>
  <c r="AT647" i="9"/>
  <c r="A647" i="9"/>
  <c r="AY646" i="9"/>
  <c r="AU646" i="9"/>
  <c r="AV646" i="9" s="1"/>
  <c r="AT646" i="9"/>
  <c r="A646" i="9"/>
  <c r="AY645" i="9"/>
  <c r="AU645" i="9"/>
  <c r="AV645" i="9" s="1"/>
  <c r="AT645" i="9"/>
  <c r="A645" i="9"/>
  <c r="AY644" i="9"/>
  <c r="AU644" i="9"/>
  <c r="AV644" i="9" s="1"/>
  <c r="AT644" i="9"/>
  <c r="A644" i="9"/>
  <c r="AY643" i="9"/>
  <c r="AU643" i="9"/>
  <c r="AV643" i="9" s="1"/>
  <c r="AT643" i="9"/>
  <c r="A643" i="9"/>
  <c r="AY642" i="9"/>
  <c r="AU642" i="9"/>
  <c r="AV642" i="9" s="1"/>
  <c r="AT642" i="9"/>
  <c r="A642" i="9"/>
  <c r="AY641" i="9"/>
  <c r="AU641" i="9"/>
  <c r="AV641" i="9" s="1"/>
  <c r="AT641" i="9"/>
  <c r="A641" i="9"/>
  <c r="AY640" i="9"/>
  <c r="AU640" i="9"/>
  <c r="AV640" i="9" s="1"/>
  <c r="AT640" i="9"/>
  <c r="A640" i="9"/>
  <c r="AY639" i="9"/>
  <c r="AU639" i="9"/>
  <c r="AV639" i="9" s="1"/>
  <c r="AT639" i="9"/>
  <c r="A639" i="9"/>
  <c r="AY638" i="9"/>
  <c r="AU638" i="9"/>
  <c r="AV638" i="9" s="1"/>
  <c r="AT638" i="9"/>
  <c r="A638" i="9"/>
  <c r="AY637" i="9"/>
  <c r="AU637" i="9"/>
  <c r="AV637" i="9" s="1"/>
  <c r="AT637" i="9"/>
  <c r="A637" i="9"/>
  <c r="AY636" i="9"/>
  <c r="AU636" i="9"/>
  <c r="AV636" i="9" s="1"/>
  <c r="AT636" i="9"/>
  <c r="A636" i="9"/>
  <c r="AY635" i="9"/>
  <c r="AU635" i="9"/>
  <c r="AV635" i="9" s="1"/>
  <c r="AT635" i="9"/>
  <c r="A635" i="9"/>
  <c r="AY634" i="9"/>
  <c r="AU634" i="9"/>
  <c r="AV634" i="9" s="1"/>
  <c r="AT634" i="9"/>
  <c r="A634" i="9"/>
  <c r="AY633" i="9"/>
  <c r="AU633" i="9"/>
  <c r="AV633" i="9" s="1"/>
  <c r="AT633" i="9"/>
  <c r="A633" i="9"/>
  <c r="AY632" i="9"/>
  <c r="AU632" i="9"/>
  <c r="AV632" i="9" s="1"/>
  <c r="AT632" i="9"/>
  <c r="A632" i="9"/>
  <c r="AY631" i="9"/>
  <c r="AU631" i="9"/>
  <c r="AV631" i="9" s="1"/>
  <c r="AT631" i="9"/>
  <c r="A631" i="9"/>
  <c r="AY630" i="9"/>
  <c r="AU630" i="9"/>
  <c r="AV630" i="9" s="1"/>
  <c r="AT630" i="9"/>
  <c r="A630" i="9"/>
  <c r="AY629" i="9"/>
  <c r="AU629" i="9"/>
  <c r="AV629" i="9" s="1"/>
  <c r="AT629" i="9"/>
  <c r="A629" i="9"/>
  <c r="AY628" i="9"/>
  <c r="AU628" i="9"/>
  <c r="AV628" i="9" s="1"/>
  <c r="AT628" i="9"/>
  <c r="A628" i="9"/>
  <c r="AY627" i="9"/>
  <c r="AU627" i="9"/>
  <c r="AV627" i="9" s="1"/>
  <c r="AT627" i="9"/>
  <c r="A627" i="9"/>
  <c r="AY626" i="9"/>
  <c r="AU626" i="9"/>
  <c r="AV626" i="9" s="1"/>
  <c r="AT626" i="9"/>
  <c r="A626" i="9"/>
  <c r="AY625" i="9"/>
  <c r="AU625" i="9"/>
  <c r="AV625" i="9" s="1"/>
  <c r="AT625" i="9"/>
  <c r="A625" i="9"/>
  <c r="AY624" i="9"/>
  <c r="AU624" i="9"/>
  <c r="AV624" i="9" s="1"/>
  <c r="AT624" i="9"/>
  <c r="A624" i="9"/>
  <c r="AY623" i="9"/>
  <c r="AU623" i="9"/>
  <c r="AV623" i="9" s="1"/>
  <c r="AT623" i="9"/>
  <c r="A623" i="9"/>
  <c r="AY622" i="9"/>
  <c r="AU622" i="9"/>
  <c r="AV622" i="9" s="1"/>
  <c r="AT622" i="9"/>
  <c r="A622" i="9"/>
  <c r="AY621" i="9"/>
  <c r="AU621" i="9"/>
  <c r="AV621" i="9" s="1"/>
  <c r="AT621" i="9"/>
  <c r="A621" i="9"/>
  <c r="AY620" i="9"/>
  <c r="AU620" i="9"/>
  <c r="AV620" i="9" s="1"/>
  <c r="AT620" i="9"/>
  <c r="A620" i="9"/>
  <c r="AY619" i="9"/>
  <c r="AU619" i="9"/>
  <c r="AV619" i="9" s="1"/>
  <c r="AT619" i="9"/>
  <c r="A619" i="9"/>
  <c r="AY618" i="9"/>
  <c r="AU618" i="9"/>
  <c r="AV618" i="9" s="1"/>
  <c r="AT618" i="9"/>
  <c r="A618" i="9"/>
  <c r="AY617" i="9"/>
  <c r="AU617" i="9"/>
  <c r="AV617" i="9" s="1"/>
  <c r="AT617" i="9"/>
  <c r="A617" i="9"/>
  <c r="AY616" i="9"/>
  <c r="AU616" i="9"/>
  <c r="AV616" i="9" s="1"/>
  <c r="AT616" i="9"/>
  <c r="A616" i="9"/>
  <c r="AY615" i="9"/>
  <c r="AU615" i="9"/>
  <c r="AV615" i="9" s="1"/>
  <c r="AT615" i="9"/>
  <c r="A615" i="9"/>
  <c r="AY614" i="9"/>
  <c r="AU614" i="9"/>
  <c r="AV614" i="9" s="1"/>
  <c r="AT614" i="9"/>
  <c r="A614" i="9"/>
  <c r="AY613" i="9"/>
  <c r="AU613" i="9"/>
  <c r="AV613" i="9" s="1"/>
  <c r="AT613" i="9"/>
  <c r="A613" i="9"/>
  <c r="AY612" i="9"/>
  <c r="AU612" i="9"/>
  <c r="AV612" i="9" s="1"/>
  <c r="AT612" i="9"/>
  <c r="A612" i="9"/>
  <c r="AY611" i="9"/>
  <c r="AU611" i="9"/>
  <c r="AV611" i="9" s="1"/>
  <c r="AT611" i="9"/>
  <c r="A611" i="9"/>
  <c r="AY610" i="9"/>
  <c r="AU610" i="9"/>
  <c r="AV610" i="9" s="1"/>
  <c r="AT610" i="9"/>
  <c r="A610" i="9"/>
  <c r="AY609" i="9"/>
  <c r="AU609" i="9"/>
  <c r="AV609" i="9" s="1"/>
  <c r="AT609" i="9"/>
  <c r="A609" i="9"/>
  <c r="AY608" i="9"/>
  <c r="AU608" i="9"/>
  <c r="AV608" i="9" s="1"/>
  <c r="AT608" i="9"/>
  <c r="A608" i="9"/>
  <c r="AY607" i="9"/>
  <c r="AU607" i="9"/>
  <c r="AV607" i="9" s="1"/>
  <c r="AT607" i="9"/>
  <c r="A607" i="9"/>
  <c r="AY606" i="9"/>
  <c r="AU606" i="9"/>
  <c r="AV606" i="9" s="1"/>
  <c r="AT606" i="9"/>
  <c r="A606" i="9"/>
  <c r="AY605" i="9"/>
  <c r="AU605" i="9"/>
  <c r="AV605" i="9" s="1"/>
  <c r="AT605" i="9"/>
  <c r="A605" i="9"/>
  <c r="AY604" i="9"/>
  <c r="AU604" i="9"/>
  <c r="AV604" i="9" s="1"/>
  <c r="AT604" i="9"/>
  <c r="A604" i="9"/>
  <c r="AY603" i="9"/>
  <c r="AU603" i="9"/>
  <c r="AV603" i="9" s="1"/>
  <c r="AT603" i="9"/>
  <c r="A603" i="9"/>
  <c r="AY602" i="9"/>
  <c r="AU602" i="9"/>
  <c r="AV602" i="9" s="1"/>
  <c r="AT602" i="9"/>
  <c r="A602" i="9"/>
  <c r="AY601" i="9"/>
  <c r="AU601" i="9"/>
  <c r="AV601" i="9" s="1"/>
  <c r="AT601" i="9"/>
  <c r="A601" i="9"/>
  <c r="AY600" i="9"/>
  <c r="AU600" i="9"/>
  <c r="AV600" i="9" s="1"/>
  <c r="AT600" i="9"/>
  <c r="A600" i="9"/>
  <c r="AY599" i="9"/>
  <c r="AU599" i="9"/>
  <c r="AV599" i="9" s="1"/>
  <c r="AT599" i="9"/>
  <c r="A599" i="9"/>
  <c r="AY598" i="9"/>
  <c r="AU598" i="9"/>
  <c r="AV598" i="9" s="1"/>
  <c r="AT598" i="9"/>
  <c r="A598" i="9"/>
  <c r="AY597" i="9"/>
  <c r="AU597" i="9"/>
  <c r="AV597" i="9" s="1"/>
  <c r="AT597" i="9"/>
  <c r="A597" i="9"/>
  <c r="AY596" i="9"/>
  <c r="AU596" i="9"/>
  <c r="AV596" i="9" s="1"/>
  <c r="AT596" i="9"/>
  <c r="A596" i="9"/>
  <c r="AY595" i="9"/>
  <c r="AU595" i="9"/>
  <c r="AV595" i="9" s="1"/>
  <c r="AT595" i="9"/>
  <c r="A595" i="9"/>
  <c r="AY594" i="9"/>
  <c r="AU594" i="9"/>
  <c r="AV594" i="9" s="1"/>
  <c r="AT594" i="9"/>
  <c r="A594" i="9"/>
  <c r="AY593" i="9"/>
  <c r="AU593" i="9"/>
  <c r="AV593" i="9" s="1"/>
  <c r="AT593" i="9"/>
  <c r="A593" i="9"/>
  <c r="AY592" i="9"/>
  <c r="AU592" i="9"/>
  <c r="AV592" i="9" s="1"/>
  <c r="AT592" i="9"/>
  <c r="A592" i="9"/>
  <c r="AY591" i="9"/>
  <c r="AU591" i="9"/>
  <c r="AV591" i="9" s="1"/>
  <c r="AT591" i="9"/>
  <c r="A591" i="9"/>
  <c r="AY590" i="9"/>
  <c r="AU590" i="9"/>
  <c r="AV590" i="9" s="1"/>
  <c r="AT590" i="9"/>
  <c r="A590" i="9"/>
  <c r="AY589" i="9"/>
  <c r="AU589" i="9"/>
  <c r="AV589" i="9" s="1"/>
  <c r="AT589" i="9"/>
  <c r="A589" i="9"/>
  <c r="AY588" i="9"/>
  <c r="AU588" i="9"/>
  <c r="AV588" i="9" s="1"/>
  <c r="AT588" i="9"/>
  <c r="A588" i="9"/>
  <c r="AY587" i="9"/>
  <c r="AU587" i="9"/>
  <c r="AV587" i="9" s="1"/>
  <c r="AT587" i="9"/>
  <c r="A587" i="9"/>
  <c r="AY586" i="9"/>
  <c r="AU586" i="9"/>
  <c r="AV586" i="9" s="1"/>
  <c r="AT586" i="9"/>
  <c r="A586" i="9"/>
  <c r="AY585" i="9"/>
  <c r="AU585" i="9"/>
  <c r="AV585" i="9" s="1"/>
  <c r="AT585" i="9"/>
  <c r="A585" i="9"/>
  <c r="AY584" i="9"/>
  <c r="AU584" i="9"/>
  <c r="AV584" i="9" s="1"/>
  <c r="AT584" i="9"/>
  <c r="A584" i="9"/>
  <c r="AY583" i="9"/>
  <c r="AU583" i="9"/>
  <c r="AV583" i="9" s="1"/>
  <c r="AT583" i="9"/>
  <c r="A583" i="9"/>
  <c r="AY582" i="9"/>
  <c r="AU582" i="9"/>
  <c r="AV582" i="9" s="1"/>
  <c r="AT582" i="9"/>
  <c r="A582" i="9"/>
  <c r="AY581" i="9"/>
  <c r="AU581" i="9"/>
  <c r="AV581" i="9" s="1"/>
  <c r="AT581" i="9"/>
  <c r="A581" i="9"/>
  <c r="AY580" i="9"/>
  <c r="AU580" i="9"/>
  <c r="AV580" i="9" s="1"/>
  <c r="AT580" i="9"/>
  <c r="A580" i="9"/>
  <c r="AY579" i="9"/>
  <c r="AU579" i="9"/>
  <c r="AV579" i="9" s="1"/>
  <c r="AT579" i="9"/>
  <c r="A579" i="9"/>
  <c r="AY578" i="9"/>
  <c r="AU578" i="9"/>
  <c r="AV578" i="9" s="1"/>
  <c r="AT578" i="9"/>
  <c r="A578" i="9"/>
  <c r="AY577" i="9"/>
  <c r="AU577" i="9"/>
  <c r="AV577" i="9" s="1"/>
  <c r="AT577" i="9"/>
  <c r="A577" i="9"/>
  <c r="AY576" i="9"/>
  <c r="AU576" i="9"/>
  <c r="AV576" i="9" s="1"/>
  <c r="AT576" i="9"/>
  <c r="A576" i="9"/>
  <c r="AY575" i="9"/>
  <c r="AU575" i="9"/>
  <c r="AV575" i="9" s="1"/>
  <c r="AT575" i="9"/>
  <c r="A575" i="9"/>
  <c r="AY574" i="9"/>
  <c r="AU574" i="9"/>
  <c r="AV574" i="9" s="1"/>
  <c r="AT574" i="9"/>
  <c r="A574" i="9"/>
  <c r="AY573" i="9"/>
  <c r="AU573" i="9"/>
  <c r="AV573" i="9" s="1"/>
  <c r="AT573" i="9"/>
  <c r="A573" i="9"/>
  <c r="AY572" i="9"/>
  <c r="AU572" i="9"/>
  <c r="AV572" i="9" s="1"/>
  <c r="AT572" i="9"/>
  <c r="A572" i="9"/>
  <c r="AY571" i="9"/>
  <c r="AU571" i="9"/>
  <c r="AV571" i="9" s="1"/>
  <c r="AT571" i="9"/>
  <c r="A571" i="9"/>
  <c r="AY570" i="9"/>
  <c r="AU570" i="9"/>
  <c r="AV570" i="9" s="1"/>
  <c r="AT570" i="9"/>
  <c r="A570" i="9"/>
  <c r="AY569" i="9"/>
  <c r="AU569" i="9"/>
  <c r="AV569" i="9" s="1"/>
  <c r="AT569" i="9"/>
  <c r="A569" i="9"/>
  <c r="AY568" i="9"/>
  <c r="AU568" i="9"/>
  <c r="AV568" i="9" s="1"/>
  <c r="AT568" i="9"/>
  <c r="A568" i="9"/>
  <c r="AY567" i="9"/>
  <c r="AU567" i="9"/>
  <c r="AV567" i="9" s="1"/>
  <c r="AT567" i="9"/>
  <c r="A567" i="9"/>
  <c r="AY566" i="9"/>
  <c r="AU566" i="9"/>
  <c r="AV566" i="9" s="1"/>
  <c r="AT566" i="9"/>
  <c r="A566" i="9"/>
  <c r="AY565" i="9"/>
  <c r="AU565" i="9"/>
  <c r="AV565" i="9" s="1"/>
  <c r="AT565" i="9"/>
  <c r="A565" i="9"/>
  <c r="AY564" i="9"/>
  <c r="AU564" i="9"/>
  <c r="AV564" i="9" s="1"/>
  <c r="AT564" i="9"/>
  <c r="A564" i="9"/>
  <c r="AY563" i="9"/>
  <c r="AU563" i="9"/>
  <c r="AV563" i="9" s="1"/>
  <c r="AT563" i="9"/>
  <c r="A563" i="9"/>
  <c r="AY562" i="9"/>
  <c r="AU562" i="9"/>
  <c r="AV562" i="9" s="1"/>
  <c r="AT562" i="9"/>
  <c r="A562" i="9"/>
  <c r="AY561" i="9"/>
  <c r="AU561" i="9"/>
  <c r="AV561" i="9" s="1"/>
  <c r="AT561" i="9"/>
  <c r="A561" i="9"/>
  <c r="AY560" i="9"/>
  <c r="AU560" i="9"/>
  <c r="AV560" i="9" s="1"/>
  <c r="AT560" i="9"/>
  <c r="A560" i="9"/>
  <c r="AY559" i="9"/>
  <c r="AU559" i="9"/>
  <c r="AV559" i="9" s="1"/>
  <c r="AT559" i="9"/>
  <c r="A559" i="9"/>
  <c r="AY558" i="9"/>
  <c r="AU558" i="9"/>
  <c r="AV558" i="9" s="1"/>
  <c r="AT558" i="9"/>
  <c r="A558" i="9"/>
  <c r="AY557" i="9"/>
  <c r="AU557" i="9"/>
  <c r="AV557" i="9" s="1"/>
  <c r="AT557" i="9"/>
  <c r="A557" i="9"/>
  <c r="AY556" i="9"/>
  <c r="AU556" i="9"/>
  <c r="AV556" i="9" s="1"/>
  <c r="AT556" i="9"/>
  <c r="A556" i="9"/>
  <c r="AY555" i="9"/>
  <c r="AU555" i="9"/>
  <c r="AV555" i="9" s="1"/>
  <c r="AT555" i="9"/>
  <c r="A555" i="9"/>
  <c r="AY554" i="9"/>
  <c r="AU554" i="9"/>
  <c r="AV554" i="9" s="1"/>
  <c r="AT554" i="9"/>
  <c r="A554" i="9"/>
  <c r="AY553" i="9"/>
  <c r="AU553" i="9"/>
  <c r="AV553" i="9" s="1"/>
  <c r="AT553" i="9"/>
  <c r="A553" i="9"/>
  <c r="AY552" i="9"/>
  <c r="AU552" i="9"/>
  <c r="AV552" i="9" s="1"/>
  <c r="AT552" i="9"/>
  <c r="A552" i="9"/>
  <c r="AY551" i="9"/>
  <c r="AU551" i="9"/>
  <c r="AV551" i="9" s="1"/>
  <c r="AT551" i="9"/>
  <c r="A551" i="9"/>
  <c r="AY550" i="9"/>
  <c r="AU550" i="9"/>
  <c r="AV550" i="9" s="1"/>
  <c r="AT550" i="9"/>
  <c r="A550" i="9"/>
  <c r="AY549" i="9"/>
  <c r="AU549" i="9"/>
  <c r="AV549" i="9" s="1"/>
  <c r="AT549" i="9"/>
  <c r="A549" i="9"/>
  <c r="AY548" i="9"/>
  <c r="AU548" i="9"/>
  <c r="AV548" i="9" s="1"/>
  <c r="AT548" i="9"/>
  <c r="A548" i="9"/>
  <c r="AY547" i="9"/>
  <c r="AU547" i="9"/>
  <c r="AV547" i="9" s="1"/>
  <c r="AT547" i="9"/>
  <c r="A547" i="9"/>
  <c r="AY546" i="9"/>
  <c r="AU546" i="9"/>
  <c r="AV546" i="9" s="1"/>
  <c r="AT546" i="9"/>
  <c r="A546" i="9"/>
  <c r="AY545" i="9"/>
  <c r="AU545" i="9"/>
  <c r="AV545" i="9" s="1"/>
  <c r="AT545" i="9"/>
  <c r="A545" i="9"/>
  <c r="AY544" i="9"/>
  <c r="AU544" i="9"/>
  <c r="AV544" i="9" s="1"/>
  <c r="AT544" i="9"/>
  <c r="A544" i="9"/>
  <c r="AY543" i="9"/>
  <c r="AU543" i="9"/>
  <c r="AV543" i="9" s="1"/>
  <c r="AT543" i="9"/>
  <c r="A543" i="9"/>
  <c r="AY542" i="9"/>
  <c r="AU542" i="9"/>
  <c r="AV542" i="9" s="1"/>
  <c r="AT542" i="9"/>
  <c r="A542" i="9"/>
  <c r="AY541" i="9"/>
  <c r="AU541" i="9"/>
  <c r="AV541" i="9" s="1"/>
  <c r="AT541" i="9"/>
  <c r="A541" i="9"/>
  <c r="AY540" i="9"/>
  <c r="AU540" i="9"/>
  <c r="AV540" i="9" s="1"/>
  <c r="AT540" i="9"/>
  <c r="A540" i="9"/>
  <c r="AY539" i="9"/>
  <c r="AU539" i="9"/>
  <c r="AV539" i="9" s="1"/>
  <c r="AT539" i="9"/>
  <c r="A539" i="9"/>
  <c r="AY538" i="9"/>
  <c r="AU538" i="9"/>
  <c r="AV538" i="9" s="1"/>
  <c r="AT538" i="9"/>
  <c r="A538" i="9"/>
  <c r="AY537" i="9"/>
  <c r="AU537" i="9"/>
  <c r="AV537" i="9" s="1"/>
  <c r="AT537" i="9"/>
  <c r="A537" i="9"/>
  <c r="AY536" i="9"/>
  <c r="AU536" i="9"/>
  <c r="AV536" i="9" s="1"/>
  <c r="AT536" i="9"/>
  <c r="A536" i="9"/>
  <c r="AY535" i="9"/>
  <c r="AU535" i="9"/>
  <c r="AV535" i="9" s="1"/>
  <c r="AT535" i="9"/>
  <c r="A535" i="9"/>
  <c r="AY534" i="9"/>
  <c r="AU534" i="9"/>
  <c r="AV534" i="9" s="1"/>
  <c r="AT534" i="9"/>
  <c r="A534" i="9"/>
  <c r="AY533" i="9"/>
  <c r="AU533" i="9"/>
  <c r="AV533" i="9" s="1"/>
  <c r="AT533" i="9"/>
  <c r="A533" i="9"/>
  <c r="AY532" i="9"/>
  <c r="AU532" i="9"/>
  <c r="AV532" i="9" s="1"/>
  <c r="AT532" i="9"/>
  <c r="A532" i="9"/>
  <c r="AY531" i="9"/>
  <c r="AU531" i="9"/>
  <c r="AV531" i="9" s="1"/>
  <c r="AT531" i="9"/>
  <c r="A531" i="9"/>
  <c r="AY530" i="9"/>
  <c r="AU530" i="9"/>
  <c r="AV530" i="9" s="1"/>
  <c r="AT530" i="9"/>
  <c r="A530" i="9"/>
  <c r="AY529" i="9"/>
  <c r="AU529" i="9"/>
  <c r="AV529" i="9" s="1"/>
  <c r="AT529" i="9"/>
  <c r="A529" i="9"/>
  <c r="AY528" i="9"/>
  <c r="AU528" i="9"/>
  <c r="AV528" i="9" s="1"/>
  <c r="AT528" i="9"/>
  <c r="A528" i="9"/>
  <c r="AY527" i="9"/>
  <c r="AU527" i="9"/>
  <c r="AV527" i="9" s="1"/>
  <c r="AT527" i="9"/>
  <c r="A527" i="9"/>
  <c r="AY526" i="9"/>
  <c r="AU526" i="9"/>
  <c r="AV526" i="9" s="1"/>
  <c r="AT526" i="9"/>
  <c r="A526" i="9"/>
  <c r="AY525" i="9"/>
  <c r="AU525" i="9"/>
  <c r="AV525" i="9" s="1"/>
  <c r="AT525" i="9"/>
  <c r="A525" i="9"/>
  <c r="AY524" i="9"/>
  <c r="AU524" i="9"/>
  <c r="AV524" i="9" s="1"/>
  <c r="AT524" i="9"/>
  <c r="A524" i="9"/>
  <c r="AY523" i="9"/>
  <c r="AU523" i="9"/>
  <c r="AV523" i="9" s="1"/>
  <c r="AT523" i="9"/>
  <c r="A523" i="9"/>
  <c r="AY522" i="9"/>
  <c r="AU522" i="9"/>
  <c r="AV522" i="9" s="1"/>
  <c r="AT522" i="9"/>
  <c r="A522" i="9"/>
  <c r="AY521" i="9"/>
  <c r="AU521" i="9"/>
  <c r="AV521" i="9" s="1"/>
  <c r="AT521" i="9"/>
  <c r="A521" i="9"/>
  <c r="AY520" i="9"/>
  <c r="AU520" i="9"/>
  <c r="AV520" i="9" s="1"/>
  <c r="AT520" i="9"/>
  <c r="A520" i="9"/>
  <c r="AY519" i="9"/>
  <c r="AU519" i="9"/>
  <c r="AV519" i="9" s="1"/>
  <c r="AT519" i="9"/>
  <c r="A519" i="9"/>
  <c r="AY518" i="9"/>
  <c r="AU518" i="9"/>
  <c r="AV518" i="9" s="1"/>
  <c r="AT518" i="9"/>
  <c r="A518" i="9"/>
  <c r="AY517" i="9"/>
  <c r="AU517" i="9"/>
  <c r="AV517" i="9" s="1"/>
  <c r="AT517" i="9"/>
  <c r="A517" i="9"/>
  <c r="AY516" i="9"/>
  <c r="AU516" i="9"/>
  <c r="AV516" i="9" s="1"/>
  <c r="AT516" i="9"/>
  <c r="A516" i="9"/>
  <c r="AY515" i="9"/>
  <c r="AU515" i="9"/>
  <c r="AV515" i="9" s="1"/>
  <c r="AT515" i="9"/>
  <c r="A515" i="9"/>
  <c r="AY514" i="9"/>
  <c r="AU514" i="9"/>
  <c r="AV514" i="9" s="1"/>
  <c r="AT514" i="9"/>
  <c r="A514" i="9"/>
  <c r="AY513" i="9"/>
  <c r="AU513" i="9"/>
  <c r="AV513" i="9" s="1"/>
  <c r="AT513" i="9"/>
  <c r="A513" i="9"/>
  <c r="AY512" i="9"/>
  <c r="AU512" i="9"/>
  <c r="AV512" i="9" s="1"/>
  <c r="AT512" i="9"/>
  <c r="A512" i="9"/>
  <c r="AY511" i="9"/>
  <c r="AU511" i="9"/>
  <c r="AV511" i="9" s="1"/>
  <c r="AT511" i="9"/>
  <c r="A511" i="9"/>
  <c r="AY510" i="9"/>
  <c r="AU510" i="9"/>
  <c r="AV510" i="9" s="1"/>
  <c r="AT510" i="9"/>
  <c r="A510" i="9"/>
  <c r="AY509" i="9"/>
  <c r="AU509" i="9"/>
  <c r="AV509" i="9" s="1"/>
  <c r="AT509" i="9"/>
  <c r="A509" i="9"/>
  <c r="AY508" i="9"/>
  <c r="AU508" i="9"/>
  <c r="AV508" i="9" s="1"/>
  <c r="AT508" i="9"/>
  <c r="A508" i="9"/>
  <c r="AY507" i="9"/>
  <c r="AU507" i="9"/>
  <c r="AV507" i="9" s="1"/>
  <c r="AT507" i="9"/>
  <c r="A507" i="9"/>
  <c r="AY506" i="9"/>
  <c r="AU506" i="9"/>
  <c r="AV506" i="9" s="1"/>
  <c r="AT506" i="9"/>
  <c r="A506" i="9"/>
  <c r="AY505" i="9"/>
  <c r="AU505" i="9"/>
  <c r="AV505" i="9" s="1"/>
  <c r="AT505" i="9"/>
  <c r="A505" i="9"/>
  <c r="AY504" i="9"/>
  <c r="AU504" i="9"/>
  <c r="AV504" i="9" s="1"/>
  <c r="AT504" i="9"/>
  <c r="A504" i="9"/>
  <c r="AY503" i="9"/>
  <c r="AU503" i="9"/>
  <c r="AV503" i="9" s="1"/>
  <c r="AT503" i="9"/>
  <c r="A503" i="9"/>
  <c r="AY502" i="9"/>
  <c r="AU502" i="9"/>
  <c r="AV502" i="9" s="1"/>
  <c r="AT502" i="9"/>
  <c r="A502" i="9"/>
  <c r="AY501" i="9"/>
  <c r="AU501" i="9"/>
  <c r="AV501" i="9" s="1"/>
  <c r="AT501" i="9"/>
  <c r="A501" i="9"/>
  <c r="AY500" i="9"/>
  <c r="AU500" i="9"/>
  <c r="AV500" i="9" s="1"/>
  <c r="AT500" i="9"/>
  <c r="A500" i="9"/>
  <c r="AY499" i="9"/>
  <c r="AU499" i="9"/>
  <c r="AV499" i="9" s="1"/>
  <c r="AT499" i="9"/>
  <c r="A499" i="9"/>
  <c r="AY498" i="9"/>
  <c r="AU498" i="9"/>
  <c r="AV498" i="9" s="1"/>
  <c r="AT498" i="9"/>
  <c r="A498" i="9"/>
  <c r="AY497" i="9"/>
  <c r="AU497" i="9"/>
  <c r="AV497" i="9" s="1"/>
  <c r="AT497" i="9"/>
  <c r="A497" i="9"/>
  <c r="AY496" i="9"/>
  <c r="AU496" i="9"/>
  <c r="AV496" i="9" s="1"/>
  <c r="AT496" i="9"/>
  <c r="A496" i="9"/>
  <c r="AY495" i="9"/>
  <c r="AU495" i="9"/>
  <c r="AV495" i="9" s="1"/>
  <c r="AT495" i="9"/>
  <c r="A495" i="9"/>
  <c r="AY494" i="9"/>
  <c r="AU494" i="9"/>
  <c r="AV494" i="9" s="1"/>
  <c r="AT494" i="9"/>
  <c r="A494" i="9"/>
  <c r="AY493" i="9"/>
  <c r="AU493" i="9"/>
  <c r="AV493" i="9" s="1"/>
  <c r="AT493" i="9"/>
  <c r="A493" i="9"/>
  <c r="AY492" i="9"/>
  <c r="AU492" i="9"/>
  <c r="AV492" i="9" s="1"/>
  <c r="AT492" i="9"/>
  <c r="A492" i="9"/>
  <c r="AY491" i="9"/>
  <c r="AU491" i="9"/>
  <c r="AV491" i="9" s="1"/>
  <c r="AT491" i="9"/>
  <c r="A491" i="9"/>
  <c r="AY490" i="9"/>
  <c r="AU490" i="9"/>
  <c r="AV490" i="9" s="1"/>
  <c r="AT490" i="9"/>
  <c r="A490" i="9"/>
  <c r="AY489" i="9"/>
  <c r="AU489" i="9"/>
  <c r="AV489" i="9" s="1"/>
  <c r="AT489" i="9"/>
  <c r="A489" i="9"/>
  <c r="AY488" i="9"/>
  <c r="AU488" i="9"/>
  <c r="AV488" i="9" s="1"/>
  <c r="AT488" i="9"/>
  <c r="A488" i="9"/>
  <c r="AY487" i="9"/>
  <c r="AU487" i="9"/>
  <c r="AV487" i="9" s="1"/>
  <c r="AT487" i="9"/>
  <c r="A487" i="9"/>
  <c r="AY486" i="9"/>
  <c r="AU486" i="9"/>
  <c r="AV486" i="9" s="1"/>
  <c r="AT486" i="9"/>
  <c r="A486" i="9"/>
  <c r="AY485" i="9"/>
  <c r="AU485" i="9"/>
  <c r="AV485" i="9" s="1"/>
  <c r="AT485" i="9"/>
  <c r="A485" i="9"/>
  <c r="AY484" i="9"/>
  <c r="AU484" i="9"/>
  <c r="AV484" i="9" s="1"/>
  <c r="AT484" i="9"/>
  <c r="A484" i="9"/>
  <c r="AY483" i="9"/>
  <c r="AU483" i="9"/>
  <c r="AV483" i="9" s="1"/>
  <c r="AT483" i="9"/>
  <c r="A483" i="9"/>
  <c r="AY482" i="9"/>
  <c r="AU482" i="9"/>
  <c r="AV482" i="9" s="1"/>
  <c r="AT482" i="9"/>
  <c r="A482" i="9"/>
  <c r="AY481" i="9"/>
  <c r="AU481" i="9"/>
  <c r="AV481" i="9" s="1"/>
  <c r="AT481" i="9"/>
  <c r="A481" i="9"/>
  <c r="AY480" i="9"/>
  <c r="AU480" i="9"/>
  <c r="AV480" i="9" s="1"/>
  <c r="AT480" i="9"/>
  <c r="A480" i="9"/>
  <c r="AY479" i="9"/>
  <c r="AU479" i="9"/>
  <c r="AV479" i="9" s="1"/>
  <c r="AT479" i="9"/>
  <c r="A479" i="9"/>
  <c r="AY478" i="9"/>
  <c r="AU478" i="9"/>
  <c r="AV478" i="9" s="1"/>
  <c r="AT478" i="9"/>
  <c r="A478" i="9"/>
  <c r="AY477" i="9"/>
  <c r="AU477" i="9"/>
  <c r="AV477" i="9" s="1"/>
  <c r="AT477" i="9"/>
  <c r="A477" i="9"/>
  <c r="AY476" i="9"/>
  <c r="AU476" i="9"/>
  <c r="AV476" i="9" s="1"/>
  <c r="AT476" i="9"/>
  <c r="A476" i="9"/>
  <c r="AY475" i="9"/>
  <c r="AU475" i="9"/>
  <c r="AV475" i="9" s="1"/>
  <c r="AT475" i="9"/>
  <c r="A475" i="9"/>
  <c r="AY474" i="9"/>
  <c r="AU474" i="9"/>
  <c r="AV474" i="9" s="1"/>
  <c r="AT474" i="9"/>
  <c r="A474" i="9"/>
  <c r="AY473" i="9"/>
  <c r="AU473" i="9"/>
  <c r="AV473" i="9" s="1"/>
  <c r="AT473" i="9"/>
  <c r="A473" i="9"/>
  <c r="AY472" i="9"/>
  <c r="AU472" i="9"/>
  <c r="AV472" i="9" s="1"/>
  <c r="AT472" i="9"/>
  <c r="A472" i="9"/>
  <c r="AY471" i="9"/>
  <c r="AU471" i="9"/>
  <c r="AV471" i="9" s="1"/>
  <c r="AT471" i="9"/>
  <c r="A471" i="9"/>
  <c r="AY470" i="9"/>
  <c r="AU470" i="9"/>
  <c r="AV470" i="9" s="1"/>
  <c r="AT470" i="9"/>
  <c r="A470" i="9"/>
  <c r="AY469" i="9"/>
  <c r="AU469" i="9"/>
  <c r="AV469" i="9" s="1"/>
  <c r="AT469" i="9"/>
  <c r="A469" i="9"/>
  <c r="AY468" i="9"/>
  <c r="AU468" i="9"/>
  <c r="AV468" i="9" s="1"/>
  <c r="AT468" i="9"/>
  <c r="A468" i="9"/>
  <c r="AY467" i="9"/>
  <c r="AU467" i="9"/>
  <c r="AV467" i="9" s="1"/>
  <c r="AT467" i="9"/>
  <c r="A467" i="9"/>
  <c r="AY466" i="9"/>
  <c r="AU466" i="9"/>
  <c r="AV466" i="9" s="1"/>
  <c r="AT466" i="9"/>
  <c r="A466" i="9"/>
  <c r="AY465" i="9"/>
  <c r="AU465" i="9"/>
  <c r="AV465" i="9" s="1"/>
  <c r="AT465" i="9"/>
  <c r="A465" i="9"/>
  <c r="AY464" i="9"/>
  <c r="AU464" i="9"/>
  <c r="AV464" i="9" s="1"/>
  <c r="AT464" i="9"/>
  <c r="A464" i="9"/>
  <c r="AY463" i="9"/>
  <c r="AU463" i="9"/>
  <c r="AV463" i="9" s="1"/>
  <c r="AT463" i="9"/>
  <c r="A463" i="9"/>
  <c r="AY462" i="9"/>
  <c r="AU462" i="9"/>
  <c r="AV462" i="9" s="1"/>
  <c r="AT462" i="9"/>
  <c r="A462" i="9"/>
  <c r="AY461" i="9"/>
  <c r="AU461" i="9"/>
  <c r="AV461" i="9" s="1"/>
  <c r="AT461" i="9"/>
  <c r="A461" i="9"/>
  <c r="AY460" i="9"/>
  <c r="AU460" i="9"/>
  <c r="AV460" i="9" s="1"/>
  <c r="AT460" i="9"/>
  <c r="A460" i="9"/>
  <c r="AY459" i="9"/>
  <c r="AU459" i="9"/>
  <c r="AV459" i="9" s="1"/>
  <c r="AT459" i="9"/>
  <c r="A459" i="9"/>
  <c r="AY458" i="9"/>
  <c r="AU458" i="9"/>
  <c r="AV458" i="9" s="1"/>
  <c r="AT458" i="9"/>
  <c r="A458" i="9"/>
  <c r="AY457" i="9"/>
  <c r="AU457" i="9"/>
  <c r="AV457" i="9" s="1"/>
  <c r="AT457" i="9"/>
  <c r="A457" i="9"/>
  <c r="AY456" i="9"/>
  <c r="AU456" i="9"/>
  <c r="AV456" i="9" s="1"/>
  <c r="AT456" i="9"/>
  <c r="A456" i="9"/>
  <c r="AY455" i="9"/>
  <c r="AU455" i="9"/>
  <c r="AV455" i="9" s="1"/>
  <c r="AT455" i="9"/>
  <c r="A455" i="9"/>
  <c r="AY454" i="9"/>
  <c r="AU454" i="9"/>
  <c r="AV454" i="9" s="1"/>
  <c r="AT454" i="9"/>
  <c r="A454" i="9"/>
  <c r="AY453" i="9"/>
  <c r="AU453" i="9"/>
  <c r="AV453" i="9" s="1"/>
  <c r="AT453" i="9"/>
  <c r="A453" i="9"/>
  <c r="AY452" i="9"/>
  <c r="AU452" i="9"/>
  <c r="AV452" i="9" s="1"/>
  <c r="AT452" i="9"/>
  <c r="A452" i="9"/>
  <c r="AY451" i="9"/>
  <c r="AU451" i="9"/>
  <c r="AV451" i="9" s="1"/>
  <c r="AT451" i="9"/>
  <c r="A451" i="9"/>
  <c r="AY450" i="9"/>
  <c r="AU450" i="9"/>
  <c r="AV450" i="9" s="1"/>
  <c r="AT450" i="9"/>
  <c r="A450" i="9"/>
  <c r="AY449" i="9"/>
  <c r="AU449" i="9"/>
  <c r="AV449" i="9" s="1"/>
  <c r="AT449" i="9"/>
  <c r="A449" i="9"/>
  <c r="AY448" i="9"/>
  <c r="AU448" i="9"/>
  <c r="AV448" i="9" s="1"/>
  <c r="AT448" i="9"/>
  <c r="A448" i="9"/>
  <c r="AY447" i="9"/>
  <c r="AU447" i="9"/>
  <c r="AV447" i="9" s="1"/>
  <c r="AT447" i="9"/>
  <c r="A447" i="9"/>
  <c r="AY446" i="9"/>
  <c r="AU446" i="9"/>
  <c r="AV446" i="9" s="1"/>
  <c r="AT446" i="9"/>
  <c r="A446" i="9"/>
  <c r="AY445" i="9"/>
  <c r="AU445" i="9"/>
  <c r="AV445" i="9" s="1"/>
  <c r="AT445" i="9"/>
  <c r="A445" i="9"/>
  <c r="AY444" i="9"/>
  <c r="AV444" i="9"/>
  <c r="AU444" i="9"/>
  <c r="AT444" i="9"/>
  <c r="A444" i="9"/>
  <c r="AY443" i="9"/>
  <c r="AU443" i="9"/>
  <c r="AV443" i="9" s="1"/>
  <c r="AT443" i="9"/>
  <c r="A443" i="9"/>
  <c r="AY442" i="9"/>
  <c r="AU442" i="9"/>
  <c r="AV442" i="9" s="1"/>
  <c r="AT442" i="9"/>
  <c r="A442" i="9"/>
  <c r="AY441" i="9"/>
  <c r="AU441" i="9"/>
  <c r="AV441" i="9" s="1"/>
  <c r="AT441" i="9"/>
  <c r="A441" i="9"/>
  <c r="AY440" i="9"/>
  <c r="AU440" i="9"/>
  <c r="AV440" i="9" s="1"/>
  <c r="AT440" i="9"/>
  <c r="A440" i="9"/>
  <c r="AY439" i="9"/>
  <c r="AU439" i="9"/>
  <c r="AV439" i="9" s="1"/>
  <c r="AT439" i="9"/>
  <c r="A439" i="9"/>
  <c r="AY438" i="9"/>
  <c r="AU438" i="9"/>
  <c r="AV438" i="9" s="1"/>
  <c r="AT438" i="9"/>
  <c r="A438" i="9"/>
  <c r="AY437" i="9"/>
  <c r="AU437" i="9"/>
  <c r="AV437" i="9" s="1"/>
  <c r="AT437" i="9"/>
  <c r="A437" i="9"/>
  <c r="AY436" i="9"/>
  <c r="AU436" i="9"/>
  <c r="AV436" i="9" s="1"/>
  <c r="AT436" i="9"/>
  <c r="A436" i="9"/>
  <c r="AY435" i="9"/>
  <c r="AU435" i="9"/>
  <c r="AV435" i="9" s="1"/>
  <c r="AT435" i="9"/>
  <c r="A435" i="9"/>
  <c r="AY434" i="9"/>
  <c r="AU434" i="9"/>
  <c r="AV434" i="9" s="1"/>
  <c r="AT434" i="9"/>
  <c r="A434" i="9"/>
  <c r="AY433" i="9"/>
  <c r="AU433" i="9"/>
  <c r="AV433" i="9" s="1"/>
  <c r="AT433" i="9"/>
  <c r="A433" i="9"/>
  <c r="AY432" i="9"/>
  <c r="AU432" i="9"/>
  <c r="AV432" i="9" s="1"/>
  <c r="AT432" i="9"/>
  <c r="A432" i="9"/>
  <c r="AY431" i="9"/>
  <c r="AU431" i="9"/>
  <c r="AV431" i="9" s="1"/>
  <c r="AT431" i="9"/>
  <c r="A431" i="9"/>
  <c r="AY430" i="9"/>
  <c r="AU430" i="9"/>
  <c r="AV430" i="9" s="1"/>
  <c r="AT430" i="9"/>
  <c r="A430" i="9"/>
  <c r="AY429" i="9"/>
  <c r="AU429" i="9"/>
  <c r="AV429" i="9" s="1"/>
  <c r="AT429" i="9"/>
  <c r="A429" i="9"/>
  <c r="AY428" i="9"/>
  <c r="AU428" i="9"/>
  <c r="AV428" i="9" s="1"/>
  <c r="AT428" i="9"/>
  <c r="A428" i="9"/>
  <c r="AY427" i="9"/>
  <c r="AU427" i="9"/>
  <c r="AV427" i="9" s="1"/>
  <c r="AT427" i="9"/>
  <c r="A427" i="9"/>
  <c r="AY426" i="9"/>
  <c r="AU426" i="9"/>
  <c r="AV426" i="9" s="1"/>
  <c r="AT426" i="9"/>
  <c r="A426" i="9"/>
  <c r="AY425" i="9"/>
  <c r="AU425" i="9"/>
  <c r="AV425" i="9" s="1"/>
  <c r="AT425" i="9"/>
  <c r="A425" i="9"/>
  <c r="AY424" i="9"/>
  <c r="AU424" i="9"/>
  <c r="AV424" i="9" s="1"/>
  <c r="AT424" i="9"/>
  <c r="A424" i="9"/>
  <c r="AY423" i="9"/>
  <c r="AU423" i="9"/>
  <c r="AV423" i="9" s="1"/>
  <c r="AT423" i="9"/>
  <c r="A423" i="9"/>
  <c r="AY422" i="9"/>
  <c r="AU422" i="9"/>
  <c r="AV422" i="9" s="1"/>
  <c r="AT422" i="9"/>
  <c r="A422" i="9"/>
  <c r="AY421" i="9"/>
  <c r="AU421" i="9"/>
  <c r="AV421" i="9" s="1"/>
  <c r="AT421" i="9"/>
  <c r="A421" i="9"/>
  <c r="AY420" i="9"/>
  <c r="AU420" i="9"/>
  <c r="AV420" i="9" s="1"/>
  <c r="AT420" i="9"/>
  <c r="A420" i="9"/>
  <c r="AY419" i="9"/>
  <c r="AU419" i="9"/>
  <c r="AV419" i="9" s="1"/>
  <c r="AT419" i="9"/>
  <c r="A419" i="9"/>
  <c r="AY418" i="9"/>
  <c r="AU418" i="9"/>
  <c r="AV418" i="9" s="1"/>
  <c r="AT418" i="9"/>
  <c r="A418" i="9"/>
  <c r="AY417" i="9"/>
  <c r="AU417" i="9"/>
  <c r="AV417" i="9" s="1"/>
  <c r="AT417" i="9"/>
  <c r="A417" i="9"/>
  <c r="AY416" i="9"/>
  <c r="AU416" i="9"/>
  <c r="AV416" i="9" s="1"/>
  <c r="AT416" i="9"/>
  <c r="A416" i="9"/>
  <c r="AY415" i="9"/>
  <c r="AU415" i="9"/>
  <c r="AV415" i="9" s="1"/>
  <c r="AT415" i="9"/>
  <c r="A415" i="9"/>
  <c r="AY414" i="9"/>
  <c r="AU414" i="9"/>
  <c r="AV414" i="9" s="1"/>
  <c r="AT414" i="9"/>
  <c r="A414" i="9"/>
  <c r="AY413" i="9"/>
  <c r="AU413" i="9"/>
  <c r="AV413" i="9" s="1"/>
  <c r="AT413" i="9"/>
  <c r="A413" i="9"/>
  <c r="AY412" i="9"/>
  <c r="AU412" i="9"/>
  <c r="AV412" i="9" s="1"/>
  <c r="AT412" i="9"/>
  <c r="A412" i="9"/>
  <c r="AY411" i="9"/>
  <c r="AU411" i="9"/>
  <c r="AV411" i="9" s="1"/>
  <c r="AT411" i="9"/>
  <c r="A411" i="9"/>
  <c r="AY410" i="9"/>
  <c r="AU410" i="9"/>
  <c r="AV410" i="9" s="1"/>
  <c r="AT410" i="9"/>
  <c r="A410" i="9"/>
  <c r="AY409" i="9"/>
  <c r="AU409" i="9"/>
  <c r="AV409" i="9" s="1"/>
  <c r="AT409" i="9"/>
  <c r="A409" i="9"/>
  <c r="AY408" i="9"/>
  <c r="AU408" i="9"/>
  <c r="AV408" i="9" s="1"/>
  <c r="AT408" i="9"/>
  <c r="A408" i="9"/>
  <c r="AY407" i="9"/>
  <c r="AU407" i="9"/>
  <c r="AV407" i="9" s="1"/>
  <c r="AT407" i="9"/>
  <c r="A407" i="9"/>
  <c r="AY406" i="9"/>
  <c r="AU406" i="9"/>
  <c r="AV406" i="9" s="1"/>
  <c r="AT406" i="9"/>
  <c r="A406" i="9"/>
  <c r="AY405" i="9"/>
  <c r="AU405" i="9"/>
  <c r="AV405" i="9" s="1"/>
  <c r="AT405" i="9"/>
  <c r="A405" i="9"/>
  <c r="AY404" i="9"/>
  <c r="AU404" i="9"/>
  <c r="AV404" i="9" s="1"/>
  <c r="AT404" i="9"/>
  <c r="A404" i="9"/>
  <c r="AY403" i="9"/>
  <c r="AU403" i="9"/>
  <c r="AV403" i="9" s="1"/>
  <c r="AT403" i="9"/>
  <c r="A403" i="9"/>
  <c r="AY402" i="9"/>
  <c r="AU402" i="9"/>
  <c r="AV402" i="9" s="1"/>
  <c r="AT402" i="9"/>
  <c r="A402" i="9"/>
  <c r="AY401" i="9"/>
  <c r="AU401" i="9"/>
  <c r="AV401" i="9" s="1"/>
  <c r="AT401" i="9"/>
  <c r="A401" i="9"/>
  <c r="AY400" i="9"/>
  <c r="AU400" i="9"/>
  <c r="AV400" i="9" s="1"/>
  <c r="AT400" i="9"/>
  <c r="A400" i="9"/>
  <c r="AY399" i="9"/>
  <c r="AU399" i="9"/>
  <c r="AV399" i="9" s="1"/>
  <c r="AT399" i="9"/>
  <c r="A399" i="9"/>
  <c r="AY398" i="9"/>
  <c r="AU398" i="9"/>
  <c r="AV398" i="9" s="1"/>
  <c r="AT398" i="9"/>
  <c r="A398" i="9"/>
  <c r="AY397" i="9"/>
  <c r="AU397" i="9"/>
  <c r="AV397" i="9" s="1"/>
  <c r="AT397" i="9"/>
  <c r="A397" i="9"/>
  <c r="AY396" i="9"/>
  <c r="AU396" i="9"/>
  <c r="AV396" i="9" s="1"/>
  <c r="AT396" i="9"/>
  <c r="A396" i="9"/>
  <c r="AY395" i="9"/>
  <c r="AU395" i="9"/>
  <c r="AV395" i="9" s="1"/>
  <c r="AT395" i="9"/>
  <c r="A395" i="9"/>
  <c r="AY394" i="9"/>
  <c r="AU394" i="9"/>
  <c r="AV394" i="9" s="1"/>
  <c r="AT394" i="9"/>
  <c r="A394" i="9"/>
  <c r="AY393" i="9"/>
  <c r="AU393" i="9"/>
  <c r="AV393" i="9" s="1"/>
  <c r="AT393" i="9"/>
  <c r="A393" i="9"/>
  <c r="AY392" i="9"/>
  <c r="AU392" i="9"/>
  <c r="AV392" i="9" s="1"/>
  <c r="AT392" i="9"/>
  <c r="A392" i="9"/>
  <c r="AY391" i="9"/>
  <c r="AU391" i="9"/>
  <c r="AV391" i="9" s="1"/>
  <c r="AT391" i="9"/>
  <c r="A391" i="9"/>
  <c r="AY390" i="9"/>
  <c r="AU390" i="9"/>
  <c r="AV390" i="9" s="1"/>
  <c r="AT390" i="9"/>
  <c r="A390" i="9"/>
  <c r="AY389" i="9"/>
  <c r="AU389" i="9"/>
  <c r="AV389" i="9" s="1"/>
  <c r="AT389" i="9"/>
  <c r="A389" i="9"/>
  <c r="AY388" i="9"/>
  <c r="AU388" i="9"/>
  <c r="AV388" i="9" s="1"/>
  <c r="AT388" i="9"/>
  <c r="A388" i="9"/>
  <c r="AY387" i="9"/>
  <c r="AU387" i="9"/>
  <c r="AV387" i="9" s="1"/>
  <c r="AT387" i="9"/>
  <c r="A387" i="9"/>
  <c r="AY386" i="9"/>
  <c r="AU386" i="9"/>
  <c r="AV386" i="9" s="1"/>
  <c r="AT386" i="9"/>
  <c r="A386" i="9"/>
  <c r="AY385" i="9"/>
  <c r="AU385" i="9"/>
  <c r="AV385" i="9" s="1"/>
  <c r="AT385" i="9"/>
  <c r="A385" i="9"/>
  <c r="AY384" i="9"/>
  <c r="AU384" i="9"/>
  <c r="AV384" i="9" s="1"/>
  <c r="AT384" i="9"/>
  <c r="A384" i="9"/>
  <c r="AY383" i="9"/>
  <c r="AU383" i="9"/>
  <c r="AV383" i="9" s="1"/>
  <c r="AT383" i="9"/>
  <c r="A383" i="9"/>
  <c r="AY382" i="9"/>
  <c r="AU382" i="9"/>
  <c r="AV382" i="9" s="1"/>
  <c r="AT382" i="9"/>
  <c r="A382" i="9"/>
  <c r="AY381" i="9"/>
  <c r="AU381" i="9"/>
  <c r="AV381" i="9" s="1"/>
  <c r="AT381" i="9"/>
  <c r="A381" i="9"/>
  <c r="AY380" i="9"/>
  <c r="AU380" i="9"/>
  <c r="AV380" i="9" s="1"/>
  <c r="AT380" i="9"/>
  <c r="A380" i="9"/>
  <c r="AY379" i="9"/>
  <c r="AU379" i="9"/>
  <c r="AV379" i="9" s="1"/>
  <c r="AT379" i="9"/>
  <c r="A379" i="9"/>
  <c r="AY378" i="9"/>
  <c r="AU378" i="9"/>
  <c r="AV378" i="9" s="1"/>
  <c r="AT378" i="9"/>
  <c r="A378" i="9"/>
  <c r="AY377" i="9"/>
  <c r="AU377" i="9"/>
  <c r="AV377" i="9" s="1"/>
  <c r="AT377" i="9"/>
  <c r="A377" i="9"/>
  <c r="AY376" i="9"/>
  <c r="AU376" i="9"/>
  <c r="AV376" i="9" s="1"/>
  <c r="AT376" i="9"/>
  <c r="A376" i="9"/>
  <c r="AY375" i="9"/>
  <c r="AU375" i="9"/>
  <c r="AV375" i="9" s="1"/>
  <c r="AT375" i="9"/>
  <c r="A375" i="9"/>
  <c r="AY374" i="9"/>
  <c r="AU374" i="9"/>
  <c r="AV374" i="9" s="1"/>
  <c r="AT374" i="9"/>
  <c r="A374" i="9"/>
  <c r="AY373" i="9"/>
  <c r="AU373" i="9"/>
  <c r="AV373" i="9" s="1"/>
  <c r="AT373" i="9"/>
  <c r="A373" i="9"/>
  <c r="AY372" i="9"/>
  <c r="AU372" i="9"/>
  <c r="AV372" i="9" s="1"/>
  <c r="AT372" i="9"/>
  <c r="A372" i="9"/>
  <c r="AY371" i="9"/>
  <c r="AU371" i="9"/>
  <c r="AV371" i="9" s="1"/>
  <c r="AT371" i="9"/>
  <c r="A371" i="9"/>
  <c r="AY370" i="9"/>
  <c r="AU370" i="9"/>
  <c r="AV370" i="9" s="1"/>
  <c r="AT370" i="9"/>
  <c r="A370" i="9"/>
  <c r="AY369" i="9"/>
  <c r="AU369" i="9"/>
  <c r="AV369" i="9" s="1"/>
  <c r="AT369" i="9"/>
  <c r="A369" i="9"/>
  <c r="AY368" i="9"/>
  <c r="AW368" i="9"/>
  <c r="AU368" i="9"/>
  <c r="AV368" i="9" s="1"/>
  <c r="AT368" i="9"/>
  <c r="A368" i="9"/>
  <c r="AY367" i="9"/>
  <c r="AU367" i="9"/>
  <c r="AV367" i="9" s="1"/>
  <c r="AT367" i="9"/>
  <c r="A367" i="9"/>
  <c r="AY366" i="9"/>
  <c r="AU366" i="9"/>
  <c r="AV366" i="9" s="1"/>
  <c r="AT366" i="9"/>
  <c r="A366" i="9"/>
  <c r="AY365" i="9"/>
  <c r="AU365" i="9"/>
  <c r="AV365" i="9" s="1"/>
  <c r="AT365" i="9"/>
  <c r="A365" i="9"/>
  <c r="AY364" i="9"/>
  <c r="AU364" i="9"/>
  <c r="AV364" i="9" s="1"/>
  <c r="AT364" i="9"/>
  <c r="A364" i="9"/>
  <c r="AY363" i="9"/>
  <c r="AU363" i="9"/>
  <c r="AV363" i="9" s="1"/>
  <c r="AT363" i="9"/>
  <c r="A363" i="9"/>
  <c r="AY362" i="9"/>
  <c r="AU362" i="9"/>
  <c r="AV362" i="9" s="1"/>
  <c r="AT362" i="9"/>
  <c r="A362" i="9"/>
  <c r="AY361" i="9"/>
  <c r="AU361" i="9"/>
  <c r="AV361" i="9" s="1"/>
  <c r="AT361" i="9"/>
  <c r="A361" i="9"/>
  <c r="AY360" i="9"/>
  <c r="AU360" i="9"/>
  <c r="AV360" i="9" s="1"/>
  <c r="AT360" i="9"/>
  <c r="A360" i="9"/>
  <c r="AY359" i="9"/>
  <c r="AU359" i="9"/>
  <c r="AV359" i="9" s="1"/>
  <c r="AT359" i="9"/>
  <c r="A359" i="9"/>
  <c r="AY358" i="9"/>
  <c r="AU358" i="9"/>
  <c r="AV358" i="9" s="1"/>
  <c r="AT358" i="9"/>
  <c r="A358" i="9"/>
  <c r="AY357" i="9"/>
  <c r="AU357" i="9"/>
  <c r="AV357" i="9" s="1"/>
  <c r="AT357" i="9"/>
  <c r="A357" i="9"/>
  <c r="AY356" i="9"/>
  <c r="AU356" i="9"/>
  <c r="AV356" i="9" s="1"/>
  <c r="AT356" i="9"/>
  <c r="A356" i="9"/>
  <c r="AY355" i="9"/>
  <c r="AU355" i="9"/>
  <c r="AV355" i="9" s="1"/>
  <c r="AT355" i="9"/>
  <c r="A355" i="9"/>
  <c r="AY354" i="9"/>
  <c r="AU354" i="9"/>
  <c r="AV354" i="9" s="1"/>
  <c r="AT354" i="9"/>
  <c r="A354" i="9"/>
  <c r="AY353" i="9"/>
  <c r="AU353" i="9"/>
  <c r="AV353" i="9" s="1"/>
  <c r="AT353" i="9"/>
  <c r="A353" i="9"/>
  <c r="AY352" i="9"/>
  <c r="AU352" i="9"/>
  <c r="AV352" i="9" s="1"/>
  <c r="AT352" i="9"/>
  <c r="A352" i="9"/>
  <c r="AY351" i="9"/>
  <c r="AU351" i="9"/>
  <c r="AV351" i="9" s="1"/>
  <c r="AT351" i="9"/>
  <c r="A351" i="9"/>
  <c r="AY350" i="9"/>
  <c r="AU350" i="9"/>
  <c r="AV350" i="9" s="1"/>
  <c r="AT350" i="9"/>
  <c r="A350" i="9"/>
  <c r="AY349" i="9"/>
  <c r="AU349" i="9"/>
  <c r="AV349" i="9" s="1"/>
  <c r="AT349" i="9"/>
  <c r="A349" i="9"/>
  <c r="AY348" i="9"/>
  <c r="AU348" i="9"/>
  <c r="AV348" i="9" s="1"/>
  <c r="AT348" i="9"/>
  <c r="A348" i="9"/>
  <c r="AY347" i="9"/>
  <c r="AU347" i="9"/>
  <c r="AV347" i="9" s="1"/>
  <c r="AT347" i="9"/>
  <c r="A347" i="9"/>
  <c r="AY346" i="9"/>
  <c r="AU346" i="9"/>
  <c r="AV346" i="9" s="1"/>
  <c r="AT346" i="9"/>
  <c r="A346" i="9"/>
  <c r="AY345" i="9"/>
  <c r="AU345" i="9"/>
  <c r="AV345" i="9" s="1"/>
  <c r="AT345" i="9"/>
  <c r="A345" i="9"/>
  <c r="AY344" i="9"/>
  <c r="AU344" i="9"/>
  <c r="AV344" i="9" s="1"/>
  <c r="AT344" i="9"/>
  <c r="A344" i="9"/>
  <c r="AY343" i="9"/>
  <c r="AU343" i="9"/>
  <c r="AV343" i="9" s="1"/>
  <c r="AT343" i="9"/>
  <c r="A343" i="9"/>
  <c r="AY342" i="9"/>
  <c r="AW342" i="9"/>
  <c r="AU342" i="9"/>
  <c r="AV342" i="9" s="1"/>
  <c r="AT342" i="9"/>
  <c r="A342" i="9"/>
  <c r="AY341" i="9"/>
  <c r="AU341" i="9"/>
  <c r="AV341" i="9" s="1"/>
  <c r="AT341" i="9"/>
  <c r="A341" i="9"/>
  <c r="AY340" i="9"/>
  <c r="AU340" i="9"/>
  <c r="AV340" i="9" s="1"/>
  <c r="AT340" i="9"/>
  <c r="A340" i="9"/>
  <c r="AY339" i="9"/>
  <c r="AU339" i="9"/>
  <c r="AV339" i="9" s="1"/>
  <c r="AT339" i="9"/>
  <c r="A339" i="9"/>
  <c r="AY338" i="9"/>
  <c r="AU338" i="9"/>
  <c r="AV338" i="9" s="1"/>
  <c r="AT338" i="9"/>
  <c r="A338" i="9"/>
  <c r="AY337" i="9"/>
  <c r="AW337" i="9"/>
  <c r="AU337" i="9"/>
  <c r="AV337" i="9" s="1"/>
  <c r="AT337" i="9"/>
  <c r="A337" i="9"/>
  <c r="AY336" i="9"/>
  <c r="AU336" i="9"/>
  <c r="AV336" i="9" s="1"/>
  <c r="AT336" i="9"/>
  <c r="A336" i="9"/>
  <c r="AY335" i="9"/>
  <c r="AU335" i="9"/>
  <c r="AV335" i="9" s="1"/>
  <c r="AT335" i="9"/>
  <c r="A335" i="9"/>
  <c r="AY334" i="9"/>
  <c r="AU334" i="9"/>
  <c r="AV334" i="9" s="1"/>
  <c r="AT334" i="9"/>
  <c r="A334" i="9"/>
  <c r="AY333" i="9"/>
  <c r="AU333" i="9"/>
  <c r="AV333" i="9" s="1"/>
  <c r="AT333" i="9"/>
  <c r="A333" i="9"/>
  <c r="AY332" i="9"/>
  <c r="AU332" i="9"/>
  <c r="AV332" i="9" s="1"/>
  <c r="AT332" i="9"/>
  <c r="A332" i="9"/>
  <c r="AY331" i="9"/>
  <c r="AU331" i="9"/>
  <c r="AV331" i="9" s="1"/>
  <c r="AT331" i="9"/>
  <c r="A331" i="9"/>
  <c r="AY330" i="9"/>
  <c r="AU330" i="9"/>
  <c r="AV330" i="9" s="1"/>
  <c r="AT330" i="9"/>
  <c r="A330" i="9"/>
  <c r="AY329" i="9"/>
  <c r="AU329" i="9"/>
  <c r="AV329" i="9" s="1"/>
  <c r="AT329" i="9"/>
  <c r="A329" i="9"/>
  <c r="AY328" i="9"/>
  <c r="AU328" i="9"/>
  <c r="AV328" i="9" s="1"/>
  <c r="AT328" i="9"/>
  <c r="A328" i="9"/>
  <c r="AY327" i="9"/>
  <c r="AU327" i="9"/>
  <c r="AV327" i="9" s="1"/>
  <c r="AT327" i="9"/>
  <c r="A327" i="9"/>
  <c r="AY326" i="9"/>
  <c r="AU326" i="9"/>
  <c r="AV326" i="9" s="1"/>
  <c r="AT326" i="9"/>
  <c r="A326" i="9"/>
  <c r="AY325" i="9"/>
  <c r="AU325" i="9"/>
  <c r="AV325" i="9" s="1"/>
  <c r="AT325" i="9"/>
  <c r="A325" i="9"/>
  <c r="AY324" i="9"/>
  <c r="AU324" i="9"/>
  <c r="AV324" i="9" s="1"/>
  <c r="AT324" i="9"/>
  <c r="A324" i="9"/>
  <c r="AY323" i="9"/>
  <c r="AU323" i="9"/>
  <c r="AV323" i="9" s="1"/>
  <c r="AT323" i="9"/>
  <c r="A323" i="9"/>
  <c r="AY322" i="9"/>
  <c r="AU322" i="9"/>
  <c r="AV322" i="9" s="1"/>
  <c r="AT322" i="9"/>
  <c r="A322" i="9"/>
  <c r="AY321" i="9"/>
  <c r="AU321" i="9"/>
  <c r="AV321" i="9" s="1"/>
  <c r="AT321" i="9"/>
  <c r="A321" i="9"/>
  <c r="AY320" i="9"/>
  <c r="AU320" i="9"/>
  <c r="AV320" i="9" s="1"/>
  <c r="AT320" i="9"/>
  <c r="A320" i="9"/>
  <c r="AY319" i="9"/>
  <c r="AU319" i="9"/>
  <c r="AV319" i="9" s="1"/>
  <c r="AT319" i="9"/>
  <c r="A319" i="9"/>
  <c r="AY318" i="9"/>
  <c r="AU318" i="9"/>
  <c r="AV318" i="9" s="1"/>
  <c r="AT318" i="9"/>
  <c r="A318" i="9"/>
  <c r="AY317" i="9"/>
  <c r="AU317" i="9"/>
  <c r="AV317" i="9" s="1"/>
  <c r="AT317" i="9"/>
  <c r="A317" i="9"/>
  <c r="AY316" i="9"/>
  <c r="AU316" i="9"/>
  <c r="AV316" i="9" s="1"/>
  <c r="AT316" i="9"/>
  <c r="A316" i="9"/>
  <c r="AY315" i="9"/>
  <c r="AU315" i="9"/>
  <c r="AV315" i="9" s="1"/>
  <c r="AT315" i="9"/>
  <c r="A315" i="9"/>
  <c r="AY314" i="9"/>
  <c r="AU314" i="9"/>
  <c r="AV314" i="9" s="1"/>
  <c r="AT314" i="9"/>
  <c r="A314" i="9"/>
  <c r="AY313" i="9"/>
  <c r="AU313" i="9"/>
  <c r="AV313" i="9" s="1"/>
  <c r="AT313" i="9"/>
  <c r="A313" i="9"/>
  <c r="AY312" i="9"/>
  <c r="AU312" i="9"/>
  <c r="AV312" i="9" s="1"/>
  <c r="AT312" i="9"/>
  <c r="A312" i="9"/>
  <c r="AY311" i="9"/>
  <c r="AU311" i="9"/>
  <c r="AV311" i="9" s="1"/>
  <c r="AT311" i="9"/>
  <c r="A311" i="9"/>
  <c r="AY310" i="9"/>
  <c r="AU310" i="9"/>
  <c r="AV310" i="9" s="1"/>
  <c r="AT310" i="9"/>
  <c r="A310" i="9"/>
  <c r="AY309" i="9"/>
  <c r="AU309" i="9"/>
  <c r="AV309" i="9" s="1"/>
  <c r="AT309" i="9"/>
  <c r="A309" i="9"/>
  <c r="AY308" i="9"/>
  <c r="AU308" i="9"/>
  <c r="AV308" i="9" s="1"/>
  <c r="AT308" i="9"/>
  <c r="A308" i="9"/>
  <c r="AY307" i="9"/>
  <c r="AU307" i="9"/>
  <c r="AV307" i="9" s="1"/>
  <c r="AT307" i="9"/>
  <c r="A307" i="9"/>
  <c r="AY306" i="9"/>
  <c r="AU306" i="9"/>
  <c r="AV306" i="9" s="1"/>
  <c r="AT306" i="9"/>
  <c r="A306" i="9"/>
  <c r="AY305" i="9"/>
  <c r="AU305" i="9"/>
  <c r="AV305" i="9" s="1"/>
  <c r="AT305" i="9"/>
  <c r="A305" i="9"/>
  <c r="AY304" i="9"/>
  <c r="AU304" i="9"/>
  <c r="AV304" i="9" s="1"/>
  <c r="AT304" i="9"/>
  <c r="A304" i="9"/>
  <c r="AY303" i="9"/>
  <c r="AU303" i="9"/>
  <c r="AV303" i="9" s="1"/>
  <c r="AT303" i="9"/>
  <c r="A303" i="9"/>
  <c r="AY302" i="9"/>
  <c r="AU302" i="9"/>
  <c r="AV302" i="9" s="1"/>
  <c r="AT302" i="9"/>
  <c r="A302" i="9"/>
  <c r="AY301" i="9"/>
  <c r="AU301" i="9"/>
  <c r="AV301" i="9" s="1"/>
  <c r="AT301" i="9"/>
  <c r="A301" i="9"/>
  <c r="AY300" i="9"/>
  <c r="AU300" i="9"/>
  <c r="AV300" i="9" s="1"/>
  <c r="AT300" i="9"/>
  <c r="A300" i="9"/>
  <c r="AY299" i="9"/>
  <c r="AU299" i="9"/>
  <c r="AV299" i="9" s="1"/>
  <c r="AT299" i="9"/>
  <c r="A299" i="9"/>
  <c r="AY298" i="9"/>
  <c r="AU298" i="9"/>
  <c r="AV298" i="9" s="1"/>
  <c r="AT298" i="9"/>
  <c r="A298" i="9"/>
  <c r="AY297" i="9"/>
  <c r="AU297" i="9"/>
  <c r="AV297" i="9" s="1"/>
  <c r="AT297" i="9"/>
  <c r="A297" i="9"/>
  <c r="AY296" i="9"/>
  <c r="AU296" i="9"/>
  <c r="AV296" i="9" s="1"/>
  <c r="AT296" i="9"/>
  <c r="A296" i="9"/>
  <c r="AY295" i="9"/>
  <c r="AU295" i="9"/>
  <c r="AV295" i="9" s="1"/>
  <c r="AT295" i="9"/>
  <c r="A295" i="9"/>
  <c r="AY294" i="9"/>
  <c r="AU294" i="9"/>
  <c r="AV294" i="9" s="1"/>
  <c r="AT294" i="9"/>
  <c r="A294" i="9"/>
  <c r="AY293" i="9"/>
  <c r="AU293" i="9"/>
  <c r="AV293" i="9" s="1"/>
  <c r="AT293" i="9"/>
  <c r="A293" i="9"/>
  <c r="AY292" i="9"/>
  <c r="AU292" i="9"/>
  <c r="AV292" i="9" s="1"/>
  <c r="AT292" i="9"/>
  <c r="A292" i="9"/>
  <c r="AY291" i="9"/>
  <c r="AU291" i="9"/>
  <c r="AV291" i="9" s="1"/>
  <c r="AT291" i="9"/>
  <c r="A291" i="9"/>
  <c r="AY290" i="9"/>
  <c r="AU290" i="9"/>
  <c r="AV290" i="9" s="1"/>
  <c r="AT290" i="9"/>
  <c r="A290" i="9"/>
  <c r="AY289" i="9"/>
  <c r="AU289" i="9"/>
  <c r="AV289" i="9" s="1"/>
  <c r="AT289" i="9"/>
  <c r="A289" i="9"/>
  <c r="AY288" i="9"/>
  <c r="AU288" i="9"/>
  <c r="AV288" i="9" s="1"/>
  <c r="AT288" i="9"/>
  <c r="A288" i="9"/>
  <c r="AY287" i="9"/>
  <c r="AU287" i="9"/>
  <c r="AV287" i="9" s="1"/>
  <c r="AT287" i="9"/>
  <c r="A287" i="9"/>
  <c r="AY286" i="9"/>
  <c r="AU286" i="9"/>
  <c r="AV286" i="9" s="1"/>
  <c r="AT286" i="9"/>
  <c r="A286" i="9"/>
  <c r="AY285" i="9"/>
  <c r="AU285" i="9"/>
  <c r="AV285" i="9" s="1"/>
  <c r="AT285" i="9"/>
  <c r="A285" i="9"/>
  <c r="AY284" i="9"/>
  <c r="AU284" i="9"/>
  <c r="AV284" i="9" s="1"/>
  <c r="AT284" i="9"/>
  <c r="A284" i="9"/>
  <c r="AY283" i="9"/>
  <c r="AU283" i="9"/>
  <c r="AV283" i="9" s="1"/>
  <c r="AT283" i="9"/>
  <c r="A283" i="9"/>
  <c r="AY282" i="9"/>
  <c r="AU282" i="9"/>
  <c r="AV282" i="9" s="1"/>
  <c r="AT282" i="9"/>
  <c r="A282" i="9"/>
  <c r="AY281" i="9"/>
  <c r="AU281" i="9"/>
  <c r="AV281" i="9" s="1"/>
  <c r="AT281" i="9"/>
  <c r="A281" i="9"/>
  <c r="AY280" i="9"/>
  <c r="AU280" i="9"/>
  <c r="AV280" i="9" s="1"/>
  <c r="AT280" i="9"/>
  <c r="A280" i="9"/>
  <c r="AY279" i="9"/>
  <c r="AU279" i="9"/>
  <c r="AV279" i="9" s="1"/>
  <c r="AT279" i="9"/>
  <c r="A279" i="9"/>
  <c r="AY278" i="9"/>
  <c r="AU278" i="9"/>
  <c r="AV278" i="9" s="1"/>
  <c r="AT278" i="9"/>
  <c r="A278" i="9"/>
  <c r="AY277" i="9"/>
  <c r="AU277" i="9"/>
  <c r="AV277" i="9" s="1"/>
  <c r="AT277" i="9"/>
  <c r="A277" i="9"/>
  <c r="AY276" i="9"/>
  <c r="AU276" i="9"/>
  <c r="AV276" i="9" s="1"/>
  <c r="AT276" i="9"/>
  <c r="A276" i="9"/>
  <c r="AY275" i="9"/>
  <c r="AU275" i="9"/>
  <c r="AV275" i="9" s="1"/>
  <c r="AT275" i="9"/>
  <c r="A275" i="9"/>
  <c r="AY274" i="9"/>
  <c r="AU274" i="9"/>
  <c r="AV274" i="9" s="1"/>
  <c r="AT274" i="9"/>
  <c r="A274" i="9"/>
  <c r="AY273" i="9"/>
  <c r="AU273" i="9"/>
  <c r="AV273" i="9" s="1"/>
  <c r="AT273" i="9"/>
  <c r="A273" i="9"/>
  <c r="AY272" i="9"/>
  <c r="AU272" i="9"/>
  <c r="AV272" i="9" s="1"/>
  <c r="AT272" i="9"/>
  <c r="A272" i="9"/>
  <c r="AY271" i="9"/>
  <c r="AU271" i="9"/>
  <c r="AV271" i="9" s="1"/>
  <c r="AT271" i="9"/>
  <c r="A271" i="9"/>
  <c r="AY270" i="9"/>
  <c r="AU270" i="9"/>
  <c r="AV270" i="9" s="1"/>
  <c r="AT270" i="9"/>
  <c r="A270" i="9"/>
  <c r="AY269" i="9"/>
  <c r="AU269" i="9"/>
  <c r="AV269" i="9" s="1"/>
  <c r="AT269" i="9"/>
  <c r="A269" i="9"/>
  <c r="AY268" i="9"/>
  <c r="AU268" i="9"/>
  <c r="AV268" i="9" s="1"/>
  <c r="AT268" i="9"/>
  <c r="A268" i="9"/>
  <c r="AY267" i="9"/>
  <c r="AU267" i="9"/>
  <c r="AV267" i="9" s="1"/>
  <c r="AT267" i="9"/>
  <c r="A267" i="9"/>
  <c r="AY266" i="9"/>
  <c r="AU266" i="9"/>
  <c r="AV266" i="9" s="1"/>
  <c r="AT266" i="9"/>
  <c r="A266" i="9"/>
  <c r="AY265" i="9"/>
  <c r="AU265" i="9"/>
  <c r="AV265" i="9" s="1"/>
  <c r="AT265" i="9"/>
  <c r="A265" i="9"/>
  <c r="AY264" i="9"/>
  <c r="AU264" i="9"/>
  <c r="AV264" i="9" s="1"/>
  <c r="AT264" i="9"/>
  <c r="A264" i="9"/>
  <c r="AY263" i="9"/>
  <c r="AU263" i="9"/>
  <c r="AV263" i="9" s="1"/>
  <c r="AT263" i="9"/>
  <c r="A263" i="9"/>
  <c r="AY262" i="9"/>
  <c r="AU262" i="9"/>
  <c r="AV262" i="9" s="1"/>
  <c r="AT262" i="9"/>
  <c r="A262" i="9"/>
  <c r="AY261" i="9"/>
  <c r="AU261" i="9"/>
  <c r="AV261" i="9" s="1"/>
  <c r="AT261" i="9"/>
  <c r="A261" i="9"/>
  <c r="AY260" i="9"/>
  <c r="AU260" i="9"/>
  <c r="AV260" i="9" s="1"/>
  <c r="AT260" i="9"/>
  <c r="A260" i="9"/>
  <c r="AY259" i="9"/>
  <c r="AU259" i="9"/>
  <c r="AV259" i="9" s="1"/>
  <c r="AT259" i="9"/>
  <c r="A259" i="9"/>
  <c r="AY258" i="9"/>
  <c r="AU258" i="9"/>
  <c r="AV258" i="9" s="1"/>
  <c r="AT258" i="9"/>
  <c r="A258" i="9"/>
  <c r="AY257" i="9"/>
  <c r="AU257" i="9"/>
  <c r="AV257" i="9" s="1"/>
  <c r="AT257" i="9"/>
  <c r="A257" i="9"/>
  <c r="AY256" i="9"/>
  <c r="AU256" i="9"/>
  <c r="AV256" i="9" s="1"/>
  <c r="AT256" i="9"/>
  <c r="A256" i="9"/>
  <c r="AY255" i="9"/>
  <c r="AU255" i="9"/>
  <c r="AV255" i="9" s="1"/>
  <c r="AT255" i="9"/>
  <c r="A255" i="9"/>
  <c r="AY254" i="9"/>
  <c r="AU254" i="9"/>
  <c r="AV254" i="9" s="1"/>
  <c r="AT254" i="9"/>
  <c r="A254" i="9"/>
  <c r="AY253" i="9"/>
  <c r="AW253" i="9"/>
  <c r="AV253" i="9"/>
  <c r="AU253" i="9"/>
  <c r="AT253" i="9"/>
  <c r="A253" i="9"/>
  <c r="AY252" i="9"/>
  <c r="AU252" i="9"/>
  <c r="AV252" i="9" s="1"/>
  <c r="AT252" i="9"/>
  <c r="A252" i="9"/>
  <c r="AY251" i="9"/>
  <c r="AU251" i="9"/>
  <c r="AV251" i="9" s="1"/>
  <c r="AT251" i="9"/>
  <c r="A251" i="9"/>
  <c r="AY250" i="9"/>
  <c r="AU250" i="9"/>
  <c r="AV250" i="9" s="1"/>
  <c r="AT250" i="9"/>
  <c r="A250" i="9"/>
  <c r="AY249" i="9"/>
  <c r="AU249" i="9"/>
  <c r="AV249" i="9" s="1"/>
  <c r="AT249" i="9"/>
  <c r="A249" i="9"/>
  <c r="AY248" i="9"/>
  <c r="AU248" i="9"/>
  <c r="AV248" i="9" s="1"/>
  <c r="AT248" i="9"/>
  <c r="A248" i="9"/>
  <c r="AY247" i="9"/>
  <c r="AU247" i="9"/>
  <c r="AV247" i="9" s="1"/>
  <c r="AT247" i="9"/>
  <c r="A247" i="9"/>
  <c r="AY246" i="9"/>
  <c r="AW246" i="9"/>
  <c r="AU246" i="9"/>
  <c r="AV246" i="9" s="1"/>
  <c r="AT246" i="9"/>
  <c r="A246" i="9"/>
  <c r="AY245" i="9"/>
  <c r="AU245" i="9"/>
  <c r="AV245" i="9" s="1"/>
  <c r="AT245" i="9"/>
  <c r="A245" i="9"/>
  <c r="AY244" i="9"/>
  <c r="AU244" i="9"/>
  <c r="AV244" i="9" s="1"/>
  <c r="AT244" i="9"/>
  <c r="A244" i="9"/>
  <c r="AY243" i="9"/>
  <c r="AU243" i="9"/>
  <c r="AV243" i="9" s="1"/>
  <c r="AT243" i="9"/>
  <c r="A243" i="9"/>
  <c r="AY242" i="9"/>
  <c r="AU242" i="9"/>
  <c r="AV242" i="9" s="1"/>
  <c r="AT242" i="9"/>
  <c r="A242" i="9"/>
  <c r="AY241" i="9"/>
  <c r="AW241" i="9"/>
  <c r="AU241" i="9"/>
  <c r="AV241" i="9" s="1"/>
  <c r="AT241" i="9"/>
  <c r="A241" i="9"/>
  <c r="AY240" i="9"/>
  <c r="AU240" i="9"/>
  <c r="AV240" i="9" s="1"/>
  <c r="AT240" i="9"/>
  <c r="A240" i="9"/>
  <c r="AY239" i="9"/>
  <c r="AU239" i="9"/>
  <c r="AV239" i="9" s="1"/>
  <c r="AT239" i="9"/>
  <c r="A239" i="9"/>
  <c r="AY238" i="9"/>
  <c r="AU238" i="9"/>
  <c r="AV238" i="9" s="1"/>
  <c r="AT238" i="9"/>
  <c r="A238" i="9"/>
  <c r="AY237" i="9"/>
  <c r="AU237" i="9"/>
  <c r="AV237" i="9" s="1"/>
  <c r="AT237" i="9"/>
  <c r="A237" i="9"/>
  <c r="AY236" i="9"/>
  <c r="AU236" i="9"/>
  <c r="AV236" i="9" s="1"/>
  <c r="AT236" i="9"/>
  <c r="A236" i="9"/>
  <c r="AY235" i="9"/>
  <c r="AU235" i="9"/>
  <c r="AV235" i="9" s="1"/>
  <c r="AT235" i="9"/>
  <c r="A235" i="9"/>
  <c r="AY234" i="9"/>
  <c r="AU234" i="9"/>
  <c r="AV234" i="9" s="1"/>
  <c r="AT234" i="9"/>
  <c r="A234" i="9"/>
  <c r="AY233" i="9"/>
  <c r="AU233" i="9"/>
  <c r="AV233" i="9" s="1"/>
  <c r="AT233" i="9"/>
  <c r="A233" i="9"/>
  <c r="AY232" i="9"/>
  <c r="AU232" i="9"/>
  <c r="AV232" i="9" s="1"/>
  <c r="AT232" i="9"/>
  <c r="A232" i="9"/>
  <c r="AY231" i="9"/>
  <c r="AU231" i="9"/>
  <c r="AV231" i="9" s="1"/>
  <c r="AT231" i="9"/>
  <c r="A231" i="9"/>
  <c r="AY230" i="9"/>
  <c r="AU230" i="9"/>
  <c r="AV230" i="9" s="1"/>
  <c r="AT230" i="9"/>
  <c r="A230" i="9"/>
  <c r="AY229" i="9"/>
  <c r="AU229" i="9"/>
  <c r="AV229" i="9" s="1"/>
  <c r="AT229" i="9"/>
  <c r="A229" i="9"/>
  <c r="AY228" i="9"/>
  <c r="AU228" i="9"/>
  <c r="AV228" i="9" s="1"/>
  <c r="AT228" i="9"/>
  <c r="A228" i="9"/>
  <c r="AY227" i="9"/>
  <c r="AU227" i="9"/>
  <c r="AV227" i="9" s="1"/>
  <c r="AT227" i="9"/>
  <c r="A227" i="9"/>
  <c r="AY226" i="9"/>
  <c r="AU226" i="9"/>
  <c r="AV226" i="9" s="1"/>
  <c r="AT226" i="9"/>
  <c r="A226" i="9"/>
  <c r="AY225" i="9"/>
  <c r="AU225" i="9"/>
  <c r="AV225" i="9" s="1"/>
  <c r="AT225" i="9"/>
  <c r="A225" i="9"/>
  <c r="AY224" i="9"/>
  <c r="AU224" i="9"/>
  <c r="AV224" i="9" s="1"/>
  <c r="AT224" i="9"/>
  <c r="A224" i="9"/>
  <c r="AY223" i="9"/>
  <c r="AU223" i="9"/>
  <c r="AV223" i="9" s="1"/>
  <c r="AT223" i="9"/>
  <c r="A223" i="9"/>
  <c r="AY222" i="9"/>
  <c r="AU222" i="9"/>
  <c r="AV222" i="9" s="1"/>
  <c r="AT222" i="9"/>
  <c r="A222" i="9"/>
  <c r="AY221" i="9"/>
  <c r="AU221" i="9"/>
  <c r="AV221" i="9" s="1"/>
  <c r="AT221" i="9"/>
  <c r="A221" i="9"/>
  <c r="AY220" i="9"/>
  <c r="AU220" i="9"/>
  <c r="AV220" i="9" s="1"/>
  <c r="AT220" i="9"/>
  <c r="A220" i="9"/>
  <c r="AY219" i="9"/>
  <c r="AU219" i="9"/>
  <c r="AV219" i="9" s="1"/>
  <c r="AT219" i="9"/>
  <c r="A219" i="9"/>
  <c r="AY218" i="9"/>
  <c r="AU218" i="9"/>
  <c r="AV218" i="9" s="1"/>
  <c r="AT218" i="9"/>
  <c r="A218" i="9"/>
  <c r="AY217" i="9"/>
  <c r="AU217" i="9"/>
  <c r="AV217" i="9" s="1"/>
  <c r="AT217" i="9"/>
  <c r="A217" i="9"/>
  <c r="AY216" i="9"/>
  <c r="AU216" i="9"/>
  <c r="AV216" i="9" s="1"/>
  <c r="AT216" i="9"/>
  <c r="A216" i="9"/>
  <c r="AY215" i="9"/>
  <c r="AU215" i="9"/>
  <c r="AV215" i="9" s="1"/>
  <c r="AT215" i="9"/>
  <c r="A215" i="9"/>
  <c r="AY214" i="9"/>
  <c r="AU214" i="9"/>
  <c r="AV214" i="9" s="1"/>
  <c r="AT214" i="9"/>
  <c r="A214" i="9"/>
  <c r="AY213" i="9"/>
  <c r="AU213" i="9"/>
  <c r="AV213" i="9" s="1"/>
  <c r="AT213" i="9"/>
  <c r="A213" i="9"/>
  <c r="AY212" i="9"/>
  <c r="AU212" i="9"/>
  <c r="AV212" i="9" s="1"/>
  <c r="AT212" i="9"/>
  <c r="A212" i="9"/>
  <c r="AY211" i="9"/>
  <c r="AU211" i="9"/>
  <c r="AV211" i="9" s="1"/>
  <c r="AT211" i="9"/>
  <c r="A211" i="9"/>
  <c r="AY210" i="9"/>
  <c r="AU210" i="9"/>
  <c r="AV210" i="9" s="1"/>
  <c r="AT210" i="9"/>
  <c r="A210" i="9"/>
  <c r="AY209" i="9"/>
  <c r="AU209" i="9"/>
  <c r="AV209" i="9" s="1"/>
  <c r="AT209" i="9"/>
  <c r="A209" i="9"/>
  <c r="AY208" i="9"/>
  <c r="AU208" i="9"/>
  <c r="AV208" i="9" s="1"/>
  <c r="AT208" i="9"/>
  <c r="A208" i="9"/>
  <c r="AY207" i="9"/>
  <c r="AU207" i="9"/>
  <c r="AV207" i="9" s="1"/>
  <c r="AT207" i="9"/>
  <c r="A207" i="9"/>
  <c r="AY206" i="9"/>
  <c r="AU206" i="9"/>
  <c r="AV206" i="9" s="1"/>
  <c r="AT206" i="9"/>
  <c r="A206" i="9"/>
  <c r="AY205" i="9"/>
  <c r="AU205" i="9"/>
  <c r="AV205" i="9" s="1"/>
  <c r="AT205" i="9"/>
  <c r="A205" i="9"/>
  <c r="AY204" i="9"/>
  <c r="AU204" i="9"/>
  <c r="AV204" i="9" s="1"/>
  <c r="AT204" i="9"/>
  <c r="A204" i="9"/>
  <c r="AY203" i="9"/>
  <c r="AU203" i="9"/>
  <c r="AV203" i="9" s="1"/>
  <c r="AT203" i="9"/>
  <c r="A203" i="9"/>
  <c r="AY202" i="9"/>
  <c r="AU202" i="9"/>
  <c r="AV202" i="9" s="1"/>
  <c r="AT202" i="9"/>
  <c r="A202" i="9"/>
  <c r="AY201" i="9"/>
  <c r="AU201" i="9"/>
  <c r="AV201" i="9" s="1"/>
  <c r="AT201" i="9"/>
  <c r="A201" i="9"/>
  <c r="AY200" i="9"/>
  <c r="AU200" i="9"/>
  <c r="AV200" i="9" s="1"/>
  <c r="AT200" i="9"/>
  <c r="A200" i="9"/>
  <c r="AY199" i="9"/>
  <c r="AU199" i="9"/>
  <c r="AV199" i="9" s="1"/>
  <c r="AT199" i="9"/>
  <c r="A199" i="9"/>
  <c r="AY198" i="9"/>
  <c r="AU198" i="9"/>
  <c r="AV198" i="9" s="1"/>
  <c r="AT198" i="9"/>
  <c r="A198" i="9"/>
  <c r="AY197" i="9"/>
  <c r="AU197" i="9"/>
  <c r="AV197" i="9" s="1"/>
  <c r="AT197" i="9"/>
  <c r="A197" i="9"/>
  <c r="AY196" i="9"/>
  <c r="AU196" i="9"/>
  <c r="AV196" i="9" s="1"/>
  <c r="AT196" i="9"/>
  <c r="A196" i="9"/>
  <c r="AY195" i="9"/>
  <c r="AU195" i="9"/>
  <c r="AV195" i="9" s="1"/>
  <c r="AT195" i="9"/>
  <c r="A195" i="9"/>
  <c r="AY194" i="9"/>
  <c r="AU194" i="9"/>
  <c r="AV194" i="9" s="1"/>
  <c r="AT194" i="9"/>
  <c r="A194" i="9"/>
  <c r="AY193" i="9"/>
  <c r="AW193" i="9"/>
  <c r="AU193" i="9"/>
  <c r="AV193" i="9" s="1"/>
  <c r="AT193" i="9"/>
  <c r="A193" i="9"/>
  <c r="AY192" i="9"/>
  <c r="AU192" i="9"/>
  <c r="AV192" i="9" s="1"/>
  <c r="AT192" i="9"/>
  <c r="A192" i="9"/>
  <c r="AY191" i="9"/>
  <c r="AU191" i="9"/>
  <c r="AV191" i="9" s="1"/>
  <c r="AT191" i="9"/>
  <c r="A191" i="9"/>
  <c r="AY190" i="9"/>
  <c r="AU190" i="9"/>
  <c r="AV190" i="9" s="1"/>
  <c r="AT190" i="9"/>
  <c r="A190" i="9"/>
  <c r="AY189" i="9"/>
  <c r="AU189" i="9"/>
  <c r="AV189" i="9" s="1"/>
  <c r="AT189" i="9"/>
  <c r="A189" i="9"/>
  <c r="AY188" i="9"/>
  <c r="AU188" i="9"/>
  <c r="AV188" i="9" s="1"/>
  <c r="AT188" i="9"/>
  <c r="A188" i="9"/>
  <c r="AY187" i="9"/>
  <c r="AU187" i="9"/>
  <c r="AV187" i="9" s="1"/>
  <c r="AT187" i="9"/>
  <c r="A187" i="9"/>
  <c r="AY186" i="9"/>
  <c r="AU186" i="9"/>
  <c r="AV186" i="9" s="1"/>
  <c r="AT186" i="9"/>
  <c r="A186" i="9"/>
  <c r="AY185" i="9"/>
  <c r="AU185" i="9"/>
  <c r="AV185" i="9" s="1"/>
  <c r="AT185" i="9"/>
  <c r="A185" i="9"/>
  <c r="AY184" i="9"/>
  <c r="AU184" i="9"/>
  <c r="AV184" i="9" s="1"/>
  <c r="AT184" i="9"/>
  <c r="A184" i="9"/>
  <c r="AY183" i="9"/>
  <c r="AU183" i="9"/>
  <c r="AV183" i="9" s="1"/>
  <c r="AT183" i="9"/>
  <c r="A183" i="9"/>
  <c r="AY182" i="9"/>
  <c r="AU182" i="9"/>
  <c r="AV182" i="9" s="1"/>
  <c r="AT182" i="9"/>
  <c r="A182" i="9"/>
  <c r="AY181" i="9"/>
  <c r="AU181" i="9"/>
  <c r="AV181" i="9" s="1"/>
  <c r="AT181" i="9"/>
  <c r="A181" i="9"/>
  <c r="AY180" i="9"/>
  <c r="AU180" i="9"/>
  <c r="AV180" i="9" s="1"/>
  <c r="AT180" i="9"/>
  <c r="A180" i="9"/>
  <c r="AY179" i="9"/>
  <c r="AU179" i="9"/>
  <c r="AV179" i="9" s="1"/>
  <c r="AT179" i="9"/>
  <c r="A179" i="9"/>
  <c r="AY178" i="9"/>
  <c r="AU178" i="9"/>
  <c r="AV178" i="9" s="1"/>
  <c r="AT178" i="9"/>
  <c r="A178" i="9"/>
  <c r="AY177" i="9"/>
  <c r="AU177" i="9"/>
  <c r="AV177" i="9" s="1"/>
  <c r="AT177" i="9"/>
  <c r="A177" i="9"/>
  <c r="AY176" i="9"/>
  <c r="AU176" i="9"/>
  <c r="AV176" i="9" s="1"/>
  <c r="AT176" i="9"/>
  <c r="A176" i="9"/>
  <c r="AY175" i="9"/>
  <c r="AU175" i="9"/>
  <c r="AV175" i="9" s="1"/>
  <c r="AT175" i="9"/>
  <c r="A175" i="9"/>
  <c r="AY174" i="9"/>
  <c r="AU174" i="9"/>
  <c r="AV174" i="9" s="1"/>
  <c r="AT174" i="9"/>
  <c r="A174" i="9"/>
  <c r="AY173" i="9"/>
  <c r="AU173" i="9"/>
  <c r="AV173" i="9" s="1"/>
  <c r="AT173" i="9"/>
  <c r="A173" i="9"/>
  <c r="AY172" i="9"/>
  <c r="AU172" i="9"/>
  <c r="AV172" i="9" s="1"/>
  <c r="AT172" i="9"/>
  <c r="A172" i="9"/>
  <c r="AY171" i="9"/>
  <c r="AU171" i="9"/>
  <c r="AV171" i="9" s="1"/>
  <c r="AT171" i="9"/>
  <c r="A171" i="9"/>
  <c r="AY170" i="9"/>
  <c r="AU170" i="9"/>
  <c r="AV170" i="9" s="1"/>
  <c r="AT170" i="9"/>
  <c r="A170" i="9"/>
  <c r="AY169" i="9"/>
  <c r="AU169" i="9"/>
  <c r="AV169" i="9" s="1"/>
  <c r="AT169" i="9"/>
  <c r="A169" i="9"/>
  <c r="AY168" i="9"/>
  <c r="AU168" i="9"/>
  <c r="AV168" i="9" s="1"/>
  <c r="AT168" i="9"/>
  <c r="A168" i="9"/>
  <c r="AY167" i="9"/>
  <c r="AU167" i="9"/>
  <c r="AV167" i="9" s="1"/>
  <c r="AT167" i="9"/>
  <c r="A167" i="9"/>
  <c r="AY166" i="9"/>
  <c r="AU166" i="9"/>
  <c r="AV166" i="9" s="1"/>
  <c r="AT166" i="9"/>
  <c r="A166" i="9"/>
  <c r="AY165" i="9"/>
  <c r="AU165" i="9"/>
  <c r="AV165" i="9" s="1"/>
  <c r="AT165" i="9"/>
  <c r="A165" i="9"/>
  <c r="AY164" i="9"/>
  <c r="AU164" i="9"/>
  <c r="AV164" i="9" s="1"/>
  <c r="AT164" i="9"/>
  <c r="A164" i="9"/>
  <c r="AY163" i="9"/>
  <c r="AU163" i="9"/>
  <c r="AV163" i="9" s="1"/>
  <c r="AT163" i="9"/>
  <c r="A163" i="9"/>
  <c r="AY162" i="9"/>
  <c r="AW162" i="9"/>
  <c r="AU162" i="9"/>
  <c r="AV162" i="9" s="1"/>
  <c r="AT162" i="9"/>
  <c r="A162" i="9"/>
  <c r="AY161" i="9"/>
  <c r="AU161" i="9"/>
  <c r="AV161" i="9" s="1"/>
  <c r="AT161" i="9"/>
  <c r="A161" i="9"/>
  <c r="AY160" i="9"/>
  <c r="AU160" i="9"/>
  <c r="AV160" i="9" s="1"/>
  <c r="AT160" i="9"/>
  <c r="A160" i="9"/>
  <c r="AY159" i="9"/>
  <c r="AU159" i="9"/>
  <c r="AV159" i="9" s="1"/>
  <c r="AT159" i="9"/>
  <c r="A159" i="9"/>
  <c r="AY158" i="9"/>
  <c r="AU158" i="9"/>
  <c r="AV158" i="9" s="1"/>
  <c r="AT158" i="9"/>
  <c r="A158" i="9"/>
  <c r="AY157" i="9"/>
  <c r="AU157" i="9"/>
  <c r="AV157" i="9" s="1"/>
  <c r="AT157" i="9"/>
  <c r="A157" i="9"/>
  <c r="AY156" i="9"/>
  <c r="AU156" i="9"/>
  <c r="AV156" i="9" s="1"/>
  <c r="AT156" i="9"/>
  <c r="A156" i="9"/>
  <c r="AY155" i="9"/>
  <c r="AU155" i="9"/>
  <c r="AV155" i="9" s="1"/>
  <c r="AT155" i="9"/>
  <c r="A155" i="9"/>
  <c r="AY154" i="9"/>
  <c r="AU154" i="9"/>
  <c r="AV154" i="9" s="1"/>
  <c r="AT154" i="9"/>
  <c r="A154" i="9"/>
  <c r="AY153" i="9"/>
  <c r="AU153" i="9"/>
  <c r="AV153" i="9" s="1"/>
  <c r="AT153" i="9"/>
  <c r="A153" i="9"/>
  <c r="AY152" i="9"/>
  <c r="AU152" i="9"/>
  <c r="AV152" i="9" s="1"/>
  <c r="AT152" i="9"/>
  <c r="A152" i="9"/>
  <c r="AY151" i="9"/>
  <c r="AU151" i="9"/>
  <c r="AV151" i="9" s="1"/>
  <c r="AT151" i="9"/>
  <c r="A151" i="9"/>
  <c r="AY150" i="9"/>
  <c r="AU150" i="9"/>
  <c r="AV150" i="9" s="1"/>
  <c r="AT150" i="9"/>
  <c r="A150" i="9"/>
  <c r="AY149" i="9"/>
  <c r="AU149" i="9"/>
  <c r="AV149" i="9" s="1"/>
  <c r="AT149" i="9"/>
  <c r="A149" i="9"/>
  <c r="AY148" i="9"/>
  <c r="AU148" i="9"/>
  <c r="AV148" i="9" s="1"/>
  <c r="AT148" i="9"/>
  <c r="A148" i="9"/>
  <c r="AY147" i="9"/>
  <c r="AU147" i="9"/>
  <c r="AV147" i="9" s="1"/>
  <c r="AT147" i="9"/>
  <c r="A147" i="9"/>
  <c r="AY146" i="9"/>
  <c r="AU146" i="9"/>
  <c r="AV146" i="9" s="1"/>
  <c r="AT146" i="9"/>
  <c r="A146" i="9"/>
  <c r="AY145" i="9"/>
  <c r="AU145" i="9"/>
  <c r="AV145" i="9" s="1"/>
  <c r="AT145" i="9"/>
  <c r="A145" i="9"/>
  <c r="AY144" i="9"/>
  <c r="AU144" i="9"/>
  <c r="AV144" i="9" s="1"/>
  <c r="AT144" i="9"/>
  <c r="A144" i="9"/>
  <c r="AY143" i="9"/>
  <c r="AU143" i="9"/>
  <c r="AV143" i="9" s="1"/>
  <c r="AT143" i="9"/>
  <c r="A143" i="9"/>
  <c r="AY142" i="9"/>
  <c r="AU142" i="9"/>
  <c r="AV142" i="9" s="1"/>
  <c r="AT142" i="9"/>
  <c r="A142" i="9"/>
  <c r="AY141" i="9"/>
  <c r="AU141" i="9"/>
  <c r="AV141" i="9" s="1"/>
  <c r="AT141" i="9"/>
  <c r="A141" i="9"/>
  <c r="AY140" i="9"/>
  <c r="AU140" i="9"/>
  <c r="AV140" i="9" s="1"/>
  <c r="AT140" i="9"/>
  <c r="A140" i="9"/>
  <c r="AY139" i="9"/>
  <c r="AU139" i="9"/>
  <c r="AV139" i="9" s="1"/>
  <c r="AT139" i="9"/>
  <c r="A139" i="9"/>
  <c r="AY138" i="9"/>
  <c r="AU138" i="9"/>
  <c r="AV138" i="9" s="1"/>
  <c r="AT138" i="9"/>
  <c r="A138" i="9"/>
  <c r="AY137" i="9"/>
  <c r="AU137" i="9"/>
  <c r="AV137" i="9" s="1"/>
  <c r="AT137" i="9"/>
  <c r="A137" i="9"/>
  <c r="AY136" i="9"/>
  <c r="AU136" i="9"/>
  <c r="AV136" i="9" s="1"/>
  <c r="AT136" i="9"/>
  <c r="A136" i="9"/>
  <c r="AY135" i="9"/>
  <c r="AU135" i="9"/>
  <c r="AV135" i="9" s="1"/>
  <c r="AT135" i="9"/>
  <c r="A135" i="9"/>
  <c r="AY134" i="9"/>
  <c r="AU134" i="9"/>
  <c r="AV134" i="9" s="1"/>
  <c r="AT134" i="9"/>
  <c r="A134" i="9"/>
  <c r="AY133" i="9"/>
  <c r="AW133" i="9"/>
  <c r="AU133" i="9"/>
  <c r="AV133" i="9" s="1"/>
  <c r="AT133" i="9"/>
  <c r="A133" i="9"/>
  <c r="AY132" i="9"/>
  <c r="AU132" i="9"/>
  <c r="AV132" i="9" s="1"/>
  <c r="AT132" i="9"/>
  <c r="A132" i="9"/>
  <c r="AY131" i="9"/>
  <c r="AU131" i="9"/>
  <c r="AV131" i="9" s="1"/>
  <c r="AT131" i="9"/>
  <c r="A131" i="9"/>
  <c r="AY130" i="9"/>
  <c r="AU130" i="9"/>
  <c r="AV130" i="9" s="1"/>
  <c r="AT130" i="9"/>
  <c r="A130" i="9"/>
  <c r="AY129" i="9"/>
  <c r="AU129" i="9"/>
  <c r="AV129" i="9" s="1"/>
  <c r="AT129" i="9"/>
  <c r="A129" i="9"/>
  <c r="AY128" i="9"/>
  <c r="AU128" i="9"/>
  <c r="AV128" i="9" s="1"/>
  <c r="AT128" i="9"/>
  <c r="A128" i="9"/>
  <c r="AY127" i="9"/>
  <c r="AU127" i="9"/>
  <c r="AV127" i="9" s="1"/>
  <c r="AT127" i="9"/>
  <c r="A127" i="9"/>
  <c r="AY126" i="9"/>
  <c r="AU126" i="9"/>
  <c r="AV126" i="9" s="1"/>
  <c r="AT126" i="9"/>
  <c r="A126" i="9"/>
  <c r="AY125" i="9"/>
  <c r="AU125" i="9"/>
  <c r="AV125" i="9" s="1"/>
  <c r="AT125" i="9"/>
  <c r="A125" i="9"/>
  <c r="AY124" i="9"/>
  <c r="AW124" i="9"/>
  <c r="AU124" i="9"/>
  <c r="AV124" i="9" s="1"/>
  <c r="AT124" i="9"/>
  <c r="A124" i="9"/>
  <c r="AY123" i="9"/>
  <c r="AU123" i="9"/>
  <c r="AV123" i="9" s="1"/>
  <c r="AT123" i="9"/>
  <c r="A123" i="9"/>
  <c r="AY122" i="9"/>
  <c r="AU122" i="9"/>
  <c r="AV122" i="9" s="1"/>
  <c r="AT122" i="9"/>
  <c r="A122" i="9"/>
  <c r="AY121" i="9"/>
  <c r="AU121" i="9"/>
  <c r="AV121" i="9" s="1"/>
  <c r="AT121" i="9"/>
  <c r="A121" i="9"/>
  <c r="AY120" i="9"/>
  <c r="AU120" i="9"/>
  <c r="AV120" i="9" s="1"/>
  <c r="AT120" i="9"/>
  <c r="A120" i="9"/>
  <c r="AY119" i="9"/>
  <c r="AU119" i="9"/>
  <c r="AV119" i="9" s="1"/>
  <c r="AT119" i="9"/>
  <c r="A119" i="9"/>
  <c r="AY118" i="9"/>
  <c r="AU118" i="9"/>
  <c r="AV118" i="9" s="1"/>
  <c r="AT118" i="9"/>
  <c r="A118" i="9"/>
  <c r="AY117" i="9"/>
  <c r="AW117" i="9"/>
  <c r="AU117" i="9"/>
  <c r="AV117" i="9" s="1"/>
  <c r="AT117" i="9"/>
  <c r="A117" i="9"/>
  <c r="AY116" i="9"/>
  <c r="AU116" i="9"/>
  <c r="AV116" i="9" s="1"/>
  <c r="AT116" i="9"/>
  <c r="A116" i="9"/>
  <c r="AY115" i="9"/>
  <c r="AU115" i="9"/>
  <c r="AV115" i="9" s="1"/>
  <c r="AT115" i="9"/>
  <c r="A115" i="9"/>
  <c r="AY114" i="9"/>
  <c r="AU114" i="9"/>
  <c r="AV114" i="9" s="1"/>
  <c r="AT114" i="9"/>
  <c r="A114" i="9"/>
  <c r="AY113" i="9"/>
  <c r="AU113" i="9"/>
  <c r="AV113" i="9" s="1"/>
  <c r="AT113" i="9"/>
  <c r="A113" i="9"/>
  <c r="AY112" i="9"/>
  <c r="AW112" i="9"/>
  <c r="AU112" i="9"/>
  <c r="AV112" i="9" s="1"/>
  <c r="AT112" i="9"/>
  <c r="A112" i="9"/>
  <c r="AY111" i="9"/>
  <c r="AU111" i="9"/>
  <c r="AV111" i="9" s="1"/>
  <c r="AT111" i="9"/>
  <c r="A111" i="9"/>
  <c r="AY110" i="9"/>
  <c r="AU110" i="9"/>
  <c r="AV110" i="9" s="1"/>
  <c r="AT110" i="9"/>
  <c r="A110" i="9"/>
  <c r="AY109" i="9"/>
  <c r="AU109" i="9"/>
  <c r="AV109" i="9" s="1"/>
  <c r="AT109" i="9"/>
  <c r="A109" i="9"/>
  <c r="AY108" i="9"/>
  <c r="AU108" i="9"/>
  <c r="AV108" i="9" s="1"/>
  <c r="AT108" i="9"/>
  <c r="A108" i="9"/>
  <c r="AY107" i="9"/>
  <c r="AU107" i="9"/>
  <c r="AV107" i="9" s="1"/>
  <c r="AT107" i="9"/>
  <c r="A107" i="9"/>
  <c r="AY106" i="9"/>
  <c r="AU106" i="9"/>
  <c r="AV106" i="9" s="1"/>
  <c r="AT106" i="9"/>
  <c r="A106" i="9"/>
  <c r="AY105" i="9"/>
  <c r="AW105" i="9"/>
  <c r="AU105" i="9"/>
  <c r="AV105" i="9" s="1"/>
  <c r="AX105" i="9" s="1"/>
  <c r="AT105" i="9"/>
  <c r="A105" i="9"/>
  <c r="AY104" i="9"/>
  <c r="AU104" i="9"/>
  <c r="AV104" i="9" s="1"/>
  <c r="AT104" i="9"/>
  <c r="A104" i="9"/>
  <c r="AY103" i="9"/>
  <c r="AU103" i="9"/>
  <c r="AV103" i="9" s="1"/>
  <c r="AT103" i="9"/>
  <c r="A103" i="9"/>
  <c r="AY102" i="9"/>
  <c r="AU102" i="9"/>
  <c r="AV102" i="9" s="1"/>
  <c r="AT102" i="9"/>
  <c r="A102" i="9"/>
  <c r="AY101" i="9"/>
  <c r="AU101" i="9"/>
  <c r="AV101" i="9" s="1"/>
  <c r="AT101" i="9"/>
  <c r="A101" i="9"/>
  <c r="AY100" i="9"/>
  <c r="AW100" i="9"/>
  <c r="AU100" i="9"/>
  <c r="AV100" i="9" s="1"/>
  <c r="AT100" i="9"/>
  <c r="A100" i="9"/>
  <c r="AY99" i="9"/>
  <c r="AU99" i="9"/>
  <c r="AV99" i="9" s="1"/>
  <c r="AT99" i="9"/>
  <c r="A99" i="9"/>
  <c r="AY98" i="9"/>
  <c r="AU98" i="9"/>
  <c r="AV98" i="9" s="1"/>
  <c r="AT98" i="9"/>
  <c r="A98" i="9"/>
  <c r="AY97" i="9"/>
  <c r="AU97" i="9"/>
  <c r="AV97" i="9" s="1"/>
  <c r="AT97" i="9"/>
  <c r="A97" i="9"/>
  <c r="AY96" i="9"/>
  <c r="AU96" i="9"/>
  <c r="AV96" i="9" s="1"/>
  <c r="AT96" i="9"/>
  <c r="A96" i="9"/>
  <c r="AY95" i="9"/>
  <c r="AU95" i="9"/>
  <c r="AV95" i="9" s="1"/>
  <c r="AT95" i="9"/>
  <c r="A95" i="9"/>
  <c r="AY94" i="9"/>
  <c r="AU94" i="9"/>
  <c r="AV94" i="9" s="1"/>
  <c r="AT94" i="9"/>
  <c r="A94" i="9"/>
  <c r="AY93" i="9"/>
  <c r="AW93" i="9"/>
  <c r="AU93" i="9"/>
  <c r="AV93" i="9" s="1"/>
  <c r="AT93" i="9"/>
  <c r="A93" i="9"/>
  <c r="AY92" i="9"/>
  <c r="AU92" i="9"/>
  <c r="AV92" i="9" s="1"/>
  <c r="AT92" i="9"/>
  <c r="A92" i="9"/>
  <c r="AY91" i="9"/>
  <c r="AU91" i="9"/>
  <c r="AV91" i="9" s="1"/>
  <c r="AT91" i="9"/>
  <c r="A91" i="9"/>
  <c r="AY90" i="9"/>
  <c r="AU90" i="9"/>
  <c r="AV90" i="9" s="1"/>
  <c r="AT90" i="9"/>
  <c r="A90" i="9"/>
  <c r="AY89" i="9"/>
  <c r="AU89" i="9"/>
  <c r="AV89" i="9" s="1"/>
  <c r="AT89" i="9"/>
  <c r="A89" i="9"/>
  <c r="AY88" i="9"/>
  <c r="AW88" i="9"/>
  <c r="AU88" i="9"/>
  <c r="AV88" i="9" s="1"/>
  <c r="AT88" i="9"/>
  <c r="A88" i="9"/>
  <c r="AY87" i="9"/>
  <c r="AU87" i="9"/>
  <c r="AV87" i="9" s="1"/>
  <c r="AT87" i="9"/>
  <c r="A87" i="9"/>
  <c r="AY86" i="9"/>
  <c r="AU86" i="9"/>
  <c r="AV86" i="9" s="1"/>
  <c r="AT86" i="9"/>
  <c r="A86" i="9"/>
  <c r="AY85" i="9"/>
  <c r="AW85" i="9"/>
  <c r="AU85" i="9"/>
  <c r="AV85" i="9" s="1"/>
  <c r="AX85" i="9" s="1"/>
  <c r="AT85" i="9"/>
  <c r="A85" i="9"/>
  <c r="AY84" i="9"/>
  <c r="AU84" i="9"/>
  <c r="AV84" i="9" s="1"/>
  <c r="AT84" i="9"/>
  <c r="A84" i="9"/>
  <c r="AY83" i="9"/>
  <c r="AU83" i="9"/>
  <c r="AV83" i="9" s="1"/>
  <c r="AT83" i="9"/>
  <c r="A83" i="9"/>
  <c r="AY82" i="9"/>
  <c r="AU82" i="9"/>
  <c r="AV82" i="9" s="1"/>
  <c r="AT82" i="9"/>
  <c r="A82" i="9"/>
  <c r="AY81" i="9"/>
  <c r="AW81" i="9"/>
  <c r="AU81" i="9"/>
  <c r="AV81" i="9" s="1"/>
  <c r="AT81" i="9"/>
  <c r="A81" i="9"/>
  <c r="AY80" i="9"/>
  <c r="AU80" i="9"/>
  <c r="AV80" i="9" s="1"/>
  <c r="AT80" i="9"/>
  <c r="A80" i="9"/>
  <c r="AY79" i="9"/>
  <c r="AU79" i="9"/>
  <c r="AV79" i="9" s="1"/>
  <c r="AT79" i="9"/>
  <c r="A79" i="9"/>
  <c r="AY78" i="9"/>
  <c r="AU78" i="9"/>
  <c r="AV78" i="9" s="1"/>
  <c r="AT78" i="9"/>
  <c r="A78" i="9"/>
  <c r="AY77" i="9"/>
  <c r="AU77" i="9"/>
  <c r="AV77" i="9" s="1"/>
  <c r="AT77" i="9"/>
  <c r="A77" i="9"/>
  <c r="AY76" i="9"/>
  <c r="AW76" i="9"/>
  <c r="AU76" i="9"/>
  <c r="AV76" i="9" s="1"/>
  <c r="AX76" i="9" s="1"/>
  <c r="AT76" i="9"/>
  <c r="A76" i="9"/>
  <c r="AY75" i="9"/>
  <c r="AU75" i="9"/>
  <c r="AV75" i="9" s="1"/>
  <c r="AT75" i="9"/>
  <c r="A75" i="9"/>
  <c r="AY74" i="9"/>
  <c r="AU74" i="9"/>
  <c r="AV74" i="9" s="1"/>
  <c r="AT74" i="9"/>
  <c r="A74" i="9"/>
  <c r="AY73" i="9"/>
  <c r="AW73" i="9"/>
  <c r="AU73" i="9"/>
  <c r="AV73" i="9" s="1"/>
  <c r="AT73" i="9"/>
  <c r="A73" i="9"/>
  <c r="AY72" i="9"/>
  <c r="AU72" i="9"/>
  <c r="AV72" i="9" s="1"/>
  <c r="AT72" i="9"/>
  <c r="A72" i="9"/>
  <c r="AY71" i="9"/>
  <c r="AU71" i="9"/>
  <c r="AV71" i="9" s="1"/>
  <c r="AT71" i="9"/>
  <c r="A71" i="9"/>
  <c r="AY70" i="9"/>
  <c r="AU70" i="9"/>
  <c r="AV70" i="9" s="1"/>
  <c r="AT70" i="9"/>
  <c r="A70" i="9"/>
  <c r="AY69" i="9"/>
  <c r="AW69" i="9"/>
  <c r="AU69" i="9"/>
  <c r="AV69" i="9" s="1"/>
  <c r="AX69" i="9" s="1"/>
  <c r="AT69" i="9"/>
  <c r="A69" i="9"/>
  <c r="AY68" i="9"/>
  <c r="AU68" i="9"/>
  <c r="AV68" i="9" s="1"/>
  <c r="AT68" i="9"/>
  <c r="A68" i="9"/>
  <c r="AY67" i="9"/>
  <c r="AU67" i="9"/>
  <c r="AV67" i="9" s="1"/>
  <c r="AT67" i="9"/>
  <c r="A67" i="9"/>
  <c r="AY66" i="9"/>
  <c r="AU66" i="9"/>
  <c r="AV66" i="9" s="1"/>
  <c r="AT66" i="9"/>
  <c r="A66" i="9"/>
  <c r="AY65" i="9"/>
  <c r="AU65" i="9"/>
  <c r="AV65" i="9" s="1"/>
  <c r="AT65" i="9"/>
  <c r="A65" i="9"/>
  <c r="AY64" i="9"/>
  <c r="AW64" i="9"/>
  <c r="AU64" i="9"/>
  <c r="AV64" i="9" s="1"/>
  <c r="AT64" i="9"/>
  <c r="A64" i="9"/>
  <c r="AY63" i="9"/>
  <c r="AU63" i="9"/>
  <c r="AV63" i="9" s="1"/>
  <c r="AT63" i="9"/>
  <c r="A63" i="9"/>
  <c r="AY62" i="9"/>
  <c r="AU62" i="9"/>
  <c r="AV62" i="9" s="1"/>
  <c r="AT62" i="9"/>
  <c r="A62" i="9"/>
  <c r="AY61" i="9"/>
  <c r="AW61" i="9"/>
  <c r="AU61" i="9"/>
  <c r="AV61" i="9" s="1"/>
  <c r="AX61" i="9" s="1"/>
  <c r="AT61" i="9"/>
  <c r="A61" i="9"/>
  <c r="AY60" i="9"/>
  <c r="AU60" i="9"/>
  <c r="AV60" i="9" s="1"/>
  <c r="AT60" i="9"/>
  <c r="A60" i="9"/>
  <c r="AY59" i="9"/>
  <c r="AU59" i="9"/>
  <c r="AV59" i="9" s="1"/>
  <c r="AT59" i="9"/>
  <c r="A59" i="9"/>
  <c r="AY58" i="9"/>
  <c r="AU58" i="9"/>
  <c r="AV58" i="9" s="1"/>
  <c r="AT58" i="9"/>
  <c r="A58" i="9"/>
  <c r="AY57" i="9"/>
  <c r="AW57" i="9"/>
  <c r="AU57" i="9"/>
  <c r="AV57" i="9" s="1"/>
  <c r="AT57" i="9"/>
  <c r="A57" i="9"/>
  <c r="AY56" i="9"/>
  <c r="AU56" i="9"/>
  <c r="AV56" i="9" s="1"/>
  <c r="AT56" i="9"/>
  <c r="A56" i="9"/>
  <c r="AY55" i="9"/>
  <c r="AU55" i="9"/>
  <c r="AV55" i="9" s="1"/>
  <c r="AT55" i="9"/>
  <c r="A55" i="9"/>
  <c r="AY54" i="9"/>
  <c r="AU54" i="9"/>
  <c r="AV54" i="9" s="1"/>
  <c r="AT54" i="9"/>
  <c r="A54" i="9"/>
  <c r="AY53" i="9"/>
  <c r="AU53" i="9"/>
  <c r="AV53" i="9" s="1"/>
  <c r="AT53" i="9"/>
  <c r="A53" i="9"/>
  <c r="AY52" i="9"/>
  <c r="AW52" i="9"/>
  <c r="AU52" i="9"/>
  <c r="AV52" i="9" s="1"/>
  <c r="AX52" i="9" s="1"/>
  <c r="AT52" i="9"/>
  <c r="A52" i="9"/>
  <c r="AY51" i="9"/>
  <c r="AU51" i="9"/>
  <c r="AV51" i="9" s="1"/>
  <c r="AT51" i="9"/>
  <c r="A51" i="9"/>
  <c r="AY50" i="9"/>
  <c r="AU50" i="9"/>
  <c r="AV50" i="9" s="1"/>
  <c r="AT50" i="9"/>
  <c r="A50" i="9"/>
  <c r="AY49" i="9"/>
  <c r="AW49" i="9"/>
  <c r="AU49" i="9"/>
  <c r="AV49" i="9" s="1"/>
  <c r="AT49" i="9"/>
  <c r="A49" i="9"/>
  <c r="AY48" i="9"/>
  <c r="AU48" i="9"/>
  <c r="AV48" i="9" s="1"/>
  <c r="AT48" i="9"/>
  <c r="A48" i="9"/>
  <c r="AY47" i="9"/>
  <c r="AU47" i="9"/>
  <c r="AV47" i="9" s="1"/>
  <c r="AT47" i="9"/>
  <c r="A47" i="9"/>
  <c r="AY46" i="9"/>
  <c r="AU46" i="9"/>
  <c r="AV46" i="9" s="1"/>
  <c r="AT46" i="9"/>
  <c r="A46" i="9"/>
  <c r="AY45" i="9"/>
  <c r="AW45" i="9"/>
  <c r="AU45" i="9"/>
  <c r="AV45" i="9" s="1"/>
  <c r="AT45" i="9"/>
  <c r="A45" i="9"/>
  <c r="AY44" i="9"/>
  <c r="AU44" i="9"/>
  <c r="AV44" i="9" s="1"/>
  <c r="AT44" i="9"/>
  <c r="A44" i="9"/>
  <c r="AY43" i="9"/>
  <c r="AU43" i="9"/>
  <c r="AV43" i="9" s="1"/>
  <c r="AT43" i="9"/>
  <c r="A43" i="9"/>
  <c r="AY42" i="9"/>
  <c r="AU42" i="9"/>
  <c r="AV42" i="9" s="1"/>
  <c r="AT42" i="9"/>
  <c r="A42" i="9"/>
  <c r="AY41" i="9"/>
  <c r="AU41" i="9"/>
  <c r="AV41" i="9" s="1"/>
  <c r="AT41" i="9"/>
  <c r="A41" i="9"/>
  <c r="AY40" i="9"/>
  <c r="AW40" i="9"/>
  <c r="AU40" i="9"/>
  <c r="AV40" i="9" s="1"/>
  <c r="AT40" i="9"/>
  <c r="A40" i="9"/>
  <c r="AY39" i="9"/>
  <c r="AU39" i="9"/>
  <c r="AV39" i="9" s="1"/>
  <c r="AT39" i="9"/>
  <c r="A39" i="9"/>
  <c r="AY38" i="9"/>
  <c r="AU38" i="9"/>
  <c r="AV38" i="9" s="1"/>
  <c r="AT38" i="9"/>
  <c r="A38" i="9"/>
  <c r="AY37" i="9"/>
  <c r="AW37" i="9"/>
  <c r="AU37" i="9"/>
  <c r="AV37" i="9" s="1"/>
  <c r="AT37" i="9"/>
  <c r="A37" i="9"/>
  <c r="AY36" i="9"/>
  <c r="AU36" i="9"/>
  <c r="AV36" i="9" s="1"/>
  <c r="AT36" i="9"/>
  <c r="A36" i="9"/>
  <c r="AY35" i="9"/>
  <c r="AU35" i="9"/>
  <c r="AV35" i="9" s="1"/>
  <c r="AT35" i="9"/>
  <c r="A35" i="9"/>
  <c r="AY34" i="9"/>
  <c r="AU34" i="9"/>
  <c r="AV34" i="9" s="1"/>
  <c r="AT34" i="9"/>
  <c r="A34" i="9"/>
  <c r="AY33" i="9"/>
  <c r="AW33" i="9"/>
  <c r="AU33" i="9"/>
  <c r="AV33" i="9" s="1"/>
  <c r="AT33" i="9"/>
  <c r="A33" i="9"/>
  <c r="AY32" i="9"/>
  <c r="AU32" i="9"/>
  <c r="AV32" i="9" s="1"/>
  <c r="AT32" i="9"/>
  <c r="A32" i="9"/>
  <c r="AY31" i="9"/>
  <c r="AU31" i="9"/>
  <c r="AV31" i="9" s="1"/>
  <c r="AT31" i="9"/>
  <c r="A31" i="9"/>
  <c r="AY30" i="9"/>
  <c r="AU30" i="9"/>
  <c r="AV30" i="9" s="1"/>
  <c r="AT30" i="9"/>
  <c r="A30" i="9"/>
  <c r="AY29" i="9"/>
  <c r="AU29" i="9"/>
  <c r="AV29" i="9" s="1"/>
  <c r="AT29" i="9"/>
  <c r="A29" i="9"/>
  <c r="AY28" i="9"/>
  <c r="AW28" i="9"/>
  <c r="AU28" i="9"/>
  <c r="AV28" i="9" s="1"/>
  <c r="AX28" i="9" s="1"/>
  <c r="AT28" i="9"/>
  <c r="A28" i="9"/>
  <c r="AY27" i="9"/>
  <c r="AU27" i="9"/>
  <c r="AV27" i="9" s="1"/>
  <c r="AT27" i="9"/>
  <c r="A27" i="9"/>
  <c r="AY26" i="9"/>
  <c r="AU26" i="9"/>
  <c r="AV26" i="9" s="1"/>
  <c r="AT26" i="9"/>
  <c r="A26" i="9"/>
  <c r="AY25" i="9"/>
  <c r="AW25" i="9"/>
  <c r="AU25" i="9"/>
  <c r="AV25" i="9" s="1"/>
  <c r="AT25" i="9"/>
  <c r="A25" i="9"/>
  <c r="AY24" i="9"/>
  <c r="AU24" i="9"/>
  <c r="AV24" i="9" s="1"/>
  <c r="AT24" i="9"/>
  <c r="A24" i="9"/>
  <c r="AY23" i="9"/>
  <c r="AU23" i="9"/>
  <c r="AV23" i="9" s="1"/>
  <c r="AT23" i="9"/>
  <c r="A23" i="9"/>
  <c r="AY22" i="9"/>
  <c r="AU22" i="9"/>
  <c r="AV22" i="9" s="1"/>
  <c r="AT22" i="9"/>
  <c r="A22" i="9"/>
  <c r="AY21" i="9"/>
  <c r="AW21" i="9"/>
  <c r="AU21" i="9"/>
  <c r="AV21" i="9" s="1"/>
  <c r="AX21" i="9" s="1"/>
  <c r="AT21" i="9"/>
  <c r="A21" i="9"/>
  <c r="AY20" i="9"/>
  <c r="AU20" i="9"/>
  <c r="AV20" i="9" s="1"/>
  <c r="AT20" i="9"/>
  <c r="A20" i="9"/>
  <c r="AY19" i="9"/>
  <c r="AU19" i="9"/>
  <c r="AV19" i="9" s="1"/>
  <c r="AT19" i="9"/>
  <c r="A19" i="9"/>
  <c r="AY18" i="9"/>
  <c r="AU18" i="9"/>
  <c r="AV18" i="9" s="1"/>
  <c r="AT18" i="9"/>
  <c r="A18" i="9"/>
  <c r="AY17" i="9"/>
  <c r="AU17" i="9"/>
  <c r="AV17" i="9" s="1"/>
  <c r="AT17" i="9"/>
  <c r="A17" i="9"/>
  <c r="AY16" i="9"/>
  <c r="AW16" i="9"/>
  <c r="AU16" i="9"/>
  <c r="AV16" i="9" s="1"/>
  <c r="AT16" i="9"/>
  <c r="A16" i="9"/>
  <c r="AY15" i="9"/>
  <c r="AU15" i="9"/>
  <c r="AV15" i="9" s="1"/>
  <c r="AT15" i="9"/>
  <c r="A15" i="9"/>
  <c r="AY14" i="9"/>
  <c r="AU14" i="9"/>
  <c r="AV14" i="9" s="1"/>
  <c r="AT14" i="9"/>
  <c r="A14" i="9"/>
  <c r="AY13" i="9"/>
  <c r="AW13" i="9"/>
  <c r="AU13" i="9"/>
  <c r="AV13" i="9" s="1"/>
  <c r="AT13" i="9"/>
  <c r="A13" i="9"/>
  <c r="AY12" i="9"/>
  <c r="AU12" i="9"/>
  <c r="AV12" i="9" s="1"/>
  <c r="AT12" i="9"/>
  <c r="A12" i="9"/>
  <c r="AY11" i="9"/>
  <c r="AU11" i="9"/>
  <c r="AV11" i="9" s="1"/>
  <c r="AT11" i="9"/>
  <c r="A11" i="9"/>
  <c r="AY10" i="9"/>
  <c r="AU10" i="9"/>
  <c r="AV10" i="9" s="1"/>
  <c r="AT10" i="9"/>
  <c r="A10" i="9"/>
  <c r="AY9" i="9"/>
  <c r="AW9" i="9"/>
  <c r="AU9" i="9"/>
  <c r="AV9" i="9" s="1"/>
  <c r="AT9" i="9"/>
  <c r="A9" i="9"/>
  <c r="AY8" i="9"/>
  <c r="AU8" i="9"/>
  <c r="AV8" i="9" s="1"/>
  <c r="AT8" i="9"/>
  <c r="A8" i="9"/>
  <c r="AY7" i="9"/>
  <c r="AU7" i="9"/>
  <c r="AV7" i="9" s="1"/>
  <c r="AT7" i="9"/>
  <c r="A7" i="9"/>
  <c r="AY6" i="9"/>
  <c r="AW6" i="9"/>
  <c r="AU6" i="9"/>
  <c r="AV6" i="9" s="1"/>
  <c r="AT6" i="9"/>
  <c r="A6" i="9"/>
  <c r="AY5" i="9"/>
  <c r="AU5" i="9"/>
  <c r="AV5" i="9" s="1"/>
  <c r="AT5" i="9"/>
  <c r="A5" i="9"/>
  <c r="AY4" i="9"/>
  <c r="AW4" i="9"/>
  <c r="AU4" i="9"/>
  <c r="AV4" i="9" s="1"/>
  <c r="AT4" i="9"/>
  <c r="A4" i="9"/>
  <c r="AV2" i="9"/>
  <c r="AW711" i="9" s="1"/>
  <c r="AX25" i="9" l="1"/>
  <c r="AX117" i="9"/>
  <c r="AX88" i="9"/>
  <c r="AX241" i="9"/>
  <c r="AX4" i="9"/>
  <c r="AX49" i="9"/>
  <c r="AX64" i="9"/>
  <c r="AX124" i="9"/>
  <c r="AX112" i="9"/>
  <c r="AX40" i="9"/>
  <c r="AX13" i="9"/>
  <c r="AX16" i="9"/>
  <c r="AX33" i="9"/>
  <c r="AX9" i="9"/>
  <c r="AX6" i="9"/>
  <c r="AX93" i="9"/>
  <c r="AX45" i="9"/>
  <c r="AX162" i="9"/>
  <c r="AX246" i="9"/>
  <c r="AX57" i="9"/>
  <c r="AX73" i="9"/>
  <c r="AX81" i="9"/>
  <c r="AX337" i="9"/>
  <c r="AX37" i="9"/>
  <c r="AX100" i="9"/>
  <c r="AX133" i="9"/>
  <c r="AX42" i="9"/>
  <c r="AW11" i="9"/>
  <c r="AX11" i="9" s="1"/>
  <c r="AW23" i="9"/>
  <c r="AX23" i="9" s="1"/>
  <c r="AW35" i="9"/>
  <c r="AX35" i="9" s="1"/>
  <c r="AW47" i="9"/>
  <c r="AX47" i="9" s="1"/>
  <c r="AW59" i="9"/>
  <c r="AX59" i="9" s="1"/>
  <c r="AW71" i="9"/>
  <c r="AX71" i="9" s="1"/>
  <c r="AW83" i="9"/>
  <c r="AX83" i="9" s="1"/>
  <c r="AW95" i="9"/>
  <c r="AX95" i="9" s="1"/>
  <c r="AW107" i="9"/>
  <c r="AX107" i="9" s="1"/>
  <c r="AW119" i="9"/>
  <c r="AX119" i="9" s="1"/>
  <c r="AW126" i="9"/>
  <c r="AX126" i="9" s="1"/>
  <c r="AW186" i="9"/>
  <c r="AX186" i="9" s="1"/>
  <c r="AW234" i="9"/>
  <c r="AX234" i="9" s="1"/>
  <c r="AW330" i="9"/>
  <c r="AX330" i="9" s="1"/>
  <c r="AW405" i="9"/>
  <c r="AW18" i="9"/>
  <c r="AX18" i="9" s="1"/>
  <c r="AW30" i="9"/>
  <c r="AX30" i="9" s="1"/>
  <c r="AW42" i="9"/>
  <c r="AW54" i="9"/>
  <c r="AX54" i="9" s="1"/>
  <c r="AW66" i="9"/>
  <c r="AX66" i="9" s="1"/>
  <c r="AW78" i="9"/>
  <c r="AX78" i="9" s="1"/>
  <c r="AW90" i="9"/>
  <c r="AX90" i="9" s="1"/>
  <c r="AW102" i="9"/>
  <c r="AX102" i="9" s="1"/>
  <c r="AW114" i="9"/>
  <c r="AX114" i="9" s="1"/>
  <c r="AW157" i="9"/>
  <c r="AX157" i="9" s="1"/>
  <c r="AW229" i="9"/>
  <c r="AX229" i="9" s="1"/>
  <c r="AW325" i="9"/>
  <c r="AX325" i="9" s="1"/>
  <c r="AW97" i="9"/>
  <c r="AX97" i="9" s="1"/>
  <c r="AW109" i="9"/>
  <c r="AX109" i="9" s="1"/>
  <c r="AW121" i="9"/>
  <c r="AX121" i="9" s="1"/>
  <c r="AW318" i="9"/>
  <c r="AX318" i="9" s="1"/>
  <c r="AW356" i="9"/>
  <c r="AW8" i="9"/>
  <c r="AX8" i="9" s="1"/>
  <c r="AW20" i="9"/>
  <c r="AX20" i="9" s="1"/>
  <c r="AW32" i="9"/>
  <c r="AX32" i="9" s="1"/>
  <c r="AW44" i="9"/>
  <c r="AX44" i="9" s="1"/>
  <c r="AW56" i="9"/>
  <c r="AX56" i="9" s="1"/>
  <c r="AW68" i="9"/>
  <c r="AX68" i="9" s="1"/>
  <c r="AW80" i="9"/>
  <c r="AX80" i="9" s="1"/>
  <c r="AW92" i="9"/>
  <c r="AX92" i="9" s="1"/>
  <c r="AW104" i="9"/>
  <c r="AX104" i="9" s="1"/>
  <c r="AW116" i="9"/>
  <c r="AX116" i="9" s="1"/>
  <c r="AW150" i="9"/>
  <c r="AX150" i="9" s="1"/>
  <c r="AW181" i="9"/>
  <c r="AX181" i="9" s="1"/>
  <c r="AW222" i="9"/>
  <c r="AX222" i="9" s="1"/>
  <c r="AW313" i="9"/>
  <c r="AX313" i="9" s="1"/>
  <c r="AW15" i="9"/>
  <c r="AX15" i="9" s="1"/>
  <c r="AW27" i="9"/>
  <c r="AX27" i="9" s="1"/>
  <c r="AW39" i="9"/>
  <c r="AX39" i="9" s="1"/>
  <c r="AW51" i="9"/>
  <c r="AX51" i="9" s="1"/>
  <c r="AW63" i="9"/>
  <c r="AX63" i="9" s="1"/>
  <c r="AW75" i="9"/>
  <c r="AX75" i="9" s="1"/>
  <c r="AW87" i="9"/>
  <c r="AX87" i="9" s="1"/>
  <c r="AW99" i="9"/>
  <c r="AX99" i="9" s="1"/>
  <c r="AW111" i="9"/>
  <c r="AX111" i="9" s="1"/>
  <c r="AW123" i="9"/>
  <c r="AX123" i="9" s="1"/>
  <c r="AW217" i="9"/>
  <c r="AX217" i="9" s="1"/>
  <c r="AW306" i="9"/>
  <c r="AX306" i="9" s="1"/>
  <c r="AW466" i="9"/>
  <c r="AX466" i="9" s="1"/>
  <c r="AW10" i="9"/>
  <c r="AX10" i="9" s="1"/>
  <c r="AW22" i="9"/>
  <c r="AX22" i="9" s="1"/>
  <c r="AW34" i="9"/>
  <c r="AX34" i="9" s="1"/>
  <c r="AW46" i="9"/>
  <c r="AX46" i="9" s="1"/>
  <c r="AW58" i="9"/>
  <c r="AX58" i="9" s="1"/>
  <c r="AW70" i="9"/>
  <c r="AX70" i="9" s="1"/>
  <c r="AW82" i="9"/>
  <c r="AX82" i="9" s="1"/>
  <c r="AW94" i="9"/>
  <c r="AX94" i="9" s="1"/>
  <c r="AW106" i="9"/>
  <c r="AX106" i="9" s="1"/>
  <c r="AW118" i="9"/>
  <c r="AX118" i="9" s="1"/>
  <c r="AW174" i="9"/>
  <c r="AX174" i="9" s="1"/>
  <c r="AW301" i="9"/>
  <c r="AX301" i="9" s="1"/>
  <c r="AW377" i="9"/>
  <c r="AX377" i="9" s="1"/>
  <c r="AW461" i="9"/>
  <c r="AX461" i="9" s="1"/>
  <c r="AW890" i="9"/>
  <c r="AX890" i="9" s="1"/>
  <c r="AW878" i="9"/>
  <c r="AW866" i="9"/>
  <c r="AW854" i="9"/>
  <c r="AW842" i="9"/>
  <c r="AW830" i="9"/>
  <c r="AX830" i="9" s="1"/>
  <c r="AW818" i="9"/>
  <c r="AX818" i="9" s="1"/>
  <c r="AW806" i="9"/>
  <c r="AW794" i="9"/>
  <c r="AX794" i="9" s="1"/>
  <c r="AW782" i="9"/>
  <c r="AX782" i="9" s="1"/>
  <c r="AW770" i="9"/>
  <c r="AW758" i="9"/>
  <c r="AX758" i="9" s="1"/>
  <c r="AW746" i="9"/>
  <c r="AW734" i="9"/>
  <c r="AW722" i="9"/>
  <c r="AX722" i="9" s="1"/>
  <c r="AW710" i="9"/>
  <c r="AW698" i="9"/>
  <c r="AW686" i="9"/>
  <c r="AX686" i="9" s="1"/>
  <c r="AW674" i="9"/>
  <c r="AW662" i="9"/>
  <c r="AX662" i="9" s="1"/>
  <c r="AW650" i="9"/>
  <c r="AW638" i="9"/>
  <c r="AW626" i="9"/>
  <c r="AW614" i="9"/>
  <c r="AW602" i="9"/>
  <c r="AX602" i="9" s="1"/>
  <c r="AW590" i="9"/>
  <c r="AW578" i="9"/>
  <c r="AW566" i="9"/>
  <c r="AW895" i="9"/>
  <c r="AX895" i="9" s="1"/>
  <c r="AW883" i="9"/>
  <c r="AX883" i="9" s="1"/>
  <c r="AW871" i="9"/>
  <c r="AX871" i="9" s="1"/>
  <c r="AW859" i="9"/>
  <c r="AW847" i="9"/>
  <c r="AX847" i="9" s="1"/>
  <c r="AW835" i="9"/>
  <c r="AW823" i="9"/>
  <c r="AW811" i="9"/>
  <c r="AW799" i="9"/>
  <c r="AX799" i="9" s="1"/>
  <c r="AW787" i="9"/>
  <c r="AW775" i="9"/>
  <c r="AW763" i="9"/>
  <c r="AW751" i="9"/>
  <c r="AW739" i="9"/>
  <c r="AW727" i="9"/>
  <c r="AX727" i="9" s="1"/>
  <c r="AW715" i="9"/>
  <c r="AW703" i="9"/>
  <c r="AX703" i="9" s="1"/>
  <c r="AW691" i="9"/>
  <c r="AW679" i="9"/>
  <c r="AX679" i="9" s="1"/>
  <c r="AW667" i="9"/>
  <c r="AW655" i="9"/>
  <c r="AX655" i="9" s="1"/>
  <c r="AW643" i="9"/>
  <c r="AX643" i="9" s="1"/>
  <c r="AW631" i="9"/>
  <c r="AW619" i="9"/>
  <c r="AW607" i="9"/>
  <c r="AW595" i="9"/>
  <c r="AX595" i="9" s="1"/>
  <c r="AW583" i="9"/>
  <c r="AX583" i="9" s="1"/>
  <c r="AW571" i="9"/>
  <c r="AX571" i="9" s="1"/>
  <c r="V22" i="1" s="1"/>
  <c r="AW559" i="9"/>
  <c r="AW900" i="9"/>
  <c r="AW888" i="9"/>
  <c r="AX888" i="9" s="1"/>
  <c r="AW876" i="9"/>
  <c r="AW864" i="9"/>
  <c r="AX864" i="9" s="1"/>
  <c r="AW852" i="9"/>
  <c r="AW840" i="9"/>
  <c r="AW828" i="9"/>
  <c r="AW816" i="9"/>
  <c r="AW804" i="9"/>
  <c r="AX804" i="9" s="1"/>
  <c r="AW792" i="9"/>
  <c r="AX792" i="9" s="1"/>
  <c r="AW780" i="9"/>
  <c r="AX780" i="9" s="1"/>
  <c r="AW768" i="9"/>
  <c r="AX768" i="9" s="1"/>
  <c r="AW756" i="9"/>
  <c r="AW744" i="9"/>
  <c r="AX744" i="9" s="1"/>
  <c r="AW732" i="9"/>
  <c r="AW720" i="9"/>
  <c r="AX720" i="9" s="1"/>
  <c r="AW708" i="9"/>
  <c r="AW696" i="9"/>
  <c r="AW684" i="9"/>
  <c r="AW672" i="9"/>
  <c r="AW660" i="9"/>
  <c r="AW648" i="9"/>
  <c r="AX648" i="9" s="1"/>
  <c r="AW636" i="9"/>
  <c r="AX636" i="9" s="1"/>
  <c r="AW624" i="9"/>
  <c r="AX624" i="9" s="1"/>
  <c r="AW612" i="9"/>
  <c r="AW600" i="9"/>
  <c r="AW588" i="9"/>
  <c r="AW576" i="9"/>
  <c r="AX576" i="9" s="1"/>
  <c r="V27" i="1" s="1"/>
  <c r="AW564" i="9"/>
  <c r="AW893" i="9"/>
  <c r="AW881" i="9"/>
  <c r="AW869" i="9"/>
  <c r="AW857" i="9"/>
  <c r="AX857" i="9" s="1"/>
  <c r="AW845" i="9"/>
  <c r="AW833" i="9"/>
  <c r="AW821" i="9"/>
  <c r="AX821" i="9" s="1"/>
  <c r="AW809" i="9"/>
  <c r="AW797" i="9"/>
  <c r="AX797" i="9" s="1"/>
  <c r="AW785" i="9"/>
  <c r="AW773" i="9"/>
  <c r="AX773" i="9" s="1"/>
  <c r="AW761" i="9"/>
  <c r="AW749" i="9"/>
  <c r="AW737" i="9"/>
  <c r="AW725" i="9"/>
  <c r="AX725" i="9" s="1"/>
  <c r="AW713" i="9"/>
  <c r="AX713" i="9" s="1"/>
  <c r="AW701" i="9"/>
  <c r="AX701" i="9" s="1"/>
  <c r="AW689" i="9"/>
  <c r="AW677" i="9"/>
  <c r="AX677" i="9" s="1"/>
  <c r="AW665" i="9"/>
  <c r="AW653" i="9"/>
  <c r="AW641" i="9"/>
  <c r="AW629" i="9"/>
  <c r="AX629" i="9" s="1"/>
  <c r="AW617" i="9"/>
  <c r="AW605" i="9"/>
  <c r="AW593" i="9"/>
  <c r="AW581" i="9"/>
  <c r="AW569" i="9"/>
  <c r="AW898" i="9"/>
  <c r="AX898" i="9" s="1"/>
  <c r="AW886" i="9"/>
  <c r="AW874" i="9"/>
  <c r="AX874" i="9" s="1"/>
  <c r="AW862" i="9"/>
  <c r="AW850" i="9"/>
  <c r="AX850" i="9" s="1"/>
  <c r="AW838" i="9"/>
  <c r="AW826" i="9"/>
  <c r="AX826" i="9" s="1"/>
  <c r="AW814" i="9"/>
  <c r="AW802" i="9"/>
  <c r="AW790" i="9"/>
  <c r="AW778" i="9"/>
  <c r="AW766" i="9"/>
  <c r="AX766" i="9" s="1"/>
  <c r="AW754" i="9"/>
  <c r="AX754" i="9" s="1"/>
  <c r="AW742" i="9"/>
  <c r="AW730" i="9"/>
  <c r="AX730" i="9" s="1"/>
  <c r="AW718" i="9"/>
  <c r="AW706" i="9"/>
  <c r="AX706" i="9" s="1"/>
  <c r="AW694" i="9"/>
  <c r="AW682" i="9"/>
  <c r="AX682" i="9" s="1"/>
  <c r="AW670" i="9"/>
  <c r="AX670" i="9" s="1"/>
  <c r="AW658" i="9"/>
  <c r="AW646" i="9"/>
  <c r="AW634" i="9"/>
  <c r="AW622" i="9"/>
  <c r="AX622" i="9" s="1"/>
  <c r="AW610" i="9"/>
  <c r="AX610" i="9" s="1"/>
  <c r="AW598" i="9"/>
  <c r="AW586" i="9"/>
  <c r="AX586" i="9" s="1"/>
  <c r="AW574" i="9"/>
  <c r="AW562" i="9"/>
  <c r="AX562" i="9" s="1"/>
  <c r="V51" i="1" s="1"/>
  <c r="AW896" i="9"/>
  <c r="AX896" i="9" s="1"/>
  <c r="AW884" i="9"/>
  <c r="AX884" i="9" s="1"/>
  <c r="AW872" i="9"/>
  <c r="AX872" i="9" s="1"/>
  <c r="AW860" i="9"/>
  <c r="AX860" i="9" s="1"/>
  <c r="AW848" i="9"/>
  <c r="AX848" i="9" s="1"/>
  <c r="AW836" i="9"/>
  <c r="AX836" i="9" s="1"/>
  <c r="AW824" i="9"/>
  <c r="AX824" i="9" s="1"/>
  <c r="AW812" i="9"/>
  <c r="AX812" i="9" s="1"/>
  <c r="AW800" i="9"/>
  <c r="AX800" i="9" s="1"/>
  <c r="AW788" i="9"/>
  <c r="AX788" i="9" s="1"/>
  <c r="AW776" i="9"/>
  <c r="AW764" i="9"/>
  <c r="AX764" i="9" s="1"/>
  <c r="AW752" i="9"/>
  <c r="AX752" i="9" s="1"/>
  <c r="AW740" i="9"/>
  <c r="AX740" i="9" s="1"/>
  <c r="AW728" i="9"/>
  <c r="AX728" i="9" s="1"/>
  <c r="AW716" i="9"/>
  <c r="AX716" i="9" s="1"/>
  <c r="AW704" i="9"/>
  <c r="AX704" i="9" s="1"/>
  <c r="AW692" i="9"/>
  <c r="AX692" i="9" s="1"/>
  <c r="AW680" i="9"/>
  <c r="AX680" i="9" s="1"/>
  <c r="AW668" i="9"/>
  <c r="AX668" i="9" s="1"/>
  <c r="AW656" i="9"/>
  <c r="AW644" i="9"/>
  <c r="AX644" i="9" s="1"/>
  <c r="AW632" i="9"/>
  <c r="AX632" i="9" s="1"/>
  <c r="AW620" i="9"/>
  <c r="AW608" i="9"/>
  <c r="AX608" i="9" s="1"/>
  <c r="AW596" i="9"/>
  <c r="AX596" i="9" s="1"/>
  <c r="AW584" i="9"/>
  <c r="AX584" i="9" s="1"/>
  <c r="AW572" i="9"/>
  <c r="AX572" i="9" s="1"/>
  <c r="V23" i="1" s="1"/>
  <c r="AW560" i="9"/>
  <c r="AW889" i="9"/>
  <c r="AX889" i="9" s="1"/>
  <c r="AW877" i="9"/>
  <c r="AX877" i="9" s="1"/>
  <c r="AW865" i="9"/>
  <c r="AX865" i="9" s="1"/>
  <c r="AW853" i="9"/>
  <c r="AW841" i="9"/>
  <c r="AW829" i="9"/>
  <c r="AW817" i="9"/>
  <c r="AX817" i="9" s="1"/>
  <c r="AW805" i="9"/>
  <c r="AW793" i="9"/>
  <c r="AX793" i="9" s="1"/>
  <c r="AW781" i="9"/>
  <c r="AW769" i="9"/>
  <c r="AW757" i="9"/>
  <c r="AW745" i="9"/>
  <c r="AW733" i="9"/>
  <c r="AX733" i="9" s="1"/>
  <c r="AW721" i="9"/>
  <c r="AX721" i="9" s="1"/>
  <c r="AW709" i="9"/>
  <c r="AW697" i="9"/>
  <c r="AX697" i="9" s="1"/>
  <c r="AW685" i="9"/>
  <c r="AW673" i="9"/>
  <c r="AW661" i="9"/>
  <c r="AW649" i="9"/>
  <c r="AX649" i="9" s="1"/>
  <c r="AW637" i="9"/>
  <c r="AW625" i="9"/>
  <c r="AW613" i="9"/>
  <c r="AW601" i="9"/>
  <c r="AW589" i="9"/>
  <c r="AX589" i="9" s="1"/>
  <c r="AW577" i="9"/>
  <c r="AW565" i="9"/>
  <c r="AX565" i="9" s="1"/>
  <c r="V54" i="1" s="1"/>
  <c r="AW894" i="9"/>
  <c r="AX894" i="9" s="1"/>
  <c r="AW882" i="9"/>
  <c r="AW870" i="9"/>
  <c r="AX870" i="9" s="1"/>
  <c r="AW858" i="9"/>
  <c r="AX858" i="9" s="1"/>
  <c r="AW846" i="9"/>
  <c r="AX846" i="9" s="1"/>
  <c r="AW834" i="9"/>
  <c r="AW822" i="9"/>
  <c r="AW810" i="9"/>
  <c r="AW798" i="9"/>
  <c r="AW786" i="9"/>
  <c r="AW774" i="9"/>
  <c r="AW762" i="9"/>
  <c r="AX762" i="9" s="1"/>
  <c r="AW750" i="9"/>
  <c r="AX750" i="9" s="1"/>
  <c r="AW738" i="9"/>
  <c r="AW726" i="9"/>
  <c r="AW714" i="9"/>
  <c r="AX714" i="9" s="1"/>
  <c r="AW702" i="9"/>
  <c r="AX702" i="9" s="1"/>
  <c r="AW690" i="9"/>
  <c r="AW678" i="9"/>
  <c r="AW666" i="9"/>
  <c r="AW654" i="9"/>
  <c r="AW642" i="9"/>
  <c r="AX642" i="9" s="1"/>
  <c r="AW630" i="9"/>
  <c r="AX630" i="9" s="1"/>
  <c r="AW618" i="9"/>
  <c r="AW606" i="9"/>
  <c r="AX606" i="9" s="1"/>
  <c r="AW594" i="9"/>
  <c r="AW582" i="9"/>
  <c r="AW570" i="9"/>
  <c r="AX570" i="9" s="1"/>
  <c r="V21" i="1" s="1"/>
  <c r="AW899" i="9"/>
  <c r="AX899" i="9" s="1"/>
  <c r="AW887" i="9"/>
  <c r="AX887" i="9" s="1"/>
  <c r="AW875" i="9"/>
  <c r="AW863" i="9"/>
  <c r="AW851" i="9"/>
  <c r="AW839" i="9"/>
  <c r="AW827" i="9"/>
  <c r="AX827" i="9" s="1"/>
  <c r="AW815" i="9"/>
  <c r="AX815" i="9" s="1"/>
  <c r="AW803" i="9"/>
  <c r="AX803" i="9" s="1"/>
  <c r="AW791" i="9"/>
  <c r="AW779" i="9"/>
  <c r="AX779" i="9" s="1"/>
  <c r="AW767" i="9"/>
  <c r="AW755" i="9"/>
  <c r="AX755" i="9" s="1"/>
  <c r="AW743" i="9"/>
  <c r="AW731" i="9"/>
  <c r="AW719" i="9"/>
  <c r="AW707" i="9"/>
  <c r="AW695" i="9"/>
  <c r="AX695" i="9" s="1"/>
  <c r="AW683" i="9"/>
  <c r="AX683" i="9" s="1"/>
  <c r="AW671" i="9"/>
  <c r="AW659" i="9"/>
  <c r="AX659" i="9" s="1"/>
  <c r="AW647" i="9"/>
  <c r="AW635" i="9"/>
  <c r="AW623" i="9"/>
  <c r="AW611" i="9"/>
  <c r="AX611" i="9" s="1"/>
  <c r="AW599" i="9"/>
  <c r="AW587" i="9"/>
  <c r="AW575" i="9"/>
  <c r="AW563" i="9"/>
  <c r="AW892" i="9"/>
  <c r="AX892" i="9" s="1"/>
  <c r="AW880" i="9"/>
  <c r="AX880" i="9" s="1"/>
  <c r="AW868" i="9"/>
  <c r="AW856" i="9"/>
  <c r="AX856" i="9" s="1"/>
  <c r="AW844" i="9"/>
  <c r="AW832" i="9"/>
  <c r="AX832" i="9" s="1"/>
  <c r="AW820" i="9"/>
  <c r="AW808" i="9"/>
  <c r="AX808" i="9" s="1"/>
  <c r="AW796" i="9"/>
  <c r="AW784" i="9"/>
  <c r="AW772" i="9"/>
  <c r="AW760" i="9"/>
  <c r="AW748" i="9"/>
  <c r="AX748" i="9" s="1"/>
  <c r="AW736" i="9"/>
  <c r="AX736" i="9" s="1"/>
  <c r="AW724" i="9"/>
  <c r="AW712" i="9"/>
  <c r="AX712" i="9" s="1"/>
  <c r="AW700" i="9"/>
  <c r="AW688" i="9"/>
  <c r="AW676" i="9"/>
  <c r="AX676" i="9" s="1"/>
  <c r="AW664" i="9"/>
  <c r="AX664" i="9" s="1"/>
  <c r="AW652" i="9"/>
  <c r="AW640" i="9"/>
  <c r="AX640" i="9" s="1"/>
  <c r="AW628" i="9"/>
  <c r="AW616" i="9"/>
  <c r="AW604" i="9"/>
  <c r="AX604" i="9" s="1"/>
  <c r="AW592" i="9"/>
  <c r="AX592" i="9" s="1"/>
  <c r="AW580" i="9"/>
  <c r="AW568" i="9"/>
  <c r="AX568" i="9" s="1"/>
  <c r="V57" i="1" s="1"/>
  <c r="AW897" i="9"/>
  <c r="AW885" i="9"/>
  <c r="AW873" i="9"/>
  <c r="AW861" i="9"/>
  <c r="AX861" i="9" s="1"/>
  <c r="AW849" i="9"/>
  <c r="AW837" i="9"/>
  <c r="AW825" i="9"/>
  <c r="AW813" i="9"/>
  <c r="AW801" i="9"/>
  <c r="AX801" i="9" s="1"/>
  <c r="AW789" i="9"/>
  <c r="AX789" i="9" s="1"/>
  <c r="AW777" i="9"/>
  <c r="AX777" i="9" s="1"/>
  <c r="AW765" i="9"/>
  <c r="AX765" i="9" s="1"/>
  <c r="AW753" i="9"/>
  <c r="AW741" i="9"/>
  <c r="AW729" i="9"/>
  <c r="AW717" i="9"/>
  <c r="AX717" i="9" s="1"/>
  <c r="AW705" i="9"/>
  <c r="AW693" i="9"/>
  <c r="AW681" i="9"/>
  <c r="AW669" i="9"/>
  <c r="AW657" i="9"/>
  <c r="AX657" i="9" s="1"/>
  <c r="AW645" i="9"/>
  <c r="AX645" i="9" s="1"/>
  <c r="AW633" i="9"/>
  <c r="AW621" i="9"/>
  <c r="AX621" i="9" s="1"/>
  <c r="AW609" i="9"/>
  <c r="AW597" i="9"/>
  <c r="AW585" i="9"/>
  <c r="AW573" i="9"/>
  <c r="AX573" i="9" s="1"/>
  <c r="V24" i="1" s="1"/>
  <c r="AW561" i="9"/>
  <c r="AW795" i="9"/>
  <c r="AW735" i="9"/>
  <c r="AW555" i="9"/>
  <c r="AX555" i="9" s="1"/>
  <c r="V44" i="1" s="1"/>
  <c r="AW543" i="9"/>
  <c r="AX543" i="9" s="1"/>
  <c r="V59" i="1" s="1"/>
  <c r="AW531" i="9"/>
  <c r="AX531" i="9" s="1"/>
  <c r="V9" i="1" s="1"/>
  <c r="AW519" i="9"/>
  <c r="AX519" i="9" s="1"/>
  <c r="V85" i="1" s="1"/>
  <c r="AW507" i="9"/>
  <c r="AX507" i="9" s="1"/>
  <c r="V73" i="1" s="1"/>
  <c r="AW495" i="9"/>
  <c r="AX495" i="9" s="1"/>
  <c r="V34" i="1" s="1"/>
  <c r="AW483" i="9"/>
  <c r="AX483" i="9" s="1"/>
  <c r="AW471" i="9"/>
  <c r="AX471" i="9" s="1"/>
  <c r="AW459" i="9"/>
  <c r="AX459" i="9" s="1"/>
  <c r="AW447" i="9"/>
  <c r="AX447" i="9" s="1"/>
  <c r="AW435" i="9"/>
  <c r="AX435" i="9" s="1"/>
  <c r="AW423" i="9"/>
  <c r="AX423" i="9" s="1"/>
  <c r="AW411" i="9"/>
  <c r="AX411" i="9" s="1"/>
  <c r="AW399" i="9"/>
  <c r="AX399" i="9" s="1"/>
  <c r="AW387" i="9"/>
  <c r="AX387" i="9" s="1"/>
  <c r="AW375" i="9"/>
  <c r="AX375" i="9" s="1"/>
  <c r="AW363" i="9"/>
  <c r="AX363" i="9" s="1"/>
  <c r="AW351" i="9"/>
  <c r="AX351" i="9" s="1"/>
  <c r="AW675" i="9"/>
  <c r="AW615" i="9"/>
  <c r="AW548" i="9"/>
  <c r="AX548" i="9" s="1"/>
  <c r="V64" i="1" s="1"/>
  <c r="AW536" i="9"/>
  <c r="AW524" i="9"/>
  <c r="AW512" i="9"/>
  <c r="AW500" i="9"/>
  <c r="AW488" i="9"/>
  <c r="AX488" i="9" s="1"/>
  <c r="AW476" i="9"/>
  <c r="AX476" i="9" s="1"/>
  <c r="AW464" i="9"/>
  <c r="AW452" i="9"/>
  <c r="AX452" i="9" s="1"/>
  <c r="AW440" i="9"/>
  <c r="AX440" i="9" s="1"/>
  <c r="AW428" i="9"/>
  <c r="AX428" i="9" s="1"/>
  <c r="AW416" i="9"/>
  <c r="AX416" i="9" s="1"/>
  <c r="AW404" i="9"/>
  <c r="AX404" i="9" s="1"/>
  <c r="AW639" i="9"/>
  <c r="AW553" i="9"/>
  <c r="AX553" i="9" s="1"/>
  <c r="V42" i="1" s="1"/>
  <c r="AW541" i="9"/>
  <c r="AX541" i="9" s="1"/>
  <c r="V19" i="1" s="1"/>
  <c r="AW529" i="9"/>
  <c r="AX529" i="9" s="1"/>
  <c r="V7" i="1" s="1"/>
  <c r="AW517" i="9"/>
  <c r="AX517" i="9" s="1"/>
  <c r="V83" i="1" s="1"/>
  <c r="AW505" i="9"/>
  <c r="AX505" i="9" s="1"/>
  <c r="V71" i="1" s="1"/>
  <c r="AW493" i="9"/>
  <c r="AX493" i="9" s="1"/>
  <c r="V32" i="1" s="1"/>
  <c r="AW481" i="9"/>
  <c r="AX481" i="9" s="1"/>
  <c r="AW469" i="9"/>
  <c r="AW457" i="9"/>
  <c r="AX457" i="9" s="1"/>
  <c r="AW445" i="9"/>
  <c r="AX445" i="9" s="1"/>
  <c r="AW433" i="9"/>
  <c r="AX433" i="9" s="1"/>
  <c r="AW421" i="9"/>
  <c r="AW409" i="9"/>
  <c r="AW397" i="9"/>
  <c r="AW385" i="9"/>
  <c r="AX385" i="9" s="1"/>
  <c r="AW373" i="9"/>
  <c r="AX373" i="9" s="1"/>
  <c r="AW361" i="9"/>
  <c r="AX361" i="9" s="1"/>
  <c r="AW349" i="9"/>
  <c r="AX349" i="9" s="1"/>
  <c r="AW891" i="9"/>
  <c r="AX891" i="9" s="1"/>
  <c r="AW843" i="9"/>
  <c r="AW819" i="9"/>
  <c r="AX819" i="9" s="1"/>
  <c r="AW759" i="9"/>
  <c r="AW699" i="9"/>
  <c r="AX699" i="9" s="1"/>
  <c r="AW558" i="9"/>
  <c r="AW546" i="9"/>
  <c r="AW534" i="9"/>
  <c r="AW522" i="9"/>
  <c r="AW510" i="9"/>
  <c r="AX510" i="9" s="1"/>
  <c r="V76" i="1" s="1"/>
  <c r="AW498" i="9"/>
  <c r="AX498" i="9" s="1"/>
  <c r="V37" i="1" s="1"/>
  <c r="AW486" i="9"/>
  <c r="AX486" i="9" s="1"/>
  <c r="AW474" i="9"/>
  <c r="AX474" i="9" s="1"/>
  <c r="AW462" i="9"/>
  <c r="AW450" i="9"/>
  <c r="AX450" i="9" s="1"/>
  <c r="AW438" i="9"/>
  <c r="AW426" i="9"/>
  <c r="AX426" i="9" s="1"/>
  <c r="AW414" i="9"/>
  <c r="AW402" i="9"/>
  <c r="AW390" i="9"/>
  <c r="AW378" i="9"/>
  <c r="AW366" i="9"/>
  <c r="AX366" i="9" s="1"/>
  <c r="AW354" i="9"/>
  <c r="AX354" i="9" s="1"/>
  <c r="AW867" i="9"/>
  <c r="AX867" i="9" s="1"/>
  <c r="AW783" i="9"/>
  <c r="AX783" i="9" s="1"/>
  <c r="AW579" i="9"/>
  <c r="AW551" i="9"/>
  <c r="AX551" i="9" s="1"/>
  <c r="V40" i="1" s="1"/>
  <c r="AW539" i="9"/>
  <c r="AW527" i="9"/>
  <c r="AX527" i="9" s="1"/>
  <c r="V93" i="1" s="1"/>
  <c r="AW515" i="9"/>
  <c r="AW503" i="9"/>
  <c r="AW491" i="9"/>
  <c r="AX491" i="9" s="1"/>
  <c r="AW479" i="9"/>
  <c r="AW467" i="9"/>
  <c r="AX467" i="9" s="1"/>
  <c r="AW455" i="9"/>
  <c r="AX455" i="9" s="1"/>
  <c r="AW443" i="9"/>
  <c r="AW431" i="9"/>
  <c r="AX431" i="9" s="1"/>
  <c r="AW419" i="9"/>
  <c r="AW407" i="9"/>
  <c r="AW395" i="9"/>
  <c r="AW383" i="9"/>
  <c r="AX383" i="9" s="1"/>
  <c r="AW371" i="9"/>
  <c r="AX371" i="9" s="1"/>
  <c r="AW359" i="9"/>
  <c r="AW663" i="9"/>
  <c r="AW556" i="9"/>
  <c r="AW544" i="9"/>
  <c r="AX544" i="9" s="1"/>
  <c r="V60" i="1" s="1"/>
  <c r="AW532" i="9"/>
  <c r="AX532" i="9" s="1"/>
  <c r="V10" i="1" s="1"/>
  <c r="AW520" i="9"/>
  <c r="AX520" i="9" s="1"/>
  <c r="V86" i="1" s="1"/>
  <c r="AW508" i="9"/>
  <c r="AX508" i="9" s="1"/>
  <c r="V74" i="1" s="1"/>
  <c r="AW496" i="9"/>
  <c r="AW484" i="9"/>
  <c r="AX484" i="9" s="1"/>
  <c r="AW472" i="9"/>
  <c r="AX472" i="9" s="1"/>
  <c r="AW460" i="9"/>
  <c r="AX460" i="9" s="1"/>
  <c r="AW448" i="9"/>
  <c r="AX448" i="9" s="1"/>
  <c r="AW436" i="9"/>
  <c r="AW424" i="9"/>
  <c r="AW412" i="9"/>
  <c r="AW400" i="9"/>
  <c r="AX400" i="9" s="1"/>
  <c r="AW388" i="9"/>
  <c r="AW376" i="9"/>
  <c r="AX376" i="9" s="1"/>
  <c r="AW364" i="9"/>
  <c r="AX364" i="9" s="1"/>
  <c r="AW352" i="9"/>
  <c r="AW723" i="9"/>
  <c r="AW603" i="9"/>
  <c r="AW549" i="9"/>
  <c r="AX549" i="9" s="1"/>
  <c r="V65" i="1" s="1"/>
  <c r="AW537" i="9"/>
  <c r="AW525" i="9"/>
  <c r="AW513" i="9"/>
  <c r="AX513" i="9" s="1"/>
  <c r="V79" i="1" s="1"/>
  <c r="AW501" i="9"/>
  <c r="AW489" i="9"/>
  <c r="AX489" i="9" s="1"/>
  <c r="AW477" i="9"/>
  <c r="AX477" i="9" s="1"/>
  <c r="AW465" i="9"/>
  <c r="AX465" i="9" s="1"/>
  <c r="AW453" i="9"/>
  <c r="AX453" i="9" s="1"/>
  <c r="AW441" i="9"/>
  <c r="AX441" i="9" s="1"/>
  <c r="AW429" i="9"/>
  <c r="AX429" i="9" s="1"/>
  <c r="AW417" i="9"/>
  <c r="AX417" i="9" s="1"/>
  <c r="AW627" i="9"/>
  <c r="AX627" i="9" s="1"/>
  <c r="AW554" i="9"/>
  <c r="AX554" i="9" s="1"/>
  <c r="V43" i="1" s="1"/>
  <c r="AW542" i="9"/>
  <c r="AW530" i="9"/>
  <c r="AW518" i="9"/>
  <c r="AX518" i="9" s="1"/>
  <c r="V84" i="1" s="1"/>
  <c r="AW506" i="9"/>
  <c r="AX506" i="9" s="1"/>
  <c r="V72" i="1" s="1"/>
  <c r="AW494" i="9"/>
  <c r="AX494" i="9" s="1"/>
  <c r="V33" i="1" s="1"/>
  <c r="AW482" i="9"/>
  <c r="AX482" i="9" s="1"/>
  <c r="AW470" i="9"/>
  <c r="AX470" i="9" s="1"/>
  <c r="AW458" i="9"/>
  <c r="AW446" i="9"/>
  <c r="AX446" i="9" s="1"/>
  <c r="AW434" i="9"/>
  <c r="AX434" i="9" s="1"/>
  <c r="AW422" i="9"/>
  <c r="AX422" i="9" s="1"/>
  <c r="AW410" i="9"/>
  <c r="AX410" i="9" s="1"/>
  <c r="AW398" i="9"/>
  <c r="AX398" i="9" s="1"/>
  <c r="AW386" i="9"/>
  <c r="AX386" i="9" s="1"/>
  <c r="AW374" i="9"/>
  <c r="AX374" i="9" s="1"/>
  <c r="AW362" i="9"/>
  <c r="AX362" i="9" s="1"/>
  <c r="AW350" i="9"/>
  <c r="AX350" i="9" s="1"/>
  <c r="AW831" i="9"/>
  <c r="AW807" i="9"/>
  <c r="AX807" i="9" s="1"/>
  <c r="AW747" i="9"/>
  <c r="AW687" i="9"/>
  <c r="AW547" i="9"/>
  <c r="AX547" i="9" s="1"/>
  <c r="V63" i="1" s="1"/>
  <c r="AW535" i="9"/>
  <c r="AX535" i="9" s="1"/>
  <c r="V13" i="1" s="1"/>
  <c r="AW523" i="9"/>
  <c r="AX523" i="9" s="1"/>
  <c r="V89" i="1" s="1"/>
  <c r="AW511" i="9"/>
  <c r="AW499" i="9"/>
  <c r="AX499" i="9" s="1"/>
  <c r="V38" i="1" s="1"/>
  <c r="AW487" i="9"/>
  <c r="AW475" i="9"/>
  <c r="AX475" i="9" s="1"/>
  <c r="AW463" i="9"/>
  <c r="AX463" i="9" s="1"/>
  <c r="AW451" i="9"/>
  <c r="AX451" i="9" s="1"/>
  <c r="AW439" i="9"/>
  <c r="AX439" i="9" s="1"/>
  <c r="AW427" i="9"/>
  <c r="AX427" i="9" s="1"/>
  <c r="AW415" i="9"/>
  <c r="AW403" i="9"/>
  <c r="AX403" i="9" s="1"/>
  <c r="AW391" i="9"/>
  <c r="AX391" i="9" s="1"/>
  <c r="AW379" i="9"/>
  <c r="AX379" i="9" s="1"/>
  <c r="AW367" i="9"/>
  <c r="AW355" i="9"/>
  <c r="AX355" i="9" s="1"/>
  <c r="AW343" i="9"/>
  <c r="AX343" i="9" s="1"/>
  <c r="AW651" i="9"/>
  <c r="AX651" i="9" s="1"/>
  <c r="AW552" i="9"/>
  <c r="AX552" i="9" s="1"/>
  <c r="V41" i="1" s="1"/>
  <c r="AW540" i="9"/>
  <c r="AX540" i="9" s="1"/>
  <c r="V18" i="1" s="1"/>
  <c r="AW528" i="9"/>
  <c r="AX528" i="9" s="1"/>
  <c r="V6" i="1" s="1"/>
  <c r="AW516" i="9"/>
  <c r="AX516" i="9" s="1"/>
  <c r="V82" i="1" s="1"/>
  <c r="AW504" i="9"/>
  <c r="AX504" i="9" s="1"/>
  <c r="V70" i="1" s="1"/>
  <c r="AW492" i="9"/>
  <c r="AX492" i="9" s="1"/>
  <c r="AW480" i="9"/>
  <c r="AX480" i="9" s="1"/>
  <c r="AW468" i="9"/>
  <c r="AX468" i="9" s="1"/>
  <c r="AW456" i="9"/>
  <c r="AX456" i="9" s="1"/>
  <c r="AW444" i="9"/>
  <c r="AW432" i="9"/>
  <c r="AX432" i="9" s="1"/>
  <c r="AW420" i="9"/>
  <c r="AX420" i="9" s="1"/>
  <c r="AW408" i="9"/>
  <c r="AX408" i="9" s="1"/>
  <c r="AW396" i="9"/>
  <c r="AX396" i="9" s="1"/>
  <c r="AW384" i="9"/>
  <c r="AX384" i="9" s="1"/>
  <c r="AW372" i="9"/>
  <c r="AW360" i="9"/>
  <c r="AW348" i="9"/>
  <c r="AX348" i="9" s="1"/>
  <c r="AW473" i="9"/>
  <c r="AX473" i="9" s="1"/>
  <c r="AW393" i="9"/>
  <c r="AW370" i="9"/>
  <c r="AX370" i="9" s="1"/>
  <c r="AW353" i="9"/>
  <c r="AW335" i="9"/>
  <c r="AX335" i="9" s="1"/>
  <c r="AW323" i="9"/>
  <c r="AX323" i="9" s="1"/>
  <c r="AW311" i="9"/>
  <c r="AX311" i="9" s="1"/>
  <c r="AW299" i="9"/>
  <c r="AX299" i="9" s="1"/>
  <c r="AW287" i="9"/>
  <c r="AX287" i="9" s="1"/>
  <c r="AW275" i="9"/>
  <c r="AX275" i="9" s="1"/>
  <c r="AW263" i="9"/>
  <c r="AX263" i="9" s="1"/>
  <c r="AW251" i="9"/>
  <c r="AX251" i="9" s="1"/>
  <c r="AW239" i="9"/>
  <c r="AX239" i="9" s="1"/>
  <c r="AW227" i="9"/>
  <c r="AX227" i="9" s="1"/>
  <c r="AW215" i="9"/>
  <c r="AX215" i="9" s="1"/>
  <c r="AW203" i="9"/>
  <c r="AX203" i="9" s="1"/>
  <c r="AW191" i="9"/>
  <c r="AX191" i="9" s="1"/>
  <c r="AW179" i="9"/>
  <c r="AX179" i="9" s="1"/>
  <c r="AW167" i="9"/>
  <c r="AX167" i="9" s="1"/>
  <c r="AW155" i="9"/>
  <c r="AX155" i="9" s="1"/>
  <c r="AW143" i="9"/>
  <c r="AX143" i="9" s="1"/>
  <c r="AW131" i="9"/>
  <c r="AX131" i="9" s="1"/>
  <c r="AW478" i="9"/>
  <c r="AX478" i="9" s="1"/>
  <c r="AW358" i="9"/>
  <c r="AX358" i="9" s="1"/>
  <c r="AW344" i="9"/>
  <c r="AX344" i="9" s="1"/>
  <c r="AW340" i="9"/>
  <c r="AX340" i="9" s="1"/>
  <c r="AW328" i="9"/>
  <c r="AX328" i="9" s="1"/>
  <c r="AW316" i="9"/>
  <c r="AX316" i="9" s="1"/>
  <c r="AW304" i="9"/>
  <c r="AW292" i="9"/>
  <c r="AX292" i="9" s="1"/>
  <c r="AW280" i="9"/>
  <c r="AX280" i="9" s="1"/>
  <c r="AW268" i="9"/>
  <c r="AX268" i="9" s="1"/>
  <c r="AW256" i="9"/>
  <c r="AX256" i="9" s="1"/>
  <c r="AW244" i="9"/>
  <c r="AX244" i="9" s="1"/>
  <c r="AW232" i="9"/>
  <c r="AX232" i="9" s="1"/>
  <c r="AW220" i="9"/>
  <c r="AX220" i="9" s="1"/>
  <c r="AW208" i="9"/>
  <c r="AX208" i="9" s="1"/>
  <c r="AW196" i="9"/>
  <c r="AX196" i="9" s="1"/>
  <c r="AW184" i="9"/>
  <c r="AX184" i="9" s="1"/>
  <c r="AW172" i="9"/>
  <c r="AX172" i="9" s="1"/>
  <c r="AW160" i="9"/>
  <c r="AX160" i="9" s="1"/>
  <c r="AW148" i="9"/>
  <c r="AX148" i="9" s="1"/>
  <c r="AW136" i="9"/>
  <c r="AX136" i="9" s="1"/>
  <c r="AW567" i="9"/>
  <c r="AW485" i="9"/>
  <c r="AX485" i="9" s="1"/>
  <c r="AW381" i="9"/>
  <c r="AW346" i="9"/>
  <c r="AX346" i="9" s="1"/>
  <c r="AW333" i="9"/>
  <c r="AX333" i="9" s="1"/>
  <c r="AW321" i="9"/>
  <c r="AX321" i="9" s="1"/>
  <c r="AW309" i="9"/>
  <c r="AX309" i="9" s="1"/>
  <c r="AW297" i="9"/>
  <c r="AX297" i="9" s="1"/>
  <c r="AW285" i="9"/>
  <c r="AX285" i="9" s="1"/>
  <c r="AW273" i="9"/>
  <c r="AX273" i="9" s="1"/>
  <c r="AW261" i="9"/>
  <c r="AX261" i="9" s="1"/>
  <c r="AW249" i="9"/>
  <c r="AX249" i="9" s="1"/>
  <c r="AW237" i="9"/>
  <c r="AX237" i="9" s="1"/>
  <c r="AW225" i="9"/>
  <c r="AX225" i="9" s="1"/>
  <c r="AW213" i="9"/>
  <c r="AW201" i="9"/>
  <c r="AX201" i="9" s="1"/>
  <c r="AW189" i="9"/>
  <c r="AX189" i="9" s="1"/>
  <c r="AW177" i="9"/>
  <c r="AX177" i="9" s="1"/>
  <c r="AW165" i="9"/>
  <c r="AX165" i="9" s="1"/>
  <c r="AW153" i="9"/>
  <c r="AW141" i="9"/>
  <c r="AX141" i="9" s="1"/>
  <c r="AW129" i="9"/>
  <c r="AX129" i="9" s="1"/>
  <c r="AW490" i="9"/>
  <c r="AX490" i="9" s="1"/>
  <c r="AW338" i="9"/>
  <c r="AX338" i="9" s="1"/>
  <c r="AW326" i="9"/>
  <c r="AX326" i="9" s="1"/>
  <c r="AW314" i="9"/>
  <c r="AX314" i="9" s="1"/>
  <c r="AW302" i="9"/>
  <c r="AX302" i="9" s="1"/>
  <c r="AW290" i="9"/>
  <c r="AX290" i="9" s="1"/>
  <c r="AW278" i="9"/>
  <c r="AX278" i="9" s="1"/>
  <c r="AW266" i="9"/>
  <c r="AX266" i="9" s="1"/>
  <c r="AW254" i="9"/>
  <c r="AX254" i="9" s="1"/>
  <c r="AW242" i="9"/>
  <c r="AX242" i="9" s="1"/>
  <c r="AW230" i="9"/>
  <c r="AX230" i="9" s="1"/>
  <c r="AW218" i="9"/>
  <c r="AW206" i="9"/>
  <c r="AX206" i="9" s="1"/>
  <c r="AW194" i="9"/>
  <c r="AX194" i="9" s="1"/>
  <c r="AW182" i="9"/>
  <c r="AX182" i="9" s="1"/>
  <c r="AW170" i="9"/>
  <c r="AX170" i="9" s="1"/>
  <c r="AW158" i="9"/>
  <c r="AX158" i="9" s="1"/>
  <c r="AW146" i="9"/>
  <c r="AX146" i="9" s="1"/>
  <c r="AW134" i="9"/>
  <c r="AX134" i="9" s="1"/>
  <c r="AW855" i="9"/>
  <c r="AX855" i="9" s="1"/>
  <c r="AW591" i="9"/>
  <c r="AX591" i="9" s="1"/>
  <c r="AW497" i="9"/>
  <c r="AW331" i="9"/>
  <c r="AX331" i="9" s="1"/>
  <c r="AW319" i="9"/>
  <c r="AX319" i="9" s="1"/>
  <c r="AW307" i="9"/>
  <c r="AX307" i="9" s="1"/>
  <c r="AW295" i="9"/>
  <c r="AX295" i="9" s="1"/>
  <c r="AW283" i="9"/>
  <c r="AX283" i="9" s="1"/>
  <c r="AW271" i="9"/>
  <c r="AX271" i="9" s="1"/>
  <c r="AW259" i="9"/>
  <c r="AX259" i="9" s="1"/>
  <c r="AW247" i="9"/>
  <c r="AX247" i="9" s="1"/>
  <c r="AW235" i="9"/>
  <c r="AX235" i="9" s="1"/>
  <c r="AW223" i="9"/>
  <c r="AX223" i="9" s="1"/>
  <c r="AW211" i="9"/>
  <c r="AX211" i="9" s="1"/>
  <c r="AW199" i="9"/>
  <c r="AX199" i="9" s="1"/>
  <c r="AW187" i="9"/>
  <c r="AX187" i="9" s="1"/>
  <c r="AW175" i="9"/>
  <c r="AX175" i="9" s="1"/>
  <c r="AW163" i="9"/>
  <c r="AX163" i="9" s="1"/>
  <c r="AW151" i="9"/>
  <c r="AX151" i="9" s="1"/>
  <c r="AW139" i="9"/>
  <c r="AX139" i="9" s="1"/>
  <c r="AW127" i="9"/>
  <c r="AX127" i="9" s="1"/>
  <c r="AW771" i="9"/>
  <c r="AX771" i="9" s="1"/>
  <c r="AW509" i="9"/>
  <c r="AX509" i="9" s="1"/>
  <c r="V75" i="1" s="1"/>
  <c r="AW502" i="9"/>
  <c r="AX502" i="9" s="1"/>
  <c r="V68" i="1" s="1"/>
  <c r="AW369" i="9"/>
  <c r="AX369" i="9" s="1"/>
  <c r="AW336" i="9"/>
  <c r="AX336" i="9" s="1"/>
  <c r="AW324" i="9"/>
  <c r="AX324" i="9" s="1"/>
  <c r="AW312" i="9"/>
  <c r="AX312" i="9" s="1"/>
  <c r="AW300" i="9"/>
  <c r="AX300" i="9" s="1"/>
  <c r="AW288" i="9"/>
  <c r="AX288" i="9" s="1"/>
  <c r="AW276" i="9"/>
  <c r="AX276" i="9" s="1"/>
  <c r="AW264" i="9"/>
  <c r="AX264" i="9" s="1"/>
  <c r="AW252" i="9"/>
  <c r="AX252" i="9" s="1"/>
  <c r="AW240" i="9"/>
  <c r="AX240" i="9" s="1"/>
  <c r="AW228" i="9"/>
  <c r="AX228" i="9" s="1"/>
  <c r="AW216" i="9"/>
  <c r="AX216" i="9" s="1"/>
  <c r="AW204" i="9"/>
  <c r="AX204" i="9" s="1"/>
  <c r="AW192" i="9"/>
  <c r="AX192" i="9" s="1"/>
  <c r="AW180" i="9"/>
  <c r="AW168" i="9"/>
  <c r="AX168" i="9" s="1"/>
  <c r="AW156" i="9"/>
  <c r="AX156" i="9" s="1"/>
  <c r="AW144" i="9"/>
  <c r="AX144" i="9" s="1"/>
  <c r="AW132" i="9"/>
  <c r="AX132" i="9" s="1"/>
  <c r="AW521" i="9"/>
  <c r="AX521" i="9" s="1"/>
  <c r="V87" i="1" s="1"/>
  <c r="AW514" i="9"/>
  <c r="AX514" i="9" s="1"/>
  <c r="V80" i="1" s="1"/>
  <c r="AW413" i="9"/>
  <c r="AW406" i="9"/>
  <c r="AX406" i="9" s="1"/>
  <c r="AW401" i="9"/>
  <c r="AX401" i="9" s="1"/>
  <c r="AW392" i="9"/>
  <c r="AX392" i="9" s="1"/>
  <c r="AW357" i="9"/>
  <c r="AX357" i="9" s="1"/>
  <c r="AW341" i="9"/>
  <c r="AX341" i="9" s="1"/>
  <c r="AW329" i="9"/>
  <c r="AX329" i="9" s="1"/>
  <c r="AW317" i="9"/>
  <c r="AX317" i="9" s="1"/>
  <c r="AW305" i="9"/>
  <c r="AX305" i="9" s="1"/>
  <c r="AW293" i="9"/>
  <c r="AX293" i="9" s="1"/>
  <c r="AW281" i="9"/>
  <c r="AX281" i="9" s="1"/>
  <c r="AW269" i="9"/>
  <c r="AX269" i="9" s="1"/>
  <c r="AW257" i="9"/>
  <c r="AX257" i="9" s="1"/>
  <c r="AW245" i="9"/>
  <c r="AX245" i="9" s="1"/>
  <c r="AW233" i="9"/>
  <c r="AX233" i="9" s="1"/>
  <c r="AW221" i="9"/>
  <c r="AX221" i="9" s="1"/>
  <c r="AW209" i="9"/>
  <c r="AX209" i="9" s="1"/>
  <c r="AW197" i="9"/>
  <c r="AX197" i="9" s="1"/>
  <c r="AW185" i="9"/>
  <c r="AW173" i="9"/>
  <c r="AX173" i="9" s="1"/>
  <c r="AW161" i="9"/>
  <c r="AX161" i="9" s="1"/>
  <c r="AW149" i="9"/>
  <c r="AX149" i="9" s="1"/>
  <c r="AW137" i="9"/>
  <c r="AX137" i="9" s="1"/>
  <c r="AW533" i="9"/>
  <c r="AX533" i="9" s="1"/>
  <c r="V11" i="1" s="1"/>
  <c r="AW526" i="9"/>
  <c r="AX526" i="9" s="1"/>
  <c r="V92" i="1" s="1"/>
  <c r="AW425" i="9"/>
  <c r="AX425" i="9" s="1"/>
  <c r="AW418" i="9"/>
  <c r="AX418" i="9" s="1"/>
  <c r="AW394" i="9"/>
  <c r="AX394" i="9" s="1"/>
  <c r="AW345" i="9"/>
  <c r="AX345" i="9" s="1"/>
  <c r="AW334" i="9"/>
  <c r="AX334" i="9" s="1"/>
  <c r="AW322" i="9"/>
  <c r="AX322" i="9" s="1"/>
  <c r="AW310" i="9"/>
  <c r="AX310" i="9" s="1"/>
  <c r="AW298" i="9"/>
  <c r="AX298" i="9" s="1"/>
  <c r="AW286" i="9"/>
  <c r="AX286" i="9" s="1"/>
  <c r="AW274" i="9"/>
  <c r="AX274" i="9" s="1"/>
  <c r="AW262" i="9"/>
  <c r="AX262" i="9" s="1"/>
  <c r="AW250" i="9"/>
  <c r="AX250" i="9" s="1"/>
  <c r="AW238" i="9"/>
  <c r="AX238" i="9" s="1"/>
  <c r="AW226" i="9"/>
  <c r="AX226" i="9" s="1"/>
  <c r="AW214" i="9"/>
  <c r="AX214" i="9" s="1"/>
  <c r="AW202" i="9"/>
  <c r="AX202" i="9" s="1"/>
  <c r="AW190" i="9"/>
  <c r="AX190" i="9" s="1"/>
  <c r="AW178" i="9"/>
  <c r="AX178" i="9" s="1"/>
  <c r="AW166" i="9"/>
  <c r="AX166" i="9" s="1"/>
  <c r="AW154" i="9"/>
  <c r="AX154" i="9" s="1"/>
  <c r="AW142" i="9"/>
  <c r="AX142" i="9" s="1"/>
  <c r="AW130" i="9"/>
  <c r="AX130" i="9" s="1"/>
  <c r="AW879" i="9"/>
  <c r="AX879" i="9" s="1"/>
  <c r="AW557" i="9"/>
  <c r="AX557" i="9" s="1"/>
  <c r="V46" i="1" s="1"/>
  <c r="AW545" i="9"/>
  <c r="AX545" i="9" s="1"/>
  <c r="V61" i="1" s="1"/>
  <c r="AW538" i="9"/>
  <c r="AX538" i="9" s="1"/>
  <c r="V16" i="1" s="1"/>
  <c r="AW437" i="9"/>
  <c r="AX437" i="9" s="1"/>
  <c r="AW430" i="9"/>
  <c r="AX430" i="9" s="1"/>
  <c r="AW389" i="9"/>
  <c r="AX389" i="9" s="1"/>
  <c r="AW380" i="9"/>
  <c r="AX380" i="9" s="1"/>
  <c r="AW347" i="9"/>
  <c r="AX347" i="9" s="1"/>
  <c r="AW339" i="9"/>
  <c r="AX339" i="9" s="1"/>
  <c r="AW327" i="9"/>
  <c r="AX327" i="9" s="1"/>
  <c r="AW315" i="9"/>
  <c r="AX315" i="9" s="1"/>
  <c r="AW303" i="9"/>
  <c r="AX303" i="9" s="1"/>
  <c r="AW291" i="9"/>
  <c r="AX291" i="9" s="1"/>
  <c r="AW279" i="9"/>
  <c r="AX279" i="9" s="1"/>
  <c r="AW267" i="9"/>
  <c r="AX267" i="9" s="1"/>
  <c r="AW255" i="9"/>
  <c r="AX255" i="9" s="1"/>
  <c r="AW243" i="9"/>
  <c r="AX243" i="9" s="1"/>
  <c r="AW231" i="9"/>
  <c r="AW219" i="9"/>
  <c r="AX219" i="9" s="1"/>
  <c r="AW207" i="9"/>
  <c r="AX207" i="9" s="1"/>
  <c r="AW195" i="9"/>
  <c r="AX195" i="9" s="1"/>
  <c r="AW183" i="9"/>
  <c r="AX183" i="9" s="1"/>
  <c r="AW171" i="9"/>
  <c r="AX171" i="9" s="1"/>
  <c r="AW159" i="9"/>
  <c r="AX159" i="9" s="1"/>
  <c r="AW147" i="9"/>
  <c r="AX147" i="9" s="1"/>
  <c r="AW135" i="9"/>
  <c r="AX135" i="9" s="1"/>
  <c r="AW550" i="9"/>
  <c r="AX550" i="9" s="1"/>
  <c r="V66" i="1" s="1"/>
  <c r="AW449" i="9"/>
  <c r="AX449" i="9" s="1"/>
  <c r="AW442" i="9"/>
  <c r="AX442" i="9" s="1"/>
  <c r="AW382" i="9"/>
  <c r="AX382" i="9" s="1"/>
  <c r="AW332" i="9"/>
  <c r="AX332" i="9" s="1"/>
  <c r="AW320" i="9"/>
  <c r="AX320" i="9" s="1"/>
  <c r="AW308" i="9"/>
  <c r="AX308" i="9" s="1"/>
  <c r="AW296" i="9"/>
  <c r="AX296" i="9" s="1"/>
  <c r="AW284" i="9"/>
  <c r="AX284" i="9" s="1"/>
  <c r="AW272" i="9"/>
  <c r="AX272" i="9" s="1"/>
  <c r="AW260" i="9"/>
  <c r="AX260" i="9" s="1"/>
  <c r="AW248" i="9"/>
  <c r="AX248" i="9" s="1"/>
  <c r="AW236" i="9"/>
  <c r="AX236" i="9" s="1"/>
  <c r="AW224" i="9"/>
  <c r="AX224" i="9" s="1"/>
  <c r="AW212" i="9"/>
  <c r="AX212" i="9" s="1"/>
  <c r="AW200" i="9"/>
  <c r="AX200" i="9" s="1"/>
  <c r="AW188" i="9"/>
  <c r="AX188" i="9" s="1"/>
  <c r="AW176" i="9"/>
  <c r="AX176" i="9" s="1"/>
  <c r="AW164" i="9"/>
  <c r="AX164" i="9" s="1"/>
  <c r="AW152" i="9"/>
  <c r="AX152" i="9" s="1"/>
  <c r="AW140" i="9"/>
  <c r="AX140" i="9" s="1"/>
  <c r="AW128" i="9"/>
  <c r="AX128" i="9" s="1"/>
  <c r="AW5" i="9"/>
  <c r="AX5" i="9" s="1"/>
  <c r="AW17" i="9"/>
  <c r="AX17" i="9" s="1"/>
  <c r="AW29" i="9"/>
  <c r="AX29" i="9" s="1"/>
  <c r="AW41" i="9"/>
  <c r="AX41" i="9" s="1"/>
  <c r="AW53" i="9"/>
  <c r="AX53" i="9" s="1"/>
  <c r="AW65" i="9"/>
  <c r="AX65" i="9" s="1"/>
  <c r="AW77" i="9"/>
  <c r="AX77" i="9" s="1"/>
  <c r="AW89" i="9"/>
  <c r="AX89" i="9" s="1"/>
  <c r="AW101" i="9"/>
  <c r="AX101" i="9" s="1"/>
  <c r="AW113" i="9"/>
  <c r="AX113" i="9" s="1"/>
  <c r="AW125" i="9"/>
  <c r="AX125" i="9" s="1"/>
  <c r="AW145" i="9"/>
  <c r="AX145" i="9" s="1"/>
  <c r="AX153" i="9"/>
  <c r="AW205" i="9"/>
  <c r="AX205" i="9" s="1"/>
  <c r="AW210" i="9"/>
  <c r="AX210" i="9" s="1"/>
  <c r="AW294" i="9"/>
  <c r="AX294" i="9" s="1"/>
  <c r="AX304" i="9"/>
  <c r="AX501" i="9"/>
  <c r="V67" i="1" s="1"/>
  <c r="AW12" i="9"/>
  <c r="AX12" i="9" s="1"/>
  <c r="AW24" i="9"/>
  <c r="AX24" i="9" s="1"/>
  <c r="AW36" i="9"/>
  <c r="AX36" i="9" s="1"/>
  <c r="AW48" i="9"/>
  <c r="AX48" i="9" s="1"/>
  <c r="AW60" i="9"/>
  <c r="AX60" i="9" s="1"/>
  <c r="AW72" i="9"/>
  <c r="AX72" i="9" s="1"/>
  <c r="AW84" i="9"/>
  <c r="AX84" i="9" s="1"/>
  <c r="AW96" i="9"/>
  <c r="AX96" i="9" s="1"/>
  <c r="AW108" i="9"/>
  <c r="AX108" i="9" s="1"/>
  <c r="AW120" i="9"/>
  <c r="AX120" i="9" s="1"/>
  <c r="AX185" i="9"/>
  <c r="AW289" i="9"/>
  <c r="AX289" i="9" s="1"/>
  <c r="AX496" i="9"/>
  <c r="V35" i="1" s="1"/>
  <c r="AW7" i="9"/>
  <c r="AX7" i="9" s="1"/>
  <c r="AW19" i="9"/>
  <c r="AX19" i="9" s="1"/>
  <c r="AW31" i="9"/>
  <c r="AX31" i="9" s="1"/>
  <c r="AW43" i="9"/>
  <c r="AX43" i="9" s="1"/>
  <c r="AW55" i="9"/>
  <c r="AX55" i="9" s="1"/>
  <c r="AW67" i="9"/>
  <c r="AX67" i="9" s="1"/>
  <c r="AW79" i="9"/>
  <c r="AX79" i="9" s="1"/>
  <c r="AW91" i="9"/>
  <c r="AX91" i="9" s="1"/>
  <c r="AW103" i="9"/>
  <c r="AX103" i="9" s="1"/>
  <c r="AW115" i="9"/>
  <c r="AX115" i="9" s="1"/>
  <c r="AW138" i="9"/>
  <c r="AX138" i="9" s="1"/>
  <c r="AW169" i="9"/>
  <c r="AX169" i="9" s="1"/>
  <c r="AW198" i="9"/>
  <c r="AX198" i="9" s="1"/>
  <c r="AX218" i="9"/>
  <c r="AW265" i="9"/>
  <c r="AX265" i="9" s="1"/>
  <c r="AW270" i="9"/>
  <c r="AX270" i="9" s="1"/>
  <c r="AW277" i="9"/>
  <c r="AX277" i="9" s="1"/>
  <c r="AW282" i="9"/>
  <c r="AX282" i="9" s="1"/>
  <c r="AW454" i="9"/>
  <c r="AX454" i="9" s="1"/>
  <c r="AW14" i="9"/>
  <c r="AX14" i="9" s="1"/>
  <c r="AW26" i="9"/>
  <c r="AX26" i="9" s="1"/>
  <c r="AW38" i="9"/>
  <c r="AX38" i="9" s="1"/>
  <c r="AW50" i="9"/>
  <c r="AX50" i="9" s="1"/>
  <c r="AW62" i="9"/>
  <c r="AX62" i="9" s="1"/>
  <c r="AW74" i="9"/>
  <c r="AX74" i="9" s="1"/>
  <c r="AW86" i="9"/>
  <c r="AX86" i="9" s="1"/>
  <c r="AW98" i="9"/>
  <c r="AX98" i="9" s="1"/>
  <c r="AW110" i="9"/>
  <c r="AX110" i="9" s="1"/>
  <c r="AW122" i="9"/>
  <c r="AX122" i="9" s="1"/>
  <c r="AX180" i="9"/>
  <c r="AX193" i="9"/>
  <c r="AX213" i="9"/>
  <c r="AX231" i="9"/>
  <c r="AX253" i="9"/>
  <c r="AW258" i="9"/>
  <c r="AX258" i="9" s="1"/>
  <c r="AX342" i="9"/>
  <c r="AW365" i="9"/>
  <c r="AX365" i="9" s="1"/>
  <c r="AX368" i="9"/>
  <c r="AX397" i="9"/>
  <c r="AX415" i="9"/>
  <c r="AX444" i="9"/>
  <c r="AX464" i="9"/>
  <c r="AX469" i="9"/>
  <c r="AX511" i="9"/>
  <c r="V77" i="1" s="1"/>
  <c r="AX700" i="9"/>
  <c r="AX359" i="9"/>
  <c r="AX479" i="9"/>
  <c r="AX560" i="9"/>
  <c r="V49" i="1" s="1"/>
  <c r="AX776" i="9"/>
  <c r="AX790" i="9"/>
  <c r="AX882" i="9"/>
  <c r="AX885" i="9"/>
  <c r="AX413" i="9"/>
  <c r="AX613" i="9"/>
  <c r="AX352" i="9"/>
  <c r="AX378" i="9"/>
  <c r="AX462" i="9"/>
  <c r="AX487" i="9"/>
  <c r="AX536" i="9"/>
  <c r="V14" i="1" s="1"/>
  <c r="AX599" i="9"/>
  <c r="AX605" i="9"/>
  <c r="AX681" i="9"/>
  <c r="AX863" i="9"/>
  <c r="AX421" i="9"/>
  <c r="AX497" i="9"/>
  <c r="V36" i="1" s="1"/>
  <c r="AX524" i="9"/>
  <c r="V90" i="1" s="1"/>
  <c r="AX866" i="9"/>
  <c r="AX409" i="9"/>
  <c r="AX438" i="9"/>
  <c r="AX443" i="9"/>
  <c r="AX512" i="9"/>
  <c r="V78" i="1" s="1"/>
  <c r="AX546" i="9"/>
  <c r="V62" i="1" s="1"/>
  <c r="AX558" i="9"/>
  <c r="V47" i="1" s="1"/>
  <c r="AX594" i="9"/>
  <c r="AX656" i="9"/>
  <c r="AX673" i="9"/>
  <c r="AX749" i="9"/>
  <c r="AX760" i="9"/>
  <c r="AX763" i="9"/>
  <c r="AX844" i="9"/>
  <c r="AX360" i="9"/>
  <c r="AX367" i="9"/>
  <c r="AX381" i="9"/>
  <c r="AX390" i="9"/>
  <c r="AX458" i="9"/>
  <c r="AX500" i="9"/>
  <c r="V39" i="1" s="1"/>
  <c r="AX534" i="9"/>
  <c r="V12" i="1" s="1"/>
  <c r="AX539" i="9"/>
  <c r="V17" i="1" s="1"/>
  <c r="AX575" i="9"/>
  <c r="V26" i="1" s="1"/>
  <c r="AX620" i="9"/>
  <c r="AX372" i="9"/>
  <c r="AX388" i="9"/>
  <c r="AX395" i="9"/>
  <c r="AX402" i="9"/>
  <c r="AX414" i="9"/>
  <c r="AX419" i="9"/>
  <c r="AX436" i="9"/>
  <c r="AX522" i="9"/>
  <c r="V88" i="1" s="1"/>
  <c r="AX556" i="9"/>
  <c r="V45" i="1" s="1"/>
  <c r="AX578" i="9"/>
  <c r="V29" i="1" s="1"/>
  <c r="AX741" i="9"/>
  <c r="AX825" i="9"/>
  <c r="AX353" i="9"/>
  <c r="AX393" i="9"/>
  <c r="AX407" i="9"/>
  <c r="AX424" i="9"/>
  <c r="AX515" i="9"/>
  <c r="V81" i="1" s="1"/>
  <c r="AX537" i="9"/>
  <c r="V15" i="1" s="1"/>
  <c r="AX542" i="9"/>
  <c r="V58" i="1" s="1"/>
  <c r="AX820" i="9"/>
  <c r="AX828" i="9"/>
  <c r="AX356" i="9"/>
  <c r="AX405" i="9"/>
  <c r="AX412" i="9"/>
  <c r="AX503" i="9"/>
  <c r="V69" i="1" s="1"/>
  <c r="AX525" i="9"/>
  <c r="V91" i="1" s="1"/>
  <c r="AX530" i="9"/>
  <c r="V8" i="1" s="1"/>
  <c r="AX559" i="9"/>
  <c r="V48" i="1" s="1"/>
  <c r="AX823" i="9"/>
  <c r="AX616" i="9"/>
  <c r="AX619" i="9"/>
  <c r="AX635" i="9"/>
  <c r="AX654" i="9"/>
  <c r="AX665" i="9"/>
  <c r="AX684" i="9"/>
  <c r="AX687" i="9"/>
  <c r="AX709" i="9"/>
  <c r="AX747" i="9"/>
  <c r="AX774" i="9"/>
  <c r="AX831" i="9"/>
  <c r="AX839" i="9"/>
  <c r="AX842" i="9"/>
  <c r="AX581" i="9"/>
  <c r="AX597" i="9"/>
  <c r="AX646" i="9"/>
  <c r="AX690" i="9"/>
  <c r="AX698" i="9"/>
  <c r="AX739" i="9"/>
  <c r="AX769" i="9"/>
  <c r="AX785" i="9"/>
  <c r="AX796" i="9"/>
  <c r="AX810" i="9"/>
  <c r="AX834" i="9"/>
  <c r="AX853" i="9"/>
  <c r="AX869" i="9"/>
  <c r="AX600" i="9"/>
  <c r="AX603" i="9"/>
  <c r="AX638" i="9"/>
  <c r="AX660" i="9"/>
  <c r="AX715" i="9"/>
  <c r="AX723" i="9"/>
  <c r="AX813" i="9"/>
  <c r="AX845" i="9"/>
  <c r="AX893" i="9"/>
  <c r="AX614" i="9"/>
  <c r="AX633" i="9"/>
  <c r="AX641" i="9"/>
  <c r="AX663" i="9"/>
  <c r="AX671" i="9"/>
  <c r="AX674" i="9"/>
  <c r="AX693" i="9"/>
  <c r="AX726" i="9"/>
  <c r="AX731" i="9"/>
  <c r="AX753" i="9"/>
  <c r="AX761" i="9"/>
  <c r="AX791" i="9"/>
  <c r="AX802" i="9"/>
  <c r="AX805" i="9"/>
  <c r="AX816" i="9"/>
  <c r="AX829" i="9"/>
  <c r="AX837" i="9"/>
  <c r="AX859" i="9"/>
  <c r="AX875" i="9"/>
  <c r="AX579" i="9"/>
  <c r="V30" i="1" s="1"/>
  <c r="AX617" i="9"/>
  <c r="AX625" i="9"/>
  <c r="AX652" i="9"/>
  <c r="AX685" i="9"/>
  <c r="AX696" i="9"/>
  <c r="AX707" i="9"/>
  <c r="AX718" i="9"/>
  <c r="AX734" i="9"/>
  <c r="AX742" i="9"/>
  <c r="AX745" i="9"/>
  <c r="AX756" i="9"/>
  <c r="AX772" i="9"/>
  <c r="AX775" i="9"/>
  <c r="AX840" i="9"/>
  <c r="AX878" i="9"/>
  <c r="AX886" i="9"/>
  <c r="AX563" i="9"/>
  <c r="V52" i="1" s="1"/>
  <c r="AX566" i="9"/>
  <c r="V55" i="1" s="1"/>
  <c r="AX582" i="9"/>
  <c r="AX587" i="9"/>
  <c r="AX590" i="9"/>
  <c r="AX647" i="9"/>
  <c r="AX666" i="9"/>
  <c r="AX688" i="9"/>
  <c r="AX710" i="9"/>
  <c r="AX729" i="9"/>
  <c r="AX737" i="9"/>
  <c r="AX759" i="9"/>
  <c r="AX767" i="9"/>
  <c r="AX770" i="9"/>
  <c r="AX786" i="9"/>
  <c r="AX811" i="9"/>
  <c r="AX835" i="9"/>
  <c r="AX843" i="9"/>
  <c r="AX851" i="9"/>
  <c r="AX854" i="9"/>
  <c r="AX569" i="9"/>
  <c r="V20" i="1" s="1"/>
  <c r="AX574" i="9"/>
  <c r="V25" i="1" s="1"/>
  <c r="AX577" i="9"/>
  <c r="V28" i="1" s="1"/>
  <c r="AX598" i="9"/>
  <c r="AX601" i="9"/>
  <c r="AX609" i="9"/>
  <c r="AX628" i="9"/>
  <c r="AX631" i="9"/>
  <c r="AX639" i="9"/>
  <c r="AX658" i="9"/>
  <c r="AX661" i="9"/>
  <c r="AX669" i="9"/>
  <c r="AX691" i="9"/>
  <c r="AX751" i="9"/>
  <c r="AX822" i="9"/>
  <c r="AX862" i="9"/>
  <c r="AX873" i="9"/>
  <c r="AX881" i="9"/>
  <c r="AX593" i="9"/>
  <c r="AX607" i="9"/>
  <c r="AX612" i="9"/>
  <c r="AX615" i="9"/>
  <c r="AX623" i="9"/>
  <c r="AX650" i="9"/>
  <c r="AX672" i="9"/>
  <c r="AX675" i="9"/>
  <c r="AX705" i="9"/>
  <c r="AX724" i="9"/>
  <c r="AX778" i="9"/>
  <c r="AX781" i="9"/>
  <c r="AX806" i="9"/>
  <c r="AX814" i="9"/>
  <c r="AX876" i="9"/>
  <c r="AX897" i="9"/>
  <c r="AX561" i="9"/>
  <c r="V50" i="1" s="1"/>
  <c r="AX585" i="9"/>
  <c r="AX618" i="9"/>
  <c r="AX634" i="9"/>
  <c r="AX653" i="9"/>
  <c r="AX694" i="9"/>
  <c r="AX708" i="9"/>
  <c r="AX732" i="9"/>
  <c r="AX735" i="9"/>
  <c r="AX743" i="9"/>
  <c r="AX746" i="9"/>
  <c r="AX757" i="9"/>
  <c r="AX795" i="9"/>
  <c r="AX838" i="9"/>
  <c r="AX841" i="9"/>
  <c r="AX849" i="9"/>
  <c r="AX900" i="9"/>
  <c r="AX564" i="9"/>
  <c r="V53" i="1" s="1"/>
  <c r="AX567" i="9"/>
  <c r="V56" i="1" s="1"/>
  <c r="AX580" i="9"/>
  <c r="V31" i="1" s="1"/>
  <c r="AX588" i="9"/>
  <c r="AX626" i="9"/>
  <c r="AX637" i="9"/>
  <c r="AX667" i="9"/>
  <c r="AX678" i="9"/>
  <c r="AX689" i="9"/>
  <c r="AX711" i="9"/>
  <c r="AX719" i="9"/>
  <c r="AX738" i="9"/>
  <c r="AX784" i="9"/>
  <c r="AX787" i="9"/>
  <c r="AX798" i="9"/>
  <c r="AX809" i="9"/>
  <c r="AX833" i="9"/>
  <c r="AX852" i="9"/>
  <c r="AX868" i="9"/>
  <c r="I2" i="17" l="1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J96" i="27" l="1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4" i="27"/>
  <c r="I14" i="27"/>
  <c r="J13" i="27"/>
  <c r="I13" i="27"/>
  <c r="J12" i="27"/>
  <c r="I12" i="27"/>
  <c r="J11" i="27"/>
  <c r="I11" i="27"/>
  <c r="J10" i="27"/>
  <c r="I10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F96" i="27"/>
  <c r="E96" i="27"/>
  <c r="F95" i="27"/>
  <c r="E95" i="27"/>
  <c r="F94" i="27"/>
  <c r="E94" i="27"/>
  <c r="F93" i="27"/>
  <c r="E93" i="27"/>
  <c r="F92" i="27"/>
  <c r="E92" i="27"/>
  <c r="F91" i="27"/>
  <c r="E91" i="27"/>
  <c r="F90" i="27"/>
  <c r="E90" i="27"/>
  <c r="F89" i="27"/>
  <c r="E89" i="27"/>
  <c r="F88" i="27"/>
  <c r="E88" i="27"/>
  <c r="F87" i="27"/>
  <c r="E87" i="27"/>
  <c r="F86" i="27"/>
  <c r="E86" i="27"/>
  <c r="F85" i="27"/>
  <c r="E85" i="27"/>
  <c r="F84" i="27"/>
  <c r="E84" i="27"/>
  <c r="F83" i="27"/>
  <c r="E83" i="27"/>
  <c r="F82" i="27"/>
  <c r="E82" i="27"/>
  <c r="F81" i="27"/>
  <c r="E81" i="27"/>
  <c r="F80" i="27"/>
  <c r="E80" i="27"/>
  <c r="F79" i="27"/>
  <c r="E79" i="27"/>
  <c r="F78" i="27"/>
  <c r="E78" i="27"/>
  <c r="F77" i="27"/>
  <c r="E77" i="27"/>
  <c r="F76" i="27"/>
  <c r="E76" i="27"/>
  <c r="F74" i="27"/>
  <c r="E74" i="27"/>
  <c r="F73" i="27"/>
  <c r="E73" i="27"/>
  <c r="F72" i="27"/>
  <c r="E72" i="27"/>
  <c r="F71" i="27"/>
  <c r="E71" i="27"/>
  <c r="F70" i="27"/>
  <c r="E70" i="27"/>
  <c r="F69" i="27"/>
  <c r="E69" i="27"/>
  <c r="F67" i="27"/>
  <c r="E67" i="27"/>
  <c r="F66" i="27"/>
  <c r="E66" i="27"/>
  <c r="F65" i="27"/>
  <c r="E65" i="27"/>
  <c r="F64" i="27"/>
  <c r="E64" i="27"/>
  <c r="F63" i="27"/>
  <c r="E63" i="27"/>
  <c r="F62" i="27"/>
  <c r="E62" i="27"/>
  <c r="F61" i="27"/>
  <c r="E61" i="27"/>
  <c r="F60" i="27"/>
  <c r="E60" i="27"/>
  <c r="F59" i="27"/>
  <c r="E59" i="27"/>
  <c r="F57" i="27"/>
  <c r="E57" i="27"/>
  <c r="F56" i="27"/>
  <c r="E56" i="27"/>
  <c r="F55" i="27"/>
  <c r="E55" i="27"/>
  <c r="F54" i="27"/>
  <c r="E54" i="27"/>
  <c r="F53" i="27"/>
  <c r="E53" i="27"/>
  <c r="F52" i="27"/>
  <c r="E52" i="27"/>
  <c r="F51" i="27"/>
  <c r="E51" i="27"/>
  <c r="F50" i="27"/>
  <c r="E50" i="27"/>
  <c r="F49" i="27"/>
  <c r="E49" i="27"/>
  <c r="F48" i="27"/>
  <c r="E48" i="27"/>
  <c r="F47" i="27"/>
  <c r="E47" i="27"/>
  <c r="F46" i="27"/>
  <c r="E46" i="27"/>
  <c r="F45" i="27"/>
  <c r="E45" i="27"/>
  <c r="F44" i="27"/>
  <c r="E44" i="27"/>
  <c r="F43" i="27"/>
  <c r="E43" i="27"/>
  <c r="F42" i="27"/>
  <c r="E42" i="27"/>
  <c r="F41" i="27"/>
  <c r="E41" i="27"/>
  <c r="F40" i="27"/>
  <c r="E40" i="27"/>
  <c r="F38" i="27"/>
  <c r="E38" i="27"/>
  <c r="F37" i="27"/>
  <c r="E37" i="27"/>
  <c r="F36" i="27"/>
  <c r="E36" i="27"/>
  <c r="F35" i="27"/>
  <c r="E35" i="27"/>
  <c r="F34" i="27"/>
  <c r="E34" i="27"/>
  <c r="F33" i="27"/>
  <c r="E33" i="27"/>
  <c r="F32" i="27"/>
  <c r="E32" i="27"/>
  <c r="F31" i="27"/>
  <c r="E31" i="27"/>
  <c r="F30" i="27"/>
  <c r="E30" i="27"/>
  <c r="F29" i="27"/>
  <c r="E29" i="27"/>
  <c r="F28" i="27"/>
  <c r="E28" i="27"/>
  <c r="F27" i="27"/>
  <c r="E27" i="27"/>
  <c r="F26" i="27"/>
  <c r="E26" i="27"/>
  <c r="F25" i="27"/>
  <c r="E25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16" i="27"/>
  <c r="E16" i="27"/>
  <c r="F14" i="27"/>
  <c r="E14" i="27"/>
  <c r="F13" i="27"/>
  <c r="E13" i="27"/>
  <c r="F12" i="27"/>
  <c r="E12" i="27"/>
  <c r="F11" i="27"/>
  <c r="E11" i="27"/>
  <c r="F10" i="27"/>
  <c r="E10" i="27"/>
  <c r="F9" i="27"/>
  <c r="E9" i="27"/>
  <c r="F8" i="27"/>
  <c r="E8" i="27"/>
  <c r="F7" i="27"/>
  <c r="E7" i="27"/>
  <c r="F6" i="27"/>
  <c r="E6" i="27"/>
  <c r="F5" i="27"/>
  <c r="E5" i="27"/>
  <c r="F4" i="27"/>
  <c r="E4" i="27"/>
  <c r="F3" i="27"/>
  <c r="E3" i="27"/>
  <c r="H3" i="24" l="1"/>
  <c r="I3" i="24"/>
  <c r="J3" i="24"/>
  <c r="K3" i="24"/>
  <c r="L3" i="24"/>
  <c r="M3" i="24"/>
  <c r="N3" i="24"/>
  <c r="O3" i="24"/>
  <c r="H4" i="24"/>
  <c r="I4" i="24"/>
  <c r="J4" i="24"/>
  <c r="K4" i="24"/>
  <c r="L4" i="24"/>
  <c r="M4" i="24"/>
  <c r="N4" i="24"/>
  <c r="O4" i="24"/>
  <c r="H5" i="24"/>
  <c r="I5" i="24"/>
  <c r="J5" i="24"/>
  <c r="K5" i="24"/>
  <c r="L5" i="24"/>
  <c r="M5" i="24"/>
  <c r="N5" i="24"/>
  <c r="O5" i="24"/>
  <c r="H6" i="24"/>
  <c r="I6" i="24"/>
  <c r="J6" i="24"/>
  <c r="K6" i="24"/>
  <c r="L6" i="24"/>
  <c r="M6" i="24"/>
  <c r="N6" i="24"/>
  <c r="O6" i="24"/>
  <c r="H7" i="24"/>
  <c r="I7" i="24"/>
  <c r="J7" i="24"/>
  <c r="K7" i="24"/>
  <c r="L7" i="24"/>
  <c r="M7" i="24"/>
  <c r="N7" i="24"/>
  <c r="O7" i="24"/>
  <c r="H8" i="24"/>
  <c r="I8" i="24"/>
  <c r="J8" i="24"/>
  <c r="K8" i="24"/>
  <c r="L8" i="24"/>
  <c r="M8" i="24"/>
  <c r="N8" i="24"/>
  <c r="O8" i="24"/>
  <c r="H9" i="24"/>
  <c r="I9" i="24"/>
  <c r="J9" i="24"/>
  <c r="K9" i="24"/>
  <c r="L9" i="24"/>
  <c r="M9" i="24"/>
  <c r="N9" i="24"/>
  <c r="O9" i="24"/>
  <c r="H10" i="24"/>
  <c r="I10" i="24"/>
  <c r="J10" i="24"/>
  <c r="K10" i="24"/>
  <c r="L10" i="24"/>
  <c r="M10" i="24"/>
  <c r="N10" i="24"/>
  <c r="O10" i="24"/>
  <c r="H11" i="24"/>
  <c r="I11" i="24"/>
  <c r="J11" i="24"/>
  <c r="K11" i="24"/>
  <c r="L11" i="24"/>
  <c r="M11" i="24"/>
  <c r="N11" i="24"/>
  <c r="O11" i="24"/>
  <c r="H12" i="24"/>
  <c r="I12" i="24"/>
  <c r="J12" i="24"/>
  <c r="K12" i="24"/>
  <c r="L12" i="24"/>
  <c r="M12" i="24"/>
  <c r="N12" i="24"/>
  <c r="O12" i="24"/>
  <c r="H13" i="24"/>
  <c r="I13" i="24"/>
  <c r="J13" i="24"/>
  <c r="K13" i="24"/>
  <c r="L13" i="24"/>
  <c r="M13" i="24"/>
  <c r="N13" i="24"/>
  <c r="O13" i="24"/>
  <c r="H14" i="24"/>
  <c r="I14" i="24"/>
  <c r="J14" i="24"/>
  <c r="K14" i="24"/>
  <c r="L14" i="24"/>
  <c r="M14" i="24"/>
  <c r="N14" i="24"/>
  <c r="O14" i="24"/>
  <c r="H15" i="24"/>
  <c r="I15" i="24"/>
  <c r="J15" i="24"/>
  <c r="K15" i="24"/>
  <c r="L15" i="24"/>
  <c r="M15" i="24"/>
  <c r="N15" i="24"/>
  <c r="O15" i="24"/>
  <c r="H16" i="24"/>
  <c r="I16" i="24"/>
  <c r="J16" i="24"/>
  <c r="K16" i="24"/>
  <c r="L16" i="24"/>
  <c r="M16" i="24"/>
  <c r="N16" i="24"/>
  <c r="O16" i="24"/>
  <c r="H17" i="24"/>
  <c r="I17" i="24"/>
  <c r="J17" i="24"/>
  <c r="K17" i="24"/>
  <c r="L17" i="24"/>
  <c r="M17" i="24"/>
  <c r="N17" i="24"/>
  <c r="O17" i="24"/>
  <c r="H18" i="24"/>
  <c r="I18" i="24"/>
  <c r="J18" i="24"/>
  <c r="K18" i="24"/>
  <c r="L18" i="24"/>
  <c r="M18" i="24"/>
  <c r="N18" i="24"/>
  <c r="O18" i="24"/>
  <c r="H19" i="24"/>
  <c r="I19" i="24"/>
  <c r="J19" i="24"/>
  <c r="K19" i="24"/>
  <c r="L19" i="24"/>
  <c r="M19" i="24"/>
  <c r="N19" i="24"/>
  <c r="O19" i="24"/>
  <c r="H20" i="24"/>
  <c r="I20" i="24"/>
  <c r="J20" i="24"/>
  <c r="K20" i="24"/>
  <c r="L20" i="24"/>
  <c r="M20" i="24"/>
  <c r="N20" i="24"/>
  <c r="O20" i="24"/>
  <c r="H21" i="24"/>
  <c r="I21" i="24"/>
  <c r="J21" i="24"/>
  <c r="K21" i="24"/>
  <c r="L21" i="24"/>
  <c r="M21" i="24"/>
  <c r="N21" i="24"/>
  <c r="O21" i="24"/>
  <c r="H22" i="24"/>
  <c r="I22" i="24"/>
  <c r="J22" i="24"/>
  <c r="K22" i="24"/>
  <c r="L22" i="24"/>
  <c r="M22" i="24"/>
  <c r="N22" i="24"/>
  <c r="O22" i="24"/>
  <c r="H23" i="24"/>
  <c r="I23" i="24"/>
  <c r="J23" i="24"/>
  <c r="K23" i="24"/>
  <c r="L23" i="24"/>
  <c r="M23" i="24"/>
  <c r="N23" i="24"/>
  <c r="O23" i="24"/>
  <c r="H24" i="24"/>
  <c r="I24" i="24"/>
  <c r="J24" i="24"/>
  <c r="K24" i="24"/>
  <c r="L24" i="24"/>
  <c r="M24" i="24"/>
  <c r="N24" i="24"/>
  <c r="O24" i="24"/>
  <c r="H25" i="24"/>
  <c r="I25" i="24"/>
  <c r="J25" i="24"/>
  <c r="K25" i="24"/>
  <c r="L25" i="24"/>
  <c r="M25" i="24"/>
  <c r="N25" i="24"/>
  <c r="O25" i="24"/>
  <c r="H26" i="24"/>
  <c r="I26" i="24"/>
  <c r="J26" i="24"/>
  <c r="K26" i="24"/>
  <c r="L26" i="24"/>
  <c r="M26" i="24"/>
  <c r="N26" i="24"/>
  <c r="O26" i="24"/>
  <c r="H27" i="24"/>
  <c r="I27" i="24"/>
  <c r="J27" i="24"/>
  <c r="K27" i="24"/>
  <c r="L27" i="24"/>
  <c r="M27" i="24"/>
  <c r="N27" i="24"/>
  <c r="O27" i="24"/>
  <c r="H28" i="24"/>
  <c r="I28" i="24"/>
  <c r="J28" i="24"/>
  <c r="K28" i="24"/>
  <c r="L28" i="24"/>
  <c r="M28" i="24"/>
  <c r="N28" i="24"/>
  <c r="O28" i="24"/>
  <c r="H29" i="24"/>
  <c r="I29" i="24"/>
  <c r="J29" i="24"/>
  <c r="K29" i="24"/>
  <c r="L29" i="24"/>
  <c r="M29" i="24"/>
  <c r="N29" i="24"/>
  <c r="O29" i="24"/>
  <c r="H30" i="24"/>
  <c r="I30" i="24"/>
  <c r="J30" i="24"/>
  <c r="K30" i="24"/>
  <c r="L30" i="24"/>
  <c r="M30" i="24"/>
  <c r="N30" i="24"/>
  <c r="O30" i="24"/>
  <c r="H31" i="24"/>
  <c r="I31" i="24"/>
  <c r="J31" i="24"/>
  <c r="K31" i="24"/>
  <c r="L31" i="24"/>
  <c r="M31" i="24"/>
  <c r="N31" i="24"/>
  <c r="O31" i="24"/>
  <c r="H32" i="24"/>
  <c r="I32" i="24"/>
  <c r="J32" i="24"/>
  <c r="K32" i="24"/>
  <c r="L32" i="24"/>
  <c r="M32" i="24"/>
  <c r="N32" i="24"/>
  <c r="O32" i="24"/>
  <c r="H33" i="24"/>
  <c r="I33" i="24"/>
  <c r="J33" i="24"/>
  <c r="K33" i="24"/>
  <c r="L33" i="24"/>
  <c r="M33" i="24"/>
  <c r="N33" i="24"/>
  <c r="O33" i="24"/>
  <c r="H34" i="24"/>
  <c r="I34" i="24"/>
  <c r="J34" i="24"/>
  <c r="K34" i="24"/>
  <c r="L34" i="24"/>
  <c r="M34" i="24"/>
  <c r="N34" i="24"/>
  <c r="O34" i="24"/>
  <c r="H35" i="24"/>
  <c r="I35" i="24"/>
  <c r="J35" i="24"/>
  <c r="K35" i="24"/>
  <c r="L35" i="24"/>
  <c r="M35" i="24"/>
  <c r="N35" i="24"/>
  <c r="O35" i="24"/>
  <c r="H36" i="24"/>
  <c r="I36" i="24"/>
  <c r="J36" i="24"/>
  <c r="K36" i="24"/>
  <c r="L36" i="24"/>
  <c r="M36" i="24"/>
  <c r="N36" i="24"/>
  <c r="O36" i="24"/>
  <c r="H37" i="24"/>
  <c r="I37" i="24"/>
  <c r="J37" i="24"/>
  <c r="K37" i="24"/>
  <c r="L37" i="24"/>
  <c r="M37" i="24"/>
  <c r="N37" i="24"/>
  <c r="O37" i="24"/>
  <c r="H38" i="24"/>
  <c r="I38" i="24"/>
  <c r="J38" i="24"/>
  <c r="K38" i="24"/>
  <c r="L38" i="24"/>
  <c r="M38" i="24"/>
  <c r="N38" i="24"/>
  <c r="O38" i="24"/>
  <c r="H39" i="24"/>
  <c r="I39" i="24"/>
  <c r="J39" i="24"/>
  <c r="K39" i="24"/>
  <c r="L39" i="24"/>
  <c r="M39" i="24"/>
  <c r="N39" i="24"/>
  <c r="O39" i="24"/>
  <c r="H40" i="24"/>
  <c r="I40" i="24"/>
  <c r="J40" i="24"/>
  <c r="K40" i="24"/>
  <c r="L40" i="24"/>
  <c r="M40" i="24"/>
  <c r="N40" i="24"/>
  <c r="O40" i="24"/>
  <c r="H41" i="24"/>
  <c r="I41" i="24"/>
  <c r="J41" i="24"/>
  <c r="K41" i="24"/>
  <c r="L41" i="24"/>
  <c r="M41" i="24"/>
  <c r="N41" i="24"/>
  <c r="O41" i="24"/>
  <c r="H42" i="24"/>
  <c r="I42" i="24"/>
  <c r="J42" i="24"/>
  <c r="K42" i="24"/>
  <c r="L42" i="24"/>
  <c r="M42" i="24"/>
  <c r="N42" i="24"/>
  <c r="O42" i="24"/>
  <c r="H43" i="24"/>
  <c r="I43" i="24"/>
  <c r="J43" i="24"/>
  <c r="K43" i="24"/>
  <c r="L43" i="24"/>
  <c r="M43" i="24"/>
  <c r="N43" i="24"/>
  <c r="O43" i="24"/>
  <c r="H44" i="24"/>
  <c r="I44" i="24"/>
  <c r="J44" i="24"/>
  <c r="K44" i="24"/>
  <c r="L44" i="24"/>
  <c r="M44" i="24"/>
  <c r="N44" i="24"/>
  <c r="O44" i="24"/>
  <c r="H45" i="24"/>
  <c r="I45" i="24"/>
  <c r="J45" i="24"/>
  <c r="K45" i="24"/>
  <c r="L45" i="24"/>
  <c r="M45" i="24"/>
  <c r="N45" i="24"/>
  <c r="O45" i="24"/>
  <c r="H46" i="24"/>
  <c r="I46" i="24"/>
  <c r="J46" i="24"/>
  <c r="K46" i="24"/>
  <c r="L46" i="24"/>
  <c r="M46" i="24"/>
  <c r="N46" i="24"/>
  <c r="O46" i="24"/>
  <c r="H47" i="24"/>
  <c r="I47" i="24"/>
  <c r="J47" i="24"/>
  <c r="K47" i="24"/>
  <c r="L47" i="24"/>
  <c r="M47" i="24"/>
  <c r="N47" i="24"/>
  <c r="O47" i="24"/>
  <c r="H48" i="24"/>
  <c r="I48" i="24"/>
  <c r="J48" i="24"/>
  <c r="K48" i="24"/>
  <c r="L48" i="24"/>
  <c r="M48" i="24"/>
  <c r="N48" i="24"/>
  <c r="O48" i="24"/>
  <c r="H49" i="24"/>
  <c r="I49" i="24"/>
  <c r="J49" i="24"/>
  <c r="K49" i="24"/>
  <c r="L49" i="24"/>
  <c r="M49" i="24"/>
  <c r="N49" i="24"/>
  <c r="O49" i="24"/>
  <c r="H50" i="24"/>
  <c r="I50" i="24"/>
  <c r="J50" i="24"/>
  <c r="K50" i="24"/>
  <c r="L50" i="24"/>
  <c r="M50" i="24"/>
  <c r="N50" i="24"/>
  <c r="O50" i="24"/>
  <c r="H51" i="24"/>
  <c r="I51" i="24"/>
  <c r="J51" i="24"/>
  <c r="K51" i="24"/>
  <c r="L51" i="24"/>
  <c r="M51" i="24"/>
  <c r="N51" i="24"/>
  <c r="O51" i="24"/>
  <c r="H52" i="24"/>
  <c r="I52" i="24"/>
  <c r="J52" i="24"/>
  <c r="K52" i="24"/>
  <c r="L52" i="24"/>
  <c r="M52" i="24"/>
  <c r="N52" i="24"/>
  <c r="O52" i="24"/>
  <c r="H53" i="24"/>
  <c r="I53" i="24"/>
  <c r="J53" i="24"/>
  <c r="K53" i="24"/>
  <c r="L53" i="24"/>
  <c r="M53" i="24"/>
  <c r="N53" i="24"/>
  <c r="O53" i="24"/>
  <c r="H54" i="24"/>
  <c r="I54" i="24"/>
  <c r="J54" i="24"/>
  <c r="K54" i="24"/>
  <c r="L54" i="24"/>
  <c r="M54" i="24"/>
  <c r="N54" i="24"/>
  <c r="O54" i="24"/>
  <c r="H55" i="24"/>
  <c r="I55" i="24"/>
  <c r="J55" i="24"/>
  <c r="K55" i="24"/>
  <c r="L55" i="24"/>
  <c r="M55" i="24"/>
  <c r="N55" i="24"/>
  <c r="O55" i="24"/>
  <c r="H56" i="24"/>
  <c r="I56" i="24"/>
  <c r="J56" i="24"/>
  <c r="K56" i="24"/>
  <c r="L56" i="24"/>
  <c r="M56" i="24"/>
  <c r="N56" i="24"/>
  <c r="O56" i="24"/>
  <c r="H57" i="24"/>
  <c r="I57" i="24"/>
  <c r="J57" i="24"/>
  <c r="K57" i="24"/>
  <c r="L57" i="24"/>
  <c r="M57" i="24"/>
  <c r="N57" i="24"/>
  <c r="O57" i="24"/>
  <c r="H58" i="24"/>
  <c r="I58" i="24"/>
  <c r="J58" i="24"/>
  <c r="K58" i="24"/>
  <c r="L58" i="24"/>
  <c r="M58" i="24"/>
  <c r="N58" i="24"/>
  <c r="O58" i="24"/>
  <c r="H59" i="24"/>
  <c r="I59" i="24"/>
  <c r="J59" i="24"/>
  <c r="K59" i="24"/>
  <c r="L59" i="24"/>
  <c r="M59" i="24"/>
  <c r="N59" i="24"/>
  <c r="O59" i="24"/>
  <c r="H60" i="24"/>
  <c r="I60" i="24"/>
  <c r="J60" i="24"/>
  <c r="K60" i="24"/>
  <c r="L60" i="24"/>
  <c r="M60" i="24"/>
  <c r="N60" i="24"/>
  <c r="O60" i="24"/>
  <c r="H61" i="24"/>
  <c r="I61" i="24"/>
  <c r="J61" i="24"/>
  <c r="K61" i="24"/>
  <c r="L61" i="24"/>
  <c r="M61" i="24"/>
  <c r="N61" i="24"/>
  <c r="O61" i="24"/>
  <c r="H62" i="24"/>
  <c r="I62" i="24"/>
  <c r="J62" i="24"/>
  <c r="K62" i="24"/>
  <c r="L62" i="24"/>
  <c r="M62" i="24"/>
  <c r="N62" i="24"/>
  <c r="O62" i="24"/>
  <c r="H63" i="24"/>
  <c r="I63" i="24"/>
  <c r="J63" i="24"/>
  <c r="K63" i="24"/>
  <c r="L63" i="24"/>
  <c r="M63" i="24"/>
  <c r="N63" i="24"/>
  <c r="O63" i="24"/>
  <c r="H64" i="24"/>
  <c r="I64" i="24"/>
  <c r="J64" i="24"/>
  <c r="K64" i="24"/>
  <c r="L64" i="24"/>
  <c r="M64" i="24"/>
  <c r="N64" i="24"/>
  <c r="O64" i="24"/>
  <c r="H65" i="24"/>
  <c r="I65" i="24"/>
  <c r="J65" i="24"/>
  <c r="K65" i="24"/>
  <c r="L65" i="24"/>
  <c r="M65" i="24"/>
  <c r="N65" i="24"/>
  <c r="O65" i="24"/>
  <c r="H66" i="24"/>
  <c r="I66" i="24"/>
  <c r="J66" i="24"/>
  <c r="K66" i="24"/>
  <c r="L66" i="24"/>
  <c r="M66" i="24"/>
  <c r="N66" i="24"/>
  <c r="O66" i="24"/>
  <c r="H67" i="24"/>
  <c r="I67" i="24"/>
  <c r="J67" i="24"/>
  <c r="K67" i="24"/>
  <c r="L67" i="24"/>
  <c r="M67" i="24"/>
  <c r="N67" i="24"/>
  <c r="O67" i="24"/>
  <c r="H68" i="24"/>
  <c r="I68" i="24"/>
  <c r="J68" i="24"/>
  <c r="K68" i="24"/>
  <c r="L68" i="24"/>
  <c r="M68" i="24"/>
  <c r="N68" i="24"/>
  <c r="O68" i="24"/>
  <c r="H69" i="24"/>
  <c r="I69" i="24"/>
  <c r="J69" i="24"/>
  <c r="K69" i="24"/>
  <c r="L69" i="24"/>
  <c r="M69" i="24"/>
  <c r="N69" i="24"/>
  <c r="O69" i="24"/>
  <c r="H70" i="24"/>
  <c r="I70" i="24"/>
  <c r="J70" i="24"/>
  <c r="K70" i="24"/>
  <c r="L70" i="24"/>
  <c r="M70" i="24"/>
  <c r="N70" i="24"/>
  <c r="O70" i="24"/>
  <c r="H71" i="24"/>
  <c r="I71" i="24"/>
  <c r="J71" i="24"/>
  <c r="K71" i="24"/>
  <c r="L71" i="24"/>
  <c r="M71" i="24"/>
  <c r="N71" i="24"/>
  <c r="O71" i="24"/>
  <c r="H72" i="24"/>
  <c r="I72" i="24"/>
  <c r="J72" i="24"/>
  <c r="K72" i="24"/>
  <c r="L72" i="24"/>
  <c r="M72" i="24"/>
  <c r="N72" i="24"/>
  <c r="O72" i="24"/>
  <c r="H73" i="24"/>
  <c r="I73" i="24"/>
  <c r="J73" i="24"/>
  <c r="K73" i="24"/>
  <c r="L73" i="24"/>
  <c r="M73" i="24"/>
  <c r="N73" i="24"/>
  <c r="O73" i="24"/>
  <c r="H74" i="24"/>
  <c r="I74" i="24"/>
  <c r="J74" i="24"/>
  <c r="K74" i="24"/>
  <c r="L74" i="24"/>
  <c r="M74" i="24"/>
  <c r="N74" i="24"/>
  <c r="O74" i="24"/>
  <c r="H75" i="24"/>
  <c r="I75" i="24"/>
  <c r="J75" i="24"/>
  <c r="K75" i="24"/>
  <c r="L75" i="24"/>
  <c r="M75" i="24"/>
  <c r="N75" i="24"/>
  <c r="O75" i="24"/>
  <c r="H76" i="24"/>
  <c r="I76" i="24"/>
  <c r="J76" i="24"/>
  <c r="K76" i="24"/>
  <c r="L76" i="24"/>
  <c r="M76" i="24"/>
  <c r="N76" i="24"/>
  <c r="O76" i="24"/>
  <c r="H77" i="24"/>
  <c r="I77" i="24"/>
  <c r="J77" i="24"/>
  <c r="K77" i="24"/>
  <c r="L77" i="24"/>
  <c r="M77" i="24"/>
  <c r="N77" i="24"/>
  <c r="O77" i="24"/>
  <c r="H78" i="24"/>
  <c r="I78" i="24"/>
  <c r="J78" i="24"/>
  <c r="K78" i="24"/>
  <c r="L78" i="24"/>
  <c r="M78" i="24"/>
  <c r="N78" i="24"/>
  <c r="O78" i="24"/>
  <c r="H79" i="24"/>
  <c r="I79" i="24"/>
  <c r="J79" i="24"/>
  <c r="K79" i="24"/>
  <c r="L79" i="24"/>
  <c r="M79" i="24"/>
  <c r="N79" i="24"/>
  <c r="O79" i="24"/>
  <c r="H80" i="24"/>
  <c r="I80" i="24"/>
  <c r="J80" i="24"/>
  <c r="K80" i="24"/>
  <c r="L80" i="24"/>
  <c r="M80" i="24"/>
  <c r="N80" i="24"/>
  <c r="O80" i="24"/>
  <c r="H81" i="24"/>
  <c r="I81" i="24"/>
  <c r="J81" i="24"/>
  <c r="K81" i="24"/>
  <c r="L81" i="24"/>
  <c r="M81" i="24"/>
  <c r="N81" i="24"/>
  <c r="O81" i="24"/>
  <c r="H82" i="24"/>
  <c r="I82" i="24"/>
  <c r="J82" i="24"/>
  <c r="K82" i="24"/>
  <c r="L82" i="24"/>
  <c r="M82" i="24"/>
  <c r="N82" i="24"/>
  <c r="O82" i="24"/>
  <c r="H83" i="24"/>
  <c r="I83" i="24"/>
  <c r="J83" i="24"/>
  <c r="K83" i="24"/>
  <c r="L83" i="24"/>
  <c r="M83" i="24"/>
  <c r="N83" i="24"/>
  <c r="O83" i="24"/>
  <c r="H84" i="24"/>
  <c r="I84" i="24"/>
  <c r="J84" i="24"/>
  <c r="K84" i="24"/>
  <c r="L84" i="24"/>
  <c r="M84" i="24"/>
  <c r="N84" i="24"/>
  <c r="O84" i="24"/>
  <c r="H85" i="24"/>
  <c r="I85" i="24"/>
  <c r="J85" i="24"/>
  <c r="K85" i="24"/>
  <c r="L85" i="24"/>
  <c r="M85" i="24"/>
  <c r="N85" i="24"/>
  <c r="O85" i="24"/>
  <c r="H86" i="24"/>
  <c r="I86" i="24"/>
  <c r="J86" i="24"/>
  <c r="K86" i="24"/>
  <c r="L86" i="24"/>
  <c r="M86" i="24"/>
  <c r="N86" i="24"/>
  <c r="O86" i="24"/>
  <c r="H87" i="24"/>
  <c r="I87" i="24"/>
  <c r="J87" i="24"/>
  <c r="K87" i="24"/>
  <c r="L87" i="24"/>
  <c r="M87" i="24"/>
  <c r="N87" i="24"/>
  <c r="O87" i="24"/>
  <c r="H88" i="24"/>
  <c r="I88" i="24"/>
  <c r="J88" i="24"/>
  <c r="K88" i="24"/>
  <c r="L88" i="24"/>
  <c r="M88" i="24"/>
  <c r="N88" i="24"/>
  <c r="O88" i="24"/>
  <c r="H89" i="24"/>
  <c r="I89" i="24"/>
  <c r="J89" i="24"/>
  <c r="K89" i="24"/>
  <c r="L89" i="24"/>
  <c r="M89" i="24"/>
  <c r="N89" i="24"/>
  <c r="O89" i="24"/>
  <c r="H90" i="24"/>
  <c r="I90" i="24"/>
  <c r="J90" i="24"/>
  <c r="K90" i="24"/>
  <c r="L90" i="24"/>
  <c r="M90" i="24"/>
  <c r="N90" i="24"/>
  <c r="O90" i="24"/>
  <c r="K3" i="19" l="1"/>
  <c r="L3" i="19"/>
  <c r="M3" i="19"/>
  <c r="N3" i="19"/>
  <c r="K4" i="19"/>
  <c r="L4" i="19"/>
  <c r="M4" i="19"/>
  <c r="N4" i="19"/>
  <c r="K5" i="19"/>
  <c r="L5" i="19"/>
  <c r="M5" i="19"/>
  <c r="N5" i="19"/>
  <c r="K6" i="19"/>
  <c r="L6" i="19"/>
  <c r="M6" i="19"/>
  <c r="N6" i="19"/>
  <c r="K7" i="19"/>
  <c r="L7" i="19"/>
  <c r="M7" i="19"/>
  <c r="N7" i="19"/>
  <c r="K8" i="19"/>
  <c r="L8" i="19"/>
  <c r="M8" i="19"/>
  <c r="N8" i="19"/>
  <c r="K9" i="19"/>
  <c r="L9" i="19"/>
  <c r="M9" i="19"/>
  <c r="N9" i="19"/>
  <c r="K10" i="19"/>
  <c r="L10" i="19"/>
  <c r="M10" i="19"/>
  <c r="N10" i="19"/>
  <c r="K11" i="19"/>
  <c r="L11" i="19"/>
  <c r="M11" i="19"/>
  <c r="N11" i="19"/>
  <c r="K12" i="19"/>
  <c r="L12" i="19"/>
  <c r="M12" i="19"/>
  <c r="N12" i="19"/>
  <c r="K13" i="19"/>
  <c r="L13" i="19"/>
  <c r="M13" i="19"/>
  <c r="N13" i="19"/>
  <c r="K14" i="19"/>
  <c r="L14" i="19"/>
  <c r="M14" i="19"/>
  <c r="N14" i="19"/>
  <c r="K15" i="19"/>
  <c r="L15" i="19"/>
  <c r="M15" i="19"/>
  <c r="N15" i="19"/>
  <c r="K16" i="19"/>
  <c r="L16" i="19"/>
  <c r="M16" i="19"/>
  <c r="N16" i="19"/>
  <c r="K17" i="19"/>
  <c r="L17" i="19"/>
  <c r="M17" i="19"/>
  <c r="N17" i="19"/>
  <c r="K18" i="19"/>
  <c r="L18" i="19"/>
  <c r="M18" i="19"/>
  <c r="N18" i="19"/>
  <c r="K19" i="19"/>
  <c r="L19" i="19"/>
  <c r="M19" i="19"/>
  <c r="N19" i="19"/>
  <c r="K20" i="19"/>
  <c r="L20" i="19"/>
  <c r="M20" i="19"/>
  <c r="N20" i="19"/>
  <c r="K21" i="19"/>
  <c r="L21" i="19"/>
  <c r="M21" i="19"/>
  <c r="N21" i="19"/>
  <c r="K22" i="19"/>
  <c r="L22" i="19"/>
  <c r="M22" i="19"/>
  <c r="N22" i="19"/>
  <c r="K23" i="19"/>
  <c r="L23" i="19"/>
  <c r="M23" i="19"/>
  <c r="N23" i="19"/>
  <c r="K24" i="19"/>
  <c r="L24" i="19"/>
  <c r="M24" i="19"/>
  <c r="N24" i="19"/>
  <c r="K25" i="19"/>
  <c r="L25" i="19"/>
  <c r="M25" i="19"/>
  <c r="N25" i="19"/>
  <c r="K26" i="19"/>
  <c r="L26" i="19"/>
  <c r="M26" i="19"/>
  <c r="N26" i="19"/>
  <c r="K27" i="19"/>
  <c r="L27" i="19"/>
  <c r="M27" i="19"/>
  <c r="N27" i="19"/>
  <c r="K28" i="19"/>
  <c r="L28" i="19"/>
  <c r="M28" i="19"/>
  <c r="N28" i="19"/>
  <c r="K29" i="19"/>
  <c r="L29" i="19"/>
  <c r="M29" i="19"/>
  <c r="N29" i="19"/>
  <c r="K30" i="19"/>
  <c r="L30" i="19"/>
  <c r="M30" i="19"/>
  <c r="N30" i="19"/>
  <c r="K31" i="19"/>
  <c r="L31" i="19"/>
  <c r="M31" i="19"/>
  <c r="N31" i="19"/>
  <c r="K32" i="19"/>
  <c r="L32" i="19"/>
  <c r="M32" i="19"/>
  <c r="N32" i="19"/>
  <c r="K33" i="19"/>
  <c r="L33" i="19"/>
  <c r="M33" i="19"/>
  <c r="N33" i="19"/>
  <c r="K34" i="19"/>
  <c r="L34" i="19"/>
  <c r="M34" i="19"/>
  <c r="N34" i="19"/>
  <c r="K35" i="19"/>
  <c r="L35" i="19"/>
  <c r="M35" i="19"/>
  <c r="N35" i="19"/>
  <c r="K36" i="19"/>
  <c r="L36" i="19"/>
  <c r="M36" i="19"/>
  <c r="N36" i="19"/>
  <c r="K37" i="19"/>
  <c r="L37" i="19"/>
  <c r="M37" i="19"/>
  <c r="N37" i="19"/>
  <c r="K38" i="19"/>
  <c r="L38" i="19"/>
  <c r="M38" i="19"/>
  <c r="N38" i="19"/>
  <c r="K39" i="19"/>
  <c r="L39" i="19"/>
  <c r="M39" i="19"/>
  <c r="N39" i="19"/>
  <c r="K40" i="19"/>
  <c r="L40" i="19"/>
  <c r="M40" i="19"/>
  <c r="N40" i="19"/>
  <c r="K41" i="19"/>
  <c r="L41" i="19"/>
  <c r="M41" i="19"/>
  <c r="N41" i="19"/>
  <c r="K42" i="19"/>
  <c r="L42" i="19"/>
  <c r="M42" i="19"/>
  <c r="N42" i="19"/>
  <c r="K43" i="19"/>
  <c r="L43" i="19"/>
  <c r="M43" i="19"/>
  <c r="N43" i="19"/>
  <c r="K44" i="19"/>
  <c r="L44" i="19"/>
  <c r="M44" i="19"/>
  <c r="N44" i="19"/>
  <c r="K45" i="19"/>
  <c r="L45" i="19"/>
  <c r="M45" i="19"/>
  <c r="N45" i="19"/>
  <c r="K46" i="19"/>
  <c r="L46" i="19"/>
  <c r="M46" i="19"/>
  <c r="N46" i="19"/>
  <c r="K47" i="19"/>
  <c r="L47" i="19"/>
  <c r="M47" i="19"/>
  <c r="N47" i="19"/>
  <c r="K48" i="19"/>
  <c r="L48" i="19"/>
  <c r="M48" i="19"/>
  <c r="N48" i="19"/>
  <c r="K49" i="19"/>
  <c r="L49" i="19"/>
  <c r="M49" i="19"/>
  <c r="N49" i="19"/>
  <c r="K50" i="19"/>
  <c r="L50" i="19"/>
  <c r="M50" i="19"/>
  <c r="N50" i="19"/>
  <c r="K51" i="19"/>
  <c r="L51" i="19"/>
  <c r="M51" i="19"/>
  <c r="N51" i="19"/>
  <c r="K52" i="19"/>
  <c r="L52" i="19"/>
  <c r="M52" i="19"/>
  <c r="N52" i="19"/>
  <c r="K53" i="19"/>
  <c r="L53" i="19"/>
  <c r="M53" i="19"/>
  <c r="N53" i="19"/>
  <c r="K54" i="19"/>
  <c r="L54" i="19"/>
  <c r="M54" i="19"/>
  <c r="N54" i="19"/>
  <c r="K55" i="19"/>
  <c r="L55" i="19"/>
  <c r="M55" i="19"/>
  <c r="N55" i="19"/>
  <c r="K56" i="19"/>
  <c r="L56" i="19"/>
  <c r="M56" i="19"/>
  <c r="N56" i="19"/>
  <c r="K57" i="19"/>
  <c r="L57" i="19"/>
  <c r="M57" i="19"/>
  <c r="N57" i="19"/>
  <c r="K58" i="19"/>
  <c r="L58" i="19"/>
  <c r="M58" i="19"/>
  <c r="N58" i="19"/>
  <c r="K59" i="19"/>
  <c r="L59" i="19"/>
  <c r="M59" i="19"/>
  <c r="N59" i="19"/>
  <c r="K60" i="19"/>
  <c r="L60" i="19"/>
  <c r="M60" i="19"/>
  <c r="N60" i="19"/>
  <c r="K61" i="19"/>
  <c r="L61" i="19"/>
  <c r="M61" i="19"/>
  <c r="N61" i="19"/>
  <c r="K62" i="19"/>
  <c r="L62" i="19"/>
  <c r="M62" i="19"/>
  <c r="N62" i="19"/>
  <c r="K63" i="19"/>
  <c r="L63" i="19"/>
  <c r="M63" i="19"/>
  <c r="N63" i="19"/>
  <c r="K64" i="19"/>
  <c r="L64" i="19"/>
  <c r="M64" i="19"/>
  <c r="N64" i="19"/>
  <c r="K65" i="19"/>
  <c r="L65" i="19"/>
  <c r="M65" i="19"/>
  <c r="N65" i="19"/>
  <c r="K66" i="19"/>
  <c r="L66" i="19"/>
  <c r="M66" i="19"/>
  <c r="N66" i="19"/>
  <c r="K67" i="19"/>
  <c r="L67" i="19"/>
  <c r="M67" i="19"/>
  <c r="N67" i="19"/>
  <c r="K68" i="19"/>
  <c r="L68" i="19"/>
  <c r="M68" i="19"/>
  <c r="N68" i="19"/>
  <c r="K69" i="19"/>
  <c r="L69" i="19"/>
  <c r="M69" i="19"/>
  <c r="N69" i="19"/>
  <c r="K70" i="19"/>
  <c r="L70" i="19"/>
  <c r="M70" i="19"/>
  <c r="N70" i="19"/>
  <c r="K71" i="19"/>
  <c r="L71" i="19"/>
  <c r="M71" i="19"/>
  <c r="N71" i="19"/>
  <c r="K72" i="19"/>
  <c r="L72" i="19"/>
  <c r="M72" i="19"/>
  <c r="N72" i="19"/>
  <c r="K73" i="19"/>
  <c r="L73" i="19"/>
  <c r="M73" i="19"/>
  <c r="N73" i="19"/>
  <c r="K74" i="19"/>
  <c r="L74" i="19"/>
  <c r="M74" i="19"/>
  <c r="N74" i="19"/>
  <c r="K75" i="19"/>
  <c r="L75" i="19"/>
  <c r="M75" i="19"/>
  <c r="N75" i="19"/>
  <c r="K76" i="19"/>
  <c r="L76" i="19"/>
  <c r="M76" i="19"/>
  <c r="N76" i="19"/>
  <c r="K77" i="19"/>
  <c r="L77" i="19"/>
  <c r="M77" i="19"/>
  <c r="N77" i="19"/>
  <c r="K78" i="19"/>
  <c r="L78" i="19"/>
  <c r="M78" i="19"/>
  <c r="N78" i="19"/>
  <c r="K79" i="19"/>
  <c r="L79" i="19"/>
  <c r="M79" i="19"/>
  <c r="N79" i="19"/>
  <c r="K80" i="19"/>
  <c r="L80" i="19"/>
  <c r="M80" i="19"/>
  <c r="N80" i="19"/>
  <c r="K81" i="19"/>
  <c r="L81" i="19"/>
  <c r="M81" i="19"/>
  <c r="N81" i="19"/>
  <c r="K82" i="19"/>
  <c r="L82" i="19"/>
  <c r="M82" i="19"/>
  <c r="N82" i="19"/>
  <c r="K83" i="19"/>
  <c r="L83" i="19"/>
  <c r="M83" i="19"/>
  <c r="N83" i="19"/>
  <c r="K84" i="19"/>
  <c r="L84" i="19"/>
  <c r="M84" i="19"/>
  <c r="N84" i="19"/>
  <c r="K85" i="19"/>
  <c r="L85" i="19"/>
  <c r="M85" i="19"/>
  <c r="N85" i="19"/>
  <c r="K86" i="19"/>
  <c r="L86" i="19"/>
  <c r="M86" i="19"/>
  <c r="N86" i="19"/>
  <c r="K87" i="19"/>
  <c r="L87" i="19"/>
  <c r="M87" i="19"/>
  <c r="N87" i="19"/>
  <c r="K88" i="19"/>
  <c r="L88" i="19"/>
  <c r="M88" i="19"/>
  <c r="N88" i="19"/>
  <c r="K89" i="19"/>
  <c r="L89" i="19"/>
  <c r="M89" i="19"/>
  <c r="N89" i="19"/>
  <c r="K90" i="19"/>
  <c r="L90" i="19"/>
  <c r="M90" i="19"/>
  <c r="N90" i="19"/>
  <c r="I2" i="29" l="1"/>
  <c r="X6" i="1" s="1"/>
  <c r="I3" i="29"/>
  <c r="X7" i="1" s="1"/>
  <c r="I4" i="29"/>
  <c r="X8" i="1" s="1"/>
  <c r="I5" i="29"/>
  <c r="X9" i="1" s="1"/>
  <c r="I6" i="29"/>
  <c r="X10" i="1" s="1"/>
  <c r="I7" i="29"/>
  <c r="X11" i="1" s="1"/>
  <c r="I8" i="29"/>
  <c r="X12" i="1" s="1"/>
  <c r="I9" i="29"/>
  <c r="X13" i="1" s="1"/>
  <c r="I10" i="29"/>
  <c r="X14" i="1" s="1"/>
  <c r="I11" i="29"/>
  <c r="X15" i="1" s="1"/>
  <c r="I12" i="29"/>
  <c r="X16" i="1" s="1"/>
  <c r="I13" i="29"/>
  <c r="X17" i="1" s="1"/>
  <c r="I14" i="29"/>
  <c r="X18" i="1" s="1"/>
  <c r="I15" i="29"/>
  <c r="X19" i="1" s="1"/>
  <c r="I16" i="29"/>
  <c r="X20" i="1" s="1"/>
  <c r="I17" i="29"/>
  <c r="X21" i="1" s="1"/>
  <c r="I18" i="29"/>
  <c r="X22" i="1" s="1"/>
  <c r="I19" i="29"/>
  <c r="X23" i="1" s="1"/>
  <c r="I20" i="29"/>
  <c r="X24" i="1" s="1"/>
  <c r="I21" i="29"/>
  <c r="X25" i="1" s="1"/>
  <c r="I22" i="29"/>
  <c r="X26" i="1" s="1"/>
  <c r="I23" i="29"/>
  <c r="X27" i="1" s="1"/>
  <c r="I24" i="29"/>
  <c r="X28" i="1" s="1"/>
  <c r="I25" i="29"/>
  <c r="X29" i="1" s="1"/>
  <c r="I26" i="29"/>
  <c r="X30" i="1" s="1"/>
  <c r="I27" i="29"/>
  <c r="X31" i="1" s="1"/>
  <c r="I28" i="29"/>
  <c r="X32" i="1" s="1"/>
  <c r="I29" i="29"/>
  <c r="X33" i="1" s="1"/>
  <c r="I30" i="29"/>
  <c r="X34" i="1" s="1"/>
  <c r="I31" i="29"/>
  <c r="X35" i="1" s="1"/>
  <c r="I32" i="29"/>
  <c r="X36" i="1" s="1"/>
  <c r="I33" i="29"/>
  <c r="X37" i="1" s="1"/>
  <c r="I34" i="29"/>
  <c r="X38" i="1" s="1"/>
  <c r="I35" i="29"/>
  <c r="X39" i="1" s="1"/>
  <c r="I36" i="29"/>
  <c r="X40" i="1" s="1"/>
  <c r="I37" i="29"/>
  <c r="X41" i="1" s="1"/>
  <c r="I38" i="29"/>
  <c r="X42" i="1" s="1"/>
  <c r="I39" i="29"/>
  <c r="X43" i="1" s="1"/>
  <c r="I40" i="29"/>
  <c r="X44" i="1" s="1"/>
  <c r="I41" i="29"/>
  <c r="X45" i="1" s="1"/>
  <c r="I42" i="29"/>
  <c r="X46" i="1" s="1"/>
  <c r="I43" i="29"/>
  <c r="X47" i="1" s="1"/>
  <c r="I44" i="29"/>
  <c r="X48" i="1" s="1"/>
  <c r="I45" i="29"/>
  <c r="X49" i="1" s="1"/>
  <c r="I46" i="29"/>
  <c r="X50" i="1" s="1"/>
  <c r="I47" i="29"/>
  <c r="X51" i="1" s="1"/>
  <c r="I48" i="29"/>
  <c r="X52" i="1" s="1"/>
  <c r="I49" i="29"/>
  <c r="X53" i="1" s="1"/>
  <c r="I50" i="29"/>
  <c r="X54" i="1" s="1"/>
  <c r="I51" i="29"/>
  <c r="X55" i="1" s="1"/>
  <c r="I52" i="29"/>
  <c r="X56" i="1" s="1"/>
  <c r="I53" i="29"/>
  <c r="X57" i="1" s="1"/>
  <c r="I54" i="29"/>
  <c r="X58" i="1" s="1"/>
  <c r="I55" i="29"/>
  <c r="X59" i="1" s="1"/>
  <c r="I56" i="29"/>
  <c r="X60" i="1" s="1"/>
  <c r="I57" i="29"/>
  <c r="X61" i="1" s="1"/>
  <c r="I58" i="29"/>
  <c r="X62" i="1" s="1"/>
  <c r="I59" i="29"/>
  <c r="X63" i="1" s="1"/>
  <c r="I60" i="29"/>
  <c r="X64" i="1" s="1"/>
  <c r="I61" i="29"/>
  <c r="X65" i="1" s="1"/>
  <c r="I62" i="29"/>
  <c r="X66" i="1" s="1"/>
  <c r="I63" i="29"/>
  <c r="X67" i="1" s="1"/>
  <c r="I64" i="29"/>
  <c r="X68" i="1" s="1"/>
  <c r="I65" i="29"/>
  <c r="X69" i="1" s="1"/>
  <c r="I66" i="29"/>
  <c r="X70" i="1" s="1"/>
  <c r="I67" i="29"/>
  <c r="X71" i="1" s="1"/>
  <c r="I68" i="29"/>
  <c r="X72" i="1" s="1"/>
  <c r="I69" i="29"/>
  <c r="X73" i="1" s="1"/>
  <c r="I70" i="29"/>
  <c r="X74" i="1" s="1"/>
  <c r="I71" i="29"/>
  <c r="X75" i="1" s="1"/>
  <c r="I72" i="29"/>
  <c r="X76" i="1" s="1"/>
  <c r="I73" i="29"/>
  <c r="X77" i="1" s="1"/>
  <c r="I74" i="29"/>
  <c r="X78" i="1" s="1"/>
  <c r="I75" i="29"/>
  <c r="X79" i="1" s="1"/>
  <c r="I76" i="29"/>
  <c r="X80" i="1" s="1"/>
  <c r="I77" i="29"/>
  <c r="X81" i="1" s="1"/>
  <c r="I78" i="29"/>
  <c r="X82" i="1" s="1"/>
  <c r="I79" i="29"/>
  <c r="X83" i="1" s="1"/>
  <c r="I80" i="29"/>
  <c r="X84" i="1" s="1"/>
  <c r="I81" i="29"/>
  <c r="X85" i="1" s="1"/>
  <c r="I82" i="29"/>
  <c r="X86" i="1" s="1"/>
  <c r="I83" i="29"/>
  <c r="X87" i="1" s="1"/>
  <c r="I84" i="29"/>
  <c r="X88" i="1" s="1"/>
  <c r="I85" i="29"/>
  <c r="X89" i="1" s="1"/>
  <c r="I86" i="29"/>
  <c r="X90" i="1" s="1"/>
  <c r="I87" i="29"/>
  <c r="X91" i="1" s="1"/>
  <c r="I88" i="29"/>
  <c r="X92" i="1" s="1"/>
  <c r="I89" i="29"/>
  <c r="X93" i="1" s="1"/>
  <c r="J2" i="29"/>
  <c r="J3" i="29"/>
  <c r="K3" i="29" s="1"/>
  <c r="Y7" i="1" s="1"/>
  <c r="J4" i="29"/>
  <c r="J5" i="29"/>
  <c r="J6" i="29"/>
  <c r="K6" i="29" s="1"/>
  <c r="Y10" i="1" s="1"/>
  <c r="J7" i="29"/>
  <c r="K7" i="29" s="1"/>
  <c r="Y11" i="1" s="1"/>
  <c r="J8" i="29"/>
  <c r="K8" i="29" s="1"/>
  <c r="Y12" i="1" s="1"/>
  <c r="J9" i="29"/>
  <c r="K9" i="29" s="1"/>
  <c r="Y13" i="1" s="1"/>
  <c r="J10" i="29"/>
  <c r="K10" i="29" s="1"/>
  <c r="Y14" i="1" s="1"/>
  <c r="J11" i="29"/>
  <c r="K11" i="29" s="1"/>
  <c r="Y15" i="1" s="1"/>
  <c r="J12" i="29"/>
  <c r="J13" i="29"/>
  <c r="J14" i="29"/>
  <c r="J15" i="29"/>
  <c r="K15" i="29" s="1"/>
  <c r="Y19" i="1" s="1"/>
  <c r="J16" i="29"/>
  <c r="J17" i="29"/>
  <c r="J18" i="29"/>
  <c r="K18" i="29" s="1"/>
  <c r="Y22" i="1" s="1"/>
  <c r="J19" i="29"/>
  <c r="K19" i="29" s="1"/>
  <c r="Y23" i="1" s="1"/>
  <c r="J20" i="29"/>
  <c r="K20" i="29" s="1"/>
  <c r="Y24" i="1" s="1"/>
  <c r="J21" i="29"/>
  <c r="K21" i="29" s="1"/>
  <c r="Y25" i="1" s="1"/>
  <c r="J22" i="29"/>
  <c r="K22" i="29" s="1"/>
  <c r="Y26" i="1" s="1"/>
  <c r="J23" i="29"/>
  <c r="K23" i="29" s="1"/>
  <c r="Y27" i="1" s="1"/>
  <c r="J24" i="29"/>
  <c r="J25" i="29"/>
  <c r="J26" i="29"/>
  <c r="J27" i="29"/>
  <c r="K27" i="29" s="1"/>
  <c r="Y31" i="1" s="1"/>
  <c r="J28" i="29"/>
  <c r="J29" i="29"/>
  <c r="J30" i="29"/>
  <c r="K30" i="29" s="1"/>
  <c r="Y34" i="1" s="1"/>
  <c r="J31" i="29"/>
  <c r="K31" i="29" s="1"/>
  <c r="Y35" i="1" s="1"/>
  <c r="J32" i="29"/>
  <c r="K32" i="29" s="1"/>
  <c r="Y36" i="1" s="1"/>
  <c r="J33" i="29"/>
  <c r="K33" i="29" s="1"/>
  <c r="Y37" i="1" s="1"/>
  <c r="J34" i="29"/>
  <c r="K34" i="29" s="1"/>
  <c r="Y38" i="1" s="1"/>
  <c r="J35" i="29"/>
  <c r="K35" i="29" s="1"/>
  <c r="Y39" i="1" s="1"/>
  <c r="J36" i="29"/>
  <c r="J37" i="29"/>
  <c r="J38" i="29"/>
  <c r="J39" i="29"/>
  <c r="K39" i="29" s="1"/>
  <c r="Y43" i="1" s="1"/>
  <c r="J40" i="29"/>
  <c r="J41" i="29"/>
  <c r="J42" i="29"/>
  <c r="K42" i="29" s="1"/>
  <c r="Y46" i="1" s="1"/>
  <c r="J43" i="29"/>
  <c r="K43" i="29" s="1"/>
  <c r="Y47" i="1" s="1"/>
  <c r="J44" i="29"/>
  <c r="K44" i="29" s="1"/>
  <c r="Y48" i="1" s="1"/>
  <c r="J45" i="29"/>
  <c r="K45" i="29" s="1"/>
  <c r="Y49" i="1" s="1"/>
  <c r="J46" i="29"/>
  <c r="K46" i="29" s="1"/>
  <c r="Y50" i="1" s="1"/>
  <c r="J47" i="29"/>
  <c r="K47" i="29" s="1"/>
  <c r="Y51" i="1" s="1"/>
  <c r="J48" i="29"/>
  <c r="J49" i="29"/>
  <c r="J50" i="29"/>
  <c r="J51" i="29"/>
  <c r="K51" i="29" s="1"/>
  <c r="Y55" i="1" s="1"/>
  <c r="J52" i="29"/>
  <c r="J53" i="29"/>
  <c r="J54" i="29"/>
  <c r="K54" i="29" s="1"/>
  <c r="Y58" i="1" s="1"/>
  <c r="J55" i="29"/>
  <c r="K55" i="29" s="1"/>
  <c r="Y59" i="1" s="1"/>
  <c r="J56" i="29"/>
  <c r="K56" i="29" s="1"/>
  <c r="Y60" i="1" s="1"/>
  <c r="J57" i="29"/>
  <c r="K57" i="29" s="1"/>
  <c r="Y61" i="1" s="1"/>
  <c r="J58" i="29"/>
  <c r="K58" i="29" s="1"/>
  <c r="Y62" i="1" s="1"/>
  <c r="J59" i="29"/>
  <c r="K59" i="29" s="1"/>
  <c r="Y63" i="1" s="1"/>
  <c r="J60" i="29"/>
  <c r="J61" i="29"/>
  <c r="J62" i="29"/>
  <c r="J63" i="29"/>
  <c r="K63" i="29" s="1"/>
  <c r="Y67" i="1" s="1"/>
  <c r="J64" i="29"/>
  <c r="J65" i="29"/>
  <c r="J66" i="29"/>
  <c r="K66" i="29" s="1"/>
  <c r="Y70" i="1" s="1"/>
  <c r="J67" i="29"/>
  <c r="K67" i="29" s="1"/>
  <c r="Y71" i="1" s="1"/>
  <c r="J68" i="29"/>
  <c r="K68" i="29" s="1"/>
  <c r="Y72" i="1" s="1"/>
  <c r="J69" i="29"/>
  <c r="K69" i="29" s="1"/>
  <c r="Y73" i="1" s="1"/>
  <c r="J70" i="29"/>
  <c r="K70" i="29" s="1"/>
  <c r="Y74" i="1" s="1"/>
  <c r="J71" i="29"/>
  <c r="K71" i="29" s="1"/>
  <c r="Y75" i="1" s="1"/>
  <c r="J72" i="29"/>
  <c r="J73" i="29"/>
  <c r="J74" i="29"/>
  <c r="J75" i="29"/>
  <c r="K75" i="29" s="1"/>
  <c r="Y79" i="1" s="1"/>
  <c r="J76" i="29"/>
  <c r="J77" i="29"/>
  <c r="J78" i="29"/>
  <c r="K78" i="29" s="1"/>
  <c r="Y82" i="1" s="1"/>
  <c r="J79" i="29"/>
  <c r="K79" i="29" s="1"/>
  <c r="Y83" i="1" s="1"/>
  <c r="J80" i="29"/>
  <c r="K80" i="29" s="1"/>
  <c r="Y84" i="1" s="1"/>
  <c r="J81" i="29"/>
  <c r="K81" i="29" s="1"/>
  <c r="Y85" i="1" s="1"/>
  <c r="J82" i="29"/>
  <c r="K82" i="29" s="1"/>
  <c r="Y86" i="1" s="1"/>
  <c r="J83" i="29"/>
  <c r="K83" i="29" s="1"/>
  <c r="Y87" i="1" s="1"/>
  <c r="J84" i="29"/>
  <c r="J85" i="29"/>
  <c r="J86" i="29"/>
  <c r="J87" i="29"/>
  <c r="K87" i="29" s="1"/>
  <c r="Y91" i="1" s="1"/>
  <c r="J88" i="29"/>
  <c r="J89" i="29"/>
  <c r="H899" i="15"/>
  <c r="G899" i="15"/>
  <c r="F899" i="15"/>
  <c r="E899" i="15"/>
  <c r="H898" i="15"/>
  <c r="G898" i="15"/>
  <c r="F898" i="15"/>
  <c r="E898" i="15"/>
  <c r="H897" i="15"/>
  <c r="G897" i="15"/>
  <c r="F897" i="15"/>
  <c r="E897" i="15"/>
  <c r="H896" i="15"/>
  <c r="G896" i="15"/>
  <c r="F896" i="15"/>
  <c r="E896" i="15"/>
  <c r="H895" i="15"/>
  <c r="G895" i="15"/>
  <c r="F895" i="15"/>
  <c r="E895" i="15"/>
  <c r="H894" i="15"/>
  <c r="G894" i="15"/>
  <c r="F894" i="15"/>
  <c r="E894" i="15"/>
  <c r="H893" i="15"/>
  <c r="G893" i="15"/>
  <c r="F893" i="15"/>
  <c r="E893" i="15"/>
  <c r="H892" i="15"/>
  <c r="G892" i="15"/>
  <c r="F892" i="15"/>
  <c r="E892" i="15"/>
  <c r="H891" i="15"/>
  <c r="G891" i="15"/>
  <c r="F891" i="15"/>
  <c r="E891" i="15"/>
  <c r="H890" i="15"/>
  <c r="G890" i="15"/>
  <c r="F890" i="15"/>
  <c r="E890" i="15"/>
  <c r="H889" i="15"/>
  <c r="G889" i="15"/>
  <c r="F889" i="15"/>
  <c r="E889" i="15"/>
  <c r="H888" i="15"/>
  <c r="G888" i="15"/>
  <c r="F888" i="15"/>
  <c r="E888" i="15"/>
  <c r="H887" i="15"/>
  <c r="G887" i="15"/>
  <c r="F887" i="15"/>
  <c r="E887" i="15"/>
  <c r="H886" i="15"/>
  <c r="G886" i="15"/>
  <c r="F886" i="15"/>
  <c r="E886" i="15"/>
  <c r="H885" i="15"/>
  <c r="G885" i="15"/>
  <c r="F885" i="15"/>
  <c r="E885" i="15"/>
  <c r="H884" i="15"/>
  <c r="G884" i="15"/>
  <c r="F884" i="15"/>
  <c r="E884" i="15"/>
  <c r="H883" i="15"/>
  <c r="G883" i="15"/>
  <c r="F883" i="15"/>
  <c r="E883" i="15"/>
  <c r="H882" i="15"/>
  <c r="G882" i="15"/>
  <c r="F882" i="15"/>
  <c r="E882" i="15"/>
  <c r="H881" i="15"/>
  <c r="G881" i="15"/>
  <c r="F881" i="15"/>
  <c r="E881" i="15"/>
  <c r="H880" i="15"/>
  <c r="G880" i="15"/>
  <c r="F880" i="15"/>
  <c r="E880" i="15"/>
  <c r="H879" i="15"/>
  <c r="G879" i="15"/>
  <c r="F879" i="15"/>
  <c r="E879" i="15"/>
  <c r="H878" i="15"/>
  <c r="G878" i="15"/>
  <c r="F878" i="15"/>
  <c r="E878" i="15"/>
  <c r="H877" i="15"/>
  <c r="G877" i="15"/>
  <c r="F877" i="15"/>
  <c r="E877" i="15"/>
  <c r="H876" i="15"/>
  <c r="G876" i="15"/>
  <c r="F876" i="15"/>
  <c r="E876" i="15"/>
  <c r="H875" i="15"/>
  <c r="G875" i="15"/>
  <c r="F875" i="15"/>
  <c r="E875" i="15"/>
  <c r="H874" i="15"/>
  <c r="G874" i="15"/>
  <c r="F874" i="15"/>
  <c r="E874" i="15"/>
  <c r="H873" i="15"/>
  <c r="G873" i="15"/>
  <c r="F873" i="15"/>
  <c r="E873" i="15"/>
  <c r="H872" i="15"/>
  <c r="G872" i="15"/>
  <c r="F872" i="15"/>
  <c r="E872" i="15"/>
  <c r="H871" i="15"/>
  <c r="G871" i="15"/>
  <c r="F871" i="15"/>
  <c r="E871" i="15"/>
  <c r="H870" i="15"/>
  <c r="G870" i="15"/>
  <c r="F870" i="15"/>
  <c r="E870" i="15"/>
  <c r="H869" i="15"/>
  <c r="G869" i="15"/>
  <c r="F869" i="15"/>
  <c r="E869" i="15"/>
  <c r="H868" i="15"/>
  <c r="G868" i="15"/>
  <c r="F868" i="15"/>
  <c r="E868" i="15"/>
  <c r="H867" i="15"/>
  <c r="G867" i="15"/>
  <c r="F867" i="15"/>
  <c r="E867" i="15"/>
  <c r="H866" i="15"/>
  <c r="G866" i="15"/>
  <c r="F866" i="15"/>
  <c r="E866" i="15"/>
  <c r="H865" i="15"/>
  <c r="G865" i="15"/>
  <c r="F865" i="15"/>
  <c r="E865" i="15"/>
  <c r="H864" i="15"/>
  <c r="G864" i="15"/>
  <c r="F864" i="15"/>
  <c r="E864" i="15"/>
  <c r="H863" i="15"/>
  <c r="G863" i="15"/>
  <c r="F863" i="15"/>
  <c r="E863" i="15"/>
  <c r="H862" i="15"/>
  <c r="G862" i="15"/>
  <c r="F862" i="15"/>
  <c r="E862" i="15"/>
  <c r="H861" i="15"/>
  <c r="G861" i="15"/>
  <c r="F861" i="15"/>
  <c r="E861" i="15"/>
  <c r="H860" i="15"/>
  <c r="G860" i="15"/>
  <c r="F860" i="15"/>
  <c r="E860" i="15"/>
  <c r="H859" i="15"/>
  <c r="G859" i="15"/>
  <c r="F859" i="15"/>
  <c r="E859" i="15"/>
  <c r="H858" i="15"/>
  <c r="G858" i="15"/>
  <c r="F858" i="15"/>
  <c r="E858" i="15"/>
  <c r="H857" i="15"/>
  <c r="G857" i="15"/>
  <c r="F857" i="15"/>
  <c r="E857" i="15"/>
  <c r="H856" i="15"/>
  <c r="G856" i="15"/>
  <c r="F856" i="15"/>
  <c r="E856" i="15"/>
  <c r="H855" i="15"/>
  <c r="G855" i="15"/>
  <c r="F855" i="15"/>
  <c r="E855" i="15"/>
  <c r="H854" i="15"/>
  <c r="G854" i="15"/>
  <c r="F854" i="15"/>
  <c r="E854" i="15"/>
  <c r="H853" i="15"/>
  <c r="G853" i="15"/>
  <c r="F853" i="15"/>
  <c r="E853" i="15"/>
  <c r="H852" i="15"/>
  <c r="G852" i="15"/>
  <c r="F852" i="15"/>
  <c r="E852" i="15"/>
  <c r="H851" i="15"/>
  <c r="G851" i="15"/>
  <c r="F851" i="15"/>
  <c r="E851" i="15"/>
  <c r="H850" i="15"/>
  <c r="G850" i="15"/>
  <c r="F850" i="15"/>
  <c r="E850" i="15"/>
  <c r="H849" i="15"/>
  <c r="G849" i="15"/>
  <c r="F849" i="15"/>
  <c r="E849" i="15"/>
  <c r="H848" i="15"/>
  <c r="G848" i="15"/>
  <c r="F848" i="15"/>
  <c r="E848" i="15"/>
  <c r="H847" i="15"/>
  <c r="G847" i="15"/>
  <c r="F847" i="15"/>
  <c r="E847" i="15"/>
  <c r="H846" i="15"/>
  <c r="G846" i="15"/>
  <c r="F846" i="15"/>
  <c r="E846" i="15"/>
  <c r="H845" i="15"/>
  <c r="G845" i="15"/>
  <c r="F845" i="15"/>
  <c r="E845" i="15"/>
  <c r="H844" i="15"/>
  <c r="G844" i="15"/>
  <c r="F844" i="15"/>
  <c r="E844" i="15"/>
  <c r="H843" i="15"/>
  <c r="G843" i="15"/>
  <c r="F843" i="15"/>
  <c r="E843" i="15"/>
  <c r="H842" i="15"/>
  <c r="G842" i="15"/>
  <c r="F842" i="15"/>
  <c r="E842" i="15"/>
  <c r="H841" i="15"/>
  <c r="G841" i="15"/>
  <c r="F841" i="15"/>
  <c r="E841" i="15"/>
  <c r="H840" i="15"/>
  <c r="G840" i="15"/>
  <c r="F840" i="15"/>
  <c r="E840" i="15"/>
  <c r="H839" i="15"/>
  <c r="G839" i="15"/>
  <c r="F839" i="15"/>
  <c r="E839" i="15"/>
  <c r="H838" i="15"/>
  <c r="G838" i="15"/>
  <c r="F838" i="15"/>
  <c r="E838" i="15"/>
  <c r="H837" i="15"/>
  <c r="G837" i="15"/>
  <c r="F837" i="15"/>
  <c r="E837" i="15"/>
  <c r="H836" i="15"/>
  <c r="G836" i="15"/>
  <c r="F836" i="15"/>
  <c r="E836" i="15"/>
  <c r="H835" i="15"/>
  <c r="G835" i="15"/>
  <c r="F835" i="15"/>
  <c r="E835" i="15"/>
  <c r="H834" i="15"/>
  <c r="G834" i="15"/>
  <c r="F834" i="15"/>
  <c r="E834" i="15"/>
  <c r="H833" i="15"/>
  <c r="G833" i="15"/>
  <c r="F833" i="15"/>
  <c r="E833" i="15"/>
  <c r="H832" i="15"/>
  <c r="G832" i="15"/>
  <c r="F832" i="15"/>
  <c r="E832" i="15"/>
  <c r="H831" i="15"/>
  <c r="G831" i="15"/>
  <c r="F831" i="15"/>
  <c r="E831" i="15"/>
  <c r="H830" i="15"/>
  <c r="G830" i="15"/>
  <c r="F830" i="15"/>
  <c r="E830" i="15"/>
  <c r="H829" i="15"/>
  <c r="G829" i="15"/>
  <c r="F829" i="15"/>
  <c r="E829" i="15"/>
  <c r="H828" i="15"/>
  <c r="G828" i="15"/>
  <c r="F828" i="15"/>
  <c r="E828" i="15"/>
  <c r="H827" i="15"/>
  <c r="G827" i="15"/>
  <c r="F827" i="15"/>
  <c r="E827" i="15"/>
  <c r="H826" i="15"/>
  <c r="G826" i="15"/>
  <c r="F826" i="15"/>
  <c r="E826" i="15"/>
  <c r="H825" i="15"/>
  <c r="G825" i="15"/>
  <c r="F825" i="15"/>
  <c r="E825" i="15"/>
  <c r="H824" i="15"/>
  <c r="G824" i="15"/>
  <c r="F824" i="15"/>
  <c r="E824" i="15"/>
  <c r="H823" i="15"/>
  <c r="G823" i="15"/>
  <c r="F823" i="15"/>
  <c r="E823" i="15"/>
  <c r="H822" i="15"/>
  <c r="G822" i="15"/>
  <c r="F822" i="15"/>
  <c r="E822" i="15"/>
  <c r="H821" i="15"/>
  <c r="G821" i="15"/>
  <c r="F821" i="15"/>
  <c r="E821" i="15"/>
  <c r="H820" i="15"/>
  <c r="G820" i="15"/>
  <c r="F820" i="15"/>
  <c r="E820" i="15"/>
  <c r="H819" i="15"/>
  <c r="G819" i="15"/>
  <c r="F819" i="15"/>
  <c r="E819" i="15"/>
  <c r="H818" i="15"/>
  <c r="G818" i="15"/>
  <c r="F818" i="15"/>
  <c r="E818" i="15"/>
  <c r="H817" i="15"/>
  <c r="G817" i="15"/>
  <c r="F817" i="15"/>
  <c r="E817" i="15"/>
  <c r="H816" i="15"/>
  <c r="G816" i="15"/>
  <c r="F816" i="15"/>
  <c r="E816" i="15"/>
  <c r="H815" i="15"/>
  <c r="G815" i="15"/>
  <c r="F815" i="15"/>
  <c r="E815" i="15"/>
  <c r="H814" i="15"/>
  <c r="G814" i="15"/>
  <c r="F814" i="15"/>
  <c r="E814" i="15"/>
  <c r="H813" i="15"/>
  <c r="G813" i="15"/>
  <c r="F813" i="15"/>
  <c r="E813" i="15"/>
  <c r="H812" i="15"/>
  <c r="G812" i="15"/>
  <c r="F812" i="15"/>
  <c r="E812" i="15"/>
  <c r="H811" i="15"/>
  <c r="G811" i="15"/>
  <c r="F811" i="15"/>
  <c r="E811" i="15"/>
  <c r="H810" i="15"/>
  <c r="G810" i="15"/>
  <c r="F810" i="15"/>
  <c r="E810" i="15"/>
  <c r="H809" i="15"/>
  <c r="G809" i="15"/>
  <c r="F809" i="15"/>
  <c r="E809" i="15"/>
  <c r="H808" i="15"/>
  <c r="G808" i="15"/>
  <c r="F808" i="15"/>
  <c r="E808" i="15"/>
  <c r="H807" i="15"/>
  <c r="G807" i="15"/>
  <c r="F807" i="15"/>
  <c r="E807" i="15"/>
  <c r="H806" i="15"/>
  <c r="G806" i="15"/>
  <c r="F806" i="15"/>
  <c r="E806" i="15"/>
  <c r="H805" i="15"/>
  <c r="G805" i="15"/>
  <c r="F805" i="15"/>
  <c r="E805" i="15"/>
  <c r="H804" i="15"/>
  <c r="G804" i="15"/>
  <c r="F804" i="15"/>
  <c r="E804" i="15"/>
  <c r="H803" i="15"/>
  <c r="G803" i="15"/>
  <c r="F803" i="15"/>
  <c r="E803" i="15"/>
  <c r="H802" i="15"/>
  <c r="G802" i="15"/>
  <c r="F802" i="15"/>
  <c r="E802" i="15"/>
  <c r="H801" i="15"/>
  <c r="G801" i="15"/>
  <c r="F801" i="15"/>
  <c r="E801" i="15"/>
  <c r="H800" i="15"/>
  <c r="G800" i="15"/>
  <c r="F800" i="15"/>
  <c r="E800" i="15"/>
  <c r="H799" i="15"/>
  <c r="G799" i="15"/>
  <c r="F799" i="15"/>
  <c r="E799" i="15"/>
  <c r="H798" i="15"/>
  <c r="G798" i="15"/>
  <c r="F798" i="15"/>
  <c r="E798" i="15"/>
  <c r="H797" i="15"/>
  <c r="G797" i="15"/>
  <c r="F797" i="15"/>
  <c r="E797" i="15"/>
  <c r="H795" i="15"/>
  <c r="G795" i="15"/>
  <c r="F795" i="15"/>
  <c r="E795" i="15"/>
  <c r="H794" i="15"/>
  <c r="G794" i="15"/>
  <c r="F794" i="15"/>
  <c r="E794" i="15"/>
  <c r="H793" i="15"/>
  <c r="G793" i="15"/>
  <c r="F793" i="15"/>
  <c r="E793" i="15"/>
  <c r="H792" i="15"/>
  <c r="G792" i="15"/>
  <c r="F792" i="15"/>
  <c r="E792" i="15"/>
  <c r="H791" i="15"/>
  <c r="G791" i="15"/>
  <c r="F791" i="15"/>
  <c r="E791" i="15"/>
  <c r="H790" i="15"/>
  <c r="G790" i="15"/>
  <c r="F790" i="15"/>
  <c r="E790" i="15"/>
  <c r="H789" i="15"/>
  <c r="G789" i="15"/>
  <c r="F789" i="15"/>
  <c r="E789" i="15"/>
  <c r="H788" i="15"/>
  <c r="G788" i="15"/>
  <c r="F788" i="15"/>
  <c r="E788" i="15"/>
  <c r="H787" i="15"/>
  <c r="G787" i="15"/>
  <c r="F787" i="15"/>
  <c r="E787" i="15"/>
  <c r="H786" i="15"/>
  <c r="G786" i="15"/>
  <c r="F786" i="15"/>
  <c r="E786" i="15"/>
  <c r="H785" i="15"/>
  <c r="G785" i="15"/>
  <c r="F785" i="15"/>
  <c r="E785" i="15"/>
  <c r="H784" i="15"/>
  <c r="G784" i="15"/>
  <c r="F784" i="15"/>
  <c r="E784" i="15"/>
  <c r="H783" i="15"/>
  <c r="G783" i="15"/>
  <c r="F783" i="15"/>
  <c r="E783" i="15"/>
  <c r="H782" i="15"/>
  <c r="G782" i="15"/>
  <c r="F782" i="15"/>
  <c r="E782" i="15"/>
  <c r="H781" i="15"/>
  <c r="G781" i="15"/>
  <c r="F781" i="15"/>
  <c r="E781" i="15"/>
  <c r="H780" i="15"/>
  <c r="G780" i="15"/>
  <c r="F780" i="15"/>
  <c r="E780" i="15"/>
  <c r="H779" i="15"/>
  <c r="G779" i="15"/>
  <c r="F779" i="15"/>
  <c r="E779" i="15"/>
  <c r="H778" i="15"/>
  <c r="G778" i="15"/>
  <c r="F778" i="15"/>
  <c r="E778" i="15"/>
  <c r="H777" i="15"/>
  <c r="G777" i="15"/>
  <c r="F777" i="15"/>
  <c r="E777" i="15"/>
  <c r="H776" i="15"/>
  <c r="G776" i="15"/>
  <c r="F776" i="15"/>
  <c r="E776" i="15"/>
  <c r="H775" i="15"/>
  <c r="G775" i="15"/>
  <c r="F775" i="15"/>
  <c r="E775" i="15"/>
  <c r="H774" i="15"/>
  <c r="G774" i="15"/>
  <c r="F774" i="15"/>
  <c r="E774" i="15"/>
  <c r="H773" i="15"/>
  <c r="G773" i="15"/>
  <c r="F773" i="15"/>
  <c r="E773" i="15"/>
  <c r="H772" i="15"/>
  <c r="G772" i="15"/>
  <c r="F772" i="15"/>
  <c r="E772" i="15"/>
  <c r="H771" i="15"/>
  <c r="G771" i="15"/>
  <c r="F771" i="15"/>
  <c r="E771" i="15"/>
  <c r="H770" i="15"/>
  <c r="G770" i="15"/>
  <c r="F770" i="15"/>
  <c r="E770" i="15"/>
  <c r="H769" i="15"/>
  <c r="G769" i="15"/>
  <c r="F769" i="15"/>
  <c r="E769" i="15"/>
  <c r="H768" i="15"/>
  <c r="G768" i="15"/>
  <c r="F768" i="15"/>
  <c r="E768" i="15"/>
  <c r="H767" i="15"/>
  <c r="G767" i="15"/>
  <c r="F767" i="15"/>
  <c r="E767" i="15"/>
  <c r="H766" i="15"/>
  <c r="G766" i="15"/>
  <c r="F766" i="15"/>
  <c r="E766" i="15"/>
  <c r="H765" i="15"/>
  <c r="G765" i="15"/>
  <c r="F765" i="15"/>
  <c r="E765" i="15"/>
  <c r="H764" i="15"/>
  <c r="G764" i="15"/>
  <c r="F764" i="15"/>
  <c r="E764" i="15"/>
  <c r="H763" i="15"/>
  <c r="G763" i="15"/>
  <c r="F763" i="15"/>
  <c r="E763" i="15"/>
  <c r="H762" i="15"/>
  <c r="G762" i="15"/>
  <c r="F762" i="15"/>
  <c r="E762" i="15"/>
  <c r="H761" i="15"/>
  <c r="G761" i="15"/>
  <c r="F761" i="15"/>
  <c r="E761" i="15"/>
  <c r="H760" i="15"/>
  <c r="G760" i="15"/>
  <c r="F760" i="15"/>
  <c r="E760" i="15"/>
  <c r="H759" i="15"/>
  <c r="G759" i="15"/>
  <c r="F759" i="15"/>
  <c r="E759" i="15"/>
  <c r="H758" i="15"/>
  <c r="G758" i="15"/>
  <c r="F758" i="15"/>
  <c r="E758" i="15"/>
  <c r="H757" i="15"/>
  <c r="G757" i="15"/>
  <c r="F757" i="15"/>
  <c r="E757" i="15"/>
  <c r="H756" i="15"/>
  <c r="G756" i="15"/>
  <c r="F756" i="15"/>
  <c r="E756" i="15"/>
  <c r="H755" i="15"/>
  <c r="G755" i="15"/>
  <c r="F755" i="15"/>
  <c r="E755" i="15"/>
  <c r="H754" i="15"/>
  <c r="G754" i="15"/>
  <c r="F754" i="15"/>
  <c r="E754" i="15"/>
  <c r="H753" i="15"/>
  <c r="G753" i="15"/>
  <c r="F753" i="15"/>
  <c r="E753" i="15"/>
  <c r="H752" i="15"/>
  <c r="G752" i="15"/>
  <c r="F752" i="15"/>
  <c r="E752" i="15"/>
  <c r="H751" i="15"/>
  <c r="G751" i="15"/>
  <c r="F751" i="15"/>
  <c r="E751" i="15"/>
  <c r="H750" i="15"/>
  <c r="G750" i="15"/>
  <c r="F750" i="15"/>
  <c r="E750" i="15"/>
  <c r="H749" i="15"/>
  <c r="G749" i="15"/>
  <c r="F749" i="15"/>
  <c r="E749" i="15"/>
  <c r="H748" i="15"/>
  <c r="G748" i="15"/>
  <c r="F748" i="15"/>
  <c r="E748" i="15"/>
  <c r="H747" i="15"/>
  <c r="G747" i="15"/>
  <c r="F747" i="15"/>
  <c r="E747" i="15"/>
  <c r="H746" i="15"/>
  <c r="G746" i="15"/>
  <c r="F746" i="15"/>
  <c r="E746" i="15"/>
  <c r="H745" i="15"/>
  <c r="G745" i="15"/>
  <c r="F745" i="15"/>
  <c r="E745" i="15"/>
  <c r="H744" i="15"/>
  <c r="G744" i="15"/>
  <c r="F744" i="15"/>
  <c r="E744" i="15"/>
  <c r="H743" i="15"/>
  <c r="G743" i="15"/>
  <c r="F743" i="15"/>
  <c r="E743" i="15"/>
  <c r="H742" i="15"/>
  <c r="G742" i="15"/>
  <c r="F742" i="15"/>
  <c r="E742" i="15"/>
  <c r="H741" i="15"/>
  <c r="G741" i="15"/>
  <c r="F741" i="15"/>
  <c r="E741" i="15"/>
  <c r="H740" i="15"/>
  <c r="G740" i="15"/>
  <c r="F740" i="15"/>
  <c r="E740" i="15"/>
  <c r="H739" i="15"/>
  <c r="G739" i="15"/>
  <c r="F739" i="15"/>
  <c r="E739" i="15"/>
  <c r="H738" i="15"/>
  <c r="G738" i="15"/>
  <c r="F738" i="15"/>
  <c r="E738" i="15"/>
  <c r="H737" i="15"/>
  <c r="G737" i="15"/>
  <c r="F737" i="15"/>
  <c r="E737" i="15"/>
  <c r="H736" i="15"/>
  <c r="G736" i="15"/>
  <c r="F736" i="15"/>
  <c r="E736" i="15"/>
  <c r="H735" i="15"/>
  <c r="G735" i="15"/>
  <c r="F735" i="15"/>
  <c r="E735" i="15"/>
  <c r="H734" i="15"/>
  <c r="G734" i="15"/>
  <c r="F734" i="15"/>
  <c r="E734" i="15"/>
  <c r="H733" i="15"/>
  <c r="G733" i="15"/>
  <c r="F733" i="15"/>
  <c r="E733" i="15"/>
  <c r="H732" i="15"/>
  <c r="G732" i="15"/>
  <c r="F732" i="15"/>
  <c r="E732" i="15"/>
  <c r="H731" i="15"/>
  <c r="G731" i="15"/>
  <c r="F731" i="15"/>
  <c r="E731" i="15"/>
  <c r="H730" i="15"/>
  <c r="G730" i="15"/>
  <c r="F730" i="15"/>
  <c r="E730" i="15"/>
  <c r="H729" i="15"/>
  <c r="G729" i="15"/>
  <c r="F729" i="15"/>
  <c r="E729" i="15"/>
  <c r="H728" i="15"/>
  <c r="G728" i="15"/>
  <c r="F728" i="15"/>
  <c r="E728" i="15"/>
  <c r="H727" i="15"/>
  <c r="G727" i="15"/>
  <c r="F727" i="15"/>
  <c r="E727" i="15"/>
  <c r="H726" i="15"/>
  <c r="G726" i="15"/>
  <c r="F726" i="15"/>
  <c r="E726" i="15"/>
  <c r="H725" i="15"/>
  <c r="G725" i="15"/>
  <c r="F725" i="15"/>
  <c r="E725" i="15"/>
  <c r="H724" i="15"/>
  <c r="G724" i="15"/>
  <c r="F724" i="15"/>
  <c r="E724" i="15"/>
  <c r="H723" i="15"/>
  <c r="G723" i="15"/>
  <c r="F723" i="15"/>
  <c r="E723" i="15"/>
  <c r="H722" i="15"/>
  <c r="G722" i="15"/>
  <c r="F722" i="15"/>
  <c r="E722" i="15"/>
  <c r="H721" i="15"/>
  <c r="G721" i="15"/>
  <c r="F721" i="15"/>
  <c r="E721" i="15"/>
  <c r="H720" i="15"/>
  <c r="G720" i="15"/>
  <c r="F720" i="15"/>
  <c r="E720" i="15"/>
  <c r="H719" i="15"/>
  <c r="G719" i="15"/>
  <c r="F719" i="15"/>
  <c r="E719" i="15"/>
  <c r="H718" i="15"/>
  <c r="G718" i="15"/>
  <c r="F718" i="15"/>
  <c r="E718" i="15"/>
  <c r="H717" i="15"/>
  <c r="G717" i="15"/>
  <c r="F717" i="15"/>
  <c r="E717" i="15"/>
  <c r="H716" i="15"/>
  <c r="G716" i="15"/>
  <c r="F716" i="15"/>
  <c r="E716" i="15"/>
  <c r="H715" i="15"/>
  <c r="G715" i="15"/>
  <c r="F715" i="15"/>
  <c r="E715" i="15"/>
  <c r="H714" i="15"/>
  <c r="G714" i="15"/>
  <c r="F714" i="15"/>
  <c r="E714" i="15"/>
  <c r="H713" i="15"/>
  <c r="G713" i="15"/>
  <c r="F713" i="15"/>
  <c r="E713" i="15"/>
  <c r="H712" i="15"/>
  <c r="G712" i="15"/>
  <c r="F712" i="15"/>
  <c r="E712" i="15"/>
  <c r="H711" i="15"/>
  <c r="G711" i="15"/>
  <c r="F711" i="15"/>
  <c r="E711" i="15"/>
  <c r="H710" i="15"/>
  <c r="G710" i="15"/>
  <c r="F710" i="15"/>
  <c r="E710" i="15"/>
  <c r="H709" i="15"/>
  <c r="G709" i="15"/>
  <c r="F709" i="15"/>
  <c r="E709" i="15"/>
  <c r="H708" i="15"/>
  <c r="G708" i="15"/>
  <c r="F708" i="15"/>
  <c r="E708" i="15"/>
  <c r="H707" i="15"/>
  <c r="G707" i="15"/>
  <c r="F707" i="15"/>
  <c r="E707" i="15"/>
  <c r="H706" i="15"/>
  <c r="G706" i="15"/>
  <c r="F706" i="15"/>
  <c r="E706" i="15"/>
  <c r="H705" i="15"/>
  <c r="G705" i="15"/>
  <c r="F705" i="15"/>
  <c r="E705" i="15"/>
  <c r="H704" i="15"/>
  <c r="G704" i="15"/>
  <c r="F704" i="15"/>
  <c r="E704" i="15"/>
  <c r="H703" i="15"/>
  <c r="G703" i="15"/>
  <c r="F703" i="15"/>
  <c r="E703" i="15"/>
  <c r="H702" i="15"/>
  <c r="G702" i="15"/>
  <c r="F702" i="15"/>
  <c r="E702" i="15"/>
  <c r="H701" i="15"/>
  <c r="G701" i="15"/>
  <c r="F701" i="15"/>
  <c r="E701" i="15"/>
  <c r="H700" i="15"/>
  <c r="G700" i="15"/>
  <c r="F700" i="15"/>
  <c r="E700" i="15"/>
  <c r="H699" i="15"/>
  <c r="G699" i="15"/>
  <c r="F699" i="15"/>
  <c r="E699" i="15"/>
  <c r="H698" i="15"/>
  <c r="G698" i="15"/>
  <c r="F698" i="15"/>
  <c r="E698" i="15"/>
  <c r="H697" i="15"/>
  <c r="G697" i="15"/>
  <c r="F697" i="15"/>
  <c r="E697" i="15"/>
  <c r="H696" i="15"/>
  <c r="G696" i="15"/>
  <c r="F696" i="15"/>
  <c r="E696" i="15"/>
  <c r="H695" i="15"/>
  <c r="G695" i="15"/>
  <c r="F695" i="15"/>
  <c r="E695" i="15"/>
  <c r="H694" i="15"/>
  <c r="G694" i="15"/>
  <c r="F694" i="15"/>
  <c r="E694" i="15"/>
  <c r="H693" i="15"/>
  <c r="G693" i="15"/>
  <c r="F693" i="15"/>
  <c r="E693" i="15"/>
  <c r="H692" i="15"/>
  <c r="G692" i="15"/>
  <c r="F692" i="15"/>
  <c r="E692" i="15"/>
  <c r="H691" i="15"/>
  <c r="G691" i="15"/>
  <c r="F691" i="15"/>
  <c r="E691" i="15"/>
  <c r="H690" i="15"/>
  <c r="G690" i="15"/>
  <c r="F690" i="15"/>
  <c r="E690" i="15"/>
  <c r="H689" i="15"/>
  <c r="G689" i="15"/>
  <c r="F689" i="15"/>
  <c r="E689" i="15"/>
  <c r="H688" i="15"/>
  <c r="G688" i="15"/>
  <c r="F688" i="15"/>
  <c r="E688" i="15"/>
  <c r="H687" i="15"/>
  <c r="G687" i="15"/>
  <c r="F687" i="15"/>
  <c r="E687" i="15"/>
  <c r="H686" i="15"/>
  <c r="G686" i="15"/>
  <c r="F686" i="15"/>
  <c r="E686" i="15"/>
  <c r="H685" i="15"/>
  <c r="G685" i="15"/>
  <c r="F685" i="15"/>
  <c r="E685" i="15"/>
  <c r="H684" i="15"/>
  <c r="G684" i="15"/>
  <c r="F684" i="15"/>
  <c r="E684" i="15"/>
  <c r="H683" i="15"/>
  <c r="G683" i="15"/>
  <c r="F683" i="15"/>
  <c r="E683" i="15"/>
  <c r="H682" i="15"/>
  <c r="G682" i="15"/>
  <c r="F682" i="15"/>
  <c r="E682" i="15"/>
  <c r="H681" i="15"/>
  <c r="G681" i="15"/>
  <c r="F681" i="15"/>
  <c r="E681" i="15"/>
  <c r="H680" i="15"/>
  <c r="G680" i="15"/>
  <c r="F680" i="15"/>
  <c r="E680" i="15"/>
  <c r="H679" i="15"/>
  <c r="G679" i="15"/>
  <c r="F679" i="15"/>
  <c r="E679" i="15"/>
  <c r="H678" i="15"/>
  <c r="G678" i="15"/>
  <c r="F678" i="15"/>
  <c r="E678" i="15"/>
  <c r="H677" i="15"/>
  <c r="G677" i="15"/>
  <c r="F677" i="15"/>
  <c r="E677" i="15"/>
  <c r="H676" i="15"/>
  <c r="G676" i="15"/>
  <c r="F676" i="15"/>
  <c r="E676" i="15"/>
  <c r="H675" i="15"/>
  <c r="G675" i="15"/>
  <c r="F675" i="15"/>
  <c r="E675" i="15"/>
  <c r="H674" i="15"/>
  <c r="G674" i="15"/>
  <c r="F674" i="15"/>
  <c r="E674" i="15"/>
  <c r="H673" i="15"/>
  <c r="G673" i="15"/>
  <c r="F673" i="15"/>
  <c r="E673" i="15"/>
  <c r="H672" i="15"/>
  <c r="G672" i="15"/>
  <c r="F672" i="15"/>
  <c r="E672" i="15"/>
  <c r="H671" i="15"/>
  <c r="G671" i="15"/>
  <c r="F671" i="15"/>
  <c r="E671" i="15"/>
  <c r="H670" i="15"/>
  <c r="G670" i="15"/>
  <c r="F670" i="15"/>
  <c r="E670" i="15"/>
  <c r="H669" i="15"/>
  <c r="G669" i="15"/>
  <c r="F669" i="15"/>
  <c r="E669" i="15"/>
  <c r="H668" i="15"/>
  <c r="G668" i="15"/>
  <c r="F668" i="15"/>
  <c r="E668" i="15"/>
  <c r="H667" i="15"/>
  <c r="G667" i="15"/>
  <c r="F667" i="15"/>
  <c r="E667" i="15"/>
  <c r="H666" i="15"/>
  <c r="G666" i="15"/>
  <c r="F666" i="15"/>
  <c r="E666" i="15"/>
  <c r="H665" i="15"/>
  <c r="G665" i="15"/>
  <c r="F665" i="15"/>
  <c r="E665" i="15"/>
  <c r="H664" i="15"/>
  <c r="G664" i="15"/>
  <c r="F664" i="15"/>
  <c r="E664" i="15"/>
  <c r="H663" i="15"/>
  <c r="G663" i="15"/>
  <c r="F663" i="15"/>
  <c r="E663" i="15"/>
  <c r="H662" i="15"/>
  <c r="G662" i="15"/>
  <c r="F662" i="15"/>
  <c r="E662" i="15"/>
  <c r="H661" i="15"/>
  <c r="G661" i="15"/>
  <c r="F661" i="15"/>
  <c r="E661" i="15"/>
  <c r="H660" i="15"/>
  <c r="G660" i="15"/>
  <c r="F660" i="15"/>
  <c r="E660" i="15"/>
  <c r="H659" i="15"/>
  <c r="G659" i="15"/>
  <c r="F659" i="15"/>
  <c r="E659" i="15"/>
  <c r="H658" i="15"/>
  <c r="G658" i="15"/>
  <c r="F658" i="15"/>
  <c r="E658" i="15"/>
  <c r="H657" i="15"/>
  <c r="G657" i="15"/>
  <c r="F657" i="15"/>
  <c r="E657" i="15"/>
  <c r="H656" i="15"/>
  <c r="G656" i="15"/>
  <c r="F656" i="15"/>
  <c r="E656" i="15"/>
  <c r="H655" i="15"/>
  <c r="G655" i="15"/>
  <c r="F655" i="15"/>
  <c r="E655" i="15"/>
  <c r="H654" i="15"/>
  <c r="G654" i="15"/>
  <c r="F654" i="15"/>
  <c r="E654" i="15"/>
  <c r="H653" i="15"/>
  <c r="G653" i="15"/>
  <c r="F653" i="15"/>
  <c r="E653" i="15"/>
  <c r="H652" i="15"/>
  <c r="G652" i="15"/>
  <c r="F652" i="15"/>
  <c r="E652" i="15"/>
  <c r="H651" i="15"/>
  <c r="G651" i="15"/>
  <c r="F651" i="15"/>
  <c r="E651" i="15"/>
  <c r="H650" i="15"/>
  <c r="G650" i="15"/>
  <c r="F650" i="15"/>
  <c r="E650" i="15"/>
  <c r="H649" i="15"/>
  <c r="G649" i="15"/>
  <c r="F649" i="15"/>
  <c r="E649" i="15"/>
  <c r="H648" i="15"/>
  <c r="G648" i="15"/>
  <c r="F648" i="15"/>
  <c r="E648" i="15"/>
  <c r="H647" i="15"/>
  <c r="G647" i="15"/>
  <c r="F647" i="15"/>
  <c r="E647" i="15"/>
  <c r="H646" i="15"/>
  <c r="G646" i="15"/>
  <c r="F646" i="15"/>
  <c r="E646" i="15"/>
  <c r="H645" i="15"/>
  <c r="G645" i="15"/>
  <c r="F645" i="15"/>
  <c r="E645" i="15"/>
  <c r="H644" i="15"/>
  <c r="G644" i="15"/>
  <c r="F644" i="15"/>
  <c r="E644" i="15"/>
  <c r="H643" i="15"/>
  <c r="G643" i="15"/>
  <c r="F643" i="15"/>
  <c r="E643" i="15"/>
  <c r="H642" i="15"/>
  <c r="G642" i="15"/>
  <c r="F642" i="15"/>
  <c r="E642" i="15"/>
  <c r="H641" i="15"/>
  <c r="G641" i="15"/>
  <c r="F641" i="15"/>
  <c r="E641" i="15"/>
  <c r="H640" i="15"/>
  <c r="G640" i="15"/>
  <c r="F640" i="15"/>
  <c r="E640" i="15"/>
  <c r="H639" i="15"/>
  <c r="G639" i="15"/>
  <c r="F639" i="15"/>
  <c r="E639" i="15"/>
  <c r="H638" i="15"/>
  <c r="G638" i="15"/>
  <c r="F638" i="15"/>
  <c r="E638" i="15"/>
  <c r="H637" i="15"/>
  <c r="G637" i="15"/>
  <c r="F637" i="15"/>
  <c r="E637" i="15"/>
  <c r="H636" i="15"/>
  <c r="G636" i="15"/>
  <c r="F636" i="15"/>
  <c r="E636" i="15"/>
  <c r="H635" i="15"/>
  <c r="G635" i="15"/>
  <c r="F635" i="15"/>
  <c r="E635" i="15"/>
  <c r="H634" i="15"/>
  <c r="G634" i="15"/>
  <c r="F634" i="15"/>
  <c r="E634" i="15"/>
  <c r="H633" i="15"/>
  <c r="G633" i="15"/>
  <c r="F633" i="15"/>
  <c r="E633" i="15"/>
  <c r="H632" i="15"/>
  <c r="G632" i="15"/>
  <c r="F632" i="15"/>
  <c r="E632" i="15"/>
  <c r="H631" i="15"/>
  <c r="G631" i="15"/>
  <c r="F631" i="15"/>
  <c r="E631" i="15"/>
  <c r="H630" i="15"/>
  <c r="G630" i="15"/>
  <c r="F630" i="15"/>
  <c r="E630" i="15"/>
  <c r="H629" i="15"/>
  <c r="G629" i="15"/>
  <c r="F629" i="15"/>
  <c r="E629" i="15"/>
  <c r="H628" i="15"/>
  <c r="G628" i="15"/>
  <c r="F628" i="15"/>
  <c r="E628" i="15"/>
  <c r="H627" i="15"/>
  <c r="G627" i="15"/>
  <c r="F627" i="15"/>
  <c r="E627" i="15"/>
  <c r="H626" i="15"/>
  <c r="G626" i="15"/>
  <c r="F626" i="15"/>
  <c r="E626" i="15"/>
  <c r="H625" i="15"/>
  <c r="G625" i="15"/>
  <c r="F625" i="15"/>
  <c r="E625" i="15"/>
  <c r="H624" i="15"/>
  <c r="G624" i="15"/>
  <c r="F624" i="15"/>
  <c r="E624" i="15"/>
  <c r="H623" i="15"/>
  <c r="G623" i="15"/>
  <c r="F623" i="15"/>
  <c r="E623" i="15"/>
  <c r="H622" i="15"/>
  <c r="G622" i="15"/>
  <c r="F622" i="15"/>
  <c r="E622" i="15"/>
  <c r="H621" i="15"/>
  <c r="G621" i="15"/>
  <c r="F621" i="15"/>
  <c r="E621" i="15"/>
  <c r="H620" i="15"/>
  <c r="G620" i="15"/>
  <c r="F620" i="15"/>
  <c r="E620" i="15"/>
  <c r="H619" i="15"/>
  <c r="G619" i="15"/>
  <c r="F619" i="15"/>
  <c r="E619" i="15"/>
  <c r="H618" i="15"/>
  <c r="G618" i="15"/>
  <c r="F618" i="15"/>
  <c r="E618" i="15"/>
  <c r="H617" i="15"/>
  <c r="G617" i="15"/>
  <c r="F617" i="15"/>
  <c r="E617" i="15"/>
  <c r="H616" i="15"/>
  <c r="G616" i="15"/>
  <c r="F616" i="15"/>
  <c r="E616" i="15"/>
  <c r="H615" i="15"/>
  <c r="G615" i="15"/>
  <c r="F615" i="15"/>
  <c r="E615" i="15"/>
  <c r="H614" i="15"/>
  <c r="G614" i="15"/>
  <c r="F614" i="15"/>
  <c r="E614" i="15"/>
  <c r="H613" i="15"/>
  <c r="G613" i="15"/>
  <c r="F613" i="15"/>
  <c r="E613" i="15"/>
  <c r="H612" i="15"/>
  <c r="G612" i="15"/>
  <c r="F612" i="15"/>
  <c r="E612" i="15"/>
  <c r="H611" i="15"/>
  <c r="G611" i="15"/>
  <c r="F611" i="15"/>
  <c r="E611" i="15"/>
  <c r="H610" i="15"/>
  <c r="G610" i="15"/>
  <c r="F610" i="15"/>
  <c r="E610" i="15"/>
  <c r="H609" i="15"/>
  <c r="G609" i="15"/>
  <c r="F609" i="15"/>
  <c r="E609" i="15"/>
  <c r="H608" i="15"/>
  <c r="G608" i="15"/>
  <c r="F608" i="15"/>
  <c r="E608" i="15"/>
  <c r="H607" i="15"/>
  <c r="G607" i="15"/>
  <c r="F607" i="15"/>
  <c r="E607" i="15"/>
  <c r="H606" i="15"/>
  <c r="G606" i="15"/>
  <c r="F606" i="15"/>
  <c r="E606" i="15"/>
  <c r="H605" i="15"/>
  <c r="G605" i="15"/>
  <c r="F605" i="15"/>
  <c r="E605" i="15"/>
  <c r="H604" i="15"/>
  <c r="G604" i="15"/>
  <c r="F604" i="15"/>
  <c r="E604" i="15"/>
  <c r="H603" i="15"/>
  <c r="G603" i="15"/>
  <c r="F603" i="15"/>
  <c r="E603" i="15"/>
  <c r="H602" i="15"/>
  <c r="G602" i="15"/>
  <c r="F602" i="15"/>
  <c r="E602" i="15"/>
  <c r="H601" i="15"/>
  <c r="G601" i="15"/>
  <c r="F601" i="15"/>
  <c r="E601" i="15"/>
  <c r="H600" i="15"/>
  <c r="G600" i="15"/>
  <c r="F600" i="15"/>
  <c r="E600" i="15"/>
  <c r="H599" i="15"/>
  <c r="G599" i="15"/>
  <c r="F599" i="15"/>
  <c r="E599" i="15"/>
  <c r="H598" i="15"/>
  <c r="G598" i="15"/>
  <c r="F598" i="15"/>
  <c r="E598" i="15"/>
  <c r="H597" i="15"/>
  <c r="G597" i="15"/>
  <c r="F597" i="15"/>
  <c r="E597" i="15"/>
  <c r="H596" i="15"/>
  <c r="G596" i="15"/>
  <c r="F596" i="15"/>
  <c r="E596" i="15"/>
  <c r="H595" i="15"/>
  <c r="G595" i="15"/>
  <c r="F595" i="15"/>
  <c r="E595" i="15"/>
  <c r="H594" i="15"/>
  <c r="G594" i="15"/>
  <c r="F594" i="15"/>
  <c r="E594" i="15"/>
  <c r="H593" i="15"/>
  <c r="G593" i="15"/>
  <c r="F593" i="15"/>
  <c r="E593" i="15"/>
  <c r="H592" i="15"/>
  <c r="G592" i="15"/>
  <c r="F592" i="15"/>
  <c r="E592" i="15"/>
  <c r="H591" i="15"/>
  <c r="G591" i="15"/>
  <c r="F591" i="15"/>
  <c r="E591" i="15"/>
  <c r="H590" i="15"/>
  <c r="G590" i="15"/>
  <c r="F590" i="15"/>
  <c r="E590" i="15"/>
  <c r="H589" i="15"/>
  <c r="G589" i="15"/>
  <c r="F589" i="15"/>
  <c r="E589" i="15"/>
  <c r="H588" i="15"/>
  <c r="G588" i="15"/>
  <c r="F588" i="15"/>
  <c r="E588" i="15"/>
  <c r="H587" i="15"/>
  <c r="G587" i="15"/>
  <c r="F587" i="15"/>
  <c r="E587" i="15"/>
  <c r="H586" i="15"/>
  <c r="G586" i="15"/>
  <c r="F586" i="15"/>
  <c r="E586" i="15"/>
  <c r="H585" i="15"/>
  <c r="G585" i="15"/>
  <c r="F585" i="15"/>
  <c r="E585" i="15"/>
  <c r="H584" i="15"/>
  <c r="G584" i="15"/>
  <c r="F584" i="15"/>
  <c r="E584" i="15"/>
  <c r="H583" i="15"/>
  <c r="G583" i="15"/>
  <c r="F583" i="15"/>
  <c r="E583" i="15"/>
  <c r="H582" i="15"/>
  <c r="G582" i="15"/>
  <c r="F582" i="15"/>
  <c r="E582" i="15"/>
  <c r="H581" i="15"/>
  <c r="G581" i="15"/>
  <c r="F581" i="15"/>
  <c r="E581" i="15"/>
  <c r="H580" i="15"/>
  <c r="G580" i="15"/>
  <c r="F93" i="1" s="1"/>
  <c r="W93" i="1" s="1"/>
  <c r="F580" i="15"/>
  <c r="E580" i="15"/>
  <c r="H579" i="15"/>
  <c r="G579" i="15"/>
  <c r="F92" i="1" s="1"/>
  <c r="F579" i="15"/>
  <c r="E579" i="15"/>
  <c r="H578" i="15"/>
  <c r="G578" i="15"/>
  <c r="F91" i="1" s="1"/>
  <c r="F578" i="15"/>
  <c r="E578" i="15"/>
  <c r="H577" i="15"/>
  <c r="G577" i="15"/>
  <c r="F90" i="1" s="1"/>
  <c r="F577" i="15"/>
  <c r="E577" i="15"/>
  <c r="H576" i="15"/>
  <c r="G576" i="15"/>
  <c r="F89" i="1" s="1"/>
  <c r="F576" i="15"/>
  <c r="E576" i="15"/>
  <c r="H575" i="15"/>
  <c r="G575" i="15"/>
  <c r="F88" i="1" s="1"/>
  <c r="F575" i="15"/>
  <c r="E575" i="15"/>
  <c r="H574" i="15"/>
  <c r="G574" i="15"/>
  <c r="F87" i="1" s="1"/>
  <c r="F574" i="15"/>
  <c r="E574" i="15"/>
  <c r="H573" i="15"/>
  <c r="G573" i="15"/>
  <c r="F86" i="1" s="1"/>
  <c r="F573" i="15"/>
  <c r="E573" i="15"/>
  <c r="H572" i="15"/>
  <c r="G572" i="15"/>
  <c r="F85" i="1" s="1"/>
  <c r="F572" i="15"/>
  <c r="E572" i="15"/>
  <c r="H571" i="15"/>
  <c r="G571" i="15"/>
  <c r="F84" i="1" s="1"/>
  <c r="F571" i="15"/>
  <c r="E571" i="15"/>
  <c r="H570" i="15"/>
  <c r="G570" i="15"/>
  <c r="F83" i="1" s="1"/>
  <c r="F570" i="15"/>
  <c r="E570" i="15"/>
  <c r="H569" i="15"/>
  <c r="G569" i="15"/>
  <c r="F82" i="1" s="1"/>
  <c r="F569" i="15"/>
  <c r="E569" i="15"/>
  <c r="H568" i="15"/>
  <c r="G568" i="15"/>
  <c r="F81" i="1" s="1"/>
  <c r="F568" i="15"/>
  <c r="E568" i="15"/>
  <c r="H567" i="15"/>
  <c r="G567" i="15"/>
  <c r="F80" i="1" s="1"/>
  <c r="F567" i="15"/>
  <c r="E567" i="15"/>
  <c r="H566" i="15"/>
  <c r="G566" i="15"/>
  <c r="F79" i="1" s="1"/>
  <c r="F566" i="15"/>
  <c r="E566" i="15"/>
  <c r="H565" i="15"/>
  <c r="G565" i="15"/>
  <c r="F78" i="1" s="1"/>
  <c r="F565" i="15"/>
  <c r="E565" i="15"/>
  <c r="H564" i="15"/>
  <c r="G564" i="15"/>
  <c r="F77" i="1" s="1"/>
  <c r="W77" i="1" s="1"/>
  <c r="F564" i="15"/>
  <c r="E564" i="15"/>
  <c r="H563" i="15"/>
  <c r="G563" i="15"/>
  <c r="F76" i="1" s="1"/>
  <c r="F563" i="15"/>
  <c r="E563" i="15"/>
  <c r="H562" i="15"/>
  <c r="G562" i="15"/>
  <c r="F75" i="1" s="1"/>
  <c r="F562" i="15"/>
  <c r="E562" i="15"/>
  <c r="H561" i="15"/>
  <c r="G561" i="15"/>
  <c r="F74" i="1" s="1"/>
  <c r="F561" i="15"/>
  <c r="E561" i="15"/>
  <c r="H560" i="15"/>
  <c r="G560" i="15"/>
  <c r="F73" i="1" s="1"/>
  <c r="F560" i="15"/>
  <c r="E560" i="15"/>
  <c r="H559" i="15"/>
  <c r="G559" i="15"/>
  <c r="F72" i="1" s="1"/>
  <c r="F559" i="15"/>
  <c r="E559" i="15"/>
  <c r="H558" i="15"/>
  <c r="G558" i="15"/>
  <c r="F71" i="1" s="1"/>
  <c r="F558" i="15"/>
  <c r="E558" i="15"/>
  <c r="H557" i="15"/>
  <c r="G557" i="15"/>
  <c r="F70" i="1" s="1"/>
  <c r="F557" i="15"/>
  <c r="E557" i="15"/>
  <c r="H556" i="15"/>
  <c r="G556" i="15"/>
  <c r="F69" i="1" s="1"/>
  <c r="F556" i="15"/>
  <c r="E556" i="15"/>
  <c r="H555" i="15"/>
  <c r="G555" i="15"/>
  <c r="F68" i="1" s="1"/>
  <c r="F555" i="15"/>
  <c r="E555" i="15"/>
  <c r="H554" i="15"/>
  <c r="G554" i="15"/>
  <c r="F67" i="1" s="1"/>
  <c r="F554" i="15"/>
  <c r="E554" i="15"/>
  <c r="H553" i="15"/>
  <c r="G553" i="15"/>
  <c r="F66" i="1" s="1"/>
  <c r="F553" i="15"/>
  <c r="E553" i="15"/>
  <c r="H552" i="15"/>
  <c r="G552" i="15"/>
  <c r="F65" i="1" s="1"/>
  <c r="F552" i="15"/>
  <c r="E552" i="15"/>
  <c r="H551" i="15"/>
  <c r="G551" i="15"/>
  <c r="F64" i="1" s="1"/>
  <c r="F551" i="15"/>
  <c r="E551" i="15"/>
  <c r="H550" i="15"/>
  <c r="G550" i="15"/>
  <c r="F63" i="1" s="1"/>
  <c r="F550" i="15"/>
  <c r="E550" i="15"/>
  <c r="H549" i="15"/>
  <c r="G549" i="15"/>
  <c r="F62" i="1" s="1"/>
  <c r="F549" i="15"/>
  <c r="E549" i="15"/>
  <c r="H548" i="15"/>
  <c r="G548" i="15"/>
  <c r="F61" i="1" s="1"/>
  <c r="F548" i="15"/>
  <c r="E548" i="15"/>
  <c r="H547" i="15"/>
  <c r="G547" i="15"/>
  <c r="F60" i="1" s="1"/>
  <c r="F547" i="15"/>
  <c r="E547" i="15"/>
  <c r="H546" i="15"/>
  <c r="G546" i="15"/>
  <c r="F59" i="1" s="1"/>
  <c r="F546" i="15"/>
  <c r="E546" i="15"/>
  <c r="H545" i="15"/>
  <c r="G545" i="15"/>
  <c r="F58" i="1" s="1"/>
  <c r="F545" i="15"/>
  <c r="E545" i="15"/>
  <c r="H544" i="15"/>
  <c r="G544" i="15"/>
  <c r="F57" i="1" s="1"/>
  <c r="F544" i="15"/>
  <c r="E544" i="15"/>
  <c r="H543" i="15"/>
  <c r="G543" i="15"/>
  <c r="F56" i="1" s="1"/>
  <c r="F543" i="15"/>
  <c r="E543" i="15"/>
  <c r="H542" i="15"/>
  <c r="G542" i="15"/>
  <c r="F55" i="1" s="1"/>
  <c r="F542" i="15"/>
  <c r="E542" i="15"/>
  <c r="H541" i="15"/>
  <c r="G541" i="15"/>
  <c r="F54" i="1" s="1"/>
  <c r="F541" i="15"/>
  <c r="E541" i="15"/>
  <c r="H540" i="15"/>
  <c r="G540" i="15"/>
  <c r="F53" i="1" s="1"/>
  <c r="F540" i="15"/>
  <c r="E540" i="15"/>
  <c r="H539" i="15"/>
  <c r="G539" i="15"/>
  <c r="F52" i="1" s="1"/>
  <c r="W52" i="1" s="1"/>
  <c r="F539" i="15"/>
  <c r="E539" i="15"/>
  <c r="H538" i="15"/>
  <c r="G538" i="15"/>
  <c r="F51" i="1" s="1"/>
  <c r="W51" i="1" s="1"/>
  <c r="F538" i="15"/>
  <c r="E538" i="15"/>
  <c r="H537" i="15"/>
  <c r="G537" i="15"/>
  <c r="F50" i="1" s="1"/>
  <c r="F537" i="15"/>
  <c r="E537" i="15"/>
  <c r="H536" i="15"/>
  <c r="G536" i="15"/>
  <c r="F49" i="1" s="1"/>
  <c r="F536" i="15"/>
  <c r="E536" i="15"/>
  <c r="H535" i="15"/>
  <c r="G535" i="15"/>
  <c r="F48" i="1" s="1"/>
  <c r="F535" i="15"/>
  <c r="E535" i="15"/>
  <c r="H534" i="15"/>
  <c r="G534" i="15"/>
  <c r="F47" i="1" s="1"/>
  <c r="F534" i="15"/>
  <c r="E534" i="15"/>
  <c r="H533" i="15"/>
  <c r="G533" i="15"/>
  <c r="F46" i="1" s="1"/>
  <c r="F533" i="15"/>
  <c r="E533" i="15"/>
  <c r="H532" i="15"/>
  <c r="G532" i="15"/>
  <c r="F45" i="1" s="1"/>
  <c r="F532" i="15"/>
  <c r="E532" i="15"/>
  <c r="H531" i="15"/>
  <c r="G531" i="15"/>
  <c r="F44" i="1" s="1"/>
  <c r="F531" i="15"/>
  <c r="E531" i="15"/>
  <c r="H530" i="15"/>
  <c r="G530" i="15"/>
  <c r="F43" i="1" s="1"/>
  <c r="F530" i="15"/>
  <c r="E530" i="15"/>
  <c r="H529" i="15"/>
  <c r="G529" i="15"/>
  <c r="F42" i="1" s="1"/>
  <c r="F529" i="15"/>
  <c r="E529" i="15"/>
  <c r="H528" i="15"/>
  <c r="G528" i="15"/>
  <c r="F41" i="1" s="1"/>
  <c r="F528" i="15"/>
  <c r="E528" i="15"/>
  <c r="H527" i="15"/>
  <c r="G527" i="15"/>
  <c r="F40" i="1" s="1"/>
  <c r="F527" i="15"/>
  <c r="E527" i="15"/>
  <c r="H526" i="15"/>
  <c r="G526" i="15"/>
  <c r="F39" i="1" s="1"/>
  <c r="F526" i="15"/>
  <c r="E526" i="15"/>
  <c r="H525" i="15"/>
  <c r="G525" i="15"/>
  <c r="F38" i="1" s="1"/>
  <c r="F525" i="15"/>
  <c r="E525" i="15"/>
  <c r="H524" i="15"/>
  <c r="G524" i="15"/>
  <c r="F37" i="1" s="1"/>
  <c r="F524" i="15"/>
  <c r="E524" i="15"/>
  <c r="H523" i="15"/>
  <c r="G523" i="15"/>
  <c r="F36" i="1" s="1"/>
  <c r="F523" i="15"/>
  <c r="E523" i="15"/>
  <c r="H522" i="15"/>
  <c r="G522" i="15"/>
  <c r="F35" i="1" s="1"/>
  <c r="F522" i="15"/>
  <c r="E522" i="15"/>
  <c r="H521" i="15"/>
  <c r="G521" i="15"/>
  <c r="F34" i="1" s="1"/>
  <c r="F521" i="15"/>
  <c r="E521" i="15"/>
  <c r="H520" i="15"/>
  <c r="G520" i="15"/>
  <c r="F33" i="1" s="1"/>
  <c r="F520" i="15"/>
  <c r="E520" i="15"/>
  <c r="H519" i="15"/>
  <c r="G519" i="15"/>
  <c r="F32" i="1" s="1"/>
  <c r="F519" i="15"/>
  <c r="E519" i="15"/>
  <c r="H518" i="15"/>
  <c r="G518" i="15"/>
  <c r="F31" i="1" s="1"/>
  <c r="F518" i="15"/>
  <c r="E518" i="15"/>
  <c r="H517" i="15"/>
  <c r="G517" i="15"/>
  <c r="F30" i="1" s="1"/>
  <c r="F517" i="15"/>
  <c r="E517" i="15"/>
  <c r="H516" i="15"/>
  <c r="G516" i="15"/>
  <c r="F29" i="1" s="1"/>
  <c r="F516" i="15"/>
  <c r="E516" i="15"/>
  <c r="H515" i="15"/>
  <c r="G515" i="15"/>
  <c r="F28" i="1" s="1"/>
  <c r="F515" i="15"/>
  <c r="E515" i="15"/>
  <c r="H514" i="15"/>
  <c r="G514" i="15"/>
  <c r="F27" i="1" s="1"/>
  <c r="W27" i="1" s="1"/>
  <c r="F514" i="15"/>
  <c r="E514" i="15"/>
  <c r="H513" i="15"/>
  <c r="G513" i="15"/>
  <c r="F26" i="1" s="1"/>
  <c r="F513" i="15"/>
  <c r="E513" i="15"/>
  <c r="H512" i="15"/>
  <c r="G512" i="15"/>
  <c r="F25" i="1" s="1"/>
  <c r="F512" i="15"/>
  <c r="E512" i="15"/>
  <c r="H511" i="15"/>
  <c r="G511" i="15"/>
  <c r="F24" i="1" s="1"/>
  <c r="F511" i="15"/>
  <c r="E511" i="15"/>
  <c r="H510" i="15"/>
  <c r="G510" i="15"/>
  <c r="F23" i="1" s="1"/>
  <c r="F510" i="15"/>
  <c r="E510" i="15"/>
  <c r="H509" i="15"/>
  <c r="G509" i="15"/>
  <c r="F22" i="1" s="1"/>
  <c r="F509" i="15"/>
  <c r="E509" i="15"/>
  <c r="H508" i="15"/>
  <c r="G508" i="15"/>
  <c r="F21" i="1" s="1"/>
  <c r="F508" i="15"/>
  <c r="E508" i="15"/>
  <c r="H507" i="15"/>
  <c r="G507" i="15"/>
  <c r="F20" i="1" s="1"/>
  <c r="F507" i="15"/>
  <c r="E507" i="15"/>
  <c r="H506" i="15"/>
  <c r="G506" i="15"/>
  <c r="F19" i="1" s="1"/>
  <c r="F506" i="15"/>
  <c r="E506" i="15"/>
  <c r="H505" i="15"/>
  <c r="G505" i="15"/>
  <c r="F18" i="1" s="1"/>
  <c r="F505" i="15"/>
  <c r="E505" i="15"/>
  <c r="H504" i="15"/>
  <c r="G504" i="15"/>
  <c r="F17" i="1" s="1"/>
  <c r="F504" i="15"/>
  <c r="E504" i="15"/>
  <c r="H503" i="15"/>
  <c r="G503" i="15"/>
  <c r="F16" i="1" s="1"/>
  <c r="F503" i="15"/>
  <c r="E503" i="15"/>
  <c r="H502" i="15"/>
  <c r="G502" i="15"/>
  <c r="F15" i="1" s="1"/>
  <c r="F502" i="15"/>
  <c r="E502" i="15"/>
  <c r="H501" i="15"/>
  <c r="G501" i="15"/>
  <c r="F14" i="1" s="1"/>
  <c r="F501" i="15"/>
  <c r="E501" i="15"/>
  <c r="H500" i="15"/>
  <c r="G500" i="15"/>
  <c r="F13" i="1" s="1"/>
  <c r="F500" i="15"/>
  <c r="E500" i="15"/>
  <c r="H499" i="15"/>
  <c r="G499" i="15"/>
  <c r="F12" i="1" s="1"/>
  <c r="F499" i="15"/>
  <c r="E499" i="15"/>
  <c r="H498" i="15"/>
  <c r="G498" i="15"/>
  <c r="F11" i="1" s="1"/>
  <c r="F498" i="15"/>
  <c r="E498" i="15"/>
  <c r="H497" i="15"/>
  <c r="G497" i="15"/>
  <c r="F10" i="1" s="1"/>
  <c r="F497" i="15"/>
  <c r="E497" i="15"/>
  <c r="H496" i="15"/>
  <c r="G496" i="15"/>
  <c r="F9" i="1" s="1"/>
  <c r="F496" i="15"/>
  <c r="E496" i="15"/>
  <c r="H495" i="15"/>
  <c r="G495" i="15"/>
  <c r="F8" i="1" s="1"/>
  <c r="F495" i="15"/>
  <c r="E495" i="15"/>
  <c r="H494" i="15"/>
  <c r="G494" i="15"/>
  <c r="F7" i="1" s="1"/>
  <c r="W7" i="1" s="1"/>
  <c r="F494" i="15"/>
  <c r="E494" i="15"/>
  <c r="H493" i="15"/>
  <c r="G493" i="15"/>
  <c r="F6" i="1" s="1"/>
  <c r="F493" i="15"/>
  <c r="E493" i="15"/>
  <c r="H492" i="15"/>
  <c r="G492" i="15"/>
  <c r="F492" i="15"/>
  <c r="E492" i="15"/>
  <c r="H491" i="15"/>
  <c r="G491" i="15"/>
  <c r="F491" i="15"/>
  <c r="E491" i="15"/>
  <c r="H490" i="15"/>
  <c r="G490" i="15"/>
  <c r="F490" i="15"/>
  <c r="E490" i="15"/>
  <c r="H489" i="15"/>
  <c r="G489" i="15"/>
  <c r="F489" i="15"/>
  <c r="E489" i="15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H484" i="15"/>
  <c r="G484" i="15"/>
  <c r="F484" i="15"/>
  <c r="E484" i="15"/>
  <c r="H483" i="15"/>
  <c r="G483" i="15"/>
  <c r="F483" i="15"/>
  <c r="E483" i="15"/>
  <c r="H482" i="15"/>
  <c r="G482" i="15"/>
  <c r="F482" i="15"/>
  <c r="E482" i="15"/>
  <c r="H481" i="15"/>
  <c r="G481" i="15"/>
  <c r="F481" i="15"/>
  <c r="E481" i="15"/>
  <c r="H480" i="15"/>
  <c r="G480" i="15"/>
  <c r="F480" i="15"/>
  <c r="E480" i="15"/>
  <c r="H479" i="15"/>
  <c r="G479" i="15"/>
  <c r="F479" i="15"/>
  <c r="E479" i="15"/>
  <c r="H478" i="15"/>
  <c r="G478" i="15"/>
  <c r="F478" i="15"/>
  <c r="E478" i="15"/>
  <c r="H477" i="15"/>
  <c r="G477" i="15"/>
  <c r="F477" i="15"/>
  <c r="E477" i="15"/>
  <c r="H476" i="15"/>
  <c r="G476" i="15"/>
  <c r="F476" i="15"/>
  <c r="E476" i="15"/>
  <c r="H475" i="15"/>
  <c r="G475" i="15"/>
  <c r="F475" i="15"/>
  <c r="E475" i="15"/>
  <c r="H474" i="15"/>
  <c r="G474" i="15"/>
  <c r="F474" i="15"/>
  <c r="E474" i="15"/>
  <c r="H473" i="15"/>
  <c r="G473" i="15"/>
  <c r="F473" i="15"/>
  <c r="E473" i="15"/>
  <c r="H472" i="15"/>
  <c r="G472" i="15"/>
  <c r="F472" i="15"/>
  <c r="E472" i="15"/>
  <c r="H471" i="15"/>
  <c r="G471" i="15"/>
  <c r="F471" i="15"/>
  <c r="E471" i="15"/>
  <c r="H470" i="15"/>
  <c r="G470" i="15"/>
  <c r="F470" i="15"/>
  <c r="E470" i="15"/>
  <c r="H469" i="15"/>
  <c r="G469" i="15"/>
  <c r="F469" i="15"/>
  <c r="E469" i="15"/>
  <c r="H468" i="15"/>
  <c r="G468" i="15"/>
  <c r="F468" i="15"/>
  <c r="E468" i="15"/>
  <c r="H467" i="15"/>
  <c r="G467" i="15"/>
  <c r="F467" i="15"/>
  <c r="E467" i="15"/>
  <c r="H466" i="15"/>
  <c r="G466" i="15"/>
  <c r="F466" i="15"/>
  <c r="E466" i="15"/>
  <c r="H465" i="15"/>
  <c r="G465" i="15"/>
  <c r="F465" i="15"/>
  <c r="E465" i="15"/>
  <c r="H464" i="15"/>
  <c r="G464" i="15"/>
  <c r="F464" i="15"/>
  <c r="E464" i="15"/>
  <c r="H463" i="15"/>
  <c r="G463" i="15"/>
  <c r="F463" i="15"/>
  <c r="E463" i="15"/>
  <c r="H462" i="15"/>
  <c r="G462" i="15"/>
  <c r="F462" i="15"/>
  <c r="E462" i="15"/>
  <c r="H461" i="15"/>
  <c r="G461" i="15"/>
  <c r="F461" i="15"/>
  <c r="E461" i="15"/>
  <c r="H460" i="15"/>
  <c r="G460" i="15"/>
  <c r="F460" i="15"/>
  <c r="E460" i="15"/>
  <c r="H459" i="15"/>
  <c r="G459" i="15"/>
  <c r="F459" i="15"/>
  <c r="E459" i="15"/>
  <c r="H458" i="15"/>
  <c r="G458" i="15"/>
  <c r="F458" i="15"/>
  <c r="E458" i="15"/>
  <c r="H457" i="15"/>
  <c r="G457" i="15"/>
  <c r="F457" i="15"/>
  <c r="E457" i="15"/>
  <c r="H456" i="15"/>
  <c r="G456" i="15"/>
  <c r="F456" i="15"/>
  <c r="E456" i="15"/>
  <c r="H455" i="15"/>
  <c r="G455" i="15"/>
  <c r="F455" i="15"/>
  <c r="E455" i="15"/>
  <c r="H454" i="15"/>
  <c r="G454" i="15"/>
  <c r="F454" i="15"/>
  <c r="E454" i="15"/>
  <c r="H453" i="15"/>
  <c r="G453" i="15"/>
  <c r="F453" i="15"/>
  <c r="E453" i="15"/>
  <c r="H452" i="15"/>
  <c r="G452" i="15"/>
  <c r="F452" i="15"/>
  <c r="E452" i="15"/>
  <c r="H451" i="15"/>
  <c r="G451" i="15"/>
  <c r="F451" i="15"/>
  <c r="E451" i="15"/>
  <c r="H450" i="15"/>
  <c r="G450" i="15"/>
  <c r="F450" i="15"/>
  <c r="E450" i="15"/>
  <c r="H449" i="15"/>
  <c r="G449" i="15"/>
  <c r="F449" i="15"/>
  <c r="E449" i="15"/>
  <c r="H448" i="15"/>
  <c r="G448" i="15"/>
  <c r="F448" i="15"/>
  <c r="E448" i="15"/>
  <c r="H447" i="15"/>
  <c r="G447" i="15"/>
  <c r="F447" i="15"/>
  <c r="E447" i="15"/>
  <c r="H446" i="15"/>
  <c r="G446" i="15"/>
  <c r="F446" i="15"/>
  <c r="E446" i="15"/>
  <c r="H445" i="15"/>
  <c r="G445" i="15"/>
  <c r="F445" i="15"/>
  <c r="E445" i="15"/>
  <c r="H444" i="15"/>
  <c r="G444" i="15"/>
  <c r="F444" i="15"/>
  <c r="E444" i="15"/>
  <c r="H443" i="15"/>
  <c r="G443" i="15"/>
  <c r="F443" i="15"/>
  <c r="E443" i="15"/>
  <c r="H442" i="15"/>
  <c r="G442" i="15"/>
  <c r="F442" i="15"/>
  <c r="E442" i="15"/>
  <c r="H441" i="15"/>
  <c r="G441" i="15"/>
  <c r="F441" i="15"/>
  <c r="E441" i="15"/>
  <c r="H440" i="15"/>
  <c r="G440" i="15"/>
  <c r="F440" i="15"/>
  <c r="E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H433" i="15"/>
  <c r="G433" i="15"/>
  <c r="F433" i="15"/>
  <c r="E433" i="15"/>
  <c r="H432" i="15"/>
  <c r="G432" i="15"/>
  <c r="F432" i="15"/>
  <c r="E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H428" i="15"/>
  <c r="G428" i="15"/>
  <c r="F428" i="15"/>
  <c r="E428" i="15"/>
  <c r="H427" i="15"/>
  <c r="G427" i="15"/>
  <c r="F427" i="15"/>
  <c r="E427" i="15"/>
  <c r="H426" i="15"/>
  <c r="G426" i="15"/>
  <c r="F426" i="15"/>
  <c r="E426" i="15"/>
  <c r="H425" i="15"/>
  <c r="G425" i="15"/>
  <c r="F425" i="15"/>
  <c r="E425" i="15"/>
  <c r="H424" i="15"/>
  <c r="G424" i="15"/>
  <c r="F424" i="15"/>
  <c r="E424" i="15"/>
  <c r="H423" i="15"/>
  <c r="G423" i="15"/>
  <c r="F423" i="15"/>
  <c r="E423" i="15"/>
  <c r="H422" i="15"/>
  <c r="G422" i="15"/>
  <c r="F422" i="15"/>
  <c r="E422" i="15"/>
  <c r="H421" i="15"/>
  <c r="G421" i="15"/>
  <c r="F421" i="15"/>
  <c r="E421" i="15"/>
  <c r="H420" i="15"/>
  <c r="G420" i="15"/>
  <c r="F420" i="15"/>
  <c r="E420" i="15"/>
  <c r="H419" i="15"/>
  <c r="G419" i="15"/>
  <c r="F419" i="15"/>
  <c r="E419" i="15"/>
  <c r="H418" i="15"/>
  <c r="G418" i="15"/>
  <c r="F418" i="15"/>
  <c r="E418" i="15"/>
  <c r="H417" i="15"/>
  <c r="G417" i="15"/>
  <c r="F417" i="15"/>
  <c r="E417" i="15"/>
  <c r="H416" i="15"/>
  <c r="G416" i="15"/>
  <c r="F416" i="15"/>
  <c r="E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H412" i="15"/>
  <c r="G412" i="15"/>
  <c r="F412" i="15"/>
  <c r="E412" i="15"/>
  <c r="H411" i="15"/>
  <c r="G411" i="15"/>
  <c r="F411" i="15"/>
  <c r="E411" i="15"/>
  <c r="H410" i="15"/>
  <c r="G410" i="15"/>
  <c r="F410" i="15"/>
  <c r="E410" i="15"/>
  <c r="H409" i="15"/>
  <c r="G409" i="15"/>
  <c r="F409" i="15"/>
  <c r="E409" i="15"/>
  <c r="H408" i="15"/>
  <c r="G408" i="15"/>
  <c r="F408" i="15"/>
  <c r="E408" i="15"/>
  <c r="H407" i="15"/>
  <c r="G407" i="15"/>
  <c r="F407" i="15"/>
  <c r="E407" i="15"/>
  <c r="H406" i="15"/>
  <c r="G406" i="15"/>
  <c r="F406" i="15"/>
  <c r="E406" i="15"/>
  <c r="H405" i="15"/>
  <c r="G405" i="15"/>
  <c r="F405" i="15"/>
  <c r="E405" i="15"/>
  <c r="H404" i="15"/>
  <c r="G404" i="15"/>
  <c r="F404" i="15"/>
  <c r="E404" i="15"/>
  <c r="H403" i="15"/>
  <c r="G403" i="15"/>
  <c r="F403" i="15"/>
  <c r="E403" i="15"/>
  <c r="H402" i="15"/>
  <c r="G402" i="15"/>
  <c r="F402" i="15"/>
  <c r="E402" i="15"/>
  <c r="H401" i="15"/>
  <c r="G401" i="15"/>
  <c r="F401" i="15"/>
  <c r="E401" i="15"/>
  <c r="H400" i="15"/>
  <c r="G400" i="15"/>
  <c r="F400" i="15"/>
  <c r="E400" i="15"/>
  <c r="H399" i="15"/>
  <c r="G399" i="15"/>
  <c r="F399" i="15"/>
  <c r="E399" i="15"/>
  <c r="H398" i="15"/>
  <c r="G398" i="15"/>
  <c r="F398" i="15"/>
  <c r="E398" i="15"/>
  <c r="H397" i="15"/>
  <c r="G397" i="15"/>
  <c r="F397" i="15"/>
  <c r="E397" i="15"/>
  <c r="H396" i="15"/>
  <c r="G396" i="15"/>
  <c r="F396" i="15"/>
  <c r="E396" i="15"/>
  <c r="H395" i="15"/>
  <c r="G395" i="15"/>
  <c r="F395" i="15"/>
  <c r="E395" i="15"/>
  <c r="H394" i="15"/>
  <c r="G394" i="15"/>
  <c r="F394" i="15"/>
  <c r="E394" i="15"/>
  <c r="H393" i="15"/>
  <c r="G393" i="15"/>
  <c r="F393" i="15"/>
  <c r="E393" i="15"/>
  <c r="H392" i="15"/>
  <c r="G392" i="15"/>
  <c r="F392" i="15"/>
  <c r="E392" i="15"/>
  <c r="H391" i="15"/>
  <c r="G391" i="15"/>
  <c r="F391" i="15"/>
  <c r="E391" i="15"/>
  <c r="H390" i="15"/>
  <c r="G390" i="15"/>
  <c r="F390" i="15"/>
  <c r="E390" i="15"/>
  <c r="H389" i="15"/>
  <c r="G389" i="15"/>
  <c r="F389" i="15"/>
  <c r="E389" i="15"/>
  <c r="H388" i="15"/>
  <c r="G388" i="15"/>
  <c r="F388" i="15"/>
  <c r="E388" i="15"/>
  <c r="H387" i="15"/>
  <c r="G387" i="15"/>
  <c r="F387" i="15"/>
  <c r="E387" i="15"/>
  <c r="H386" i="15"/>
  <c r="G386" i="15"/>
  <c r="F386" i="15"/>
  <c r="E386" i="15"/>
  <c r="H385" i="15"/>
  <c r="G385" i="15"/>
  <c r="F385" i="15"/>
  <c r="E385" i="15"/>
  <c r="H384" i="15"/>
  <c r="G384" i="15"/>
  <c r="F384" i="15"/>
  <c r="E384" i="15"/>
  <c r="H383" i="15"/>
  <c r="G383" i="15"/>
  <c r="F383" i="15"/>
  <c r="E383" i="15"/>
  <c r="H382" i="15"/>
  <c r="G382" i="15"/>
  <c r="F382" i="15"/>
  <c r="E382" i="15"/>
  <c r="H381" i="15"/>
  <c r="G381" i="15"/>
  <c r="F381" i="15"/>
  <c r="E381" i="15"/>
  <c r="H380" i="15"/>
  <c r="G380" i="15"/>
  <c r="F380" i="15"/>
  <c r="E380" i="15"/>
  <c r="H379" i="15"/>
  <c r="G379" i="15"/>
  <c r="F379" i="15"/>
  <c r="E379" i="15"/>
  <c r="H378" i="15"/>
  <c r="G378" i="15"/>
  <c r="F378" i="15"/>
  <c r="E378" i="15"/>
  <c r="H377" i="15"/>
  <c r="G377" i="15"/>
  <c r="F377" i="15"/>
  <c r="E377" i="15"/>
  <c r="H376" i="15"/>
  <c r="G376" i="15"/>
  <c r="F376" i="15"/>
  <c r="E376" i="15"/>
  <c r="H375" i="15"/>
  <c r="G375" i="15"/>
  <c r="F375" i="15"/>
  <c r="E375" i="15"/>
  <c r="H374" i="15"/>
  <c r="G374" i="15"/>
  <c r="F374" i="15"/>
  <c r="E374" i="15"/>
  <c r="H373" i="15"/>
  <c r="G373" i="15"/>
  <c r="F373" i="15"/>
  <c r="E373" i="15"/>
  <c r="H372" i="15"/>
  <c r="G372" i="15"/>
  <c r="F372" i="15"/>
  <c r="E372" i="15"/>
  <c r="H371" i="15"/>
  <c r="G371" i="15"/>
  <c r="F371" i="15"/>
  <c r="E371" i="15"/>
  <c r="H370" i="15"/>
  <c r="G370" i="15"/>
  <c r="F370" i="15"/>
  <c r="E370" i="15"/>
  <c r="H369" i="15"/>
  <c r="G369" i="15"/>
  <c r="F369" i="15"/>
  <c r="E369" i="15"/>
  <c r="H368" i="15"/>
  <c r="G368" i="15"/>
  <c r="F368" i="15"/>
  <c r="E368" i="15"/>
  <c r="H367" i="15"/>
  <c r="G367" i="15"/>
  <c r="F367" i="15"/>
  <c r="E367" i="15"/>
  <c r="H366" i="15"/>
  <c r="G366" i="15"/>
  <c r="F366" i="15"/>
  <c r="E366" i="15"/>
  <c r="H365" i="15"/>
  <c r="G365" i="15"/>
  <c r="F365" i="15"/>
  <c r="E365" i="15"/>
  <c r="H364" i="15"/>
  <c r="G364" i="15"/>
  <c r="F364" i="15"/>
  <c r="E364" i="15"/>
  <c r="H363" i="15"/>
  <c r="G363" i="15"/>
  <c r="F363" i="15"/>
  <c r="E363" i="15"/>
  <c r="H362" i="15"/>
  <c r="G362" i="15"/>
  <c r="F362" i="15"/>
  <c r="E362" i="15"/>
  <c r="H361" i="15"/>
  <c r="G361" i="15"/>
  <c r="F361" i="15"/>
  <c r="E361" i="15"/>
  <c r="H360" i="15"/>
  <c r="G360" i="15"/>
  <c r="F360" i="15"/>
  <c r="E360" i="15"/>
  <c r="H359" i="15"/>
  <c r="G359" i="15"/>
  <c r="F359" i="15"/>
  <c r="E359" i="15"/>
  <c r="H358" i="15"/>
  <c r="G358" i="15"/>
  <c r="F358" i="15"/>
  <c r="E358" i="15"/>
  <c r="H357" i="15"/>
  <c r="G357" i="15"/>
  <c r="F357" i="15"/>
  <c r="E357" i="15"/>
  <c r="H356" i="15"/>
  <c r="G356" i="15"/>
  <c r="F356" i="15"/>
  <c r="E356" i="15"/>
  <c r="H355" i="15"/>
  <c r="G355" i="15"/>
  <c r="F355" i="15"/>
  <c r="E355" i="15"/>
  <c r="H354" i="15"/>
  <c r="G354" i="15"/>
  <c r="F354" i="15"/>
  <c r="E354" i="15"/>
  <c r="H353" i="15"/>
  <c r="G353" i="15"/>
  <c r="F353" i="15"/>
  <c r="E353" i="15"/>
  <c r="H352" i="15"/>
  <c r="G352" i="15"/>
  <c r="F352" i="15"/>
  <c r="E352" i="15"/>
  <c r="H351" i="15"/>
  <c r="G351" i="15"/>
  <c r="F351" i="15"/>
  <c r="E351" i="15"/>
  <c r="H350" i="15"/>
  <c r="G350" i="15"/>
  <c r="F350" i="15"/>
  <c r="E350" i="15"/>
  <c r="H349" i="15"/>
  <c r="G349" i="15"/>
  <c r="F349" i="15"/>
  <c r="E349" i="15"/>
  <c r="H348" i="15"/>
  <c r="G348" i="15"/>
  <c r="F348" i="15"/>
  <c r="E348" i="15"/>
  <c r="H347" i="15"/>
  <c r="G347" i="15"/>
  <c r="F347" i="15"/>
  <c r="E347" i="15"/>
  <c r="H346" i="15"/>
  <c r="G346" i="15"/>
  <c r="F346" i="15"/>
  <c r="E346" i="15"/>
  <c r="H345" i="15"/>
  <c r="G345" i="15"/>
  <c r="F345" i="15"/>
  <c r="E345" i="15"/>
  <c r="H344" i="15"/>
  <c r="G344" i="15"/>
  <c r="F344" i="15"/>
  <c r="E344" i="15"/>
  <c r="H343" i="15"/>
  <c r="G343" i="15"/>
  <c r="F343" i="15"/>
  <c r="E343" i="15"/>
  <c r="H342" i="15"/>
  <c r="G342" i="15"/>
  <c r="F342" i="15"/>
  <c r="E342" i="15"/>
  <c r="H341" i="15"/>
  <c r="G341" i="15"/>
  <c r="F341" i="15"/>
  <c r="E341" i="15"/>
  <c r="H340" i="15"/>
  <c r="G340" i="15"/>
  <c r="F340" i="15"/>
  <c r="E340" i="15"/>
  <c r="H339" i="15"/>
  <c r="G339" i="15"/>
  <c r="F339" i="15"/>
  <c r="E339" i="15"/>
  <c r="H338" i="15"/>
  <c r="G338" i="15"/>
  <c r="F338" i="15"/>
  <c r="E338" i="15"/>
  <c r="H337" i="15"/>
  <c r="G337" i="15"/>
  <c r="F337" i="15"/>
  <c r="E337" i="15"/>
  <c r="H336" i="15"/>
  <c r="G336" i="15"/>
  <c r="F336" i="15"/>
  <c r="E336" i="15"/>
  <c r="H335" i="15"/>
  <c r="G335" i="15"/>
  <c r="F335" i="15"/>
  <c r="E335" i="15"/>
  <c r="H334" i="15"/>
  <c r="G334" i="15"/>
  <c r="F334" i="15"/>
  <c r="E334" i="15"/>
  <c r="H333" i="15"/>
  <c r="G333" i="15"/>
  <c r="F333" i="15"/>
  <c r="E333" i="15"/>
  <c r="H332" i="15"/>
  <c r="G332" i="15"/>
  <c r="F332" i="15"/>
  <c r="E332" i="15"/>
  <c r="H331" i="15"/>
  <c r="G331" i="15"/>
  <c r="F331" i="15"/>
  <c r="E331" i="15"/>
  <c r="H330" i="15"/>
  <c r="G330" i="15"/>
  <c r="F330" i="15"/>
  <c r="E330" i="15"/>
  <c r="H329" i="15"/>
  <c r="G329" i="15"/>
  <c r="F329" i="15"/>
  <c r="E329" i="15"/>
  <c r="H328" i="15"/>
  <c r="G328" i="15"/>
  <c r="F328" i="15"/>
  <c r="E328" i="15"/>
  <c r="H327" i="15"/>
  <c r="G327" i="15"/>
  <c r="F327" i="15"/>
  <c r="E327" i="15"/>
  <c r="H326" i="15"/>
  <c r="G326" i="15"/>
  <c r="F326" i="15"/>
  <c r="E326" i="15"/>
  <c r="H325" i="15"/>
  <c r="G325" i="15"/>
  <c r="F325" i="15"/>
  <c r="E325" i="15"/>
  <c r="H324" i="15"/>
  <c r="G324" i="15"/>
  <c r="F324" i="15"/>
  <c r="E324" i="15"/>
  <c r="H323" i="15"/>
  <c r="G323" i="15"/>
  <c r="F323" i="15"/>
  <c r="E323" i="15"/>
  <c r="H322" i="15"/>
  <c r="G322" i="15"/>
  <c r="F322" i="15"/>
  <c r="E322" i="15"/>
  <c r="H321" i="15"/>
  <c r="G321" i="15"/>
  <c r="F321" i="15"/>
  <c r="E321" i="15"/>
  <c r="H320" i="15"/>
  <c r="G320" i="15"/>
  <c r="F320" i="15"/>
  <c r="E320" i="15"/>
  <c r="H319" i="15"/>
  <c r="G319" i="15"/>
  <c r="F319" i="15"/>
  <c r="E319" i="15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H315" i="15"/>
  <c r="G315" i="15"/>
  <c r="F315" i="15"/>
  <c r="E315" i="15"/>
  <c r="H314" i="15"/>
  <c r="G314" i="15"/>
  <c r="F314" i="15"/>
  <c r="E314" i="15"/>
  <c r="H313" i="15"/>
  <c r="G313" i="15"/>
  <c r="F313" i="15"/>
  <c r="E313" i="15"/>
  <c r="H312" i="15"/>
  <c r="G312" i="15"/>
  <c r="F312" i="15"/>
  <c r="E312" i="15"/>
  <c r="H311" i="15"/>
  <c r="G311" i="15"/>
  <c r="F311" i="15"/>
  <c r="E311" i="15"/>
  <c r="H310" i="15"/>
  <c r="G310" i="15"/>
  <c r="F310" i="15"/>
  <c r="E310" i="15"/>
  <c r="H309" i="15"/>
  <c r="G309" i="15"/>
  <c r="F309" i="15"/>
  <c r="E309" i="15"/>
  <c r="H308" i="15"/>
  <c r="G308" i="15"/>
  <c r="F308" i="15"/>
  <c r="E308" i="15"/>
  <c r="H307" i="15"/>
  <c r="G307" i="15"/>
  <c r="F307" i="15"/>
  <c r="E307" i="15"/>
  <c r="H306" i="15"/>
  <c r="G306" i="15"/>
  <c r="F306" i="15"/>
  <c r="E306" i="15"/>
  <c r="H305" i="15"/>
  <c r="G305" i="15"/>
  <c r="F305" i="15"/>
  <c r="E305" i="15"/>
  <c r="H304" i="15"/>
  <c r="G304" i="15"/>
  <c r="F304" i="15"/>
  <c r="E304" i="15"/>
  <c r="H303" i="15"/>
  <c r="G303" i="15"/>
  <c r="F303" i="15"/>
  <c r="E303" i="15"/>
  <c r="H302" i="15"/>
  <c r="G302" i="15"/>
  <c r="F302" i="15"/>
  <c r="E302" i="15"/>
  <c r="H301" i="15"/>
  <c r="G301" i="15"/>
  <c r="F301" i="15"/>
  <c r="E301" i="15"/>
  <c r="H300" i="15"/>
  <c r="G300" i="15"/>
  <c r="F300" i="15"/>
  <c r="E300" i="15"/>
  <c r="H299" i="15"/>
  <c r="G299" i="15"/>
  <c r="F299" i="15"/>
  <c r="E299" i="15"/>
  <c r="H298" i="15"/>
  <c r="G298" i="15"/>
  <c r="F298" i="15"/>
  <c r="E298" i="15"/>
  <c r="H297" i="15"/>
  <c r="G297" i="15"/>
  <c r="F297" i="15"/>
  <c r="E297" i="15"/>
  <c r="H296" i="15"/>
  <c r="G296" i="15"/>
  <c r="F296" i="15"/>
  <c r="E296" i="15"/>
  <c r="H295" i="15"/>
  <c r="G295" i="15"/>
  <c r="F295" i="15"/>
  <c r="E295" i="15"/>
  <c r="H294" i="15"/>
  <c r="G294" i="15"/>
  <c r="F294" i="15"/>
  <c r="E294" i="15"/>
  <c r="H293" i="15"/>
  <c r="G293" i="15"/>
  <c r="F293" i="15"/>
  <c r="E293" i="15"/>
  <c r="H292" i="15"/>
  <c r="G292" i="15"/>
  <c r="F292" i="15"/>
  <c r="E292" i="15"/>
  <c r="H291" i="15"/>
  <c r="G291" i="15"/>
  <c r="F291" i="15"/>
  <c r="E291" i="15"/>
  <c r="H290" i="15"/>
  <c r="G290" i="15"/>
  <c r="F290" i="15"/>
  <c r="E290" i="15"/>
  <c r="H289" i="15"/>
  <c r="G289" i="15"/>
  <c r="F289" i="15"/>
  <c r="E289" i="15"/>
  <c r="H288" i="15"/>
  <c r="G288" i="15"/>
  <c r="F288" i="15"/>
  <c r="E288" i="15"/>
  <c r="H287" i="15"/>
  <c r="G287" i="15"/>
  <c r="F287" i="15"/>
  <c r="E287" i="15"/>
  <c r="H286" i="15"/>
  <c r="G286" i="15"/>
  <c r="F286" i="15"/>
  <c r="E286" i="15"/>
  <c r="H285" i="15"/>
  <c r="G285" i="15"/>
  <c r="F285" i="15"/>
  <c r="E285" i="15"/>
  <c r="H284" i="15"/>
  <c r="G284" i="15"/>
  <c r="F284" i="15"/>
  <c r="E284" i="15"/>
  <c r="H283" i="15"/>
  <c r="G283" i="15"/>
  <c r="F283" i="15"/>
  <c r="E283" i="15"/>
  <c r="H282" i="15"/>
  <c r="G282" i="15"/>
  <c r="F282" i="15"/>
  <c r="E282" i="15"/>
  <c r="H281" i="15"/>
  <c r="G281" i="15"/>
  <c r="F281" i="15"/>
  <c r="E281" i="15"/>
  <c r="H280" i="15"/>
  <c r="G280" i="15"/>
  <c r="F280" i="15"/>
  <c r="E280" i="15"/>
  <c r="H279" i="15"/>
  <c r="G279" i="15"/>
  <c r="F279" i="15"/>
  <c r="E279" i="15"/>
  <c r="H278" i="15"/>
  <c r="G278" i="15"/>
  <c r="F278" i="15"/>
  <c r="E278" i="15"/>
  <c r="H277" i="15"/>
  <c r="G277" i="15"/>
  <c r="F277" i="15"/>
  <c r="E277" i="15"/>
  <c r="H276" i="15"/>
  <c r="G276" i="15"/>
  <c r="F276" i="15"/>
  <c r="E276" i="15"/>
  <c r="H275" i="15"/>
  <c r="G275" i="15"/>
  <c r="F275" i="15"/>
  <c r="E275" i="15"/>
  <c r="H274" i="15"/>
  <c r="G274" i="15"/>
  <c r="F274" i="15"/>
  <c r="E274" i="15"/>
  <c r="H273" i="15"/>
  <c r="G273" i="15"/>
  <c r="F273" i="15"/>
  <c r="E273" i="15"/>
  <c r="H272" i="15"/>
  <c r="G272" i="15"/>
  <c r="F272" i="15"/>
  <c r="E272" i="15"/>
  <c r="H271" i="15"/>
  <c r="G271" i="15"/>
  <c r="F271" i="15"/>
  <c r="E271" i="15"/>
  <c r="H270" i="15"/>
  <c r="G270" i="15"/>
  <c r="F270" i="15"/>
  <c r="E270" i="15"/>
  <c r="H269" i="15"/>
  <c r="G269" i="15"/>
  <c r="F269" i="15"/>
  <c r="E269" i="15"/>
  <c r="H268" i="15"/>
  <c r="G268" i="15"/>
  <c r="F268" i="15"/>
  <c r="E268" i="15"/>
  <c r="H267" i="15"/>
  <c r="G267" i="15"/>
  <c r="F267" i="15"/>
  <c r="E267" i="15"/>
  <c r="H266" i="15"/>
  <c r="G266" i="15"/>
  <c r="F266" i="15"/>
  <c r="E266" i="15"/>
  <c r="H265" i="15"/>
  <c r="G265" i="15"/>
  <c r="F265" i="15"/>
  <c r="E265" i="15"/>
  <c r="H264" i="15"/>
  <c r="G264" i="15"/>
  <c r="F264" i="15"/>
  <c r="E264" i="15"/>
  <c r="H263" i="15"/>
  <c r="G263" i="15"/>
  <c r="F263" i="15"/>
  <c r="E263" i="15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F259" i="15"/>
  <c r="E259" i="15"/>
  <c r="H258" i="15"/>
  <c r="G258" i="15"/>
  <c r="F258" i="15"/>
  <c r="E258" i="15"/>
  <c r="H257" i="15"/>
  <c r="G257" i="15"/>
  <c r="F257" i="15"/>
  <c r="E257" i="15"/>
  <c r="H256" i="15"/>
  <c r="G256" i="15"/>
  <c r="F256" i="15"/>
  <c r="E256" i="15"/>
  <c r="H255" i="15"/>
  <c r="G255" i="15"/>
  <c r="F255" i="15"/>
  <c r="E255" i="15"/>
  <c r="H254" i="15"/>
  <c r="G254" i="15"/>
  <c r="F254" i="15"/>
  <c r="E254" i="15"/>
  <c r="H253" i="15"/>
  <c r="G253" i="15"/>
  <c r="F253" i="15"/>
  <c r="E253" i="15"/>
  <c r="H252" i="15"/>
  <c r="G252" i="15"/>
  <c r="F252" i="15"/>
  <c r="E252" i="15"/>
  <c r="H251" i="15"/>
  <c r="G251" i="15"/>
  <c r="F251" i="15"/>
  <c r="E251" i="15"/>
  <c r="H250" i="15"/>
  <c r="G250" i="15"/>
  <c r="F250" i="15"/>
  <c r="E250" i="15"/>
  <c r="H249" i="15"/>
  <c r="G249" i="15"/>
  <c r="F249" i="15"/>
  <c r="E249" i="15"/>
  <c r="H248" i="15"/>
  <c r="G248" i="15"/>
  <c r="F248" i="15"/>
  <c r="E248" i="15"/>
  <c r="H247" i="15"/>
  <c r="G247" i="15"/>
  <c r="F247" i="15"/>
  <c r="E247" i="15"/>
  <c r="H246" i="15"/>
  <c r="G246" i="15"/>
  <c r="F246" i="15"/>
  <c r="E246" i="15"/>
  <c r="H245" i="15"/>
  <c r="G245" i="15"/>
  <c r="F245" i="15"/>
  <c r="E245" i="15"/>
  <c r="H244" i="15"/>
  <c r="G244" i="15"/>
  <c r="F244" i="15"/>
  <c r="E244" i="15"/>
  <c r="H243" i="15"/>
  <c r="G243" i="15"/>
  <c r="F243" i="15"/>
  <c r="E243" i="15"/>
  <c r="H242" i="15"/>
  <c r="G242" i="15"/>
  <c r="F242" i="15"/>
  <c r="E242" i="15"/>
  <c r="H241" i="15"/>
  <c r="G241" i="15"/>
  <c r="F241" i="15"/>
  <c r="E241" i="15"/>
  <c r="H240" i="15"/>
  <c r="G240" i="15"/>
  <c r="F240" i="15"/>
  <c r="E240" i="15"/>
  <c r="H239" i="15"/>
  <c r="G239" i="15"/>
  <c r="F239" i="15"/>
  <c r="E239" i="15"/>
  <c r="H238" i="15"/>
  <c r="G238" i="15"/>
  <c r="F238" i="15"/>
  <c r="E238" i="15"/>
  <c r="H237" i="15"/>
  <c r="G237" i="15"/>
  <c r="F237" i="15"/>
  <c r="E237" i="15"/>
  <c r="H236" i="15"/>
  <c r="G236" i="15"/>
  <c r="F236" i="15"/>
  <c r="E236" i="15"/>
  <c r="H235" i="15"/>
  <c r="G235" i="15"/>
  <c r="F235" i="15"/>
  <c r="E235" i="15"/>
  <c r="H234" i="15"/>
  <c r="G234" i="15"/>
  <c r="F234" i="15"/>
  <c r="E234" i="15"/>
  <c r="H233" i="15"/>
  <c r="G233" i="15"/>
  <c r="F233" i="15"/>
  <c r="E233" i="15"/>
  <c r="H232" i="15"/>
  <c r="G232" i="15"/>
  <c r="F232" i="15"/>
  <c r="E232" i="15"/>
  <c r="H231" i="15"/>
  <c r="G231" i="15"/>
  <c r="F231" i="15"/>
  <c r="E231" i="15"/>
  <c r="H230" i="15"/>
  <c r="G230" i="15"/>
  <c r="F230" i="15"/>
  <c r="E230" i="15"/>
  <c r="H229" i="15"/>
  <c r="G229" i="15"/>
  <c r="F229" i="15"/>
  <c r="E229" i="15"/>
  <c r="H228" i="15"/>
  <c r="G228" i="15"/>
  <c r="F228" i="15"/>
  <c r="E228" i="15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H224" i="15"/>
  <c r="G224" i="15"/>
  <c r="F224" i="15"/>
  <c r="E224" i="15"/>
  <c r="H223" i="15"/>
  <c r="G223" i="15"/>
  <c r="F223" i="15"/>
  <c r="E223" i="15"/>
  <c r="H222" i="15"/>
  <c r="G222" i="15"/>
  <c r="F222" i="15"/>
  <c r="E222" i="15"/>
  <c r="H221" i="15"/>
  <c r="G221" i="15"/>
  <c r="F221" i="15"/>
  <c r="E221" i="15"/>
  <c r="H220" i="15"/>
  <c r="G220" i="15"/>
  <c r="F220" i="15"/>
  <c r="E220" i="15"/>
  <c r="H219" i="15"/>
  <c r="G219" i="15"/>
  <c r="F219" i="15"/>
  <c r="E219" i="15"/>
  <c r="H218" i="15"/>
  <c r="G218" i="15"/>
  <c r="F218" i="15"/>
  <c r="E218" i="15"/>
  <c r="H217" i="15"/>
  <c r="G217" i="15"/>
  <c r="F217" i="15"/>
  <c r="E217" i="15"/>
  <c r="H216" i="15"/>
  <c r="G216" i="15"/>
  <c r="F216" i="15"/>
  <c r="E216" i="15"/>
  <c r="H215" i="15"/>
  <c r="G215" i="15"/>
  <c r="F215" i="15"/>
  <c r="E215" i="15"/>
  <c r="H214" i="15"/>
  <c r="G214" i="15"/>
  <c r="F214" i="15"/>
  <c r="E214" i="15"/>
  <c r="H213" i="15"/>
  <c r="G213" i="15"/>
  <c r="F213" i="15"/>
  <c r="E213" i="15"/>
  <c r="H212" i="15"/>
  <c r="G212" i="15"/>
  <c r="F212" i="15"/>
  <c r="E212" i="15"/>
  <c r="H211" i="15"/>
  <c r="G211" i="15"/>
  <c r="F211" i="15"/>
  <c r="E211" i="15"/>
  <c r="H210" i="15"/>
  <c r="G210" i="15"/>
  <c r="F210" i="15"/>
  <c r="E210" i="15"/>
  <c r="H209" i="15"/>
  <c r="G209" i="15"/>
  <c r="F209" i="15"/>
  <c r="E209" i="15"/>
  <c r="H208" i="15"/>
  <c r="G208" i="15"/>
  <c r="F208" i="15"/>
  <c r="E208" i="15"/>
  <c r="H207" i="15"/>
  <c r="G207" i="15"/>
  <c r="F207" i="15"/>
  <c r="E207" i="15"/>
  <c r="H206" i="15"/>
  <c r="G206" i="15"/>
  <c r="F206" i="15"/>
  <c r="E206" i="15"/>
  <c r="H205" i="15"/>
  <c r="G205" i="15"/>
  <c r="F205" i="15"/>
  <c r="E205" i="15"/>
  <c r="H204" i="15"/>
  <c r="G204" i="15"/>
  <c r="F204" i="15"/>
  <c r="E204" i="15"/>
  <c r="H203" i="15"/>
  <c r="G203" i="15"/>
  <c r="F203" i="15"/>
  <c r="E203" i="15"/>
  <c r="H202" i="15"/>
  <c r="G202" i="15"/>
  <c r="F202" i="15"/>
  <c r="E202" i="15"/>
  <c r="H201" i="15"/>
  <c r="G201" i="15"/>
  <c r="F201" i="15"/>
  <c r="E201" i="15"/>
  <c r="H200" i="15"/>
  <c r="G200" i="15"/>
  <c r="F200" i="15"/>
  <c r="E200" i="15"/>
  <c r="H199" i="15"/>
  <c r="G199" i="15"/>
  <c r="F199" i="15"/>
  <c r="E199" i="15"/>
  <c r="H198" i="15"/>
  <c r="G198" i="15"/>
  <c r="F198" i="15"/>
  <c r="E198" i="15"/>
  <c r="H197" i="15"/>
  <c r="G197" i="15"/>
  <c r="F197" i="15"/>
  <c r="E197" i="15"/>
  <c r="H196" i="15"/>
  <c r="G196" i="15"/>
  <c r="F196" i="15"/>
  <c r="E196" i="15"/>
  <c r="H195" i="15"/>
  <c r="G195" i="15"/>
  <c r="F195" i="15"/>
  <c r="E195" i="15"/>
  <c r="H194" i="15"/>
  <c r="G194" i="15"/>
  <c r="F194" i="15"/>
  <c r="E194" i="15"/>
  <c r="H193" i="15"/>
  <c r="G193" i="15"/>
  <c r="F193" i="15"/>
  <c r="E193" i="15"/>
  <c r="H192" i="15"/>
  <c r="G192" i="15"/>
  <c r="F192" i="15"/>
  <c r="E192" i="15"/>
  <c r="H191" i="15"/>
  <c r="G191" i="15"/>
  <c r="F191" i="15"/>
  <c r="E191" i="15"/>
  <c r="H190" i="15"/>
  <c r="G190" i="15"/>
  <c r="F190" i="15"/>
  <c r="E190" i="15"/>
  <c r="H189" i="15"/>
  <c r="G189" i="15"/>
  <c r="F189" i="15"/>
  <c r="E189" i="15"/>
  <c r="H188" i="15"/>
  <c r="G188" i="15"/>
  <c r="F188" i="15"/>
  <c r="E188" i="15"/>
  <c r="H187" i="15"/>
  <c r="G187" i="15"/>
  <c r="F187" i="15"/>
  <c r="E187" i="15"/>
  <c r="H186" i="15"/>
  <c r="G186" i="15"/>
  <c r="F186" i="15"/>
  <c r="E186" i="15"/>
  <c r="H185" i="15"/>
  <c r="G185" i="15"/>
  <c r="F185" i="15"/>
  <c r="E185" i="15"/>
  <c r="H184" i="15"/>
  <c r="G184" i="15"/>
  <c r="F184" i="15"/>
  <c r="E184" i="15"/>
  <c r="H183" i="15"/>
  <c r="G183" i="15"/>
  <c r="F183" i="15"/>
  <c r="E183" i="15"/>
  <c r="H182" i="15"/>
  <c r="G182" i="15"/>
  <c r="F182" i="15"/>
  <c r="E182" i="15"/>
  <c r="H181" i="15"/>
  <c r="G181" i="15"/>
  <c r="F181" i="15"/>
  <c r="E181" i="15"/>
  <c r="H180" i="15"/>
  <c r="G180" i="15"/>
  <c r="F180" i="15"/>
  <c r="E180" i="15"/>
  <c r="H179" i="15"/>
  <c r="G179" i="15"/>
  <c r="F179" i="15"/>
  <c r="E179" i="15"/>
  <c r="H178" i="15"/>
  <c r="G178" i="15"/>
  <c r="F178" i="15"/>
  <c r="E178" i="15"/>
  <c r="H177" i="15"/>
  <c r="G177" i="15"/>
  <c r="F177" i="15"/>
  <c r="E177" i="15"/>
  <c r="H176" i="15"/>
  <c r="G176" i="15"/>
  <c r="F176" i="15"/>
  <c r="E176" i="15"/>
  <c r="H175" i="15"/>
  <c r="G175" i="15"/>
  <c r="F175" i="15"/>
  <c r="E175" i="15"/>
  <c r="H174" i="15"/>
  <c r="G174" i="15"/>
  <c r="F174" i="15"/>
  <c r="E174" i="15"/>
  <c r="H173" i="15"/>
  <c r="G173" i="15"/>
  <c r="F173" i="15"/>
  <c r="E173" i="15"/>
  <c r="H172" i="15"/>
  <c r="G172" i="15"/>
  <c r="F172" i="15"/>
  <c r="E172" i="15"/>
  <c r="H171" i="15"/>
  <c r="G171" i="15"/>
  <c r="F171" i="15"/>
  <c r="E171" i="15"/>
  <c r="H170" i="15"/>
  <c r="G170" i="15"/>
  <c r="F170" i="15"/>
  <c r="E170" i="15"/>
  <c r="H169" i="15"/>
  <c r="G169" i="15"/>
  <c r="F169" i="15"/>
  <c r="E169" i="15"/>
  <c r="H168" i="15"/>
  <c r="G168" i="15"/>
  <c r="F168" i="15"/>
  <c r="E168" i="15"/>
  <c r="H167" i="15"/>
  <c r="G167" i="15"/>
  <c r="F167" i="15"/>
  <c r="E167" i="15"/>
  <c r="H166" i="15"/>
  <c r="G166" i="15"/>
  <c r="F166" i="15"/>
  <c r="E166" i="15"/>
  <c r="H165" i="15"/>
  <c r="G165" i="15"/>
  <c r="F165" i="15"/>
  <c r="E165" i="15"/>
  <c r="H164" i="15"/>
  <c r="G164" i="15"/>
  <c r="F164" i="15"/>
  <c r="E164" i="15"/>
  <c r="H163" i="15"/>
  <c r="G163" i="15"/>
  <c r="F163" i="15"/>
  <c r="E163" i="15"/>
  <c r="H162" i="15"/>
  <c r="G162" i="15"/>
  <c r="F162" i="15"/>
  <c r="E162" i="15"/>
  <c r="H161" i="15"/>
  <c r="G161" i="15"/>
  <c r="F161" i="15"/>
  <c r="E161" i="15"/>
  <c r="H160" i="15"/>
  <c r="G160" i="15"/>
  <c r="F160" i="15"/>
  <c r="E160" i="15"/>
  <c r="H159" i="15"/>
  <c r="G159" i="15"/>
  <c r="F159" i="15"/>
  <c r="E159" i="15"/>
  <c r="H158" i="15"/>
  <c r="G158" i="15"/>
  <c r="F158" i="15"/>
  <c r="E158" i="15"/>
  <c r="H157" i="15"/>
  <c r="G157" i="15"/>
  <c r="F157" i="15"/>
  <c r="E157" i="15"/>
  <c r="H156" i="15"/>
  <c r="G156" i="15"/>
  <c r="F156" i="15"/>
  <c r="E156" i="15"/>
  <c r="H155" i="15"/>
  <c r="G155" i="15"/>
  <c r="F155" i="15"/>
  <c r="E155" i="15"/>
  <c r="H154" i="15"/>
  <c r="G154" i="15"/>
  <c r="F154" i="15"/>
  <c r="E154" i="15"/>
  <c r="H153" i="15"/>
  <c r="G153" i="15"/>
  <c r="F153" i="15"/>
  <c r="E153" i="15"/>
  <c r="H152" i="15"/>
  <c r="G152" i="15"/>
  <c r="F152" i="15"/>
  <c r="E152" i="15"/>
  <c r="H151" i="15"/>
  <c r="G151" i="15"/>
  <c r="F151" i="15"/>
  <c r="E151" i="15"/>
  <c r="H150" i="15"/>
  <c r="G150" i="15"/>
  <c r="F150" i="15"/>
  <c r="E150" i="15"/>
  <c r="H149" i="15"/>
  <c r="G149" i="15"/>
  <c r="F149" i="15"/>
  <c r="E149" i="15"/>
  <c r="H148" i="15"/>
  <c r="G148" i="15"/>
  <c r="F148" i="15"/>
  <c r="E148" i="15"/>
  <c r="H147" i="15"/>
  <c r="G147" i="15"/>
  <c r="F147" i="15"/>
  <c r="E147" i="15"/>
  <c r="H146" i="15"/>
  <c r="G146" i="15"/>
  <c r="F146" i="15"/>
  <c r="E146" i="15"/>
  <c r="H145" i="15"/>
  <c r="G145" i="15"/>
  <c r="F145" i="15"/>
  <c r="E145" i="15"/>
  <c r="H144" i="15"/>
  <c r="G144" i="15"/>
  <c r="F144" i="15"/>
  <c r="E144" i="15"/>
  <c r="H143" i="15"/>
  <c r="G143" i="15"/>
  <c r="F143" i="15"/>
  <c r="E143" i="15"/>
  <c r="H142" i="15"/>
  <c r="G142" i="15"/>
  <c r="F142" i="15"/>
  <c r="E142" i="15"/>
  <c r="H141" i="15"/>
  <c r="G141" i="15"/>
  <c r="F141" i="15"/>
  <c r="E141" i="15"/>
  <c r="H140" i="15"/>
  <c r="G140" i="15"/>
  <c r="F140" i="15"/>
  <c r="E140" i="15"/>
  <c r="H139" i="15"/>
  <c r="G139" i="15"/>
  <c r="F139" i="15"/>
  <c r="E139" i="15"/>
  <c r="H138" i="15"/>
  <c r="G138" i="15"/>
  <c r="F138" i="15"/>
  <c r="E138" i="15"/>
  <c r="H137" i="15"/>
  <c r="G137" i="15"/>
  <c r="F137" i="15"/>
  <c r="E137" i="15"/>
  <c r="H136" i="15"/>
  <c r="G136" i="15"/>
  <c r="F136" i="15"/>
  <c r="E136" i="15"/>
  <c r="H135" i="15"/>
  <c r="G135" i="15"/>
  <c r="F135" i="15"/>
  <c r="E135" i="15"/>
  <c r="H134" i="15"/>
  <c r="G134" i="15"/>
  <c r="F134" i="15"/>
  <c r="E134" i="15"/>
  <c r="H133" i="15"/>
  <c r="G133" i="15"/>
  <c r="F133" i="15"/>
  <c r="E133" i="15"/>
  <c r="H132" i="15"/>
  <c r="G132" i="15"/>
  <c r="F132" i="15"/>
  <c r="E132" i="15"/>
  <c r="H131" i="15"/>
  <c r="G131" i="15"/>
  <c r="F131" i="15"/>
  <c r="E131" i="15"/>
  <c r="H130" i="15"/>
  <c r="G130" i="15"/>
  <c r="F130" i="15"/>
  <c r="E130" i="15"/>
  <c r="H129" i="15"/>
  <c r="G129" i="15"/>
  <c r="F129" i="15"/>
  <c r="E129" i="15"/>
  <c r="H128" i="15"/>
  <c r="G128" i="15"/>
  <c r="F128" i="15"/>
  <c r="E128" i="15"/>
  <c r="H127" i="15"/>
  <c r="G127" i="15"/>
  <c r="F127" i="15"/>
  <c r="E127" i="15"/>
  <c r="H126" i="15"/>
  <c r="G126" i="15"/>
  <c r="F126" i="15"/>
  <c r="E126" i="15"/>
  <c r="H125" i="15"/>
  <c r="G125" i="15"/>
  <c r="F125" i="15"/>
  <c r="E125" i="15"/>
  <c r="H124" i="15"/>
  <c r="G124" i="15"/>
  <c r="F124" i="15"/>
  <c r="E124" i="15"/>
  <c r="H123" i="15"/>
  <c r="G123" i="15"/>
  <c r="F123" i="15"/>
  <c r="E123" i="15"/>
  <c r="H122" i="15"/>
  <c r="G122" i="15"/>
  <c r="F122" i="15"/>
  <c r="E122" i="15"/>
  <c r="H121" i="15"/>
  <c r="G121" i="15"/>
  <c r="F121" i="15"/>
  <c r="E121" i="15"/>
  <c r="H120" i="15"/>
  <c r="G120" i="15"/>
  <c r="F120" i="15"/>
  <c r="E120" i="15"/>
  <c r="H119" i="15"/>
  <c r="G119" i="15"/>
  <c r="F119" i="15"/>
  <c r="E119" i="15"/>
  <c r="H118" i="15"/>
  <c r="G118" i="15"/>
  <c r="F118" i="15"/>
  <c r="E118" i="15"/>
  <c r="H117" i="15"/>
  <c r="G117" i="15"/>
  <c r="F117" i="15"/>
  <c r="E117" i="15"/>
  <c r="H116" i="15"/>
  <c r="G116" i="15"/>
  <c r="F116" i="15"/>
  <c r="E116" i="15"/>
  <c r="H115" i="15"/>
  <c r="G115" i="15"/>
  <c r="F115" i="15"/>
  <c r="E115" i="15"/>
  <c r="H114" i="15"/>
  <c r="G114" i="15"/>
  <c r="F114" i="15"/>
  <c r="E114" i="15"/>
  <c r="H113" i="15"/>
  <c r="G113" i="15"/>
  <c r="F113" i="15"/>
  <c r="E113" i="15"/>
  <c r="H112" i="15"/>
  <c r="G112" i="15"/>
  <c r="F112" i="15"/>
  <c r="E112" i="15"/>
  <c r="H111" i="15"/>
  <c r="G111" i="15"/>
  <c r="F111" i="15"/>
  <c r="E111" i="15"/>
  <c r="H110" i="15"/>
  <c r="G110" i="15"/>
  <c r="F110" i="15"/>
  <c r="E110" i="15"/>
  <c r="H109" i="15"/>
  <c r="G109" i="15"/>
  <c r="F109" i="15"/>
  <c r="E109" i="15"/>
  <c r="H108" i="15"/>
  <c r="G108" i="15"/>
  <c r="F108" i="15"/>
  <c r="E108" i="15"/>
  <c r="H107" i="15"/>
  <c r="G107" i="15"/>
  <c r="F107" i="15"/>
  <c r="E107" i="15"/>
  <c r="H106" i="15"/>
  <c r="G106" i="15"/>
  <c r="F106" i="15"/>
  <c r="E106" i="15"/>
  <c r="H105" i="15"/>
  <c r="G105" i="15"/>
  <c r="F105" i="15"/>
  <c r="E105" i="15"/>
  <c r="H104" i="15"/>
  <c r="G104" i="15"/>
  <c r="F104" i="15"/>
  <c r="E104" i="15"/>
  <c r="H103" i="15"/>
  <c r="G103" i="15"/>
  <c r="F103" i="15"/>
  <c r="E103" i="15"/>
  <c r="H102" i="15"/>
  <c r="G102" i="15"/>
  <c r="F102" i="15"/>
  <c r="E102" i="15"/>
  <c r="H101" i="15"/>
  <c r="G101" i="15"/>
  <c r="F101" i="15"/>
  <c r="E101" i="15"/>
  <c r="H100" i="15"/>
  <c r="G100" i="15"/>
  <c r="F100" i="15"/>
  <c r="E100" i="15"/>
  <c r="H99" i="15"/>
  <c r="G99" i="15"/>
  <c r="F99" i="15"/>
  <c r="E99" i="15"/>
  <c r="H98" i="15"/>
  <c r="G98" i="15"/>
  <c r="F98" i="15"/>
  <c r="E98" i="15"/>
  <c r="H97" i="15"/>
  <c r="G97" i="15"/>
  <c r="F97" i="15"/>
  <c r="E97" i="15"/>
  <c r="H96" i="15"/>
  <c r="G96" i="15"/>
  <c r="F96" i="15"/>
  <c r="E96" i="15"/>
  <c r="H95" i="15"/>
  <c r="G95" i="15"/>
  <c r="F95" i="15"/>
  <c r="E95" i="15"/>
  <c r="H94" i="15"/>
  <c r="G94" i="15"/>
  <c r="F94" i="15"/>
  <c r="E94" i="15"/>
  <c r="H93" i="15"/>
  <c r="G93" i="15"/>
  <c r="F93" i="15"/>
  <c r="E93" i="15"/>
  <c r="H92" i="15"/>
  <c r="G92" i="15"/>
  <c r="F92" i="15"/>
  <c r="E92" i="15"/>
  <c r="H91" i="15"/>
  <c r="G91" i="15"/>
  <c r="F91" i="15"/>
  <c r="E91" i="15"/>
  <c r="H90" i="15"/>
  <c r="G90" i="15"/>
  <c r="F90" i="15"/>
  <c r="E90" i="15"/>
  <c r="H89" i="15"/>
  <c r="G89" i="15"/>
  <c r="F89" i="15"/>
  <c r="E89" i="15"/>
  <c r="H88" i="15"/>
  <c r="G88" i="15"/>
  <c r="F88" i="15"/>
  <c r="E88" i="15"/>
  <c r="H87" i="15"/>
  <c r="G87" i="15"/>
  <c r="F87" i="15"/>
  <c r="E87" i="15"/>
  <c r="H86" i="15"/>
  <c r="G86" i="15"/>
  <c r="F86" i="15"/>
  <c r="E86" i="15"/>
  <c r="H85" i="15"/>
  <c r="G85" i="15"/>
  <c r="F85" i="15"/>
  <c r="E85" i="15"/>
  <c r="H84" i="15"/>
  <c r="G84" i="15"/>
  <c r="F84" i="15"/>
  <c r="E84" i="15"/>
  <c r="G83" i="15"/>
  <c r="F83" i="15"/>
  <c r="E83" i="15"/>
  <c r="G82" i="15"/>
  <c r="F82" i="15"/>
  <c r="E82" i="15"/>
  <c r="H81" i="15"/>
  <c r="G81" i="15"/>
  <c r="F81" i="15"/>
  <c r="E81" i="15"/>
  <c r="H80" i="15"/>
  <c r="G80" i="15"/>
  <c r="F80" i="15"/>
  <c r="E80" i="15"/>
  <c r="H79" i="15"/>
  <c r="G79" i="15"/>
  <c r="F79" i="15"/>
  <c r="E79" i="15"/>
  <c r="H78" i="15"/>
  <c r="G78" i="15"/>
  <c r="F78" i="15"/>
  <c r="E78" i="15"/>
  <c r="H77" i="15"/>
  <c r="G77" i="15"/>
  <c r="F77" i="15"/>
  <c r="E77" i="15"/>
  <c r="H76" i="15"/>
  <c r="G76" i="15"/>
  <c r="F76" i="15"/>
  <c r="E76" i="15"/>
  <c r="H75" i="15"/>
  <c r="G75" i="15"/>
  <c r="F75" i="15"/>
  <c r="E75" i="15"/>
  <c r="H74" i="15"/>
  <c r="G74" i="15"/>
  <c r="F74" i="15"/>
  <c r="E74" i="15"/>
  <c r="H73" i="15"/>
  <c r="G73" i="15"/>
  <c r="F73" i="15"/>
  <c r="E73" i="15"/>
  <c r="H72" i="15"/>
  <c r="G72" i="15"/>
  <c r="F72" i="15"/>
  <c r="E72" i="15"/>
  <c r="H71" i="15"/>
  <c r="G71" i="15"/>
  <c r="F71" i="15"/>
  <c r="E71" i="15"/>
  <c r="H70" i="15"/>
  <c r="G70" i="15"/>
  <c r="F70" i="15"/>
  <c r="E70" i="15"/>
  <c r="H69" i="15"/>
  <c r="G69" i="15"/>
  <c r="F69" i="15"/>
  <c r="E69" i="15"/>
  <c r="H68" i="15"/>
  <c r="G68" i="15"/>
  <c r="F68" i="15"/>
  <c r="E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H64" i="15"/>
  <c r="G64" i="15"/>
  <c r="F64" i="15"/>
  <c r="E64" i="15"/>
  <c r="H63" i="15"/>
  <c r="G63" i="15"/>
  <c r="F63" i="15"/>
  <c r="E63" i="15"/>
  <c r="H62" i="15"/>
  <c r="G62" i="15"/>
  <c r="F62" i="15"/>
  <c r="E62" i="15"/>
  <c r="H61" i="15"/>
  <c r="G61" i="15"/>
  <c r="F61" i="15"/>
  <c r="E61" i="15"/>
  <c r="H60" i="15"/>
  <c r="G60" i="15"/>
  <c r="F60" i="15"/>
  <c r="E60" i="15"/>
  <c r="H59" i="15"/>
  <c r="G59" i="15"/>
  <c r="F59" i="15"/>
  <c r="E59" i="15"/>
  <c r="H58" i="15"/>
  <c r="G58" i="15"/>
  <c r="F58" i="15"/>
  <c r="E58" i="15"/>
  <c r="H57" i="15"/>
  <c r="G57" i="15"/>
  <c r="F57" i="15"/>
  <c r="E57" i="15"/>
  <c r="H56" i="15"/>
  <c r="G56" i="15"/>
  <c r="F56" i="15"/>
  <c r="E56" i="15"/>
  <c r="H55" i="15"/>
  <c r="G55" i="15"/>
  <c r="F55" i="15"/>
  <c r="E55" i="15"/>
  <c r="H54" i="15"/>
  <c r="G54" i="15"/>
  <c r="F54" i="15"/>
  <c r="E54" i="15"/>
  <c r="H53" i="15"/>
  <c r="G53" i="15"/>
  <c r="F53" i="15"/>
  <c r="E53" i="15"/>
  <c r="H52" i="15"/>
  <c r="G52" i="15"/>
  <c r="F52" i="15"/>
  <c r="E52" i="15"/>
  <c r="H51" i="15"/>
  <c r="G51" i="15"/>
  <c r="F51" i="15"/>
  <c r="E51" i="15"/>
  <c r="H50" i="15"/>
  <c r="G50" i="15"/>
  <c r="F50" i="15"/>
  <c r="E50" i="15"/>
  <c r="H49" i="15"/>
  <c r="G49" i="15"/>
  <c r="F49" i="15"/>
  <c r="E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H45" i="15"/>
  <c r="G45" i="15"/>
  <c r="F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H39" i="15"/>
  <c r="G39" i="15"/>
  <c r="F39" i="15"/>
  <c r="E39" i="15"/>
  <c r="H38" i="15"/>
  <c r="G38" i="15"/>
  <c r="F38" i="15"/>
  <c r="E38" i="15"/>
  <c r="H37" i="15"/>
  <c r="G37" i="15"/>
  <c r="F37" i="15"/>
  <c r="E37" i="15"/>
  <c r="H36" i="15"/>
  <c r="G36" i="15"/>
  <c r="F36" i="15"/>
  <c r="E36" i="15"/>
  <c r="H35" i="15"/>
  <c r="G35" i="15"/>
  <c r="F35" i="15"/>
  <c r="E35" i="15"/>
  <c r="H34" i="15"/>
  <c r="G34" i="15"/>
  <c r="F34" i="15"/>
  <c r="E34" i="15"/>
  <c r="H33" i="15"/>
  <c r="G33" i="15"/>
  <c r="F33" i="15"/>
  <c r="E33" i="15"/>
  <c r="H32" i="15"/>
  <c r="G32" i="15"/>
  <c r="F32" i="15"/>
  <c r="E32" i="15"/>
  <c r="H31" i="15"/>
  <c r="G31" i="15"/>
  <c r="F31" i="15"/>
  <c r="E31" i="15"/>
  <c r="H30" i="15"/>
  <c r="G30" i="15"/>
  <c r="F30" i="15"/>
  <c r="E30" i="15"/>
  <c r="H29" i="15"/>
  <c r="G29" i="15"/>
  <c r="F29" i="15"/>
  <c r="E29" i="15"/>
  <c r="H28" i="15"/>
  <c r="G28" i="15"/>
  <c r="F28" i="15"/>
  <c r="E28" i="15"/>
  <c r="H27" i="15"/>
  <c r="G27" i="15"/>
  <c r="F27" i="15"/>
  <c r="E27" i="15"/>
  <c r="H26" i="15"/>
  <c r="G26" i="15"/>
  <c r="F26" i="15"/>
  <c r="E26" i="15"/>
  <c r="H25" i="15"/>
  <c r="G25" i="15"/>
  <c r="F25" i="15"/>
  <c r="E25" i="15"/>
  <c r="H24" i="15"/>
  <c r="G24" i="15"/>
  <c r="F24" i="15"/>
  <c r="E24" i="15"/>
  <c r="H23" i="15"/>
  <c r="G23" i="15"/>
  <c r="F23" i="15"/>
  <c r="E23" i="15"/>
  <c r="H22" i="15"/>
  <c r="G22" i="15"/>
  <c r="F22" i="15"/>
  <c r="E22" i="15"/>
  <c r="H21" i="15"/>
  <c r="G21" i="15"/>
  <c r="F21" i="15"/>
  <c r="E21" i="15"/>
  <c r="H20" i="15"/>
  <c r="G20" i="15"/>
  <c r="F20" i="15"/>
  <c r="E20" i="15"/>
  <c r="H19" i="15"/>
  <c r="G19" i="15"/>
  <c r="F19" i="15"/>
  <c r="E19" i="15"/>
  <c r="H18" i="15"/>
  <c r="G18" i="15"/>
  <c r="F18" i="15"/>
  <c r="E18" i="15"/>
  <c r="H17" i="15"/>
  <c r="G17" i="15"/>
  <c r="F17" i="15"/>
  <c r="E17" i="15"/>
  <c r="H16" i="15"/>
  <c r="G16" i="15"/>
  <c r="F16" i="15"/>
  <c r="E16" i="15"/>
  <c r="H15" i="15"/>
  <c r="G15" i="15"/>
  <c r="F15" i="15"/>
  <c r="E15" i="15"/>
  <c r="H14" i="15"/>
  <c r="G14" i="15"/>
  <c r="F14" i="15"/>
  <c r="E14" i="15"/>
  <c r="H13" i="15"/>
  <c r="G13" i="15"/>
  <c r="F13" i="15"/>
  <c r="E13" i="15"/>
  <c r="H12" i="15"/>
  <c r="G12" i="15"/>
  <c r="F12" i="15"/>
  <c r="E12" i="15"/>
  <c r="H11" i="15"/>
  <c r="G11" i="15"/>
  <c r="F11" i="15"/>
  <c r="E11" i="15"/>
  <c r="H10" i="15"/>
  <c r="G10" i="15"/>
  <c r="F10" i="15"/>
  <c r="E10" i="15"/>
  <c r="H9" i="15"/>
  <c r="G9" i="15"/>
  <c r="F9" i="15"/>
  <c r="E9" i="15"/>
  <c r="H8" i="15"/>
  <c r="G8" i="15"/>
  <c r="F8" i="15"/>
  <c r="E8" i="15"/>
  <c r="H7" i="15"/>
  <c r="G7" i="15"/>
  <c r="F7" i="15"/>
  <c r="E7" i="15"/>
  <c r="H6" i="15"/>
  <c r="G6" i="15"/>
  <c r="F6" i="15"/>
  <c r="E6" i="15"/>
  <c r="H5" i="15"/>
  <c r="G5" i="15"/>
  <c r="F5" i="15"/>
  <c r="E5" i="15"/>
  <c r="H4" i="15"/>
  <c r="G4" i="15"/>
  <c r="F4" i="15"/>
  <c r="E4" i="15"/>
  <c r="H3" i="15"/>
  <c r="G3" i="15"/>
  <c r="F3" i="15"/>
  <c r="E3" i="15"/>
  <c r="K85" i="29" l="1"/>
  <c r="Y89" i="1" s="1"/>
  <c r="K73" i="29"/>
  <c r="Y77" i="1" s="1"/>
  <c r="K61" i="29"/>
  <c r="Y65" i="1" s="1"/>
  <c r="K49" i="29"/>
  <c r="Y53" i="1" s="1"/>
  <c r="K37" i="29"/>
  <c r="Y41" i="1" s="1"/>
  <c r="K25" i="29"/>
  <c r="Y29" i="1" s="1"/>
  <c r="K13" i="29"/>
  <c r="Y17" i="1" s="1"/>
  <c r="K84" i="29"/>
  <c r="Y88" i="1" s="1"/>
  <c r="K72" i="29"/>
  <c r="Y76" i="1" s="1"/>
  <c r="K60" i="29"/>
  <c r="Y64" i="1" s="1"/>
  <c r="K48" i="29"/>
  <c r="Y52" i="1" s="1"/>
  <c r="K36" i="29"/>
  <c r="Y40" i="1" s="1"/>
  <c r="K24" i="29"/>
  <c r="Y28" i="1" s="1"/>
  <c r="K12" i="29"/>
  <c r="Y16" i="1" s="1"/>
  <c r="K86" i="29"/>
  <c r="Y90" i="1" s="1"/>
  <c r="K74" i="29"/>
  <c r="Y78" i="1" s="1"/>
  <c r="K62" i="29"/>
  <c r="Y66" i="1" s="1"/>
  <c r="K50" i="29"/>
  <c r="Y54" i="1" s="1"/>
  <c r="K38" i="29"/>
  <c r="Y42" i="1" s="1"/>
  <c r="K26" i="29"/>
  <c r="Y30" i="1" s="1"/>
  <c r="K14" i="29"/>
  <c r="Y18" i="1" s="1"/>
  <c r="K2" i="29"/>
  <c r="Y6" i="1" s="1"/>
  <c r="E28" i="16"/>
  <c r="W25" i="1"/>
  <c r="W32" i="1"/>
  <c r="W87" i="1"/>
  <c r="W39" i="1"/>
  <c r="W57" i="1"/>
  <c r="W86" i="1"/>
  <c r="W21" i="1"/>
  <c r="W43" i="1"/>
  <c r="W11" i="1"/>
  <c r="W83" i="1"/>
  <c r="W48" i="1"/>
  <c r="W13" i="1"/>
  <c r="W31" i="1"/>
  <c r="W68" i="1"/>
  <c r="W89" i="1"/>
  <c r="W17" i="1"/>
  <c r="W24" i="1"/>
  <c r="W8" i="1"/>
  <c r="W73" i="1"/>
  <c r="W33" i="1"/>
  <c r="W78" i="1"/>
  <c r="W41" i="1"/>
  <c r="W46" i="1"/>
  <c r="W10" i="1"/>
  <c r="W14" i="1"/>
  <c r="W49" i="1"/>
  <c r="W80" i="1"/>
  <c r="W91" i="1"/>
  <c r="W67" i="1"/>
  <c r="W53" i="1"/>
  <c r="E27" i="16"/>
  <c r="W16" i="1"/>
  <c r="W26" i="1"/>
  <c r="W69" i="1"/>
  <c r="W84" i="1"/>
  <c r="W55" i="1"/>
  <c r="W85" i="1"/>
  <c r="W37" i="1"/>
  <c r="W75" i="1"/>
  <c r="W59" i="1"/>
  <c r="W23" i="1"/>
  <c r="W66" i="1"/>
  <c r="W61" i="1"/>
  <c r="W45" i="1"/>
  <c r="W44" i="1"/>
  <c r="W92" i="1"/>
  <c r="W36" i="1"/>
  <c r="W12" i="1"/>
  <c r="W30" i="1"/>
  <c r="W58" i="1"/>
  <c r="W74" i="1"/>
  <c r="W64" i="1"/>
  <c r="W15" i="1"/>
  <c r="W79" i="1"/>
  <c r="W9" i="1"/>
  <c r="W76" i="1"/>
  <c r="W38" i="1"/>
  <c r="W35" i="1"/>
  <c r="W81" i="1"/>
  <c r="W63" i="1"/>
  <c r="W72" i="1"/>
  <c r="W6" i="1"/>
  <c r="W60" i="1"/>
  <c r="W22" i="1"/>
  <c r="W20" i="1"/>
  <c r="W50" i="1"/>
  <c r="W82" i="1"/>
  <c r="W19" i="1"/>
  <c r="W40" i="1"/>
  <c r="W34" i="1"/>
  <c r="W42" i="1"/>
  <c r="W47" i="1"/>
  <c r="W90" i="1"/>
  <c r="W18" i="1"/>
  <c r="W70" i="1"/>
  <c r="W56" i="1"/>
  <c r="W54" i="1"/>
  <c r="W65" i="1"/>
  <c r="W62" i="1"/>
  <c r="W28" i="1"/>
  <c r="W29" i="1"/>
  <c r="W88" i="1"/>
  <c r="W71" i="1"/>
  <c r="K89" i="29"/>
  <c r="Y93" i="1" s="1"/>
  <c r="K77" i="29"/>
  <c r="Y81" i="1" s="1"/>
  <c r="K65" i="29"/>
  <c r="Y69" i="1" s="1"/>
  <c r="K53" i="29"/>
  <c r="Y57" i="1" s="1"/>
  <c r="K41" i="29"/>
  <c r="Y45" i="1" s="1"/>
  <c r="K29" i="29"/>
  <c r="Y33" i="1" s="1"/>
  <c r="K17" i="29"/>
  <c r="Y21" i="1" s="1"/>
  <c r="K5" i="29"/>
  <c r="Y9" i="1" s="1"/>
  <c r="K88" i="29"/>
  <c r="Y92" i="1" s="1"/>
  <c r="K76" i="29"/>
  <c r="Y80" i="1" s="1"/>
  <c r="K64" i="29"/>
  <c r="Y68" i="1" s="1"/>
  <c r="K52" i="29"/>
  <c r="Y56" i="1" s="1"/>
  <c r="K40" i="29"/>
  <c r="Y44" i="1" s="1"/>
  <c r="K28" i="29"/>
  <c r="Y32" i="1" s="1"/>
  <c r="K16" i="29"/>
  <c r="Y20" i="1" s="1"/>
  <c r="K4" i="29"/>
  <c r="Y8" i="1" s="1"/>
  <c r="K96" i="27" l="1"/>
  <c r="L96" i="27" s="1"/>
  <c r="N96" i="27" s="1"/>
  <c r="O93" i="1" s="1"/>
  <c r="G96" i="27"/>
  <c r="H96" i="27" s="1"/>
  <c r="M96" i="27" s="1"/>
  <c r="N93" i="1" s="1"/>
  <c r="K95" i="27"/>
  <c r="L95" i="27" s="1"/>
  <c r="N95" i="27" s="1"/>
  <c r="O92" i="1" s="1"/>
  <c r="G95" i="27"/>
  <c r="H95" i="27" s="1"/>
  <c r="K94" i="27"/>
  <c r="L94" i="27" s="1"/>
  <c r="N94" i="27" s="1"/>
  <c r="O91" i="1" s="1"/>
  <c r="G94" i="27"/>
  <c r="H94" i="27" s="1"/>
  <c r="M94" i="27" s="1"/>
  <c r="N91" i="1" s="1"/>
  <c r="K93" i="27"/>
  <c r="L93" i="27" s="1"/>
  <c r="N93" i="27" s="1"/>
  <c r="O90" i="1" s="1"/>
  <c r="G93" i="27"/>
  <c r="H93" i="27" s="1"/>
  <c r="M93" i="27" s="1"/>
  <c r="N90" i="1" s="1"/>
  <c r="K92" i="27"/>
  <c r="L92" i="27" s="1"/>
  <c r="N92" i="27" s="1"/>
  <c r="O89" i="1" s="1"/>
  <c r="G92" i="27"/>
  <c r="H92" i="27" s="1"/>
  <c r="M92" i="27" s="1"/>
  <c r="N89" i="1" s="1"/>
  <c r="K91" i="27"/>
  <c r="L91" i="27" s="1"/>
  <c r="N91" i="27" s="1"/>
  <c r="O88" i="1" s="1"/>
  <c r="G91" i="27"/>
  <c r="H91" i="27" s="1"/>
  <c r="M91" i="27" s="1"/>
  <c r="N88" i="1" s="1"/>
  <c r="K90" i="27"/>
  <c r="L90" i="27" s="1"/>
  <c r="N90" i="27" s="1"/>
  <c r="O87" i="1" s="1"/>
  <c r="G90" i="27"/>
  <c r="H90" i="27" s="1"/>
  <c r="M90" i="27" s="1"/>
  <c r="N87" i="1" s="1"/>
  <c r="K89" i="27"/>
  <c r="L89" i="27" s="1"/>
  <c r="N89" i="27" s="1"/>
  <c r="O86" i="1" s="1"/>
  <c r="G89" i="27"/>
  <c r="H89" i="27" s="1"/>
  <c r="M89" i="27" s="1"/>
  <c r="N86" i="1" s="1"/>
  <c r="K88" i="27"/>
  <c r="L88" i="27" s="1"/>
  <c r="N88" i="27" s="1"/>
  <c r="O85" i="1" s="1"/>
  <c r="G88" i="27"/>
  <c r="H88" i="27" s="1"/>
  <c r="M88" i="27" s="1"/>
  <c r="N85" i="1" s="1"/>
  <c r="K87" i="27"/>
  <c r="L87" i="27" s="1"/>
  <c r="N87" i="27" s="1"/>
  <c r="O84" i="1" s="1"/>
  <c r="G87" i="27"/>
  <c r="H87" i="27" s="1"/>
  <c r="M87" i="27" s="1"/>
  <c r="N84" i="1" s="1"/>
  <c r="K86" i="27"/>
  <c r="L86" i="27" s="1"/>
  <c r="N86" i="27" s="1"/>
  <c r="O83" i="1" s="1"/>
  <c r="G86" i="27"/>
  <c r="H86" i="27" s="1"/>
  <c r="M86" i="27" s="1"/>
  <c r="N83" i="1" s="1"/>
  <c r="K85" i="27"/>
  <c r="L85" i="27" s="1"/>
  <c r="N85" i="27" s="1"/>
  <c r="O82" i="1" s="1"/>
  <c r="G85" i="27"/>
  <c r="H85" i="27" s="1"/>
  <c r="M85" i="27" s="1"/>
  <c r="N82" i="1" s="1"/>
  <c r="K84" i="27"/>
  <c r="L84" i="27" s="1"/>
  <c r="N84" i="27" s="1"/>
  <c r="O81" i="1" s="1"/>
  <c r="G84" i="27"/>
  <c r="H84" i="27" s="1"/>
  <c r="M84" i="27" s="1"/>
  <c r="N81" i="1" s="1"/>
  <c r="K83" i="27"/>
  <c r="L83" i="27" s="1"/>
  <c r="N83" i="27" s="1"/>
  <c r="O80" i="1" s="1"/>
  <c r="G83" i="27"/>
  <c r="H83" i="27" s="1"/>
  <c r="M83" i="27" s="1"/>
  <c r="N80" i="1" s="1"/>
  <c r="K82" i="27"/>
  <c r="L82" i="27" s="1"/>
  <c r="N82" i="27" s="1"/>
  <c r="O79" i="1" s="1"/>
  <c r="G82" i="27"/>
  <c r="H82" i="27" s="1"/>
  <c r="M82" i="27" s="1"/>
  <c r="N79" i="1" s="1"/>
  <c r="K81" i="27"/>
  <c r="L81" i="27" s="1"/>
  <c r="N81" i="27" s="1"/>
  <c r="O78" i="1" s="1"/>
  <c r="G81" i="27"/>
  <c r="H81" i="27" s="1"/>
  <c r="M81" i="27" s="1"/>
  <c r="N78" i="1" s="1"/>
  <c r="K80" i="27"/>
  <c r="L80" i="27" s="1"/>
  <c r="N80" i="27" s="1"/>
  <c r="O77" i="1" s="1"/>
  <c r="G80" i="27"/>
  <c r="H80" i="27" s="1"/>
  <c r="M80" i="27" s="1"/>
  <c r="N77" i="1" s="1"/>
  <c r="K79" i="27"/>
  <c r="L79" i="27" s="1"/>
  <c r="N79" i="27" s="1"/>
  <c r="O76" i="1" s="1"/>
  <c r="G79" i="27"/>
  <c r="H79" i="27" s="1"/>
  <c r="M79" i="27" s="1"/>
  <c r="N76" i="1" s="1"/>
  <c r="E97" i="27"/>
  <c r="K78" i="27"/>
  <c r="L78" i="27" s="1"/>
  <c r="N78" i="27" s="1"/>
  <c r="O75" i="1" s="1"/>
  <c r="G78" i="27"/>
  <c r="H78" i="27" s="1"/>
  <c r="M78" i="27" s="1"/>
  <c r="N75" i="1" s="1"/>
  <c r="K77" i="27"/>
  <c r="L77" i="27" s="1"/>
  <c r="N77" i="27" s="1"/>
  <c r="O74" i="1" s="1"/>
  <c r="G77" i="27"/>
  <c r="H77" i="27" s="1"/>
  <c r="M77" i="27" s="1"/>
  <c r="N74" i="1" s="1"/>
  <c r="J97" i="27"/>
  <c r="I97" i="27"/>
  <c r="F97" i="27"/>
  <c r="K74" i="27"/>
  <c r="L74" i="27" s="1"/>
  <c r="N74" i="27" s="1"/>
  <c r="O72" i="1" s="1"/>
  <c r="G74" i="27"/>
  <c r="H74" i="27" s="1"/>
  <c r="M74" i="27" s="1"/>
  <c r="N72" i="1" s="1"/>
  <c r="K73" i="27"/>
  <c r="L73" i="27" s="1"/>
  <c r="N73" i="27" s="1"/>
  <c r="O71" i="1" s="1"/>
  <c r="K72" i="27"/>
  <c r="L72" i="27" s="1"/>
  <c r="N72" i="27" s="1"/>
  <c r="O70" i="1" s="1"/>
  <c r="G72" i="27"/>
  <c r="H72" i="27" s="1"/>
  <c r="M72" i="27" s="1"/>
  <c r="N70" i="1" s="1"/>
  <c r="G71" i="27"/>
  <c r="H71" i="27" s="1"/>
  <c r="M71" i="27" s="1"/>
  <c r="N69" i="1" s="1"/>
  <c r="K70" i="27"/>
  <c r="L70" i="27" s="1"/>
  <c r="N70" i="27" s="1"/>
  <c r="O68" i="1" s="1"/>
  <c r="G70" i="27"/>
  <c r="H70" i="27" s="1"/>
  <c r="M70" i="27" s="1"/>
  <c r="N68" i="1" s="1"/>
  <c r="J75" i="27"/>
  <c r="I75" i="27"/>
  <c r="G69" i="27"/>
  <c r="F75" i="27"/>
  <c r="K67" i="27"/>
  <c r="L67" i="27" s="1"/>
  <c r="N67" i="27" s="1"/>
  <c r="O66" i="1" s="1"/>
  <c r="K66" i="27"/>
  <c r="L66" i="27" s="1"/>
  <c r="N66" i="27" s="1"/>
  <c r="O65" i="1" s="1"/>
  <c r="G66" i="27"/>
  <c r="H66" i="27" s="1"/>
  <c r="M66" i="27" s="1"/>
  <c r="N65" i="1" s="1"/>
  <c r="G65" i="27"/>
  <c r="H65" i="27" s="1"/>
  <c r="M65" i="27" s="1"/>
  <c r="N64" i="1" s="1"/>
  <c r="K64" i="27"/>
  <c r="L64" i="27" s="1"/>
  <c r="N64" i="27" s="1"/>
  <c r="O63" i="1" s="1"/>
  <c r="G64" i="27"/>
  <c r="H64" i="27" s="1"/>
  <c r="M64" i="27" s="1"/>
  <c r="N63" i="1" s="1"/>
  <c r="K63" i="27"/>
  <c r="L63" i="27" s="1"/>
  <c r="N63" i="27" s="1"/>
  <c r="O62" i="1" s="1"/>
  <c r="G63" i="27"/>
  <c r="H63" i="27" s="1"/>
  <c r="M63" i="27" s="1"/>
  <c r="N62" i="1" s="1"/>
  <c r="K62" i="27"/>
  <c r="L62" i="27" s="1"/>
  <c r="N62" i="27" s="1"/>
  <c r="O61" i="1" s="1"/>
  <c r="G62" i="27"/>
  <c r="H62" i="27" s="1"/>
  <c r="M62" i="27" s="1"/>
  <c r="N61" i="1" s="1"/>
  <c r="K61" i="27"/>
  <c r="L61" i="27" s="1"/>
  <c r="N61" i="27" s="1"/>
  <c r="O60" i="1" s="1"/>
  <c r="K60" i="27"/>
  <c r="L60" i="27" s="1"/>
  <c r="N60" i="27" s="1"/>
  <c r="O59" i="1" s="1"/>
  <c r="G60" i="27"/>
  <c r="H60" i="27" s="1"/>
  <c r="M60" i="27" s="1"/>
  <c r="N59" i="1" s="1"/>
  <c r="J68" i="27"/>
  <c r="G59" i="27"/>
  <c r="H59" i="27" s="1"/>
  <c r="M59" i="27" s="1"/>
  <c r="N58" i="1" s="1"/>
  <c r="K57" i="27"/>
  <c r="L57" i="27" s="1"/>
  <c r="N57" i="27" s="1"/>
  <c r="O57" i="1" s="1"/>
  <c r="G57" i="27"/>
  <c r="H57" i="27" s="1"/>
  <c r="M57" i="27" s="1"/>
  <c r="N57" i="1" s="1"/>
  <c r="K56" i="27"/>
  <c r="L56" i="27" s="1"/>
  <c r="N56" i="27" s="1"/>
  <c r="O56" i="1" s="1"/>
  <c r="G56" i="27"/>
  <c r="H56" i="27" s="1"/>
  <c r="M56" i="27" s="1"/>
  <c r="N56" i="1" s="1"/>
  <c r="K55" i="27"/>
  <c r="L55" i="27" s="1"/>
  <c r="N55" i="27" s="1"/>
  <c r="O55" i="1" s="1"/>
  <c r="K54" i="27"/>
  <c r="L54" i="27" s="1"/>
  <c r="N54" i="27" s="1"/>
  <c r="O54" i="1" s="1"/>
  <c r="G54" i="27"/>
  <c r="H54" i="27" s="1"/>
  <c r="M54" i="27" s="1"/>
  <c r="N54" i="1" s="1"/>
  <c r="G53" i="27"/>
  <c r="H53" i="27" s="1"/>
  <c r="M53" i="27" s="1"/>
  <c r="N53" i="1" s="1"/>
  <c r="K52" i="27"/>
  <c r="L52" i="27" s="1"/>
  <c r="N52" i="27" s="1"/>
  <c r="O52" i="1" s="1"/>
  <c r="G52" i="27"/>
  <c r="H52" i="27" s="1"/>
  <c r="M52" i="27" s="1"/>
  <c r="N52" i="1" s="1"/>
  <c r="K51" i="27"/>
  <c r="L51" i="27" s="1"/>
  <c r="N51" i="27" s="1"/>
  <c r="O51" i="1" s="1"/>
  <c r="G51" i="27"/>
  <c r="H51" i="27" s="1"/>
  <c r="M51" i="27" s="1"/>
  <c r="N51" i="1" s="1"/>
  <c r="K50" i="27"/>
  <c r="L50" i="27" s="1"/>
  <c r="N50" i="27" s="1"/>
  <c r="O50" i="1" s="1"/>
  <c r="G50" i="27"/>
  <c r="H50" i="27" s="1"/>
  <c r="M50" i="27" s="1"/>
  <c r="N50" i="1" s="1"/>
  <c r="K49" i="27"/>
  <c r="L49" i="27" s="1"/>
  <c r="N49" i="27" s="1"/>
  <c r="O49" i="1" s="1"/>
  <c r="K48" i="27"/>
  <c r="L48" i="27" s="1"/>
  <c r="N48" i="27" s="1"/>
  <c r="O48" i="1" s="1"/>
  <c r="G48" i="27"/>
  <c r="H48" i="27" s="1"/>
  <c r="M48" i="27" s="1"/>
  <c r="N48" i="1" s="1"/>
  <c r="K47" i="27"/>
  <c r="L47" i="27" s="1"/>
  <c r="N47" i="27" s="1"/>
  <c r="O47" i="1" s="1"/>
  <c r="G47" i="27"/>
  <c r="H47" i="27" s="1"/>
  <c r="M47" i="27" s="1"/>
  <c r="N47" i="1" s="1"/>
  <c r="K46" i="27"/>
  <c r="L46" i="27" s="1"/>
  <c r="N46" i="27" s="1"/>
  <c r="O46" i="1" s="1"/>
  <c r="G46" i="27"/>
  <c r="H46" i="27" s="1"/>
  <c r="M46" i="27" s="1"/>
  <c r="N46" i="1" s="1"/>
  <c r="K45" i="27"/>
  <c r="L45" i="27" s="1"/>
  <c r="N45" i="27" s="1"/>
  <c r="O45" i="1" s="1"/>
  <c r="G45" i="27"/>
  <c r="H45" i="27" s="1"/>
  <c r="M45" i="27" s="1"/>
  <c r="N45" i="1" s="1"/>
  <c r="K44" i="27"/>
  <c r="L44" i="27" s="1"/>
  <c r="N44" i="27" s="1"/>
  <c r="O44" i="1" s="1"/>
  <c r="G44" i="27"/>
  <c r="H44" i="27" s="1"/>
  <c r="M44" i="27" s="1"/>
  <c r="N44" i="1" s="1"/>
  <c r="K43" i="27"/>
  <c r="L43" i="27" s="1"/>
  <c r="N43" i="27" s="1"/>
  <c r="O43" i="1" s="1"/>
  <c r="G43" i="27"/>
  <c r="H43" i="27" s="1"/>
  <c r="M43" i="27" s="1"/>
  <c r="N43" i="1" s="1"/>
  <c r="K42" i="27"/>
  <c r="L42" i="27" s="1"/>
  <c r="N42" i="27" s="1"/>
  <c r="O42" i="1" s="1"/>
  <c r="G42" i="27"/>
  <c r="H42" i="27" s="1"/>
  <c r="M42" i="27" s="1"/>
  <c r="N42" i="1" s="1"/>
  <c r="K41" i="27"/>
  <c r="L41" i="27" s="1"/>
  <c r="N41" i="27" s="1"/>
  <c r="O41" i="1" s="1"/>
  <c r="G41" i="27"/>
  <c r="H41" i="27" s="1"/>
  <c r="M41" i="27" s="1"/>
  <c r="N41" i="1" s="1"/>
  <c r="K40" i="27"/>
  <c r="E58" i="27"/>
  <c r="K38" i="27"/>
  <c r="L38" i="27" s="1"/>
  <c r="N38" i="27" s="1"/>
  <c r="O19" i="1" s="1"/>
  <c r="G38" i="27"/>
  <c r="H38" i="27" s="1"/>
  <c r="M38" i="27" s="1"/>
  <c r="N19" i="1" s="1"/>
  <c r="K37" i="27"/>
  <c r="L37" i="27" s="1"/>
  <c r="N37" i="27" s="1"/>
  <c r="O18" i="1" s="1"/>
  <c r="K36" i="27"/>
  <c r="L36" i="27" s="1"/>
  <c r="N36" i="27" s="1"/>
  <c r="O17" i="1" s="1"/>
  <c r="G36" i="27"/>
  <c r="H36" i="27" s="1"/>
  <c r="M36" i="27" s="1"/>
  <c r="N17" i="1" s="1"/>
  <c r="K35" i="27"/>
  <c r="L35" i="27" s="1"/>
  <c r="N35" i="27" s="1"/>
  <c r="O16" i="1" s="1"/>
  <c r="G35" i="27"/>
  <c r="H35" i="27" s="1"/>
  <c r="M35" i="27" s="1"/>
  <c r="N16" i="1" s="1"/>
  <c r="K34" i="27"/>
  <c r="L34" i="27" s="1"/>
  <c r="N34" i="27" s="1"/>
  <c r="O15" i="1" s="1"/>
  <c r="G34" i="27"/>
  <c r="H34" i="27" s="1"/>
  <c r="M34" i="27" s="1"/>
  <c r="N15" i="1" s="1"/>
  <c r="K33" i="27"/>
  <c r="L33" i="27" s="1"/>
  <c r="N33" i="27" s="1"/>
  <c r="O14" i="1" s="1"/>
  <c r="G33" i="27"/>
  <c r="H33" i="27" s="1"/>
  <c r="M33" i="27" s="1"/>
  <c r="N14" i="1" s="1"/>
  <c r="K32" i="27"/>
  <c r="L32" i="27" s="1"/>
  <c r="N32" i="27" s="1"/>
  <c r="O13" i="1" s="1"/>
  <c r="G32" i="27"/>
  <c r="H32" i="27" s="1"/>
  <c r="M32" i="27" s="1"/>
  <c r="N13" i="1" s="1"/>
  <c r="K31" i="27"/>
  <c r="L31" i="27" s="1"/>
  <c r="N31" i="27" s="1"/>
  <c r="O12" i="1" s="1"/>
  <c r="G31" i="27"/>
  <c r="H31" i="27" s="1"/>
  <c r="M31" i="27" s="1"/>
  <c r="N12" i="1" s="1"/>
  <c r="K30" i="27"/>
  <c r="L30" i="27" s="1"/>
  <c r="N30" i="27" s="1"/>
  <c r="O11" i="1" s="1"/>
  <c r="G30" i="27"/>
  <c r="H30" i="27" s="1"/>
  <c r="M30" i="27" s="1"/>
  <c r="N11" i="1" s="1"/>
  <c r="K29" i="27"/>
  <c r="L29" i="27" s="1"/>
  <c r="N29" i="27" s="1"/>
  <c r="O10" i="1" s="1"/>
  <c r="G29" i="27"/>
  <c r="H29" i="27" s="1"/>
  <c r="M29" i="27" s="1"/>
  <c r="N10" i="1" s="1"/>
  <c r="K28" i="27"/>
  <c r="L28" i="27" s="1"/>
  <c r="N28" i="27" s="1"/>
  <c r="O9" i="1" s="1"/>
  <c r="G28" i="27"/>
  <c r="H28" i="27" s="1"/>
  <c r="M28" i="27" s="1"/>
  <c r="N9" i="1" s="1"/>
  <c r="K27" i="27"/>
  <c r="L27" i="27" s="1"/>
  <c r="N27" i="27" s="1"/>
  <c r="O8" i="1" s="1"/>
  <c r="G27" i="27"/>
  <c r="H27" i="27" s="1"/>
  <c r="M27" i="27" s="1"/>
  <c r="N8" i="1" s="1"/>
  <c r="K26" i="27"/>
  <c r="L26" i="27" s="1"/>
  <c r="N26" i="27" s="1"/>
  <c r="O7" i="1" s="1"/>
  <c r="G26" i="27"/>
  <c r="H26" i="27" s="1"/>
  <c r="M26" i="27" s="1"/>
  <c r="N7" i="1" s="1"/>
  <c r="K25" i="27"/>
  <c r="L25" i="27" s="1"/>
  <c r="N25" i="27" s="1"/>
  <c r="E39" i="27"/>
  <c r="K23" i="27"/>
  <c r="L23" i="27" s="1"/>
  <c r="N23" i="27" s="1"/>
  <c r="O39" i="1" s="1"/>
  <c r="G23" i="27"/>
  <c r="H23" i="27" s="1"/>
  <c r="M23" i="27" s="1"/>
  <c r="N39" i="1" s="1"/>
  <c r="K22" i="27"/>
  <c r="L22" i="27" s="1"/>
  <c r="N22" i="27" s="1"/>
  <c r="O38" i="1" s="1"/>
  <c r="G22" i="27"/>
  <c r="H22" i="27" s="1"/>
  <c r="M22" i="27" s="1"/>
  <c r="N38" i="1" s="1"/>
  <c r="K21" i="27"/>
  <c r="L21" i="27" s="1"/>
  <c r="N21" i="27" s="1"/>
  <c r="O37" i="1" s="1"/>
  <c r="G21" i="27"/>
  <c r="H21" i="27" s="1"/>
  <c r="M21" i="27" s="1"/>
  <c r="N37" i="1" s="1"/>
  <c r="K20" i="27"/>
  <c r="L20" i="27" s="1"/>
  <c r="N20" i="27" s="1"/>
  <c r="O36" i="1" s="1"/>
  <c r="G20" i="27"/>
  <c r="H20" i="27" s="1"/>
  <c r="M20" i="27" s="1"/>
  <c r="N36" i="1" s="1"/>
  <c r="K19" i="27"/>
  <c r="L19" i="27" s="1"/>
  <c r="N19" i="27" s="1"/>
  <c r="O35" i="1" s="1"/>
  <c r="G19" i="27"/>
  <c r="H19" i="27" s="1"/>
  <c r="M19" i="27" s="1"/>
  <c r="N35" i="1" s="1"/>
  <c r="K18" i="27"/>
  <c r="L18" i="27" s="1"/>
  <c r="N18" i="27" s="1"/>
  <c r="O34" i="1" s="1"/>
  <c r="G18" i="27"/>
  <c r="H18" i="27" s="1"/>
  <c r="M18" i="27" s="1"/>
  <c r="N34" i="1" s="1"/>
  <c r="G17" i="27"/>
  <c r="H17" i="27" s="1"/>
  <c r="M17" i="27" s="1"/>
  <c r="N33" i="1" s="1"/>
  <c r="F24" i="27"/>
  <c r="E24" i="27"/>
  <c r="K14" i="27"/>
  <c r="L14" i="27" s="1"/>
  <c r="N14" i="27" s="1"/>
  <c r="O31" i="1" s="1"/>
  <c r="G14" i="27"/>
  <c r="H14" i="27" s="1"/>
  <c r="M14" i="27" s="1"/>
  <c r="N31" i="1" s="1"/>
  <c r="K13" i="27"/>
  <c r="L13" i="27" s="1"/>
  <c r="N13" i="27" s="1"/>
  <c r="O30" i="1" s="1"/>
  <c r="K12" i="27"/>
  <c r="L12" i="27" s="1"/>
  <c r="N12" i="27" s="1"/>
  <c r="O29" i="1" s="1"/>
  <c r="G12" i="27"/>
  <c r="H12" i="27" s="1"/>
  <c r="M12" i="27" s="1"/>
  <c r="N29" i="1" s="1"/>
  <c r="K11" i="27"/>
  <c r="L11" i="27" s="1"/>
  <c r="N11" i="27" s="1"/>
  <c r="O28" i="1" s="1"/>
  <c r="G11" i="27"/>
  <c r="H11" i="27" s="1"/>
  <c r="M11" i="27" s="1"/>
  <c r="N28" i="1" s="1"/>
  <c r="K10" i="27"/>
  <c r="L10" i="27" s="1"/>
  <c r="N10" i="27" s="1"/>
  <c r="O27" i="1" s="1"/>
  <c r="G10" i="27"/>
  <c r="H10" i="27" s="1"/>
  <c r="M10" i="27" s="1"/>
  <c r="N27" i="1" s="1"/>
  <c r="K9" i="27"/>
  <c r="L9" i="27" s="1"/>
  <c r="N9" i="27" s="1"/>
  <c r="O26" i="1" s="1"/>
  <c r="G9" i="27"/>
  <c r="H9" i="27" s="1"/>
  <c r="M9" i="27" s="1"/>
  <c r="N26" i="1" s="1"/>
  <c r="K8" i="27"/>
  <c r="L8" i="27" s="1"/>
  <c r="N8" i="27" s="1"/>
  <c r="O25" i="1" s="1"/>
  <c r="G8" i="27"/>
  <c r="H8" i="27" s="1"/>
  <c r="M8" i="27" s="1"/>
  <c r="N25" i="1" s="1"/>
  <c r="K7" i="27"/>
  <c r="L7" i="27" s="1"/>
  <c r="N7" i="27" s="1"/>
  <c r="O24" i="1" s="1"/>
  <c r="G7" i="27"/>
  <c r="H7" i="27" s="1"/>
  <c r="M7" i="27" s="1"/>
  <c r="N24" i="1" s="1"/>
  <c r="K6" i="27"/>
  <c r="L6" i="27" s="1"/>
  <c r="N6" i="27" s="1"/>
  <c r="O23" i="1" s="1"/>
  <c r="G6" i="27"/>
  <c r="H6" i="27" s="1"/>
  <c r="M6" i="27" s="1"/>
  <c r="N23" i="1" s="1"/>
  <c r="K5" i="27"/>
  <c r="L5" i="27" s="1"/>
  <c r="N5" i="27" s="1"/>
  <c r="O22" i="1" s="1"/>
  <c r="G5" i="27"/>
  <c r="H5" i="27" s="1"/>
  <c r="M5" i="27" s="1"/>
  <c r="N22" i="1" s="1"/>
  <c r="K4" i="27"/>
  <c r="L4" i="27" s="1"/>
  <c r="N4" i="27" s="1"/>
  <c r="O21" i="1" s="1"/>
  <c r="G4" i="27"/>
  <c r="H4" i="27" s="1"/>
  <c r="M4" i="27" s="1"/>
  <c r="N21" i="1" s="1"/>
  <c r="G3" i="27"/>
  <c r="F15" i="27"/>
  <c r="E15" i="27"/>
  <c r="N92" i="1" l="1"/>
  <c r="M95" i="27"/>
  <c r="N39" i="27"/>
  <c r="O6" i="1"/>
  <c r="H3" i="27"/>
  <c r="M3" i="27" s="1"/>
  <c r="G16" i="27"/>
  <c r="K17" i="27"/>
  <c r="L17" i="27" s="1"/>
  <c r="N17" i="27" s="1"/>
  <c r="O33" i="1" s="1"/>
  <c r="G25" i="27"/>
  <c r="G37" i="27"/>
  <c r="H37" i="27" s="1"/>
  <c r="M37" i="27" s="1"/>
  <c r="N18" i="1" s="1"/>
  <c r="F58" i="27"/>
  <c r="G49" i="27"/>
  <c r="H49" i="27" s="1"/>
  <c r="M49" i="27" s="1"/>
  <c r="N49" i="1" s="1"/>
  <c r="G61" i="27"/>
  <c r="H61" i="27" s="1"/>
  <c r="M61" i="27" s="1"/>
  <c r="N60" i="1" s="1"/>
  <c r="F68" i="27"/>
  <c r="I15" i="27"/>
  <c r="I39" i="27"/>
  <c r="K53" i="27"/>
  <c r="L53" i="27" s="1"/>
  <c r="N53" i="27" s="1"/>
  <c r="O53" i="1" s="1"/>
  <c r="E68" i="27"/>
  <c r="K65" i="27"/>
  <c r="L65" i="27" s="1"/>
  <c r="N65" i="27" s="1"/>
  <c r="O64" i="1" s="1"/>
  <c r="G73" i="27"/>
  <c r="H73" i="27" s="1"/>
  <c r="M73" i="27" s="1"/>
  <c r="N71" i="1" s="1"/>
  <c r="J15" i="27"/>
  <c r="I24" i="27"/>
  <c r="J39" i="27"/>
  <c r="I58" i="27"/>
  <c r="E75" i="27"/>
  <c r="K3" i="27"/>
  <c r="K16" i="27"/>
  <c r="K39" i="27"/>
  <c r="L40" i="27"/>
  <c r="N40" i="27" s="1"/>
  <c r="I68" i="27"/>
  <c r="H69" i="27"/>
  <c r="M69" i="27" s="1"/>
  <c r="K71" i="27"/>
  <c r="L71" i="27" s="1"/>
  <c r="N71" i="27" s="1"/>
  <c r="O69" i="1" s="1"/>
  <c r="J24" i="27"/>
  <c r="G55" i="27"/>
  <c r="H55" i="27" s="1"/>
  <c r="M55" i="27" s="1"/>
  <c r="N55" i="1" s="1"/>
  <c r="G67" i="27"/>
  <c r="H67" i="27" s="1"/>
  <c r="M67" i="27" s="1"/>
  <c r="N66" i="1" s="1"/>
  <c r="G13" i="27"/>
  <c r="H13" i="27" s="1"/>
  <c r="M13" i="27" s="1"/>
  <c r="N30" i="1" s="1"/>
  <c r="J58" i="27"/>
  <c r="K59" i="27"/>
  <c r="K69" i="27"/>
  <c r="F39" i="27"/>
  <c r="G40" i="27"/>
  <c r="G76" i="27"/>
  <c r="K76" i="27"/>
  <c r="E98" i="27" l="1"/>
  <c r="J98" i="27"/>
  <c r="N58" i="27"/>
  <c r="O40" i="1"/>
  <c r="I98" i="27"/>
  <c r="M75" i="27"/>
  <c r="N67" i="1"/>
  <c r="G75" i="27"/>
  <c r="H75" i="27" s="1"/>
  <c r="G68" i="27"/>
  <c r="H68" i="27" s="1"/>
  <c r="M68" i="27"/>
  <c r="F98" i="27"/>
  <c r="M15" i="27"/>
  <c r="N20" i="1"/>
  <c r="E17" i="16"/>
  <c r="E16" i="16"/>
  <c r="G97" i="27"/>
  <c r="H76" i="27"/>
  <c r="M76" i="27" s="1"/>
  <c r="K58" i="27"/>
  <c r="L58" i="27" s="1"/>
  <c r="G58" i="27"/>
  <c r="H58" i="27" s="1"/>
  <c r="H40" i="27"/>
  <c r="M40" i="27" s="1"/>
  <c r="G15" i="27"/>
  <c r="H15" i="27" s="1"/>
  <c r="L76" i="27"/>
  <c r="N76" i="27" s="1"/>
  <c r="K97" i="27"/>
  <c r="K68" i="27"/>
  <c r="L68" i="27" s="1"/>
  <c r="L59" i="27"/>
  <c r="N59" i="27" s="1"/>
  <c r="L39" i="27"/>
  <c r="K24" i="27"/>
  <c r="L24" i="27" s="1"/>
  <c r="L16" i="27"/>
  <c r="N16" i="27" s="1"/>
  <c r="K15" i="27"/>
  <c r="L15" i="27" s="1"/>
  <c r="L3" i="27"/>
  <c r="N3" i="27" s="1"/>
  <c r="K75" i="27"/>
  <c r="L75" i="27" s="1"/>
  <c r="L69" i="27"/>
  <c r="N69" i="27" s="1"/>
  <c r="H25" i="27"/>
  <c r="M25" i="27" s="1"/>
  <c r="G39" i="27"/>
  <c r="H39" i="27" s="1"/>
  <c r="G24" i="27"/>
  <c r="H24" i="27" s="1"/>
  <c r="H16" i="27"/>
  <c r="M16" i="27" s="1"/>
  <c r="N97" i="27" l="1"/>
  <c r="O73" i="1"/>
  <c r="N75" i="27"/>
  <c r="O67" i="1"/>
  <c r="N68" i="27"/>
  <c r="O58" i="1"/>
  <c r="N24" i="27"/>
  <c r="O32" i="1"/>
  <c r="N15" i="27"/>
  <c r="O20" i="1"/>
  <c r="M97" i="27"/>
  <c r="N73" i="1"/>
  <c r="M58" i="27"/>
  <c r="N40" i="1"/>
  <c r="M39" i="27"/>
  <c r="N6" i="1"/>
  <c r="M24" i="27"/>
  <c r="N32" i="1"/>
  <c r="H97" i="27"/>
  <c r="G98" i="27"/>
  <c r="H98" i="27" s="1"/>
  <c r="K98" i="27"/>
  <c r="L98" i="27" s="1"/>
  <c r="L97" i="27"/>
  <c r="N98" i="27" l="1"/>
  <c r="M98" i="27"/>
  <c r="Q3" i="24" l="1"/>
  <c r="Q6" i="1" s="1"/>
  <c r="Q4" i="24"/>
  <c r="Q7" i="1" s="1"/>
  <c r="Q5" i="24"/>
  <c r="Q8" i="1" s="1"/>
  <c r="Q6" i="24"/>
  <c r="Q9" i="1" s="1"/>
  <c r="Q7" i="24"/>
  <c r="Q10" i="1" s="1"/>
  <c r="Q8" i="24"/>
  <c r="Q11" i="1" s="1"/>
  <c r="Q9" i="24"/>
  <c r="Q12" i="1" s="1"/>
  <c r="Q10" i="24"/>
  <c r="Q13" i="1" s="1"/>
  <c r="Q11" i="24"/>
  <c r="Q14" i="1" s="1"/>
  <c r="Q12" i="24"/>
  <c r="Q15" i="1" s="1"/>
  <c r="Q13" i="24"/>
  <c r="Q16" i="1" s="1"/>
  <c r="Q14" i="24"/>
  <c r="Q17" i="1" s="1"/>
  <c r="Q15" i="24"/>
  <c r="Q18" i="1" s="1"/>
  <c r="Q16" i="24"/>
  <c r="Q19" i="1" s="1"/>
  <c r="Q17" i="24"/>
  <c r="Q20" i="1" s="1"/>
  <c r="Q18" i="24"/>
  <c r="Q21" i="1" s="1"/>
  <c r="Q19" i="24"/>
  <c r="Q22" i="1" s="1"/>
  <c r="Q20" i="24"/>
  <c r="Q23" i="1" s="1"/>
  <c r="Q21" i="24"/>
  <c r="Q24" i="1" s="1"/>
  <c r="Q22" i="24"/>
  <c r="Q25" i="1" s="1"/>
  <c r="Q23" i="24"/>
  <c r="Q26" i="1" s="1"/>
  <c r="Q24" i="24"/>
  <c r="Q27" i="1" s="1"/>
  <c r="Q25" i="24"/>
  <c r="Q28" i="1" s="1"/>
  <c r="Q26" i="24"/>
  <c r="Q29" i="1" s="1"/>
  <c r="Q27" i="24"/>
  <c r="Q30" i="1" s="1"/>
  <c r="Q28" i="24"/>
  <c r="Q31" i="1" s="1"/>
  <c r="Q29" i="24"/>
  <c r="Q32" i="1" s="1"/>
  <c r="Q30" i="24"/>
  <c r="Q33" i="1" s="1"/>
  <c r="Q31" i="24"/>
  <c r="Q34" i="1" s="1"/>
  <c r="Q32" i="24"/>
  <c r="Q35" i="1" s="1"/>
  <c r="Q33" i="24"/>
  <c r="Q36" i="1" s="1"/>
  <c r="Q34" i="24"/>
  <c r="Q37" i="1" s="1"/>
  <c r="Q35" i="24"/>
  <c r="Q38" i="1" s="1"/>
  <c r="Q36" i="24"/>
  <c r="Q39" i="1" s="1"/>
  <c r="Q37" i="24"/>
  <c r="Q40" i="1" s="1"/>
  <c r="Q38" i="24"/>
  <c r="Q41" i="1" s="1"/>
  <c r="Q39" i="24"/>
  <c r="Q42" i="1" s="1"/>
  <c r="Q40" i="24"/>
  <c r="Q43" i="1" s="1"/>
  <c r="Q41" i="24"/>
  <c r="Q44" i="1" s="1"/>
  <c r="Q42" i="24"/>
  <c r="Q45" i="1" s="1"/>
  <c r="Q43" i="24"/>
  <c r="Q46" i="1" s="1"/>
  <c r="Q44" i="24"/>
  <c r="Q47" i="1" s="1"/>
  <c r="Q45" i="24"/>
  <c r="Q48" i="1" s="1"/>
  <c r="Q46" i="24"/>
  <c r="Q49" i="1" s="1"/>
  <c r="Q47" i="24"/>
  <c r="Q50" i="1" s="1"/>
  <c r="Q48" i="24"/>
  <c r="Q51" i="1" s="1"/>
  <c r="Q49" i="24"/>
  <c r="Q52" i="1" s="1"/>
  <c r="Q50" i="24"/>
  <c r="Q53" i="1" s="1"/>
  <c r="Q51" i="24"/>
  <c r="Q54" i="1" s="1"/>
  <c r="Q52" i="24"/>
  <c r="Q55" i="1" s="1"/>
  <c r="Q53" i="24"/>
  <c r="Q56" i="1" s="1"/>
  <c r="Q54" i="24"/>
  <c r="Q57" i="1" s="1"/>
  <c r="Q55" i="24"/>
  <c r="Q58" i="1" s="1"/>
  <c r="Q56" i="24"/>
  <c r="Q59" i="1" s="1"/>
  <c r="Q57" i="24"/>
  <c r="Q60" i="1" s="1"/>
  <c r="Q58" i="24"/>
  <c r="Q61" i="1" s="1"/>
  <c r="Q59" i="24"/>
  <c r="Q62" i="1" s="1"/>
  <c r="Q60" i="24"/>
  <c r="Q63" i="1" s="1"/>
  <c r="Q61" i="24"/>
  <c r="Q64" i="1" s="1"/>
  <c r="Q62" i="24"/>
  <c r="Q65" i="1" s="1"/>
  <c r="Q63" i="24"/>
  <c r="Q66" i="1" s="1"/>
  <c r="Q64" i="24"/>
  <c r="Q67" i="1" s="1"/>
  <c r="Q65" i="24"/>
  <c r="Q68" i="1" s="1"/>
  <c r="Q66" i="24"/>
  <c r="Q69" i="1" s="1"/>
  <c r="Q67" i="24"/>
  <c r="Q70" i="1" s="1"/>
  <c r="Q68" i="24"/>
  <c r="Q71" i="1" s="1"/>
  <c r="Q69" i="24"/>
  <c r="Q72" i="1" s="1"/>
  <c r="Q70" i="24"/>
  <c r="Q73" i="1" s="1"/>
  <c r="Q71" i="24"/>
  <c r="Q74" i="1" s="1"/>
  <c r="Q72" i="24"/>
  <c r="Q75" i="1" s="1"/>
  <c r="Q73" i="24"/>
  <c r="Q76" i="1" s="1"/>
  <c r="Q74" i="24"/>
  <c r="Q77" i="1" s="1"/>
  <c r="Q75" i="24"/>
  <c r="Q78" i="1" s="1"/>
  <c r="Q76" i="24"/>
  <c r="Q79" i="1" s="1"/>
  <c r="Q77" i="24"/>
  <c r="Q80" i="1" s="1"/>
  <c r="Q78" i="24"/>
  <c r="Q81" i="1" s="1"/>
  <c r="Q79" i="24"/>
  <c r="Q82" i="1" s="1"/>
  <c r="Q80" i="24"/>
  <c r="Q83" i="1" s="1"/>
  <c r="Q81" i="24"/>
  <c r="Q84" i="1" s="1"/>
  <c r="Q82" i="24"/>
  <c r="Q85" i="1" s="1"/>
  <c r="Q83" i="24"/>
  <c r="Q86" i="1" s="1"/>
  <c r="Q84" i="24"/>
  <c r="Q87" i="1" s="1"/>
  <c r="Q85" i="24"/>
  <c r="Q88" i="1" s="1"/>
  <c r="Q86" i="24"/>
  <c r="Q89" i="1" s="1"/>
  <c r="Q87" i="24"/>
  <c r="Q90" i="1" s="1"/>
  <c r="Q88" i="24"/>
  <c r="Q91" i="1" s="1"/>
  <c r="Q89" i="24"/>
  <c r="Q92" i="1" s="1"/>
  <c r="Q90" i="24"/>
  <c r="Q93" i="1" s="1"/>
  <c r="P3" i="24"/>
  <c r="P6" i="1" s="1"/>
  <c r="P4" i="24"/>
  <c r="P7" i="1" s="1"/>
  <c r="P5" i="24"/>
  <c r="P8" i="1" s="1"/>
  <c r="P6" i="24"/>
  <c r="P9" i="1" s="1"/>
  <c r="P7" i="24"/>
  <c r="P10" i="1" s="1"/>
  <c r="P8" i="24"/>
  <c r="P11" i="1" s="1"/>
  <c r="P9" i="24"/>
  <c r="P12" i="1" s="1"/>
  <c r="P10" i="24"/>
  <c r="P13" i="1" s="1"/>
  <c r="P11" i="24"/>
  <c r="P14" i="1" s="1"/>
  <c r="P12" i="24"/>
  <c r="P15" i="1" s="1"/>
  <c r="P13" i="24"/>
  <c r="P16" i="1" s="1"/>
  <c r="P14" i="24"/>
  <c r="P17" i="1" s="1"/>
  <c r="P15" i="24"/>
  <c r="P18" i="1" s="1"/>
  <c r="P16" i="24"/>
  <c r="P19" i="1" s="1"/>
  <c r="P17" i="24"/>
  <c r="P20" i="1" s="1"/>
  <c r="P18" i="24"/>
  <c r="P21" i="1" s="1"/>
  <c r="P19" i="24"/>
  <c r="P22" i="1" s="1"/>
  <c r="P20" i="24"/>
  <c r="P23" i="1" s="1"/>
  <c r="P21" i="24"/>
  <c r="P24" i="1" s="1"/>
  <c r="P22" i="24"/>
  <c r="P25" i="1" s="1"/>
  <c r="P23" i="24"/>
  <c r="P26" i="1" s="1"/>
  <c r="P24" i="24"/>
  <c r="P27" i="1" s="1"/>
  <c r="P25" i="24"/>
  <c r="P28" i="1" s="1"/>
  <c r="P26" i="24"/>
  <c r="P29" i="1" s="1"/>
  <c r="P27" i="24"/>
  <c r="P30" i="1" s="1"/>
  <c r="P28" i="24"/>
  <c r="P31" i="1" s="1"/>
  <c r="P29" i="24"/>
  <c r="P32" i="1" s="1"/>
  <c r="P30" i="24"/>
  <c r="P33" i="1" s="1"/>
  <c r="P31" i="24"/>
  <c r="P34" i="1" s="1"/>
  <c r="P32" i="24"/>
  <c r="P35" i="1" s="1"/>
  <c r="P33" i="24"/>
  <c r="P36" i="1" s="1"/>
  <c r="P34" i="24"/>
  <c r="P37" i="1" s="1"/>
  <c r="P35" i="24"/>
  <c r="P38" i="1" s="1"/>
  <c r="P36" i="24"/>
  <c r="P39" i="1" s="1"/>
  <c r="P37" i="24"/>
  <c r="P40" i="1" s="1"/>
  <c r="P38" i="24"/>
  <c r="P41" i="1" s="1"/>
  <c r="P39" i="24"/>
  <c r="P42" i="1" s="1"/>
  <c r="P40" i="24"/>
  <c r="P43" i="1" s="1"/>
  <c r="P41" i="24"/>
  <c r="P44" i="1" s="1"/>
  <c r="P42" i="24"/>
  <c r="P45" i="1" s="1"/>
  <c r="P43" i="24"/>
  <c r="P46" i="1" s="1"/>
  <c r="P44" i="24"/>
  <c r="P47" i="1" s="1"/>
  <c r="P45" i="24"/>
  <c r="P48" i="1" s="1"/>
  <c r="P46" i="24"/>
  <c r="P49" i="1" s="1"/>
  <c r="P47" i="24"/>
  <c r="P50" i="1" s="1"/>
  <c r="P48" i="24"/>
  <c r="P51" i="1" s="1"/>
  <c r="P49" i="24"/>
  <c r="P52" i="1" s="1"/>
  <c r="P50" i="24"/>
  <c r="P53" i="1" s="1"/>
  <c r="P51" i="24"/>
  <c r="P54" i="1" s="1"/>
  <c r="P52" i="24"/>
  <c r="P55" i="1" s="1"/>
  <c r="P53" i="24"/>
  <c r="P56" i="1" s="1"/>
  <c r="P54" i="24"/>
  <c r="P57" i="1" s="1"/>
  <c r="P55" i="24"/>
  <c r="P58" i="1" s="1"/>
  <c r="P56" i="24"/>
  <c r="P59" i="1" s="1"/>
  <c r="P57" i="24"/>
  <c r="P60" i="1" s="1"/>
  <c r="P58" i="24"/>
  <c r="P61" i="1" s="1"/>
  <c r="P59" i="24"/>
  <c r="P62" i="1" s="1"/>
  <c r="P60" i="24"/>
  <c r="P63" i="1" s="1"/>
  <c r="P61" i="24"/>
  <c r="P64" i="1" s="1"/>
  <c r="P62" i="24"/>
  <c r="P65" i="1" s="1"/>
  <c r="P63" i="24"/>
  <c r="P66" i="1" s="1"/>
  <c r="P64" i="24"/>
  <c r="P67" i="1" s="1"/>
  <c r="P65" i="24"/>
  <c r="P68" i="1" s="1"/>
  <c r="P66" i="24"/>
  <c r="P69" i="1" s="1"/>
  <c r="P67" i="24"/>
  <c r="P70" i="1" s="1"/>
  <c r="P68" i="24"/>
  <c r="P71" i="1" s="1"/>
  <c r="P69" i="24"/>
  <c r="P72" i="1" s="1"/>
  <c r="P70" i="24"/>
  <c r="P73" i="1" s="1"/>
  <c r="P71" i="24"/>
  <c r="P74" i="1" s="1"/>
  <c r="P72" i="24"/>
  <c r="P75" i="1" s="1"/>
  <c r="P73" i="24"/>
  <c r="P76" i="1" s="1"/>
  <c r="P74" i="24"/>
  <c r="P77" i="1" s="1"/>
  <c r="P75" i="24"/>
  <c r="P78" i="1" s="1"/>
  <c r="P76" i="24"/>
  <c r="P79" i="1" s="1"/>
  <c r="P77" i="24"/>
  <c r="P80" i="1" s="1"/>
  <c r="P78" i="24"/>
  <c r="P81" i="1" s="1"/>
  <c r="P79" i="24"/>
  <c r="P82" i="1" s="1"/>
  <c r="P80" i="24"/>
  <c r="P83" i="1" s="1"/>
  <c r="P81" i="24"/>
  <c r="P84" i="1" s="1"/>
  <c r="P82" i="24"/>
  <c r="P85" i="1" s="1"/>
  <c r="P83" i="24"/>
  <c r="P86" i="1" s="1"/>
  <c r="P84" i="24"/>
  <c r="P87" i="1" s="1"/>
  <c r="P85" i="24"/>
  <c r="P88" i="1" s="1"/>
  <c r="P86" i="24"/>
  <c r="P89" i="1" s="1"/>
  <c r="P87" i="24"/>
  <c r="P90" i="1" s="1"/>
  <c r="P88" i="24"/>
  <c r="P91" i="1" s="1"/>
  <c r="P89" i="24"/>
  <c r="P92" i="1" s="1"/>
  <c r="P90" i="24"/>
  <c r="P93" i="1" s="1"/>
  <c r="E20" i="16" l="1"/>
  <c r="E19" i="16"/>
  <c r="Y2" i="17"/>
  <c r="Y3" i="17"/>
  <c r="Y4" i="17"/>
  <c r="Y5" i="17"/>
  <c r="Y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AF2" i="17" l="1"/>
  <c r="AG2" i="17"/>
  <c r="AH2" i="17"/>
  <c r="AF3" i="17"/>
  <c r="AG3" i="17"/>
  <c r="AH3" i="17"/>
  <c r="AF4" i="17"/>
  <c r="AG4" i="17"/>
  <c r="AH4" i="17"/>
  <c r="AF5" i="17"/>
  <c r="AG5" i="17"/>
  <c r="AH5" i="17"/>
  <c r="AF6" i="17"/>
  <c r="AG6" i="17"/>
  <c r="AH6" i="17"/>
  <c r="AF7" i="17"/>
  <c r="AG7" i="17"/>
  <c r="AH7" i="17"/>
  <c r="AF8" i="17"/>
  <c r="AG8" i="17"/>
  <c r="AH8" i="17"/>
  <c r="AF9" i="17"/>
  <c r="AG9" i="17"/>
  <c r="AH9" i="17"/>
  <c r="AF10" i="17"/>
  <c r="AG10" i="17"/>
  <c r="AH10" i="17"/>
  <c r="AF11" i="17"/>
  <c r="AG11" i="17"/>
  <c r="AH11" i="17"/>
  <c r="AF12" i="17"/>
  <c r="AG12" i="17"/>
  <c r="AH12" i="17"/>
  <c r="AF13" i="17"/>
  <c r="AG13" i="17"/>
  <c r="AH13" i="17"/>
  <c r="AF14" i="17"/>
  <c r="AG14" i="17"/>
  <c r="AH14" i="17"/>
  <c r="AF15" i="17"/>
  <c r="AG15" i="17"/>
  <c r="AH15" i="17"/>
  <c r="AF16" i="17"/>
  <c r="AG16" i="17"/>
  <c r="AH16" i="17"/>
  <c r="AF17" i="17"/>
  <c r="AG17" i="17"/>
  <c r="AH17" i="17"/>
  <c r="AF18" i="17"/>
  <c r="AG18" i="17"/>
  <c r="AH18" i="17"/>
  <c r="AF19" i="17"/>
  <c r="AG19" i="17"/>
  <c r="AH19" i="17"/>
  <c r="AF20" i="17"/>
  <c r="AG20" i="17"/>
  <c r="AH20" i="17"/>
  <c r="AF21" i="17"/>
  <c r="AG21" i="17"/>
  <c r="AH21" i="17"/>
  <c r="AF22" i="17"/>
  <c r="AG22" i="17"/>
  <c r="AH22" i="17"/>
  <c r="AF23" i="17"/>
  <c r="AG23" i="17"/>
  <c r="AH23" i="17"/>
  <c r="AF24" i="17"/>
  <c r="AG24" i="17"/>
  <c r="AH24" i="17"/>
  <c r="AF25" i="17"/>
  <c r="AG25" i="17"/>
  <c r="AH25" i="17"/>
  <c r="AF26" i="17"/>
  <c r="AG26" i="17"/>
  <c r="AH26" i="17"/>
  <c r="AF27" i="17"/>
  <c r="AG27" i="17"/>
  <c r="AH27" i="17"/>
  <c r="AF28" i="17"/>
  <c r="AG28" i="17"/>
  <c r="AH28" i="17"/>
  <c r="AF29" i="17"/>
  <c r="AG29" i="17"/>
  <c r="AH29" i="17"/>
  <c r="AF30" i="17"/>
  <c r="AG30" i="17"/>
  <c r="AH30" i="17"/>
  <c r="AF31" i="17"/>
  <c r="AG31" i="17"/>
  <c r="AH31" i="17"/>
  <c r="AF32" i="17"/>
  <c r="AG32" i="17"/>
  <c r="AH32" i="17"/>
  <c r="AF33" i="17"/>
  <c r="AG33" i="17"/>
  <c r="AH33" i="17"/>
  <c r="AF34" i="17"/>
  <c r="AG34" i="17"/>
  <c r="AH34" i="17"/>
  <c r="AF35" i="17"/>
  <c r="AG35" i="17"/>
  <c r="AH35" i="17"/>
  <c r="AF36" i="17"/>
  <c r="AG36" i="17"/>
  <c r="AH36" i="17"/>
  <c r="AF37" i="17"/>
  <c r="AG37" i="17"/>
  <c r="AH37" i="17"/>
  <c r="AF38" i="17"/>
  <c r="AG38" i="17"/>
  <c r="AH38" i="17"/>
  <c r="AF39" i="17"/>
  <c r="AG39" i="17"/>
  <c r="AH39" i="17"/>
  <c r="AF40" i="17"/>
  <c r="AG40" i="17"/>
  <c r="AH40" i="17"/>
  <c r="AF41" i="17"/>
  <c r="AG41" i="17"/>
  <c r="AH41" i="17"/>
  <c r="AF42" i="17"/>
  <c r="AG42" i="17"/>
  <c r="AH42" i="17"/>
  <c r="AF43" i="17"/>
  <c r="AG43" i="17"/>
  <c r="AH43" i="17"/>
  <c r="AF44" i="17"/>
  <c r="AG44" i="17"/>
  <c r="AH44" i="17"/>
  <c r="AF45" i="17"/>
  <c r="AG45" i="17"/>
  <c r="AH45" i="17"/>
  <c r="AF46" i="17"/>
  <c r="AG46" i="17"/>
  <c r="AH46" i="17"/>
  <c r="AF47" i="17"/>
  <c r="AG47" i="17"/>
  <c r="AH47" i="17"/>
  <c r="AF48" i="17"/>
  <c r="AG48" i="17"/>
  <c r="AH48" i="17"/>
  <c r="AF49" i="17"/>
  <c r="AG49" i="17"/>
  <c r="AH49" i="17"/>
  <c r="AF50" i="17"/>
  <c r="AG50" i="17"/>
  <c r="AH50" i="17"/>
  <c r="AF51" i="17"/>
  <c r="AG51" i="17"/>
  <c r="AH51" i="17"/>
  <c r="AF52" i="17"/>
  <c r="AG52" i="17"/>
  <c r="AH52" i="17"/>
  <c r="AF53" i="17"/>
  <c r="AG53" i="17"/>
  <c r="AH53" i="17"/>
  <c r="AF54" i="17"/>
  <c r="AG54" i="17"/>
  <c r="AH54" i="17"/>
  <c r="AF55" i="17"/>
  <c r="AG55" i="17"/>
  <c r="AH55" i="17"/>
  <c r="AF56" i="17"/>
  <c r="AG56" i="17"/>
  <c r="AH56" i="17"/>
  <c r="AF57" i="17"/>
  <c r="AG57" i="17"/>
  <c r="AH57" i="17"/>
  <c r="AF58" i="17"/>
  <c r="AG58" i="17"/>
  <c r="AH58" i="17"/>
  <c r="AF59" i="17"/>
  <c r="AG59" i="17"/>
  <c r="AH59" i="17"/>
  <c r="AF60" i="17"/>
  <c r="AG60" i="17"/>
  <c r="AH60" i="17"/>
  <c r="AF61" i="17"/>
  <c r="AG61" i="17"/>
  <c r="AH61" i="17"/>
  <c r="AF62" i="17"/>
  <c r="AG62" i="17"/>
  <c r="AH62" i="17"/>
  <c r="AF63" i="17"/>
  <c r="AG63" i="17"/>
  <c r="AH63" i="17"/>
  <c r="AF64" i="17"/>
  <c r="AG64" i="17"/>
  <c r="AH64" i="17"/>
  <c r="AF65" i="17"/>
  <c r="AG65" i="17"/>
  <c r="AH65" i="17"/>
  <c r="AF66" i="17"/>
  <c r="AG66" i="17"/>
  <c r="AH66" i="17"/>
  <c r="AF67" i="17"/>
  <c r="AG67" i="17"/>
  <c r="AH67" i="17"/>
  <c r="AF68" i="17"/>
  <c r="AG68" i="17"/>
  <c r="AH68" i="17"/>
  <c r="AF69" i="17"/>
  <c r="AG69" i="17"/>
  <c r="AH69" i="17"/>
  <c r="AF70" i="17"/>
  <c r="AG70" i="17"/>
  <c r="AH70" i="17"/>
  <c r="AF71" i="17"/>
  <c r="AG71" i="17"/>
  <c r="AH71" i="17"/>
  <c r="AF72" i="17"/>
  <c r="AG72" i="17"/>
  <c r="AH72" i="17"/>
  <c r="AF73" i="17"/>
  <c r="AG73" i="17"/>
  <c r="AH73" i="17"/>
  <c r="AF74" i="17"/>
  <c r="AG74" i="17"/>
  <c r="AH74" i="17"/>
  <c r="AF75" i="17"/>
  <c r="AG75" i="17"/>
  <c r="AH75" i="17"/>
  <c r="AF76" i="17"/>
  <c r="AG76" i="17"/>
  <c r="AH76" i="17"/>
  <c r="AF77" i="17"/>
  <c r="AG77" i="17"/>
  <c r="AH77" i="17"/>
  <c r="AF78" i="17"/>
  <c r="AG78" i="17"/>
  <c r="AH78" i="17"/>
  <c r="AF79" i="17"/>
  <c r="AG79" i="17"/>
  <c r="AH79" i="17"/>
  <c r="AF80" i="17"/>
  <c r="AG80" i="17"/>
  <c r="AH80" i="17"/>
  <c r="AF81" i="17"/>
  <c r="AG81" i="17"/>
  <c r="AH81" i="17"/>
  <c r="AF82" i="17"/>
  <c r="AG82" i="17"/>
  <c r="AH82" i="17"/>
  <c r="AF83" i="17"/>
  <c r="AG83" i="17"/>
  <c r="AH83" i="17"/>
  <c r="AF84" i="17"/>
  <c r="AG84" i="17"/>
  <c r="AH84" i="17"/>
  <c r="AF85" i="17"/>
  <c r="AG85" i="17"/>
  <c r="AH85" i="17"/>
  <c r="AF86" i="17"/>
  <c r="AG86" i="17"/>
  <c r="AH86" i="17"/>
  <c r="AF87" i="17"/>
  <c r="AG87" i="17"/>
  <c r="AH87" i="17"/>
  <c r="AF88" i="17"/>
  <c r="AG88" i="17"/>
  <c r="AH88" i="17"/>
  <c r="AF89" i="17"/>
  <c r="AG89" i="17"/>
  <c r="AH89" i="17"/>
  <c r="I3" i="19" l="1"/>
  <c r="J3" i="19"/>
  <c r="I4" i="19"/>
  <c r="J4" i="19"/>
  <c r="I5" i="19"/>
  <c r="J5" i="19"/>
  <c r="I6" i="19"/>
  <c r="J6" i="19"/>
  <c r="I7" i="19"/>
  <c r="J7" i="19"/>
  <c r="I8" i="19"/>
  <c r="J8" i="19"/>
  <c r="I9" i="19"/>
  <c r="J9" i="19"/>
  <c r="I10" i="19"/>
  <c r="J10" i="19"/>
  <c r="I11" i="19"/>
  <c r="J11" i="19"/>
  <c r="I12" i="19"/>
  <c r="J12" i="19"/>
  <c r="I13" i="19"/>
  <c r="J13" i="19"/>
  <c r="I14" i="19"/>
  <c r="J14" i="19"/>
  <c r="I15" i="19"/>
  <c r="J15" i="19"/>
  <c r="I16" i="19"/>
  <c r="J16" i="19"/>
  <c r="I17" i="19"/>
  <c r="J17" i="19"/>
  <c r="I18" i="19"/>
  <c r="J18" i="19"/>
  <c r="I19" i="19"/>
  <c r="J19" i="19"/>
  <c r="I20" i="19"/>
  <c r="J20" i="19"/>
  <c r="I21" i="19"/>
  <c r="J21" i="19"/>
  <c r="I22" i="19"/>
  <c r="J22" i="19"/>
  <c r="I23" i="19"/>
  <c r="J23" i="19"/>
  <c r="I24" i="19"/>
  <c r="J24" i="19"/>
  <c r="I25" i="19"/>
  <c r="J25" i="19"/>
  <c r="I26" i="19"/>
  <c r="J26" i="19"/>
  <c r="I27" i="19"/>
  <c r="J27" i="19"/>
  <c r="I28" i="19"/>
  <c r="J28" i="19"/>
  <c r="I29" i="19"/>
  <c r="J29" i="19"/>
  <c r="I30" i="19"/>
  <c r="J30" i="19"/>
  <c r="I31" i="19"/>
  <c r="J31" i="19"/>
  <c r="I32" i="19"/>
  <c r="J32" i="19"/>
  <c r="I33" i="19"/>
  <c r="J33" i="19"/>
  <c r="I34" i="19"/>
  <c r="J34" i="19"/>
  <c r="I35" i="19"/>
  <c r="J35" i="19"/>
  <c r="I36" i="19"/>
  <c r="J36" i="19"/>
  <c r="I37" i="19"/>
  <c r="J37" i="19"/>
  <c r="I38" i="19"/>
  <c r="J38" i="19"/>
  <c r="I39" i="19"/>
  <c r="J39" i="19"/>
  <c r="I40" i="19"/>
  <c r="J40" i="19"/>
  <c r="I41" i="19"/>
  <c r="J41" i="19"/>
  <c r="I42" i="19"/>
  <c r="J42" i="19"/>
  <c r="I43" i="19"/>
  <c r="J43" i="19"/>
  <c r="I44" i="19"/>
  <c r="J44" i="19"/>
  <c r="I45" i="19"/>
  <c r="J45" i="19"/>
  <c r="I46" i="19"/>
  <c r="J46" i="19"/>
  <c r="I47" i="19"/>
  <c r="J47" i="19"/>
  <c r="I48" i="19"/>
  <c r="J48" i="19"/>
  <c r="I49" i="19"/>
  <c r="J49" i="19"/>
  <c r="I50" i="19"/>
  <c r="J50" i="19"/>
  <c r="I51" i="19"/>
  <c r="J51" i="19"/>
  <c r="I52" i="19"/>
  <c r="J52" i="19"/>
  <c r="I53" i="19"/>
  <c r="J53" i="19"/>
  <c r="I54" i="19"/>
  <c r="J54" i="19"/>
  <c r="I55" i="19"/>
  <c r="J55" i="19"/>
  <c r="I56" i="19"/>
  <c r="J56" i="19"/>
  <c r="I57" i="19"/>
  <c r="J57" i="19"/>
  <c r="I58" i="19"/>
  <c r="J58" i="19"/>
  <c r="I59" i="19"/>
  <c r="J59" i="19"/>
  <c r="I60" i="19"/>
  <c r="J60" i="19"/>
  <c r="I61" i="19"/>
  <c r="J61" i="19"/>
  <c r="I62" i="19"/>
  <c r="J62" i="19"/>
  <c r="I63" i="19"/>
  <c r="J63" i="19"/>
  <c r="I64" i="19"/>
  <c r="J64" i="19"/>
  <c r="I65" i="19"/>
  <c r="J65" i="19"/>
  <c r="I66" i="19"/>
  <c r="J66" i="19"/>
  <c r="I67" i="19"/>
  <c r="J67" i="19"/>
  <c r="I68" i="19"/>
  <c r="J68" i="19"/>
  <c r="I69" i="19"/>
  <c r="J69" i="19"/>
  <c r="I70" i="19"/>
  <c r="J70" i="19"/>
  <c r="I71" i="19"/>
  <c r="J71" i="19"/>
  <c r="I72" i="19"/>
  <c r="J72" i="19"/>
  <c r="I73" i="19"/>
  <c r="J73" i="19"/>
  <c r="I74" i="19"/>
  <c r="J74" i="19"/>
  <c r="I75" i="19"/>
  <c r="J75" i="19"/>
  <c r="I76" i="19"/>
  <c r="J76" i="19"/>
  <c r="I77" i="19"/>
  <c r="J77" i="19"/>
  <c r="I78" i="19"/>
  <c r="J78" i="19"/>
  <c r="I79" i="19"/>
  <c r="J79" i="19"/>
  <c r="I80" i="19"/>
  <c r="J80" i="19"/>
  <c r="I81" i="19"/>
  <c r="J81" i="19"/>
  <c r="I82" i="19"/>
  <c r="J82" i="19"/>
  <c r="I83" i="19"/>
  <c r="J83" i="19"/>
  <c r="I84" i="19"/>
  <c r="J84" i="19"/>
  <c r="I85" i="19"/>
  <c r="J85" i="19"/>
  <c r="I86" i="19"/>
  <c r="J86" i="19"/>
  <c r="I87" i="19"/>
  <c r="J87" i="19"/>
  <c r="I88" i="19"/>
  <c r="J88" i="19"/>
  <c r="I89" i="19"/>
  <c r="J89" i="19"/>
  <c r="I90" i="19"/>
  <c r="J90" i="19"/>
  <c r="O90" i="19" l="1"/>
  <c r="R90" i="19"/>
  <c r="Q90" i="19"/>
  <c r="P90" i="19"/>
  <c r="O84" i="19"/>
  <c r="R84" i="19"/>
  <c r="Q84" i="19"/>
  <c r="P84" i="19"/>
  <c r="O78" i="19"/>
  <c r="R78" i="19"/>
  <c r="P78" i="19"/>
  <c r="Q78" i="19"/>
  <c r="O72" i="19"/>
  <c r="R72" i="19"/>
  <c r="Q72" i="19"/>
  <c r="P72" i="19"/>
  <c r="O66" i="19"/>
  <c r="R66" i="19"/>
  <c r="Q66" i="19"/>
  <c r="P66" i="19"/>
  <c r="O60" i="19"/>
  <c r="R60" i="19"/>
  <c r="P60" i="19"/>
  <c r="Q60" i="19"/>
  <c r="O54" i="19"/>
  <c r="R54" i="19"/>
  <c r="Q54" i="19"/>
  <c r="P54" i="19"/>
  <c r="O48" i="19"/>
  <c r="R48" i="19"/>
  <c r="Q48" i="19"/>
  <c r="P48" i="19"/>
  <c r="O42" i="19"/>
  <c r="R42" i="19"/>
  <c r="P42" i="19"/>
  <c r="Q42" i="19"/>
  <c r="O36" i="19"/>
  <c r="R36" i="19"/>
  <c r="Q36" i="19"/>
  <c r="P36" i="19"/>
  <c r="O30" i="19"/>
  <c r="R30" i="19"/>
  <c r="Q30" i="19"/>
  <c r="P30" i="19"/>
  <c r="O24" i="19"/>
  <c r="R24" i="19"/>
  <c r="P24" i="19"/>
  <c r="Q24" i="19"/>
  <c r="O18" i="19"/>
  <c r="Q18" i="19"/>
  <c r="R18" i="19"/>
  <c r="P18" i="19"/>
  <c r="O12" i="19"/>
  <c r="Q12" i="19"/>
  <c r="R12" i="19"/>
  <c r="P12" i="19"/>
  <c r="O6" i="19"/>
  <c r="Q6" i="19"/>
  <c r="R6" i="19"/>
  <c r="P6" i="19"/>
  <c r="P89" i="19"/>
  <c r="R89" i="19"/>
  <c r="Q89" i="19"/>
  <c r="O89" i="19"/>
  <c r="P83" i="19"/>
  <c r="R83" i="19"/>
  <c r="O83" i="19"/>
  <c r="Q83" i="19"/>
  <c r="P77" i="19"/>
  <c r="R77" i="19"/>
  <c r="Q77" i="19"/>
  <c r="O77" i="19"/>
  <c r="P71" i="19"/>
  <c r="R71" i="19"/>
  <c r="Q71" i="19"/>
  <c r="O71" i="19"/>
  <c r="P65" i="19"/>
  <c r="R65" i="19"/>
  <c r="O65" i="19"/>
  <c r="Q65" i="19"/>
  <c r="P59" i="19"/>
  <c r="R59" i="19"/>
  <c r="Q59" i="19"/>
  <c r="O59" i="19"/>
  <c r="P53" i="19"/>
  <c r="R53" i="19"/>
  <c r="Q53" i="19"/>
  <c r="O53" i="19"/>
  <c r="P47" i="19"/>
  <c r="R47" i="19"/>
  <c r="O47" i="19"/>
  <c r="Q47" i="19"/>
  <c r="P41" i="19"/>
  <c r="R41" i="19"/>
  <c r="Q41" i="19"/>
  <c r="O41" i="19"/>
  <c r="P35" i="19"/>
  <c r="R35" i="19"/>
  <c r="Q35" i="19"/>
  <c r="O35" i="19"/>
  <c r="P29" i="19"/>
  <c r="R29" i="19"/>
  <c r="O29" i="19"/>
  <c r="Q29" i="19"/>
  <c r="P23" i="19"/>
  <c r="R23" i="19"/>
  <c r="Q23" i="19"/>
  <c r="O23" i="19"/>
  <c r="P17" i="19"/>
  <c r="R17" i="19"/>
  <c r="O17" i="19"/>
  <c r="Q17" i="19"/>
  <c r="P11" i="19"/>
  <c r="R11" i="19"/>
  <c r="O11" i="19"/>
  <c r="Q11" i="19"/>
  <c r="P5" i="19"/>
  <c r="R5" i="19"/>
  <c r="O5" i="19"/>
  <c r="Q5" i="19"/>
  <c r="P88" i="19"/>
  <c r="O88" i="19"/>
  <c r="Q88" i="19"/>
  <c r="R88" i="19"/>
  <c r="P82" i="19"/>
  <c r="R82" i="19"/>
  <c r="O82" i="19"/>
  <c r="Q82" i="19"/>
  <c r="P76" i="19"/>
  <c r="O76" i="19"/>
  <c r="R76" i="19"/>
  <c r="Q76" i="19"/>
  <c r="P70" i="19"/>
  <c r="O70" i="19"/>
  <c r="Q70" i="19"/>
  <c r="R70" i="19"/>
  <c r="P64" i="19"/>
  <c r="O64" i="19"/>
  <c r="R64" i="19"/>
  <c r="Q64" i="19"/>
  <c r="P58" i="19"/>
  <c r="R58" i="19"/>
  <c r="O58" i="19"/>
  <c r="Q58" i="19"/>
  <c r="P52" i="19"/>
  <c r="O52" i="19"/>
  <c r="Q52" i="19"/>
  <c r="R52" i="19"/>
  <c r="P46" i="19"/>
  <c r="R46" i="19"/>
  <c r="O46" i="19"/>
  <c r="Q46" i="19"/>
  <c r="P40" i="19"/>
  <c r="O40" i="19"/>
  <c r="R40" i="19"/>
  <c r="Q40" i="19"/>
  <c r="P34" i="19"/>
  <c r="O34" i="19"/>
  <c r="Q34" i="19"/>
  <c r="R34" i="19"/>
  <c r="P28" i="19"/>
  <c r="O28" i="19"/>
  <c r="R28" i="19"/>
  <c r="Q28" i="19"/>
  <c r="P22" i="19"/>
  <c r="R22" i="19"/>
  <c r="O22" i="19"/>
  <c r="Q22" i="19"/>
  <c r="P16" i="19"/>
  <c r="R16" i="19"/>
  <c r="O16" i="19"/>
  <c r="Q16" i="19"/>
  <c r="P10" i="19"/>
  <c r="R10" i="19"/>
  <c r="O10" i="19"/>
  <c r="Q10" i="19"/>
  <c r="P4" i="19"/>
  <c r="R4" i="19"/>
  <c r="O4" i="19"/>
  <c r="Q4" i="19"/>
  <c r="O87" i="19"/>
  <c r="R87" i="19"/>
  <c r="P87" i="19"/>
  <c r="Q87" i="19"/>
  <c r="O81" i="19"/>
  <c r="R81" i="19"/>
  <c r="P81" i="19"/>
  <c r="Q81" i="19"/>
  <c r="O75" i="19"/>
  <c r="R75" i="19"/>
  <c r="P75" i="19"/>
  <c r="Q75" i="19"/>
  <c r="O69" i="19"/>
  <c r="R69" i="19"/>
  <c r="P69" i="19"/>
  <c r="Q69" i="19"/>
  <c r="O63" i="19"/>
  <c r="R63" i="19"/>
  <c r="Q63" i="19"/>
  <c r="P63" i="19"/>
  <c r="O57" i="19"/>
  <c r="R57" i="19"/>
  <c r="P57" i="19"/>
  <c r="Q57" i="19"/>
  <c r="O51" i="19"/>
  <c r="R51" i="19"/>
  <c r="P51" i="19"/>
  <c r="Q51" i="19"/>
  <c r="O45" i="19"/>
  <c r="R45" i="19"/>
  <c r="P45" i="19"/>
  <c r="Q45" i="19"/>
  <c r="O39" i="19"/>
  <c r="R39" i="19"/>
  <c r="P39" i="19"/>
  <c r="Q39" i="19"/>
  <c r="O33" i="19"/>
  <c r="R33" i="19"/>
  <c r="P33" i="19"/>
  <c r="Q33" i="19"/>
  <c r="O27" i="19"/>
  <c r="R27" i="19"/>
  <c r="P27" i="19"/>
  <c r="Q27" i="19"/>
  <c r="O21" i="19"/>
  <c r="Q21" i="19"/>
  <c r="R21" i="19"/>
  <c r="P21" i="19"/>
  <c r="O15" i="19"/>
  <c r="Q15" i="19"/>
  <c r="R15" i="19"/>
  <c r="P15" i="19"/>
  <c r="O9" i="19"/>
  <c r="Q9" i="19"/>
  <c r="R9" i="19"/>
  <c r="P9" i="19"/>
  <c r="O3" i="19"/>
  <c r="Q3" i="19"/>
  <c r="R3" i="19"/>
  <c r="P3" i="19"/>
  <c r="P86" i="19"/>
  <c r="R86" i="19"/>
  <c r="O86" i="19"/>
  <c r="Q86" i="19"/>
  <c r="P80" i="19"/>
  <c r="R80" i="19"/>
  <c r="O80" i="19"/>
  <c r="Q80" i="19"/>
  <c r="P74" i="19"/>
  <c r="R74" i="19"/>
  <c r="O74" i="19"/>
  <c r="Q74" i="19"/>
  <c r="P68" i="19"/>
  <c r="R68" i="19"/>
  <c r="O68" i="19"/>
  <c r="Q68" i="19"/>
  <c r="P62" i="19"/>
  <c r="R62" i="19"/>
  <c r="O62" i="19"/>
  <c r="Q62" i="19"/>
  <c r="P56" i="19"/>
  <c r="R56" i="19"/>
  <c r="O56" i="19"/>
  <c r="Q56" i="19"/>
  <c r="P50" i="19"/>
  <c r="R50" i="19"/>
  <c r="O50" i="19"/>
  <c r="Q50" i="19"/>
  <c r="P44" i="19"/>
  <c r="R44" i="19"/>
  <c r="O44" i="19"/>
  <c r="Q44" i="19"/>
  <c r="P38" i="19"/>
  <c r="R38" i="19"/>
  <c r="O38" i="19"/>
  <c r="Q38" i="19"/>
  <c r="P32" i="19"/>
  <c r="R32" i="19"/>
  <c r="O32" i="19"/>
  <c r="Q32" i="19"/>
  <c r="P26" i="19"/>
  <c r="R26" i="19"/>
  <c r="O26" i="19"/>
  <c r="Q26" i="19"/>
  <c r="P20" i="19"/>
  <c r="R20" i="19"/>
  <c r="Q20" i="19"/>
  <c r="O20" i="19"/>
  <c r="P14" i="19"/>
  <c r="R14" i="19"/>
  <c r="O14" i="19"/>
  <c r="Q14" i="19"/>
  <c r="P8" i="19"/>
  <c r="R8" i="19"/>
  <c r="Q8" i="19"/>
  <c r="O8" i="19"/>
  <c r="P85" i="19"/>
  <c r="Q85" i="19"/>
  <c r="R85" i="19"/>
  <c r="O85" i="19"/>
  <c r="P79" i="19"/>
  <c r="Q79" i="19"/>
  <c r="O79" i="19"/>
  <c r="R79" i="19"/>
  <c r="P73" i="19"/>
  <c r="O73" i="19"/>
  <c r="Q73" i="19"/>
  <c r="R73" i="19"/>
  <c r="P67" i="19"/>
  <c r="Q67" i="19"/>
  <c r="R67" i="19"/>
  <c r="O67" i="19"/>
  <c r="P61" i="19"/>
  <c r="Q61" i="19"/>
  <c r="O61" i="19"/>
  <c r="R61" i="19"/>
  <c r="P55" i="19"/>
  <c r="O55" i="19"/>
  <c r="Q55" i="19"/>
  <c r="R55" i="19"/>
  <c r="P49" i="19"/>
  <c r="Q49" i="19"/>
  <c r="R49" i="19"/>
  <c r="O49" i="19"/>
  <c r="P43" i="19"/>
  <c r="Q43" i="19"/>
  <c r="O43" i="19"/>
  <c r="R43" i="19"/>
  <c r="P37" i="19"/>
  <c r="O37" i="19"/>
  <c r="Q37" i="19"/>
  <c r="R37" i="19"/>
  <c r="P31" i="19"/>
  <c r="Q31" i="19"/>
  <c r="R31" i="19"/>
  <c r="O31" i="19"/>
  <c r="P25" i="19"/>
  <c r="Q25" i="19"/>
  <c r="O25" i="19"/>
  <c r="R25" i="19"/>
  <c r="P19" i="19"/>
  <c r="R19" i="19"/>
  <c r="Q19" i="19"/>
  <c r="O19" i="19"/>
  <c r="P13" i="19"/>
  <c r="R13" i="19"/>
  <c r="Q13" i="19"/>
  <c r="O13" i="19"/>
  <c r="P7" i="19"/>
  <c r="R7" i="19"/>
  <c r="O7" i="19"/>
  <c r="Q7" i="19"/>
  <c r="E87" i="19"/>
  <c r="E75" i="19"/>
  <c r="E63" i="19"/>
  <c r="E51" i="19"/>
  <c r="E39" i="19"/>
  <c r="E27" i="19"/>
  <c r="E15" i="19"/>
  <c r="E3" i="19"/>
  <c r="E86" i="19"/>
  <c r="E74" i="19"/>
  <c r="E62" i="19"/>
  <c r="E50" i="19"/>
  <c r="E38" i="19"/>
  <c r="E26" i="19"/>
  <c r="E14" i="19"/>
  <c r="E85" i="19"/>
  <c r="E73" i="19"/>
  <c r="E61" i="19"/>
  <c r="E49" i="19"/>
  <c r="E37" i="19"/>
  <c r="E25" i="19"/>
  <c r="E13" i="19"/>
  <c r="E84" i="19"/>
  <c r="E72" i="19"/>
  <c r="E60" i="19"/>
  <c r="E48" i="19"/>
  <c r="E36" i="19"/>
  <c r="E24" i="19"/>
  <c r="E12" i="19"/>
  <c r="E83" i="19"/>
  <c r="E71" i="19"/>
  <c r="E59" i="19"/>
  <c r="E47" i="19"/>
  <c r="E35" i="19"/>
  <c r="E23" i="19"/>
  <c r="E11" i="19"/>
  <c r="E82" i="19"/>
  <c r="E70" i="19"/>
  <c r="E58" i="19"/>
  <c r="E46" i="19"/>
  <c r="E34" i="19"/>
  <c r="E22" i="19"/>
  <c r="E10" i="19"/>
  <c r="E81" i="19"/>
  <c r="E69" i="19"/>
  <c r="E57" i="19"/>
  <c r="E45" i="19"/>
  <c r="E33" i="19"/>
  <c r="E21" i="19"/>
  <c r="E9" i="19"/>
  <c r="E80" i="19"/>
  <c r="E68" i="19"/>
  <c r="E56" i="19"/>
  <c r="E44" i="19"/>
  <c r="E32" i="19"/>
  <c r="E20" i="19"/>
  <c r="E8" i="19"/>
  <c r="E79" i="19"/>
  <c r="E67" i="19"/>
  <c r="E55" i="19"/>
  <c r="E43" i="19"/>
  <c r="E31" i="19"/>
  <c r="E19" i="19"/>
  <c r="E7" i="19"/>
  <c r="E90" i="19"/>
  <c r="E78" i="19"/>
  <c r="E66" i="19"/>
  <c r="E54" i="19"/>
  <c r="E42" i="19"/>
  <c r="E30" i="19"/>
  <c r="E18" i="19"/>
  <c r="E6" i="19"/>
  <c r="E89" i="19"/>
  <c r="E77" i="19"/>
  <c r="E65" i="19"/>
  <c r="E53" i="19"/>
  <c r="E41" i="19"/>
  <c r="E29" i="19"/>
  <c r="E17" i="19"/>
  <c r="E5" i="19"/>
  <c r="E88" i="19"/>
  <c r="E76" i="19"/>
  <c r="E64" i="19"/>
  <c r="E52" i="19"/>
  <c r="E40" i="19"/>
  <c r="E28" i="19"/>
  <c r="E16" i="19"/>
  <c r="E4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F3" i="19"/>
  <c r="G3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F56" i="19"/>
  <c r="G56" i="19"/>
  <c r="F57" i="19"/>
  <c r="G57" i="19"/>
  <c r="F58" i="19"/>
  <c r="G58" i="19"/>
  <c r="F59" i="19"/>
  <c r="G59" i="19"/>
  <c r="F60" i="19"/>
  <c r="G60" i="19"/>
  <c r="F61" i="19"/>
  <c r="G61" i="19"/>
  <c r="F62" i="19"/>
  <c r="G62" i="19"/>
  <c r="F63" i="19"/>
  <c r="G63" i="19"/>
  <c r="F64" i="19"/>
  <c r="G64" i="19"/>
  <c r="F65" i="19"/>
  <c r="G65" i="19"/>
  <c r="F66" i="19"/>
  <c r="G66" i="19"/>
  <c r="F67" i="19"/>
  <c r="G67" i="19"/>
  <c r="F68" i="19"/>
  <c r="G68" i="19"/>
  <c r="F69" i="19"/>
  <c r="G69" i="19"/>
  <c r="F70" i="19"/>
  <c r="G70" i="19"/>
  <c r="F71" i="19"/>
  <c r="G71" i="19"/>
  <c r="F72" i="19"/>
  <c r="G72" i="19"/>
  <c r="F73" i="19"/>
  <c r="G73" i="19"/>
  <c r="F74" i="19"/>
  <c r="G74" i="19"/>
  <c r="F75" i="19"/>
  <c r="G75" i="19"/>
  <c r="F76" i="19"/>
  <c r="G76" i="19"/>
  <c r="F77" i="19"/>
  <c r="G77" i="19"/>
  <c r="F78" i="19"/>
  <c r="G78" i="19"/>
  <c r="F79" i="19"/>
  <c r="G79" i="19"/>
  <c r="F80" i="19"/>
  <c r="G80" i="19"/>
  <c r="F81" i="19"/>
  <c r="G81" i="19"/>
  <c r="F82" i="19"/>
  <c r="G82" i="19"/>
  <c r="F83" i="19"/>
  <c r="G83" i="19"/>
  <c r="F84" i="19"/>
  <c r="G84" i="19"/>
  <c r="F85" i="19"/>
  <c r="G85" i="19"/>
  <c r="F86" i="19"/>
  <c r="G86" i="19"/>
  <c r="F87" i="19"/>
  <c r="G87" i="19"/>
  <c r="F88" i="19"/>
  <c r="G88" i="19"/>
  <c r="F89" i="19"/>
  <c r="G89" i="19"/>
  <c r="F90" i="19"/>
  <c r="G90" i="19"/>
  <c r="Z2" i="17" l="1"/>
  <c r="Z3" i="17"/>
  <c r="Z4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S3" i="19" l="1"/>
  <c r="W3" i="19" s="1"/>
  <c r="T3" i="19"/>
  <c r="X3" i="19" s="1"/>
  <c r="U3" i="19"/>
  <c r="Y3" i="19" s="1"/>
  <c r="V3" i="19"/>
  <c r="Z3" i="19" s="1"/>
  <c r="S4" i="19"/>
  <c r="W4" i="19" s="1"/>
  <c r="T4" i="19"/>
  <c r="X4" i="19" s="1"/>
  <c r="U4" i="19"/>
  <c r="Y4" i="19" s="1"/>
  <c r="T7" i="1" s="1"/>
  <c r="V4" i="19"/>
  <c r="Z4" i="19" s="1"/>
  <c r="S5" i="19"/>
  <c r="W5" i="19" s="1"/>
  <c r="T5" i="19"/>
  <c r="X5" i="19" s="1"/>
  <c r="U5" i="19"/>
  <c r="Y5" i="19" s="1"/>
  <c r="T8" i="1" s="1"/>
  <c r="V5" i="19"/>
  <c r="Z5" i="19" s="1"/>
  <c r="U8" i="1" s="1"/>
  <c r="S6" i="19"/>
  <c r="W6" i="19" s="1"/>
  <c r="T6" i="19"/>
  <c r="X6" i="19" s="1"/>
  <c r="U6" i="19"/>
  <c r="Y6" i="19" s="1"/>
  <c r="V6" i="19"/>
  <c r="Z6" i="19" s="1"/>
  <c r="S7" i="19"/>
  <c r="W7" i="19" s="1"/>
  <c r="T7" i="19"/>
  <c r="X7" i="19" s="1"/>
  <c r="S10" i="1" s="1"/>
  <c r="U7" i="19"/>
  <c r="Y7" i="19" s="1"/>
  <c r="V7" i="19"/>
  <c r="Z7" i="19" s="1"/>
  <c r="S8" i="19"/>
  <c r="W8" i="19" s="1"/>
  <c r="T8" i="19"/>
  <c r="X8" i="19" s="1"/>
  <c r="U8" i="19"/>
  <c r="Y8" i="19" s="1"/>
  <c r="T11" i="1" s="1"/>
  <c r="V8" i="19"/>
  <c r="Z8" i="19" s="1"/>
  <c r="U11" i="1" s="1"/>
  <c r="S9" i="19"/>
  <c r="W9" i="19" s="1"/>
  <c r="T9" i="19"/>
  <c r="X9" i="19" s="1"/>
  <c r="S12" i="1" s="1"/>
  <c r="U9" i="19"/>
  <c r="Y9" i="19" s="1"/>
  <c r="T12" i="1" s="1"/>
  <c r="V9" i="19"/>
  <c r="Z9" i="19" s="1"/>
  <c r="S10" i="19"/>
  <c r="W10" i="19" s="1"/>
  <c r="T10" i="19"/>
  <c r="X10" i="19" s="1"/>
  <c r="S13" i="1" s="1"/>
  <c r="U10" i="19"/>
  <c r="Y10" i="19" s="1"/>
  <c r="V10" i="19"/>
  <c r="Z10" i="19" s="1"/>
  <c r="S11" i="19"/>
  <c r="W11" i="19" s="1"/>
  <c r="T11" i="19"/>
  <c r="X11" i="19" s="1"/>
  <c r="U11" i="19"/>
  <c r="Y11" i="19" s="1"/>
  <c r="T14" i="1" s="1"/>
  <c r="V11" i="19"/>
  <c r="Z11" i="19" s="1"/>
  <c r="U14" i="1" s="1"/>
  <c r="S12" i="19"/>
  <c r="W12" i="19" s="1"/>
  <c r="T12" i="19"/>
  <c r="X12" i="19" s="1"/>
  <c r="U12" i="19"/>
  <c r="Y12" i="19" s="1"/>
  <c r="V12" i="19"/>
  <c r="Z12" i="19" s="1"/>
  <c r="S13" i="19"/>
  <c r="W13" i="19" s="1"/>
  <c r="T13" i="19"/>
  <c r="X13" i="19" s="1"/>
  <c r="U13" i="19"/>
  <c r="Y13" i="19" s="1"/>
  <c r="V13" i="19"/>
  <c r="Z13" i="19" s="1"/>
  <c r="S14" i="19"/>
  <c r="W14" i="19" s="1"/>
  <c r="T14" i="19"/>
  <c r="X14" i="19" s="1"/>
  <c r="U14" i="19"/>
  <c r="Y14" i="19" s="1"/>
  <c r="T17" i="1" s="1"/>
  <c r="V14" i="19"/>
  <c r="Z14" i="19" s="1"/>
  <c r="U17" i="1" s="1"/>
  <c r="S15" i="19"/>
  <c r="W15" i="19" s="1"/>
  <c r="T15" i="19"/>
  <c r="X15" i="19" s="1"/>
  <c r="U15" i="19"/>
  <c r="Y15" i="19" s="1"/>
  <c r="V15" i="19"/>
  <c r="Z15" i="19" s="1"/>
  <c r="S16" i="19"/>
  <c r="W16" i="19" s="1"/>
  <c r="T16" i="19"/>
  <c r="X16" i="19" s="1"/>
  <c r="U16" i="19"/>
  <c r="Y16" i="19" s="1"/>
  <c r="V16" i="19"/>
  <c r="Z16" i="19" s="1"/>
  <c r="S17" i="19"/>
  <c r="W17" i="19" s="1"/>
  <c r="T17" i="19"/>
  <c r="X17" i="19" s="1"/>
  <c r="U17" i="19"/>
  <c r="Y17" i="19" s="1"/>
  <c r="V17" i="19"/>
  <c r="Z17" i="19" s="1"/>
  <c r="U20" i="1" s="1"/>
  <c r="S18" i="19"/>
  <c r="W18" i="19" s="1"/>
  <c r="T18" i="19"/>
  <c r="X18" i="19" s="1"/>
  <c r="U18" i="19"/>
  <c r="Y18" i="19" s="1"/>
  <c r="T21" i="1" s="1"/>
  <c r="V18" i="19"/>
  <c r="Z18" i="19" s="1"/>
  <c r="S19" i="19"/>
  <c r="W19" i="19" s="1"/>
  <c r="T19" i="19"/>
  <c r="X19" i="19" s="1"/>
  <c r="U19" i="19"/>
  <c r="Y19" i="19" s="1"/>
  <c r="V19" i="19"/>
  <c r="Z19" i="19" s="1"/>
  <c r="S20" i="19"/>
  <c r="W20" i="19" s="1"/>
  <c r="T20" i="19"/>
  <c r="X20" i="19" s="1"/>
  <c r="U20" i="19"/>
  <c r="Y20" i="19" s="1"/>
  <c r="T23" i="1" s="1"/>
  <c r="V20" i="19"/>
  <c r="Z20" i="19" s="1"/>
  <c r="U23" i="1" s="1"/>
  <c r="S21" i="19"/>
  <c r="W21" i="19" s="1"/>
  <c r="T21" i="19"/>
  <c r="X21" i="19" s="1"/>
  <c r="U21" i="19"/>
  <c r="Y21" i="19" s="1"/>
  <c r="T24" i="1" s="1"/>
  <c r="V21" i="19"/>
  <c r="Z21" i="19" s="1"/>
  <c r="S22" i="19"/>
  <c r="W22" i="19" s="1"/>
  <c r="T22" i="19"/>
  <c r="X22" i="19" s="1"/>
  <c r="U22" i="19"/>
  <c r="Y22" i="19" s="1"/>
  <c r="V22" i="19"/>
  <c r="Z22" i="19" s="1"/>
  <c r="S23" i="19"/>
  <c r="W23" i="19" s="1"/>
  <c r="T23" i="19"/>
  <c r="X23" i="19" s="1"/>
  <c r="U23" i="19"/>
  <c r="Y23" i="19" s="1"/>
  <c r="T26" i="1" s="1"/>
  <c r="V23" i="19"/>
  <c r="Z23" i="19" s="1"/>
  <c r="U26" i="1" s="1"/>
  <c r="S24" i="19"/>
  <c r="W24" i="19" s="1"/>
  <c r="T24" i="19"/>
  <c r="X24" i="19" s="1"/>
  <c r="U24" i="19"/>
  <c r="Y24" i="19" s="1"/>
  <c r="V24" i="19"/>
  <c r="Z24" i="19" s="1"/>
  <c r="S25" i="19"/>
  <c r="W25" i="19" s="1"/>
  <c r="T25" i="19"/>
  <c r="X25" i="19" s="1"/>
  <c r="U25" i="19"/>
  <c r="Y25" i="19" s="1"/>
  <c r="V25" i="19"/>
  <c r="Z25" i="19" s="1"/>
  <c r="U28" i="1" s="1"/>
  <c r="S26" i="19"/>
  <c r="W26" i="19" s="1"/>
  <c r="T26" i="19"/>
  <c r="X26" i="19" s="1"/>
  <c r="U26" i="19"/>
  <c r="Y26" i="19" s="1"/>
  <c r="T29" i="1" s="1"/>
  <c r="V26" i="19"/>
  <c r="Z26" i="19" s="1"/>
  <c r="U29" i="1" s="1"/>
  <c r="S27" i="19"/>
  <c r="W27" i="19" s="1"/>
  <c r="T27" i="19"/>
  <c r="X27" i="19" s="1"/>
  <c r="S30" i="1" s="1"/>
  <c r="U27" i="19"/>
  <c r="Y27" i="19" s="1"/>
  <c r="V27" i="19"/>
  <c r="Z27" i="19" s="1"/>
  <c r="S28" i="19"/>
  <c r="W28" i="19" s="1"/>
  <c r="T28" i="19"/>
  <c r="X28" i="19" s="1"/>
  <c r="U28" i="19"/>
  <c r="Y28" i="19" s="1"/>
  <c r="V28" i="19"/>
  <c r="Z28" i="19" s="1"/>
  <c r="S29" i="19"/>
  <c r="W29" i="19" s="1"/>
  <c r="T29" i="19"/>
  <c r="X29" i="19" s="1"/>
  <c r="U29" i="19"/>
  <c r="Y29" i="19" s="1"/>
  <c r="T32" i="1" s="1"/>
  <c r="V29" i="19"/>
  <c r="Z29" i="19" s="1"/>
  <c r="U32" i="1" s="1"/>
  <c r="S30" i="19"/>
  <c r="W30" i="19" s="1"/>
  <c r="T30" i="19"/>
  <c r="X30" i="19" s="1"/>
  <c r="U30" i="19"/>
  <c r="Y30" i="19" s="1"/>
  <c r="V30" i="19"/>
  <c r="Z30" i="19" s="1"/>
  <c r="S31" i="19"/>
  <c r="W31" i="19" s="1"/>
  <c r="T31" i="19"/>
  <c r="X31" i="19" s="1"/>
  <c r="U31" i="19"/>
  <c r="Y31" i="19" s="1"/>
  <c r="V31" i="19"/>
  <c r="Z31" i="19" s="1"/>
  <c r="S32" i="19"/>
  <c r="W32" i="19" s="1"/>
  <c r="T32" i="19"/>
  <c r="X32" i="19" s="1"/>
  <c r="U32" i="19"/>
  <c r="Y32" i="19" s="1"/>
  <c r="T35" i="1" s="1"/>
  <c r="V32" i="19"/>
  <c r="Z32" i="19" s="1"/>
  <c r="S33" i="19"/>
  <c r="W33" i="19" s="1"/>
  <c r="T33" i="19"/>
  <c r="X33" i="19" s="1"/>
  <c r="U33" i="19"/>
  <c r="Y33" i="19" s="1"/>
  <c r="V33" i="19"/>
  <c r="Z33" i="19" s="1"/>
  <c r="S34" i="19"/>
  <c r="W34" i="19" s="1"/>
  <c r="T34" i="19"/>
  <c r="X34" i="19" s="1"/>
  <c r="U34" i="19"/>
  <c r="Y34" i="19" s="1"/>
  <c r="V34" i="19"/>
  <c r="Z34" i="19" s="1"/>
  <c r="S35" i="19"/>
  <c r="W35" i="19" s="1"/>
  <c r="T35" i="19"/>
  <c r="X35" i="19" s="1"/>
  <c r="U35" i="19"/>
  <c r="Y35" i="19" s="1"/>
  <c r="T38" i="1" s="1"/>
  <c r="V35" i="19"/>
  <c r="Z35" i="19" s="1"/>
  <c r="U38" i="1" s="1"/>
  <c r="S36" i="19"/>
  <c r="W36" i="19" s="1"/>
  <c r="T36" i="19"/>
  <c r="X36" i="19" s="1"/>
  <c r="U36" i="19"/>
  <c r="Y36" i="19" s="1"/>
  <c r="V36" i="19"/>
  <c r="Z36" i="19" s="1"/>
  <c r="S37" i="19"/>
  <c r="W37" i="19" s="1"/>
  <c r="T37" i="19"/>
  <c r="X37" i="19" s="1"/>
  <c r="U37" i="19"/>
  <c r="Y37" i="19" s="1"/>
  <c r="V37" i="19"/>
  <c r="Z37" i="19" s="1"/>
  <c r="S38" i="19"/>
  <c r="W38" i="19" s="1"/>
  <c r="T38" i="19"/>
  <c r="X38" i="19" s="1"/>
  <c r="U38" i="19"/>
  <c r="Y38" i="19" s="1"/>
  <c r="T41" i="1" s="1"/>
  <c r="V38" i="19"/>
  <c r="Z38" i="19" s="1"/>
  <c r="U41" i="1" s="1"/>
  <c r="S39" i="19"/>
  <c r="W39" i="19" s="1"/>
  <c r="T39" i="19"/>
  <c r="X39" i="19" s="1"/>
  <c r="U39" i="19"/>
  <c r="Y39" i="19" s="1"/>
  <c r="V39" i="19"/>
  <c r="Z39" i="19" s="1"/>
  <c r="S40" i="19"/>
  <c r="W40" i="19" s="1"/>
  <c r="T40" i="19"/>
  <c r="X40" i="19" s="1"/>
  <c r="U40" i="19"/>
  <c r="Y40" i="19" s="1"/>
  <c r="V40" i="19"/>
  <c r="Z40" i="19" s="1"/>
  <c r="U43" i="1" s="1"/>
  <c r="S41" i="19"/>
  <c r="W41" i="19" s="1"/>
  <c r="T41" i="19"/>
  <c r="X41" i="19" s="1"/>
  <c r="U41" i="19"/>
  <c r="Y41" i="19" s="1"/>
  <c r="T44" i="1" s="1"/>
  <c r="V41" i="19"/>
  <c r="Z41" i="19" s="1"/>
  <c r="S42" i="19"/>
  <c r="W42" i="19" s="1"/>
  <c r="T42" i="19"/>
  <c r="X42" i="19" s="1"/>
  <c r="U42" i="19"/>
  <c r="Y42" i="19" s="1"/>
  <c r="V42" i="19"/>
  <c r="Z42" i="19" s="1"/>
  <c r="S43" i="19"/>
  <c r="W43" i="19" s="1"/>
  <c r="T43" i="19"/>
  <c r="X43" i="19" s="1"/>
  <c r="U43" i="19"/>
  <c r="Y43" i="19" s="1"/>
  <c r="T46" i="1" s="1"/>
  <c r="V43" i="19"/>
  <c r="Z43" i="19" s="1"/>
  <c r="S44" i="19"/>
  <c r="W44" i="19" s="1"/>
  <c r="T44" i="19"/>
  <c r="X44" i="19" s="1"/>
  <c r="U44" i="19"/>
  <c r="Y44" i="19" s="1"/>
  <c r="T47" i="1" s="1"/>
  <c r="V44" i="19"/>
  <c r="Z44" i="19" s="1"/>
  <c r="U47" i="1" s="1"/>
  <c r="S45" i="19"/>
  <c r="W45" i="19" s="1"/>
  <c r="T45" i="19"/>
  <c r="X45" i="19" s="1"/>
  <c r="U45" i="19"/>
  <c r="Y45" i="19" s="1"/>
  <c r="V45" i="19"/>
  <c r="Z45" i="19" s="1"/>
  <c r="U48" i="1" s="1"/>
  <c r="S46" i="19"/>
  <c r="W46" i="19" s="1"/>
  <c r="T46" i="19"/>
  <c r="X46" i="19" s="1"/>
  <c r="U46" i="19"/>
  <c r="Y46" i="19" s="1"/>
  <c r="V46" i="19"/>
  <c r="Z46" i="19" s="1"/>
  <c r="S47" i="19"/>
  <c r="W47" i="19" s="1"/>
  <c r="T47" i="19"/>
  <c r="X47" i="19" s="1"/>
  <c r="U47" i="19"/>
  <c r="Y47" i="19" s="1"/>
  <c r="T50" i="1" s="1"/>
  <c r="V47" i="19"/>
  <c r="Z47" i="19" s="1"/>
  <c r="S48" i="19"/>
  <c r="W48" i="19" s="1"/>
  <c r="R51" i="1" s="1"/>
  <c r="T48" i="19"/>
  <c r="X48" i="19" s="1"/>
  <c r="U48" i="19"/>
  <c r="Y48" i="19" s="1"/>
  <c r="V48" i="19"/>
  <c r="Z48" i="19" s="1"/>
  <c r="U51" i="1" s="1"/>
  <c r="S49" i="19"/>
  <c r="W49" i="19" s="1"/>
  <c r="T49" i="19"/>
  <c r="X49" i="19" s="1"/>
  <c r="U49" i="19"/>
  <c r="Y49" i="19" s="1"/>
  <c r="T52" i="1" s="1"/>
  <c r="V49" i="19"/>
  <c r="Z49" i="19" s="1"/>
  <c r="S50" i="19"/>
  <c r="W50" i="19" s="1"/>
  <c r="T50" i="19"/>
  <c r="X50" i="19" s="1"/>
  <c r="U50" i="19"/>
  <c r="Y50" i="19" s="1"/>
  <c r="T53" i="1" s="1"/>
  <c r="V50" i="19"/>
  <c r="Z50" i="19" s="1"/>
  <c r="U53" i="1" s="1"/>
  <c r="S51" i="19"/>
  <c r="W51" i="19" s="1"/>
  <c r="T51" i="19"/>
  <c r="X51" i="19" s="1"/>
  <c r="U51" i="19"/>
  <c r="Y51" i="19" s="1"/>
  <c r="V51" i="19"/>
  <c r="Z51" i="19" s="1"/>
  <c r="U54" i="1" s="1"/>
  <c r="S52" i="19"/>
  <c r="W52" i="19" s="1"/>
  <c r="T52" i="19"/>
  <c r="X52" i="19" s="1"/>
  <c r="S55" i="1" s="1"/>
  <c r="U52" i="19"/>
  <c r="Y52" i="19" s="1"/>
  <c r="V52" i="19"/>
  <c r="Z52" i="19" s="1"/>
  <c r="S53" i="19"/>
  <c r="W53" i="19" s="1"/>
  <c r="T53" i="19"/>
  <c r="X53" i="19" s="1"/>
  <c r="U53" i="19"/>
  <c r="Y53" i="19" s="1"/>
  <c r="T56" i="1" s="1"/>
  <c r="V53" i="19"/>
  <c r="Z53" i="19" s="1"/>
  <c r="U56" i="1" s="1"/>
  <c r="S54" i="19"/>
  <c r="W54" i="19" s="1"/>
  <c r="T54" i="19"/>
  <c r="X54" i="19" s="1"/>
  <c r="U54" i="19"/>
  <c r="Y54" i="19" s="1"/>
  <c r="V54" i="19"/>
  <c r="Z54" i="19" s="1"/>
  <c r="U57" i="1" s="1"/>
  <c r="S55" i="19"/>
  <c r="W55" i="19" s="1"/>
  <c r="T55" i="19"/>
  <c r="X55" i="19" s="1"/>
  <c r="U55" i="19"/>
  <c r="Y55" i="19" s="1"/>
  <c r="T58" i="1" s="1"/>
  <c r="V55" i="19"/>
  <c r="Z55" i="19" s="1"/>
  <c r="S56" i="19"/>
  <c r="W56" i="19" s="1"/>
  <c r="T56" i="19"/>
  <c r="X56" i="19" s="1"/>
  <c r="U56" i="19"/>
  <c r="Y56" i="19" s="1"/>
  <c r="T59" i="1" s="1"/>
  <c r="V56" i="19"/>
  <c r="Z56" i="19" s="1"/>
  <c r="S57" i="19"/>
  <c r="W57" i="19" s="1"/>
  <c r="T57" i="19"/>
  <c r="X57" i="19" s="1"/>
  <c r="S60" i="1" s="1"/>
  <c r="U57" i="19"/>
  <c r="Y57" i="19" s="1"/>
  <c r="V57" i="19"/>
  <c r="Z57" i="19" s="1"/>
  <c r="U60" i="1" s="1"/>
  <c r="S58" i="19"/>
  <c r="W58" i="19" s="1"/>
  <c r="T58" i="19"/>
  <c r="X58" i="19" s="1"/>
  <c r="U58" i="19"/>
  <c r="Y58" i="19" s="1"/>
  <c r="V58" i="19"/>
  <c r="Z58" i="19" s="1"/>
  <c r="S59" i="19"/>
  <c r="W59" i="19" s="1"/>
  <c r="T59" i="19"/>
  <c r="X59" i="19" s="1"/>
  <c r="U59" i="19"/>
  <c r="Y59" i="19" s="1"/>
  <c r="T62" i="1" s="1"/>
  <c r="V59" i="19"/>
  <c r="Z59" i="19" s="1"/>
  <c r="U62" i="1" s="1"/>
  <c r="S60" i="19"/>
  <c r="W60" i="19" s="1"/>
  <c r="R63" i="1" s="1"/>
  <c r="T60" i="19"/>
  <c r="X60" i="19" s="1"/>
  <c r="U60" i="19"/>
  <c r="Y60" i="19" s="1"/>
  <c r="T63" i="1" s="1"/>
  <c r="V60" i="19"/>
  <c r="Z60" i="19" s="1"/>
  <c r="U63" i="1" s="1"/>
  <c r="S61" i="19"/>
  <c r="W61" i="19" s="1"/>
  <c r="R64" i="1" s="1"/>
  <c r="T61" i="19"/>
  <c r="X61" i="19" s="1"/>
  <c r="U61" i="19"/>
  <c r="Y61" i="19" s="1"/>
  <c r="T64" i="1" s="1"/>
  <c r="V61" i="19"/>
  <c r="Z61" i="19" s="1"/>
  <c r="S62" i="19"/>
  <c r="W62" i="19" s="1"/>
  <c r="T62" i="19"/>
  <c r="X62" i="19" s="1"/>
  <c r="U62" i="19"/>
  <c r="Y62" i="19" s="1"/>
  <c r="T65" i="1" s="1"/>
  <c r="V62" i="19"/>
  <c r="Z62" i="19" s="1"/>
  <c r="S63" i="19"/>
  <c r="W63" i="19" s="1"/>
  <c r="R66" i="1" s="1"/>
  <c r="T63" i="19"/>
  <c r="X63" i="19" s="1"/>
  <c r="U63" i="19"/>
  <c r="Y63" i="19" s="1"/>
  <c r="V63" i="19"/>
  <c r="Z63" i="19" s="1"/>
  <c r="U66" i="1" s="1"/>
  <c r="S64" i="19"/>
  <c r="W64" i="19" s="1"/>
  <c r="T64" i="19"/>
  <c r="X64" i="19" s="1"/>
  <c r="U64" i="19"/>
  <c r="Y64" i="19" s="1"/>
  <c r="V64" i="19"/>
  <c r="Z64" i="19" s="1"/>
  <c r="U67" i="1" s="1"/>
  <c r="S65" i="19"/>
  <c r="W65" i="19" s="1"/>
  <c r="T65" i="19"/>
  <c r="X65" i="19" s="1"/>
  <c r="U65" i="19"/>
  <c r="Y65" i="19" s="1"/>
  <c r="T68" i="1" s="1"/>
  <c r="V65" i="19"/>
  <c r="Z65" i="19" s="1"/>
  <c r="U68" i="1" s="1"/>
  <c r="S66" i="19"/>
  <c r="W66" i="19" s="1"/>
  <c r="R69" i="1" s="1"/>
  <c r="T66" i="19"/>
  <c r="X66" i="19" s="1"/>
  <c r="U66" i="19"/>
  <c r="Y66" i="19" s="1"/>
  <c r="V66" i="19"/>
  <c r="Z66" i="19" s="1"/>
  <c r="U69" i="1" s="1"/>
  <c r="S67" i="19"/>
  <c r="W67" i="19" s="1"/>
  <c r="R70" i="1" s="1"/>
  <c r="T67" i="19"/>
  <c r="X67" i="19" s="1"/>
  <c r="U67" i="19"/>
  <c r="Y67" i="19" s="1"/>
  <c r="V67" i="19"/>
  <c r="Z67" i="19" s="1"/>
  <c r="S68" i="19"/>
  <c r="W68" i="19" s="1"/>
  <c r="R71" i="1" s="1"/>
  <c r="T68" i="19"/>
  <c r="X68" i="19" s="1"/>
  <c r="U68" i="19"/>
  <c r="Y68" i="19" s="1"/>
  <c r="T71" i="1" s="1"/>
  <c r="V68" i="19"/>
  <c r="Z68" i="19" s="1"/>
  <c r="U71" i="1" s="1"/>
  <c r="S69" i="19"/>
  <c r="W69" i="19" s="1"/>
  <c r="R72" i="1" s="1"/>
  <c r="T69" i="19"/>
  <c r="X69" i="19" s="1"/>
  <c r="U69" i="19"/>
  <c r="Y69" i="19" s="1"/>
  <c r="V69" i="19"/>
  <c r="Z69" i="19" s="1"/>
  <c r="U72" i="1" s="1"/>
  <c r="S70" i="19"/>
  <c r="W70" i="19" s="1"/>
  <c r="T70" i="19"/>
  <c r="X70" i="19" s="1"/>
  <c r="U70" i="19"/>
  <c r="Y70" i="19" s="1"/>
  <c r="V70" i="19"/>
  <c r="Z70" i="19" s="1"/>
  <c r="S71" i="19"/>
  <c r="W71" i="19" s="1"/>
  <c r="T71" i="19"/>
  <c r="X71" i="19" s="1"/>
  <c r="U71" i="19"/>
  <c r="Y71" i="19" s="1"/>
  <c r="T74" i="1" s="1"/>
  <c r="V71" i="19"/>
  <c r="Z71" i="19" s="1"/>
  <c r="U74" i="1" s="1"/>
  <c r="S72" i="19"/>
  <c r="W72" i="19" s="1"/>
  <c r="T72" i="19"/>
  <c r="X72" i="19" s="1"/>
  <c r="U72" i="19"/>
  <c r="Y72" i="19" s="1"/>
  <c r="V72" i="19"/>
  <c r="Z72" i="19" s="1"/>
  <c r="U75" i="1" s="1"/>
  <c r="S73" i="19"/>
  <c r="W73" i="19" s="1"/>
  <c r="R76" i="1" s="1"/>
  <c r="T73" i="19"/>
  <c r="X73" i="19" s="1"/>
  <c r="U73" i="19"/>
  <c r="Y73" i="19" s="1"/>
  <c r="V73" i="19"/>
  <c r="Z73" i="19" s="1"/>
  <c r="S74" i="19"/>
  <c r="W74" i="19" s="1"/>
  <c r="T74" i="19"/>
  <c r="X74" i="19" s="1"/>
  <c r="U74" i="19"/>
  <c r="Y74" i="19" s="1"/>
  <c r="T77" i="1" s="1"/>
  <c r="V74" i="19"/>
  <c r="Z74" i="19" s="1"/>
  <c r="U77" i="1" s="1"/>
  <c r="S75" i="19"/>
  <c r="W75" i="19" s="1"/>
  <c r="T75" i="19"/>
  <c r="X75" i="19" s="1"/>
  <c r="U75" i="19"/>
  <c r="Y75" i="19" s="1"/>
  <c r="V75" i="19"/>
  <c r="Z75" i="19" s="1"/>
  <c r="S76" i="19"/>
  <c r="W76" i="19" s="1"/>
  <c r="R79" i="1" s="1"/>
  <c r="T76" i="19"/>
  <c r="X76" i="19" s="1"/>
  <c r="U76" i="19"/>
  <c r="Y76" i="19" s="1"/>
  <c r="T79" i="1" s="1"/>
  <c r="V76" i="19"/>
  <c r="Z76" i="19" s="1"/>
  <c r="S77" i="19"/>
  <c r="W77" i="19" s="1"/>
  <c r="R80" i="1" s="1"/>
  <c r="T77" i="19"/>
  <c r="X77" i="19" s="1"/>
  <c r="U77" i="19"/>
  <c r="Y77" i="19" s="1"/>
  <c r="T80" i="1" s="1"/>
  <c r="V77" i="19"/>
  <c r="Z77" i="19" s="1"/>
  <c r="U80" i="1" s="1"/>
  <c r="S78" i="19"/>
  <c r="W78" i="19" s="1"/>
  <c r="R81" i="1" s="1"/>
  <c r="T78" i="19"/>
  <c r="X78" i="19" s="1"/>
  <c r="U78" i="19"/>
  <c r="Y78" i="19" s="1"/>
  <c r="V78" i="19"/>
  <c r="Z78" i="19" s="1"/>
  <c r="U81" i="1" s="1"/>
  <c r="S79" i="19"/>
  <c r="W79" i="19" s="1"/>
  <c r="R82" i="1" s="1"/>
  <c r="T79" i="19"/>
  <c r="X79" i="19" s="1"/>
  <c r="U79" i="19"/>
  <c r="Y79" i="19" s="1"/>
  <c r="T82" i="1" s="1"/>
  <c r="V79" i="19"/>
  <c r="Z79" i="19" s="1"/>
  <c r="U82" i="1" s="1"/>
  <c r="S80" i="19"/>
  <c r="W80" i="19" s="1"/>
  <c r="R83" i="1" s="1"/>
  <c r="T80" i="19"/>
  <c r="X80" i="19" s="1"/>
  <c r="U80" i="19"/>
  <c r="Y80" i="19" s="1"/>
  <c r="T83" i="1" s="1"/>
  <c r="V80" i="19"/>
  <c r="Z80" i="19" s="1"/>
  <c r="U83" i="1" s="1"/>
  <c r="S81" i="19"/>
  <c r="W81" i="19" s="1"/>
  <c r="R84" i="1" s="1"/>
  <c r="T81" i="19"/>
  <c r="X81" i="19" s="1"/>
  <c r="U81" i="19"/>
  <c r="Y81" i="19" s="1"/>
  <c r="V81" i="19"/>
  <c r="Z81" i="19" s="1"/>
  <c r="U84" i="1" s="1"/>
  <c r="S82" i="19"/>
  <c r="W82" i="19" s="1"/>
  <c r="T82" i="19"/>
  <c r="X82" i="19" s="1"/>
  <c r="U82" i="19"/>
  <c r="Y82" i="19" s="1"/>
  <c r="V82" i="19"/>
  <c r="Z82" i="19" s="1"/>
  <c r="S83" i="19"/>
  <c r="W83" i="19" s="1"/>
  <c r="T83" i="19"/>
  <c r="X83" i="19" s="1"/>
  <c r="U83" i="19"/>
  <c r="Y83" i="19" s="1"/>
  <c r="T86" i="1" s="1"/>
  <c r="V83" i="19"/>
  <c r="Z83" i="19" s="1"/>
  <c r="U86" i="1" s="1"/>
  <c r="S84" i="19"/>
  <c r="W84" i="19" s="1"/>
  <c r="T84" i="19"/>
  <c r="X84" i="19" s="1"/>
  <c r="U84" i="19"/>
  <c r="Y84" i="19" s="1"/>
  <c r="V84" i="19"/>
  <c r="Z84" i="19" s="1"/>
  <c r="U87" i="1" s="1"/>
  <c r="S85" i="19"/>
  <c r="W85" i="19" s="1"/>
  <c r="T85" i="19"/>
  <c r="X85" i="19" s="1"/>
  <c r="U85" i="19"/>
  <c r="Y85" i="19" s="1"/>
  <c r="V85" i="19"/>
  <c r="Z85" i="19" s="1"/>
  <c r="S86" i="19"/>
  <c r="W86" i="19" s="1"/>
  <c r="R89" i="1" s="1"/>
  <c r="T86" i="19"/>
  <c r="X86" i="19" s="1"/>
  <c r="U86" i="19"/>
  <c r="Y86" i="19" s="1"/>
  <c r="T89" i="1" s="1"/>
  <c r="V86" i="19"/>
  <c r="Z86" i="19" s="1"/>
  <c r="U89" i="1" s="1"/>
  <c r="S87" i="19"/>
  <c r="W87" i="19" s="1"/>
  <c r="R90" i="1" s="1"/>
  <c r="T87" i="19"/>
  <c r="X87" i="19" s="1"/>
  <c r="U87" i="19"/>
  <c r="Y87" i="19" s="1"/>
  <c r="T90" i="1" s="1"/>
  <c r="V87" i="19"/>
  <c r="Z87" i="19" s="1"/>
  <c r="U90" i="1" s="1"/>
  <c r="S88" i="19"/>
  <c r="W88" i="19" s="1"/>
  <c r="T88" i="19"/>
  <c r="X88" i="19" s="1"/>
  <c r="U88" i="19"/>
  <c r="Y88" i="19" s="1"/>
  <c r="T91" i="1" s="1"/>
  <c r="V88" i="19"/>
  <c r="Z88" i="19" s="1"/>
  <c r="S89" i="19"/>
  <c r="W89" i="19" s="1"/>
  <c r="R92" i="1" s="1"/>
  <c r="T89" i="19"/>
  <c r="X89" i="19" s="1"/>
  <c r="U89" i="19"/>
  <c r="Y89" i="19" s="1"/>
  <c r="T92" i="1" s="1"/>
  <c r="V89" i="19"/>
  <c r="Z89" i="19" s="1"/>
  <c r="U92" i="1" s="1"/>
  <c r="S90" i="19"/>
  <c r="W90" i="19" s="1"/>
  <c r="R93" i="1" s="1"/>
  <c r="T90" i="19"/>
  <c r="X90" i="19" s="1"/>
  <c r="U90" i="19"/>
  <c r="Y90" i="19" s="1"/>
  <c r="T93" i="1" s="1"/>
  <c r="V90" i="19"/>
  <c r="Z90" i="19" s="1"/>
  <c r="U93" i="1" s="1"/>
  <c r="E30" i="16"/>
  <c r="I6" i="1"/>
  <c r="J6" i="1"/>
  <c r="K6" i="1"/>
  <c r="L6" i="1"/>
  <c r="M6" i="1"/>
  <c r="I7" i="1"/>
  <c r="J7" i="1"/>
  <c r="K7" i="1"/>
  <c r="L7" i="1"/>
  <c r="M7" i="1"/>
  <c r="I8" i="1"/>
  <c r="J8" i="1"/>
  <c r="K8" i="1"/>
  <c r="L8" i="1"/>
  <c r="M8" i="1"/>
  <c r="I9" i="1"/>
  <c r="J9" i="1"/>
  <c r="K9" i="1"/>
  <c r="L9" i="1"/>
  <c r="M9" i="1"/>
  <c r="I10" i="1"/>
  <c r="J10" i="1"/>
  <c r="K10" i="1"/>
  <c r="L10" i="1"/>
  <c r="M10" i="1"/>
  <c r="I11" i="1"/>
  <c r="J11" i="1"/>
  <c r="K11" i="1"/>
  <c r="L11" i="1"/>
  <c r="M11" i="1"/>
  <c r="I12" i="1"/>
  <c r="J12" i="1"/>
  <c r="K12" i="1"/>
  <c r="L12" i="1"/>
  <c r="M12" i="1"/>
  <c r="I13" i="1"/>
  <c r="J13" i="1"/>
  <c r="K13" i="1"/>
  <c r="L13" i="1"/>
  <c r="M13" i="1"/>
  <c r="I14" i="1"/>
  <c r="J14" i="1"/>
  <c r="K14" i="1"/>
  <c r="L14" i="1"/>
  <c r="M14" i="1"/>
  <c r="I15" i="1"/>
  <c r="J15" i="1"/>
  <c r="K15" i="1"/>
  <c r="L15" i="1"/>
  <c r="M15" i="1"/>
  <c r="I16" i="1"/>
  <c r="J16" i="1"/>
  <c r="K16" i="1"/>
  <c r="L16" i="1"/>
  <c r="M16" i="1"/>
  <c r="I17" i="1"/>
  <c r="J17" i="1"/>
  <c r="K17" i="1"/>
  <c r="L17" i="1"/>
  <c r="M17" i="1"/>
  <c r="I18" i="1"/>
  <c r="J18" i="1"/>
  <c r="K18" i="1"/>
  <c r="L18" i="1"/>
  <c r="M18" i="1"/>
  <c r="I19" i="1"/>
  <c r="J19" i="1"/>
  <c r="K19" i="1"/>
  <c r="L19" i="1"/>
  <c r="M19" i="1"/>
  <c r="I20" i="1"/>
  <c r="J20" i="1"/>
  <c r="K20" i="1"/>
  <c r="L20" i="1"/>
  <c r="M20" i="1"/>
  <c r="I21" i="1"/>
  <c r="J21" i="1"/>
  <c r="K21" i="1"/>
  <c r="L21" i="1"/>
  <c r="M21" i="1"/>
  <c r="I22" i="1"/>
  <c r="J22" i="1"/>
  <c r="K22" i="1"/>
  <c r="L22" i="1"/>
  <c r="M22" i="1"/>
  <c r="I23" i="1"/>
  <c r="J23" i="1"/>
  <c r="K23" i="1"/>
  <c r="L23" i="1"/>
  <c r="M23" i="1"/>
  <c r="I24" i="1"/>
  <c r="J24" i="1"/>
  <c r="K24" i="1"/>
  <c r="L24" i="1"/>
  <c r="M24" i="1"/>
  <c r="I25" i="1"/>
  <c r="J25" i="1"/>
  <c r="K25" i="1"/>
  <c r="L25" i="1"/>
  <c r="M25" i="1"/>
  <c r="I26" i="1"/>
  <c r="J26" i="1"/>
  <c r="K26" i="1"/>
  <c r="L26" i="1"/>
  <c r="M26" i="1"/>
  <c r="I27" i="1"/>
  <c r="J27" i="1"/>
  <c r="K27" i="1"/>
  <c r="L27" i="1"/>
  <c r="M27" i="1"/>
  <c r="I28" i="1"/>
  <c r="J28" i="1"/>
  <c r="K28" i="1"/>
  <c r="L28" i="1"/>
  <c r="M28" i="1"/>
  <c r="I29" i="1"/>
  <c r="J29" i="1"/>
  <c r="K29" i="1"/>
  <c r="L29" i="1"/>
  <c r="M29" i="1"/>
  <c r="I30" i="1"/>
  <c r="J30" i="1"/>
  <c r="K30" i="1"/>
  <c r="L30" i="1"/>
  <c r="M30" i="1"/>
  <c r="I31" i="1"/>
  <c r="J31" i="1"/>
  <c r="K31" i="1"/>
  <c r="L31" i="1"/>
  <c r="M31" i="1"/>
  <c r="I32" i="1"/>
  <c r="J32" i="1"/>
  <c r="K32" i="1"/>
  <c r="L32" i="1"/>
  <c r="M32" i="1"/>
  <c r="I33" i="1"/>
  <c r="J33" i="1"/>
  <c r="K33" i="1"/>
  <c r="L33" i="1"/>
  <c r="M33" i="1"/>
  <c r="I34" i="1"/>
  <c r="J34" i="1"/>
  <c r="K34" i="1"/>
  <c r="L34" i="1"/>
  <c r="M34" i="1"/>
  <c r="I35" i="1"/>
  <c r="J35" i="1"/>
  <c r="K35" i="1"/>
  <c r="L35" i="1"/>
  <c r="M35" i="1"/>
  <c r="I36" i="1"/>
  <c r="J36" i="1"/>
  <c r="K36" i="1"/>
  <c r="L36" i="1"/>
  <c r="M36" i="1"/>
  <c r="I37" i="1"/>
  <c r="J37" i="1"/>
  <c r="K37" i="1"/>
  <c r="L37" i="1"/>
  <c r="M37" i="1"/>
  <c r="I38" i="1"/>
  <c r="J38" i="1"/>
  <c r="K38" i="1"/>
  <c r="L38" i="1"/>
  <c r="M38" i="1"/>
  <c r="I39" i="1"/>
  <c r="J39" i="1"/>
  <c r="K39" i="1"/>
  <c r="L39" i="1"/>
  <c r="M39" i="1"/>
  <c r="I40" i="1"/>
  <c r="J40" i="1"/>
  <c r="K40" i="1"/>
  <c r="L40" i="1"/>
  <c r="M40" i="1"/>
  <c r="I41" i="1"/>
  <c r="J41" i="1"/>
  <c r="K41" i="1"/>
  <c r="L41" i="1"/>
  <c r="M41" i="1"/>
  <c r="I42" i="1"/>
  <c r="J42" i="1"/>
  <c r="K42" i="1"/>
  <c r="L42" i="1"/>
  <c r="M42" i="1"/>
  <c r="I43" i="1"/>
  <c r="J43" i="1"/>
  <c r="K43" i="1"/>
  <c r="L43" i="1"/>
  <c r="M43" i="1"/>
  <c r="I44" i="1"/>
  <c r="J44" i="1"/>
  <c r="K44" i="1"/>
  <c r="L44" i="1"/>
  <c r="M44" i="1"/>
  <c r="I45" i="1"/>
  <c r="J45" i="1"/>
  <c r="K45" i="1"/>
  <c r="L45" i="1"/>
  <c r="M45" i="1"/>
  <c r="I46" i="1"/>
  <c r="J46" i="1"/>
  <c r="K46" i="1"/>
  <c r="L46" i="1"/>
  <c r="M46" i="1"/>
  <c r="I47" i="1"/>
  <c r="J47" i="1"/>
  <c r="K47" i="1"/>
  <c r="L47" i="1"/>
  <c r="M47" i="1"/>
  <c r="I48" i="1"/>
  <c r="J48" i="1"/>
  <c r="K48" i="1"/>
  <c r="L48" i="1"/>
  <c r="M48" i="1"/>
  <c r="I49" i="1"/>
  <c r="J49" i="1"/>
  <c r="K49" i="1"/>
  <c r="L49" i="1"/>
  <c r="M49" i="1"/>
  <c r="I50" i="1"/>
  <c r="J50" i="1"/>
  <c r="K50" i="1"/>
  <c r="L50" i="1"/>
  <c r="M50" i="1"/>
  <c r="I51" i="1"/>
  <c r="J51" i="1"/>
  <c r="K51" i="1"/>
  <c r="L51" i="1"/>
  <c r="M51" i="1"/>
  <c r="I52" i="1"/>
  <c r="J52" i="1"/>
  <c r="K52" i="1"/>
  <c r="L52" i="1"/>
  <c r="M52" i="1"/>
  <c r="I53" i="1"/>
  <c r="J53" i="1"/>
  <c r="K53" i="1"/>
  <c r="L53" i="1"/>
  <c r="M53" i="1"/>
  <c r="I54" i="1"/>
  <c r="J54" i="1"/>
  <c r="K54" i="1"/>
  <c r="L54" i="1"/>
  <c r="M54" i="1"/>
  <c r="I55" i="1"/>
  <c r="J55" i="1"/>
  <c r="K55" i="1"/>
  <c r="L55" i="1"/>
  <c r="M55" i="1"/>
  <c r="I56" i="1"/>
  <c r="J56" i="1"/>
  <c r="K56" i="1"/>
  <c r="L56" i="1"/>
  <c r="M56" i="1"/>
  <c r="I57" i="1"/>
  <c r="J57" i="1"/>
  <c r="K57" i="1"/>
  <c r="L57" i="1"/>
  <c r="M57" i="1"/>
  <c r="I58" i="1"/>
  <c r="J58" i="1"/>
  <c r="K58" i="1"/>
  <c r="L58" i="1"/>
  <c r="M58" i="1"/>
  <c r="I59" i="1"/>
  <c r="J59" i="1"/>
  <c r="K59" i="1"/>
  <c r="L59" i="1"/>
  <c r="M59" i="1"/>
  <c r="I60" i="1"/>
  <c r="J60" i="1"/>
  <c r="K60" i="1"/>
  <c r="L60" i="1"/>
  <c r="M60" i="1"/>
  <c r="I61" i="1"/>
  <c r="J61" i="1"/>
  <c r="K61" i="1"/>
  <c r="L61" i="1"/>
  <c r="M61" i="1"/>
  <c r="I62" i="1"/>
  <c r="J62" i="1"/>
  <c r="K62" i="1"/>
  <c r="L62" i="1"/>
  <c r="M62" i="1"/>
  <c r="I63" i="1"/>
  <c r="J63" i="1"/>
  <c r="K63" i="1"/>
  <c r="L63" i="1"/>
  <c r="M63" i="1"/>
  <c r="I64" i="1"/>
  <c r="J64" i="1"/>
  <c r="K64" i="1"/>
  <c r="L64" i="1"/>
  <c r="M64" i="1"/>
  <c r="I65" i="1"/>
  <c r="J65" i="1"/>
  <c r="K65" i="1"/>
  <c r="L65" i="1"/>
  <c r="M65" i="1"/>
  <c r="I66" i="1"/>
  <c r="J66" i="1"/>
  <c r="K66" i="1"/>
  <c r="L66" i="1"/>
  <c r="M66" i="1"/>
  <c r="I67" i="1"/>
  <c r="J67" i="1"/>
  <c r="K67" i="1"/>
  <c r="L67" i="1"/>
  <c r="M67" i="1"/>
  <c r="I68" i="1"/>
  <c r="J68" i="1"/>
  <c r="K68" i="1"/>
  <c r="L68" i="1"/>
  <c r="M68" i="1"/>
  <c r="I69" i="1"/>
  <c r="J69" i="1"/>
  <c r="K69" i="1"/>
  <c r="L69" i="1"/>
  <c r="M69" i="1"/>
  <c r="I70" i="1"/>
  <c r="J70" i="1"/>
  <c r="K70" i="1"/>
  <c r="L70" i="1"/>
  <c r="M70" i="1"/>
  <c r="I71" i="1"/>
  <c r="J71" i="1"/>
  <c r="K71" i="1"/>
  <c r="L71" i="1"/>
  <c r="M71" i="1"/>
  <c r="I72" i="1"/>
  <c r="J72" i="1"/>
  <c r="K72" i="1"/>
  <c r="L72" i="1"/>
  <c r="M72" i="1"/>
  <c r="I73" i="1"/>
  <c r="J73" i="1"/>
  <c r="K73" i="1"/>
  <c r="L73" i="1"/>
  <c r="M73" i="1"/>
  <c r="I74" i="1"/>
  <c r="J74" i="1"/>
  <c r="K74" i="1"/>
  <c r="L74" i="1"/>
  <c r="M74" i="1"/>
  <c r="I75" i="1"/>
  <c r="J75" i="1"/>
  <c r="K75" i="1"/>
  <c r="L75" i="1"/>
  <c r="M75" i="1"/>
  <c r="I76" i="1"/>
  <c r="J76" i="1"/>
  <c r="K76" i="1"/>
  <c r="L76" i="1"/>
  <c r="M76" i="1"/>
  <c r="I77" i="1"/>
  <c r="J77" i="1"/>
  <c r="K77" i="1"/>
  <c r="L77" i="1"/>
  <c r="M77" i="1"/>
  <c r="I78" i="1"/>
  <c r="J78" i="1"/>
  <c r="K78" i="1"/>
  <c r="L78" i="1"/>
  <c r="M78" i="1"/>
  <c r="I79" i="1"/>
  <c r="J79" i="1"/>
  <c r="K79" i="1"/>
  <c r="L79" i="1"/>
  <c r="M79" i="1"/>
  <c r="I80" i="1"/>
  <c r="J80" i="1"/>
  <c r="K80" i="1"/>
  <c r="L80" i="1"/>
  <c r="M80" i="1"/>
  <c r="I81" i="1"/>
  <c r="J81" i="1"/>
  <c r="K81" i="1"/>
  <c r="L81" i="1"/>
  <c r="M81" i="1"/>
  <c r="I82" i="1"/>
  <c r="J82" i="1"/>
  <c r="K82" i="1"/>
  <c r="L82" i="1"/>
  <c r="M82" i="1"/>
  <c r="I83" i="1"/>
  <c r="J83" i="1"/>
  <c r="K83" i="1"/>
  <c r="L83" i="1"/>
  <c r="M83" i="1"/>
  <c r="I84" i="1"/>
  <c r="J84" i="1"/>
  <c r="K84" i="1"/>
  <c r="L84" i="1"/>
  <c r="M84" i="1"/>
  <c r="I85" i="1"/>
  <c r="J85" i="1"/>
  <c r="K85" i="1"/>
  <c r="L85" i="1"/>
  <c r="M85" i="1"/>
  <c r="I86" i="1"/>
  <c r="J86" i="1"/>
  <c r="K86" i="1"/>
  <c r="L86" i="1"/>
  <c r="M86" i="1"/>
  <c r="I87" i="1"/>
  <c r="J87" i="1"/>
  <c r="K87" i="1"/>
  <c r="L87" i="1"/>
  <c r="M87" i="1"/>
  <c r="I88" i="1"/>
  <c r="J88" i="1"/>
  <c r="K88" i="1"/>
  <c r="L88" i="1"/>
  <c r="M88" i="1"/>
  <c r="I89" i="1"/>
  <c r="J89" i="1"/>
  <c r="K89" i="1"/>
  <c r="L89" i="1"/>
  <c r="M89" i="1"/>
  <c r="I90" i="1"/>
  <c r="J90" i="1"/>
  <c r="K90" i="1"/>
  <c r="L90" i="1"/>
  <c r="M90" i="1"/>
  <c r="I91" i="1"/>
  <c r="J91" i="1"/>
  <c r="K91" i="1"/>
  <c r="L91" i="1"/>
  <c r="M91" i="1"/>
  <c r="I92" i="1"/>
  <c r="J92" i="1"/>
  <c r="K92" i="1"/>
  <c r="L92" i="1"/>
  <c r="M92" i="1"/>
  <c r="I93" i="1"/>
  <c r="J93" i="1"/>
  <c r="K93" i="1"/>
  <c r="L93" i="1"/>
  <c r="M93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E29" i="16"/>
  <c r="C2" i="16"/>
  <c r="C36" i="16" s="1"/>
  <c r="U6" i="1"/>
  <c r="U7" i="1"/>
  <c r="U9" i="1"/>
  <c r="U10" i="1"/>
  <c r="U12" i="1"/>
  <c r="U13" i="1"/>
  <c r="U15" i="1"/>
  <c r="U16" i="1"/>
  <c r="U18" i="1"/>
  <c r="U19" i="1"/>
  <c r="U21" i="1"/>
  <c r="U22" i="1"/>
  <c r="U24" i="1"/>
  <c r="U25" i="1"/>
  <c r="U27" i="1"/>
  <c r="U30" i="1"/>
  <c r="U31" i="1"/>
  <c r="U33" i="1"/>
  <c r="U34" i="1"/>
  <c r="U35" i="1"/>
  <c r="U36" i="1"/>
  <c r="U37" i="1"/>
  <c r="U39" i="1"/>
  <c r="U40" i="1"/>
  <c r="U42" i="1"/>
  <c r="U44" i="1"/>
  <c r="U45" i="1"/>
  <c r="U46" i="1"/>
  <c r="U49" i="1"/>
  <c r="U50" i="1"/>
  <c r="U52" i="1"/>
  <c r="U55" i="1"/>
  <c r="U58" i="1"/>
  <c r="U59" i="1"/>
  <c r="U61" i="1"/>
  <c r="U64" i="1"/>
  <c r="U65" i="1"/>
  <c r="U70" i="1"/>
  <c r="U73" i="1"/>
  <c r="U76" i="1"/>
  <c r="U78" i="1"/>
  <c r="U79" i="1"/>
  <c r="U85" i="1"/>
  <c r="U88" i="1"/>
  <c r="U91" i="1"/>
  <c r="T6" i="1"/>
  <c r="T9" i="1"/>
  <c r="T10" i="1"/>
  <c r="T13" i="1"/>
  <c r="T15" i="1"/>
  <c r="T16" i="1"/>
  <c r="T18" i="1"/>
  <c r="T19" i="1"/>
  <c r="T20" i="1"/>
  <c r="T22" i="1"/>
  <c r="T25" i="1"/>
  <c r="T27" i="1"/>
  <c r="T28" i="1"/>
  <c r="T30" i="1"/>
  <c r="T31" i="1"/>
  <c r="T33" i="1"/>
  <c r="T34" i="1"/>
  <c r="T36" i="1"/>
  <c r="T37" i="1"/>
  <c r="T39" i="1"/>
  <c r="T40" i="1"/>
  <c r="T42" i="1"/>
  <c r="T43" i="1"/>
  <c r="T45" i="1"/>
  <c r="T48" i="1"/>
  <c r="T49" i="1"/>
  <c r="T51" i="1"/>
  <c r="T54" i="1"/>
  <c r="T55" i="1"/>
  <c r="T57" i="1"/>
  <c r="T60" i="1"/>
  <c r="T61" i="1"/>
  <c r="T66" i="1"/>
  <c r="T67" i="1"/>
  <c r="T69" i="1"/>
  <c r="T70" i="1"/>
  <c r="T72" i="1"/>
  <c r="T73" i="1"/>
  <c r="T75" i="1"/>
  <c r="T76" i="1"/>
  <c r="T78" i="1"/>
  <c r="T81" i="1"/>
  <c r="T84" i="1"/>
  <c r="T85" i="1"/>
  <c r="T87" i="1"/>
  <c r="T88" i="1"/>
  <c r="S6" i="1"/>
  <c r="S7" i="1"/>
  <c r="S8" i="1"/>
  <c r="S9" i="1"/>
  <c r="S11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6" i="1"/>
  <c r="S57" i="1"/>
  <c r="S58" i="1"/>
  <c r="S59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2" i="1"/>
  <c r="R53" i="1"/>
  <c r="R54" i="1"/>
  <c r="R55" i="1"/>
  <c r="R56" i="1"/>
  <c r="R57" i="1"/>
  <c r="R58" i="1"/>
  <c r="R59" i="1"/>
  <c r="R60" i="1"/>
  <c r="R61" i="1"/>
  <c r="R62" i="1"/>
  <c r="R65" i="1"/>
  <c r="R67" i="1"/>
  <c r="R68" i="1"/>
  <c r="R73" i="1"/>
  <c r="R74" i="1"/>
  <c r="R75" i="1"/>
  <c r="R77" i="1"/>
  <c r="R78" i="1"/>
  <c r="R85" i="1"/>
  <c r="R86" i="1"/>
  <c r="R87" i="1"/>
  <c r="R88" i="1"/>
  <c r="R91" i="1"/>
  <c r="E22" i="16"/>
  <c r="D31" i="16"/>
  <c r="D45" i="16" l="1"/>
  <c r="E24" i="16"/>
  <c r="E25" i="16"/>
  <c r="E23" i="16"/>
  <c r="D43" i="16"/>
  <c r="D44" i="16"/>
  <c r="AC76" i="1"/>
  <c r="AD76" i="1" s="1"/>
  <c r="AC8" i="1"/>
  <c r="AD8" i="1" s="1"/>
  <c r="AC30" i="1"/>
  <c r="AD30" i="1" s="1"/>
  <c r="AC6" i="1"/>
  <c r="AD6" i="1" s="1"/>
  <c r="AC75" i="1"/>
  <c r="AD75" i="1" s="1"/>
  <c r="AC59" i="1"/>
  <c r="AD59" i="1" s="1"/>
  <c r="AC61" i="1"/>
  <c r="AD61" i="1" s="1"/>
  <c r="AC91" i="1"/>
  <c r="AD91" i="1" s="1"/>
  <c r="AC67" i="1"/>
  <c r="AD67" i="1" s="1"/>
  <c r="AC55" i="1"/>
  <c r="AD55" i="1" s="1"/>
  <c r="AC79" i="1"/>
  <c r="AD79" i="1" s="1"/>
  <c r="AC19" i="1"/>
  <c r="AD19" i="1" s="1"/>
  <c r="AC43" i="1"/>
  <c r="AD43" i="1" s="1"/>
  <c r="AC11" i="1"/>
  <c r="AD11" i="1" s="1"/>
  <c r="AC28" i="1"/>
  <c r="AD28" i="1" s="1"/>
  <c r="AC51" i="1"/>
  <c r="AD51" i="1" s="1"/>
  <c r="AC15" i="1"/>
  <c r="AD15" i="1" s="1"/>
  <c r="AC7" i="1"/>
  <c r="AD7" i="1" s="1"/>
  <c r="AC74" i="1"/>
  <c r="AD74" i="1" s="1"/>
  <c r="AC18" i="1"/>
  <c r="AD18" i="1" s="1"/>
  <c r="AC27" i="1"/>
  <c r="AD27" i="1" s="1"/>
  <c r="AC85" i="1"/>
  <c r="AD85" i="1" s="1"/>
  <c r="AC92" i="1"/>
  <c r="AD92" i="1" s="1"/>
  <c r="AC33" i="1"/>
  <c r="AD33" i="1" s="1"/>
  <c r="AC21" i="1"/>
  <c r="AD21" i="1" s="1"/>
  <c r="AC54" i="1"/>
  <c r="AD54" i="1" s="1"/>
  <c r="AC10" i="1"/>
  <c r="AD10" i="1" s="1"/>
  <c r="AC31" i="1"/>
  <c r="AD31" i="1" s="1"/>
  <c r="AC83" i="1"/>
  <c r="AD83" i="1" s="1"/>
  <c r="AC71" i="1"/>
  <c r="AD71" i="1" s="1"/>
  <c r="AC47" i="1"/>
  <c r="AD47" i="1" s="1"/>
  <c r="AC37" i="1"/>
  <c r="AD37" i="1" s="1"/>
  <c r="AC25" i="1"/>
  <c r="AD25" i="1" s="1"/>
  <c r="AC70" i="1"/>
  <c r="AD70" i="1" s="1"/>
  <c r="AC46" i="1"/>
  <c r="AD46" i="1" s="1"/>
  <c r="AC36" i="1"/>
  <c r="AD36" i="1" s="1"/>
  <c r="AC24" i="1"/>
  <c r="AD24" i="1" s="1"/>
  <c r="AC89" i="1"/>
  <c r="AD89" i="1" s="1"/>
  <c r="AC77" i="1"/>
  <c r="AD77" i="1" s="1"/>
  <c r="AC65" i="1"/>
  <c r="AD65" i="1" s="1"/>
  <c r="AC53" i="1"/>
  <c r="AD53" i="1" s="1"/>
  <c r="AC41" i="1"/>
  <c r="AD41" i="1" s="1"/>
  <c r="AC9" i="1"/>
  <c r="AD9" i="1" s="1"/>
  <c r="AC93" i="1"/>
  <c r="AD93" i="1" s="1"/>
  <c r="AC81" i="1"/>
  <c r="AD81" i="1" s="1"/>
  <c r="AC69" i="1"/>
  <c r="AD69" i="1" s="1"/>
  <c r="AC57" i="1"/>
  <c r="AD57" i="1" s="1"/>
  <c r="AC45" i="1"/>
  <c r="AD45" i="1" s="1"/>
  <c r="AC13" i="1"/>
  <c r="AD13" i="1" s="1"/>
  <c r="AC23" i="1"/>
  <c r="AD23" i="1" s="1"/>
  <c r="AC32" i="1"/>
  <c r="AD32" i="1" s="1"/>
  <c r="AC20" i="1"/>
  <c r="AD20" i="1" s="1"/>
  <c r="AC84" i="1"/>
  <c r="AD84" i="1" s="1"/>
  <c r="AC72" i="1"/>
  <c r="AD72" i="1" s="1"/>
  <c r="AC60" i="1"/>
  <c r="AD60" i="1" s="1"/>
  <c r="AC48" i="1"/>
  <c r="AD48" i="1" s="1"/>
  <c r="AC16" i="1"/>
  <c r="AD16" i="1" s="1"/>
  <c r="AC38" i="1"/>
  <c r="AD38" i="1" s="1"/>
  <c r="AC26" i="1"/>
  <c r="AD26" i="1" s="1"/>
  <c r="AC88" i="1"/>
  <c r="AD88" i="1" s="1"/>
  <c r="AC87" i="1"/>
  <c r="AD87" i="1" s="1"/>
  <c r="AC63" i="1"/>
  <c r="AD63" i="1" s="1"/>
  <c r="AC29" i="1"/>
  <c r="AD29" i="1" s="1"/>
  <c r="AC86" i="1"/>
  <c r="AD86" i="1" s="1"/>
  <c r="AC62" i="1"/>
  <c r="AD62" i="1" s="1"/>
  <c r="AC50" i="1"/>
  <c r="AD50" i="1" s="1"/>
  <c r="AC73" i="1"/>
  <c r="AD73" i="1" s="1"/>
  <c r="AC49" i="1"/>
  <c r="AD49" i="1" s="1"/>
  <c r="AC17" i="1"/>
  <c r="AD17" i="1" s="1"/>
  <c r="AC39" i="1"/>
  <c r="AD39" i="1" s="1"/>
  <c r="AC80" i="1"/>
  <c r="AD80" i="1" s="1"/>
  <c r="AC68" i="1"/>
  <c r="AD68" i="1" s="1"/>
  <c r="AC56" i="1"/>
  <c r="AD56" i="1" s="1"/>
  <c r="AC44" i="1"/>
  <c r="AD44" i="1" s="1"/>
  <c r="AC12" i="1"/>
  <c r="AD12" i="1" s="1"/>
  <c r="AC34" i="1"/>
  <c r="AD34" i="1" s="1"/>
  <c r="AC22" i="1"/>
  <c r="AD22" i="1" s="1"/>
  <c r="AC64" i="1"/>
  <c r="AD64" i="1" s="1"/>
  <c r="AC52" i="1"/>
  <c r="AD52" i="1" s="1"/>
  <c r="AC40" i="1"/>
  <c r="AD40" i="1" s="1"/>
  <c r="AC35" i="1"/>
  <c r="AD35" i="1" s="1"/>
  <c r="AC82" i="1"/>
  <c r="AD82" i="1" s="1"/>
  <c r="AC58" i="1"/>
  <c r="AD58" i="1" s="1"/>
  <c r="AC14" i="1"/>
  <c r="AD14" i="1" s="1"/>
  <c r="AC90" i="1"/>
  <c r="AD90" i="1" s="1"/>
  <c r="AC78" i="1"/>
  <c r="AD78" i="1" s="1"/>
  <c r="AC66" i="1"/>
  <c r="AD66" i="1" s="1"/>
  <c r="AC42" i="1"/>
  <c r="AD42" i="1" s="1"/>
  <c r="D11" i="16" l="1"/>
  <c r="D41" i="16"/>
  <c r="D40" i="16"/>
  <c r="E31" i="16"/>
</calcChain>
</file>

<file path=xl/sharedStrings.xml><?xml version="1.0" encoding="utf-8"?>
<sst xmlns="http://schemas.openxmlformats.org/spreadsheetml/2006/main" count="25318" uniqueCount="3943">
  <si>
    <t xml:space="preserve"> เขต</t>
  </si>
  <si>
    <t>จังหวัด</t>
  </si>
  <si>
    <t>รหัส</t>
  </si>
  <si>
    <t>โรงพยาบาล</t>
  </si>
  <si>
    <t>Risk score</t>
  </si>
  <si>
    <t>NWC</t>
  </si>
  <si>
    <t>EBITDA</t>
  </si>
  <si>
    <t>กลุ่ม รพ.</t>
  </si>
  <si>
    <t>CMI</t>
  </si>
  <si>
    <t>การประเมินประสิทธิภาพ</t>
  </si>
  <si>
    <t>ID</t>
  </si>
  <si>
    <t>Ket</t>
  </si>
  <si>
    <t>Type</t>
  </si>
  <si>
    <t>CapacityGroup</t>
  </si>
  <si>
    <t>CR</t>
  </si>
  <si>
    <t>QR</t>
  </si>
  <si>
    <t>Cash</t>
  </si>
  <si>
    <t>NI+Depreciation</t>
  </si>
  <si>
    <t>Risk Scoring</t>
  </si>
  <si>
    <t>เงินบำรุงคงเหลือ(หักหนี้แล้ว)</t>
  </si>
  <si>
    <t>Operating Margin</t>
  </si>
  <si>
    <t>Return on Asset</t>
  </si>
  <si>
    <t>A Payment Period</t>
  </si>
  <si>
    <t>A Collection Period-UC</t>
  </si>
  <si>
    <t>A Collection Period -CSMBS</t>
  </si>
  <si>
    <t>A Collection Period-SSS</t>
  </si>
  <si>
    <t>Inventory Management</t>
  </si>
  <si>
    <t>GradePlus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</si>
  <si>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</si>
  <si>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</si>
  <si>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</si>
  <si>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</si>
  <si>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</si>
  <si>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</si>
  <si>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</si>
  <si>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</si>
  <si>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</si>
  <si>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</si>
  <si>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</si>
  <si>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</si>
  <si>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</si>
  <si>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</si>
  <si>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</si>
  <si>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</si>
  <si>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</si>
  <si>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</si>
  <si>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</si>
  <si>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</si>
  <si>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</si>
  <si>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</si>
  <si>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</si>
  <si>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</si>
  <si>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</si>
  <si>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</si>
  <si>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</si>
  <si>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</si>
  <si>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</si>
  <si>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</si>
  <si>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</si>
  <si>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</si>
  <si>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</si>
  <si>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</si>
  <si>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</si>
  <si>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</si>
  <si>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</si>
  <si>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</si>
  <si>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</si>
  <si>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</si>
  <si>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</si>
  <si>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</si>
  <si>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</si>
  <si>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</si>
  <si>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</si>
  <si>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</si>
  <si>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</si>
  <si>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</si>
  <si>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</si>
  <si>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</si>
  <si>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</si>
  <si>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</si>
  <si>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</si>
  <si>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</si>
  <si>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</si>
  <si>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</si>
  <si>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</si>
  <si>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</si>
  <si>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</si>
  <si>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</si>
  <si>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</si>
  <si>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</si>
  <si>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</si>
  <si>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</si>
  <si>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</si>
  <si>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</si>
  <si>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</si>
  <si>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</si>
  <si>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</si>
  <si>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</si>
  <si>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</si>
  <si>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</si>
  <si>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</si>
  <si>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</si>
  <si>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</si>
  <si>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</si>
  <si>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</si>
  <si>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</si>
  <si>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</si>
  <si>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</si>
  <si>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</si>
  <si>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</si>
  <si>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</si>
  <si>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</si>
  <si>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</si>
  <si>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</si>
  <si>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</si>
  <si>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</si>
  <si>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</si>
  <si>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</si>
  <si>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</si>
  <si>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</si>
  <si>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</si>
  <si>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</si>
  <si>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</si>
  <si>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</si>
  <si>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</si>
  <si>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</si>
  <si>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</si>
  <si>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</si>
  <si>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</si>
  <si>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</si>
  <si>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</si>
  <si>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</si>
  <si>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</si>
  <si>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</si>
  <si>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</si>
  <si>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</si>
  <si>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</si>
  <si>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</si>
  <si>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</si>
  <si>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</si>
  <si>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</si>
  <si>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</si>
  <si>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</si>
  <si>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</si>
  <si>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</si>
  <si>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</si>
  <si>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</si>
  <si>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</si>
  <si>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</si>
  <si>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</si>
  <si>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</si>
  <si>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</si>
  <si>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</si>
  <si>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</si>
  <si>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</si>
  <si>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</si>
  <si>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</si>
  <si>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</si>
  <si>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</si>
  <si>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</si>
  <si>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</si>
  <si>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</si>
  <si>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</si>
  <si>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</si>
  <si>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</si>
  <si>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</si>
  <si>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</si>
  <si>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</si>
  <si>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</si>
  <si>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</si>
  <si>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</si>
  <si>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</si>
  <si>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</si>
  <si>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</si>
  <si>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</si>
  <si>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</si>
  <si>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</si>
  <si>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</si>
  <si>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</si>
  <si>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</si>
  <si>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</si>
  <si>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</si>
  <si>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</si>
  <si>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</si>
  <si>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</si>
  <si>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</si>
  <si>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</si>
  <si>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</si>
  <si>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</si>
  <si>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</si>
  <si>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</si>
  <si>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</si>
  <si>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</si>
  <si>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</si>
  <si>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</si>
  <si>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</si>
  <si>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</si>
  <si>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</si>
  <si>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</si>
  <si>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</si>
  <si>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</si>
  <si>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</si>
  <si>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</si>
  <si>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</si>
  <si>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</si>
  <si>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</si>
  <si>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</si>
  <si>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</si>
  <si>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</si>
  <si>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</si>
  <si>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</si>
  <si>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</si>
  <si>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</si>
  <si>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</si>
  <si>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</si>
  <si>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</si>
  <si>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</si>
  <si>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</si>
  <si>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</si>
  <si>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</si>
  <si>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</si>
  <si>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</si>
  <si>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</si>
  <si>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</si>
  <si>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</si>
  <si>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</si>
  <si>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</si>
  <si>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</si>
  <si>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</si>
  <si>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</si>
  <si>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</si>
  <si>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</si>
  <si>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</si>
  <si>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</si>
  <si>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</si>
  <si>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</si>
  <si>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</si>
  <si>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</si>
  <si>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</si>
  <si>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</si>
  <si>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</si>
  <si>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</si>
  <si>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</si>
  <si>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</si>
  <si>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</si>
  <si>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</si>
  <si>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</si>
  <si>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</si>
  <si>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</si>
  <si>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</si>
  <si>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</si>
  <si>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</si>
  <si>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</si>
  <si>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</si>
  <si>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</si>
  <si>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</si>
  <si>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</si>
  <si>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</si>
  <si>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</si>
  <si>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</si>
  <si>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</si>
  <si>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</si>
  <si>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</si>
  <si>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</si>
  <si>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</si>
  <si>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</si>
  <si>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</si>
  <si>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</si>
  <si>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</si>
  <si>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</si>
  <si>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</si>
  <si>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</si>
  <si>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</si>
  <si>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</si>
  <si>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</si>
  <si>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</si>
  <si>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</si>
  <si>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</si>
  <si>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</si>
  <si>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</si>
  <si>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</si>
  <si>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</si>
  <si>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</si>
  <si>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</si>
  <si>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</si>
  <si>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</si>
  <si>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</si>
  <si>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</si>
  <si>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</si>
  <si>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</si>
  <si>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</si>
  <si>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</si>
  <si>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</si>
  <si>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</si>
  <si>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</si>
  <si>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</si>
  <si>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</si>
  <si>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</si>
  <si>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</si>
  <si>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</si>
  <si>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</si>
  <si>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</si>
  <si>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</si>
  <si>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</si>
  <si>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</si>
  <si>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</si>
  <si>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</si>
  <si>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</si>
  <si>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</si>
  <si>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</si>
  <si>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</si>
  <si>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</si>
  <si>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</si>
  <si>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</si>
  <si>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</si>
  <si>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</si>
  <si>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</si>
  <si>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</si>
  <si>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</si>
  <si>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</si>
  <si>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</si>
  <si>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</si>
  <si>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</si>
  <si>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</si>
  <si>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</si>
  <si>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</si>
  <si>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</si>
  <si>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</si>
  <si>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</si>
  <si>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</si>
  <si>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</si>
  <si>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</si>
  <si>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</si>
  <si>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</si>
  <si>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</si>
  <si>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</si>
  <si>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</si>
  <si>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</si>
  <si>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</si>
  <si>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</si>
  <si>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</si>
  <si>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</si>
  <si>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</si>
  <si>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</si>
  <si>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</si>
  <si>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</si>
  <si>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</si>
  <si>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</si>
  <si>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</si>
  <si>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</si>
  <si>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</si>
  <si>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</si>
  <si>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</si>
  <si>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</si>
  <si>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</si>
  <si>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</si>
  <si>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</si>
  <si>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</si>
  <si>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</si>
  <si>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</si>
  <si>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</si>
  <si>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</si>
  <si>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</si>
  <si>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</si>
  <si>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</si>
  <si>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</si>
  <si>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</si>
  <si>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</si>
  <si>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</si>
  <si>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</si>
  <si>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</si>
  <si>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</si>
  <si>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</si>
  <si>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</si>
  <si>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</si>
  <si>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</si>
  <si>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</si>
  <si>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</si>
  <si>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</si>
  <si>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</si>
  <si>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</si>
  <si>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</si>
  <si>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</si>
  <si>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</si>
  <si>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</si>
  <si>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</si>
  <si>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</si>
  <si>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</si>
  <si>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</si>
  <si>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</si>
  <si>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</si>
  <si>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</si>
  <si>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</si>
  <si>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</si>
  <si>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</si>
  <si>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</si>
  <si>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</si>
  <si>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</si>
  <si>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</si>
  <si>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</si>
  <si>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</si>
  <si>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</si>
  <si>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</si>
  <si>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</si>
  <si>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</si>
  <si>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</si>
  <si>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</si>
  <si>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</si>
  <si>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</si>
  <si>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</si>
  <si>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</si>
  <si>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</si>
  <si>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</si>
  <si>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</si>
  <si>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</si>
  <si>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</si>
  <si>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</si>
  <si>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</si>
  <si>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</si>
  <si>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</si>
  <si>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</si>
  <si>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</si>
  <si>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</si>
  <si>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</si>
  <si>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</si>
  <si>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</si>
  <si>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</si>
  <si>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</si>
  <si>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</si>
  <si>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</si>
  <si>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</si>
  <si>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</si>
  <si>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</si>
  <si>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</si>
  <si>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</si>
  <si>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</si>
  <si>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</si>
  <si>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</si>
  <si>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</si>
  <si>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</si>
  <si>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</si>
  <si>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</si>
  <si>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</si>
  <si>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</si>
  <si>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</si>
  <si>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</si>
  <si>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</si>
  <si>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</si>
  <si>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</si>
  <si>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</si>
  <si>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</si>
  <si>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</si>
  <si>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</si>
  <si>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</si>
  <si>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</si>
  <si>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</si>
  <si>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</si>
  <si>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</si>
  <si>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</si>
  <si>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</si>
  <si>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</si>
  <si>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</si>
  <si>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</si>
  <si>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</si>
  <si>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</si>
  <si>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</si>
  <si>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</si>
  <si>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</si>
  <si>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</si>
  <si>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</si>
  <si>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</si>
  <si>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</si>
  <si>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</si>
  <si>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</si>
  <si>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</si>
  <si>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</si>
  <si>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</si>
  <si>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</si>
  <si>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</si>
  <si>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</si>
  <si>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</si>
  <si>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</si>
  <si>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</si>
  <si>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</si>
  <si>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</si>
  <si>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</si>
  <si>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</si>
  <si>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</si>
  <si>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</si>
  <si>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</si>
  <si>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</si>
  <si>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</si>
  <si>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</si>
  <si>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</si>
  <si>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</si>
  <si>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</si>
  <si>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</si>
  <si>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</si>
  <si>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</si>
  <si>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</si>
  <si>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</si>
  <si>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</si>
  <si>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</si>
  <si>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</si>
  <si>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</si>
  <si>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</si>
  <si>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</si>
  <si>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</si>
  <si>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</si>
  <si>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</si>
  <si>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</si>
  <si>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</si>
  <si>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</si>
  <si>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</si>
  <si>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</si>
  <si>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</si>
  <si>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</si>
  <si>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</si>
  <si>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</si>
  <si>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</si>
  <si>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</si>
  <si>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</si>
  <si>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</si>
  <si>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</si>
  <si>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</si>
  <si>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</si>
  <si>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</si>
  <si>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</si>
  <si>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</si>
  <si>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</si>
  <si>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</si>
  <si>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</si>
  <si>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</si>
  <si>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</si>
  <si>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</si>
  <si>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</si>
  <si>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</si>
  <si>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</si>
  <si>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</si>
  <si>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</si>
  <si>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</si>
  <si>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</si>
  <si>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</si>
  <si>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</si>
  <si>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</si>
  <si>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</si>
  <si>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</si>
  <si>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</si>
  <si>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</si>
  <si>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</si>
  <si>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</si>
  <si>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</si>
  <si>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</si>
  <si>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</si>
  <si>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</si>
  <si>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</si>
  <si>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</si>
  <si>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</si>
  <si>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</si>
  <si>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</si>
  <si>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</si>
  <si>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</si>
  <si>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</si>
  <si>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</si>
  <si>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</si>
  <si>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</si>
  <si>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</si>
  <si>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</si>
  <si>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</si>
  <si>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</si>
  <si>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</si>
  <si>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</si>
  <si>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</si>
  <si>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</si>
  <si>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</si>
  <si>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</si>
  <si>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</si>
  <si>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</si>
  <si>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</si>
  <si>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</si>
  <si>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</si>
  <si>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</si>
  <si>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</si>
  <si>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</si>
  <si>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</si>
  <si>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</si>
  <si>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</si>
  <si>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</si>
  <si>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</si>
  <si>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</si>
  <si>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</si>
  <si>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</si>
  <si>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</si>
  <si>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</si>
  <si>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</si>
  <si>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</si>
  <si>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</si>
  <si>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</si>
  <si>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</si>
  <si>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</si>
  <si>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</si>
  <si>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</si>
  <si>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</si>
  <si>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</si>
  <si>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</si>
  <si>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</si>
  <si>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</si>
  <si>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</si>
  <si>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</si>
  <si>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</si>
  <si>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</si>
  <si>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</si>
  <si>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</si>
  <si>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</si>
  <si>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</si>
  <si>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</si>
  <si>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</si>
  <si>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</si>
  <si>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</si>
  <si>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</si>
  <si>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</si>
  <si>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</si>
  <si>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</si>
  <si>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</si>
  <si>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</si>
  <si>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</si>
  <si>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</si>
  <si>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</si>
  <si>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</si>
  <si>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</si>
  <si>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</si>
  <si>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</si>
  <si>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</si>
  <si>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</si>
  <si>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</si>
  <si>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</si>
  <si>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</si>
  <si>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</si>
  <si>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</si>
  <si>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</si>
  <si>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</si>
  <si>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</si>
  <si>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</si>
  <si>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</si>
  <si>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</si>
  <si>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</si>
  <si>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</si>
  <si>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</si>
  <si>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</si>
  <si>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</si>
  <si>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</si>
  <si>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</si>
  <si>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</si>
  <si>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</si>
  <si>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</si>
  <si>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</si>
  <si>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</si>
  <si>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</si>
  <si>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</si>
  <si>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</si>
  <si>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</si>
  <si>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</si>
  <si>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</si>
  <si>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</si>
  <si>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</si>
  <si>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</si>
  <si>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</si>
  <si>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</si>
  <si>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</si>
  <si>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</si>
  <si>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</si>
  <si>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</si>
  <si>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</si>
  <si>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</si>
  <si>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</si>
  <si>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</si>
  <si>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</si>
  <si>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</si>
  <si>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</si>
  <si>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</si>
  <si>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</si>
  <si>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</si>
  <si>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</si>
  <si>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</si>
  <si>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</si>
  <si>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</si>
  <si>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</si>
  <si>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</si>
  <si>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</si>
  <si>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</si>
  <si>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</si>
  <si>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</si>
  <si>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</si>
  <si>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</si>
  <si>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</si>
  <si>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</si>
  <si>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</si>
  <si>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</si>
  <si>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</si>
  <si>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</si>
  <si>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</si>
  <si>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</si>
  <si>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</si>
  <si>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</si>
  <si>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</si>
  <si>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</si>
  <si>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</si>
  <si>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</si>
  <si>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</si>
  <si>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</si>
  <si>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</si>
  <si>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</si>
  <si>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</si>
  <si>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</si>
  <si>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</si>
  <si>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</si>
  <si>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</si>
  <si>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</si>
  <si>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</si>
  <si>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</si>
  <si>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</si>
  <si>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</si>
  <si>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</si>
  <si>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</si>
  <si>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</si>
  <si>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</si>
  <si>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</si>
  <si>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</si>
  <si>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</si>
  <si>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</si>
  <si>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</si>
  <si>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</si>
  <si>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</si>
  <si>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</si>
  <si>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</si>
  <si>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</si>
  <si>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</si>
  <si>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</si>
  <si>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</si>
  <si>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</si>
  <si>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</si>
  <si>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</si>
  <si>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</si>
  <si>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</si>
  <si>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</si>
  <si>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</si>
  <si>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</si>
  <si>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</si>
  <si>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</si>
  <si>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</si>
  <si>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</si>
  <si>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</si>
  <si>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</si>
  <si>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</si>
  <si>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</si>
  <si>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</si>
  <si>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</si>
  <si>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</si>
  <si>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</si>
  <si>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</si>
  <si>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</si>
  <si>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</si>
  <si>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</si>
  <si>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</si>
  <si>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</si>
  <si>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</si>
  <si>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</si>
  <si>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</si>
  <si>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</si>
  <si>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</si>
  <si>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</si>
  <si>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</si>
  <si>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</si>
  <si>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</si>
  <si>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</si>
  <si>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</si>
  <si>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</si>
  <si>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</si>
  <si>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</si>
  <si>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</si>
  <si>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</si>
  <si>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</si>
  <si>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</si>
  <si>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</si>
  <si>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</si>
  <si>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</si>
  <si>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</si>
  <si>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</si>
  <si>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</si>
  <si>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</si>
  <si>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</si>
  <si>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</si>
  <si>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</si>
  <si>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</si>
  <si>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</si>
  <si>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</si>
  <si>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</si>
  <si>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</si>
  <si>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</si>
  <si>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</si>
  <si>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</si>
  <si>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</si>
  <si>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</si>
  <si>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</si>
  <si>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</si>
  <si>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</si>
  <si>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</si>
  <si>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</si>
  <si>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</si>
  <si>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</si>
  <si>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</si>
  <si>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</si>
  <si>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</si>
  <si>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</si>
  <si>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</si>
  <si>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</si>
  <si>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</si>
  <si>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</si>
  <si>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</si>
  <si>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</si>
  <si>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</si>
  <si>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</si>
  <si>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</si>
  <si>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</si>
  <si>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</si>
  <si>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</si>
  <si>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</si>
  <si>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</si>
  <si>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</si>
  <si>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</si>
  <si>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</si>
  <si>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</si>
  <si>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</si>
  <si>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</si>
  <si>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</si>
  <si>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</si>
  <si>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</si>
  <si>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</si>
  <si>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</si>
  <si>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</si>
  <si>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</si>
  <si>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</si>
  <si>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</si>
  <si>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</si>
  <si>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</si>
  <si>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</si>
  <si>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</si>
  <si>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</si>
  <si>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</si>
  <si>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</si>
  <si>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</si>
  <si>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</si>
  <si>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</si>
  <si>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</si>
  <si>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</si>
  <si>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</si>
  <si>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</si>
  <si>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</si>
  <si>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</si>
  <si>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</si>
  <si>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</si>
  <si>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</si>
  <si>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</si>
  <si>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</si>
  <si>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</si>
  <si>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</si>
  <si>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</si>
  <si>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</si>
  <si>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</si>
  <si>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</si>
  <si>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</si>
  <si>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</si>
  <si>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</si>
  <si>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</si>
  <si>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</si>
  <si>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</si>
  <si>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</si>
  <si>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</si>
  <si>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</si>
  <si>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</si>
  <si>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</si>
  <si>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</si>
  <si>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</si>
  <si>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</si>
  <si>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</si>
  <si>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</si>
  <si>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</si>
  <si>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</si>
  <si>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</si>
  <si>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</si>
  <si>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</si>
  <si>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</si>
  <si>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</si>
  <si>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</si>
  <si>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</si>
  <si>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</si>
  <si>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</si>
  <si>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</si>
  <si>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</si>
  <si>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</si>
  <si>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</si>
  <si>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</si>
  <si>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</si>
  <si>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</si>
  <si>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</si>
  <si>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</si>
  <si>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</si>
  <si>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</si>
  <si>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</si>
  <si>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</si>
  <si>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</si>
  <si>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</si>
  <si>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</si>
  <si>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</si>
  <si>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</si>
  <si>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</si>
  <si>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</si>
  <si>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</si>
  <si>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</si>
  <si>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</si>
  <si>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</si>
  <si>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</si>
  <si>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</si>
  <si>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</si>
  <si>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แห่ง</t>
  </si>
  <si>
    <t xml:space="preserve">ประเภท </t>
  </si>
  <si>
    <t>ผล</t>
  </si>
  <si>
    <t>คะแนน</t>
  </si>
  <si>
    <t>ลำดับ</t>
  </si>
  <si>
    <t>เขต</t>
  </si>
  <si>
    <t>หน่วยบริการ</t>
  </si>
  <si>
    <t>ประเภทService Plan</t>
  </si>
  <si>
    <t>จำนวนเตียงจริง_2560</t>
  </si>
  <si>
    <t>ปชก. UC ณ กค.60</t>
  </si>
  <si>
    <t>Group ID</t>
  </si>
  <si>
    <t>เชียงราย</t>
  </si>
  <si>
    <t>เชียงรายประชานุเคราะห์,รพศ.</t>
  </si>
  <si>
    <t>รพศ.</t>
  </si>
  <si>
    <t>A</t>
  </si>
  <si>
    <t>รพท./รพศ.A &gt;700 to &lt;1000</t>
  </si>
  <si>
    <t>เทิง,รพช.</t>
  </si>
  <si>
    <t>รพช.</t>
  </si>
  <si>
    <t>F1</t>
  </si>
  <si>
    <t>รพช.F1 50,000-100,000</t>
  </si>
  <si>
    <t>พาน,รพช.</t>
  </si>
  <si>
    <t>ป่าแดด,รพช.</t>
  </si>
  <si>
    <t>F2</t>
  </si>
  <si>
    <t>รพช.F2 &lt;=30,000</t>
  </si>
  <si>
    <t>แม่จัน,รพช.</t>
  </si>
  <si>
    <t>M2</t>
  </si>
  <si>
    <t>รพช.M2 &gt;100</t>
  </si>
  <si>
    <t>เชียงแสน,รพช.</t>
  </si>
  <si>
    <t>รพช.F2 30,000-=60,000</t>
  </si>
  <si>
    <t>แม่สาย,รพช.</t>
  </si>
  <si>
    <t>รพช.M2 &lt;=100</t>
  </si>
  <si>
    <t>แม่สรวย,รพช.</t>
  </si>
  <si>
    <t>รพช.F2 60,000-90,000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</si>
  <si>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</si>
  <si>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</si>
  <si>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</si>
  <si>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</si>
  <si>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</si>
  <si>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</si>
  <si>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</si>
  <si>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</si>
  <si>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รพช.F1 &lt;=50,000</t>
  </si>
  <si>
    <t>สมเด็จพระญาณสังวร,รพช.</t>
  </si>
  <si>
    <t>ดอยหลวง,รพช.</t>
  </si>
  <si>
    <t>F3</t>
  </si>
  <si>
    <t>รพช.F3 &lt;=15,000</t>
  </si>
  <si>
    <t>เชียงใหม่</t>
  </si>
  <si>
    <t>นครพิงค์,รพศ.</t>
  </si>
  <si>
    <t>รพท./รพศ.A &lt;=700</t>
  </si>
  <si>
    <t>จอมทอง,รพท.</t>
  </si>
  <si>
    <t>รพท.</t>
  </si>
  <si>
    <t>M1</t>
  </si>
  <si>
    <t>รพช./รพท.M1 &gt;200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</si>
  <si>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</si>
  <si>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</si>
  <si>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</si>
  <si>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</si>
  <si>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</si>
  <si>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</si>
  <si>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</si>
  <si>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</si>
  <si>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</si>
  <si>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</si>
  <si>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</si>
  <si>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</si>
  <si>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</si>
  <si>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</si>
  <si>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</si>
  <si>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</si>
  <si>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</si>
  <si>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</si>
  <si>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</si>
  <si>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</si>
  <si>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</si>
  <si>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</si>
  <si>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</t>
  </si>
  <si>
    <t>น่าน,รพท.</t>
  </si>
  <si>
    <t>S</t>
  </si>
  <si>
    <t>รพท.S &gt;400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</si>
  <si>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</si>
  <si>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</si>
  <si>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</si>
  <si>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</si>
  <si>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</si>
  <si>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</si>
  <si>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</si>
  <si>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</si>
  <si>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</si>
  <si>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</si>
  <si>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</si>
  <si>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</si>
  <si>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</si>
  <si>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</si>
  <si>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รพช.F3 15,000-25,000</t>
  </si>
  <si>
    <t>พะเยา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</si>
  <si>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</si>
  <si>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</si>
  <si>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</si>
  <si>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</si>
  <si>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</si>
  <si>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</si>
  <si>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</si>
  <si>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</si>
  <si>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รพช.Is.any Pop</t>
  </si>
  <si>
    <t>ภูกามยาว,รพช.</t>
  </si>
  <si>
    <t>แพร่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</si>
  <si>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</si>
  <si>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</si>
  <si>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</si>
  <si>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</si>
  <si>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</si>
  <si>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</si>
  <si>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</si>
  <si>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</si>
  <si>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แม่ฮ่องสอน</t>
  </si>
  <si>
    <t>ศรีสังวาลย์,รพท.</t>
  </si>
  <si>
    <t>รพท.S &lt;=400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</si>
  <si>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</si>
  <si>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</si>
  <si>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</si>
  <si>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</si>
  <si>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</si>
  <si>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</si>
  <si>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</si>
  <si>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</si>
  <si>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</si>
  <si>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</si>
  <si>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</si>
  <si>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</si>
  <si>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</si>
  <si>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</si>
  <si>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</si>
  <si>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</si>
  <si>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</si>
  <si>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</si>
  <si>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</si>
  <si>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</si>
  <si>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</si>
  <si>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</si>
  <si>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</si>
  <si>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</si>
  <si>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</si>
  <si>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</si>
  <si>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</si>
  <si>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</si>
  <si>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</si>
  <si>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ตาก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</si>
  <si>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</si>
  <si>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</si>
  <si>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</si>
  <si>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</si>
  <si>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</si>
  <si>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</si>
  <si>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</si>
  <si>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</si>
  <si>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</si>
  <si>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รพช.F3 &gt;=25,000</t>
  </si>
  <si>
    <t>พิษณุโลก</t>
  </si>
  <si>
    <t>พุทธชินราช,รพศ.</t>
  </si>
  <si>
    <t>รพศ.A &gt;1000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</si>
  <si>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</si>
  <si>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</si>
  <si>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</si>
  <si>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</si>
  <si>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</si>
  <si>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</si>
  <si>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</si>
  <si>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</si>
  <si>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</si>
  <si>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</si>
  <si>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</si>
  <si>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</si>
  <si>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</si>
  <si>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</si>
  <si>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</si>
  <si>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</si>
  <si>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</si>
  <si>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</si>
  <si>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</si>
  <si>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</si>
  <si>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</si>
  <si>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</si>
  <si>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</si>
  <si>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</si>
  <si>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</si>
  <si>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</si>
  <si>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</si>
  <si>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</si>
  <si>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</si>
  <si>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</si>
  <si>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</si>
  <si>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</si>
  <si>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</si>
  <si>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</si>
  <si>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</si>
  <si>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</si>
  <si>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</si>
  <si>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</si>
  <si>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</si>
  <si>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</si>
  <si>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</si>
  <si>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</si>
  <si>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</si>
  <si>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</si>
  <si>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</si>
  <si>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</si>
  <si>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</si>
  <si>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</si>
  <si>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</si>
  <si>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</si>
  <si>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</si>
  <si>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</si>
  <si>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</si>
  <si>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</si>
  <si>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</si>
  <si>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</si>
  <si>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</si>
  <si>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</si>
  <si>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</si>
  <si>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</si>
  <si>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</si>
  <si>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</si>
  <si>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นครสวรรค์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</si>
  <si>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</si>
  <si>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</si>
  <si>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</si>
  <si>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</si>
  <si>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</si>
  <si>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</si>
  <si>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</si>
  <si>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</si>
  <si>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</si>
  <si>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</si>
  <si>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</si>
  <si>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</si>
  <si>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</si>
  <si>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</si>
  <si>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</si>
  <si>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</si>
  <si>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</si>
  <si>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</si>
  <si>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</si>
  <si>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</si>
  <si>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</si>
  <si>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</si>
  <si>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</si>
  <si>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</si>
  <si>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</si>
  <si>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</si>
  <si>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</si>
  <si>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</si>
  <si>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</si>
  <si>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</si>
  <si>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</si>
  <si>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</si>
  <si>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</si>
  <si>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</si>
  <si>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</si>
  <si>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</si>
  <si>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</t>
  </si>
  <si>
    <t>นครนายก,รพท.</t>
  </si>
  <si>
    <t>ปากพลี,รพช.</t>
  </si>
  <si>
    <t>บ้านนา,รพช.</t>
  </si>
  <si>
    <t>องครักษ์,รพช.</t>
  </si>
  <si>
    <t>นนทบุรี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</si>
  <si>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</si>
  <si>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</si>
  <si>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</si>
  <si>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</si>
  <si>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</si>
  <si>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</si>
  <si>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</si>
  <si>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</si>
  <si>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</si>
  <si>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</si>
  <si>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</si>
  <si>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</si>
  <si>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</si>
  <si>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</si>
  <si>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</si>
  <si>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</si>
  <si>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</t>
  </si>
  <si>
    <t>พระนครศรีอยุธยา,รพศ.</t>
  </si>
  <si>
    <t>เสนา,รพท.</t>
  </si>
  <si>
    <t>รพช./รพท.M1 &lt;=200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</si>
  <si>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</si>
  <si>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</si>
  <si>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</si>
  <si>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</si>
  <si>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</si>
  <si>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</si>
  <si>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</si>
  <si>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</si>
  <si>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</si>
  <si>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</si>
  <si>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</si>
  <si>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</si>
  <si>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</si>
  <si>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</si>
  <si>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ลพบุรี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</si>
  <si>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</si>
  <si>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</si>
  <si>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</si>
  <si>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</si>
  <si>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</si>
  <si>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</si>
  <si>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</si>
  <si>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</si>
  <si>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</si>
  <si>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</si>
  <si>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</si>
  <si>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</si>
  <si>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</si>
  <si>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</si>
  <si>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</si>
  <si>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</si>
  <si>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</si>
  <si>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</si>
  <si>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</si>
  <si>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</si>
  <si>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</si>
  <si>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</si>
  <si>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</si>
  <si>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</si>
  <si>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</si>
  <si>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</si>
  <si>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</si>
  <si>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</si>
  <si>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</si>
  <si>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</si>
  <si>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</si>
  <si>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</si>
  <si>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</si>
  <si>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</si>
  <si>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</si>
  <si>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</si>
  <si>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</si>
  <si>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</si>
  <si>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</si>
  <si>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กาญจนบุรี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</si>
  <si>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</si>
  <si>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</si>
  <si>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</si>
  <si>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</si>
  <si>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</si>
  <si>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</si>
  <si>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</si>
  <si>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</si>
  <si>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</si>
  <si>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</si>
  <si>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</si>
  <si>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</si>
  <si>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</si>
  <si>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</si>
  <si>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</si>
  <si>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</si>
  <si>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</si>
  <si>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</si>
  <si>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</si>
  <si>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</si>
  <si>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</si>
  <si>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</si>
  <si>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</si>
  <si>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</si>
  <si>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</si>
  <si>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</si>
  <si>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</si>
  <si>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</si>
  <si>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</si>
  <si>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</si>
  <si>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</si>
  <si>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</si>
  <si>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</si>
  <si>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</si>
  <si>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เพชรบุรี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</si>
  <si>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</si>
  <si>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</si>
  <si>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</si>
  <si>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</si>
  <si>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</si>
  <si>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</si>
  <si>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</si>
  <si>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</si>
  <si>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</si>
  <si>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</si>
  <si>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</si>
  <si>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</si>
  <si>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</si>
  <si>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</si>
  <si>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</si>
  <si>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</si>
  <si>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</si>
  <si>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</si>
  <si>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</si>
  <si>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</si>
  <si>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สมุทรสงคราม</t>
  </si>
  <si>
    <t>สมเด็จพระพุทธเลิศหล้า,รพท.</t>
  </si>
  <si>
    <t>นภาลัย,รพช.</t>
  </si>
  <si>
    <t>อัมพวา,รพช.</t>
  </si>
  <si>
    <t>สมุทรสาคร</t>
  </si>
  <si>
    <t>สมุทรสาคร,รพท.</t>
  </si>
  <si>
    <t>กระทุ่มแบน,รพท.</t>
  </si>
  <si>
    <t>สุพรรณบุรี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</si>
  <si>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</si>
  <si>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</si>
  <si>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</si>
  <si>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</si>
  <si>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</si>
  <si>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</si>
  <si>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</si>
  <si>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</si>
  <si>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</si>
  <si>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</si>
  <si>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จันทบุรี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</si>
  <si>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</si>
  <si>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</si>
  <si>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</si>
  <si>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</si>
  <si>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</si>
  <si>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</si>
  <si>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</si>
  <si>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</si>
  <si>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</si>
  <si>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</si>
  <si>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</si>
  <si>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</si>
  <si>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ฉะเชิงเทรา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</si>
  <si>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</si>
  <si>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</si>
  <si>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</si>
  <si>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</si>
  <si>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</si>
  <si>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</si>
  <si>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</si>
  <si>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</si>
  <si>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</si>
  <si>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</si>
  <si>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</si>
  <si>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</si>
  <si>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</si>
  <si>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</si>
  <si>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</si>
  <si>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</si>
  <si>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</si>
  <si>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</si>
  <si>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</si>
  <si>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</si>
  <si>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</si>
  <si>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</si>
  <si>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</si>
  <si>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</si>
  <si>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</si>
  <si>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</si>
  <si>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</si>
  <si>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</si>
  <si>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</si>
  <si>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</si>
  <si>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</si>
  <si>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</si>
  <si>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ปราจีนบุรี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</si>
  <si>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</si>
  <si>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</si>
  <si>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</si>
  <si>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</si>
  <si>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</si>
  <si>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</si>
  <si>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</si>
  <si>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</si>
  <si>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</si>
  <si>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</si>
  <si>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</si>
  <si>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</si>
  <si>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</si>
  <si>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</si>
  <si>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</si>
  <si>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</si>
  <si>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</si>
  <si>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</si>
  <si>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</si>
  <si>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</si>
  <si>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</si>
  <si>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</si>
  <si>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</si>
  <si>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</si>
  <si>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สระแก้ว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</si>
  <si>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</si>
  <si>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</si>
  <si>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</si>
  <si>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</si>
  <si>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</si>
  <si>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</si>
  <si>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</si>
  <si>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</si>
  <si>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</si>
  <si>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</si>
  <si>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</si>
  <si>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</si>
  <si>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</si>
  <si>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</si>
  <si>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</si>
  <si>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</si>
  <si>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</si>
  <si>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</si>
  <si>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</si>
  <si>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</si>
  <si>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</si>
  <si>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</si>
  <si>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</si>
  <si>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</si>
  <si>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</si>
  <si>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</si>
  <si>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</si>
  <si>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</si>
  <si>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</si>
  <si>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</si>
  <si>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</si>
  <si>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</si>
  <si>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</si>
  <si>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</si>
  <si>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</si>
  <si>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</si>
  <si>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</si>
  <si>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</si>
  <si>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</si>
  <si>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</si>
  <si>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</si>
  <si>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</si>
  <si>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</si>
  <si>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</si>
  <si>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</si>
  <si>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</si>
  <si>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</si>
  <si>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</si>
  <si>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</si>
  <si>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</si>
  <si>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</si>
  <si>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</si>
  <si>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</si>
  <si>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</si>
  <si>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</si>
  <si>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</si>
  <si>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</si>
  <si>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</si>
  <si>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</si>
  <si>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</si>
  <si>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</si>
  <si>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</si>
  <si>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</si>
  <si>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</si>
  <si>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</si>
  <si>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</si>
  <si>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</si>
  <si>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</si>
  <si>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</si>
  <si>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</si>
  <si>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</si>
  <si>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</si>
  <si>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</si>
  <si>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</si>
  <si>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</si>
  <si>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</si>
  <si>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</si>
  <si>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</si>
  <si>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</si>
  <si>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</si>
  <si>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</si>
  <si>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</si>
  <si>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</si>
  <si>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</si>
  <si>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</si>
  <si>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</si>
  <si>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</si>
  <si>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</si>
  <si>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</si>
  <si>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</si>
  <si>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</si>
  <si>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</si>
  <si>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</si>
  <si>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</si>
  <si>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</si>
  <si>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</si>
  <si>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</si>
  <si>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</si>
  <si>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</si>
  <si>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</si>
  <si>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</si>
  <si>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</si>
  <si>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</si>
  <si>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</si>
  <si>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</si>
  <si>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</si>
  <si>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</si>
  <si>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</si>
  <si>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</si>
  <si>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</si>
  <si>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</si>
  <si>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</si>
  <si>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</si>
  <si>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</si>
  <si>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</si>
  <si>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</si>
  <si>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</si>
  <si>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</si>
  <si>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</si>
  <si>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</si>
  <si>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</si>
  <si>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</si>
  <si>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</si>
  <si>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</si>
  <si>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</si>
  <si>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</si>
  <si>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</si>
  <si>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</si>
  <si>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</si>
  <si>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</si>
  <si>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</si>
  <si>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</si>
  <si>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</si>
  <si>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</si>
  <si>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</si>
  <si>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</si>
  <si>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</si>
  <si>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</si>
  <si>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</si>
  <si>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</si>
  <si>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</si>
  <si>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</si>
  <si>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</si>
  <si>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</si>
  <si>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</si>
  <si>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</si>
  <si>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</si>
  <si>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</si>
  <si>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</si>
  <si>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</si>
  <si>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</si>
  <si>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</si>
  <si>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</si>
  <si>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</si>
  <si>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</si>
  <si>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</si>
  <si>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</si>
  <si>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</si>
  <si>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</si>
  <si>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</si>
  <si>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</si>
  <si>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</si>
  <si>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</si>
  <si>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</si>
  <si>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</si>
  <si>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</si>
  <si>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</si>
  <si>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</si>
  <si>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</si>
  <si>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</si>
  <si>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</si>
  <si>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</si>
  <si>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</si>
  <si>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</si>
  <si>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</si>
  <si>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</si>
  <si>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</si>
  <si>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</si>
  <si>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</si>
  <si>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</si>
  <si>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</si>
  <si>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</si>
  <si>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</si>
  <si>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</si>
  <si>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</si>
  <si>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ชัยภูมิ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</si>
  <si>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</si>
  <si>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</si>
  <si>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</si>
  <si>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</si>
  <si>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</si>
  <si>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</si>
  <si>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</si>
  <si>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</si>
  <si>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</si>
  <si>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</si>
  <si>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</si>
  <si>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</si>
  <si>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</si>
  <si>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</si>
  <si>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</si>
  <si>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</si>
  <si>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นครราชสีมา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</si>
  <si>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</si>
  <si>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</si>
  <si>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</si>
  <si>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</si>
  <si>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</si>
  <si>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</si>
  <si>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</si>
  <si>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</si>
  <si>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</si>
  <si>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</si>
  <si>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</si>
  <si>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</si>
  <si>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</si>
  <si>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</si>
  <si>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</si>
  <si>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</si>
  <si>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</si>
  <si>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</si>
  <si>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</si>
  <si>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</si>
  <si>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</si>
  <si>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</si>
  <si>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</si>
  <si>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</si>
  <si>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</si>
  <si>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</si>
  <si>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</si>
  <si>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</si>
  <si>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</si>
  <si>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</si>
  <si>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</si>
  <si>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</si>
  <si>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</si>
  <si>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</si>
  <si>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</si>
  <si>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</si>
  <si>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</si>
  <si>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</si>
  <si>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</si>
  <si>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</si>
  <si>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</si>
  <si>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</si>
  <si>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</si>
  <si>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</si>
  <si>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</si>
  <si>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</si>
  <si>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</si>
  <si>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</si>
  <si>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</si>
  <si>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</si>
  <si>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</si>
  <si>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</si>
  <si>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</si>
  <si>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</si>
  <si>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</si>
  <si>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</si>
  <si>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</si>
  <si>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</si>
  <si>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</si>
  <si>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</si>
  <si>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</si>
  <si>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</si>
  <si>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</si>
  <si>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</si>
  <si>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</si>
  <si>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</si>
  <si>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</si>
  <si>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</si>
  <si>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</si>
  <si>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</si>
  <si>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</si>
  <si>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</si>
  <si>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</si>
  <si>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</si>
  <si>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</si>
  <si>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</si>
  <si>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</si>
  <si>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</si>
  <si>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</si>
  <si>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</si>
  <si>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</si>
  <si>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</si>
  <si>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</si>
  <si>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</si>
  <si>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</si>
  <si>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</si>
  <si>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</si>
  <si>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</si>
  <si>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</si>
  <si>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</si>
  <si>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</si>
  <si>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</si>
  <si>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</si>
  <si>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</si>
  <si>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</si>
  <si>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</si>
  <si>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</si>
  <si>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</si>
  <si>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</si>
  <si>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</si>
  <si>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</si>
  <si>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</si>
  <si>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</si>
  <si>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</si>
  <si>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</si>
  <si>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</si>
  <si>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</si>
  <si>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</si>
  <si>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</si>
  <si>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</si>
  <si>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</si>
  <si>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</si>
  <si>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</si>
  <si>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</si>
  <si>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</si>
  <si>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</si>
  <si>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</si>
  <si>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</si>
  <si>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</si>
  <si>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</si>
  <si>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</si>
  <si>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</si>
  <si>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</si>
  <si>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</si>
  <si>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อุบลราชธานี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</si>
  <si>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</si>
  <si>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</si>
  <si>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</si>
  <si>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</si>
  <si>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</si>
  <si>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</si>
  <si>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</si>
  <si>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</si>
  <si>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</si>
  <si>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</si>
  <si>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</si>
  <si>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</si>
  <si>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</si>
  <si>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</si>
  <si>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</si>
  <si>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</si>
  <si>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</si>
  <si>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</si>
  <si>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</si>
  <si>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</si>
  <si>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</si>
  <si>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</si>
  <si>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</si>
  <si>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</si>
  <si>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</si>
  <si>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</si>
  <si>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</si>
  <si>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</si>
  <si>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</si>
  <si>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</si>
  <si>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</si>
  <si>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</si>
  <si>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</si>
  <si>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</si>
  <si>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</si>
  <si>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</si>
  <si>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</si>
  <si>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</si>
  <si>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</si>
  <si>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</si>
  <si>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</si>
  <si>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</si>
  <si>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</si>
  <si>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</si>
  <si>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</si>
  <si>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</si>
  <si>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</si>
  <si>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</si>
  <si>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นครศรีธรรมราช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</si>
  <si>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</si>
  <si>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</si>
  <si>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</si>
  <si>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</si>
  <si>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</si>
  <si>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</si>
  <si>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</si>
  <si>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</si>
  <si>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</si>
  <si>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</si>
  <si>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</si>
  <si>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</si>
  <si>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</si>
  <si>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</si>
  <si>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</si>
  <si>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</si>
  <si>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</si>
  <si>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</si>
  <si>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</si>
  <si>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</si>
  <si>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</si>
  <si>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</si>
  <si>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</si>
  <si>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</si>
  <si>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</si>
  <si>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</si>
  <si>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</si>
  <si>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</si>
  <si>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</si>
  <si>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</si>
  <si>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</si>
  <si>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ภูเก็ต</t>
  </si>
  <si>
    <t>วชิระภูเก็ต,รพศ.</t>
  </si>
  <si>
    <t>ป่าตอง,รพช.</t>
  </si>
  <si>
    <t>ถลาง,รพช.</t>
  </si>
  <si>
    <t>ระนอง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</si>
  <si>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</si>
  <si>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</si>
  <si>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</si>
  <si>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</si>
  <si>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</si>
  <si>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</si>
  <si>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</si>
  <si>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</si>
  <si>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</si>
  <si>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</si>
  <si>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</si>
  <si>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</si>
  <si>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</si>
  <si>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</si>
  <si>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</si>
  <si>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</si>
  <si>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</si>
  <si>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</si>
  <si>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</si>
  <si>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</si>
  <si>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</si>
  <si>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</si>
  <si>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</si>
  <si>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</si>
  <si>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</si>
  <si>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</si>
  <si>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</si>
  <si>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</si>
  <si>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</si>
  <si>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</si>
  <si>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</si>
  <si>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</si>
  <si>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</si>
  <si>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</si>
  <si>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</si>
  <si>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</si>
  <si>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</si>
  <si>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</si>
  <si>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</si>
  <si>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</si>
  <si>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</si>
  <si>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</si>
  <si>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</si>
  <si>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</si>
  <si>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</si>
  <si>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</si>
  <si>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</si>
  <si>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</si>
  <si>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</si>
  <si>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</si>
  <si>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</si>
  <si>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</si>
  <si>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</si>
  <si>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</si>
  <si>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</si>
  <si>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</si>
  <si>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</si>
  <si>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</si>
  <si>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</si>
  <si>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</si>
  <si>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</si>
  <si>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</si>
  <si>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</si>
  <si>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</si>
  <si>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</si>
  <si>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</si>
  <si>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</si>
  <si>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</si>
  <si>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</si>
  <si>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</si>
  <si>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</si>
  <si>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</si>
  <si>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</si>
  <si>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</si>
  <si>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</si>
  <si>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</si>
  <si>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</si>
  <si>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</si>
  <si>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</si>
  <si>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</si>
  <si>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</si>
  <si>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</si>
  <si>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</si>
  <si>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</si>
  <si>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</si>
  <si>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สงขลา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</si>
  <si>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</si>
  <si>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</si>
  <si>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</si>
  <si>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</si>
  <si>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</si>
  <si>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</si>
  <si>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</si>
  <si>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</si>
  <si>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</si>
  <si>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</si>
  <si>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</si>
  <si>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</si>
  <si>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</si>
  <si>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</si>
  <si>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</si>
  <si>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</si>
  <si>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</si>
  <si>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</si>
  <si>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</si>
  <si>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</si>
  <si>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</si>
  <si>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</si>
  <si>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</si>
  <si>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</si>
  <si>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</si>
  <si>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ระดับ 7</t>
  </si>
  <si>
    <t>ระดับ 6</t>
  </si>
  <si>
    <t>ระดับ 5</t>
  </si>
  <si>
    <t>ระดับ 4</t>
  </si>
  <si>
    <t>ระดับ 3</t>
  </si>
  <si>
    <t>ระดับ 2</t>
  </si>
  <si>
    <t>ระดับ 1</t>
  </si>
  <si>
    <t>ระดับ 0</t>
  </si>
  <si>
    <t>ร้อยละ</t>
  </si>
  <si>
    <t>ค่าใช้จ่ายรวม(ไม่รวมค่าเสื่อมและตัดจำหน่าย)</t>
  </si>
  <si>
    <t>ผลการประเมิน</t>
  </si>
  <si>
    <t>ผลต่าง</t>
  </si>
  <si>
    <t>รายได้</t>
  </si>
  <si>
    <t xml:space="preserve"> คชจ.</t>
  </si>
  <si>
    <t>รายได้หรือคชจ.</t>
  </si>
  <si>
    <t>ต้นทุนบริการผู้ป่วยนอก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</si>
  <si>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</si>
  <si>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</si>
  <si>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Mean+1SD </t>
  </si>
  <si>
    <t xml:space="preserve"> ต้นทุนบริการผู้ป่วยใน (บาท) </t>
  </si>
  <si>
    <t>Sum AdjRW</t>
  </si>
  <si>
    <t>Mean+1SD</t>
  </si>
  <si>
    <t>OP</t>
  </si>
  <si>
    <t>IP</t>
  </si>
  <si>
    <t>OP&amp;IP</t>
  </si>
  <si>
    <t>รพศ.A &gt;700 to &lt;1000</t>
  </si>
  <si>
    <t>รพศ.A &lt;=700</t>
  </si>
  <si>
    <t>รพช.Is. any Pop</t>
  </si>
  <si>
    <t>LC</t>
  </si>
  <si>
    <t>รพ.เชียงรายประชานุเคราะห์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</si>
  <si>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</si>
  <si>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</si>
  <si>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</si>
  <si>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</si>
  <si>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</si>
  <si>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</si>
  <si>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</si>
  <si>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</si>
  <si>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</si>
  <si>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รพ.เวียงแก่น</t>
  </si>
  <si>
    <t>รพ.ขุนตาล</t>
  </si>
  <si>
    <t>รพ.แม่ฟ้าหลวง</t>
  </si>
  <si>
    <t>รพ.แม่ลาว</t>
  </si>
  <si>
    <t>รพ.เวียงเชียงรุ้ง</t>
  </si>
  <si>
    <t>รพ.สมเด็จพระญาณสังวร</t>
  </si>
  <si>
    <t>รพ.ดอยหลวง</t>
  </si>
  <si>
    <t>รพ.นครพิงค์</t>
  </si>
  <si>
    <t>รพ.จอมทอง</t>
  </si>
  <si>
    <t>รพ.เชียงดาว</t>
  </si>
  <si>
    <t>รพ.ดอยสะเก็ด</t>
  </si>
  <si>
    <t>รพ.แม่แตง</t>
  </si>
  <si>
    <t>รพ.สะเมิง</t>
  </si>
  <si>
    <t>รพ.ฝาง</t>
  </si>
  <si>
    <t>รพ.แม่อาย</t>
  </si>
  <si>
    <t>รพ.พร้าว</t>
  </si>
  <si>
    <t>รพ.สันป่าตอง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</si>
  <si>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</si>
  <si>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</si>
  <si>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</si>
  <si>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</si>
  <si>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</si>
  <si>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</si>
  <si>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รพ.สารภี</t>
  </si>
  <si>
    <t>รพ.เวียงแหง</t>
  </si>
  <si>
    <t>รพ.ไชยปราการ</t>
  </si>
  <si>
    <t>รพ.แม่วาง</t>
  </si>
  <si>
    <t>รพ.แม่ออน</t>
  </si>
  <si>
    <t>รพ.ดอยหล่อ</t>
  </si>
  <si>
    <t>รพ.น่าน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</si>
  <si>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</si>
  <si>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</si>
  <si>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</si>
  <si>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</si>
  <si>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</si>
  <si>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</si>
  <si>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</si>
  <si>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</si>
  <si>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</si>
  <si>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</si>
  <si>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</si>
  <si>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รพ.เฉลิมพระเกียรติ</t>
  </si>
  <si>
    <t>รพ.ภูเพียง</t>
  </si>
  <si>
    <t>รพ.พะเยา</t>
  </si>
  <si>
    <t>รพ.เชียงคำ</t>
  </si>
  <si>
    <t>รพ.จุน</t>
  </si>
  <si>
    <t>รพ.เชียงม่วน</t>
  </si>
  <si>
    <t>รพ.ดอกคำใต้</t>
  </si>
  <si>
    <t>รพ.ปง</t>
  </si>
  <si>
    <t>รพ.แม่ใจ</t>
  </si>
  <si>
    <t>รพ.ภูซาง</t>
  </si>
  <si>
    <t>รพ.ภูกามยาว</t>
  </si>
  <si>
    <t>รพ.แพร่</t>
  </si>
  <si>
    <t>รพ.ร้องกวาง</t>
  </si>
  <si>
    <t>รพ.ลอง</t>
  </si>
  <si>
    <t>รพ.สูงเม่น</t>
  </si>
  <si>
    <t>รพ.สอง</t>
  </si>
  <si>
    <t>รพ.วังชิ้น</t>
  </si>
  <si>
    <t>รพ.หนองม่วงไข่</t>
  </si>
  <si>
    <t>รพ.ศรีสังวาลย์</t>
  </si>
  <si>
    <t>รพ.ขุนยวม</t>
  </si>
  <si>
    <t>รพ.ปาย</t>
  </si>
  <si>
    <t>รพ.แม่สะเรียง</t>
  </si>
  <si>
    <t>รพ.แม่ลาน้อย</t>
  </si>
  <si>
    <t>รพ.สบเมย</t>
  </si>
  <si>
    <t>รพ.ปางมะผ้า</t>
  </si>
  <si>
    <t>รพ.ลำปาง</t>
  </si>
  <si>
    <t>รพ.แม่เมาะ</t>
  </si>
  <si>
    <t>รพ.เกาะคา</t>
  </si>
  <si>
    <t>รพ.เสริมงาม</t>
  </si>
  <si>
    <t>รพ.งาว</t>
  </si>
  <si>
    <t>รพ.แจ้ห่ม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</si>
  <si>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</si>
  <si>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</si>
  <si>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</si>
  <si>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</si>
  <si>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</si>
  <si>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</si>
  <si>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รพ.เมืองปาน</t>
  </si>
  <si>
    <t>รพ.ลำพูน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</si>
  <si>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</si>
  <si>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</si>
  <si>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</si>
  <si>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</si>
  <si>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</si>
  <si>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</si>
  <si>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รพ.เวียงหนองล่อง</t>
  </si>
  <si>
    <t>รพ.สมเด็จพระเจ้าตากสินมหาราช</t>
  </si>
  <si>
    <t>รพ.แม่สอด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</si>
  <si>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</si>
  <si>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</si>
  <si>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</si>
  <si>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</si>
  <si>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</si>
  <si>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</si>
  <si>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รพ.วังเจ้า</t>
  </si>
  <si>
    <t>รพ.พุทธชินราช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</si>
  <si>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</si>
  <si>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</si>
  <si>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</si>
  <si>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</si>
  <si>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</si>
  <si>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</si>
  <si>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</si>
  <si>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รพ.เพชรบูรณ์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</si>
  <si>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</si>
  <si>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</si>
  <si>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</si>
  <si>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</si>
  <si>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</si>
  <si>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</si>
  <si>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</si>
  <si>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</si>
  <si>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</si>
  <si>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รพ.สุโขทัย</t>
  </si>
  <si>
    <t>รพ.ศรีสังวรสุโขทัย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</si>
  <si>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</si>
  <si>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</si>
  <si>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</si>
  <si>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</si>
  <si>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</si>
  <si>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</si>
  <si>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</si>
  <si>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รพ.อุตรดิตถ์</t>
  </si>
  <si>
    <t>รพ.ตรอน</t>
  </si>
  <si>
    <t>รพ.ท่าปลา</t>
  </si>
  <si>
    <t>รพ.น้ำปาด</t>
  </si>
  <si>
    <t>รพ.ฟากท่า</t>
  </si>
  <si>
    <t>รพ.บ้านโคก</t>
  </si>
  <si>
    <t>รพ.พิชัย</t>
  </si>
  <si>
    <t>รพ.ลับแล</t>
  </si>
  <si>
    <t>รพ.ทองแสนขัน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</si>
  <si>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</si>
  <si>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</si>
  <si>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</si>
  <si>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</si>
  <si>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</si>
  <si>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</si>
  <si>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</si>
  <si>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</si>
  <si>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</si>
  <si>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</si>
  <si>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</si>
  <si>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</si>
  <si>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</si>
  <si>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</si>
  <si>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</si>
  <si>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</si>
  <si>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</si>
  <si>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</si>
  <si>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</si>
  <si>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</si>
  <si>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</si>
  <si>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</si>
  <si>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</si>
  <si>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</si>
  <si>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</si>
  <si>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</si>
  <si>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</si>
  <si>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</si>
  <si>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</si>
  <si>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</si>
  <si>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</si>
  <si>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</si>
  <si>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</si>
  <si>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</si>
  <si>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</si>
  <si>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</si>
  <si>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</si>
  <si>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</si>
  <si>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</si>
  <si>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</si>
  <si>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</si>
  <si>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</si>
  <si>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</si>
  <si>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</si>
  <si>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</si>
  <si>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</si>
  <si>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</si>
  <si>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</si>
  <si>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</si>
  <si>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</si>
  <si>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</si>
  <si>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</si>
  <si>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</si>
  <si>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>รพ.นครนายก</t>
  </si>
  <si>
    <t>รพ.ปากพลี</t>
  </si>
  <si>
    <t>รพ.บ้านนา</t>
  </si>
  <si>
    <t>รพ.องครักษ์</t>
  </si>
  <si>
    <t>รพ.พระนั่งเกล้า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</si>
  <si>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</si>
  <si>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</si>
  <si>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</si>
  <si>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</si>
  <si>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</si>
  <si>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รพ.บางบัวทอง ๒</t>
  </si>
  <si>
    <t>รพ.ปทุมธานี</t>
  </si>
  <si>
    <t>รพ.คลองหลวง</t>
  </si>
  <si>
    <t>รพ.ธัญบุรี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</si>
  <si>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</si>
  <si>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</si>
  <si>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</si>
  <si>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</si>
  <si>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</si>
  <si>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รพ.พระนครศรีอยุธยา</t>
  </si>
  <si>
    <t>รพ.เสนา</t>
  </si>
  <si>
    <t>รพ.ท่าเรือ</t>
  </si>
  <si>
    <t>รพ.สมเด็จพระสังฆราช(นครหลวง)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</si>
  <si>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</si>
  <si>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</si>
  <si>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</si>
  <si>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</si>
  <si>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</si>
  <si>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</si>
  <si>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</si>
  <si>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</si>
  <si>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</si>
  <si>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รพ.อุทัย</t>
  </si>
  <si>
    <t>รพ.มหาราช</t>
  </si>
  <si>
    <t>รพ.บ้านแพรก</t>
  </si>
  <si>
    <t>รพ.พระนารายณ์มหาราช</t>
  </si>
  <si>
    <t>รพ.บ้านหมี่</t>
  </si>
  <si>
    <t>รพ.พัฒนานิคม</t>
  </si>
  <si>
    <t>รพ.โคกสำโรง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</si>
  <si>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</si>
  <si>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</si>
  <si>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</si>
  <si>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</si>
  <si>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</si>
  <si>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</si>
  <si>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</si>
  <si>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รพ.สระบุรี</t>
  </si>
  <si>
    <t>รพ.พระพุทธบาท</t>
  </si>
  <si>
    <t>รพ.แก่งคอย</t>
  </si>
  <si>
    <t>รพ.หนองแค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</si>
  <si>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</si>
  <si>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</si>
  <si>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</si>
  <si>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</si>
  <si>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</si>
  <si>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รพ.มวกเหล็ก</t>
  </si>
  <si>
    <t>รพ.สิงห์บุรี</t>
  </si>
  <si>
    <t>รพ.อินทร์บุรี</t>
  </si>
  <si>
    <t>รพ.บางระจัน</t>
  </si>
  <si>
    <t>รพ.ค่ายบางระจัน</t>
  </si>
  <si>
    <t>รพ.พรหมบุรี</t>
  </si>
  <si>
    <t>รพ.ท่าช้าง</t>
  </si>
  <si>
    <t>รพ.อ่างทอง</t>
  </si>
  <si>
    <t>รพ.ไชโย</t>
  </si>
  <si>
    <t>รพ.ป่าโมก</t>
  </si>
  <si>
    <t>รพ.โพธิ์ทอง</t>
  </si>
  <si>
    <t>รพ.แสวงหา</t>
  </si>
  <si>
    <t>รพ.วิเศษชัยชาญ</t>
  </si>
  <si>
    <t>รพ.สามโก้</t>
  </si>
  <si>
    <t>รพ.พหลพลพยุหเสนา</t>
  </si>
  <si>
    <t>รพ.มะการักษ์</t>
  </si>
  <si>
    <t>รพ.ไทรโยค</t>
  </si>
  <si>
    <t>รพ.บ่อพลอย</t>
  </si>
  <si>
    <t>รพ.ท่ากระดาน</t>
  </si>
  <si>
    <t>รพ.ทองผาภูมิ</t>
  </si>
  <si>
    <t>รพ.สังขละบุรี</t>
  </si>
  <si>
    <t>รพ.เจ้าคุณไพบูลย์พนมทวน</t>
  </si>
  <si>
    <t>รพ.เลาขวัญ</t>
  </si>
  <si>
    <t>รพ.ด่านมะขามเตี้ย</t>
  </si>
  <si>
    <t>รพ.สถานพระบารมี</t>
  </si>
  <si>
    <t>รพ.ศุกร์ศิริศรีสวัสดิ์</t>
  </si>
  <si>
    <t>รพ.นครปฐม</t>
  </si>
  <si>
    <t>รพ.กำแพงแสน</t>
  </si>
  <si>
    <t>รพ.นครชัยศรี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</si>
  <si>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</si>
  <si>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</si>
  <si>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</si>
  <si>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</si>
  <si>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</si>
  <si>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รพ.หลวงพ่อเปิ่น</t>
  </si>
  <si>
    <t>รพ.ประจวบคีรีขันธ์</t>
  </si>
  <si>
    <t>รพ.กุยบุรี</t>
  </si>
  <si>
    <t>รพ.ทับสะแก</t>
  </si>
  <si>
    <t>รพ.บางสะพาน</t>
  </si>
  <si>
    <t>รพ.บางสะพานน้อย</t>
  </si>
  <si>
    <t>รพ.ปราณบุรี</t>
  </si>
  <si>
    <t>รพ.หัวหิน</t>
  </si>
  <si>
    <t>รพ.สามร้อยยอด</t>
  </si>
  <si>
    <t>รพ.พระจอมเกล้า</t>
  </si>
  <si>
    <t>รพ.เขาย้อย</t>
  </si>
  <si>
    <t>รพ.หนองหญ้าปล้อง</t>
  </si>
  <si>
    <t>รพ.ชะอำ</t>
  </si>
  <si>
    <t>รพ.ท่ายาง</t>
  </si>
  <si>
    <t>รพ.บ้านลาด</t>
  </si>
  <si>
    <t>รพ.บ้านแหลม</t>
  </si>
  <si>
    <t>รพ.แก่งกระจาน</t>
  </si>
  <si>
    <t>รพ.ราชบุรี</t>
  </si>
  <si>
    <t>รพ.ดำเนินสะดวก</t>
  </si>
  <si>
    <t>รพ.บ้านโป่ง</t>
  </si>
  <si>
    <t>รพ.โพธาราม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</si>
  <si>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</si>
  <si>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</si>
  <si>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</si>
  <si>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</si>
  <si>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</si>
  <si>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รพ.บ้านคา</t>
  </si>
  <si>
    <t>รพ.สมเด็จพระพุทธเลิศหล้า</t>
  </si>
  <si>
    <t>รพ.นภาลัย</t>
  </si>
  <si>
    <t>รพ.อัมพวา</t>
  </si>
  <si>
    <t>รพ.สมุทรสาคร</t>
  </si>
  <si>
    <t>รพ.กระทุ่มแบน</t>
  </si>
  <si>
    <t>รพ.เจ้าพระยายมราช</t>
  </si>
  <si>
    <t>รพ.เดิมบางนางบวช</t>
  </si>
  <si>
    <t>รพ.ด่านช้าง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</si>
  <si>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</si>
  <si>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</si>
  <si>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</si>
  <si>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</si>
  <si>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</si>
  <si>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</si>
  <si>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รพ.พระปกเกล้า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</si>
  <si>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</si>
  <si>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</si>
  <si>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</si>
  <si>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</si>
  <si>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</si>
  <si>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</si>
  <si>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</si>
  <si>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</si>
  <si>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</si>
  <si>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</si>
  <si>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</si>
  <si>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>รพ.ท่าตะเกียบ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</si>
  <si>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</si>
  <si>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</si>
  <si>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</si>
  <si>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</si>
  <si>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</si>
  <si>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</si>
  <si>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</si>
  <si>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รพ.ราชสาส์น</t>
  </si>
  <si>
    <t>รพ.คลองเขื่อน</t>
  </si>
  <si>
    <t>รพ.ชลบุรี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</si>
  <si>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</si>
  <si>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</si>
  <si>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</si>
  <si>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</si>
  <si>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</si>
  <si>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รพ.พนัสนิคม</t>
  </si>
  <si>
    <t>รพ.แหลมฉบัง</t>
  </si>
  <si>
    <t>รพ.เกาะสีชัง</t>
  </si>
  <si>
    <t>รพ.บ่อทอง</t>
  </si>
  <si>
    <t>รพ.เกาะจันทร์</t>
  </si>
  <si>
    <t>รพ.ตราด</t>
  </si>
  <si>
    <t>รพ.คลองใหญ่</t>
  </si>
  <si>
    <t>รพ.เขาสมิง</t>
  </si>
  <si>
    <t>รพ.บ่อไร่</t>
  </si>
  <si>
    <t>รพ.แหลมงอบ</t>
  </si>
  <si>
    <t>รพ.เกาะกูด</t>
  </si>
  <si>
    <t>รพ.เกาะช้าง</t>
  </si>
  <si>
    <t>รพ.เจ้าพระยาอภัยภูเบศร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</si>
  <si>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</si>
  <si>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</si>
  <si>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</si>
  <si>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</si>
  <si>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</si>
  <si>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</si>
  <si>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รพ.ระยอง</t>
  </si>
  <si>
    <t>รพ.เฉลิมพระเกียรติสมเด็จพระเทพรัตนราชสุดาฯ สยามบรมราชกุมารี ระยอง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</si>
  <si>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</si>
  <si>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</si>
  <si>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</si>
  <si>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</si>
  <si>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</si>
  <si>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รพ.นิคมพัฒนา</t>
  </si>
  <si>
    <t>รพ.สมุทรปราการ</t>
  </si>
  <si>
    <t>รพ.บางบ่อ</t>
  </si>
  <si>
    <t>รพ.บางพลี</t>
  </si>
  <si>
    <t>รพ.บางจาก</t>
  </si>
  <si>
    <t>รพ.บางเสาธง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</si>
  <si>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</si>
  <si>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</si>
  <si>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</si>
  <si>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</si>
  <si>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</si>
  <si>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</si>
  <si>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</si>
  <si>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</si>
  <si>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t>รพ.กาฬสินธุ์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</si>
  <si>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</si>
  <si>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</si>
  <si>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</si>
  <si>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</si>
  <si>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</si>
  <si>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</si>
  <si>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</si>
  <si>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</si>
  <si>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รพ.ท่าคันโท</t>
  </si>
  <si>
    <t>รพ.หนองกุงศรี</t>
  </si>
  <si>
    <t>รพ.สมเด็จ</t>
  </si>
  <si>
    <t>รพ.ห้วยผึ้ง</t>
  </si>
  <si>
    <t>รพ.นาคู</t>
  </si>
  <si>
    <t>รพ.ฆ้องชัย</t>
  </si>
  <si>
    <t>รพ.ดอนจาน</t>
  </si>
  <si>
    <t>รพ.สามชัย</t>
  </si>
  <si>
    <t>รพ.ขอนแก่น</t>
  </si>
  <si>
    <t>รพ.บ้านฝาง</t>
  </si>
  <si>
    <t>รพ.พระยืน</t>
  </si>
  <si>
    <t>รพ.หนองเรือ</t>
  </si>
  <si>
    <t>รพ.ชุมแพ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</si>
  <si>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</si>
  <si>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</si>
  <si>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</si>
  <si>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</si>
  <si>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</si>
  <si>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</si>
  <si>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</si>
  <si>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</si>
  <si>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รพ.หนองสองห้อง</t>
  </si>
  <si>
    <t>รพ.ภูเวียง</t>
  </si>
  <si>
    <t>รพ.มัญจาคีรี</t>
  </si>
  <si>
    <t>รพ.ชนบท</t>
  </si>
  <si>
    <t>รพ.เขาสวนกวาง</t>
  </si>
  <si>
    <t>รพ.ภูผาม่าน</t>
  </si>
  <si>
    <t>รพ.สิรินธร(ภาคตะวันออกเฉียงเหนือ)</t>
  </si>
  <si>
    <t>รพ.ซำสูง</t>
  </si>
  <si>
    <t>รพ.หนองนาคำ</t>
  </si>
  <si>
    <t>รพ.เวียงเก่า</t>
  </si>
  <si>
    <t>รพ.โคกโพธิ์ไชย</t>
  </si>
  <si>
    <t>รพ.โนนศิลา</t>
  </si>
  <si>
    <t>รพ.มหาสารคาม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</si>
  <si>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</si>
  <si>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</si>
  <si>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</si>
  <si>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</si>
  <si>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</si>
  <si>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</si>
  <si>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</si>
  <si>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</si>
  <si>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</si>
  <si>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</si>
  <si>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รพ.กุดรัง</t>
  </si>
  <si>
    <t>รพ.ชื่นชม</t>
  </si>
  <si>
    <t>รพ.ร้อยเอ็ด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</si>
  <si>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</si>
  <si>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</si>
  <si>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</si>
  <si>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</si>
  <si>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</si>
  <si>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</si>
  <si>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</si>
  <si>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</si>
  <si>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</si>
  <si>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</si>
  <si>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</si>
  <si>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รพ.โพนทราย</t>
  </si>
  <si>
    <t>รพ.อาจสามารถ</t>
  </si>
  <si>
    <t>รพ.เมยวดี</t>
  </si>
  <si>
    <t>รพ.ศรีสมเด็จ</t>
  </si>
  <si>
    <t>รพ.จังหาร</t>
  </si>
  <si>
    <t>รพ.ทุ่งเขาหลวง</t>
  </si>
  <si>
    <t>รพ.เชียงขวัญ</t>
  </si>
  <si>
    <t>รพ.หนองฮี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</si>
  <si>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</si>
  <si>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</si>
  <si>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</si>
  <si>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</si>
  <si>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</si>
  <si>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</si>
  <si>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</si>
  <si>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</si>
  <si>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</si>
  <si>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</si>
  <si>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</si>
  <si>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</si>
  <si>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</si>
  <si>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</si>
  <si>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</si>
  <si>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</si>
  <si>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</si>
  <si>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</si>
  <si>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</si>
  <si>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</si>
  <si>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</si>
  <si>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</si>
  <si>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</si>
  <si>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</si>
  <si>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</si>
  <si>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</si>
  <si>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</si>
  <si>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</si>
  <si>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</si>
  <si>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</si>
  <si>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</si>
  <si>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</si>
  <si>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</si>
  <si>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</si>
  <si>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</si>
  <si>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</si>
  <si>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</si>
  <si>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</si>
  <si>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</si>
  <si>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</si>
  <si>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</si>
  <si>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</si>
  <si>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</si>
  <si>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</si>
  <si>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</si>
  <si>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</si>
  <si>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</si>
  <si>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</si>
  <si>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</si>
  <si>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</si>
  <si>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</si>
  <si>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</si>
  <si>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</si>
  <si>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</si>
  <si>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</si>
  <si>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</si>
  <si>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</si>
  <si>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</si>
  <si>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</si>
  <si>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</si>
  <si>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</si>
  <si>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</si>
  <si>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</si>
  <si>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</si>
  <si>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</si>
  <si>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</si>
  <si>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</si>
  <si>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</si>
  <si>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</si>
  <si>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</si>
  <si>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</si>
  <si>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</si>
  <si>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</si>
  <si>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</si>
  <si>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</si>
  <si>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</si>
  <si>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</si>
  <si>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</si>
  <si>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</si>
  <si>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</si>
  <si>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</si>
  <si>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รพ.ซับใหญ่</t>
  </si>
  <si>
    <t>รพ.ชัยภูมิ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</si>
  <si>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</si>
  <si>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</si>
  <si>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</si>
  <si>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</si>
  <si>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</si>
  <si>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รพ.บำเหน็จณรงค์</t>
  </si>
  <si>
    <t>รพ.หนองบัวระเหว</t>
  </si>
  <si>
    <t>รพ.เทพสถิต</t>
  </si>
  <si>
    <t>รพ.บ้านแท่น</t>
  </si>
  <si>
    <t>รพ.แก้งคร้อ</t>
  </si>
  <si>
    <t>รพ.คอนสาร</t>
  </si>
  <si>
    <t>รพ.ภักดีชุมพล</t>
  </si>
  <si>
    <t>รพ.เนินสง่า</t>
  </si>
  <si>
    <t>รพ.มหาราชนครราชสีมา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</si>
  <si>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</si>
  <si>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</si>
  <si>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</si>
  <si>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</si>
  <si>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</si>
  <si>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</si>
  <si>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</si>
  <si>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</si>
  <si>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</si>
  <si>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</si>
  <si>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</si>
  <si>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</si>
  <si>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</si>
  <si>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</si>
  <si>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</si>
  <si>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</si>
  <si>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</si>
  <si>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</si>
  <si>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</si>
  <si>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</si>
  <si>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>รพ.แก้งสนามนาง</t>
  </si>
  <si>
    <t>รพ.โนนแดง</t>
  </si>
  <si>
    <t>รพ.วังน้ำเขียว</t>
  </si>
  <si>
    <t>รพ.ลำทะเมนชัย</t>
  </si>
  <si>
    <t>รพ.บัวลาย</t>
  </si>
  <si>
    <t>รพ.สีดา</t>
  </si>
  <si>
    <t>รพ.เทพารักษ์</t>
  </si>
  <si>
    <t>รพ.บุรีรัมย์</t>
  </si>
  <si>
    <t>รพ.คูเมือง</t>
  </si>
  <si>
    <t>รพ.กระสัง</t>
  </si>
  <si>
    <t>รพ.นางรอง</t>
  </si>
  <si>
    <t>รพ.หนองกี่</t>
  </si>
  <si>
    <t>รพ.ละหานทราย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</si>
  <si>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</si>
  <si>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</si>
  <si>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</si>
  <si>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</si>
  <si>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</si>
  <si>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</si>
  <si>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</si>
  <si>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</si>
  <si>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</si>
  <si>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</si>
  <si>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รพ.โนนสุวรรณ</t>
  </si>
  <si>
    <t>รพ.ชำนิ</t>
  </si>
  <si>
    <t>รพ.บ้านใหม่ไชยพจน์</t>
  </si>
  <si>
    <t>รพ.โนนดินแดง</t>
  </si>
  <si>
    <t>รพ.บ้านด่าน</t>
  </si>
  <si>
    <t>รพ.สุรินทร์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</si>
  <si>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</si>
  <si>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</si>
  <si>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</si>
  <si>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</si>
  <si>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</si>
  <si>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รพ.รัตนบุรี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</si>
  <si>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</si>
  <si>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</si>
  <si>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</si>
  <si>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</si>
  <si>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</si>
  <si>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</si>
  <si>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รพ.เขวาสินรินทร์</t>
  </si>
  <si>
    <t>รพ.ศรีณรงค์</t>
  </si>
  <si>
    <t>รพ.โนนนารายณ์</t>
  </si>
  <si>
    <t>10</t>
  </si>
  <si>
    <t>รพ.มุกดาหาร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</si>
  <si>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</si>
  <si>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</si>
  <si>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</si>
  <si>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</si>
  <si>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</si>
  <si>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</si>
  <si>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รพ.ยโสธร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</si>
  <si>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</si>
  <si>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</si>
  <si>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</si>
  <si>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</si>
  <si>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</si>
  <si>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รพ.ค้อวัง</t>
  </si>
  <si>
    <t>รพ.ไทยเจริญ</t>
  </si>
  <si>
    <t>รพ.ศรีสะเกษ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</si>
  <si>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</si>
  <si>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</si>
  <si>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</si>
  <si>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</si>
  <si>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</si>
  <si>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</si>
  <si>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</si>
  <si>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</si>
  <si>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</si>
  <si>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</si>
  <si>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</si>
  <si>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</si>
  <si>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รพ.ศรีรัตนะ</t>
  </si>
  <si>
    <t>รพ.วังหิน</t>
  </si>
  <si>
    <t>รพ.น้ำเกลี้ยง</t>
  </si>
  <si>
    <t>รพ.ภูสิงห์</t>
  </si>
  <si>
    <t>รพ.เมืองจันทร์</t>
  </si>
  <si>
    <t>รพ.พยุห์</t>
  </si>
  <si>
    <t>รพ.โพธิ์ศรีสุวรรณ</t>
  </si>
  <si>
    <t>รพ.ศิลาลาด</t>
  </si>
  <si>
    <t>รพ.อำนาจเจริญ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</si>
  <si>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</si>
  <si>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</si>
  <si>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</si>
  <si>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</si>
  <si>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</si>
  <si>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</si>
  <si>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รพ.สรรพสิทธิประสงค์</t>
  </si>
  <si>
    <t>รพ.ศรีเมืองใหม่</t>
  </si>
  <si>
    <t>รพ.โขงเจียม</t>
  </si>
  <si>
    <t>รพ.เขื่องใน</t>
  </si>
  <si>
    <t>รพ.เขมราฐ</t>
  </si>
  <si>
    <t>รพ.นาจะหลวย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</si>
  <si>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</si>
  <si>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</si>
  <si>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</si>
  <si>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</si>
  <si>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</si>
  <si>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</si>
  <si>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</si>
  <si>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</si>
  <si>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</si>
  <si>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</si>
  <si>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</si>
  <si>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</si>
  <si>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</si>
  <si>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รพ.นาตาล</t>
  </si>
  <si>
    <t>รพ.นาเยีย</t>
  </si>
  <si>
    <t>รพ.สว่างวีระวงศ์</t>
  </si>
  <si>
    <t>รพ.น้ำขุ่น</t>
  </si>
  <si>
    <t>รพ.เหล่าเสือโก้ก</t>
  </si>
  <si>
    <t>11</t>
  </si>
  <si>
    <t>รพ.กระบี่</t>
  </si>
  <si>
    <t>รพ.เขาพนม</t>
  </si>
  <si>
    <t>รพ.เกาะลันตา</t>
  </si>
  <si>
    <t>รพ.คลองท่อม</t>
  </si>
  <si>
    <t>รพ.อ่าวลึก</t>
  </si>
  <si>
    <t>รพ.ปลายพระยา</t>
  </si>
  <si>
    <t>รพ.ลำทับ</t>
  </si>
  <si>
    <t>รพ.เหนือคลอง</t>
  </si>
  <si>
    <t>รพ.เกาะพีพี</t>
  </si>
  <si>
    <t>รพ.ชุมพรเขตรอุดมศักดิ์</t>
  </si>
  <si>
    <t>รพ.ปากน้ำชุมพร</t>
  </si>
  <si>
    <t>รพ.ท่าแซะ</t>
  </si>
  <si>
    <t>รพ.ปะทิว</t>
  </si>
  <si>
    <t>รพ.มาบอำมฤต</t>
  </si>
  <si>
    <t>รพ.หลังสวน</t>
  </si>
  <si>
    <t>รพ.ปากน้ำหลังสวน</t>
  </si>
  <si>
    <t>รพ.ละแม</t>
  </si>
  <si>
    <t>รพ.พะโต๊ะ</t>
  </si>
  <si>
    <t>รพ.สวี</t>
  </si>
  <si>
    <t>รพ.ทุ่งตะโก</t>
  </si>
  <si>
    <t>รพ.มหาราชนครศรีธรรมราช</t>
  </si>
  <si>
    <t>รพ.พรหมคีรี</t>
  </si>
  <si>
    <t>รพ.พิปูน</t>
  </si>
  <si>
    <t>รพ.เชียรใหญ่</t>
  </si>
  <si>
    <t>รพ.ชะอวด</t>
  </si>
  <si>
    <t>รพ.ท่าศาลา</t>
  </si>
  <si>
    <t>รพ.ทุ่งสง</t>
  </si>
  <si>
    <t>รพ.นาบอน</t>
  </si>
  <si>
    <t>รพ.ทุ่งใหญ่</t>
  </si>
  <si>
    <t>รพ.ร่อนพิบูลย์</t>
  </si>
  <si>
    <t>รพ.ปากพนัง</t>
  </si>
  <si>
    <t>รพ.สิชล</t>
  </si>
  <si>
    <t>รพ.ขนอม</t>
  </si>
  <si>
    <t>รพ.หัวไทร</t>
  </si>
  <si>
    <t>รพ.บางขัน</t>
  </si>
  <si>
    <t>รพ.ถ้ำพรรณรา</t>
  </si>
  <si>
    <t>รพ.จุฬาภรณ์</t>
  </si>
  <si>
    <t>รพ.พ่อท่านคล้ายวาจาสิทธิ์</t>
  </si>
  <si>
    <t>รพ.นบพิตำ</t>
  </si>
  <si>
    <t>รพ.พระพรหม</t>
  </si>
  <si>
    <t>รพ.พังงา</t>
  </si>
  <si>
    <t>รพ.ตะกั่วป่า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</si>
  <si>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</si>
  <si>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</si>
  <si>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</si>
  <si>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</si>
  <si>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</si>
  <si>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รพ.ท้ายเหมืองชัยพัฒน์</t>
  </si>
  <si>
    <t>รพ.วชิระภูเก็ต</t>
  </si>
  <si>
    <t>รพ.ป่าตอง</t>
  </si>
  <si>
    <t>รพ.ถลาง</t>
  </si>
  <si>
    <t>รพ.ระนอง</t>
  </si>
  <si>
    <t>รพ.ละอุ่น</t>
  </si>
  <si>
    <t>รพ.กะเปอร์</t>
  </si>
  <si>
    <t>รพ.กระบุรี</t>
  </si>
  <si>
    <t>รพ.สุขสำราญ</t>
  </si>
  <si>
    <t>รพ.สุราษฎร์ธานี</t>
  </si>
  <si>
    <t>รพ.เกาะสมุย</t>
  </si>
  <si>
    <t>รพ.กาญจนดิษฐ์</t>
  </si>
  <si>
    <t>รพ.ดอนสัก</t>
  </si>
  <si>
    <t>รพ.เกาะพงัน</t>
  </si>
  <si>
    <t>รพ.ไชยา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</si>
  <si>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</si>
  <si>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</si>
  <si>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</si>
  <si>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</si>
  <si>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</si>
  <si>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</si>
  <si>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</si>
  <si>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</si>
  <si>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</si>
  <si>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</si>
  <si>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</si>
  <si>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รพ.วิภาวดี</t>
  </si>
  <si>
    <t>รพ.ท่าโรงช้าง</t>
  </si>
  <si>
    <t>12</t>
  </si>
  <si>
    <t>รพ.ตรัง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</si>
  <si>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</si>
  <si>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</si>
  <si>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</si>
  <si>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</si>
  <si>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</si>
  <si>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</si>
  <si>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</si>
  <si>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รพ.รัษฎา</t>
  </si>
  <si>
    <t>รพ.นราธิวาสราชนครินทร์</t>
  </si>
  <si>
    <t>รพ.สุไหงโก-ลก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</si>
  <si>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</si>
  <si>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</si>
  <si>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</si>
  <si>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</si>
  <si>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</si>
  <si>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</si>
  <si>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</si>
  <si>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</si>
  <si>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รพ.จะแนะ</t>
  </si>
  <si>
    <t>รพ.เจาะไอร้อง</t>
  </si>
  <si>
    <t>รพ.ปัตตานี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</si>
  <si>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</si>
  <si>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</si>
  <si>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</si>
  <si>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</si>
  <si>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</si>
  <si>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</si>
  <si>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รพ.ยะหริ่ง</t>
  </si>
  <si>
    <t>รพ.ยะรัง</t>
  </si>
  <si>
    <t>รพ.แม่ลาน</t>
  </si>
  <si>
    <t>รพ.กะพ้อ</t>
  </si>
  <si>
    <t>รพ.พัทลุง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</si>
  <si>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</si>
  <si>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</si>
  <si>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</si>
  <si>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</si>
  <si>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</si>
  <si>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</si>
  <si>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</si>
  <si>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</si>
  <si>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</si>
  <si>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รพ.ยะลา</t>
  </si>
  <si>
    <t>รพ.เบตง</t>
  </si>
  <si>
    <t>รพ.บันนังสตา</t>
  </si>
  <si>
    <t>รพ.ธารโต</t>
  </si>
  <si>
    <t>รพ.รามัน</t>
  </si>
  <si>
    <t>รพ.กาบัง</t>
  </si>
  <si>
    <t>รพ.กรงปินัง</t>
  </si>
  <si>
    <t>รพ.หาดใหญ่</t>
  </si>
  <si>
    <t>รพ.สงขลา</t>
  </si>
  <si>
    <t>รพ.สทิงพระ</t>
  </si>
  <si>
    <t>รพ.จะนะ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</si>
  <si>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</si>
  <si>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</si>
  <si>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</si>
  <si>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</si>
  <si>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</si>
  <si>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</si>
  <si>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</si>
  <si>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</si>
  <si>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รพ.ปาดังเบซาร์</t>
  </si>
  <si>
    <t>รพ.บางกล่ำ</t>
  </si>
  <si>
    <t>รพ.สิงหนคร</t>
  </si>
  <si>
    <t>รพ.คลองหอยโข่ง</t>
  </si>
  <si>
    <t>รพ.สตูล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</si>
  <si>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</si>
  <si>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</si>
  <si>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</si>
  <si>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</si>
  <si>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</si>
  <si>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รพ.มะนัง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</si>
  <si>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</si>
  <si>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</si>
  <si>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</si>
  <si>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</si>
  <si>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</si>
  <si>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</si>
  <si>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</si>
  <si>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</si>
  <si>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</si>
  <si>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</si>
  <si>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รพ.ภูเขียวเฉลิมพระเกียรติ</t>
  </si>
  <si>
    <t>Total Performance Score</t>
  </si>
  <si>
    <t>คะแนนตรวจสอบงบทดลองเบื่องต้น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</si>
  <si>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</si>
  <si>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</si>
  <si>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</si>
  <si>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[11]</t>
  </si>
  <si>
    <t>ผ่าน</t>
  </si>
  <si>
    <t>ไม่ผ่าน</t>
  </si>
  <si>
    <t>B</t>
  </si>
  <si>
    <t>C</t>
  </si>
  <si>
    <t>F</t>
  </si>
  <si>
    <t>D</t>
  </si>
  <si>
    <t>เงินบำรุงหลังหักหนี้</t>
  </si>
  <si>
    <t>จำนวนปชก.UC</t>
  </si>
  <si>
    <t xml:space="preserve"> รายได้</t>
  </si>
  <si>
    <t xml:space="preserve"> ค่าใช้จ่าย</t>
  </si>
  <si>
    <t>[12]</t>
  </si>
  <si>
    <t>รวมช่อง 1-12</t>
  </si>
  <si>
    <t>เต็ม</t>
  </si>
  <si>
    <t>ได้</t>
  </si>
  <si>
    <t xml:space="preserve">    1.1 Planfin รายได้</t>
  </si>
  <si>
    <t xml:space="preserve">    1.2 Planfin ค่าใช้จ่าย</t>
  </si>
  <si>
    <t xml:space="preserve">    2.1 Unit Cost OP</t>
  </si>
  <si>
    <t xml:space="preserve">    2.2 Unit Cost IP</t>
  </si>
  <si>
    <t xml:space="preserve">    3.1 LC ค่าแรงบุคลากร</t>
  </si>
  <si>
    <t xml:space="preserve">    3.2 MC ค่ายา</t>
  </si>
  <si>
    <t>4. Productivity ที่ยอมรับได้ (2 คะแนน)</t>
  </si>
  <si>
    <t xml:space="preserve">    3.3 MC ค่าเวชภัณฑ์มิใช่ยาและวัสดุการแพทย์</t>
  </si>
  <si>
    <t xml:space="preserve">    3.4 MC ค่าวัสดุวิทยาศาสตร์และการแพทย์</t>
  </si>
  <si>
    <t xml:space="preserve">   4.2 CMI เกินเกณฑ์อ้างอิงกลุ่ม ประเภท Service Plan</t>
  </si>
  <si>
    <t>รวม</t>
  </si>
  <si>
    <t>เงินทุนสำรองสุทธิ (NWC)</t>
  </si>
  <si>
    <t>เงินบำรุงคงเหลือ (หลังหักหนี้สิน)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</si>
  <si>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</si>
  <si>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</si>
  <si>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</si>
  <si>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</si>
  <si>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</si>
  <si>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</si>
  <si>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</si>
  <si>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</si>
  <si>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 xml:space="preserve"> </t>
  </si>
  <si>
    <t>Grade</t>
  </si>
  <si>
    <t>ผลคะแนนจาก 10 คะแนน</t>
  </si>
  <si>
    <t>5. การบริหารจัดการภายในด้านการเงิน7 ด้านต้องผ่าน5 ใน7 (Risk Score Plus) ( 1 คะแนน)</t>
  </si>
  <si>
    <t>6. คะแนนตรวจสอบงบทดลองเบื้องต้น  (1 คะแนน)</t>
  </si>
  <si>
    <t>Productivity ที่ยอมรับได้ (2)</t>
  </si>
  <si>
    <t>Risk Score Plus (1)</t>
  </si>
  <si>
    <t xml:space="preserve"> คะแนนตรวจสอบงบทดลองเบื้องต้น (1)</t>
  </si>
  <si>
    <t>หน่วยงาน :</t>
  </si>
  <si>
    <t>กลุ่มงานบัญชี กองเศรษฐฯ</t>
  </si>
  <si>
    <t>การบริหารแผน Planfin (2)</t>
  </si>
  <si>
    <t>ค่าใช้จ่ายไม่เกินค่ากลางกลุ่มรพ. HGR (2)</t>
  </si>
  <si>
    <t>3. การบริหารค่าใช้จ่าย: ไม่เกินค่ากลางกลุ่ม รพ HGR (2 คะแนน)</t>
  </si>
  <si>
    <t>2. การบริหารต้นทุน Unit Cost ไม่เกินค่ากลางกลุ่ม รพ. (2 คะแนน)</t>
  </si>
  <si>
    <t>การบริหารต้นทุน Unit Cost (2)</t>
  </si>
  <si>
    <t>Total Performance Score 2.0</t>
  </si>
  <si>
    <t>&lt; 5 คะแนน</t>
  </si>
  <si>
    <t>* หน่วยงานนำผลประเมินในข้อที่ไม่ผ่าน เพื่อหาสาเหตุและไปพัฒนา ปรับปรุงต่อไป</t>
  </si>
  <si>
    <t xml:space="preserve">     (ค้นหา รพ. ใส่ รหัส รพ. ในช่อง D2)</t>
  </si>
  <si>
    <t>ระบบจะแสดงผลคะแนนให้</t>
  </si>
  <si>
    <t>กลุ่มงานพัฬฒนาระบบบัญชีบริหาร กองเศรษฐฯ</t>
  </si>
  <si>
    <t>ประเภท</t>
  </si>
  <si>
    <t>ขนาดเตียง</t>
  </si>
  <si>
    <t>กลุ่ม</t>
  </si>
  <si>
    <t>รพช. M2 &gt;100</t>
  </si>
  <si>
    <t>รพช.F2 30,000 - 60,000</t>
  </si>
  <si>
    <t>รพช. M2 &lt;=100</t>
  </si>
  <si>
    <t>รพท. M1 &gt;200</t>
  </si>
  <si>
    <t>รพท. M1 &lt;=200</t>
  </si>
  <si>
    <t>ผลรวมทั้งหมด</t>
  </si>
  <si>
    <t xml:space="preserve"> ต้นทุนบริการผู้ป่วยใน</t>
  </si>
  <si>
    <t xml:space="preserve"> ต้นทุนบริการผู้ป่วยนอก (บาท)</t>
  </si>
  <si>
    <t>รพ.</t>
  </si>
  <si>
    <t>ระดับขีดความสามารถ</t>
  </si>
  <si>
    <t>จำนวนเตียงตามจริง</t>
  </si>
  <si>
    <t>POP UC ณ 1 เมษายน 2561 (มีนาคม 2561)</t>
  </si>
  <si>
    <t>กลุ่มระดับบริการ</t>
  </si>
  <si>
    <t>01</t>
  </si>
  <si>
    <t>รพศ</t>
  </si>
  <si>
    <t>รพ.เทพรัตนเวชชานุกูล เฉลิมพระเกียรติ ๖๐ พรรษา</t>
  </si>
  <si>
    <t>รพ.วัดจันทร์ เฉลิมพระเกียรติ 80 พรรษา</t>
  </si>
  <si>
    <t>รพร.เชียงของ</t>
  </si>
  <si>
    <t>รพร.เด่นชัย</t>
  </si>
  <si>
    <t>รพร.ปัว</t>
  </si>
  <si>
    <t>02</t>
  </si>
  <si>
    <t>รพร.หล่มเก่า</t>
  </si>
  <si>
    <t>รพร.นครไทย</t>
  </si>
  <si>
    <t>03</t>
  </si>
  <si>
    <t>กำแพงเพขร</t>
  </si>
  <si>
    <t>รพร.ตะพานหิน</t>
  </si>
  <si>
    <t>04</t>
  </si>
  <si>
    <t>รพ.เสาไห้เฉลิมพระเกียรติ80พรรษา</t>
  </si>
  <si>
    <t>รพ.วังม่วงสัทธรรม</t>
  </si>
  <si>
    <t>05</t>
  </si>
  <si>
    <t>รพ.สมเด็จพระปิยมหาราชรมณียเขต</t>
  </si>
  <si>
    <t>รพ.สมเด็จพระสังฆราชองค์ที่ ๑๙</t>
  </si>
  <si>
    <t>รพ.ห้วยกระเจา เฉลิมพระเกียรติ 80 พรรษา</t>
  </si>
  <si>
    <t>รพร.จอมบึง</t>
  </si>
  <si>
    <t>รพ.สมเด็จพระสังฆราชองค์ที่17</t>
  </si>
  <si>
    <t>06</t>
  </si>
  <si>
    <t xml:space="preserve"> รพ.พุทธโสธร</t>
  </si>
  <si>
    <t>รพ.สัตหีบกม10</t>
  </si>
  <si>
    <t>รพ.เขาชะเมา เฉลิมพระเกียรติ 80 พรรษา</t>
  </si>
  <si>
    <t>รพ.พระสมุทรเจดีย์</t>
  </si>
  <si>
    <t>รพร.สระแก้ว</t>
  </si>
  <si>
    <t>07</t>
  </si>
  <si>
    <t>รพร.กุฉินารายณ์</t>
  </si>
  <si>
    <t>รพร.กระนวน</t>
  </si>
  <si>
    <t>08</t>
  </si>
  <si>
    <t>รพร.ด่านซ้าย</t>
  </si>
  <si>
    <t>รพร.ธาตุพนม</t>
  </si>
  <si>
    <t>รพร.สว่างแดนดิน</t>
  </si>
  <si>
    <t>รพ.พระอาจารย์แบน  ธนากโร</t>
  </si>
  <si>
    <t>รพร.ท่าบ่อ</t>
  </si>
  <si>
    <t>รพ.นาวัง เฉลิมพระเกียรติ 80 พรรษา</t>
  </si>
  <si>
    <t>รพร.บ้านดุง</t>
  </si>
  <si>
    <t>09</t>
  </si>
  <si>
    <t xml:space="preserve">รพ.หนองบุญมาก </t>
  </si>
  <si>
    <t>รพ.เฉลิมพระเกียรติสมเด็จย่า 100 ปี</t>
  </si>
  <si>
    <t>รพ.พระทองคำ เฉลิมพระเกียรติ 80 พรรษา</t>
  </si>
  <si>
    <t xml:space="preserve">รพ.เทพรัตน์นครราชสีมา </t>
  </si>
  <si>
    <t xml:space="preserve">รพ.แคนดง </t>
  </si>
  <si>
    <t>รพ.พนมดงรัก เฉลิมพระเกียรติ 80 พรรษา</t>
  </si>
  <si>
    <t>รพร.เลิงนกทา</t>
  </si>
  <si>
    <t>รพ.เบญจลักษ์เฉลิมพระเกียรติ 80 พรรษา</t>
  </si>
  <si>
    <t>รพร.เดชอุดม</t>
  </si>
  <si>
    <t>รพ. ๕๐ พรรษา มหาวชิราลงกรณ</t>
  </si>
  <si>
    <t>รพ.ลานสะกา</t>
  </si>
  <si>
    <t>รพร.ฉวาง</t>
  </si>
  <si>
    <t>รพร.เวียงสระ</t>
  </si>
  <si>
    <t>รพ.หาดสำราญเฉลิมพระเกียรติ 80 พรรษา</t>
  </si>
  <si>
    <t>รพ.ยี่งอเฉลิมพระเกียรติ 80 พรรษา</t>
  </si>
  <si>
    <t>รพร.สายบุรี</t>
  </si>
  <si>
    <t>รพ.ศรีนครินทร์(ปัญญานันทภิขุ)</t>
  </si>
  <si>
    <t>รพร.ยะหา</t>
  </si>
  <si>
    <t>รพ.สมเด็จพระบรมราชินีนาถ ณ  อำเภอนาทวี</t>
  </si>
  <si>
    <t>Grand Total</t>
  </si>
  <si>
    <t>Account1</t>
  </si>
  <si>
    <t>ยาใช้ไป</t>
  </si>
  <si>
    <t>วัสดุวิทยาศาสตร์และการแพทย์ใช้ไป</t>
  </si>
  <si>
    <t>Average of LC</t>
  </si>
  <si>
    <t>Average of ค่ายา</t>
  </si>
  <si>
    <t>Average of ค่าเวชภัณฑ์มิใช่ยาและวัสดุการแพทย์</t>
  </si>
  <si>
    <t>รวมรายได้ (ไม่รวมงบลงทุนและรายได้อื่น (ระบบบัญชีบันทึกอัตโนมัติ)</t>
  </si>
  <si>
    <t>นครพนม ผลรวม</t>
  </si>
  <si>
    <t>บึงกาฬ ผลรวม</t>
  </si>
  <si>
    <t>เลย ผลรวม</t>
  </si>
  <si>
    <t>สกลนคร ผลรวม</t>
  </si>
  <si>
    <t>หนองคาย ผลรวม</t>
  </si>
  <si>
    <t>หนองบัวลำภู ผลรวม</t>
  </si>
  <si>
    <t>อุดรธานี ผลรวม</t>
  </si>
  <si>
    <t>รวมเขต 8</t>
  </si>
  <si>
    <t xml:space="preserve">รวมคะแนน (10 คะแนน) </t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</si>
  <si>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8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</si>
  <si>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7 คะแนน แต่ &lt;  8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</si>
  <si>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6 คะแนน แต่ &lt;  7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</si>
  <si>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5 คะแนน แต่ &lt;  6 คะแนน</t>
    </r>
  </si>
  <si>
    <r>
      <t xml:space="preserve">   4.1 อัตราครองเตียง </t>
    </r>
    <r>
      <rPr>
        <sz val="16"/>
        <color indexed="8"/>
        <rFont val="Calibri"/>
        <family val="2"/>
      </rPr>
      <t>≥</t>
    </r>
    <r>
      <rPr>
        <sz val="16"/>
        <color indexed="8"/>
        <rFont val="TH SarabunPSK"/>
        <family val="2"/>
      </rPr>
      <t xml:space="preserve"> 80 %</t>
    </r>
  </si>
  <si>
    <r>
      <t xml:space="preserve">1. การบริหารแผน Planfin ไม่เกิน </t>
    </r>
    <r>
      <rPr>
        <b/>
        <sz val="16"/>
        <color indexed="8"/>
        <rFont val="Calibri"/>
        <family val="2"/>
      </rPr>
      <t>±</t>
    </r>
    <r>
      <rPr>
        <b/>
        <sz val="16"/>
        <color indexed="8"/>
        <rFont val="TH SarabunPSK"/>
        <family val="2"/>
      </rPr>
      <t xml:space="preserve"> 5 % (2 คะแนน)</t>
    </r>
  </si>
  <si>
    <t>เตียง</t>
  </si>
  <si>
    <t>จำนวนส่ง</t>
  </si>
  <si>
    <t>วันนอนรวม</t>
  </si>
  <si>
    <t>SumAdjRW</t>
  </si>
  <si>
    <t>MinAdjRW</t>
  </si>
  <si>
    <t>MaxAdjRW</t>
  </si>
  <si>
    <t>เกณฑ์</t>
  </si>
  <si>
    <t>ทุนสำรองสุทธิ(NWC)</t>
  </si>
  <si>
    <t>รายได้สุง (ต่ำ)กว่าค่าใช้จ่ายสุทธิ (NI)</t>
  </si>
  <si>
    <t>คะแนนการส่งงบทดลองแม่ข่าย</t>
  </si>
  <si>
    <t>ผลรวมแม่ข่าย</t>
  </si>
  <si>
    <t>ค่าเฉลี่ย ของ ค่าวัสดุวิทยาศาสตร์และการแพทย์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</si>
  <si>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</si>
  <si>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</si>
  <si>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</si>
  <si>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</si>
  <si>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เก</t>
  </si>
  <si>
    <t>POP UC ณ 1 เมษายน 2562</t>
  </si>
  <si>
    <t>RG +</t>
  </si>
  <si>
    <t xml:space="preserve"> ต้นทุนบริการผู้ป่วยในต่อ AdjRW </t>
  </si>
  <si>
    <t>รพ.ฉลอง</t>
  </si>
  <si>
    <t>1.PlanFin</t>
  </si>
  <si>
    <t>2.ต้นทุน Quick Method</t>
  </si>
  <si>
    <t>3.ค่าใช้จ่ายเปรียบเทียบค่ากลางกลุ่ม</t>
  </si>
  <si>
    <t>ผลการเปรียบเทียบค่ากลาง</t>
  </si>
  <si>
    <t>รหัส รพ.</t>
  </si>
  <si>
    <t>Group Org ปี 2563</t>
  </si>
  <si>
    <t>10713 : โรงพยาบาลนครพิงค์</t>
  </si>
  <si>
    <t>11119 : โรงพยาบาลจอมทอง</t>
  </si>
  <si>
    <t>11120 : โรงพยาบาลเทพรัตนเวชชานุกูล เฉลิมพระเกียรติ ๖๐ พรรษา</t>
  </si>
  <si>
    <t>11121 : โรงพยาบาลเชียงดาว</t>
  </si>
  <si>
    <t>11122 : โรงพยาบาลดอยสะเก็ด</t>
  </si>
  <si>
    <t>11123 : โรงพยาบาลแม่แตง</t>
  </si>
  <si>
    <t>11124 : โรงพยาบาลสะเมิง</t>
  </si>
  <si>
    <t>11125 : โรงพยาบาลฝาง</t>
  </si>
  <si>
    <t>11126 : โรงพยาบาลแม่อาย</t>
  </si>
  <si>
    <t>11127 : โรงพยาบาลพร้าว</t>
  </si>
  <si>
    <t>11128 : โรงพยาบาลสันป่าตอง</t>
  </si>
  <si>
    <t>11129 : โรงพยาบาลสันกำแพง</t>
  </si>
  <si>
    <t>11130 : โรงพยาบาลสันทราย</t>
  </si>
  <si>
    <t>11131 : โรงพยาบาลหางดง</t>
  </si>
  <si>
    <t>11132 : โรงพยาบาลฮอด</t>
  </si>
  <si>
    <t>11133 : โรงพยาบาลดอยเต่า</t>
  </si>
  <si>
    <t>11134 : โรงพยาบาลอมก๋อย</t>
  </si>
  <si>
    <t>11135 : โรงพยาบาลสารภี</t>
  </si>
  <si>
    <t>11136 : โรงพยาบาลเวียงแหง</t>
  </si>
  <si>
    <t>11137 : โรงพยาบาลไชยปราการ</t>
  </si>
  <si>
    <t>11138 : โรงพยาบาลแม่วาง</t>
  </si>
  <si>
    <t>11139 : โรงพยาบาลแม่ออน</t>
  </si>
  <si>
    <t>11643 : โรงพยาบาลดอยหล่อ</t>
  </si>
  <si>
    <t>23736 : โรงพยาบาลวัดจันทร์ เฉลิมพระเกียรติ 80 พรรษา</t>
  </si>
  <si>
    <t>10714 : โรงพยาบาลลำพูน</t>
  </si>
  <si>
    <t>11140 : โรงพยาบาลแม่ทา</t>
  </si>
  <si>
    <t>11141 : โรงพยาบาลบ้านโฮ่ง</t>
  </si>
  <si>
    <t>11142 : โรงพยาบาลลี้</t>
  </si>
  <si>
    <t>11143 : โรงพยาบาลทุ่งหัวช้าง</t>
  </si>
  <si>
    <t>11144 : โรงพยาบาลป่าซาง</t>
  </si>
  <si>
    <t>11145 : โรงพยาบาลบ้านธิ</t>
  </si>
  <si>
    <t>24956 : โรงพยาบาลเวียงหนองล่อง</t>
  </si>
  <si>
    <t>10672 : โรงพยาบาลลำปาง</t>
  </si>
  <si>
    <t>11146 : โรงพยาบาลแม่เมาะ</t>
  </si>
  <si>
    <t>11147 : โรงพยาบาลเกาะคา</t>
  </si>
  <si>
    <t>11148 : โรงพยาบาลเสริมงาม</t>
  </si>
  <si>
    <t>11149 : โรงพยาบาลงาว</t>
  </si>
  <si>
    <t>11150 : โรงพยาบาลแจ้ห่ม</t>
  </si>
  <si>
    <t>11151 : โรงพยาบาลวังเหนือ</t>
  </si>
  <si>
    <t>11152 : โรงพยาบาลเถิน</t>
  </si>
  <si>
    <t>11153 : โรงพยาบาลแม่พริก</t>
  </si>
  <si>
    <t>11154 : โรงพยาบาลแม่ทะ</t>
  </si>
  <si>
    <t>11155 : โรงพยาบาลสบปราบ</t>
  </si>
  <si>
    <t>11156 : โรงพยาบาลห้างฉัตร</t>
  </si>
  <si>
    <t>11157 : โรงพยาบาลเมืองปาน</t>
  </si>
  <si>
    <t>10715 : โรงพยาบาลแพร่</t>
  </si>
  <si>
    <t>11166 : โรงพยาบาลร้องกวาง</t>
  </si>
  <si>
    <t>11167 : โรงพยาบาลลอง</t>
  </si>
  <si>
    <t>11169 : โรงพยาบาลสูงเม่น</t>
  </si>
  <si>
    <t>11170 : โรงพยาบาลสอง</t>
  </si>
  <si>
    <t>11171 : โรงพยาบาลวังชิ้น</t>
  </si>
  <si>
    <t>11172 : โรงพยาบาลหนองม่วงไข่</t>
  </si>
  <si>
    <t>11452 : โรงพยาบาลสมเด็จพระยุพราชเด่นชัย</t>
  </si>
  <si>
    <t>10716 : โรงพยาบาลน่าน</t>
  </si>
  <si>
    <t>11173 : โรงพยาบาลแม่จริม</t>
  </si>
  <si>
    <t>11174 : โรงพยาบาลบ้านหลวง</t>
  </si>
  <si>
    <t>11175 : โรงพยาบาลนาน้อย</t>
  </si>
  <si>
    <t>11176 : โรงพยาบาลท่าวังผา</t>
  </si>
  <si>
    <t>11177 : โรงพยาบาลเวียงสา</t>
  </si>
  <si>
    <t>11178 : โรงพยาบาลทุ่งช้าง</t>
  </si>
  <si>
    <t>11179 : โรงพยาบาลเชียงกลาง</t>
  </si>
  <si>
    <t>11180 : โรงพยาบาลนาหมื่น</t>
  </si>
  <si>
    <t>11181 : โรงพยาบาลสันติสุข</t>
  </si>
  <si>
    <t>11182 : โรงพยาบาลบ่อเกลือ</t>
  </si>
  <si>
    <t>11183 : โรงพยาบาลสองแคว</t>
  </si>
  <si>
    <t>11453 : โรงพยาบาลสมเด็จพระยุพราชปัว</t>
  </si>
  <si>
    <t>11625 : โรงพยาบาลเฉลิมพระเกียรติ</t>
  </si>
  <si>
    <t>25017 : โรงพยาบาลภูเพียง</t>
  </si>
  <si>
    <t>10717 : โรงพยาบาลพะเยา</t>
  </si>
  <si>
    <t>10718 : โรงพยาบาลเชียงคำ</t>
  </si>
  <si>
    <t>11184 : โรงพยาบาลจุน</t>
  </si>
  <si>
    <t>11185 : โรงพยาบาลเชียงม่วน</t>
  </si>
  <si>
    <t>11186 : โรงพยาบาลดอกคำใต้</t>
  </si>
  <si>
    <t>11187 : โรงพยาบาลปง</t>
  </si>
  <si>
    <t>11188 : โรงพยาบาลแม่ใจ</t>
  </si>
  <si>
    <t>40744 : โรงพยาบาลภูซาง</t>
  </si>
  <si>
    <t>10674 : โรงพยาบาลเชียงรายประชานุเคราะห์</t>
  </si>
  <si>
    <t>11189 : โรงพยาบาลเทิง</t>
  </si>
  <si>
    <t>11190 : โรงพยาบาลพาน</t>
  </si>
  <si>
    <t>11191 : โรงพยาบาลป่าแดด</t>
  </si>
  <si>
    <t>11192 : โรงพยาบาลแม่จัน</t>
  </si>
  <si>
    <t>11193 : โรงพยาบาลเชียงแสน</t>
  </si>
  <si>
    <t>11194 : โรงพยาบาลแม่สาย</t>
  </si>
  <si>
    <t>11195 : โรงพยาบาลแม่สรวย</t>
  </si>
  <si>
    <t>11196 : โรงพยาบาลเวียงป่าเป้า</t>
  </si>
  <si>
    <t>11197 : โรงพยาบาลพญาเม็งราย</t>
  </si>
  <si>
    <t>11198 : โรงพยาบาลเวียงแก่น</t>
  </si>
  <si>
    <t>11199 : โรงพยาบาลขุนตาล</t>
  </si>
  <si>
    <t>11200 : โรงพยาบาลแม่ฟ้าหลวง</t>
  </si>
  <si>
    <t>11201 : โรงพยาบาลแม่ลาว</t>
  </si>
  <si>
    <t>11202 : โรงพยาบาลเวียงเชียงรุ้ง</t>
  </si>
  <si>
    <t>11454 : โรงพยาบาลสมเด็จพระยุพราชเชียงของ</t>
  </si>
  <si>
    <t>15012 : โรงพยาบาลสมเด็จพระญาณสังวร</t>
  </si>
  <si>
    <t>28823 : โรงพยาบาลดอยหลวง</t>
  </si>
  <si>
    <t>10719 : โรงพยาบาลศรีสังวาลย์</t>
  </si>
  <si>
    <t>11203 : โรงพยาบาลขุนยวม</t>
  </si>
  <si>
    <t>11204 : โรงพยาบาลปาย</t>
  </si>
  <si>
    <t>11205 : โรงพยาบาลแม่สะเรียง</t>
  </si>
  <si>
    <t>11206 : โรงพยาบาลแม่ลาน้อย</t>
  </si>
  <si>
    <t>11207 : โรงพยาบาลสบเมย</t>
  </si>
  <si>
    <t>11208 : โรงพยาบาลปางมะผ้า</t>
  </si>
  <si>
    <t>10673 : โรงพยาบาลอุตรดิตถ์</t>
  </si>
  <si>
    <t>11158 : โรงพยาบาลตรอน</t>
  </si>
  <si>
    <t>11159 : โรงพยาบาลท่าปลา</t>
  </si>
  <si>
    <t>11160 : โรงพยาบาลน้ำปาด</t>
  </si>
  <si>
    <t>11161 : โรงพยาบาลฟากท่า</t>
  </si>
  <si>
    <t>11162 : โรงพยาบาลบ้านโคก</t>
  </si>
  <si>
    <t>11163 : โรงพยาบาลพิชัย</t>
  </si>
  <si>
    <t>11164 : โรงพยาบาลลับแล</t>
  </si>
  <si>
    <t>11165 : โรงพยาบาลทองแสนขัน</t>
  </si>
  <si>
    <t>10722 : โรงพยาบาลสมเด็จพระเจ้าตากสินมหาราช</t>
  </si>
  <si>
    <t>10723 : โรงพยาบาลแม่สอด</t>
  </si>
  <si>
    <t>11238 : โรงพยาบาลบ้านตาก</t>
  </si>
  <si>
    <t>11239 : โรงพยาบาลสามเงา</t>
  </si>
  <si>
    <t>11240 : โรงพยาบาลแม่ระมาด</t>
  </si>
  <si>
    <t>11241 : โรงพยาบาลท่าสองยาง</t>
  </si>
  <si>
    <t>11242 : โรงพยาบาลพบพระ</t>
  </si>
  <si>
    <t>11243 : โรงพยาบาลอุ้มผาง</t>
  </si>
  <si>
    <t>27443 : โรงพยาบาลวังเจ้า</t>
  </si>
  <si>
    <t>10724 : โรงพยาบาลสุโขทัย</t>
  </si>
  <si>
    <t>10725 : โรงพยาบาลศรีสังวรสุโขทัย</t>
  </si>
  <si>
    <t>11244 : โรงพยาบาลบ้านด่านลานหอย</t>
  </si>
  <si>
    <t>11245 : โรงพยาบาลคีรีมาศ</t>
  </si>
  <si>
    <t>11246 : โรงพยาบาลกงไกรลาศ</t>
  </si>
  <si>
    <t>11247 : โรงพยาบาลศรีสัชนาลัย</t>
  </si>
  <si>
    <t>11248 : โรงพยาบาลสวรรคโลก</t>
  </si>
  <si>
    <t>11249 : โรงพยาบาลศรีนคร</t>
  </si>
  <si>
    <t>11250 : โรงพยาบาลทุ่งเสลี่ยม</t>
  </si>
  <si>
    <t>10676 : โรงพยาบาลพุทธชินราช</t>
  </si>
  <si>
    <t>11251 : โรงพยาบาลชาติตระการ</t>
  </si>
  <si>
    <t>11252 : โรงพยาบาลบางระกำ</t>
  </si>
  <si>
    <t>11253 : โรงพยาบาลบางกระทุ่ม</t>
  </si>
  <si>
    <t>11254 : โรงพยาบาลพรหมพิราม</t>
  </si>
  <si>
    <t>11255 : โรงพยาบาลวัดโบสถ์</t>
  </si>
  <si>
    <t>11256 : โรงพยาบาลวังทอง</t>
  </si>
  <si>
    <t>11257 : โรงพยาบาลเนินมะปราง</t>
  </si>
  <si>
    <t>11455 : โรงพยาบาลสมเด็จพระยุพราชนครไทย</t>
  </si>
  <si>
    <t>10727 : โรงพยาบาลเพชรบูรณ์</t>
  </si>
  <si>
    <t>11264 : โรงพยาบาลชนแดน</t>
  </si>
  <si>
    <t>11265 : โรงพยาบาลหล่มสัก</t>
  </si>
  <si>
    <t>11266 : โรงพยาบาลวิเชียรบุรี</t>
  </si>
  <si>
    <t>11267 : โรงพยาบาลศรีเทพ</t>
  </si>
  <si>
    <t>11268 : โรงพยาบาลหนองไผ่</t>
  </si>
  <si>
    <t>11269 : โรงพยาบาลบึงสามพัน</t>
  </si>
  <si>
    <t>11270 : โรงพยาบาลน้ำหนาว</t>
  </si>
  <si>
    <t>11271 : โรงพยาบาลวังโป่ง</t>
  </si>
  <si>
    <t>11272 : โรงพยาบาลเขาค้อ</t>
  </si>
  <si>
    <t>11457 : โรงพยาบาลสมเด็จพระยุพราชหล่มเก่า</t>
  </si>
  <si>
    <t>10694 : โรงพยาบาลชัยนาทนเรนทร</t>
  </si>
  <si>
    <t>10802 : โรงพยาบาลมโนรมย์</t>
  </si>
  <si>
    <t>10803 : โรงพยาบาลวัดสิงห์</t>
  </si>
  <si>
    <t>10804 : โรงพยาบาลสรรพยา</t>
  </si>
  <si>
    <t>10805 : โรงพยาบาลสรรคบุรี</t>
  </si>
  <si>
    <t>10806 : โรงพยาบาลหันคา</t>
  </si>
  <si>
    <t>27974 : โรงพยาบาลหนองมะโมง</t>
  </si>
  <si>
    <t>27975 : โรงพยาบาลเนินขาม</t>
  </si>
  <si>
    <t>10675 : โรงพยาบาลสวรรค์ประชารักษ์</t>
  </si>
  <si>
    <t>11209 : โรงพยาบาลโกรกพระ</t>
  </si>
  <si>
    <t>11210 : โรงพยาบาลชุมแสง</t>
  </si>
  <si>
    <t>11211 : โรงพยาบาลหนองบัว</t>
  </si>
  <si>
    <t>11212 : โรงพยาบาลบรรพตพิสัย</t>
  </si>
  <si>
    <t>11213 : โรงพยาบาลเก้าเลี้ยว</t>
  </si>
  <si>
    <t>11214 : โรงพยาบาลตาคลี</t>
  </si>
  <si>
    <t>11215 : โรงพยาบาลท่าตะโก</t>
  </si>
  <si>
    <t>11216 : โรงพยาบาลไพศาลี</t>
  </si>
  <si>
    <t>11217 : โรงพยาบาลพยุหะคีรี</t>
  </si>
  <si>
    <t>11218 : โรงพยาบาลลาดยาว</t>
  </si>
  <si>
    <t>11219 : โรงพยาบาลตากฟ้า</t>
  </si>
  <si>
    <t>11220 : โรงพยาบาลแม่วงก์</t>
  </si>
  <si>
    <t>40749 : โรงพยาบาลชุมตาบง</t>
  </si>
  <si>
    <t>10720 : โรงพยาบาลอุทัยธานี</t>
  </si>
  <si>
    <t>11221 : โรงพยาบาลทัพทัน</t>
  </si>
  <si>
    <t>11222 : โรงพยาบาลสว่างอารมณ์</t>
  </si>
  <si>
    <t>11223 : โรงพยาบาลหนองฉาง</t>
  </si>
  <si>
    <t>11224 : โรงพยาบาลหนองขาหย่าง</t>
  </si>
  <si>
    <t>11225 : โรงพยาบาลบ้านไร่</t>
  </si>
  <si>
    <t>11226 : โรงพยาบาลลานสัก</t>
  </si>
  <si>
    <t>11227 : โรงพยาบาลห้วยคต</t>
  </si>
  <si>
    <t>10721 : โรงพยาบาลกำแพงเพชร</t>
  </si>
  <si>
    <t>11228 : โรงพยาบาลทุ่งโพธิ์ทะเล</t>
  </si>
  <si>
    <t>11229 : โรงพยาบาลไทรงาม</t>
  </si>
  <si>
    <t>11230 : โรงพยาบาลคลองลาน</t>
  </si>
  <si>
    <t>11231 : โรงพยาบาลขาณุวรลักษบุรี</t>
  </si>
  <si>
    <t>11232 : โรงพยาบาลคลองขลุง</t>
  </si>
  <si>
    <t>11233 : โรงพยาบาลพรานกระต่าย</t>
  </si>
  <si>
    <t>11234 : โรงพยาบาลลานกระบือ</t>
  </si>
  <si>
    <t>11235 : โรงพยาบาลทรายทองวัฒนา</t>
  </si>
  <si>
    <t>11236 : โรงพยาบาลปางศิลาทอง</t>
  </si>
  <si>
    <t>14135 : โรงพยาบาลบึงสามัคคี</t>
  </si>
  <si>
    <t>28010 : โรงพยาบาลโกสัมพีนคร</t>
  </si>
  <si>
    <t>10726 : โรงพยาบาลพิจิตร</t>
  </si>
  <si>
    <t>11258 : โรงพยาบาลวังทรายพูน</t>
  </si>
  <si>
    <t>11259 : โรงพยาบาลโพธิ์ประทับช้าง</t>
  </si>
  <si>
    <t>11260 : โรงพยาบาลบางมูลนาก</t>
  </si>
  <si>
    <t>11261 : โรงพยาบาลโพทะเล</t>
  </si>
  <si>
    <t>11262 : โรงพยาบาลสามง่าม</t>
  </si>
  <si>
    <t>11263 : โรงพยาบาลทับคล้อ</t>
  </si>
  <si>
    <t>11456 : โรงพยาบาลสมเด็จพระยุพราชตะพานหิน</t>
  </si>
  <si>
    <t>11631 : โรงพยาบาลวชิรบารมี</t>
  </si>
  <si>
    <t>27978 : โรงพยาบาลสากเหล็ก</t>
  </si>
  <si>
    <t>27979 : โรงพยาบาลบึงนาราง</t>
  </si>
  <si>
    <t>27980 : โรงพยาบาลดงเจริญ</t>
  </si>
  <si>
    <t>10686 : โรงพยาบาลพระนั่งเกล้า</t>
  </si>
  <si>
    <t>10756 : โรงพยาบาลบางกรวย</t>
  </si>
  <si>
    <t>10757 : โรงพยาบาลบางใหญ่</t>
  </si>
  <si>
    <t>10758 : โรงพยาบาลบางบัวทอง</t>
  </si>
  <si>
    <t>10759 : โรงพยาบาลไทรน้อย</t>
  </si>
  <si>
    <t>10760 : โรงพยาบาลปากเกร็ด</t>
  </si>
  <si>
    <t>28875 : โรงพยาบาลบางบัวทอง ๒</t>
  </si>
  <si>
    <t>10687 : โรงพยาบาลปทุมธานี</t>
  </si>
  <si>
    <t>10761 : โรงพยาบาลคลองหลวง</t>
  </si>
  <si>
    <t>10762 : โรงพยาบาลธัญบุรี</t>
  </si>
  <si>
    <t>10763 : โรงพยาบาลประชาธิปัตย์</t>
  </si>
  <si>
    <t>10764 : โรงพยาบาลหนองเสือ</t>
  </si>
  <si>
    <t>10765 : โรงพยาบาลลาดหลุมแก้ว</t>
  </si>
  <si>
    <t>10766 : โรงพยาบาลลำลูกกา</t>
  </si>
  <si>
    <t>10767 : โรงพยาบาลสามโคก</t>
  </si>
  <si>
    <t>10660 : โรงพยาบาลพระนครศรีอยุธยา</t>
  </si>
  <si>
    <t>10688 : โรงพยาบาลเสนา</t>
  </si>
  <si>
    <t>10768 : โรงพยาบาลท่าเรือ</t>
  </si>
  <si>
    <t>10770 : โรงพยาบาลบางไทร</t>
  </si>
  <si>
    <t>10771 : โรงพยาบาลบางบาล</t>
  </si>
  <si>
    <t>10772 : โรงพยาบาลบางปะอิน</t>
  </si>
  <si>
    <t>10773 : โรงพยาบาลบางปะหัน</t>
  </si>
  <si>
    <t>10774 : โรงพยาบาลผักไห่</t>
  </si>
  <si>
    <t>10775 : โรงพยาบาลภาชี</t>
  </si>
  <si>
    <t>10776 : โรงพยาบาลลาดบัวหลวง</t>
  </si>
  <si>
    <t>10777 : โรงพยาบาลวังน้อย</t>
  </si>
  <si>
    <t>10778 : โรงพยาบาลบางซ้าย</t>
  </si>
  <si>
    <t>10779 : โรงพยาบาลอุทัย</t>
  </si>
  <si>
    <t>10780 : โรงพยาบาลมหาราช</t>
  </si>
  <si>
    <t>10781 : โรงพยาบาลบ้านแพรก</t>
  </si>
  <si>
    <t>10689 : โรงพยาบาลอ่างทอง</t>
  </si>
  <si>
    <t>10782 : โรงพยาบาลไชโย</t>
  </si>
  <si>
    <t>10784 : โรงพยาบาลป่าโมก</t>
  </si>
  <si>
    <t>10785 : โรงพยาบาลโพธิ์ทอง</t>
  </si>
  <si>
    <t>10786 : โรงพยาบาลแสวงหา</t>
  </si>
  <si>
    <t>10787 : โรงพยาบาลวิเศษชัยชาญ</t>
  </si>
  <si>
    <t>10788 : โรงพยาบาลสามโก้</t>
  </si>
  <si>
    <t>10690 : โรงพยาบาลพระนารายณ์มหาราช</t>
  </si>
  <si>
    <t>10691 : โรงพยาบาลบ้านหมี่</t>
  </si>
  <si>
    <t>10789 : โรงพยาบาลพัฒนานิคม</t>
  </si>
  <si>
    <t>10790 : โรงพยาบาลโคกสำโรง</t>
  </si>
  <si>
    <t>10791 : โรงพยาบาลชัยบาดาล</t>
  </si>
  <si>
    <t>10792 : โรงพยาบาลท่าวุ้ง</t>
  </si>
  <si>
    <t>10793 : โรงพยาบาลท่าหลวง</t>
  </si>
  <si>
    <t>10794 : โรงพยาบาลสระโบสถ์</t>
  </si>
  <si>
    <t>10795 : โรงพยาบาลโคกเจริญ</t>
  </si>
  <si>
    <t>10796 : โรงพยาบาลลำสนธิ</t>
  </si>
  <si>
    <t>10797 : โรงพยาบาลหนองม่วง</t>
  </si>
  <si>
    <t>10692 : โรงพยาบาลสิงห์บุรี</t>
  </si>
  <si>
    <t>10693 : โรงพยาบาลอินทร์บุรี</t>
  </si>
  <si>
    <t>10798 : โรงพยาบาลบางระจัน</t>
  </si>
  <si>
    <t>10799 : โรงพยาบาลค่ายบางระจัน</t>
  </si>
  <si>
    <t>10800 : โรงพยาบาลพรหมบุรี</t>
  </si>
  <si>
    <t>10801 : โรงพยาบาลท่าช้าง</t>
  </si>
  <si>
    <t>10661 : โรงพยาบาลสระบุรี</t>
  </si>
  <si>
    <t>10695 : โรงพยาบาลพระพุทธบาท</t>
  </si>
  <si>
    <t>10807 : โรงพยาบาลแก่งคอย</t>
  </si>
  <si>
    <t>10808 : โรงพยาบาลหนองแค</t>
  </si>
  <si>
    <t>10809 : โรงพยาบาลวิหารแดง</t>
  </si>
  <si>
    <t>10810 : โรงพยาบาลหนองแซง</t>
  </si>
  <si>
    <t>10811 : โรงพยาบาลบ้านหมอ</t>
  </si>
  <si>
    <t>10812 : โรงพยาบาลดอนพุด</t>
  </si>
  <si>
    <t>10813 : โรงพยาบาลหนองโดน</t>
  </si>
  <si>
    <t>10814 : โรงพยาบาลเสาไห้เฉลิมพระเกียรติ80พรรษา</t>
  </si>
  <si>
    <t>10815 : โรงพยาบาลมวกเหล็ก</t>
  </si>
  <si>
    <t>10816 : โรงพยาบาลวังม่วงสัทธรรม</t>
  </si>
  <si>
    <t>10698 : โรงพยาบาลนครนายก</t>
  </si>
  <si>
    <t>10863 : โรงพยาบาลปากพลี</t>
  </si>
  <si>
    <t>10864 : โรงพยาบาลบ้านนา</t>
  </si>
  <si>
    <t>10865 : โรงพยาบาลองครักษ์</t>
  </si>
  <si>
    <t>10677 : โรงพยาบาลราชบุรี</t>
  </si>
  <si>
    <t>10728 : โรงพยาบาลดำเนินสะดวก</t>
  </si>
  <si>
    <t>10729 : โรงพยาบาลบ้านโป่ง</t>
  </si>
  <si>
    <t>10730 : โรงพยาบาลโพธาราม</t>
  </si>
  <si>
    <t>11273 : โรงพยาบาลสวนผึ้ง</t>
  </si>
  <si>
    <t>11274 : โรงพยาบาลบางแพ</t>
  </si>
  <si>
    <t>11275 : โรงพยาบาลเจ็ดเสมียน</t>
  </si>
  <si>
    <t>11276 : โรงพยาบาลปากท่อ</t>
  </si>
  <si>
    <t>11277 : โรงพยาบาลวัดเพลง</t>
  </si>
  <si>
    <t>11458 : โรงพยาบาลสมเด็จพระยุพราชจอมบึง</t>
  </si>
  <si>
    <t>28858 : โรงพยาบาลบ้านคา</t>
  </si>
  <si>
    <t>10731 : โรงพยาบาลพหลพลพยุหเสนา</t>
  </si>
  <si>
    <t>10732 : โรงพยาบาลมะการักษ์</t>
  </si>
  <si>
    <t>11278 : โรงพยาบาลไทรโยค</t>
  </si>
  <si>
    <t>11279 : โรงพยาบาลสมเด็จพระปิยมหาราชรมณียเขต</t>
  </si>
  <si>
    <t>11280 : โรงพยาบาลบ่อพลอย</t>
  </si>
  <si>
    <t>11281 : โรงพยาบาลท่ากระดาน</t>
  </si>
  <si>
    <t>11282 : โรงพยาบาลสมเด็จพระสังฆราชองค์ที่ ๑๙</t>
  </si>
  <si>
    <t>11283 : โรงพยาบาลทองผาภูมิ</t>
  </si>
  <si>
    <t>11284 : โรงพยาบาลสังขละบุรี</t>
  </si>
  <si>
    <t>11285 : โรงพยาบาลเจ้าคุณไพบูลย์พนมทวน</t>
  </si>
  <si>
    <t>11286 : โรงพยาบาลเลาขวัญ</t>
  </si>
  <si>
    <t>11287 : โรงพยาบาลด่านมะขามเตี้ย</t>
  </si>
  <si>
    <t>11288 : โรงพยาบาลสถานพระบารมี</t>
  </si>
  <si>
    <t>14136 : โรงพยาบาลศุกร์ศิริศรีสวัสดิ์</t>
  </si>
  <si>
    <t>21948 : โรงพยาบาลห้วยกระเจา เฉลิมพระเกียรติ 80 พรรษา</t>
  </si>
  <si>
    <t>41701 : โรงพยาบาลหนองปรือ</t>
  </si>
  <si>
    <t>10678 : โรงพยาบาลเจ้าพระยายมราช</t>
  </si>
  <si>
    <t>10733 : โรงพยาบาลสมเด็จพระสังฆราชองค์ที่17</t>
  </si>
  <si>
    <t>11289 : โรงพยาบาลเดิมบางนางบวช</t>
  </si>
  <si>
    <t>11290 : โรงพยาบาลด่านช้าง</t>
  </si>
  <si>
    <t>11291 : โรงพยาบาลบางปลาม้า</t>
  </si>
  <si>
    <t>11292 : โรงพยาบาลศรีประจันต์</t>
  </si>
  <si>
    <t>11293 : โรงพยาบาลดอนเจดีย์</t>
  </si>
  <si>
    <t>11294 : โรงพยาบาลสามชุก</t>
  </si>
  <si>
    <t>11295 : โรงพยาบาลอู่ทอง</t>
  </si>
  <si>
    <t>11296 : โรงพยาบาลหนองหญ้าไซ</t>
  </si>
  <si>
    <t>10679 : โรงพยาบาลนครปฐม</t>
  </si>
  <si>
    <t>11297 : โรงพยาบาลกำแพงแสน</t>
  </si>
  <si>
    <t>11298 : โรงพยาบาลนครชัยศรี</t>
  </si>
  <si>
    <t>11299 : โรงพยาบาลห้วยพลู</t>
  </si>
  <si>
    <t>11300 : โรงพยาบาลดอนตูม</t>
  </si>
  <si>
    <t>11301 : โรงพยาบาลบางเลน</t>
  </si>
  <si>
    <t>11302 : โรงพยาบาลสามพราน</t>
  </si>
  <si>
    <t>11303 : โรงพยาบาลพุทธมณฑล</t>
  </si>
  <si>
    <t>13819 : โรงพยาบาลหลวงพ่อเปิ่น</t>
  </si>
  <si>
    <t>10734 : โรงพยาบาลสมุทรสาคร</t>
  </si>
  <si>
    <t>11304 : โรงพยาบาลกระทุ่มแบน</t>
  </si>
  <si>
    <t>10735 : โรงพยาบาลสมเด็จพระพุทธเลิศหล้า</t>
  </si>
  <si>
    <t>11306 : โรงพยาบาลนภาลัย</t>
  </si>
  <si>
    <t>11307 : โรงพยาบาลอัมพวา</t>
  </si>
  <si>
    <t>10736 : โรงพยาบาลพระจอมเกล้า</t>
  </si>
  <si>
    <t>11308 : โรงพยาบาลเขาย้อย</t>
  </si>
  <si>
    <t>11309 : โรงพยาบาลหนองหญ้าปล้อง</t>
  </si>
  <si>
    <t>11310 : โรงพยาบาลชะอำ</t>
  </si>
  <si>
    <t>11311 : โรงพยาบาลท่ายาง</t>
  </si>
  <si>
    <t>11312 : โรงพยาบาลบ้านลาด</t>
  </si>
  <si>
    <t>11313 : โรงพยาบาลบ้านแหลม</t>
  </si>
  <si>
    <t>11314 : โรงพยาบาลแก่งกระจาน</t>
  </si>
  <si>
    <t>10737 : โรงพยาบาลประจวบคีรีขันธ์</t>
  </si>
  <si>
    <t>11315 : โรงพยาบาลกุยบุรี</t>
  </si>
  <si>
    <t>11316 : โรงพยาบาลทับสะแก</t>
  </si>
  <si>
    <t>11317 : โรงพยาบาลบางสะพาน</t>
  </si>
  <si>
    <t>11318 : โรงพยาบาลบางสะพานน้อย</t>
  </si>
  <si>
    <t>11319 : โรงพยาบาลปราณบุรี</t>
  </si>
  <si>
    <t>11320 : โรงพยาบาลหัวหิน</t>
  </si>
  <si>
    <t>11321 : โรงพยาบาลสามร้อยยอด</t>
  </si>
  <si>
    <t>10685 : โรงพยาบาลสมุทรปราการ</t>
  </si>
  <si>
    <t>10752 : โรงพยาบาลบางบ่อ</t>
  </si>
  <si>
    <t>10753 : โรงพยาบาลบางพลี</t>
  </si>
  <si>
    <t>10754 : โรงพยาบาลบางจาก</t>
  </si>
  <si>
    <t>10755 : โรงพยาบาลพระสมุทรเจดีย์</t>
  </si>
  <si>
    <t>28785 : โรงพยาบาลบางเสาธง</t>
  </si>
  <si>
    <t>10662 : โรงพยาบาลชลบุรี</t>
  </si>
  <si>
    <t>10817 : โรงพยาบาลบ้านบึง</t>
  </si>
  <si>
    <t>10818 : โรงพยาบาลหนองใหญ่</t>
  </si>
  <si>
    <t>10819 : โรงพยาบาลบางละมุง</t>
  </si>
  <si>
    <t>10820 : โรงพยาบาลวัดญาณสังวราราม</t>
  </si>
  <si>
    <t>10821 : โรงพยาบาลพานทอง</t>
  </si>
  <si>
    <t>10822 : โรงพยาบาลพนัสนิคม</t>
  </si>
  <si>
    <t>10823 : โรงพยาบาลแหลมฉบัง</t>
  </si>
  <si>
    <t>10824 : โรงพยาบาลเกาะสีชัง</t>
  </si>
  <si>
    <t>10825 : โรงพยาบาลสัตหีบกม10</t>
  </si>
  <si>
    <t>10826 : โรงพยาบาลบ่อทอง</t>
  </si>
  <si>
    <t>28006 : โรงพยาบาลเกาะจันทร์</t>
  </si>
  <si>
    <t>10663 : โรงพยาบาลระยอง</t>
  </si>
  <si>
    <t>10827 : โรงพยาบาลเฉลิมพระเกียรติสมเด็จพระเทพรัตนราชสุดาฯ สยามบรมราชกุมารี ระยอง</t>
  </si>
  <si>
    <t>10828 : โรงพยาบาลบ้านฉาง</t>
  </si>
  <si>
    <t>10829 : โรงพยาบาลแกลง</t>
  </si>
  <si>
    <t>10830 : โรงพยาบาลวังจันทร์</t>
  </si>
  <si>
    <t>10831 : โรงพยาบาลบ้านค่าย</t>
  </si>
  <si>
    <t>10832 : โรงพยาบาลปลวกแดง</t>
  </si>
  <si>
    <t>22734 : โรงพยาบาลเขาชะเมา เฉลิมพระเกียรติ 80 พรรษา</t>
  </si>
  <si>
    <t>23962 : โรงพยาบาลนิคมพัฒนา</t>
  </si>
  <si>
    <t>10664 : โรงพยาบาลพระปกเกล้า</t>
  </si>
  <si>
    <t>10834 : โรงพยาบาลขลุง</t>
  </si>
  <si>
    <t>10835 : โรงพยาบาลท่าใหม่</t>
  </si>
  <si>
    <t>10836 : โรงพยาบาลเขาสุกิม</t>
  </si>
  <si>
    <t>10837 : โรงพยาบาลสองพี่น้อง</t>
  </si>
  <si>
    <t>10838 : โรงพยาบาลโป่งน้ำร้อน</t>
  </si>
  <si>
    <t>10839 : โรงพยาบาลมะขาม</t>
  </si>
  <si>
    <t>10840 : โรงพยาบาลแหลมสิงห์</t>
  </si>
  <si>
    <t>10841 : โรงพยาบาลสอยดาว</t>
  </si>
  <si>
    <t>10842 : โรงพยาบาลแก่งหางแมว</t>
  </si>
  <si>
    <t>10843 : โรงพยาบาลนายายอาม</t>
  </si>
  <si>
    <t>10844 : โรงพยาบาลเขาคิชฌกูฏ</t>
  </si>
  <si>
    <t>10696 : โรงพยาบาลตราด</t>
  </si>
  <si>
    <t>10845 : โรงพยาบาลคลองใหญ่</t>
  </si>
  <si>
    <t>10846 : โรงพยาบาลเขาสมิง</t>
  </si>
  <si>
    <t>10847 : โรงพยาบาลบ่อไร่</t>
  </si>
  <si>
    <t>10848 : โรงพยาบาลแหลมงอบ</t>
  </si>
  <si>
    <t>10849 : โรงพยาบาลเกาะกูด</t>
  </si>
  <si>
    <t>13816 : โรงพยาบาลเกาะช้าง</t>
  </si>
  <si>
    <t>10697 : โรงพยาบาลพุทธโสธร</t>
  </si>
  <si>
    <t>10833 : โรงพยาบาลท่าตะเกียบ</t>
  </si>
  <si>
    <t>10850 : โรงพยาบาลบางคล้า</t>
  </si>
  <si>
    <t>10851 : โรงพยาบาลบางน้ำเปรี้ยว</t>
  </si>
  <si>
    <t>10852 : โรงพยาบาลบางปะกง</t>
  </si>
  <si>
    <t>10853 : โรงพยาบาลบ้านโพธิ์</t>
  </si>
  <si>
    <t>10854 : โรงพยาบาลพนมสารคาม</t>
  </si>
  <si>
    <t>10855 : โรงพยาบาลสนามชัยเขต</t>
  </si>
  <si>
    <t>10856 : โรงพยาบาลแปลงยาว</t>
  </si>
  <si>
    <t>13747 : โรงพยาบาลราชสาส์น</t>
  </si>
  <si>
    <t>31327 : โรงพยาบาลคลองเขื่อน</t>
  </si>
  <si>
    <t>10665 : โรงพยาบาลเจ้าพระยาอภัยภูเบศร</t>
  </si>
  <si>
    <t>10857 : โรงพยาบาลกบินทร์บุรี</t>
  </si>
  <si>
    <t>10858 : โรงพยาบาลนาดี</t>
  </si>
  <si>
    <t>10859 : โรงพยาบาลบ้านสร้าง</t>
  </si>
  <si>
    <t>10860 : โรงพยาบาลประจันตคาม</t>
  </si>
  <si>
    <t>10861 : โรงพยาบาลศรีมหาโพธิ</t>
  </si>
  <si>
    <t>10862 : โรงพยาบาลศรีมโหสถ</t>
  </si>
  <si>
    <t>10699 : โรงพยาบาลสมเด็จพระยุพราชสระแก้ว</t>
  </si>
  <si>
    <t>10866 : โรงพยาบาลคลองหาด</t>
  </si>
  <si>
    <t>10867 : โรงพยาบาลตาพระยา</t>
  </si>
  <si>
    <t>10868 : โรงพยาบาลวังน้ำเย็น</t>
  </si>
  <si>
    <t>10869 : โรงพยาบาลวัฒนานคร</t>
  </si>
  <si>
    <t>10870 : โรงพยาบาลอรัญประเทศ</t>
  </si>
  <si>
    <t>13817 : โรงพยาบาลเขาฉกรรจ์</t>
  </si>
  <si>
    <t>10670 : โรงพยาบาลขอนแก่น</t>
  </si>
  <si>
    <t>10995 : โรงพยาบาลบ้านฝาง</t>
  </si>
  <si>
    <t>10996 : โรงพยาบาลพระยืน</t>
  </si>
  <si>
    <t>10997 : โรงพยาบาลหนองเรือ</t>
  </si>
  <si>
    <t>10998 : โรงพยาบาลชุมแพ</t>
  </si>
  <si>
    <t>10999 : โรงพยาบาลสีชมพู</t>
  </si>
  <si>
    <t>11000 : โรงพยาบาลน้ำพอง</t>
  </si>
  <si>
    <t>11001 : โรงพยาบาลอุบลรัตน์</t>
  </si>
  <si>
    <t>11002 : โรงพยาบาลบ้านไผ่</t>
  </si>
  <si>
    <t>11003 : โรงพยาบาลเปือยน้อย</t>
  </si>
  <si>
    <t>11004 : โรงพยาบาลพล</t>
  </si>
  <si>
    <t>11005 : โรงพยาบาลแวงใหญ่</t>
  </si>
  <si>
    <t>11006 : โรงพยาบาลแวงน้อย</t>
  </si>
  <si>
    <t>11007 : โรงพยาบาลหนองสองห้อง</t>
  </si>
  <si>
    <t>11008 : โรงพยาบาลภูเวียง</t>
  </si>
  <si>
    <t>11009 : โรงพยาบาลมัญจาคีรี</t>
  </si>
  <si>
    <t>11010 : โรงพยาบาลชนบท</t>
  </si>
  <si>
    <t>11011 : โรงพยาบาลเขาสวนกวาง</t>
  </si>
  <si>
    <t>11012 : โรงพยาบาลภูผาม่าน</t>
  </si>
  <si>
    <t>11445 : โรงพยาบาลสมเด็จพระยุพราชกระนวน</t>
  </si>
  <si>
    <t>12275 : โรงพยาบาลสิรินธร(ภาคตะวันออกเฉียงเหนือ)</t>
  </si>
  <si>
    <t>14132 : โรงพยาบาลซำสูง</t>
  </si>
  <si>
    <t>77649 : โรงพยาบาลหนองนาคำ</t>
  </si>
  <si>
    <t>77650 : โรงพยาบาลเวียงเก่า</t>
  </si>
  <si>
    <t>77651 : โรงพยาบาลโคกโพธิ์ไชย</t>
  </si>
  <si>
    <t>77652 : โรงพยาบาลโนนศิลา</t>
  </si>
  <si>
    <t>10707 : โรงพยาบาลมหาสารคาม</t>
  </si>
  <si>
    <t>11051 : โรงพยาบาลแกดำ</t>
  </si>
  <si>
    <t>11052 : โรงพยาบาลโกสุมพิสัย</t>
  </si>
  <si>
    <t>11053 : โรงพยาบาลกันทรวิชัย</t>
  </si>
  <si>
    <t>11054 : โรงพยาบาลเชียงยืน</t>
  </si>
  <si>
    <t>11055 : โรงพยาบาลบรบือ</t>
  </si>
  <si>
    <t>11056 : โรงพยาบาลนาเชือก</t>
  </si>
  <si>
    <t>11057 : โรงพยาบาลพยัคฆภูมิพิสัย</t>
  </si>
  <si>
    <t>11058 : โรงพยาบาลวาปีปทุม</t>
  </si>
  <si>
    <t>11059 : โรงพยาบาลนาดูน</t>
  </si>
  <si>
    <t>11060 : โรงพยาบาลยางสีสุราช</t>
  </si>
  <si>
    <t>24704 : โรงพยาบาลกุดรัง</t>
  </si>
  <si>
    <t>28843 : โรงพยาบาลชื่นชม</t>
  </si>
  <si>
    <t>10708 : โรงพยาบาลร้อยเอ็ด</t>
  </si>
  <si>
    <t>11061 : โรงพยาบาลเกษตรวิสัย</t>
  </si>
  <si>
    <t>11062 : โรงพยาบาลปทุมรัตต์</t>
  </si>
  <si>
    <t>11063 : โรงพยาบาลจตุรพักตรพิมาน</t>
  </si>
  <si>
    <t>11064 : โรงพยาบาลธวัชบุรี</t>
  </si>
  <si>
    <t>11065 : โรงพยาบาลพนมไพร</t>
  </si>
  <si>
    <t>11066 : โรงพยาบาลโพนทอง</t>
  </si>
  <si>
    <t>11067 : โรงพยาบาลโพธิ์ชัย</t>
  </si>
  <si>
    <t>11068 : โรงพยาบาลหนองพอก</t>
  </si>
  <si>
    <t>11069 : โรงพยาบาลเสลภูมิ</t>
  </si>
  <si>
    <t>11070 : โรงพยาบาลสุวรรณภูมิ</t>
  </si>
  <si>
    <t>11071 : โรงพยาบาลเมืองสรวง</t>
  </si>
  <si>
    <t>11072 : โรงพยาบาลโพนทราย</t>
  </si>
  <si>
    <t>11073 : โรงพยาบาลอาจสามารถ</t>
  </si>
  <si>
    <t>11074 : โรงพยาบาลเมยวดี</t>
  </si>
  <si>
    <t>11075 : โรงพยาบาลศรีสมเด็จ</t>
  </si>
  <si>
    <t>11076 : โรงพยาบาลจังหาร</t>
  </si>
  <si>
    <t>27988 : โรงพยาบาลทุ่งเขาหลวง</t>
  </si>
  <si>
    <t>27989 : โรงพยาบาลเชียงขวัญ</t>
  </si>
  <si>
    <t>27990 : โรงพยาบาลหนองฮี</t>
  </si>
  <si>
    <t>10709 : โรงพยาบาลกาฬสินธุ์</t>
  </si>
  <si>
    <t>11077 : โรงพยาบาลนามน</t>
  </si>
  <si>
    <t>11078 : โรงพยาบาลกมลาไสย</t>
  </si>
  <si>
    <t>11079 : โรงพยาบาลร่องคำ</t>
  </si>
  <si>
    <t>11080 : โรงพยาบาลเขาวง</t>
  </si>
  <si>
    <t>11081 : โรงพยาบาลยางตลาด</t>
  </si>
  <si>
    <t>11082 : โรงพยาบาลห้วยเม็ก</t>
  </si>
  <si>
    <t>11083 : โรงพยาบาลสหัสขันธ์</t>
  </si>
  <si>
    <t>11084 : โรงพยาบาลคำม่วง</t>
  </si>
  <si>
    <t>11085 : โรงพยาบาลท่าคันโท</t>
  </si>
  <si>
    <t>11086 : โรงพยาบาลหนองกุงศรี</t>
  </si>
  <si>
    <t>11087 : โรงพยาบาลสมเด็จ</t>
  </si>
  <si>
    <t>11088 : โรงพยาบาลห้วยผึ้ง</t>
  </si>
  <si>
    <t>11449 : โรงพยาบาลสมเด็จพระยุพราชกุฉินารายณ์</t>
  </si>
  <si>
    <t>28017 : โรงพยาบาลนาคู</t>
  </si>
  <si>
    <t>28789 : โรงพยาบาลฆ้องชัย</t>
  </si>
  <si>
    <t>28790 : โรงพยาบาลดอนจาน</t>
  </si>
  <si>
    <t>28791 : โรงพยาบาลสามชัย</t>
  </si>
  <si>
    <t>11040 : โรงพยาบาลบึงกาฬ</t>
  </si>
  <si>
    <t>11041 : โรงพยาบาลพรเจริญ</t>
  </si>
  <si>
    <t>11043 : โรงพยาบาลโซ่พิสัย</t>
  </si>
  <si>
    <t>11046 : โรงพยาบาลเซกา</t>
  </si>
  <si>
    <t>11047 : โรงพยาบาลปากคาด</t>
  </si>
  <si>
    <t>11048 : โรงพยาบาลบึงโขงหลง</t>
  </si>
  <si>
    <t>11049 : โรงพยาบาลศรีวิไล</t>
  </si>
  <si>
    <t>11050 : โรงพยาบาลบุ่งคล้า</t>
  </si>
  <si>
    <t>10704 : โรงพยาบาลหนองบัวลำภู</t>
  </si>
  <si>
    <t>10991 : โรงพยาบาลนากลาง</t>
  </si>
  <si>
    <t>10992 : โรงพยาบาลโนนสัง</t>
  </si>
  <si>
    <t>10993 : โรงพยาบาลศรีบุญเรือง</t>
  </si>
  <si>
    <t>10994 : โรงพยาบาลสุวรรณคูหา</t>
  </si>
  <si>
    <t>23367 : โรงพยาบาลนาวัง เฉลิมพระเกียรติ 80 พรรษา</t>
  </si>
  <si>
    <t>10671 : โรงพยาบาลอุดรธานี</t>
  </si>
  <si>
    <t>11013 : โรงพยาบาลกุดจับ</t>
  </si>
  <si>
    <t>11014 : โรงพยาบาลหนองวัวซอ</t>
  </si>
  <si>
    <t>11015 : โรงพยาบาลกุมภวาปี</t>
  </si>
  <si>
    <t>11016 : โรงพยาบาลห้วยเกิ้ง</t>
  </si>
  <si>
    <t>11017 : โรงพยาบาลโนนสะอาด</t>
  </si>
  <si>
    <t>11018 : โรงพยาบาลหนองหาน</t>
  </si>
  <si>
    <t>11019 : โรงพยาบาลทุ่งฝน</t>
  </si>
  <si>
    <t>11020 : โรงพยาบาลไชยวาน</t>
  </si>
  <si>
    <t>11021 : โรงพยาบาลศรีธาตุ</t>
  </si>
  <si>
    <t>11022 : โรงพยาบาลวังสามหมอ</t>
  </si>
  <si>
    <t>11023 : โรงพยาบาลบ้านผือ</t>
  </si>
  <si>
    <t>11024 : โรงพยาบาลน้ำโสม</t>
  </si>
  <si>
    <t>11025 : โรงพยาบาลเพ็ญ</t>
  </si>
  <si>
    <t>11026 : โรงพยาบาลสร้างคอม</t>
  </si>
  <si>
    <t>11027 : โรงพยาบาลหนองแสง</t>
  </si>
  <si>
    <t>11028 : โรงพยาบาลนายูง</t>
  </si>
  <si>
    <t>11029 : โรงพยาบาลพิบูลย์รักษ์</t>
  </si>
  <si>
    <t>11446 : โรงพยาบาลสมเด็จพระยุพราชบ้านดุง</t>
  </si>
  <si>
    <t>25058 : โรงพยาบาลกู่แก้ว</t>
  </si>
  <si>
    <t>25059 : โรงพยาบาลประจักษ์ศิลปาคม</t>
  </si>
  <si>
    <t>10705 : โรงพยาบาลเลย</t>
  </si>
  <si>
    <t>11030 : โรงพยาบาลนาด้วง</t>
  </si>
  <si>
    <t>11031 : โรงพยาบาลเชียงคาน</t>
  </si>
  <si>
    <t>11032 : โรงพยาบาลปากชม</t>
  </si>
  <si>
    <t>11033 : โรงพยาบาลนาแห้ว</t>
  </si>
  <si>
    <t>11034 : โรงพยาบาลภูเรือ</t>
  </si>
  <si>
    <t>11035 : โรงพยาบาลท่าลี่</t>
  </si>
  <si>
    <t>11036 : โรงพยาบาลวังสะพุง</t>
  </si>
  <si>
    <t>11037 : โรงพยาบาลภูกระดึง</t>
  </si>
  <si>
    <t>11038 : โรงพยาบาลภูหลวง</t>
  </si>
  <si>
    <t>11039 : โรงพยาบาลผาขาว</t>
  </si>
  <si>
    <t>11447 : โรงพยาบาลสมเด็จพระยุพราชด่านซ้าย</t>
  </si>
  <si>
    <t>14133 : โรงพยาบาลเอราวัณ</t>
  </si>
  <si>
    <t>28861 : โรงพยาบาลหนองหิน</t>
  </si>
  <si>
    <t>10706 : โรงพยาบาลหนองคาย</t>
  </si>
  <si>
    <t>11042 : โรงพยาบาลโพนพิสัย</t>
  </si>
  <si>
    <t>11044 : โรงพยาบาลศรีเชียงใหม่</t>
  </si>
  <si>
    <t>11045 : โรงพยาบาลสังคม</t>
  </si>
  <si>
    <t>11448 : โรงพยาบาลสมเด็จพระยุพราชท่าบ่อ</t>
  </si>
  <si>
    <t>21356 : โรงพยาบาลสระใคร</t>
  </si>
  <si>
    <t>28778 : โรงพยาบาลโพธิ์ตาก</t>
  </si>
  <si>
    <t>28811 : โรงพยาบาลเฝ้าไร่</t>
  </si>
  <si>
    <t>28815 : โรงพยาบาลรัตนวาปี</t>
  </si>
  <si>
    <t>10710 : โรงพยาบาลสกลนคร</t>
  </si>
  <si>
    <t>11089 : โรงพยาบาลกุสุมาลย์</t>
  </si>
  <si>
    <t>11090 : โรงพยาบาลกุดบาก</t>
  </si>
  <si>
    <t>11091 : โรงพยาบาลพระอาจารย์ฝั้นอาจาโร</t>
  </si>
  <si>
    <t>11092 : โรงพยาบาลพังโคน</t>
  </si>
  <si>
    <t>11093 : โรงพยาบาลวาริชภูมิ</t>
  </si>
  <si>
    <t>11094 : โรงพยาบาลนิคมน้ำอูน</t>
  </si>
  <si>
    <t>11095 : โรงพยาบาลวานรนิวาส</t>
  </si>
  <si>
    <t>11096 : โรงพยาบาลคำตากล้า</t>
  </si>
  <si>
    <t>11097 : โรงพยาบาลบ้านม่วง</t>
  </si>
  <si>
    <t>11098 : โรงพยาบาลอากาศอำนวย</t>
  </si>
  <si>
    <t>11099 : โรงพยาบาลส่องดาว</t>
  </si>
  <si>
    <t>11100 : โรงพยาบาลเต่างอย</t>
  </si>
  <si>
    <t>11101 : โรงพยาบาลโคกศรีสุพรรณ</t>
  </si>
  <si>
    <t>11102 : โรงพยาบาลเจริญศิลป์</t>
  </si>
  <si>
    <t>11103 : โรงพยาบาลโพนนาแก้ว</t>
  </si>
  <si>
    <t>11450 : โรงพยาบาลสมเด็จพระยุพราชสว่างแดนดิน</t>
  </si>
  <si>
    <t>21323 : โรงพยาบาลพระอาจารย์แบน ธนากโร</t>
  </si>
  <si>
    <t>10711 : โรงพยาบาลนครพนม</t>
  </si>
  <si>
    <t>11104 : โรงพยาบาลปลาปาก</t>
  </si>
  <si>
    <t>11105 : โรงพยาบาลท่าอุเทน</t>
  </si>
  <si>
    <t>11106 : โรงพยาบาลบ้านแพง</t>
  </si>
  <si>
    <t>11107 : โรงพยาบาลนาทม</t>
  </si>
  <si>
    <t>11108 : โรงพยาบาลเรณูนคร</t>
  </si>
  <si>
    <t>11109 : โรงพยาบาลนาแก</t>
  </si>
  <si>
    <t>11110 : โรงพยาบาลศรีสงคราม</t>
  </si>
  <si>
    <t>11111 : โรงพยาบาลนาหว้า</t>
  </si>
  <si>
    <t>11112 : โรงพยาบาลโพนสวรรค์</t>
  </si>
  <si>
    <t>11451 : โรงพยาบาลสมเด็จพระยุพราชธาตุพนม</t>
  </si>
  <si>
    <t>40840 : โรงพยาบาลวังยาง</t>
  </si>
  <si>
    <t>10666 : โรงพยาบาลมหาราชนครราชสีมา</t>
  </si>
  <si>
    <t>10871 : โรงพยาบาลครบุรี</t>
  </si>
  <si>
    <t>10872 : โรงพยาบาลเสิงสาง</t>
  </si>
  <si>
    <t>10873 : โรงพยาบาลคง</t>
  </si>
  <si>
    <t>10874 : โรงพยาบาลบ้านเหลื่อม</t>
  </si>
  <si>
    <t>10875 : โรงพยาบาลจักราช</t>
  </si>
  <si>
    <t>10876 : โรงพยาบาลโชคชัย</t>
  </si>
  <si>
    <t>10877 : โรงพยาบาลด่านขุนทด</t>
  </si>
  <si>
    <t>10878 : โรงพยาบาลโนนไทย</t>
  </si>
  <si>
    <t>10879 : โรงพยาบาลโนนสูง</t>
  </si>
  <si>
    <t>10880 : โรงพยาบาลขามสะแกแสง</t>
  </si>
  <si>
    <t>10881 : โรงพยาบาลบัวใหญ่</t>
  </si>
  <si>
    <t>10882 : โรงพยาบาลประทาย</t>
  </si>
  <si>
    <t>10883 : โรงพยาบาลปักธงชัย</t>
  </si>
  <si>
    <t>10884 : โรงพยาบาลพิมาย</t>
  </si>
  <si>
    <t>10885 : โรงพยาบาลห้วยแถลง</t>
  </si>
  <si>
    <t>10886 : โรงพยาบาลชุมพวง</t>
  </si>
  <si>
    <t>10887 : โรงพยาบาลสูงเนิน</t>
  </si>
  <si>
    <t>10888 : โรงพยาบาลขามทะเลสอ</t>
  </si>
  <si>
    <t>10889 : โรงพยาบาลสีคิ้ว</t>
  </si>
  <si>
    <t>10890 : โรงพยาบาลปากช่องนานา</t>
  </si>
  <si>
    <t>10891 : โรงพยาบาลหนองบุญมาก</t>
  </si>
  <si>
    <t>10892 : โรงพยาบาลแก้งสนามนาง</t>
  </si>
  <si>
    <t>10893 : โรงพยาบาลโนนแดง</t>
  </si>
  <si>
    <t>10894 : โรงพยาบาลวังน้ำเขียว</t>
  </si>
  <si>
    <t>11602 : โรงพยาบาลเฉลิมพระเกียรติสมเด็จย่า 100 ปี</t>
  </si>
  <si>
    <t>11608 : โรงพยาบาลลำทะเมนชัย</t>
  </si>
  <si>
    <t>22456 : โรงพยาบาลพระทองคำ เฉลิมพระเกียรติ 80 พรรษา</t>
  </si>
  <si>
    <t>23839 : โรงพยาบาลเทพรัตน์นครราชสีมา</t>
  </si>
  <si>
    <t>24692 : โรงพยาบาลเฉลิมพระเกียรติ</t>
  </si>
  <si>
    <t>27839 : โรงพยาบาลบัวลาย</t>
  </si>
  <si>
    <t>27840 : โรงพยาบาลสีดา</t>
  </si>
  <si>
    <t>27841 : โรงพยาบาลเทพารักษ์</t>
  </si>
  <si>
    <t>10667 : โรงพยาบาลบุรีรัมย์</t>
  </si>
  <si>
    <t>10895 : โรงพยาบาลคูเมือง</t>
  </si>
  <si>
    <t>10896 : โรงพยาบาลกระสัง</t>
  </si>
  <si>
    <t>10897 : โรงพยาบาลนางรอง</t>
  </si>
  <si>
    <t>10898 : โรงพยาบาลหนองกี่</t>
  </si>
  <si>
    <t>10899 : โรงพยาบาลละหานทราย</t>
  </si>
  <si>
    <t>10900 : โรงพยาบาลประโคนชัย</t>
  </si>
  <si>
    <t>10901 : โรงพยาบาลบ้านกรวด</t>
  </si>
  <si>
    <t>10902 : โรงพยาบาลพุทไธสง</t>
  </si>
  <si>
    <t>10904 : โรงพยาบาลลำปลายมาศ</t>
  </si>
  <si>
    <t>10905 : โรงพยาบาลสตึก</t>
  </si>
  <si>
    <t>10906 : โรงพยาบาลปะคำ</t>
  </si>
  <si>
    <t>10907 : โรงพยาบาลนาโพธิ์</t>
  </si>
  <si>
    <t>10908 : โรงพยาบาลหนองหงส์</t>
  </si>
  <si>
    <t>10909 : โรงพยาบาลพลับพลาชัย</t>
  </si>
  <si>
    <t>10910 : โรงพยาบาลห้วยราช</t>
  </si>
  <si>
    <t>10911 : โรงพยาบาลโนนสุวรรณ</t>
  </si>
  <si>
    <t>10912 : โรงพยาบาลชำนิ</t>
  </si>
  <si>
    <t>10913 : โรงพยาบาลบ้านใหม่ไชยพจน์</t>
  </si>
  <si>
    <t>10914 : โรงพยาบาลโนนดินแดง</t>
  </si>
  <si>
    <t>11619 : โรงพยาบาลเฉลิมพระเกียรติ</t>
  </si>
  <si>
    <t>23578 : โรงพยาบาลแคนดง</t>
  </si>
  <si>
    <t>28020 : โรงพยาบาลบ้านด่าน</t>
  </si>
  <si>
    <t>10668 : โรงพยาบาลสุรินทร์</t>
  </si>
  <si>
    <t>10915 : โรงพยาบาลชุมพลบุรี</t>
  </si>
  <si>
    <t>10916 : โรงพยาบาลท่าตูม</t>
  </si>
  <si>
    <t>10917 : โรงพยาบาลจอมพระ</t>
  </si>
  <si>
    <t>10918 : โรงพยาบาลปราสาท</t>
  </si>
  <si>
    <t>10919 : โรงพยาบาลกาบเชิง</t>
  </si>
  <si>
    <t>10920 : โรงพยาบาลรัตนบุรี</t>
  </si>
  <si>
    <t>10921 : โรงพยาบาลสนม</t>
  </si>
  <si>
    <t>10922 : โรงพยาบาลศีขรภูมิ</t>
  </si>
  <si>
    <t>10923 : โรงพยาบาลสังขะ</t>
  </si>
  <si>
    <t>10924 : โรงพยาบาลลำดวน</t>
  </si>
  <si>
    <t>10925 : โรงพยาบาลสำโรงทาบ</t>
  </si>
  <si>
    <t>10926 : โรงพยาบาลบัวเชด</t>
  </si>
  <si>
    <t>22302 : โรงพยาบาลพนมดงรัก เฉลิมพระเกียรติ 80 พรรษา</t>
  </si>
  <si>
    <t>27842 : โรงพยาบาลเขวาสินรินทร์</t>
  </si>
  <si>
    <t>27843 : โรงพยาบาลศรีณรงค์</t>
  </si>
  <si>
    <t>27844 : โรงพยาบาลโนนนารายณ์</t>
  </si>
  <si>
    <t>04007 : โรงพยาบาลซับใหญ่</t>
  </si>
  <si>
    <t>10702 : โรงพยาบาลชัยภูมิ</t>
  </si>
  <si>
    <t>10970 : โรงพยาบาลบ้านเขว้า</t>
  </si>
  <si>
    <t>10971 : โรงพยาบาลคอนสวรรค์</t>
  </si>
  <si>
    <t>10972 : โรงพยาบาลเกษตรสมบูรณ์</t>
  </si>
  <si>
    <t>10973 : โรงพยาบาลหนองบัวแดง</t>
  </si>
  <si>
    <t>10974 : โรงพยาบาลจัตุรัส</t>
  </si>
  <si>
    <t>10975 : โรงพยาบาลบำเหน็จณรงค์</t>
  </si>
  <si>
    <t>10976 : โรงพยาบาลหนองบัวระเหว</t>
  </si>
  <si>
    <t>10977 : โรงพยาบาลเทพสถิต</t>
  </si>
  <si>
    <t>10978 : โรงพยาบาลภูเขียวเฉลิมพระเกียรติ</t>
  </si>
  <si>
    <t>10979 : โรงพยาบาลบ้านแท่น</t>
  </si>
  <si>
    <t>10980 : โรงพยาบาลแก้งคร้อ</t>
  </si>
  <si>
    <t>10981 : โรงพยาบาลคอนสาร</t>
  </si>
  <si>
    <t>10982 : โรงพยาบาลภักดีชุมพล</t>
  </si>
  <si>
    <t>10983 : โรงพยาบาลเนินสง่า</t>
  </si>
  <si>
    <t>10700 : โรงพยาบาลศรีสะเกษ</t>
  </si>
  <si>
    <t>10927 : โรงพยาบาลยางชุมน้อย</t>
  </si>
  <si>
    <t>10928 : โรงพยาบาลกันทรารมย์</t>
  </si>
  <si>
    <t>10929 : โรงพยาบาลกันทรลักษ์</t>
  </si>
  <si>
    <t>10930 : โรงพยาบาลขุขันธ์</t>
  </si>
  <si>
    <t>10931 : โรงพยาบาลไพรบึง</t>
  </si>
  <si>
    <t>10932 : โรงพยาบาลปรางค์กู่</t>
  </si>
  <si>
    <t>10933 : โรงพยาบาลขุนหาญ</t>
  </si>
  <si>
    <t>10934 : โรงพยาบาลราษีไศล</t>
  </si>
  <si>
    <t>10935 : โรงพยาบาลอุทุมพรพิสัย</t>
  </si>
  <si>
    <t>10936 : โรงพยาบาลบึงบูรพ์</t>
  </si>
  <si>
    <t>10937 : โรงพยาบาลห้วยทับทัน</t>
  </si>
  <si>
    <t>10938 : โรงพยาบาลโนนคูณ</t>
  </si>
  <si>
    <t>10939 : โรงพยาบาลศรีรัตนะ</t>
  </si>
  <si>
    <t>10940 : โรงพยาบาลวังหิน</t>
  </si>
  <si>
    <t>10941 : โรงพยาบาลน้ำเกลี้ยง</t>
  </si>
  <si>
    <t>10942 : โรงพยาบาลภูสิงห์</t>
  </si>
  <si>
    <t>10943 : โรงพยาบาลเมืองจันทร์</t>
  </si>
  <si>
    <t>23125 : โรงพยาบาลเบญจลักษ์เฉลิมพระเกียรติ 80 พรรษา</t>
  </si>
  <si>
    <t>28014 : โรงพยาบาลพยุห์</t>
  </si>
  <si>
    <t>28015 : โรงพยาบาลโพธิ์ศรีสุวรรณ</t>
  </si>
  <si>
    <t>28016 : โรงพยาบาลศิลาลาด</t>
  </si>
  <si>
    <t>10669 : โรงพยาบาลสรรพสิทธิประสงค์</t>
  </si>
  <si>
    <t>10944 : โรงพยาบาลศรีเมืองใหม่</t>
  </si>
  <si>
    <t>10945 : โรงพยาบาลโขงเจียม</t>
  </si>
  <si>
    <t>10946 : โรงพยาบาลเขื่องใน</t>
  </si>
  <si>
    <t>10947 : โรงพยาบาลเขมราฐ</t>
  </si>
  <si>
    <t>10948 : โรงพยาบาลนาจะหลวย</t>
  </si>
  <si>
    <t>10949 : โรงพยาบาลน้ำยืน</t>
  </si>
  <si>
    <t>10950 : โรงพยาบาลบุณฑริก</t>
  </si>
  <si>
    <t>10951 : โรงพยาบาลตระการพืชผล</t>
  </si>
  <si>
    <t>10952 : โรงพยาบาลกุดข้าวปุ้น</t>
  </si>
  <si>
    <t>10953 : โรงพยาบาลม่วงสามสิบ</t>
  </si>
  <si>
    <t>10954 : โรงพยาบาลวารินชำราบ</t>
  </si>
  <si>
    <t>10956 : โรงพยาบาลพิบูลมังสาหาร</t>
  </si>
  <si>
    <t>10957 : โรงพยาบาลตาลสุม</t>
  </si>
  <si>
    <t>10958 : โรงพยาบาลโพธิ์ไทร</t>
  </si>
  <si>
    <t>10959 : โรงพยาบาลสำโรง</t>
  </si>
  <si>
    <t>10960 : โรงพยาบาลดอนมดแดง</t>
  </si>
  <si>
    <t>10961 : โรงพยาบาลสิรินธร</t>
  </si>
  <si>
    <t>10962 : โรงพยาบาลทุ่งศรีอุดม</t>
  </si>
  <si>
    <t>11443 : โรงพยาบาลสมเด็จพระยุพราชเดชอุดม</t>
  </si>
  <si>
    <t>21984 : โรงพยาบาล ๕๐ พรรษา มหาวชิราลงกรณ</t>
  </si>
  <si>
    <t>24032 : โรงพยาบาลนาตาล</t>
  </si>
  <si>
    <t>24821 : โรงพยาบาลนาเยีย</t>
  </si>
  <si>
    <t>27967 : โรงพยาบาลสว่างวีระวงศ์</t>
  </si>
  <si>
    <t>27968 : โรงพยาบาลน้ำขุ่น</t>
  </si>
  <si>
    <t>27976 : โรงพยาบาลเหล่าเสือโก้ก</t>
  </si>
  <si>
    <t>10701 : โรงพยาบาลยโสธร</t>
  </si>
  <si>
    <t>10963 : โรงพยาบาลทรายมูล</t>
  </si>
  <si>
    <t>10964 : โรงพยาบาลกุดชุม</t>
  </si>
  <si>
    <t>10965 : โรงพยาบาลคำเขื่อนแก้ว</t>
  </si>
  <si>
    <t>10966 : โรงพยาบาลป่าติ้ว</t>
  </si>
  <si>
    <t>10967 : โรงพยาบาลมหาชนะชัย</t>
  </si>
  <si>
    <t>10968 : โรงพยาบาลค้อวัง</t>
  </si>
  <si>
    <t>10969 : โรงพยาบาลไทยเจริญ</t>
  </si>
  <si>
    <t>11444 : โรงพยาบาลสมเด็จพระยุพราชเลิงนกทา</t>
  </si>
  <si>
    <t>10703 : โรงพยาบาลอำนาจเจริญ</t>
  </si>
  <si>
    <t>10985 : โรงพยาบาลชานุมาน</t>
  </si>
  <si>
    <t>10986 : โรงพยาบาลปทุมราชวงศา</t>
  </si>
  <si>
    <t>10987 : โรงพยาบาลพนา</t>
  </si>
  <si>
    <t>10988 : โรงพยาบาลเสนางคนิคม</t>
  </si>
  <si>
    <t>10989 : โรงพยาบาลหัวตะพาน</t>
  </si>
  <si>
    <t>10990 : โรงพยาบาลลืออำนาจ</t>
  </si>
  <si>
    <t>10712 : โรงพยาบาลมุกดาหาร</t>
  </si>
  <si>
    <t>11113 : โรงพยาบาลนิคมคำสร้อย</t>
  </si>
  <si>
    <t>11114 : โรงพยาบาลดอนตาล</t>
  </si>
  <si>
    <t>11115 : โรงพยาบาลดงหลวง</t>
  </si>
  <si>
    <t>11116 : โรงพยาบาลคำชะอี</t>
  </si>
  <si>
    <t>11117 : โรงพยาบาลหว้านใหญ่</t>
  </si>
  <si>
    <t>11118 : โรงพยาบาลหนองสูง</t>
  </si>
  <si>
    <t>10680 : โรงพยาบาลมหาราชนครศรีธรรมราช</t>
  </si>
  <si>
    <t>11322 : โรงพยาบาลพรหมคีรี</t>
  </si>
  <si>
    <t>11324 : โรงพยาบาลลานสะกา</t>
  </si>
  <si>
    <t>11325 : โรงพยาบาลสมเด็จพระยุพราชฉวาง</t>
  </si>
  <si>
    <t>11326 : โรงพยาบาลพิปูน</t>
  </si>
  <si>
    <t>11327 : โรงพยาบาลเชียรใหญ่</t>
  </si>
  <si>
    <t>11328 : โรงพยาบาลชะอวด</t>
  </si>
  <si>
    <t>11329 : โรงพยาบาลท่าศาลา</t>
  </si>
  <si>
    <t>11330 : โรงพยาบาลทุ่งสง</t>
  </si>
  <si>
    <t>11331 : โรงพยาบาลนาบอน</t>
  </si>
  <si>
    <t>11332 : โรงพยาบาลทุ่งใหญ่</t>
  </si>
  <si>
    <t>11333 : โรงพยาบาลปากพนัง</t>
  </si>
  <si>
    <t>11334 : โรงพยาบาลร่อนพิบูลย์</t>
  </si>
  <si>
    <t>11335 : โรงพยาบาลสิชล</t>
  </si>
  <si>
    <t>11336 : โรงพยาบาลขนอม</t>
  </si>
  <si>
    <t>11337 : โรงพยาบาลหัวไทร</t>
  </si>
  <si>
    <t>11338 : โรงพยาบาลบางขัน</t>
  </si>
  <si>
    <t>11339 : โรงพยาบาลถ้ำพรรณรา</t>
  </si>
  <si>
    <t>11660 : โรงพยาบาลจุฬาภรณ์</t>
  </si>
  <si>
    <t>40491 : โรงพยาบาลเฉลิมพระเกียรติ</t>
  </si>
  <si>
    <t>40492 : โรงพยาบาลพ่อท่านคล้ายวาจาสิทธิ์</t>
  </si>
  <si>
    <t>40742 : โรงพยาบาลนบพิตำ</t>
  </si>
  <si>
    <t>40743 : โรงพยาบาลพระพรหม</t>
  </si>
  <si>
    <t>10738 : โรงพยาบาลกระบี่</t>
  </si>
  <si>
    <t>11340 : โรงพยาบาลเขาพนม</t>
  </si>
  <si>
    <t>11341 : โรงพยาบาลเกาะลันตา</t>
  </si>
  <si>
    <t>11342 : โรงพยาบาลคลองท่อม</t>
  </si>
  <si>
    <t>11343 : โรงพยาบาลอ่าวลึก</t>
  </si>
  <si>
    <t>11344 : โรงพยาบาลปลายพระยา</t>
  </si>
  <si>
    <t>11345 : โรงพยาบาลลำทับ</t>
  </si>
  <si>
    <t>11346 : โรงพยาบาลเหนือคลอง</t>
  </si>
  <si>
    <t>77753 : โรงพยาบาลเกาะพีพี</t>
  </si>
  <si>
    <t>10739 : โรงพยาบาลพังงา</t>
  </si>
  <si>
    <t>10740 : โรงพยาบาลตะกั่วป่า</t>
  </si>
  <si>
    <t>11347 : โรงพยาบาลเกาะยาวชัยพัฒน์</t>
  </si>
  <si>
    <t>11348 : โรงพยาบาลกะปงชัยพัฒน์</t>
  </si>
  <si>
    <t>11349 : โรงพยาบาลตะกั่วทุ่ง</t>
  </si>
  <si>
    <t>11350 : โรงพยาบาลบางไทร</t>
  </si>
  <si>
    <t>11352 : โรงพยาบาลคุระบุรีชัยพัฒน์</t>
  </si>
  <si>
    <t>11353 : โรงพยาบาลทับปุด</t>
  </si>
  <si>
    <t>11354 : โรงพยาบาลท้ายเหมืองชัยพัฒน์</t>
  </si>
  <si>
    <t>10741 : โรงพยาบาลวชิระภูเก็ต</t>
  </si>
  <si>
    <t>11355 : โรงพยาบาลป่าตอง</t>
  </si>
  <si>
    <t>11356 : โรงพยาบาลถลาง</t>
  </si>
  <si>
    <t>41436 : โรงพยาบาลฉลอง</t>
  </si>
  <si>
    <t>10681 : โรงพยาบาลสุราษฎร์ธานี</t>
  </si>
  <si>
    <t>10742 : โรงพยาบาลเกาะสมุย</t>
  </si>
  <si>
    <t>11357 : โรงพยาบาลกาญจนดิษฐ์</t>
  </si>
  <si>
    <t>11358 : โรงพยาบาลดอนสัก</t>
  </si>
  <si>
    <t>11359 : โรงพยาบาลเกาะพงัน</t>
  </si>
  <si>
    <t>11360 : โรงพยาบาลไชยา</t>
  </si>
  <si>
    <t>11361 : โรงพยาบาลท่าชนะ</t>
  </si>
  <si>
    <t>11362 : โรงพยาบาลคีรีรัฐนิคม</t>
  </si>
  <si>
    <t>11363 : โรงพยาบาลบ้านตาขุน</t>
  </si>
  <si>
    <t>11364 : โรงพยาบาลพนม</t>
  </si>
  <si>
    <t>11365 : โรงพยาบาลท่าฉาง</t>
  </si>
  <si>
    <t>11366 : โรงพยาบาลบ้านนาสาร</t>
  </si>
  <si>
    <t>11367 : โรงพยาบาลบ้านนาเดิม</t>
  </si>
  <si>
    <t>11368 : โรงพยาบาลเคียนซา</t>
  </si>
  <si>
    <t>11369 : โรงพยาบาลพระแสง</t>
  </si>
  <si>
    <t>11370 : โรงพยาบาลพุนพิน</t>
  </si>
  <si>
    <t>11371 : โรงพยาบาลชัยบุรี</t>
  </si>
  <si>
    <t>11459 : โรงพยาบาลสมเด็จพระยุพราชเวียงสระ</t>
  </si>
  <si>
    <t>11654 : โรงพยาบาลวิภาวดี</t>
  </si>
  <si>
    <t>14138 : โรงพยาบาลท่าโรงช้าง</t>
  </si>
  <si>
    <t>10743 : โรงพยาบาลระนอง</t>
  </si>
  <si>
    <t>11323 : โรงพยาบาลละอุ่น</t>
  </si>
  <si>
    <t>11372 : โรงพยาบาลกะเปอร์</t>
  </si>
  <si>
    <t>11373 : โรงพยาบาลกระบุรี</t>
  </si>
  <si>
    <t>11374 : โรงพยาบาลสุขสำราญ</t>
  </si>
  <si>
    <t>10744 : โรงพยาบาลชุมพรเขตรอุดมศักดิ์</t>
  </si>
  <si>
    <t>11375 : โรงพยาบาลปากน้ำชุมพร</t>
  </si>
  <si>
    <t>11376 : โรงพยาบาลท่าแซะ</t>
  </si>
  <si>
    <t>11377 : โรงพยาบาลปะทิว</t>
  </si>
  <si>
    <t>11378 : โรงพยาบาลมาบอำมฤต</t>
  </si>
  <si>
    <t>11379 : โรงพยาบาลหลังสวน</t>
  </si>
  <si>
    <t>11380 : โรงพยาบาลปากน้ำหลังสวน</t>
  </si>
  <si>
    <t>11381 : โรงพยาบาลละแม</t>
  </si>
  <si>
    <t>11382 : โรงพยาบาลพะโต๊ะ</t>
  </si>
  <si>
    <t>11383 : โรงพยาบาลสวี</t>
  </si>
  <si>
    <t>11385 : โรงพยาบาลทุ่งตะโก</t>
  </si>
  <si>
    <t>10682 : โรงพยาบาลหาดใหญ่</t>
  </si>
  <si>
    <t>10745 : โรงพยาบาลสงขลา</t>
  </si>
  <si>
    <t>11386 : โรงพยาบาลสทิงพระ</t>
  </si>
  <si>
    <t>11387 : โรงพยาบาลจะนะ</t>
  </si>
  <si>
    <t>11388 : โรงพยาบาลสมเด็จพระบรมราชินีนาถ ณ อำเภอนาทวี</t>
  </si>
  <si>
    <t>11390 : โรงพยาบาลเทพา</t>
  </si>
  <si>
    <t>11391 : โรงพยาบาลสะบ้าย้อย</t>
  </si>
  <si>
    <t>11392 : โรงพยาบาลระโนด</t>
  </si>
  <si>
    <t>11393 : โรงพยาบาลกระแสสินธุ์</t>
  </si>
  <si>
    <t>11394 : โรงพยาบาลรัตภูมิ</t>
  </si>
  <si>
    <t>11395 : โรงพยาบาลสะเดา</t>
  </si>
  <si>
    <t>11396 : โรงพยาบาลนาหม่อม</t>
  </si>
  <si>
    <t>11397 : โรงพยาบาลควนเนียง</t>
  </si>
  <si>
    <t>11398 : โรงพยาบาลปาดังเบซาร์</t>
  </si>
  <si>
    <t>11399 : โรงพยาบาลบางกล่ำ</t>
  </si>
  <si>
    <t>11400 : โรงพยาบาลสิงหนคร</t>
  </si>
  <si>
    <t>11401 : โรงพยาบาลคลองหอยโข่ง</t>
  </si>
  <si>
    <t>10746 : โรงพยาบาลสตูล</t>
  </si>
  <si>
    <t>11402 : โรงพยาบาลควนโดน</t>
  </si>
  <si>
    <t>11403 : โรงพยาบาลควนกาหลง</t>
  </si>
  <si>
    <t>11404 : โรงพยาบาลท่าแพ</t>
  </si>
  <si>
    <t>11405 : โรงพยาบาลละงู</t>
  </si>
  <si>
    <t>11406 : โรงพยาบาลทุ่งหว้า</t>
  </si>
  <si>
    <t>28786 : โรงพยาบาลมะนัง</t>
  </si>
  <si>
    <t>10683 : โรงพยาบาลตรัง</t>
  </si>
  <si>
    <t>11407 : โรงพยาบาลกันตัง</t>
  </si>
  <si>
    <t>11408 : โรงพยาบาลย่านตาขาว</t>
  </si>
  <si>
    <t>11409 : โรงพยาบาลปะเหลียน</t>
  </si>
  <si>
    <t>11410 : โรงพยาบาลสิเกา</t>
  </si>
  <si>
    <t>11411 : โรงพยาบาลห้วยยอด</t>
  </si>
  <si>
    <t>11412 : โรงพยาบาลวังวิเศษ</t>
  </si>
  <si>
    <t>11413 : โรงพยาบาลนาโยง</t>
  </si>
  <si>
    <t>14139 : โรงพยาบาลรัษฎา</t>
  </si>
  <si>
    <t>28817 : โรงพยาบาลหาดสำราญเฉลิมพระเกียรติ 80 พรรษา</t>
  </si>
  <si>
    <t>10747 : โรงพยาบาลพัทลุง</t>
  </si>
  <si>
    <t>11414 : โรงพยาบาลกงหรา</t>
  </si>
  <si>
    <t>11415 : โรงพยาบาลเขาชัยสน</t>
  </si>
  <si>
    <t>11416 : โรงพยาบาลตะโหมด</t>
  </si>
  <si>
    <t>11417 : โรงพยาบาลควนขนุน</t>
  </si>
  <si>
    <t>11418 : โรงพยาบาลปากพะยูน</t>
  </si>
  <si>
    <t>11419 : โรงพยาบาลศรีบรรพต</t>
  </si>
  <si>
    <t>11420 : โรงพยาบาลป่าบอน</t>
  </si>
  <si>
    <t>11421 : โรงพยาบาลบางแก้ว</t>
  </si>
  <si>
    <t>11422 : โรงพยาบาลป่าพะยอม</t>
  </si>
  <si>
    <t>24673 : โรงพยาบาลศรีนครินทร์(ปัญญานันทภิขุ)</t>
  </si>
  <si>
    <t>10748 : โรงพยาบาลปัตตานี</t>
  </si>
  <si>
    <t>11423 : โรงพยาบาลโคกโพธิ์</t>
  </si>
  <si>
    <t>11424 : โรงพยาบาลหนองจิก</t>
  </si>
  <si>
    <t>11425 : โรงพยาบาลปะนาเระ</t>
  </si>
  <si>
    <t>11426 : โรงพยาบาลมายอ</t>
  </si>
  <si>
    <t>11427 : โรงพยาบาลทุ่งยางแดง</t>
  </si>
  <si>
    <t>11428 : โรงพยาบาลไม้แก่น</t>
  </si>
  <si>
    <t>11429 : โรงพยาบาลยะหริ่ง</t>
  </si>
  <si>
    <t>11430 : โรงพยาบาลยะรัง</t>
  </si>
  <si>
    <t>11431 : โรงพยาบาลแม่ลาน</t>
  </si>
  <si>
    <t>11460 : โรงพยาบาลสมเด็จพระยุพราชสายบุรี</t>
  </si>
  <si>
    <t>11464 : โรงพยาบาลกะพ้อ</t>
  </si>
  <si>
    <t>10684 : โรงพยาบาลยะลา</t>
  </si>
  <si>
    <t>10749 : โรงพยาบาลเบตง</t>
  </si>
  <si>
    <t>11432 : โรงพยาบาลบันนังสตา</t>
  </si>
  <si>
    <t>11433 : โรงพยาบาลธารโต</t>
  </si>
  <si>
    <t>11434 : โรงพยาบาลรามัน</t>
  </si>
  <si>
    <t>11461 : โรงพยาบาลสมเด็จพระยุพราชยะหา</t>
  </si>
  <si>
    <t>13806 : โรงพยาบาลกาบัง</t>
  </si>
  <si>
    <t>24689 : โรงพยาบาลกรงปินัง</t>
  </si>
  <si>
    <t>10750 : โรงพยาบาลนราธิวาสราชนครินทร์</t>
  </si>
  <si>
    <t>10751 : โรงพยาบาลสุไหงโก-ลก</t>
  </si>
  <si>
    <t>11435 : โรงพยาบาลตากใบ</t>
  </si>
  <si>
    <t>11436 : โรงพยาบาลบาเจาะ</t>
  </si>
  <si>
    <t>11437 : โรงพยาบาลระแงะ</t>
  </si>
  <si>
    <t>11438 : โรงพยาบาลรือเสาะ</t>
  </si>
  <si>
    <t>11439 : โรงพยาบาลศรีสาคร</t>
  </si>
  <si>
    <t>11440 : โรงพยาบาลแว้ง</t>
  </si>
  <si>
    <t>11441 : โรงพยาบาลสุคิริน</t>
  </si>
  <si>
    <t>11442 : โรงพยาบาลสุไหงปาดี</t>
  </si>
  <si>
    <t>13818 : โรงพยาบาลจะแนะ</t>
  </si>
  <si>
    <t>15010 : โรงพยาบาลเจาะไอร้อง</t>
  </si>
  <si>
    <t>23771 : โรงพยาบาลยี่งอเฉลิมพระเกียรติ 80 พรรษา</t>
  </si>
  <si>
    <t>จำนวนเตียงจริง</t>
  </si>
  <si>
    <t>X</t>
  </si>
  <si>
    <t>Y</t>
  </si>
  <si>
    <t>6. ประสิทธิการบริหาร 7 Pus</t>
  </si>
  <si>
    <t xml:space="preserve">LC </t>
  </si>
  <si>
    <t>Count of รพ.</t>
  </si>
  <si>
    <t>Values</t>
  </si>
  <si>
    <t>แผนประมาณการQ2Y63</t>
  </si>
  <si>
    <t>ผลการดำเนินงานQ2Y63</t>
  </si>
  <si>
    <t>สถานการณ์ทางการเงินปีงบประมาณ 2563 ไตรมาส 2</t>
  </si>
  <si>
    <t>4.%อัตราครองเตียงปี 2563Q2</t>
  </si>
  <si>
    <t>5.CMI2563Q2</t>
  </si>
  <si>
    <t>จำนวนเงินในงบการเงิน 2563Q2</t>
  </si>
  <si>
    <t>Mean 2563Q2</t>
  </si>
  <si>
    <t>รวม 6 เดือน</t>
  </si>
  <si>
    <t>รวม 6 เดิอน (1 ตุลาคม 2562 -31 มีนาคม 2563)</t>
  </si>
  <si>
    <t>ตค</t>
  </si>
  <si>
    <t>พย</t>
  </si>
  <si>
    <t>ธค</t>
  </si>
  <si>
    <t>มค</t>
  </si>
  <si>
    <t>กพ</t>
  </si>
  <si>
    <t>มีค</t>
  </si>
  <si>
    <t>เมย</t>
  </si>
  <si>
    <t>จำนวนเตียง กยผ.</t>
  </si>
  <si>
    <t>คน</t>
  </si>
  <si>
    <t>วัน</t>
  </si>
  <si>
    <t>วัน:คน</t>
  </si>
  <si>
    <t>อัตราตามเตียง กยผ.</t>
  </si>
  <si>
    <t>อัตราตามเตียงจริง</t>
  </si>
  <si>
    <t>R</t>
  </si>
  <si>
    <t>ค่าเฉลี่ย</t>
  </si>
  <si>
    <t>41768 : ศูนย์บริการการแพทย์นนทบุรี</t>
  </si>
  <si>
    <t>10769 : โรงพยาบาลสมเด็จพระสังฆราชเจ้า กรมหลวงชินวราลงกรณ (วาสนมหาเถร)</t>
  </si>
  <si>
    <t>09192 : โรงพยาบาลเกาะเต่า</t>
  </si>
  <si>
    <t>กุมภาพันธ์</t>
  </si>
  <si>
    <t>มีนาคม</t>
  </si>
  <si>
    <t>ตารางการวิเคราะห์ประสิทธิภาพหน่วยบริการ ที่มีปัญหาวิกฤติด้านการเงินปี 2563 ไตรมาส 2</t>
  </si>
  <si>
    <t>สรุปการประเมินคะแนนการส่งงบทดลอง ไตรมาส 2/2563</t>
  </si>
  <si>
    <t>มกราคม</t>
  </si>
  <si>
    <t>ผลการประเมินประสิทธิภาพ Total Performance Score ไตรมาส 2 ปี 2563</t>
  </si>
  <si>
    <t>1. ข้อมูลการเงินการคลัง ณ ไตรมาส 2/2563</t>
  </si>
  <si>
    <t>2. ผลการประเมินประสิทธิภาพ ณ ไตรมาส 2/2563</t>
  </si>
  <si>
    <t>กราฟแสดงผลการประเมินประสิทธิภาพ Total Performance Score ไตรมาส 2 ปี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</si>
</sst>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#,##0_ ;[Red]\-#,##0\ "/>
    <numFmt numFmtId="167" formatCode="_-* #,##0_-;\-* #,##0_-;_-* &quot;-&quot;??_-;_-@_-"/>
    <numFmt numFmtId="168" formatCode="#,##0_ ;\-#,##0\ "/>
    <numFmt numFmtId="169" formatCode="#,##0.00_ ;\-#,##0.00\ "/>
    <numFmt numFmtId="170" formatCode="_-* #,##0.0_-;\-* #,##0.0_-;_-* &quot;-&quot;??_-;_-@_-"/>
    <numFmt numFmtId="171" formatCode="#,##0.0_ ;\-#,##0.0\ "/>
    <numFmt numFmtId="172" formatCode="_(* #,##0_);_(* \(#,##0\);_(* &quot;-&quot;??_);_(@_)"/>
    <numFmt numFmtId="173" formatCode="#,##0.0"/>
    <numFmt numFmtId="174" formatCode="#,##0.0000_);[Red]\(#,##0.0000\)"/>
    <numFmt numFmtId="175" formatCode="0.0"/>
    <numFmt numFmtId="176" formatCode="#,##0.0_);[Red]\(#,##0.0\)"/>
  </numFmts>
  <fonts count="3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</font>
    <font>
      <b/>
      <sz val="20"/>
      <color theme="1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Calibri"/>
      <family val="2"/>
    </font>
    <font>
      <b/>
      <sz val="18"/>
      <color theme="1"/>
      <name val="TH SarabunPSK"/>
      <family val="2"/>
    </font>
    <font>
      <sz val="16"/>
      <color indexed="8"/>
      <name val="Calibri"/>
      <family val="2"/>
    </font>
    <font>
      <b/>
      <sz val="18"/>
      <color rgb="FFFF0000"/>
      <name val="TH SarabunPSK"/>
      <family val="2"/>
    </font>
    <font>
      <b/>
      <sz val="22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000000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u/>
      <sz val="16"/>
      <color theme="1"/>
      <name val="TH SarabunPSK"/>
      <family val="2"/>
    </font>
    <font>
      <sz val="20"/>
      <color theme="1"/>
      <name val="TH SarabunPSK"/>
      <family val="2"/>
    </font>
    <font>
      <b/>
      <sz val="1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20"/>
      <name val="TH SarabunPSK"/>
      <family val="2"/>
    </font>
    <font>
      <b/>
      <sz val="18"/>
      <color rgb="FF000000"/>
      <name val="TH SarabunPSK"/>
      <family val="2"/>
    </font>
    <font>
      <b/>
      <sz val="14"/>
      <color rgb="FF000000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</borders>
  <cellStyleXfs count="9">
    <xf numFmtId="0" fontId="0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0" fillId="0" borderId="0"/>
    <xf numFmtId="164" fontId="20" fillId="0" borderId="0" applyFon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32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0" xfId="0" applyFont="1"/>
    <xf numFmtId="167" fontId="0" fillId="0" borderId="0" xfId="1" applyNumberFormat="1" applyFont="1"/>
    <xf numFmtId="0" fontId="8" fillId="3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top"/>
    </xf>
    <xf numFmtId="0" fontId="0" fillId="0" borderId="0" xfId="0" applyNumberFormat="1"/>
    <xf numFmtId="0" fontId="7" fillId="0" borderId="0" xfId="0" applyFont="1" applyAlignment="1">
      <alignment horizontal="center" vertical="top"/>
    </xf>
    <xf numFmtId="168" fontId="11" fillId="0" borderId="0" xfId="1" applyNumberFormat="1" applyFont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165" fontId="7" fillId="0" borderId="0" xfId="0" applyNumberFormat="1" applyFont="1" applyAlignment="1">
      <alignment vertical="top" wrapText="1"/>
    </xf>
    <xf numFmtId="1" fontId="7" fillId="0" borderId="0" xfId="0" applyNumberFormat="1" applyFont="1" applyAlignment="1">
      <alignment horizontal="center" vertical="top" wrapText="1"/>
    </xf>
    <xf numFmtId="0" fontId="8" fillId="0" borderId="0" xfId="0" applyFont="1" applyAlignment="1">
      <alignment vertical="top"/>
    </xf>
    <xf numFmtId="0" fontId="7" fillId="10" borderId="0" xfId="0" applyFont="1" applyFill="1" applyAlignment="1">
      <alignment horizontal="center" vertical="top"/>
    </xf>
    <xf numFmtId="0" fontId="7" fillId="10" borderId="0" xfId="0" applyFont="1" applyFill="1" applyAlignment="1">
      <alignment vertical="top"/>
    </xf>
    <xf numFmtId="0" fontId="7" fillId="7" borderId="0" xfId="0" applyFont="1" applyFill="1" applyAlignment="1">
      <alignment vertical="top"/>
    </xf>
    <xf numFmtId="0" fontId="12" fillId="7" borderId="0" xfId="0" applyFont="1" applyFill="1" applyAlignment="1">
      <alignment vertical="top"/>
    </xf>
    <xf numFmtId="0" fontId="12" fillId="7" borderId="0" xfId="0" applyFont="1" applyFill="1" applyAlignment="1">
      <alignment horizontal="center" vertical="top"/>
    </xf>
    <xf numFmtId="0" fontId="17" fillId="7" borderId="0" xfId="0" applyFont="1" applyFill="1" applyAlignment="1">
      <alignment horizontal="center" vertical="top"/>
    </xf>
    <xf numFmtId="0" fontId="8" fillId="12" borderId="8" xfId="0" applyFont="1" applyFill="1" applyBorder="1" applyAlignment="1">
      <alignment vertical="top"/>
    </xf>
    <xf numFmtId="0" fontId="8" fillId="12" borderId="9" xfId="0" applyFont="1" applyFill="1" applyBorder="1" applyAlignment="1">
      <alignment vertical="top"/>
    </xf>
    <xf numFmtId="0" fontId="7" fillId="12" borderId="9" xfId="0" applyFont="1" applyFill="1" applyBorder="1" applyAlignment="1">
      <alignment vertical="top"/>
    </xf>
    <xf numFmtId="0" fontId="7" fillId="12" borderId="10" xfId="0" applyFont="1" applyFill="1" applyBorder="1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3" xfId="0" applyFont="1" applyBorder="1" applyAlignment="1">
      <alignment vertical="top"/>
    </xf>
    <xf numFmtId="0" fontId="12" fillId="7" borderId="17" xfId="0" applyFont="1" applyFill="1" applyBorder="1" applyAlignment="1">
      <alignment horizontal="center" vertical="top"/>
    </xf>
    <xf numFmtId="0" fontId="12" fillId="7" borderId="18" xfId="0" applyFont="1" applyFill="1" applyBorder="1" applyAlignment="1">
      <alignment horizontal="center" vertical="top"/>
    </xf>
    <xf numFmtId="0" fontId="18" fillId="7" borderId="0" xfId="0" applyFont="1" applyFill="1" applyAlignment="1">
      <alignment vertical="top"/>
    </xf>
    <xf numFmtId="170" fontId="7" fillId="0" borderId="0" xfId="1" applyNumberFormat="1" applyFont="1" applyAlignment="1">
      <alignment vertical="top"/>
    </xf>
    <xf numFmtId="0" fontId="12" fillId="0" borderId="0" xfId="0" applyFont="1" applyAlignment="1">
      <alignment vertical="top"/>
    </xf>
    <xf numFmtId="0" fontId="7" fillId="13" borderId="0" xfId="0" applyFont="1" applyFill="1" applyAlignment="1">
      <alignment vertical="top"/>
    </xf>
    <xf numFmtId="0" fontId="6" fillId="13" borderId="0" xfId="0" applyFont="1" applyFill="1" applyAlignment="1">
      <alignment horizontal="right" vertical="top"/>
    </xf>
    <xf numFmtId="0" fontId="6" fillId="13" borderId="0" xfId="0" applyFont="1" applyFill="1" applyAlignment="1">
      <alignment vertical="top"/>
    </xf>
    <xf numFmtId="0" fontId="8" fillId="7" borderId="4" xfId="0" applyFont="1" applyFill="1" applyBorder="1" applyAlignment="1">
      <alignment horizontal="center" vertical="top"/>
    </xf>
    <xf numFmtId="0" fontId="17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15" fillId="9" borderId="0" xfId="0" applyFont="1" applyFill="1" applyAlignment="1">
      <alignment vertical="top"/>
    </xf>
    <xf numFmtId="0" fontId="6" fillId="13" borderId="0" xfId="0" applyFont="1" applyFill="1" applyAlignment="1">
      <alignment horizontal="left" vertical="top"/>
    </xf>
    <xf numFmtId="0" fontId="7" fillId="0" borderId="0" xfId="3" applyFont="1"/>
    <xf numFmtId="0" fontId="7" fillId="0" borderId="0" xfId="3" applyFont="1" applyAlignment="1">
      <alignment horizontal="center"/>
    </xf>
    <xf numFmtId="40" fontId="7" fillId="0" borderId="0" xfId="3" applyNumberFormat="1" applyFont="1"/>
    <xf numFmtId="0" fontId="21" fillId="0" borderId="25" xfId="4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center" vertical="center" wrapText="1"/>
    </xf>
    <xf numFmtId="0" fontId="22" fillId="0" borderId="26" xfId="4" applyFont="1" applyFill="1" applyBorder="1" applyAlignment="1">
      <alignment horizontal="center"/>
    </xf>
    <xf numFmtId="0" fontId="22" fillId="0" borderId="26" xfId="4" applyFont="1" applyFill="1" applyBorder="1"/>
    <xf numFmtId="0" fontId="22" fillId="0" borderId="0" xfId="4" applyFont="1" applyFill="1" applyBorder="1" applyAlignment="1">
      <alignment horizontal="center"/>
    </xf>
    <xf numFmtId="172" fontId="22" fillId="0" borderId="0" xfId="5" applyNumberFormat="1" applyFont="1" applyFill="1" applyBorder="1" applyAlignment="1"/>
    <xf numFmtId="0" fontId="22" fillId="0" borderId="0" xfId="4" applyFont="1" applyFill="1" applyAlignment="1">
      <alignment horizontal="center"/>
    </xf>
    <xf numFmtId="0" fontId="22" fillId="0" borderId="0" xfId="4" applyFont="1" applyFill="1" applyAlignment="1"/>
    <xf numFmtId="0" fontId="22" fillId="0" borderId="26" xfId="4" applyFont="1" applyFill="1" applyBorder="1" applyAlignment="1">
      <alignment horizontal="center" vertical="top" wrapText="1"/>
    </xf>
    <xf numFmtId="0" fontId="22" fillId="0" borderId="26" xfId="4" applyFont="1" applyFill="1" applyBorder="1" applyAlignment="1">
      <alignment vertical="top" wrapText="1"/>
    </xf>
    <xf numFmtId="0" fontId="7" fillId="0" borderId="0" xfId="4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 applyAlignment="1">
      <alignment horizontal="left"/>
    </xf>
    <xf numFmtId="0" fontId="23" fillId="0" borderId="26" xfId="4" applyFont="1" applyFill="1" applyBorder="1" applyAlignment="1">
      <alignment horizontal="center"/>
    </xf>
    <xf numFmtId="0" fontId="10" fillId="0" borderId="0" xfId="4" applyFont="1" applyFill="1" applyAlignment="1"/>
    <xf numFmtId="0" fontId="7" fillId="0" borderId="7" xfId="4" applyFont="1" applyFill="1" applyBorder="1" applyAlignment="1">
      <alignment horizontal="center"/>
    </xf>
    <xf numFmtId="0" fontId="7" fillId="0" borderId="7" xfId="4" applyFont="1" applyFill="1" applyBorder="1" applyAlignment="1">
      <alignment horizontal="left"/>
    </xf>
    <xf numFmtId="0" fontId="22" fillId="0" borderId="0" xfId="4" applyFont="1" applyFill="1"/>
    <xf numFmtId="0" fontId="8" fillId="0" borderId="0" xfId="0" applyFont="1" applyAlignment="1">
      <alignment horizontal="center" vertical="center"/>
    </xf>
    <xf numFmtId="0" fontId="0" fillId="0" borderId="0" xfId="0" pivotButton="1"/>
    <xf numFmtId="49" fontId="7" fillId="0" borderId="0" xfId="0" applyNumberFormat="1" applyFont="1" applyAlignment="1">
      <alignment horizontal="center"/>
    </xf>
    <xf numFmtId="0" fontId="8" fillId="5" borderId="7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left" vertical="top"/>
    </xf>
    <xf numFmtId="0" fontId="8" fillId="10" borderId="7" xfId="0" applyFont="1" applyFill="1" applyBorder="1" applyAlignment="1">
      <alignment horizontal="left" vertical="top"/>
    </xf>
    <xf numFmtId="0" fontId="7" fillId="0" borderId="0" xfId="3" applyFont="1" applyAlignment="1">
      <alignment horizontal="center"/>
    </xf>
    <xf numFmtId="0" fontId="8" fillId="0" borderId="0" xfId="0" applyFont="1" applyAlignment="1">
      <alignment horizontal="center" vertical="top"/>
    </xf>
    <xf numFmtId="168" fontId="7" fillId="0" borderId="0" xfId="1" applyNumberFormat="1" applyFont="1" applyFill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21" fillId="0" borderId="0" xfId="4" applyFont="1" applyFill="1" applyBorder="1" applyAlignment="1">
      <alignment vertical="center" wrapText="1"/>
    </xf>
    <xf numFmtId="0" fontId="21" fillId="0" borderId="0" xfId="4" applyFont="1" applyFill="1" applyAlignment="1">
      <alignment horizontal="center" vertical="center"/>
    </xf>
    <xf numFmtId="0" fontId="22" fillId="0" borderId="0" xfId="4" applyFont="1" applyFill="1" applyBorder="1"/>
    <xf numFmtId="0" fontId="22" fillId="0" borderId="0" xfId="4" applyFont="1" applyFill="1" applyBorder="1" applyAlignment="1"/>
    <xf numFmtId="0" fontId="7" fillId="8" borderId="0" xfId="0" applyFont="1" applyFill="1" applyBorder="1" applyAlignment="1">
      <alignment horizontal="center"/>
    </xf>
    <xf numFmtId="0" fontId="22" fillId="0" borderId="0" xfId="4" applyFont="1" applyFill="1" applyBorder="1" applyAlignment="1">
      <alignment horizontal="center" vertical="top" wrapText="1"/>
    </xf>
    <xf numFmtId="0" fontId="22" fillId="0" borderId="0" xfId="4" applyFont="1" applyFill="1" applyBorder="1" applyAlignment="1">
      <alignment vertical="top" wrapText="1"/>
    </xf>
    <xf numFmtId="0" fontId="9" fillId="0" borderId="24" xfId="4" applyFont="1" applyFill="1" applyBorder="1" applyAlignment="1">
      <alignment horizontal="center" vertical="center"/>
    </xf>
    <xf numFmtId="0" fontId="22" fillId="0" borderId="0" xfId="4" applyFont="1" applyFill="1" applyAlignment="1">
      <alignment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right" vertical="top"/>
    </xf>
    <xf numFmtId="168" fontId="7" fillId="0" borderId="0" xfId="1" applyNumberFormat="1" applyFont="1" applyAlignment="1">
      <alignment vertical="top"/>
    </xf>
    <xf numFmtId="1" fontId="7" fillId="0" borderId="0" xfId="1" applyNumberFormat="1" applyFont="1" applyAlignment="1">
      <alignment vertical="top"/>
    </xf>
    <xf numFmtId="0" fontId="7" fillId="0" borderId="0" xfId="0" applyNumberFormat="1" applyFont="1" applyAlignment="1">
      <alignment horizontal="center" vertical="top"/>
    </xf>
    <xf numFmtId="166" fontId="7" fillId="0" borderId="0" xfId="1" applyNumberFormat="1" applyFont="1" applyAlignment="1">
      <alignment horizontal="right" vertical="top"/>
    </xf>
    <xf numFmtId="0" fontId="7" fillId="0" borderId="0" xfId="1" applyNumberFormat="1" applyFont="1" applyFill="1" applyAlignment="1">
      <alignment horizontal="center" vertical="top"/>
    </xf>
    <xf numFmtId="169" fontId="7" fillId="12" borderId="0" xfId="1" applyNumberFormat="1" applyFont="1" applyFill="1" applyAlignment="1">
      <alignment horizontal="center" vertical="top"/>
    </xf>
    <xf numFmtId="3" fontId="7" fillId="0" borderId="0" xfId="1" applyNumberFormat="1" applyFont="1" applyAlignment="1">
      <alignment vertical="top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170" fontId="7" fillId="13" borderId="0" xfId="1" applyNumberFormat="1" applyFont="1" applyFill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0" fontId="7" fillId="10" borderId="7" xfId="0" applyFont="1" applyFill="1" applyBorder="1" applyAlignment="1">
      <alignment vertical="top"/>
    </xf>
    <xf numFmtId="0" fontId="7" fillId="15" borderId="7" xfId="0" applyFont="1" applyFill="1" applyBorder="1" applyAlignment="1">
      <alignment vertical="top"/>
    </xf>
    <xf numFmtId="0" fontId="7" fillId="16" borderId="7" xfId="0" applyFont="1" applyFill="1" applyBorder="1" applyAlignment="1">
      <alignment vertical="top"/>
    </xf>
    <xf numFmtId="0" fontId="7" fillId="17" borderId="7" xfId="0" applyFont="1" applyFill="1" applyBorder="1" applyAlignment="1">
      <alignment vertical="top"/>
    </xf>
    <xf numFmtId="0" fontId="7" fillId="8" borderId="7" xfId="0" applyFont="1" applyFill="1" applyBorder="1" applyAlignment="1">
      <alignment vertical="top"/>
    </xf>
    <xf numFmtId="0" fontId="7" fillId="14" borderId="7" xfId="0" applyFont="1" applyFill="1" applyBorder="1" applyAlignment="1">
      <alignment vertical="top"/>
    </xf>
    <xf numFmtId="43" fontId="7" fillId="0" borderId="0" xfId="1" applyFont="1" applyAlignment="1">
      <alignment horizontal="center" vertical="top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5" fillId="0" borderId="14" xfId="0" applyFont="1" applyBorder="1" applyAlignment="1">
      <alignment vertical="top"/>
    </xf>
    <xf numFmtId="0" fontId="15" fillId="0" borderId="14" xfId="0" applyFont="1" applyBorder="1" applyAlignment="1">
      <alignment horizontal="right" vertical="top"/>
    </xf>
    <xf numFmtId="0" fontId="15" fillId="0" borderId="15" xfId="0" applyFont="1" applyBorder="1" applyAlignment="1">
      <alignment vertical="top"/>
    </xf>
    <xf numFmtId="165" fontId="25" fillId="0" borderId="12" xfId="1" applyNumberFormat="1" applyFont="1" applyBorder="1" applyAlignment="1">
      <alignment vertical="top"/>
    </xf>
    <xf numFmtId="0" fontId="7" fillId="15" borderId="0" xfId="0" applyFont="1" applyFill="1" applyBorder="1" applyAlignment="1">
      <alignment vertical="top"/>
    </xf>
    <xf numFmtId="0" fontId="7" fillId="16" borderId="0" xfId="0" applyFont="1" applyFill="1" applyBorder="1" applyAlignment="1">
      <alignment vertical="top" wrapText="1"/>
    </xf>
    <xf numFmtId="0" fontId="7" fillId="17" borderId="0" xfId="0" applyFont="1" applyFill="1" applyBorder="1" applyAlignment="1">
      <alignment vertical="top"/>
    </xf>
    <xf numFmtId="0" fontId="7" fillId="8" borderId="0" xfId="0" applyFont="1" applyFill="1" applyBorder="1" applyAlignment="1">
      <alignment vertical="top"/>
    </xf>
    <xf numFmtId="0" fontId="7" fillId="14" borderId="0" xfId="0" applyFont="1" applyFill="1" applyBorder="1" applyAlignment="1">
      <alignment vertical="top"/>
    </xf>
    <xf numFmtId="0" fontId="7" fillId="15" borderId="4" xfId="0" applyFont="1" applyFill="1" applyBorder="1" applyAlignment="1">
      <alignment horizontal="center" vertical="top"/>
    </xf>
    <xf numFmtId="0" fontId="7" fillId="16" borderId="4" xfId="0" applyFont="1" applyFill="1" applyBorder="1" applyAlignment="1">
      <alignment horizontal="center" vertical="top"/>
    </xf>
    <xf numFmtId="0" fontId="7" fillId="17" borderId="4" xfId="0" applyFont="1" applyFill="1" applyBorder="1" applyAlignment="1">
      <alignment horizontal="center" vertical="top"/>
    </xf>
    <xf numFmtId="0" fontId="7" fillId="8" borderId="4" xfId="0" applyFont="1" applyFill="1" applyBorder="1" applyAlignment="1">
      <alignment horizontal="center" vertical="top"/>
    </xf>
    <xf numFmtId="0" fontId="7" fillId="14" borderId="4" xfId="0" applyFont="1" applyFill="1" applyBorder="1" applyAlignment="1">
      <alignment horizontal="center" vertical="top"/>
    </xf>
    <xf numFmtId="165" fontId="12" fillId="0" borderId="0" xfId="1" applyNumberFormat="1" applyFont="1" applyFill="1" applyBorder="1" applyAlignment="1">
      <alignment horizontal="center" vertical="top"/>
    </xf>
    <xf numFmtId="0" fontId="7" fillId="10" borderId="20" xfId="0" applyFont="1" applyFill="1" applyBorder="1" applyAlignment="1">
      <alignment horizontal="center" vertical="top"/>
    </xf>
    <xf numFmtId="171" fontId="29" fillId="12" borderId="23" xfId="0" applyNumberFormat="1" applyFont="1" applyFill="1" applyBorder="1" applyAlignment="1">
      <alignment horizontal="center" vertical="center"/>
    </xf>
    <xf numFmtId="170" fontId="12" fillId="12" borderId="22" xfId="1" applyNumberFormat="1" applyFont="1" applyFill="1" applyBorder="1" applyAlignment="1">
      <alignment horizontal="center" vertical="center"/>
    </xf>
    <xf numFmtId="49" fontId="12" fillId="7" borderId="0" xfId="0" applyNumberFormat="1" applyFont="1" applyFill="1" applyAlignment="1">
      <alignment horizontal="center" vertical="top"/>
    </xf>
    <xf numFmtId="0" fontId="7" fillId="0" borderId="0" xfId="3" applyFont="1" applyAlignment="1">
      <alignment horizontal="center"/>
    </xf>
    <xf numFmtId="4" fontId="7" fillId="0" borderId="0" xfId="3" applyNumberFormat="1" applyFont="1"/>
    <xf numFmtId="0" fontId="7" fillId="0" borderId="0" xfId="3" applyNumberFormat="1" applyFont="1" applyAlignment="1">
      <alignment horizontal="center"/>
    </xf>
    <xf numFmtId="49" fontId="7" fillId="0" borderId="0" xfId="3" applyNumberFormat="1" applyFont="1" applyAlignment="1">
      <alignment horizontal="center"/>
    </xf>
    <xf numFmtId="40" fontId="7" fillId="0" borderId="0" xfId="0" applyNumberFormat="1" applyFont="1"/>
    <xf numFmtId="43" fontId="7" fillId="0" borderId="0" xfId="1" applyFont="1"/>
    <xf numFmtId="167" fontId="7" fillId="0" borderId="0" xfId="1" applyNumberFormat="1" applyFont="1"/>
    <xf numFmtId="3" fontId="7" fillId="0" borderId="0" xfId="3" applyNumberFormat="1" applyFont="1" applyAlignment="1">
      <alignment horizontal="center"/>
    </xf>
    <xf numFmtId="0" fontId="7" fillId="0" borderId="0" xfId="3" applyFont="1" applyAlignment="1">
      <alignment horizontal="center" vertical="center" wrapText="1"/>
    </xf>
    <xf numFmtId="49" fontId="7" fillId="0" borderId="0" xfId="3" applyNumberFormat="1" applyFont="1" applyAlignment="1">
      <alignment horizontal="center" vertical="center" wrapText="1"/>
    </xf>
    <xf numFmtId="3" fontId="7" fillId="0" borderId="0" xfId="3" applyNumberFormat="1" applyFont="1" applyAlignment="1">
      <alignment horizontal="center" vertical="center" wrapText="1"/>
    </xf>
    <xf numFmtId="0" fontId="7" fillId="0" borderId="0" xfId="3" applyNumberFormat="1" applyFont="1" applyAlignment="1">
      <alignment horizontal="center" vertical="center" wrapText="1"/>
    </xf>
    <xf numFmtId="4" fontId="7" fillId="0" borderId="0" xfId="3" applyNumberFormat="1" applyFont="1" applyAlignment="1">
      <alignment horizontal="center" vertical="center" wrapText="1"/>
    </xf>
    <xf numFmtId="40" fontId="7" fillId="0" borderId="0" xfId="3" applyNumberFormat="1" applyFont="1" applyAlignment="1">
      <alignment horizontal="center" vertical="center" wrapText="1"/>
    </xf>
    <xf numFmtId="0" fontId="21" fillId="0" borderId="0" xfId="4" applyFont="1" applyFill="1" applyBorder="1" applyAlignment="1">
      <alignment horizontal="center" vertical="top" wrapText="1"/>
    </xf>
    <xf numFmtId="0" fontId="21" fillId="8" borderId="0" xfId="4" applyFont="1" applyFill="1" applyBorder="1" applyAlignment="1">
      <alignment horizontal="center" vertical="top" wrapText="1"/>
    </xf>
    <xf numFmtId="172" fontId="7" fillId="0" borderId="0" xfId="1" applyNumberFormat="1" applyFont="1"/>
    <xf numFmtId="38" fontId="7" fillId="0" borderId="0" xfId="0" applyNumberFormat="1" applyFont="1"/>
    <xf numFmtId="166" fontId="7" fillId="0" borderId="0" xfId="1" applyNumberFormat="1" applyFont="1" applyAlignment="1">
      <alignment horizontal="center" vertical="top"/>
    </xf>
    <xf numFmtId="166" fontId="7" fillId="10" borderId="0" xfId="1" applyNumberFormat="1" applyFont="1" applyFill="1" applyAlignment="1">
      <alignment horizontal="center" vertical="top"/>
    </xf>
    <xf numFmtId="168" fontId="9" fillId="7" borderId="0" xfId="1" applyNumberFormat="1" applyFont="1" applyFill="1" applyBorder="1" applyAlignment="1">
      <alignment horizontal="center" vertical="top"/>
    </xf>
    <xf numFmtId="168" fontId="9" fillId="10" borderId="0" xfId="1" applyNumberFormat="1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168" fontId="9" fillId="10" borderId="0" xfId="1" applyNumberFormat="1" applyFont="1" applyFill="1" applyBorder="1" applyAlignment="1">
      <alignment horizontal="center" vertical="top" wrapText="1"/>
    </xf>
    <xf numFmtId="168" fontId="9" fillId="12" borderId="0" xfId="1" applyNumberFormat="1" applyFont="1" applyFill="1" applyBorder="1" applyAlignment="1">
      <alignment horizontal="center" vertical="center" wrapText="1"/>
    </xf>
    <xf numFmtId="3" fontId="9" fillId="10" borderId="0" xfId="1" applyNumberFormat="1" applyFont="1" applyFill="1" applyBorder="1" applyAlignment="1">
      <alignment horizontal="center" vertical="center" wrapText="1"/>
    </xf>
    <xf numFmtId="1" fontId="9" fillId="10" borderId="0" xfId="1" applyNumberFormat="1" applyFont="1" applyFill="1" applyBorder="1" applyAlignment="1">
      <alignment horizontal="center" vertical="center" wrapText="1"/>
    </xf>
    <xf numFmtId="1" fontId="7" fillId="0" borderId="0" xfId="0" applyNumberFormat="1" applyFont="1" applyAlignment="1">
      <alignment horizontal="center"/>
    </xf>
    <xf numFmtId="173" fontId="7" fillId="0" borderId="0" xfId="0" applyNumberFormat="1" applyFont="1" applyAlignment="1">
      <alignment horizontal="center" vertical="center" wrapText="1"/>
    </xf>
    <xf numFmtId="173" fontId="7" fillId="0" borderId="0" xfId="0" applyNumberFormat="1" applyFont="1"/>
    <xf numFmtId="0" fontId="6" fillId="0" borderId="0" xfId="0" applyFont="1" applyAlignment="1">
      <alignment horizontal="center"/>
    </xf>
    <xf numFmtId="2" fontId="7" fillId="0" borderId="0" xfId="0" applyNumberFormat="1" applyFont="1" applyAlignment="1">
      <alignment vertical="center" wrapText="1"/>
    </xf>
    <xf numFmtId="0" fontId="6" fillId="0" borderId="0" xfId="0" applyFont="1"/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6" fillId="2" borderId="7" xfId="0" applyFont="1" applyFill="1" applyBorder="1" applyAlignment="1">
      <alignment horizontal="center"/>
    </xf>
    <xf numFmtId="0" fontId="6" fillId="2" borderId="7" xfId="0" applyFont="1" applyFill="1" applyBorder="1"/>
    <xf numFmtId="0" fontId="9" fillId="0" borderId="0" xfId="4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vertical="center"/>
    </xf>
    <xf numFmtId="0" fontId="7" fillId="12" borderId="9" xfId="0" applyFont="1" applyFill="1" applyBorder="1" applyAlignment="1">
      <alignment vertical="center"/>
    </xf>
    <xf numFmtId="0" fontId="7" fillId="12" borderId="10" xfId="0" applyFont="1" applyFill="1" applyBorder="1" applyAlignment="1">
      <alignment vertical="center"/>
    </xf>
    <xf numFmtId="0" fontId="12" fillId="9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top"/>
    </xf>
    <xf numFmtId="3" fontId="22" fillId="0" borderId="0" xfId="4" applyNumberFormat="1" applyFont="1" applyFill="1" applyBorder="1" applyAlignment="1">
      <alignment horizontal="right"/>
    </xf>
    <xf numFmtId="0" fontId="21" fillId="0" borderId="0" xfId="4" applyFont="1" applyFill="1" applyBorder="1" applyAlignment="1">
      <alignment horizontal="left" vertical="center" wrapText="1"/>
    </xf>
    <xf numFmtId="0" fontId="22" fillId="0" borderId="0" xfId="4" applyFont="1" applyFill="1" applyBorder="1" applyAlignment="1">
      <alignment horizontal="left"/>
    </xf>
    <xf numFmtId="4" fontId="6" fillId="0" borderId="0" xfId="0" applyNumberFormat="1" applyFont="1"/>
    <xf numFmtId="4" fontId="6" fillId="0" borderId="7" xfId="0" applyNumberFormat="1" applyFont="1" applyBorder="1"/>
    <xf numFmtId="4" fontId="6" fillId="2" borderId="7" xfId="0" applyNumberFormat="1" applyFont="1" applyFill="1" applyBorder="1"/>
    <xf numFmtId="0" fontId="6" fillId="2" borderId="7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vertical="top"/>
    </xf>
    <xf numFmtId="4" fontId="6" fillId="2" borderId="7" xfId="0" applyNumberFormat="1" applyFont="1" applyFill="1" applyBorder="1" applyAlignment="1">
      <alignment vertical="top" wrapText="1"/>
    </xf>
    <xf numFmtId="3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/>
    </xf>
    <xf numFmtId="43" fontId="7" fillId="0" borderId="0" xfId="1" applyFont="1" applyAlignment="1">
      <alignment horizontal="center"/>
    </xf>
    <xf numFmtId="0" fontId="7" fillId="7" borderId="0" xfId="3" applyFont="1" applyFill="1" applyAlignment="1">
      <alignment horizontal="center" vertical="center" wrapText="1"/>
    </xf>
    <xf numFmtId="0" fontId="7" fillId="7" borderId="0" xfId="0" applyNumberFormat="1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7" borderId="0" xfId="0" applyFont="1" applyFill="1"/>
    <xf numFmtId="1" fontId="7" fillId="17" borderId="0" xfId="0" applyNumberFormat="1" applyFont="1" applyFill="1" applyAlignment="1">
      <alignment horizontal="center"/>
    </xf>
    <xf numFmtId="40" fontId="7" fillId="17" borderId="0" xfId="0" applyNumberFormat="1" applyFont="1" applyFill="1"/>
    <xf numFmtId="167" fontId="7" fillId="17" borderId="0" xfId="1" applyNumberFormat="1" applyFont="1" applyFill="1"/>
    <xf numFmtId="43" fontId="7" fillId="17" borderId="0" xfId="1" applyFont="1" applyFill="1"/>
    <xf numFmtId="2" fontId="7" fillId="17" borderId="0" xfId="0" applyNumberFormat="1" applyFont="1" applyFill="1" applyAlignment="1">
      <alignment horizontal="center" vertical="center" wrapText="1"/>
    </xf>
    <xf numFmtId="2" fontId="7" fillId="17" borderId="0" xfId="0" applyNumberFormat="1" applyFont="1" applyFill="1" applyAlignment="1">
      <alignment vertical="center" wrapText="1"/>
    </xf>
    <xf numFmtId="2" fontId="7" fillId="17" borderId="0" xfId="1" applyNumberFormat="1" applyFont="1" applyFill="1" applyAlignment="1">
      <alignment vertical="center" wrapText="1"/>
    </xf>
    <xf numFmtId="0" fontId="7" fillId="0" borderId="0" xfId="0" applyFont="1" applyBorder="1" applyAlignment="1">
      <alignment horizontal="center" vertical="top" wrapText="1"/>
    </xf>
    <xf numFmtId="2" fontId="7" fillId="19" borderId="0" xfId="0" applyNumberFormat="1" applyFont="1" applyFill="1" applyAlignment="1">
      <alignment horizontal="center" vertical="center" wrapText="1"/>
    </xf>
    <xf numFmtId="0" fontId="7" fillId="19" borderId="0" xfId="0" applyFont="1" applyFill="1" applyBorder="1" applyAlignment="1">
      <alignment horizontal="center" vertical="top" wrapText="1"/>
    </xf>
    <xf numFmtId="0" fontId="21" fillId="20" borderId="0" xfId="4" applyFont="1" applyFill="1" applyBorder="1" applyAlignment="1">
      <alignment horizontal="center" vertical="center" wrapText="1"/>
    </xf>
    <xf numFmtId="4" fontId="22" fillId="20" borderId="0" xfId="4" applyNumberFormat="1" applyFont="1" applyFill="1" applyBorder="1" applyAlignment="1"/>
    <xf numFmtId="40" fontId="22" fillId="0" borderId="0" xfId="4" applyNumberFormat="1" applyFont="1" applyFill="1" applyBorder="1" applyAlignment="1"/>
    <xf numFmtId="0" fontId="22" fillId="0" borderId="0" xfId="4" applyFont="1" applyFill="1" applyBorder="1" applyAlignment="1">
      <alignment vertical="center"/>
    </xf>
    <xf numFmtId="0" fontId="22" fillId="0" borderId="0" xfId="4" applyFont="1" applyFill="1" applyBorder="1" applyAlignment="1">
      <alignment horizontal="center" vertical="center"/>
    </xf>
    <xf numFmtId="0" fontId="22" fillId="0" borderId="0" xfId="4" applyFont="1" applyFill="1" applyBorder="1" applyAlignment="1">
      <alignment horizontal="left" vertical="center"/>
    </xf>
    <xf numFmtId="0" fontId="21" fillId="17" borderId="0" xfId="4" applyFont="1" applyFill="1" applyBorder="1" applyAlignment="1">
      <alignment horizontal="center" vertical="center" wrapText="1"/>
    </xf>
    <xf numFmtId="4" fontId="22" fillId="17" borderId="0" xfId="4" applyNumberFormat="1" applyFont="1" applyFill="1" applyBorder="1" applyAlignment="1"/>
    <xf numFmtId="40" fontId="21" fillId="18" borderId="0" xfId="4" applyNumberFormat="1" applyFont="1" applyFill="1" applyBorder="1" applyAlignment="1">
      <alignment horizontal="center" vertical="center" wrapText="1"/>
    </xf>
    <xf numFmtId="40" fontId="22" fillId="18" borderId="0" xfId="4" applyNumberFormat="1" applyFont="1" applyFill="1" applyBorder="1" applyAlignment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165" fontId="7" fillId="0" borderId="0" xfId="0" applyNumberFormat="1" applyFont="1" applyBorder="1"/>
    <xf numFmtId="0" fontId="8" fillId="2" borderId="0" xfId="0" applyFont="1" applyFill="1" applyBorder="1" applyAlignment="1">
      <alignment horizontal="center"/>
    </xf>
    <xf numFmtId="165" fontId="8" fillId="2" borderId="0" xfId="0" applyNumberFormat="1" applyFont="1" applyFill="1" applyBorder="1"/>
    <xf numFmtId="0" fontId="8" fillId="2" borderId="0" xfId="0" applyFont="1" applyFill="1" applyBorder="1"/>
    <xf numFmtId="166" fontId="8" fillId="2" borderId="0" xfId="0" applyNumberFormat="1" applyFont="1" applyFill="1" applyBorder="1" applyAlignment="1">
      <alignment horizontal="center"/>
    </xf>
    <xf numFmtId="40" fontId="7" fillId="0" borderId="0" xfId="1" applyNumberFormat="1" applyFont="1" applyAlignment="1">
      <alignment vertical="top"/>
    </xf>
    <xf numFmtId="40" fontId="9" fillId="10" borderId="0" xfId="1" applyNumberFormat="1" applyFont="1" applyFill="1" applyBorder="1" applyAlignment="1">
      <alignment horizontal="center" vertical="center" wrapText="1"/>
    </xf>
    <xf numFmtId="40" fontId="7" fillId="10" borderId="0" xfId="1" applyNumberFormat="1" applyFont="1" applyFill="1" applyAlignment="1">
      <alignment horizontal="center" vertical="top"/>
    </xf>
    <xf numFmtId="0" fontId="21" fillId="6" borderId="0" xfId="4" applyFont="1" applyFill="1" applyBorder="1" applyAlignment="1">
      <alignment horizontal="center" vertical="top"/>
    </xf>
    <xf numFmtId="0" fontId="31" fillId="6" borderId="0" xfId="4" applyFont="1" applyFill="1" applyBorder="1" applyAlignment="1">
      <alignment horizontal="center" vertical="top" wrapText="1"/>
    </xf>
    <xf numFmtId="0" fontId="21" fillId="6" borderId="0" xfId="4" applyFont="1" applyFill="1" applyBorder="1" applyAlignment="1">
      <alignment horizontal="center" vertical="top" wrapText="1"/>
    </xf>
    <xf numFmtId="0" fontId="9" fillId="6" borderId="0" xfId="4" applyFont="1" applyFill="1" applyBorder="1" applyAlignment="1">
      <alignment horizontal="center" vertical="top" wrapText="1"/>
    </xf>
    <xf numFmtId="3" fontId="22" fillId="0" borderId="0" xfId="4" applyNumberFormat="1" applyFont="1" applyFill="1" applyBorder="1" applyAlignment="1">
      <alignment vertical="top" wrapText="1"/>
    </xf>
    <xf numFmtId="0" fontId="22" fillId="11" borderId="0" xfId="4" applyFont="1" applyFill="1" applyBorder="1" applyAlignment="1">
      <alignment horizontal="center" vertical="top" wrapText="1"/>
    </xf>
    <xf numFmtId="0" fontId="22" fillId="11" borderId="0" xfId="4" applyFont="1" applyFill="1" applyBorder="1" applyAlignment="1">
      <alignment vertical="top" wrapText="1"/>
    </xf>
    <xf numFmtId="0" fontId="23" fillId="11" borderId="0" xfId="4" applyFont="1" applyFill="1" applyBorder="1" applyAlignment="1">
      <alignment horizontal="center" vertical="top" wrapText="1"/>
    </xf>
    <xf numFmtId="3" fontId="23" fillId="11" borderId="0" xfId="4" applyNumberFormat="1" applyFont="1" applyFill="1" applyBorder="1" applyAlignment="1">
      <alignment vertical="top" wrapText="1"/>
    </xf>
    <xf numFmtId="0" fontId="23" fillId="11" borderId="0" xfId="4" applyFont="1" applyFill="1" applyBorder="1" applyAlignment="1">
      <alignment vertical="top" wrapText="1"/>
    </xf>
    <xf numFmtId="0" fontId="10" fillId="11" borderId="0" xfId="4" applyFont="1" applyFill="1" applyBorder="1" applyAlignment="1">
      <alignment horizontal="center" vertical="top" wrapText="1"/>
    </xf>
    <xf numFmtId="0" fontId="7" fillId="11" borderId="0" xfId="4" applyFont="1" applyFill="1" applyBorder="1" applyAlignment="1">
      <alignment horizontal="center" vertical="top" wrapText="1"/>
    </xf>
    <xf numFmtId="0" fontId="7" fillId="11" borderId="0" xfId="4" applyFont="1" applyFill="1" applyBorder="1" applyAlignment="1">
      <alignment vertical="top" wrapText="1"/>
    </xf>
    <xf numFmtId="3" fontId="22" fillId="14" borderId="0" xfId="4" applyNumberFormat="1" applyFont="1" applyFill="1" applyBorder="1" applyAlignment="1">
      <alignment vertical="top" wrapText="1"/>
    </xf>
    <xf numFmtId="3" fontId="6" fillId="0" borderId="0" xfId="0" applyNumberFormat="1" applyFont="1"/>
    <xf numFmtId="174" fontId="6" fillId="0" borderId="0" xfId="0" applyNumberFormat="1" applyFont="1"/>
    <xf numFmtId="43" fontId="7" fillId="0" borderId="0" xfId="1" applyFont="1" applyAlignment="1">
      <alignment horizontal="center" vertical="center" wrapText="1"/>
    </xf>
    <xf numFmtId="49" fontId="6" fillId="0" borderId="0" xfId="0" applyNumberFormat="1" applyFont="1" applyAlignment="1">
      <alignment horizontal="center"/>
    </xf>
    <xf numFmtId="38" fontId="7" fillId="0" borderId="0" xfId="1" applyNumberFormat="1" applyFont="1" applyFill="1" applyAlignment="1">
      <alignment horizontal="center" vertical="top"/>
    </xf>
    <xf numFmtId="0" fontId="7" fillId="0" borderId="11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40" fontId="7" fillId="0" borderId="0" xfId="0" applyNumberFormat="1" applyFont="1" applyBorder="1" applyAlignment="1">
      <alignment vertical="center"/>
    </xf>
    <xf numFmtId="0" fontId="7" fillId="0" borderId="19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170" fontId="19" fillId="0" borderId="7" xfId="1" applyNumberFormat="1" applyFont="1" applyFill="1" applyBorder="1" applyAlignment="1">
      <alignment horizontal="center" vertical="top"/>
    </xf>
    <xf numFmtId="175" fontId="19" fillId="0" borderId="7" xfId="1" applyNumberFormat="1" applyFont="1" applyFill="1" applyBorder="1" applyAlignment="1">
      <alignment horizontal="center" vertical="top"/>
    </xf>
    <xf numFmtId="176" fontId="19" fillId="0" borderId="7" xfId="1" applyNumberFormat="1" applyFont="1" applyFill="1" applyBorder="1" applyAlignment="1">
      <alignment horizontal="center" vertical="top"/>
    </xf>
    <xf numFmtId="170" fontId="15" fillId="10" borderId="7" xfId="1" applyNumberFormat="1" applyFont="1" applyFill="1" applyBorder="1" applyAlignment="1">
      <alignment horizontal="center" vertical="top"/>
    </xf>
    <xf numFmtId="175" fontId="15" fillId="10" borderId="20" xfId="1" applyNumberFormat="1" applyFont="1" applyFill="1" applyBorder="1" applyAlignment="1">
      <alignment horizontal="center" vertical="top"/>
    </xf>
    <xf numFmtId="175" fontId="26" fillId="10" borderId="20" xfId="1" applyNumberFormat="1" applyFont="1" applyFill="1" applyBorder="1" applyAlignment="1">
      <alignment horizontal="center" vertical="top"/>
    </xf>
    <xf numFmtId="170" fontId="15" fillId="0" borderId="7" xfId="1" applyNumberFormat="1" applyFont="1" applyFill="1" applyBorder="1" applyAlignment="1">
      <alignment horizontal="center" vertical="top"/>
    </xf>
    <xf numFmtId="1" fontId="19" fillId="0" borderId="7" xfId="1" applyNumberFormat="1" applyFont="1" applyFill="1" applyBorder="1" applyAlignment="1">
      <alignment horizontal="center" vertical="top"/>
    </xf>
    <xf numFmtId="167" fontId="19" fillId="0" borderId="7" xfId="1" applyNumberFormat="1" applyFont="1" applyFill="1" applyBorder="1" applyAlignment="1">
      <alignment horizontal="center" vertical="top"/>
    </xf>
    <xf numFmtId="165" fontId="0" fillId="0" borderId="0" xfId="0" applyNumberFormat="1"/>
    <xf numFmtId="1" fontId="7" fillId="0" borderId="0" xfId="3" applyNumberFormat="1" applyFont="1" applyAlignment="1">
      <alignment horizontal="center"/>
    </xf>
    <xf numFmtId="4" fontId="7" fillId="0" borderId="0" xfId="3" applyNumberFormat="1" applyFont="1" applyAlignment="1">
      <alignment horizontal="center"/>
    </xf>
    <xf numFmtId="0" fontId="7" fillId="12" borderId="0" xfId="0" applyFont="1" applyFill="1"/>
    <xf numFmtId="38" fontId="7" fillId="12" borderId="0" xfId="0" applyNumberFormat="1" applyFont="1" applyFill="1"/>
    <xf numFmtId="0" fontId="7" fillId="10" borderId="0" xfId="0" applyFont="1" applyFill="1" applyAlignment="1">
      <alignment vertical="center"/>
    </xf>
    <xf numFmtId="0" fontId="7" fillId="10" borderId="0" xfId="0" applyFont="1" applyFill="1"/>
    <xf numFmtId="0" fontId="7" fillId="12" borderId="0" xfId="0" applyFont="1" applyFill="1" applyAlignment="1">
      <alignment horizontal="center" vertical="center" wrapText="1"/>
    </xf>
    <xf numFmtId="38" fontId="7" fillId="12" borderId="0" xfId="0" applyNumberFormat="1" applyFont="1" applyFill="1" applyAlignment="1">
      <alignment horizontal="center" vertical="center" wrapText="1"/>
    </xf>
    <xf numFmtId="0" fontId="7" fillId="10" borderId="0" xfId="0" applyFont="1" applyFill="1" applyAlignment="1">
      <alignment horizontal="center" vertical="center" wrapText="1"/>
    </xf>
    <xf numFmtId="172" fontId="7" fillId="10" borderId="0" xfId="1" applyNumberFormat="1" applyFont="1" applyFill="1"/>
    <xf numFmtId="40" fontId="7" fillId="10" borderId="0" xfId="1" applyNumberFormat="1" applyFont="1" applyFill="1"/>
    <xf numFmtId="43" fontId="7" fillId="10" borderId="0" xfId="1" applyFont="1" applyFill="1"/>
    <xf numFmtId="43" fontId="7" fillId="10" borderId="0" xfId="1" applyFont="1" applyFill="1" applyAlignment="1">
      <alignment horizontal="center" vertical="center" wrapText="1"/>
    </xf>
    <xf numFmtId="0" fontId="7" fillId="21" borderId="0" xfId="0" applyFont="1" applyFill="1"/>
    <xf numFmtId="0" fontId="7" fillId="21" borderId="0" xfId="0" applyFont="1" applyFill="1" applyAlignment="1">
      <alignment horizontal="center" vertical="center" wrapText="1"/>
    </xf>
    <xf numFmtId="40" fontId="7" fillId="21" borderId="0" xfId="1" applyNumberFormat="1" applyFont="1" applyFill="1"/>
    <xf numFmtId="0" fontId="6" fillId="16" borderId="0" xfId="0" applyFont="1" applyFill="1" applyAlignment="1">
      <alignment horizontal="center" vertical="center"/>
    </xf>
    <xf numFmtId="49" fontId="6" fillId="16" borderId="0" xfId="0" applyNumberFormat="1" applyFont="1" applyFill="1" applyAlignment="1">
      <alignment horizontal="center" vertical="center"/>
    </xf>
    <xf numFmtId="174" fontId="6" fillId="16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left" vertical="top"/>
    </xf>
    <xf numFmtId="43" fontId="8" fillId="0" borderId="0" xfId="1" applyFont="1"/>
    <xf numFmtId="49" fontId="8" fillId="0" borderId="27" xfId="0" applyNumberFormat="1" applyFont="1" applyFill="1" applyBorder="1" applyAlignment="1">
      <alignment horizontal="center" vertical="center"/>
    </xf>
    <xf numFmtId="165" fontId="7" fillId="0" borderId="0" xfId="1" applyNumberFormat="1" applyFont="1" applyAlignment="1">
      <alignment horizontal="right" vertical="top"/>
    </xf>
    <xf numFmtId="0" fontId="8" fillId="7" borderId="1" xfId="0" applyFont="1" applyFill="1" applyBorder="1" applyAlignment="1">
      <alignment horizontal="center" vertical="top"/>
    </xf>
    <xf numFmtId="0" fontId="8" fillId="7" borderId="0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top"/>
    </xf>
    <xf numFmtId="0" fontId="7" fillId="0" borderId="7" xfId="0" applyFont="1" applyFill="1" applyBorder="1" applyAlignment="1">
      <alignment horizontal="left" vertical="top"/>
    </xf>
    <xf numFmtId="0" fontId="8" fillId="10" borderId="19" xfId="0" applyFont="1" applyFill="1" applyBorder="1" applyAlignment="1">
      <alignment horizontal="left" vertical="top"/>
    </xf>
    <xf numFmtId="0" fontId="8" fillId="10" borderId="7" xfId="0" applyFont="1" applyFill="1" applyBorder="1" applyAlignment="1">
      <alignment horizontal="left" vertical="top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/>
    </xf>
    <xf numFmtId="0" fontId="7" fillId="0" borderId="19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12" fillId="12" borderId="21" xfId="0" applyFont="1" applyFill="1" applyBorder="1" applyAlignment="1">
      <alignment horizontal="center" vertical="center"/>
    </xf>
    <xf numFmtId="0" fontId="12" fillId="12" borderId="22" xfId="0" applyFont="1" applyFill="1" applyBorder="1" applyAlignment="1">
      <alignment horizontal="center" vertical="center"/>
    </xf>
    <xf numFmtId="0" fontId="8" fillId="10" borderId="19" xfId="0" applyFont="1" applyFill="1" applyBorder="1" applyAlignment="1">
      <alignment horizontal="left" vertical="top" wrapText="1"/>
    </xf>
    <xf numFmtId="0" fontId="8" fillId="10" borderId="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left" vertical="center"/>
    </xf>
    <xf numFmtId="40" fontId="7" fillId="0" borderId="0" xfId="1" applyNumberFormat="1" applyFont="1" applyBorder="1" applyAlignment="1">
      <alignment horizontal="right" vertical="center"/>
    </xf>
    <xf numFmtId="40" fontId="7" fillId="0" borderId="12" xfId="1" applyNumberFormat="1" applyFont="1" applyBorder="1" applyAlignment="1">
      <alignment horizontal="right" vertical="center"/>
    </xf>
    <xf numFmtId="40" fontId="7" fillId="0" borderId="29" xfId="1" applyNumberFormat="1" applyFont="1" applyBorder="1" applyAlignment="1">
      <alignment horizontal="right" vertical="center"/>
    </xf>
    <xf numFmtId="40" fontId="7" fillId="0" borderId="28" xfId="1" applyNumberFormat="1" applyFont="1" applyBorder="1" applyAlignment="1">
      <alignment horizontal="right" vertical="center"/>
    </xf>
    <xf numFmtId="0" fontId="8" fillId="6" borderId="0" xfId="0" applyFont="1" applyFill="1" applyBorder="1" applyAlignment="1">
      <alignment horizontal="center" vertical="center"/>
    </xf>
    <xf numFmtId="168" fontId="11" fillId="0" borderId="0" xfId="1" applyNumberFormat="1" applyFont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 wrapText="1"/>
    </xf>
    <xf numFmtId="0" fontId="9" fillId="11" borderId="0" xfId="0" applyFont="1" applyFill="1" applyBorder="1" applyAlignment="1">
      <alignment horizontal="right" vertical="center" textRotation="90" wrapText="1"/>
    </xf>
    <xf numFmtId="165" fontId="11" fillId="0" borderId="0" xfId="1" applyNumberFormat="1" applyFont="1" applyBorder="1" applyAlignment="1">
      <alignment horizontal="center" vertical="center"/>
    </xf>
    <xf numFmtId="43" fontId="9" fillId="12" borderId="0" xfId="1" applyFont="1" applyFill="1" applyBorder="1" applyAlignment="1">
      <alignment horizontal="center" vertical="center" wrapText="1"/>
    </xf>
    <xf numFmtId="165" fontId="9" fillId="10" borderId="0" xfId="1" applyNumberFormat="1" applyFont="1" applyFill="1" applyBorder="1" applyAlignment="1">
      <alignment horizontal="center" vertical="top" wrapText="1"/>
    </xf>
    <xf numFmtId="168" fontId="9" fillId="10" borderId="0" xfId="1" applyNumberFormat="1" applyFont="1" applyFill="1" applyBorder="1" applyAlignment="1">
      <alignment horizontal="center" vertical="top" wrapText="1"/>
    </xf>
    <xf numFmtId="168" fontId="9" fillId="10" borderId="0" xfId="1" applyNumberFormat="1" applyFont="1" applyFill="1" applyBorder="1" applyAlignment="1">
      <alignment horizontal="center" vertical="top"/>
    </xf>
    <xf numFmtId="165" fontId="9" fillId="10" borderId="0" xfId="1" applyNumberFormat="1" applyFont="1" applyFill="1" applyBorder="1" applyAlignment="1">
      <alignment horizontal="center" vertical="top"/>
    </xf>
    <xf numFmtId="168" fontId="26" fillId="10" borderId="0" xfId="1" applyNumberFormat="1" applyFont="1" applyFill="1" applyBorder="1" applyAlignment="1">
      <alignment horizontal="center" vertical="top"/>
    </xf>
    <xf numFmtId="168" fontId="9" fillId="7" borderId="0" xfId="1" applyNumberFormat="1" applyFont="1" applyFill="1" applyBorder="1" applyAlignment="1">
      <alignment horizontal="center" vertical="top" wrapText="1"/>
    </xf>
    <xf numFmtId="0" fontId="9" fillId="11" borderId="0" xfId="0" applyFont="1" applyFill="1" applyBorder="1" applyAlignment="1">
      <alignment horizontal="center" vertical="top"/>
    </xf>
    <xf numFmtId="0" fontId="9" fillId="10" borderId="0" xfId="0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40" fontId="30" fillId="18" borderId="0" xfId="4" applyNumberFormat="1" applyFont="1" applyFill="1" applyBorder="1" applyAlignment="1">
      <alignment horizontal="center" vertical="center"/>
    </xf>
    <xf numFmtId="0" fontId="30" fillId="17" borderId="0" xfId="4" applyFont="1" applyFill="1" applyBorder="1" applyAlignment="1">
      <alignment horizontal="center" vertical="center"/>
    </xf>
    <xf numFmtId="0" fontId="30" fillId="20" borderId="0" xfId="4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21" fillId="6" borderId="0" xfId="4" applyFont="1" applyFill="1" applyBorder="1" applyAlignment="1">
      <alignment horizontal="center" vertical="top"/>
    </xf>
    <xf numFmtId="0" fontId="9" fillId="2" borderId="0" xfId="4" applyFont="1" applyFill="1" applyBorder="1" applyAlignment="1">
      <alignment horizontal="center" vertical="center"/>
    </xf>
  </cellXfs>
  <cellStyles count="9">
    <cellStyle name="Comma" xfId="1" builtinId="3"/>
    <cellStyle name="Comma 2" xfId="5"/>
    <cellStyle name="Comma 3" xfId="8"/>
    <cellStyle name="Normal" xfId="0" builtinId="0"/>
    <cellStyle name="Normal 2" xfId="2"/>
    <cellStyle name="Normal 2 2" xfId="4"/>
    <cellStyle name="Normal 2 3" xfId="7"/>
    <cellStyle name="Normal 3" xfId="3"/>
    <cellStyle name="Normal 4" xfId="6"/>
  </cellStyles>
  <dxfs count="2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CC"/>
      <color rgb="FF99FF99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pPr>
              <a:solidFill>
                <a:srgbClr val="FF0000"/>
              </a:solidFill>
            </c:spPr>
          </c:marker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รพ.'!$D$40:$D$45</c:f>
              <c:numCache>
                <c:formatCode>_-* #,##0.0_-;\-* #,##0.0_-;_-* "-"??_-;_-@_-</c:formatCode>
                <c:ptCount val="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D-416D-A178-6F076A5AF1C1}"/>
            </c:ext>
          </c:extLst>
        </c:ser>
        <c:ser>
          <c:idx val="1"/>
          <c:order val="1"/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รพ.'!$E$40:$E$45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14BD-416D-A178-6F076A5AF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37152"/>
        <c:axId val="138738688"/>
      </c:radarChart>
      <c:catAx>
        <c:axId val="138737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en-US"/>
          </a:p>
        </c:txPr>
        <c:crossAx val="138738688"/>
        <c:crosses val="autoZero"/>
        <c:auto val="1"/>
        <c:lblAlgn val="ctr"/>
        <c:lblOffset val="100"/>
        <c:noMultiLvlLbl val="0"/>
      </c:catAx>
      <c:valAx>
        <c:axId val="13873868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87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14171</xdr:colOff>
      <xdr:row>0</xdr:row>
      <xdr:rowOff>321735</xdr:rowOff>
    </xdr:from>
    <xdr:to>
      <xdr:col>1</xdr:col>
      <xdr:colOff>1761064</xdr:colOff>
      <xdr:row>1</xdr:row>
      <xdr:rowOff>321741</xdr:rowOff>
    </xdr:to>
    <xdr:pic>
      <xdr:nvPicPr>
        <xdr:cNvPr id="2" name="รูปภาพ 1" descr="logohigne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1" y="321735"/>
          <a:ext cx="2263360" cy="44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</xdr:row>
      <xdr:rowOff>33866</xdr:rowOff>
    </xdr:from>
    <xdr:to>
      <xdr:col>4</xdr:col>
      <xdr:colOff>618066</xdr:colOff>
      <xdr:row>48</xdr:row>
      <xdr:rowOff>186266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%20Org%202563/Group%20Org%20&#3611;&#3637;%20256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1;&#3637;%202563/Hospital%20Proflie/Group%20Org%20&#3611;&#3637;%202563%20updat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1;&#3637;%202563/Hospital%20Proflie/&#3607;&#3635;&#3648;&#3609;&#3637;&#3618;&#3610;&#3626;&#3606;&#3634;&#3609;&#3610;&#3619;&#3636;&#3585;&#3634;&#3619;&#3626;&#3640;&#3586;&#3616;&#3634;&#3614;&#3626;&#3633;&#3591;&#3585;&#3633;&#3604;&#3626;&#3611;&#3611;&#3637;&#3591;&#3610;&#3611;&#3619;&#3632;&#361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%20Org%202563/POP%20UC%206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6;&#3657;&#3629;&#3617;&#3641;&#3621;&#3585;&#3634;&#3619;&#3648;&#3591;&#3636;&#3609;&#3585;&#3634;&#3619;&#3588;&#3621;&#3633;&#3591;/&#3586;&#3657;&#3629;&#3617;&#3641;&#3621;&#3611;&#3637;2563/Q2Y2563/&#3626;&#3619;&#3640;&#3611;&#3612;&#3621;&#3585;&#3634;&#3619;&#3611;&#3619;&#3632;&#3648;&#3617;&#3636;&#3609;%207%20Plus%202563Q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6;&#3657;&#3629;&#3617;&#3641;&#3621;&#3585;&#3634;&#3619;&#3648;&#3591;&#3636;&#3609;&#3585;&#3634;&#3619;&#3588;&#3621;&#3633;&#3591;/&#3586;&#3657;&#3629;&#3617;&#3641;&#3621;&#3611;&#3637;2563/Q2Y2563/Planfin%20compare%20Performance2563Q2%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6;&#3657;&#3629;&#3617;&#3641;&#3621;&#3585;&#3634;&#3619;&#3648;&#3591;&#3636;&#3609;&#3585;&#3634;&#3619;&#3588;&#3621;&#3633;&#3591;/&#3586;&#3657;&#3629;&#3617;&#3641;&#3621;&#3611;&#3637;2563/Q2Y2563/Quickmethod%20Q2Y63/&#3626;&#3619;&#3640;&#3611;&#3612;&#3621;&#3585;&#3634;&#3619;&#3611;&#3619;&#3632;&#3648;&#3617;&#3636;&#3609;%20Quickmethod%20Q2Y6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5"/>
      <sheetName val="Sheet6"/>
      <sheetName val="org2563"/>
      <sheetName val="2563#กบรส"/>
      <sheetName val="Sheet1"/>
      <sheetName val="Sheet3"/>
      <sheetName val="Sheet4"/>
    </sheetNames>
    <sheetDataSet>
      <sheetData sheetId="0"/>
      <sheetData sheetId="1"/>
      <sheetData sheetId="2"/>
      <sheetData sheetId="3">
        <row r="3">
          <cell r="C3" t="str">
            <v>10713</v>
          </cell>
          <cell r="D3" t="str">
            <v>รพ.นครพิงค์</v>
          </cell>
          <cell r="E3" t="str">
            <v>รพศ</v>
          </cell>
          <cell r="F3" t="str">
            <v>A</v>
          </cell>
          <cell r="G3">
            <v>609</v>
          </cell>
          <cell r="H3">
            <v>114837</v>
          </cell>
          <cell r="I3">
            <v>18</v>
          </cell>
          <cell r="J3" t="str">
            <v>รพศ.A &lt;=700</v>
          </cell>
          <cell r="K3" t="str">
            <v>รพศ.</v>
          </cell>
          <cell r="L3" t="str">
            <v>A</v>
          </cell>
          <cell r="M3">
            <v>609</v>
          </cell>
          <cell r="N3">
            <v>112915</v>
          </cell>
          <cell r="O3">
            <v>18</v>
          </cell>
          <cell r="P3" t="str">
            <v>รพศ.A &lt;=700</v>
          </cell>
        </row>
        <row r="4">
          <cell r="C4" t="str">
            <v>11119</v>
          </cell>
          <cell r="D4" t="str">
            <v>รพ.จอมทอง</v>
          </cell>
          <cell r="E4" t="str">
            <v>รพท.</v>
          </cell>
          <cell r="F4" t="str">
            <v>M1</v>
          </cell>
          <cell r="G4">
            <v>210</v>
          </cell>
          <cell r="H4">
            <v>52796</v>
          </cell>
          <cell r="I4">
            <v>15</v>
          </cell>
          <cell r="J4" t="str">
            <v>รพท. M1 &gt;200</v>
          </cell>
          <cell r="K4" t="str">
            <v>รพท.</v>
          </cell>
          <cell r="L4" t="str">
            <v>M1</v>
          </cell>
          <cell r="M4">
            <v>240</v>
          </cell>
          <cell r="N4">
            <v>52559</v>
          </cell>
          <cell r="O4">
            <v>15</v>
          </cell>
          <cell r="P4" t="str">
            <v>รพท. M1 &gt;200</v>
          </cell>
        </row>
        <row r="5">
          <cell r="C5" t="str">
            <v>11120</v>
          </cell>
          <cell r="D5" t="str">
            <v>รพ.เทพรัตนเวชชานุกูล เฉลิมพระเกียรติ ๖๐ พรรษา</v>
          </cell>
          <cell r="E5" t="str">
            <v>รพช.</v>
          </cell>
          <cell r="F5" t="str">
            <v>F2</v>
          </cell>
          <cell r="G5">
            <v>60</v>
          </cell>
          <cell r="H5">
            <v>41982</v>
          </cell>
          <cell r="I5">
            <v>6</v>
          </cell>
          <cell r="J5" t="str">
            <v>รพช.F2 30,000 - 60,000</v>
          </cell>
          <cell r="K5" t="str">
            <v>รพช.</v>
          </cell>
          <cell r="L5" t="str">
            <v>F2</v>
          </cell>
          <cell r="M5">
            <v>60</v>
          </cell>
          <cell r="N5">
            <v>42209</v>
          </cell>
          <cell r="O5">
            <v>6</v>
          </cell>
          <cell r="P5" t="str">
            <v>รพช.F2 30,000 - 60,000</v>
          </cell>
        </row>
        <row r="6">
          <cell r="C6" t="str">
            <v>11121</v>
          </cell>
          <cell r="D6" t="str">
            <v>รพ.เชียงดาว</v>
          </cell>
          <cell r="E6" t="str">
            <v>รพช.</v>
          </cell>
          <cell r="F6" t="str">
            <v>F1</v>
          </cell>
          <cell r="G6">
            <v>89</v>
          </cell>
          <cell r="H6">
            <v>58603</v>
          </cell>
          <cell r="I6">
            <v>10</v>
          </cell>
          <cell r="J6" t="str">
            <v>รพช.F1 50,000-100,000</v>
          </cell>
          <cell r="K6" t="str">
            <v>รพช.</v>
          </cell>
          <cell r="L6" t="str">
            <v>F1</v>
          </cell>
          <cell r="M6">
            <v>89</v>
          </cell>
          <cell r="N6">
            <v>58843</v>
          </cell>
          <cell r="O6">
            <v>10</v>
          </cell>
          <cell r="P6" t="str">
            <v>รพช.F1 50,000-100,000</v>
          </cell>
        </row>
        <row r="7">
          <cell r="C7" t="str">
            <v>11122</v>
          </cell>
          <cell r="D7" t="str">
            <v>รพ.ดอยสะเก็ด</v>
          </cell>
          <cell r="E7" t="str">
            <v>รพช.</v>
          </cell>
          <cell r="F7" t="str">
            <v>F2</v>
          </cell>
          <cell r="G7">
            <v>60</v>
          </cell>
          <cell r="H7">
            <v>40835</v>
          </cell>
          <cell r="I7">
            <v>6</v>
          </cell>
          <cell r="J7" t="str">
            <v>รพช.F2 30,000 - 60,000</v>
          </cell>
          <cell r="K7" t="str">
            <v>รพช.</v>
          </cell>
          <cell r="L7" t="str">
            <v>F2</v>
          </cell>
          <cell r="M7">
            <v>60</v>
          </cell>
          <cell r="N7">
            <v>40192</v>
          </cell>
          <cell r="O7">
            <v>6</v>
          </cell>
          <cell r="P7" t="str">
            <v>รพช.F2 30,000 - 60,000</v>
          </cell>
        </row>
        <row r="8">
          <cell r="C8" t="str">
            <v>11123</v>
          </cell>
          <cell r="D8" t="str">
            <v>รพ.แม่แตง</v>
          </cell>
          <cell r="E8" t="str">
            <v>รพช.</v>
          </cell>
          <cell r="F8" t="str">
            <v>F2</v>
          </cell>
          <cell r="G8">
            <v>62</v>
          </cell>
          <cell r="H8">
            <v>53234</v>
          </cell>
          <cell r="I8">
            <v>6</v>
          </cell>
          <cell r="J8" t="str">
            <v>รพช.F2 30,000 - 60,000</v>
          </cell>
          <cell r="K8" t="str">
            <v>รพช.</v>
          </cell>
          <cell r="L8" t="str">
            <v>F2</v>
          </cell>
          <cell r="M8">
            <v>60</v>
          </cell>
          <cell r="N8">
            <v>53721</v>
          </cell>
          <cell r="O8">
            <v>6</v>
          </cell>
          <cell r="P8" t="str">
            <v>รพช.F2 30,000 - 60,000</v>
          </cell>
        </row>
        <row r="9">
          <cell r="C9" t="str">
            <v>11124</v>
          </cell>
          <cell r="D9" t="str">
            <v>รพ.สะเมิง</v>
          </cell>
          <cell r="E9" t="str">
            <v>รพช.</v>
          </cell>
          <cell r="F9" t="str">
            <v>F2</v>
          </cell>
          <cell r="G9">
            <v>32</v>
          </cell>
          <cell r="H9">
            <v>19113</v>
          </cell>
          <cell r="I9">
            <v>5</v>
          </cell>
          <cell r="J9" t="str">
            <v>รพช.F2 &lt;=30,000</v>
          </cell>
          <cell r="K9" t="str">
            <v>รพช.</v>
          </cell>
          <cell r="L9" t="str">
            <v>F2</v>
          </cell>
          <cell r="M9">
            <v>30</v>
          </cell>
          <cell r="N9">
            <v>19107</v>
          </cell>
          <cell r="O9">
            <v>5</v>
          </cell>
          <cell r="P9" t="str">
            <v>รพช.F2 &lt;=30,000</v>
          </cell>
        </row>
        <row r="10">
          <cell r="C10" t="str">
            <v>11125</v>
          </cell>
          <cell r="D10" t="str">
            <v>รพ.ฝาง</v>
          </cell>
          <cell r="E10" t="str">
            <v>รพท.</v>
          </cell>
          <cell r="F10" t="str">
            <v>M1</v>
          </cell>
          <cell r="G10">
            <v>210</v>
          </cell>
          <cell r="H10">
            <v>68441</v>
          </cell>
          <cell r="I10">
            <v>15</v>
          </cell>
          <cell r="J10" t="str">
            <v>รพท. M1 &gt;200</v>
          </cell>
          <cell r="K10" t="str">
            <v>รพท.</v>
          </cell>
          <cell r="L10" t="str">
            <v>M1</v>
          </cell>
          <cell r="M10">
            <v>230</v>
          </cell>
          <cell r="N10">
            <v>68606</v>
          </cell>
          <cell r="O10">
            <v>15</v>
          </cell>
          <cell r="P10" t="str">
            <v>รพท. M1 &gt;200</v>
          </cell>
        </row>
        <row r="11">
          <cell r="C11" t="str">
            <v>11126</v>
          </cell>
          <cell r="D11" t="str">
            <v>รพ.แม่อาย</v>
          </cell>
          <cell r="E11" t="str">
            <v>รพช.</v>
          </cell>
          <cell r="F11" t="str">
            <v>F2</v>
          </cell>
          <cell r="G11">
            <v>75</v>
          </cell>
          <cell r="H11">
            <v>52634</v>
          </cell>
          <cell r="I11">
            <v>6</v>
          </cell>
          <cell r="J11" t="str">
            <v>รพช.F2 30,000 - 60,000</v>
          </cell>
          <cell r="K11" t="str">
            <v>รพช.</v>
          </cell>
          <cell r="L11" t="str">
            <v>F2</v>
          </cell>
          <cell r="M11">
            <v>75</v>
          </cell>
          <cell r="N11">
            <v>52582</v>
          </cell>
          <cell r="O11">
            <v>6</v>
          </cell>
          <cell r="P11" t="str">
            <v>รพช.F2 30,000 - 60,000</v>
          </cell>
        </row>
        <row r="12">
          <cell r="C12" t="str">
            <v>11127</v>
          </cell>
          <cell r="D12" t="str">
            <v>รพ.พร้าว</v>
          </cell>
          <cell r="E12" t="str">
            <v>รพช.</v>
          </cell>
          <cell r="F12" t="str">
            <v>F2</v>
          </cell>
          <cell r="G12">
            <v>67</v>
          </cell>
          <cell r="H12">
            <v>35407</v>
          </cell>
          <cell r="I12">
            <v>6</v>
          </cell>
          <cell r="J12" t="str">
            <v>รพช.F2 30,000 - 60,000</v>
          </cell>
          <cell r="K12" t="str">
            <v>รพช.</v>
          </cell>
          <cell r="L12" t="str">
            <v>F2</v>
          </cell>
          <cell r="M12">
            <v>67</v>
          </cell>
          <cell r="N12">
            <v>34770</v>
          </cell>
          <cell r="O12">
            <v>6</v>
          </cell>
          <cell r="P12" t="str">
            <v>รพช.F2 30,000 - 60,000</v>
          </cell>
        </row>
        <row r="13">
          <cell r="C13" t="str">
            <v>11128</v>
          </cell>
          <cell r="D13" t="str">
            <v>รพ.สันป่าตอง</v>
          </cell>
          <cell r="E13" t="str">
            <v>รพช.</v>
          </cell>
          <cell r="F13" t="str">
            <v>M2</v>
          </cell>
          <cell r="G13">
            <v>160</v>
          </cell>
          <cell r="H13">
            <v>52101</v>
          </cell>
          <cell r="I13">
            <v>13</v>
          </cell>
          <cell r="J13" t="str">
            <v>รพช. M2 &gt;100</v>
          </cell>
          <cell r="K13" t="str">
            <v>รพช.</v>
          </cell>
          <cell r="L13" t="str">
            <v>M2</v>
          </cell>
          <cell r="M13">
            <v>168</v>
          </cell>
          <cell r="N13">
            <v>51095</v>
          </cell>
          <cell r="O13">
            <v>13</v>
          </cell>
          <cell r="P13" t="str">
            <v>รพช. M2 &gt;100</v>
          </cell>
        </row>
        <row r="14">
          <cell r="C14" t="str">
            <v>11129</v>
          </cell>
          <cell r="D14" t="str">
            <v>รพ.สันกำแพง</v>
          </cell>
          <cell r="E14" t="str">
            <v>รพช.</v>
          </cell>
          <cell r="F14" t="str">
            <v>F2</v>
          </cell>
          <cell r="G14">
            <v>57</v>
          </cell>
          <cell r="H14">
            <v>41794</v>
          </cell>
          <cell r="I14">
            <v>6</v>
          </cell>
          <cell r="J14" t="str">
            <v>รพช.F2 30,000 - 60,000</v>
          </cell>
          <cell r="K14" t="str">
            <v>รพช.</v>
          </cell>
          <cell r="L14" t="str">
            <v>F2</v>
          </cell>
          <cell r="M14">
            <v>57</v>
          </cell>
          <cell r="N14">
            <v>41033</v>
          </cell>
          <cell r="O14">
            <v>6</v>
          </cell>
          <cell r="P14" t="str">
            <v>รพช.F2 30,000 - 60,000</v>
          </cell>
        </row>
        <row r="15">
          <cell r="C15" t="str">
            <v>11130</v>
          </cell>
          <cell r="D15" t="str">
            <v>รพ.สันทราย</v>
          </cell>
          <cell r="E15" t="str">
            <v>รพช.</v>
          </cell>
          <cell r="F15" t="str">
            <v>M2</v>
          </cell>
          <cell r="G15">
            <v>168</v>
          </cell>
          <cell r="H15">
            <v>77663</v>
          </cell>
          <cell r="I15">
            <v>13</v>
          </cell>
          <cell r="J15" t="str">
            <v>รพช. M2 &gt;100</v>
          </cell>
          <cell r="K15" t="str">
            <v>รพช.</v>
          </cell>
          <cell r="L15" t="str">
            <v>M2</v>
          </cell>
          <cell r="M15">
            <v>168</v>
          </cell>
          <cell r="N15">
            <v>77442</v>
          </cell>
          <cell r="O15">
            <v>13</v>
          </cell>
          <cell r="P15" t="str">
            <v>รพช. M2 &gt;100</v>
          </cell>
        </row>
        <row r="16">
          <cell r="C16" t="str">
            <v>11131</v>
          </cell>
          <cell r="D16" t="str">
            <v>รพ.หางดง</v>
          </cell>
          <cell r="E16" t="str">
            <v>รพช.</v>
          </cell>
          <cell r="F16" t="str">
            <v>F1</v>
          </cell>
          <cell r="G16">
            <v>88</v>
          </cell>
          <cell r="H16">
            <v>46924</v>
          </cell>
          <cell r="I16">
            <v>9</v>
          </cell>
          <cell r="J16" t="str">
            <v>รพช.F1 &lt;=50,000</v>
          </cell>
          <cell r="K16" t="str">
            <v>รพช.</v>
          </cell>
          <cell r="L16" t="str">
            <v>F1</v>
          </cell>
          <cell r="M16">
            <v>88</v>
          </cell>
          <cell r="N16">
            <v>46378</v>
          </cell>
          <cell r="O16">
            <v>9</v>
          </cell>
          <cell r="P16" t="str">
            <v>รพช.F1 &lt;=50,000</v>
          </cell>
        </row>
        <row r="17">
          <cell r="C17" t="str">
            <v>11132</v>
          </cell>
          <cell r="D17" t="str">
            <v>รพ.ฮอด</v>
          </cell>
          <cell r="E17" t="str">
            <v>รพช.</v>
          </cell>
          <cell r="F17" t="str">
            <v>F2</v>
          </cell>
          <cell r="G17">
            <v>77</v>
          </cell>
          <cell r="H17">
            <v>42211</v>
          </cell>
          <cell r="I17">
            <v>6</v>
          </cell>
          <cell r="J17" t="str">
            <v>รพช.F2 30,000 - 60,000</v>
          </cell>
          <cell r="K17" t="str">
            <v>รพช.</v>
          </cell>
          <cell r="L17" t="str">
            <v>F2</v>
          </cell>
          <cell r="M17">
            <v>77</v>
          </cell>
          <cell r="N17">
            <v>41793</v>
          </cell>
          <cell r="O17">
            <v>6</v>
          </cell>
          <cell r="P17" t="str">
            <v>รพช.F2 30,000 - 60,000</v>
          </cell>
        </row>
        <row r="18">
          <cell r="C18" t="str">
            <v>11133</v>
          </cell>
          <cell r="D18" t="str">
            <v>รพ.ดอยเต่า</v>
          </cell>
          <cell r="E18" t="str">
            <v>รพช.</v>
          </cell>
          <cell r="F18" t="str">
            <v>F2</v>
          </cell>
          <cell r="G18">
            <v>30</v>
          </cell>
          <cell r="H18">
            <v>20173</v>
          </cell>
          <cell r="I18">
            <v>5</v>
          </cell>
          <cell r="J18" t="str">
            <v>รพช.F2 &lt;=30,000</v>
          </cell>
          <cell r="K18" t="str">
            <v>รพช.</v>
          </cell>
          <cell r="L18" t="str">
            <v>F2</v>
          </cell>
          <cell r="M18">
            <v>30</v>
          </cell>
          <cell r="N18">
            <v>20046</v>
          </cell>
          <cell r="O18">
            <v>5</v>
          </cell>
          <cell r="P18" t="str">
            <v>รพช.F2 &lt;=30,000</v>
          </cell>
        </row>
        <row r="19">
          <cell r="C19" t="str">
            <v>11134</v>
          </cell>
          <cell r="D19" t="str">
            <v>รพ.อมก๋อย</v>
          </cell>
          <cell r="E19" t="str">
            <v>รพช.</v>
          </cell>
          <cell r="F19" t="str">
            <v>F2</v>
          </cell>
          <cell r="G19">
            <v>60</v>
          </cell>
          <cell r="H19">
            <v>54991</v>
          </cell>
          <cell r="I19">
            <v>6</v>
          </cell>
          <cell r="J19" t="str">
            <v>รพช.F2 30,000 - 60,000</v>
          </cell>
          <cell r="K19" t="str">
            <v>รพช.</v>
          </cell>
          <cell r="L19" t="str">
            <v>F2</v>
          </cell>
          <cell r="M19">
            <v>64</v>
          </cell>
          <cell r="N19">
            <v>55210</v>
          </cell>
          <cell r="O19">
            <v>6</v>
          </cell>
          <cell r="P19" t="str">
            <v>รพช.F2 30,000 - 60,000</v>
          </cell>
        </row>
        <row r="20">
          <cell r="C20" t="str">
            <v>11135</v>
          </cell>
          <cell r="D20" t="str">
            <v>รพ.สารภี</v>
          </cell>
          <cell r="E20" t="str">
            <v>รพช.</v>
          </cell>
          <cell r="F20" t="str">
            <v>F2</v>
          </cell>
          <cell r="G20">
            <v>60</v>
          </cell>
          <cell r="H20">
            <v>41657</v>
          </cell>
          <cell r="I20">
            <v>6</v>
          </cell>
          <cell r="J20" t="str">
            <v>รพช.F2 30,000 - 60,000</v>
          </cell>
          <cell r="K20" t="str">
            <v>รพช.</v>
          </cell>
          <cell r="L20" t="str">
            <v>F2</v>
          </cell>
          <cell r="M20">
            <v>60</v>
          </cell>
          <cell r="N20">
            <v>41142</v>
          </cell>
          <cell r="O20">
            <v>6</v>
          </cell>
          <cell r="P20" t="str">
            <v>รพช.F2 30,000 - 60,000</v>
          </cell>
        </row>
        <row r="21">
          <cell r="C21" t="str">
            <v>11136</v>
          </cell>
          <cell r="D21" t="str">
            <v>รพ.เวียงแหง</v>
          </cell>
          <cell r="E21" t="str">
            <v>รพช.</v>
          </cell>
          <cell r="F21" t="str">
            <v>F2</v>
          </cell>
          <cell r="G21">
            <v>36</v>
          </cell>
          <cell r="H21">
            <v>14064</v>
          </cell>
          <cell r="I21">
            <v>5</v>
          </cell>
          <cell r="J21" t="str">
            <v>รพช.F2 &lt;=30,000</v>
          </cell>
          <cell r="K21" t="str">
            <v>รพช.</v>
          </cell>
          <cell r="L21" t="str">
            <v>F2</v>
          </cell>
          <cell r="M21">
            <v>36</v>
          </cell>
          <cell r="N21">
            <v>14052</v>
          </cell>
          <cell r="O21">
            <v>5</v>
          </cell>
          <cell r="P21" t="str">
            <v>รพช.F2 &lt;=30,000</v>
          </cell>
        </row>
        <row r="22">
          <cell r="C22" t="str">
            <v>11137</v>
          </cell>
          <cell r="D22" t="str">
            <v>รพ.ไชยปราการ</v>
          </cell>
          <cell r="E22" t="str">
            <v>รพช.</v>
          </cell>
          <cell r="F22" t="str">
            <v>F2</v>
          </cell>
          <cell r="G22">
            <v>45</v>
          </cell>
          <cell r="H22">
            <v>30458</v>
          </cell>
          <cell r="I22">
            <v>6</v>
          </cell>
          <cell r="J22" t="str">
            <v>รพช.F2 30,000 - 60,000</v>
          </cell>
          <cell r="K22" t="str">
            <v>รพช.</v>
          </cell>
          <cell r="L22" t="str">
            <v>F2</v>
          </cell>
          <cell r="M22">
            <v>45</v>
          </cell>
          <cell r="N22">
            <v>30420</v>
          </cell>
          <cell r="O22">
            <v>6</v>
          </cell>
          <cell r="P22" t="str">
            <v>รพช.F2 30,000 - 60,000</v>
          </cell>
        </row>
        <row r="23">
          <cell r="C23" t="str">
            <v>11138</v>
          </cell>
          <cell r="D23" t="str">
            <v>รพ.แม่วาง</v>
          </cell>
          <cell r="E23" t="str">
            <v>รพช.</v>
          </cell>
          <cell r="F23" t="str">
            <v>F2</v>
          </cell>
          <cell r="G23">
            <v>30</v>
          </cell>
          <cell r="H23">
            <v>26036</v>
          </cell>
          <cell r="I23">
            <v>5</v>
          </cell>
          <cell r="J23" t="str">
            <v>รพช.F2 &lt;=30,000</v>
          </cell>
          <cell r="K23" t="str">
            <v>รพช.</v>
          </cell>
          <cell r="L23" t="str">
            <v>F2</v>
          </cell>
          <cell r="M23">
            <v>36</v>
          </cell>
          <cell r="N23">
            <v>25658</v>
          </cell>
          <cell r="O23">
            <v>5</v>
          </cell>
          <cell r="P23" t="str">
            <v>รพช.F2 &lt;=30,000</v>
          </cell>
        </row>
        <row r="24">
          <cell r="C24" t="str">
            <v>11139</v>
          </cell>
          <cell r="D24" t="str">
            <v>รพ.แม่ออน</v>
          </cell>
          <cell r="E24" t="str">
            <v>รพช.</v>
          </cell>
          <cell r="F24" t="str">
            <v>F2</v>
          </cell>
          <cell r="G24">
            <v>29</v>
          </cell>
          <cell r="H24">
            <v>16740</v>
          </cell>
          <cell r="I24">
            <v>5</v>
          </cell>
          <cell r="J24" t="str">
            <v>รพช.F2 &lt;=30,000</v>
          </cell>
          <cell r="K24" t="str">
            <v>รพช.</v>
          </cell>
          <cell r="L24" t="str">
            <v>F2</v>
          </cell>
          <cell r="M24">
            <v>31</v>
          </cell>
          <cell r="N24">
            <v>16531</v>
          </cell>
          <cell r="O24">
            <v>5</v>
          </cell>
          <cell r="P24" t="str">
            <v>รพช.F2 &lt;=30,000</v>
          </cell>
        </row>
        <row r="25">
          <cell r="C25" t="str">
            <v>11643</v>
          </cell>
          <cell r="D25" t="str">
            <v>รพ.ดอยหล่อ</v>
          </cell>
          <cell r="E25" t="str">
            <v>รพช.</v>
          </cell>
          <cell r="F25" t="str">
            <v>F2</v>
          </cell>
          <cell r="G25">
            <v>30</v>
          </cell>
          <cell r="H25">
            <v>18190</v>
          </cell>
          <cell r="I25">
            <v>5</v>
          </cell>
          <cell r="J25" t="str">
            <v>รพช.F2 &lt;=30,000</v>
          </cell>
          <cell r="K25" t="str">
            <v>รพช.</v>
          </cell>
          <cell r="L25" t="str">
            <v>F2</v>
          </cell>
          <cell r="M25">
            <v>30</v>
          </cell>
          <cell r="N25">
            <v>17749</v>
          </cell>
          <cell r="O25">
            <v>5</v>
          </cell>
          <cell r="P25" t="str">
            <v>รพช.F2 &lt;=30,000</v>
          </cell>
        </row>
        <row r="26">
          <cell r="C26" t="str">
            <v>23736</v>
          </cell>
          <cell r="D26" t="str">
            <v>รพ.วัดจันทร์ เฉลิมพระเกียรติ 80 พรรษา</v>
          </cell>
          <cell r="E26" t="str">
            <v>รพช.</v>
          </cell>
          <cell r="F26" t="str">
            <v>F3</v>
          </cell>
          <cell r="G26">
            <v>10</v>
          </cell>
          <cell r="H26">
            <v>10158</v>
          </cell>
          <cell r="I26">
            <v>2</v>
          </cell>
          <cell r="J26" t="str">
            <v>รพช.F3 &lt;=15,000</v>
          </cell>
          <cell r="K26" t="str">
            <v>รพช.</v>
          </cell>
          <cell r="L26" t="str">
            <v>F3</v>
          </cell>
          <cell r="M26">
            <v>23</v>
          </cell>
          <cell r="N26">
            <v>10320</v>
          </cell>
          <cell r="O26">
            <v>2</v>
          </cell>
          <cell r="P26" t="str">
            <v>รพช.F3 &lt;=15,000</v>
          </cell>
        </row>
        <row r="27">
          <cell r="C27" t="str">
            <v>10674</v>
          </cell>
          <cell r="D27" t="str">
            <v>รพ.เชียงรายประชานุเคราะห์</v>
          </cell>
          <cell r="E27" t="str">
            <v>รพศ</v>
          </cell>
          <cell r="F27" t="str">
            <v>A</v>
          </cell>
          <cell r="G27">
            <v>758</v>
          </cell>
          <cell r="H27">
            <v>161126</v>
          </cell>
          <cell r="I27">
            <v>19</v>
          </cell>
          <cell r="J27" t="str">
            <v>รพศ.A &gt;700 to &lt;1000</v>
          </cell>
          <cell r="K27" t="str">
            <v>รพศ.</v>
          </cell>
          <cell r="L27" t="str">
            <v>A</v>
          </cell>
          <cell r="M27">
            <v>758</v>
          </cell>
          <cell r="N27">
            <v>161148</v>
          </cell>
          <cell r="O27">
            <v>19</v>
          </cell>
          <cell r="P27" t="str">
            <v>รพศ.A &gt;700 to &lt;1000</v>
          </cell>
        </row>
        <row r="28">
          <cell r="C28" t="str">
            <v>11189</v>
          </cell>
          <cell r="D28" t="str">
            <v>รพ.เทิง</v>
          </cell>
          <cell r="E28" t="str">
            <v>รพช.</v>
          </cell>
          <cell r="F28" t="str">
            <v>F1</v>
          </cell>
          <cell r="G28">
            <v>66</v>
          </cell>
          <cell r="H28">
            <v>62230</v>
          </cell>
          <cell r="I28">
            <v>10</v>
          </cell>
          <cell r="J28" t="str">
            <v>รพช.F1 50,000-100,000</v>
          </cell>
          <cell r="K28" t="str">
            <v>รพช.</v>
          </cell>
          <cell r="L28" t="str">
            <v>F1</v>
          </cell>
          <cell r="M28">
            <v>69</v>
          </cell>
          <cell r="N28">
            <v>61745</v>
          </cell>
          <cell r="O28">
            <v>10</v>
          </cell>
          <cell r="P28" t="str">
            <v>รพช.F1 50,000-100,000</v>
          </cell>
        </row>
        <row r="29">
          <cell r="C29" t="str">
            <v>11190</v>
          </cell>
          <cell r="D29" t="str">
            <v>รพ.พาน</v>
          </cell>
          <cell r="E29" t="str">
            <v>รพช.</v>
          </cell>
          <cell r="F29" t="str">
            <v>F1</v>
          </cell>
          <cell r="G29">
            <v>118</v>
          </cell>
          <cell r="H29">
            <v>88226</v>
          </cell>
          <cell r="I29">
            <v>10</v>
          </cell>
          <cell r="J29" t="str">
            <v>รพช.F1 50,000-100,000</v>
          </cell>
          <cell r="K29" t="str">
            <v>รพช.</v>
          </cell>
          <cell r="L29" t="str">
            <v>F1</v>
          </cell>
          <cell r="M29">
            <v>125</v>
          </cell>
          <cell r="N29">
            <v>86615</v>
          </cell>
          <cell r="O29">
            <v>10</v>
          </cell>
          <cell r="P29" t="str">
            <v>รพช.F1 50,000-100,000</v>
          </cell>
        </row>
        <row r="30">
          <cell r="C30" t="str">
            <v>11191</v>
          </cell>
          <cell r="D30" t="str">
            <v>รพ.ป่าแดด</v>
          </cell>
          <cell r="E30" t="str">
            <v>รพช.</v>
          </cell>
          <cell r="F30" t="str">
            <v>F2</v>
          </cell>
          <cell r="G30">
            <v>30</v>
          </cell>
          <cell r="H30">
            <v>19204</v>
          </cell>
          <cell r="I30">
            <v>5</v>
          </cell>
          <cell r="J30" t="str">
            <v>รพช.F2 &lt;=30,000</v>
          </cell>
          <cell r="K30" t="str">
            <v>รพช.</v>
          </cell>
          <cell r="L30" t="str">
            <v>F2</v>
          </cell>
          <cell r="M30">
            <v>30</v>
          </cell>
          <cell r="N30">
            <v>18931</v>
          </cell>
          <cell r="O30">
            <v>5</v>
          </cell>
          <cell r="P30" t="str">
            <v>รพช.F2 &lt;=30,000</v>
          </cell>
        </row>
        <row r="31">
          <cell r="C31" t="str">
            <v>11192</v>
          </cell>
          <cell r="D31" t="str">
            <v>รพ.แม่จัน</v>
          </cell>
          <cell r="E31" t="str">
            <v>รพช.</v>
          </cell>
          <cell r="F31" t="str">
            <v>M2</v>
          </cell>
          <cell r="G31">
            <v>107</v>
          </cell>
          <cell r="H31">
            <v>86586</v>
          </cell>
          <cell r="I31">
            <v>13</v>
          </cell>
          <cell r="J31" t="str">
            <v>รพช. M2 &gt;100</v>
          </cell>
          <cell r="K31" t="str">
            <v>รพช.</v>
          </cell>
          <cell r="L31" t="str">
            <v>M2</v>
          </cell>
          <cell r="M31">
            <v>158</v>
          </cell>
          <cell r="N31">
            <v>72538</v>
          </cell>
          <cell r="O31">
            <v>13</v>
          </cell>
          <cell r="P31" t="str">
            <v>รพช. M2 &gt;100</v>
          </cell>
        </row>
        <row r="32">
          <cell r="C32" t="str">
            <v>11193</v>
          </cell>
          <cell r="D32" t="str">
            <v>รพ.เชียงแสน</v>
          </cell>
          <cell r="E32" t="str">
            <v>รพช.</v>
          </cell>
          <cell r="F32" t="str">
            <v>F2</v>
          </cell>
          <cell r="G32">
            <v>52</v>
          </cell>
          <cell r="H32">
            <v>37754</v>
          </cell>
          <cell r="I32">
            <v>6</v>
          </cell>
          <cell r="J32" t="str">
            <v>รพช.F2 30,000 - 60,000</v>
          </cell>
          <cell r="K32" t="str">
            <v>รพช.</v>
          </cell>
          <cell r="L32" t="str">
            <v>F2</v>
          </cell>
          <cell r="M32">
            <v>52</v>
          </cell>
          <cell r="N32">
            <v>37477</v>
          </cell>
          <cell r="O32">
            <v>6</v>
          </cell>
          <cell r="P32" t="str">
            <v>รพช.F2 30,000 - 60,000</v>
          </cell>
        </row>
        <row r="33">
          <cell r="C33" t="str">
            <v>11194</v>
          </cell>
          <cell r="D33" t="str">
            <v>รพ.แม่สาย</v>
          </cell>
          <cell r="E33" t="str">
            <v>รพช.</v>
          </cell>
          <cell r="F33" t="str">
            <v>M2</v>
          </cell>
          <cell r="G33">
            <v>98</v>
          </cell>
          <cell r="H33">
            <v>57584</v>
          </cell>
          <cell r="I33">
            <v>12</v>
          </cell>
          <cell r="J33" t="str">
            <v>รพช. M2 &lt;=100</v>
          </cell>
          <cell r="K33" t="str">
            <v>รพช.</v>
          </cell>
          <cell r="L33" t="str">
            <v>M2</v>
          </cell>
          <cell r="M33">
            <v>118</v>
          </cell>
          <cell r="N33">
            <v>57603</v>
          </cell>
          <cell r="O33">
            <v>13</v>
          </cell>
          <cell r="P33" t="str">
            <v>รพช. M2 &gt;100</v>
          </cell>
        </row>
        <row r="34">
          <cell r="C34" t="str">
            <v>11195</v>
          </cell>
          <cell r="D34" t="str">
            <v>รพ.แม่สรวย</v>
          </cell>
          <cell r="E34" t="str">
            <v>รพช.</v>
          </cell>
          <cell r="F34" t="str">
            <v>F2</v>
          </cell>
          <cell r="G34">
            <v>59</v>
          </cell>
          <cell r="H34">
            <v>62636</v>
          </cell>
          <cell r="I34">
            <v>7</v>
          </cell>
          <cell r="J34" t="str">
            <v>รพช.F2 60,000-90,000</v>
          </cell>
          <cell r="K34" t="str">
            <v>รพช.</v>
          </cell>
          <cell r="L34" t="str">
            <v>F2</v>
          </cell>
          <cell r="M34">
            <v>65</v>
          </cell>
          <cell r="N34">
            <v>62320</v>
          </cell>
          <cell r="O34">
            <v>7</v>
          </cell>
          <cell r="P34" t="str">
            <v>รพช.F2 60,000-90,000</v>
          </cell>
        </row>
        <row r="35">
          <cell r="C35" t="str">
            <v>11196</v>
          </cell>
          <cell r="D35" t="str">
            <v>รพ.เวียงป่าเป้า</v>
          </cell>
          <cell r="E35" t="str">
            <v>รพช.</v>
          </cell>
          <cell r="F35" t="str">
            <v>F1</v>
          </cell>
          <cell r="G35">
            <v>64</v>
          </cell>
          <cell r="H35">
            <v>51277</v>
          </cell>
          <cell r="I35">
            <v>10</v>
          </cell>
          <cell r="J35" t="str">
            <v>รพช.F1 50,000-100,000</v>
          </cell>
          <cell r="K35" t="str">
            <v>รพช.</v>
          </cell>
          <cell r="L35" t="str">
            <v>F1</v>
          </cell>
          <cell r="M35">
            <v>64</v>
          </cell>
          <cell r="N35">
            <v>51042</v>
          </cell>
          <cell r="O35">
            <v>10</v>
          </cell>
          <cell r="P35" t="str">
            <v>รพช.F1 50,000-100,000</v>
          </cell>
        </row>
        <row r="36">
          <cell r="C36" t="str">
            <v>11197</v>
          </cell>
          <cell r="D36" t="str">
            <v>รพ.พญาเม็งราย</v>
          </cell>
          <cell r="E36" t="str">
            <v>รพช.</v>
          </cell>
          <cell r="F36" t="str">
            <v>F2</v>
          </cell>
          <cell r="G36">
            <v>48</v>
          </cell>
          <cell r="H36">
            <v>32083</v>
          </cell>
          <cell r="I36">
            <v>6</v>
          </cell>
          <cell r="J36" t="str">
            <v>รพช.F2 30,000 - 60,000</v>
          </cell>
          <cell r="K36" t="str">
            <v>รพช.</v>
          </cell>
          <cell r="L36" t="str">
            <v>F2</v>
          </cell>
          <cell r="M36">
            <v>60</v>
          </cell>
          <cell r="N36">
            <v>31857</v>
          </cell>
          <cell r="O36">
            <v>6</v>
          </cell>
          <cell r="P36" t="str">
            <v>รพช.F2 30,000 - 60,000</v>
          </cell>
        </row>
        <row r="37">
          <cell r="C37" t="str">
            <v>11198</v>
          </cell>
          <cell r="D37" t="str">
            <v>รพ.เวียงแก่น</v>
          </cell>
          <cell r="E37" t="str">
            <v>รพช.</v>
          </cell>
          <cell r="F37" t="str">
            <v>F2</v>
          </cell>
          <cell r="G37">
            <v>30</v>
          </cell>
          <cell r="H37">
            <v>26404</v>
          </cell>
          <cell r="I37">
            <v>5</v>
          </cell>
          <cell r="J37" t="str">
            <v>รพช.F2 &lt;=30,000</v>
          </cell>
          <cell r="K37" t="str">
            <v>รพช.</v>
          </cell>
          <cell r="L37" t="str">
            <v>F2</v>
          </cell>
          <cell r="M37">
            <v>30</v>
          </cell>
          <cell r="N37">
            <v>26478</v>
          </cell>
          <cell r="O37">
            <v>5</v>
          </cell>
          <cell r="P37" t="str">
            <v>รพช.F2 &lt;=30,000</v>
          </cell>
        </row>
        <row r="38">
          <cell r="C38" t="str">
            <v>11199</v>
          </cell>
          <cell r="D38" t="str">
            <v>รพ.ขุนตาล</v>
          </cell>
          <cell r="E38" t="str">
            <v>รพช.</v>
          </cell>
          <cell r="F38" t="str">
            <v>F2</v>
          </cell>
          <cell r="G38">
            <v>34</v>
          </cell>
          <cell r="H38">
            <v>22014</v>
          </cell>
          <cell r="I38">
            <v>5</v>
          </cell>
          <cell r="J38" t="str">
            <v>รพช.F2 &lt;=30,000</v>
          </cell>
          <cell r="K38" t="str">
            <v>รพช.</v>
          </cell>
          <cell r="L38" t="str">
            <v>F2</v>
          </cell>
          <cell r="M38">
            <v>41</v>
          </cell>
          <cell r="N38">
            <v>21776</v>
          </cell>
          <cell r="O38">
            <v>5</v>
          </cell>
          <cell r="P38" t="str">
            <v>รพช.F2 &lt;=30,000</v>
          </cell>
        </row>
        <row r="39">
          <cell r="C39" t="str">
            <v>11200</v>
          </cell>
          <cell r="D39" t="str">
            <v>รพ.แม่ฟ้าหลวง</v>
          </cell>
          <cell r="E39" t="str">
            <v>รพช.</v>
          </cell>
          <cell r="F39" t="str">
            <v>F2</v>
          </cell>
          <cell r="G39">
            <v>30</v>
          </cell>
          <cell r="H39">
            <v>33166</v>
          </cell>
          <cell r="I39">
            <v>6</v>
          </cell>
          <cell r="J39" t="str">
            <v>รพช.F2 30,000 - 60,000</v>
          </cell>
          <cell r="K39" t="str">
            <v>รพช.</v>
          </cell>
          <cell r="L39" t="str">
            <v>F2</v>
          </cell>
          <cell r="M39">
            <v>30</v>
          </cell>
          <cell r="N39">
            <v>47316</v>
          </cell>
          <cell r="O39">
            <v>6</v>
          </cell>
          <cell r="P39" t="str">
            <v>รพช.F2 30,000 - 60,000</v>
          </cell>
        </row>
        <row r="40">
          <cell r="C40" t="str">
            <v>11201</v>
          </cell>
          <cell r="D40" t="str">
            <v>รพ.แม่ลาว</v>
          </cell>
          <cell r="E40" t="str">
            <v>รพช.</v>
          </cell>
          <cell r="F40" t="str">
            <v>F2</v>
          </cell>
          <cell r="G40">
            <v>30</v>
          </cell>
          <cell r="H40">
            <v>22242</v>
          </cell>
          <cell r="I40">
            <v>5</v>
          </cell>
          <cell r="J40" t="str">
            <v>รพช.F2 &lt;=30,000</v>
          </cell>
          <cell r="K40" t="str">
            <v>รพช.</v>
          </cell>
          <cell r="L40" t="str">
            <v>F2</v>
          </cell>
          <cell r="M40">
            <v>30</v>
          </cell>
          <cell r="N40">
            <v>21773</v>
          </cell>
          <cell r="O40">
            <v>5</v>
          </cell>
          <cell r="P40" t="str">
            <v>รพช.F2 &lt;=30,000</v>
          </cell>
        </row>
        <row r="41">
          <cell r="C41" t="str">
            <v>11202</v>
          </cell>
          <cell r="D41" t="str">
            <v>รพ.เวียงเชียงรุ้ง</v>
          </cell>
          <cell r="E41" t="str">
            <v>รพช.</v>
          </cell>
          <cell r="F41" t="str">
            <v>F2</v>
          </cell>
          <cell r="G41">
            <v>30</v>
          </cell>
          <cell r="H41">
            <v>21824</v>
          </cell>
          <cell r="I41">
            <v>5</v>
          </cell>
          <cell r="J41" t="str">
            <v>รพช.F2 &lt;=30,000</v>
          </cell>
          <cell r="K41" t="str">
            <v>รพช.</v>
          </cell>
          <cell r="L41" t="str">
            <v>F2</v>
          </cell>
          <cell r="M41">
            <v>30</v>
          </cell>
          <cell r="N41">
            <v>21713</v>
          </cell>
          <cell r="O41">
            <v>5</v>
          </cell>
          <cell r="P41" t="str">
            <v>รพช.F2 &lt;=30,000</v>
          </cell>
        </row>
        <row r="42">
          <cell r="C42" t="str">
            <v>11454</v>
          </cell>
          <cell r="D42" t="str">
            <v>รพร.เชียงของ</v>
          </cell>
          <cell r="E42" t="str">
            <v>รพช.</v>
          </cell>
          <cell r="F42" t="str">
            <v>F1</v>
          </cell>
          <cell r="G42">
            <v>68</v>
          </cell>
          <cell r="H42">
            <v>45438</v>
          </cell>
          <cell r="I42">
            <v>9</v>
          </cell>
          <cell r="J42" t="str">
            <v>รพช.F1 &lt;=50,000</v>
          </cell>
          <cell r="K42" t="str">
            <v>รพช.</v>
          </cell>
          <cell r="L42" t="str">
            <v>F1</v>
          </cell>
          <cell r="M42">
            <v>68</v>
          </cell>
          <cell r="N42">
            <v>45228</v>
          </cell>
          <cell r="O42">
            <v>9</v>
          </cell>
          <cell r="P42" t="str">
            <v>รพช.F1 &lt;=50,000</v>
          </cell>
        </row>
        <row r="43">
          <cell r="C43" t="str">
            <v>15012</v>
          </cell>
          <cell r="D43" t="str">
            <v>รพ.สมเด็จพระญาณสังวร</v>
          </cell>
          <cell r="E43" t="str">
            <v>รพช.</v>
          </cell>
          <cell r="F43" t="str">
            <v>F2</v>
          </cell>
          <cell r="G43">
            <v>30</v>
          </cell>
          <cell r="H43">
            <v>32758</v>
          </cell>
          <cell r="I43">
            <v>6</v>
          </cell>
          <cell r="J43" t="str">
            <v>รพช.F2 30,000 - 60,000</v>
          </cell>
          <cell r="K43" t="str">
            <v>รพช.</v>
          </cell>
          <cell r="L43" t="str">
            <v>F2</v>
          </cell>
          <cell r="M43">
            <v>43</v>
          </cell>
          <cell r="N43">
            <v>32239</v>
          </cell>
          <cell r="O43">
            <v>6</v>
          </cell>
          <cell r="P43" t="str">
            <v>รพช.F2 30,000 - 60,000</v>
          </cell>
        </row>
        <row r="44">
          <cell r="C44" t="str">
            <v>28823</v>
          </cell>
          <cell r="D44" t="str">
            <v>รพ.ดอยหลวง</v>
          </cell>
          <cell r="E44" t="str">
            <v>รพช.</v>
          </cell>
          <cell r="F44" t="str">
            <v>F3</v>
          </cell>
          <cell r="G44">
            <v>0</v>
          </cell>
          <cell r="H44">
            <v>14872</v>
          </cell>
          <cell r="I44">
            <v>2</v>
          </cell>
          <cell r="J44" t="str">
            <v>รพช.F3 &lt;=15,000</v>
          </cell>
          <cell r="K44" t="str">
            <v>รพช.</v>
          </cell>
          <cell r="L44" t="str">
            <v>F3</v>
          </cell>
          <cell r="M44">
            <v>0</v>
          </cell>
          <cell r="N44">
            <v>14712</v>
          </cell>
          <cell r="O44">
            <v>2</v>
          </cell>
          <cell r="P44" t="str">
            <v>รพช.F3 &lt;=15,000</v>
          </cell>
        </row>
        <row r="45">
          <cell r="C45" t="str">
            <v>10715</v>
          </cell>
          <cell r="D45" t="str">
            <v>รพ.แพร่</v>
          </cell>
          <cell r="E45" t="str">
            <v>รพท.</v>
          </cell>
          <cell r="F45" t="str">
            <v>S</v>
          </cell>
          <cell r="G45">
            <v>500</v>
          </cell>
          <cell r="H45">
            <v>77079</v>
          </cell>
          <cell r="I45">
            <v>17</v>
          </cell>
          <cell r="J45" t="str">
            <v>รพท.S &gt;400</v>
          </cell>
          <cell r="K45" t="str">
            <v>รพท.</v>
          </cell>
          <cell r="L45" t="str">
            <v>S</v>
          </cell>
          <cell r="M45">
            <v>500</v>
          </cell>
          <cell r="N45">
            <v>76246</v>
          </cell>
          <cell r="O45">
            <v>17</v>
          </cell>
          <cell r="P45" t="str">
            <v>รพท.S &gt;400</v>
          </cell>
        </row>
        <row r="46">
          <cell r="C46" t="str">
            <v>11166</v>
          </cell>
          <cell r="D46" t="str">
            <v>รพ.ร้องกวาง</v>
          </cell>
          <cell r="E46" t="str">
            <v>รพช.</v>
          </cell>
          <cell r="F46" t="str">
            <v>F2</v>
          </cell>
          <cell r="G46">
            <v>54</v>
          </cell>
          <cell r="H46">
            <v>36467</v>
          </cell>
          <cell r="I46">
            <v>6</v>
          </cell>
          <cell r="J46" t="str">
            <v>รพช.F2 30,000 - 60,000</v>
          </cell>
          <cell r="K46" t="str">
            <v>รพช.</v>
          </cell>
          <cell r="L46" t="str">
            <v>F2</v>
          </cell>
          <cell r="M46">
            <v>64</v>
          </cell>
          <cell r="N46">
            <v>35508</v>
          </cell>
          <cell r="O46">
            <v>6</v>
          </cell>
          <cell r="P46" t="str">
            <v>รพช.F2 30,000 - 60,000</v>
          </cell>
        </row>
        <row r="47">
          <cell r="C47" t="str">
            <v>11167</v>
          </cell>
          <cell r="D47" t="str">
            <v>รพ.ลอง</v>
          </cell>
          <cell r="E47" t="str">
            <v>รพช.</v>
          </cell>
          <cell r="F47" t="str">
            <v>F2</v>
          </cell>
          <cell r="G47">
            <v>44</v>
          </cell>
          <cell r="H47">
            <v>39609</v>
          </cell>
          <cell r="I47">
            <v>6</v>
          </cell>
          <cell r="J47" t="str">
            <v>รพช.F2 30,000 - 60,000</v>
          </cell>
          <cell r="K47" t="str">
            <v>รพช.</v>
          </cell>
          <cell r="L47" t="str">
            <v>F2</v>
          </cell>
          <cell r="M47">
            <v>60</v>
          </cell>
          <cell r="N47">
            <v>38687</v>
          </cell>
          <cell r="O47">
            <v>6</v>
          </cell>
          <cell r="P47" t="str">
            <v>รพช.F2 30,000 - 60,000</v>
          </cell>
        </row>
        <row r="48">
          <cell r="C48" t="str">
            <v>11169</v>
          </cell>
          <cell r="D48" t="str">
            <v>รพ.สูงเม่น</v>
          </cell>
          <cell r="E48" t="str">
            <v>รพช.</v>
          </cell>
          <cell r="F48" t="str">
            <v>F2</v>
          </cell>
          <cell r="G48">
            <v>43</v>
          </cell>
          <cell r="H48">
            <v>50270</v>
          </cell>
          <cell r="I48">
            <v>6</v>
          </cell>
          <cell r="J48" t="str">
            <v>รพช.F2 30,000 - 60,000</v>
          </cell>
          <cell r="K48" t="str">
            <v>รพช.</v>
          </cell>
          <cell r="L48" t="str">
            <v>F2</v>
          </cell>
          <cell r="M48">
            <v>42</v>
          </cell>
          <cell r="N48">
            <v>49113</v>
          </cell>
          <cell r="O48">
            <v>6</v>
          </cell>
          <cell r="P48" t="str">
            <v>รพช.F2 30,000 - 60,000</v>
          </cell>
        </row>
        <row r="49">
          <cell r="C49" t="str">
            <v>11170</v>
          </cell>
          <cell r="D49" t="str">
            <v>รพ.สอง</v>
          </cell>
          <cell r="E49" t="str">
            <v>รพช.</v>
          </cell>
          <cell r="F49" t="str">
            <v>F2</v>
          </cell>
          <cell r="G49">
            <v>35</v>
          </cell>
          <cell r="H49">
            <v>35669</v>
          </cell>
          <cell r="I49">
            <v>6</v>
          </cell>
          <cell r="J49" t="str">
            <v>รพช.F2 30,000 - 60,000</v>
          </cell>
          <cell r="K49" t="str">
            <v>รพช.</v>
          </cell>
          <cell r="L49" t="str">
            <v>F2</v>
          </cell>
          <cell r="M49">
            <v>35</v>
          </cell>
          <cell r="N49">
            <v>34916</v>
          </cell>
          <cell r="O49">
            <v>6</v>
          </cell>
          <cell r="P49" t="str">
            <v>รพช.F2 30,000 - 60,000</v>
          </cell>
        </row>
        <row r="50">
          <cell r="C50" t="str">
            <v>11171</v>
          </cell>
          <cell r="D50" t="str">
            <v>รพ.วังชิ้น</v>
          </cell>
          <cell r="E50" t="str">
            <v>รพช.</v>
          </cell>
          <cell r="F50" t="str">
            <v>F2</v>
          </cell>
          <cell r="G50">
            <v>30</v>
          </cell>
          <cell r="H50">
            <v>34857</v>
          </cell>
          <cell r="I50">
            <v>6</v>
          </cell>
          <cell r="J50" t="str">
            <v>รพช.F2 30,000 - 60,000</v>
          </cell>
          <cell r="K50" t="str">
            <v>รพช.</v>
          </cell>
          <cell r="L50" t="str">
            <v>F2</v>
          </cell>
          <cell r="M50">
            <v>38</v>
          </cell>
          <cell r="N50">
            <v>34506</v>
          </cell>
          <cell r="O50">
            <v>6</v>
          </cell>
          <cell r="P50" t="str">
            <v>รพช.F2 30,000 - 60,000</v>
          </cell>
        </row>
        <row r="51">
          <cell r="C51" t="str">
            <v>11172</v>
          </cell>
          <cell r="D51" t="str">
            <v>รพ.หนองม่วงไข่</v>
          </cell>
          <cell r="E51" t="str">
            <v>รพช.</v>
          </cell>
          <cell r="F51" t="str">
            <v>F2</v>
          </cell>
          <cell r="G51">
            <v>34</v>
          </cell>
          <cell r="H51">
            <v>11701</v>
          </cell>
          <cell r="I51">
            <v>5</v>
          </cell>
          <cell r="J51" t="str">
            <v>รพช.F2 &lt;=30,000</v>
          </cell>
          <cell r="K51" t="str">
            <v>รพช.</v>
          </cell>
          <cell r="L51" t="str">
            <v>F2</v>
          </cell>
          <cell r="M51">
            <v>34</v>
          </cell>
          <cell r="N51">
            <v>11380</v>
          </cell>
          <cell r="O51">
            <v>5</v>
          </cell>
          <cell r="P51" t="str">
            <v>รพช.F2 &lt;=30,000</v>
          </cell>
        </row>
        <row r="52">
          <cell r="C52" t="str">
            <v>11452</v>
          </cell>
          <cell r="D52" t="str">
            <v>รพร.เด่นชัย</v>
          </cell>
          <cell r="E52" t="str">
            <v>รพช.</v>
          </cell>
          <cell r="F52" t="str">
            <v>F1</v>
          </cell>
          <cell r="G52">
            <v>34</v>
          </cell>
          <cell r="H52">
            <v>26258</v>
          </cell>
          <cell r="I52">
            <v>9</v>
          </cell>
          <cell r="J52" t="str">
            <v>รพช.F1 &lt;=50,000</v>
          </cell>
          <cell r="K52" t="str">
            <v>รพช.</v>
          </cell>
          <cell r="L52" t="str">
            <v>F1</v>
          </cell>
          <cell r="M52">
            <v>34</v>
          </cell>
          <cell r="N52">
            <v>25949</v>
          </cell>
          <cell r="O52">
            <v>9</v>
          </cell>
          <cell r="P52" t="str">
            <v>รพช.F1 &lt;=50,000</v>
          </cell>
        </row>
        <row r="53">
          <cell r="C53" t="str">
            <v>10719</v>
          </cell>
          <cell r="D53" t="str">
            <v>รพ.ศรีสังวาลย์</v>
          </cell>
          <cell r="E53" t="str">
            <v>รพท.</v>
          </cell>
          <cell r="F53" t="str">
            <v>S</v>
          </cell>
          <cell r="G53">
            <v>150</v>
          </cell>
          <cell r="H53">
            <v>31629</v>
          </cell>
          <cell r="I53">
            <v>16</v>
          </cell>
          <cell r="J53" t="str">
            <v>รพท.S &lt;=400</v>
          </cell>
          <cell r="K53" t="str">
            <v>รพท.</v>
          </cell>
          <cell r="L53" t="str">
            <v>S</v>
          </cell>
          <cell r="M53">
            <v>198</v>
          </cell>
          <cell r="N53">
            <v>32172</v>
          </cell>
          <cell r="O53">
            <v>16</v>
          </cell>
          <cell r="P53" t="str">
            <v>รพท.S &lt;=400</v>
          </cell>
        </row>
        <row r="54">
          <cell r="C54" t="str">
            <v>11203</v>
          </cell>
          <cell r="D54" t="str">
            <v>รพ.ขุนยวม</v>
          </cell>
          <cell r="E54" t="str">
            <v>รพช.</v>
          </cell>
          <cell r="F54" t="str">
            <v>F2</v>
          </cell>
          <cell r="G54">
            <v>34</v>
          </cell>
          <cell r="H54">
            <v>16410</v>
          </cell>
          <cell r="I54">
            <v>5</v>
          </cell>
          <cell r="J54" t="str">
            <v>รพช.F2 &lt;=30,000</v>
          </cell>
          <cell r="K54" t="str">
            <v>รพช.</v>
          </cell>
          <cell r="L54" t="str">
            <v>F2</v>
          </cell>
          <cell r="M54">
            <v>34</v>
          </cell>
          <cell r="N54">
            <v>16212</v>
          </cell>
          <cell r="O54">
            <v>5</v>
          </cell>
          <cell r="P54" t="str">
            <v>รพช.F2 &lt;=30,000</v>
          </cell>
        </row>
        <row r="55">
          <cell r="C55" t="str">
            <v>11204</v>
          </cell>
          <cell r="D55" t="str">
            <v>รพ.ปาย</v>
          </cell>
          <cell r="E55" t="str">
            <v>รพช.</v>
          </cell>
          <cell r="F55" t="str">
            <v>F1</v>
          </cell>
          <cell r="G55">
            <v>60</v>
          </cell>
          <cell r="H55">
            <v>25746</v>
          </cell>
          <cell r="I55">
            <v>9</v>
          </cell>
          <cell r="J55" t="str">
            <v>รพช.F1 &lt;=50,000</v>
          </cell>
          <cell r="K55" t="str">
            <v>รพช.</v>
          </cell>
          <cell r="L55" t="str">
            <v>F1</v>
          </cell>
          <cell r="M55">
            <v>60</v>
          </cell>
          <cell r="N55">
            <v>25742</v>
          </cell>
          <cell r="O55">
            <v>9</v>
          </cell>
          <cell r="P55" t="str">
            <v>รพช.F1 &lt;=50,000</v>
          </cell>
        </row>
        <row r="56">
          <cell r="C56" t="str">
            <v>11205</v>
          </cell>
          <cell r="D56" t="str">
            <v>รพ.แม่สะเรียง</v>
          </cell>
          <cell r="E56" t="str">
            <v>รพช.</v>
          </cell>
          <cell r="F56" t="str">
            <v>M2</v>
          </cell>
          <cell r="G56">
            <v>114</v>
          </cell>
          <cell r="H56">
            <v>40927</v>
          </cell>
          <cell r="I56">
            <v>13</v>
          </cell>
          <cell r="J56" t="str">
            <v>รพช. M2 &gt;100</v>
          </cell>
          <cell r="K56" t="str">
            <v>รพช.</v>
          </cell>
          <cell r="L56" t="str">
            <v>M2</v>
          </cell>
          <cell r="M56">
            <v>118</v>
          </cell>
          <cell r="N56">
            <v>40838</v>
          </cell>
          <cell r="O56">
            <v>13</v>
          </cell>
          <cell r="P56" t="str">
            <v>รพช. M2 &gt;100</v>
          </cell>
        </row>
        <row r="57">
          <cell r="C57" t="str">
            <v>11206</v>
          </cell>
          <cell r="D57" t="str">
            <v>รพ.แม่ลาน้อย</v>
          </cell>
          <cell r="E57" t="str">
            <v>รพช.</v>
          </cell>
          <cell r="F57" t="str">
            <v>F2</v>
          </cell>
          <cell r="G57">
            <v>30</v>
          </cell>
          <cell r="H57">
            <v>27709</v>
          </cell>
          <cell r="I57">
            <v>5</v>
          </cell>
          <cell r="J57" t="str">
            <v>รพช.F2 &lt;=30,000</v>
          </cell>
          <cell r="K57" t="str">
            <v>รพช.</v>
          </cell>
          <cell r="L57" t="str">
            <v>F2</v>
          </cell>
          <cell r="M57">
            <v>30</v>
          </cell>
          <cell r="N57">
            <v>27531</v>
          </cell>
          <cell r="O57">
            <v>5</v>
          </cell>
          <cell r="P57" t="str">
            <v>รพช.F2 &lt;=30,000</v>
          </cell>
        </row>
        <row r="58">
          <cell r="C58" t="str">
            <v>11207</v>
          </cell>
          <cell r="D58" t="str">
            <v>รพ.สบเมย</v>
          </cell>
          <cell r="E58" t="str">
            <v>รพช.</v>
          </cell>
          <cell r="F58" t="str">
            <v>F2</v>
          </cell>
          <cell r="G58">
            <v>32</v>
          </cell>
          <cell r="H58">
            <v>31983</v>
          </cell>
          <cell r="I58">
            <v>6</v>
          </cell>
          <cell r="J58" t="str">
            <v>รพช.F2 30,000 - 60,000</v>
          </cell>
          <cell r="K58" t="str">
            <v>รพช.</v>
          </cell>
          <cell r="L58" t="str">
            <v>F2</v>
          </cell>
          <cell r="M58">
            <v>30</v>
          </cell>
          <cell r="N58">
            <v>32174</v>
          </cell>
          <cell r="O58">
            <v>6</v>
          </cell>
          <cell r="P58" t="str">
            <v>รพช.F2 30,000 - 60,000</v>
          </cell>
        </row>
        <row r="59">
          <cell r="C59" t="str">
            <v>11208</v>
          </cell>
          <cell r="D59" t="str">
            <v>รพ.ปางมะผ้า</v>
          </cell>
          <cell r="E59" t="str">
            <v>รพช.</v>
          </cell>
          <cell r="F59" t="str">
            <v>F2</v>
          </cell>
          <cell r="G59">
            <v>34</v>
          </cell>
          <cell r="H59">
            <v>14215</v>
          </cell>
          <cell r="I59">
            <v>5</v>
          </cell>
          <cell r="J59" t="str">
            <v>รพช.F2 &lt;=30,000</v>
          </cell>
          <cell r="K59" t="str">
            <v>รพช.</v>
          </cell>
          <cell r="L59" t="str">
            <v>F2</v>
          </cell>
          <cell r="M59">
            <v>34</v>
          </cell>
          <cell r="N59">
            <v>14509</v>
          </cell>
          <cell r="O59">
            <v>5</v>
          </cell>
          <cell r="P59" t="str">
            <v>รพช.F2 &lt;=30,000</v>
          </cell>
        </row>
        <row r="60">
          <cell r="C60" t="str">
            <v>10716</v>
          </cell>
          <cell r="D60" t="str">
            <v>รพ.น่าน</v>
          </cell>
          <cell r="E60" t="str">
            <v>รพท.</v>
          </cell>
          <cell r="F60" t="str">
            <v>S</v>
          </cell>
          <cell r="G60">
            <v>502</v>
          </cell>
          <cell r="H60">
            <v>64084</v>
          </cell>
          <cell r="I60">
            <v>17</v>
          </cell>
          <cell r="J60" t="str">
            <v>รพท.S &gt;400</v>
          </cell>
          <cell r="K60" t="str">
            <v>รพท.</v>
          </cell>
          <cell r="L60" t="str">
            <v>S</v>
          </cell>
          <cell r="M60">
            <v>502</v>
          </cell>
          <cell r="N60">
            <v>64166</v>
          </cell>
          <cell r="O60">
            <v>17</v>
          </cell>
          <cell r="P60" t="str">
            <v>รพท.S &gt;400</v>
          </cell>
        </row>
        <row r="61">
          <cell r="C61" t="str">
            <v>11173</v>
          </cell>
          <cell r="D61" t="str">
            <v>รพ.แม่จริม</v>
          </cell>
          <cell r="E61" t="str">
            <v>รพช.</v>
          </cell>
          <cell r="F61" t="str">
            <v>F2</v>
          </cell>
          <cell r="G61">
            <v>30</v>
          </cell>
          <cell r="H61">
            <v>12229</v>
          </cell>
          <cell r="I61">
            <v>5</v>
          </cell>
          <cell r="J61" t="str">
            <v>รพช.F2 &lt;=30,000</v>
          </cell>
          <cell r="K61" t="str">
            <v>รพช.</v>
          </cell>
          <cell r="L61" t="str">
            <v>F2</v>
          </cell>
          <cell r="M61">
            <v>30</v>
          </cell>
          <cell r="N61">
            <v>12105</v>
          </cell>
          <cell r="O61">
            <v>5</v>
          </cell>
          <cell r="P61" t="str">
            <v>รพช.F2 &lt;=30,000</v>
          </cell>
        </row>
        <row r="62">
          <cell r="C62" t="str">
            <v>11174</v>
          </cell>
          <cell r="D62" t="str">
            <v>รพ.บ้านหลวง</v>
          </cell>
          <cell r="E62" t="str">
            <v>รพช.</v>
          </cell>
          <cell r="F62" t="str">
            <v>F2</v>
          </cell>
          <cell r="G62">
            <v>30</v>
          </cell>
          <cell r="H62">
            <v>8333</v>
          </cell>
          <cell r="I62">
            <v>5</v>
          </cell>
          <cell r="J62" t="str">
            <v>รพช.F2 &lt;=30,000</v>
          </cell>
          <cell r="K62" t="str">
            <v>รพช.</v>
          </cell>
          <cell r="L62" t="str">
            <v>F2</v>
          </cell>
          <cell r="M62">
            <v>30</v>
          </cell>
          <cell r="N62">
            <v>8153</v>
          </cell>
          <cell r="O62">
            <v>5</v>
          </cell>
          <cell r="P62" t="str">
            <v>รพช.F2 &lt;=30,000</v>
          </cell>
        </row>
        <row r="63">
          <cell r="C63" t="str">
            <v>11175</v>
          </cell>
          <cell r="D63" t="str">
            <v>รพ.นาน้อย</v>
          </cell>
          <cell r="E63" t="str">
            <v>รพช.</v>
          </cell>
          <cell r="F63" t="str">
            <v>F2</v>
          </cell>
          <cell r="G63">
            <v>40</v>
          </cell>
          <cell r="H63">
            <v>24059</v>
          </cell>
          <cell r="I63">
            <v>5</v>
          </cell>
          <cell r="J63" t="str">
            <v>รพช.F2 &lt;=30,000</v>
          </cell>
          <cell r="K63" t="str">
            <v>รพช.</v>
          </cell>
          <cell r="L63" t="str">
            <v>F2</v>
          </cell>
          <cell r="M63">
            <v>40</v>
          </cell>
          <cell r="N63">
            <v>23539</v>
          </cell>
          <cell r="O63">
            <v>5</v>
          </cell>
          <cell r="P63" t="str">
            <v>รพช.F2 &lt;=30,000</v>
          </cell>
        </row>
        <row r="64">
          <cell r="C64" t="str">
            <v>11176</v>
          </cell>
          <cell r="D64" t="str">
            <v>รพ.ท่าวังผา</v>
          </cell>
          <cell r="E64" t="str">
            <v>รพช.</v>
          </cell>
          <cell r="F64" t="str">
            <v>F2</v>
          </cell>
          <cell r="G64">
            <v>49</v>
          </cell>
          <cell r="H64">
            <v>34115</v>
          </cell>
          <cell r="I64">
            <v>6</v>
          </cell>
          <cell r="J64" t="str">
            <v>รพช.F2 30,000 - 60,000</v>
          </cell>
          <cell r="K64" t="str">
            <v>รพช.</v>
          </cell>
          <cell r="L64" t="str">
            <v>F2</v>
          </cell>
          <cell r="M64">
            <v>36</v>
          </cell>
          <cell r="N64">
            <v>33464</v>
          </cell>
          <cell r="O64">
            <v>6</v>
          </cell>
          <cell r="P64" t="str">
            <v>รพช.F2 30,000 - 60,000</v>
          </cell>
        </row>
        <row r="65">
          <cell r="C65" t="str">
            <v>11177</v>
          </cell>
          <cell r="D65" t="str">
            <v>รพ.เวียงสา</v>
          </cell>
          <cell r="E65" t="str">
            <v>รพช.</v>
          </cell>
          <cell r="F65" t="str">
            <v>F2</v>
          </cell>
          <cell r="G65">
            <v>84</v>
          </cell>
          <cell r="H65">
            <v>49230</v>
          </cell>
          <cell r="I65">
            <v>6</v>
          </cell>
          <cell r="J65" t="str">
            <v>รพช.F2 30,000 - 60,000</v>
          </cell>
          <cell r="K65" t="str">
            <v>รพช.</v>
          </cell>
          <cell r="L65" t="str">
            <v>F2</v>
          </cell>
          <cell r="M65">
            <v>84</v>
          </cell>
          <cell r="N65">
            <v>48392</v>
          </cell>
          <cell r="O65">
            <v>6</v>
          </cell>
          <cell r="P65" t="str">
            <v>รพช.F2 30,000 - 60,000</v>
          </cell>
        </row>
        <row r="66">
          <cell r="C66" t="str">
            <v>11178</v>
          </cell>
          <cell r="D66" t="str">
            <v>รพ.ทุ่งช้าง</v>
          </cell>
          <cell r="E66" t="str">
            <v>รพช.</v>
          </cell>
          <cell r="F66" t="str">
            <v>F2</v>
          </cell>
          <cell r="G66">
            <v>30</v>
          </cell>
          <cell r="H66">
            <v>14053</v>
          </cell>
          <cell r="I66">
            <v>5</v>
          </cell>
          <cell r="J66" t="str">
            <v>รพช.F2 &lt;=30,000</v>
          </cell>
          <cell r="K66" t="str">
            <v>รพช.</v>
          </cell>
          <cell r="L66" t="str">
            <v>F2</v>
          </cell>
          <cell r="M66">
            <v>30</v>
          </cell>
          <cell r="N66">
            <v>14014</v>
          </cell>
          <cell r="O66">
            <v>5</v>
          </cell>
          <cell r="P66" t="str">
            <v>รพช.F2 &lt;=30,000</v>
          </cell>
        </row>
        <row r="67">
          <cell r="C67" t="str">
            <v>11179</v>
          </cell>
          <cell r="D67" t="str">
            <v>รพ.เชียงกลาง</v>
          </cell>
          <cell r="E67" t="str">
            <v>รพช.</v>
          </cell>
          <cell r="F67" t="str">
            <v>F2</v>
          </cell>
          <cell r="G67">
            <v>37</v>
          </cell>
          <cell r="H67">
            <v>18256</v>
          </cell>
          <cell r="I67">
            <v>5</v>
          </cell>
          <cell r="J67" t="str">
            <v>รพช.F2 &lt;=30,000</v>
          </cell>
          <cell r="K67" t="str">
            <v>รพช.</v>
          </cell>
          <cell r="L67" t="str">
            <v>F2</v>
          </cell>
          <cell r="M67">
            <v>37</v>
          </cell>
          <cell r="N67">
            <v>17970</v>
          </cell>
          <cell r="O67">
            <v>5</v>
          </cell>
          <cell r="P67" t="str">
            <v>รพช.F2 &lt;=30,000</v>
          </cell>
        </row>
        <row r="68">
          <cell r="C68" t="str">
            <v>11180</v>
          </cell>
          <cell r="D68" t="str">
            <v>รพ.นาหมื่น</v>
          </cell>
          <cell r="E68" t="str">
            <v>รพช.</v>
          </cell>
          <cell r="F68" t="str">
            <v>F2</v>
          </cell>
          <cell r="G68">
            <v>30</v>
          </cell>
          <cell r="H68">
            <v>10225</v>
          </cell>
          <cell r="I68">
            <v>5</v>
          </cell>
          <cell r="J68" t="str">
            <v>รพช.F2 &lt;=30,000</v>
          </cell>
          <cell r="K68" t="str">
            <v>รพช.</v>
          </cell>
          <cell r="L68" t="str">
            <v>F2</v>
          </cell>
          <cell r="M68">
            <v>30</v>
          </cell>
          <cell r="N68">
            <v>10034</v>
          </cell>
          <cell r="O68">
            <v>5</v>
          </cell>
          <cell r="P68" t="str">
            <v>รพช.F2 &lt;=30,000</v>
          </cell>
        </row>
        <row r="69">
          <cell r="C69" t="str">
            <v>11181</v>
          </cell>
          <cell r="D69" t="str">
            <v>รพ.สันติสุข</v>
          </cell>
          <cell r="E69" t="str">
            <v>รพช.</v>
          </cell>
          <cell r="F69" t="str">
            <v>F2</v>
          </cell>
          <cell r="G69">
            <v>30</v>
          </cell>
          <cell r="H69">
            <v>11282</v>
          </cell>
          <cell r="I69">
            <v>5</v>
          </cell>
          <cell r="J69" t="str">
            <v>รพช.F2 &lt;=30,000</v>
          </cell>
          <cell r="K69" t="str">
            <v>รพช.</v>
          </cell>
          <cell r="L69" t="str">
            <v>F2</v>
          </cell>
          <cell r="M69">
            <v>30</v>
          </cell>
          <cell r="N69">
            <v>11028</v>
          </cell>
          <cell r="O69">
            <v>5</v>
          </cell>
          <cell r="P69" t="str">
            <v>รพช.F2 &lt;=30,000</v>
          </cell>
        </row>
        <row r="70">
          <cell r="C70" t="str">
            <v>11182</v>
          </cell>
          <cell r="D70" t="str">
            <v>รพ.บ่อเกลือ</v>
          </cell>
          <cell r="E70" t="str">
            <v>รพช.</v>
          </cell>
          <cell r="F70" t="str">
            <v>F2</v>
          </cell>
          <cell r="G70">
            <v>20</v>
          </cell>
          <cell r="H70">
            <v>11955</v>
          </cell>
          <cell r="I70">
            <v>5</v>
          </cell>
          <cell r="J70" t="str">
            <v>รพช.F2 &lt;=30,000</v>
          </cell>
          <cell r="K70" t="str">
            <v>รพช.</v>
          </cell>
          <cell r="L70" t="str">
            <v>F2</v>
          </cell>
          <cell r="M70">
            <v>20</v>
          </cell>
          <cell r="N70">
            <v>12019</v>
          </cell>
          <cell r="O70">
            <v>5</v>
          </cell>
          <cell r="P70" t="str">
            <v>รพช.F2 &lt;=30,000</v>
          </cell>
        </row>
        <row r="71">
          <cell r="C71" t="str">
            <v>11183</v>
          </cell>
          <cell r="D71" t="str">
            <v>รพ.สองแคว</v>
          </cell>
          <cell r="E71" t="str">
            <v>รพช.</v>
          </cell>
          <cell r="F71" t="str">
            <v>F2</v>
          </cell>
          <cell r="G71">
            <v>30</v>
          </cell>
          <cell r="H71">
            <v>8662</v>
          </cell>
          <cell r="I71">
            <v>5</v>
          </cell>
          <cell r="J71" t="str">
            <v>รพช.F2 &lt;=30,000</v>
          </cell>
          <cell r="K71" t="str">
            <v>รพช.</v>
          </cell>
          <cell r="L71" t="str">
            <v>F2</v>
          </cell>
          <cell r="M71">
            <v>30</v>
          </cell>
          <cell r="N71">
            <v>8612</v>
          </cell>
          <cell r="O71">
            <v>5</v>
          </cell>
          <cell r="P71" t="str">
            <v>รพช.F2 &lt;=30,000</v>
          </cell>
        </row>
        <row r="72">
          <cell r="C72" t="str">
            <v>11453</v>
          </cell>
          <cell r="D72" t="str">
            <v>รพร.ปัว</v>
          </cell>
          <cell r="E72" t="str">
            <v>รพช.</v>
          </cell>
          <cell r="F72" t="str">
            <v>M2</v>
          </cell>
          <cell r="G72">
            <v>125</v>
          </cell>
          <cell r="H72">
            <v>44093</v>
          </cell>
          <cell r="I72">
            <v>13</v>
          </cell>
          <cell r="J72" t="str">
            <v>รพช. M2 &gt;100</v>
          </cell>
          <cell r="K72" t="str">
            <v>รพช.</v>
          </cell>
          <cell r="L72" t="str">
            <v>M2</v>
          </cell>
          <cell r="M72">
            <v>125</v>
          </cell>
          <cell r="N72">
            <v>43755</v>
          </cell>
          <cell r="O72">
            <v>13</v>
          </cell>
          <cell r="P72" t="str">
            <v>รพช. M2 &gt;100</v>
          </cell>
        </row>
        <row r="73">
          <cell r="C73" t="str">
            <v>11625</v>
          </cell>
          <cell r="D73" t="str">
            <v>รพ.เฉลิมพระเกียรติ</v>
          </cell>
          <cell r="E73" t="str">
            <v>รพช.</v>
          </cell>
          <cell r="F73" t="str">
            <v>F2</v>
          </cell>
          <cell r="G73">
            <v>30</v>
          </cell>
          <cell r="H73">
            <v>8508</v>
          </cell>
          <cell r="I73">
            <v>5</v>
          </cell>
          <cell r="J73" t="str">
            <v>รพช.F2 &lt;=30,000</v>
          </cell>
          <cell r="K73" t="str">
            <v>รพช.</v>
          </cell>
          <cell r="L73" t="str">
            <v>F2</v>
          </cell>
          <cell r="M73">
            <v>30</v>
          </cell>
          <cell r="N73">
            <v>8351</v>
          </cell>
          <cell r="O73">
            <v>5</v>
          </cell>
          <cell r="P73" t="str">
            <v>รพช.F2 &lt;=30,000</v>
          </cell>
        </row>
        <row r="74">
          <cell r="C74" t="str">
            <v>25017</v>
          </cell>
          <cell r="D74" t="str">
            <v>รพ.ภูเพียง</v>
          </cell>
          <cell r="E74" t="str">
            <v>รพช.</v>
          </cell>
          <cell r="F74" t="str">
            <v>F3</v>
          </cell>
          <cell r="G74">
            <v>0</v>
          </cell>
          <cell r="H74">
            <v>15680</v>
          </cell>
          <cell r="I74">
            <v>3</v>
          </cell>
          <cell r="J74" t="str">
            <v>รพช.F3 15,000-25,000</v>
          </cell>
          <cell r="K74" t="str">
            <v>รพช.</v>
          </cell>
          <cell r="L74" t="str">
            <v>F3</v>
          </cell>
          <cell r="M74">
            <v>0</v>
          </cell>
          <cell r="N74">
            <v>15322</v>
          </cell>
          <cell r="O74">
            <v>3</v>
          </cell>
          <cell r="P74" t="str">
            <v>รพช.F3 15,000-25,000</v>
          </cell>
        </row>
        <row r="75">
          <cell r="C75" t="str">
            <v>10717</v>
          </cell>
          <cell r="D75" t="str">
            <v>รพ.พะเยา</v>
          </cell>
          <cell r="E75" t="str">
            <v>รพท.</v>
          </cell>
          <cell r="F75" t="str">
            <v>S</v>
          </cell>
          <cell r="G75">
            <v>400</v>
          </cell>
          <cell r="H75">
            <v>94605</v>
          </cell>
          <cell r="I75">
            <v>16</v>
          </cell>
          <cell r="J75" t="str">
            <v>รพท.S &lt;=400</v>
          </cell>
          <cell r="K75" t="str">
            <v>รพท.</v>
          </cell>
          <cell r="L75" t="str">
            <v>S</v>
          </cell>
          <cell r="M75">
            <v>400</v>
          </cell>
          <cell r="N75">
            <v>93104</v>
          </cell>
          <cell r="O75">
            <v>16</v>
          </cell>
          <cell r="P75" t="str">
            <v>รพท.S &lt;=400</v>
          </cell>
        </row>
        <row r="76">
          <cell r="C76" t="str">
            <v>10718</v>
          </cell>
          <cell r="D76" t="str">
            <v>รพ.เชียงคำ</v>
          </cell>
          <cell r="E76" t="str">
            <v>รพท.</v>
          </cell>
          <cell r="F76" t="str">
            <v>M1</v>
          </cell>
          <cell r="G76">
            <v>231</v>
          </cell>
          <cell r="H76">
            <v>77753</v>
          </cell>
          <cell r="I76">
            <v>15</v>
          </cell>
          <cell r="J76" t="str">
            <v>รพท. M1 &gt;200</v>
          </cell>
          <cell r="K76" t="str">
            <v>รพท.</v>
          </cell>
          <cell r="L76" t="str">
            <v>M1</v>
          </cell>
          <cell r="M76">
            <v>231</v>
          </cell>
          <cell r="N76">
            <v>77303</v>
          </cell>
          <cell r="O76">
            <v>15</v>
          </cell>
          <cell r="P76" t="str">
            <v>รพท. M1 &gt;200</v>
          </cell>
        </row>
        <row r="77">
          <cell r="C77" t="str">
            <v>11184</v>
          </cell>
          <cell r="D77" t="str">
            <v>รพ.จุน</v>
          </cell>
          <cell r="E77" t="str">
            <v>รพช.</v>
          </cell>
          <cell r="F77" t="str">
            <v>F2</v>
          </cell>
          <cell r="G77">
            <v>59</v>
          </cell>
          <cell r="H77">
            <v>37074</v>
          </cell>
          <cell r="I77">
            <v>6</v>
          </cell>
          <cell r="J77" t="str">
            <v>รพช.F2 30,000 - 60,000</v>
          </cell>
          <cell r="K77" t="str">
            <v>รพช.</v>
          </cell>
          <cell r="L77" t="str">
            <v>F2</v>
          </cell>
          <cell r="M77">
            <v>52</v>
          </cell>
          <cell r="N77">
            <v>36481</v>
          </cell>
          <cell r="O77">
            <v>6</v>
          </cell>
          <cell r="P77" t="str">
            <v>รพช.F2 30,000 - 60,000</v>
          </cell>
        </row>
        <row r="78">
          <cell r="C78" t="str">
            <v>11185</v>
          </cell>
          <cell r="D78" t="str">
            <v>รพ.เชียงม่วน</v>
          </cell>
          <cell r="E78" t="str">
            <v>รพช.</v>
          </cell>
          <cell r="F78" t="str">
            <v>F2</v>
          </cell>
          <cell r="G78">
            <v>30</v>
          </cell>
          <cell r="H78">
            <v>13307</v>
          </cell>
          <cell r="I78">
            <v>5</v>
          </cell>
          <cell r="J78" t="str">
            <v>รพช.F2 &lt;=30,000</v>
          </cell>
          <cell r="K78" t="str">
            <v>รพช.</v>
          </cell>
          <cell r="L78" t="str">
            <v>F2</v>
          </cell>
          <cell r="M78">
            <v>30</v>
          </cell>
          <cell r="N78">
            <v>13139</v>
          </cell>
          <cell r="O78">
            <v>5</v>
          </cell>
          <cell r="P78" t="str">
            <v>รพช.F2 &lt;=30,000</v>
          </cell>
        </row>
        <row r="79">
          <cell r="C79" t="str">
            <v>11186</v>
          </cell>
          <cell r="D79" t="str">
            <v>รพ.ดอกคำใต้</v>
          </cell>
          <cell r="E79" t="str">
            <v>รพช.</v>
          </cell>
          <cell r="F79" t="str">
            <v>F2</v>
          </cell>
          <cell r="G79">
            <v>96</v>
          </cell>
          <cell r="H79">
            <v>49413</v>
          </cell>
          <cell r="I79">
            <v>6</v>
          </cell>
          <cell r="J79" t="str">
            <v>รพช.F2 30,000 - 60,000</v>
          </cell>
          <cell r="K79" t="str">
            <v>รพช.</v>
          </cell>
          <cell r="L79" t="str">
            <v>F2</v>
          </cell>
          <cell r="M79">
            <v>76</v>
          </cell>
          <cell r="N79">
            <v>48551</v>
          </cell>
          <cell r="O79">
            <v>6</v>
          </cell>
          <cell r="P79" t="str">
            <v>รพช.F2 30,000 - 60,000</v>
          </cell>
        </row>
        <row r="80">
          <cell r="C80" t="str">
            <v>11187</v>
          </cell>
          <cell r="D80" t="str">
            <v>รพ.ปง</v>
          </cell>
          <cell r="E80" t="str">
            <v>รพช.</v>
          </cell>
          <cell r="F80" t="str">
            <v>F2</v>
          </cell>
          <cell r="G80">
            <v>42</v>
          </cell>
          <cell r="H80">
            <v>38907</v>
          </cell>
          <cell r="I80">
            <v>6</v>
          </cell>
          <cell r="J80" t="str">
            <v>รพช.F2 30,000 - 60,000</v>
          </cell>
          <cell r="K80" t="str">
            <v>รพช.</v>
          </cell>
          <cell r="L80" t="str">
            <v>F2</v>
          </cell>
          <cell r="M80">
            <v>56</v>
          </cell>
          <cell r="N80">
            <v>38147</v>
          </cell>
          <cell r="O80">
            <v>6</v>
          </cell>
          <cell r="P80" t="str">
            <v>รพช.F2 30,000 - 60,000</v>
          </cell>
        </row>
        <row r="81">
          <cell r="C81" t="str">
            <v>11188</v>
          </cell>
          <cell r="D81" t="str">
            <v>รพ.แม่ใจ</v>
          </cell>
          <cell r="E81" t="str">
            <v>รพช.</v>
          </cell>
          <cell r="F81" t="str">
            <v>F2</v>
          </cell>
          <cell r="G81">
            <v>34</v>
          </cell>
          <cell r="H81">
            <v>23032</v>
          </cell>
          <cell r="I81">
            <v>5</v>
          </cell>
          <cell r="J81" t="str">
            <v>รพช.F2 &lt;=30,000</v>
          </cell>
          <cell r="K81" t="str">
            <v>รพช.</v>
          </cell>
          <cell r="L81" t="str">
            <v>F2</v>
          </cell>
          <cell r="M81">
            <v>34</v>
          </cell>
          <cell r="N81">
            <v>22492</v>
          </cell>
          <cell r="O81">
            <v>5</v>
          </cell>
          <cell r="P81" t="str">
            <v>รพช.F2 &lt;=30,000</v>
          </cell>
        </row>
        <row r="82">
          <cell r="C82" t="str">
            <v>40744</v>
          </cell>
          <cell r="D82" t="str">
            <v>รพ.ภูซาง</v>
          </cell>
          <cell r="E82" t="str">
            <v>รพช.</v>
          </cell>
          <cell r="F82" t="str">
            <v>F3</v>
          </cell>
          <cell r="G82">
            <v>0</v>
          </cell>
          <cell r="H82">
            <v>0</v>
          </cell>
          <cell r="I82">
            <v>1</v>
          </cell>
          <cell r="J82" t="str">
            <v>รพช.Is. any Pop</v>
          </cell>
          <cell r="K82" t="str">
            <v>รพช.</v>
          </cell>
          <cell r="L82" t="str">
            <v>F3</v>
          </cell>
          <cell r="M82">
            <v>0</v>
          </cell>
          <cell r="N82">
            <v>0</v>
          </cell>
          <cell r="O82">
            <v>1</v>
          </cell>
          <cell r="P82" t="str">
            <v>รพช.Is. any Pop</v>
          </cell>
        </row>
        <row r="83">
          <cell r="C83" t="str">
            <v>40745</v>
          </cell>
          <cell r="D83" t="str">
            <v>รพ.ภูกามยาว</v>
          </cell>
          <cell r="E83" t="str">
            <v>รพช.</v>
          </cell>
          <cell r="F83" t="str">
            <v>F3</v>
          </cell>
          <cell r="G83">
            <v>0</v>
          </cell>
          <cell r="H83">
            <v>0</v>
          </cell>
          <cell r="I83">
            <v>1</v>
          </cell>
          <cell r="J83" t="str">
            <v>รพช.Is. any Pop</v>
          </cell>
          <cell r="K83" t="str">
            <v>รพช.</v>
          </cell>
          <cell r="L83" t="str">
            <v>F3</v>
          </cell>
          <cell r="M83">
            <v>0</v>
          </cell>
          <cell r="N83">
            <v>0</v>
          </cell>
          <cell r="O83">
            <v>1</v>
          </cell>
          <cell r="P83" t="str">
            <v>รพช.Is. any Pop</v>
          </cell>
        </row>
        <row r="84">
          <cell r="C84" t="str">
            <v>10672</v>
          </cell>
          <cell r="D84" t="str">
            <v>รพ.ลำปาง</v>
          </cell>
          <cell r="E84" t="str">
            <v>รพศ</v>
          </cell>
          <cell r="F84" t="str">
            <v>A</v>
          </cell>
          <cell r="G84">
            <v>755</v>
          </cell>
          <cell r="H84">
            <v>142553</v>
          </cell>
          <cell r="I84">
            <v>19</v>
          </cell>
          <cell r="J84" t="str">
            <v>รพศ.A &gt;700 to &lt;1000</v>
          </cell>
          <cell r="K84" t="str">
            <v>รพศ.</v>
          </cell>
          <cell r="L84" t="str">
            <v>A</v>
          </cell>
          <cell r="M84">
            <v>743</v>
          </cell>
          <cell r="N84">
            <v>142339</v>
          </cell>
          <cell r="O84">
            <v>19</v>
          </cell>
          <cell r="P84" t="str">
            <v>รพศ.A &gt;700 to &lt;1000</v>
          </cell>
        </row>
        <row r="85">
          <cell r="C85" t="str">
            <v>11146</v>
          </cell>
          <cell r="D85" t="str">
            <v>รพ.แม่เมาะ</v>
          </cell>
          <cell r="E85" t="str">
            <v>รพช.</v>
          </cell>
          <cell r="F85" t="str">
            <v>F2</v>
          </cell>
          <cell r="G85">
            <v>30</v>
          </cell>
          <cell r="H85">
            <v>25889</v>
          </cell>
          <cell r="I85">
            <v>5</v>
          </cell>
          <cell r="J85" t="str">
            <v>รพช.F2 &lt;=30,000</v>
          </cell>
          <cell r="K85" t="str">
            <v>รพช.</v>
          </cell>
          <cell r="L85" t="str">
            <v>F2</v>
          </cell>
          <cell r="M85">
            <v>30</v>
          </cell>
          <cell r="N85">
            <v>25814</v>
          </cell>
          <cell r="O85">
            <v>5</v>
          </cell>
          <cell r="P85" t="str">
            <v>รพช.F2 &lt;=30,000</v>
          </cell>
        </row>
        <row r="86">
          <cell r="C86" t="str">
            <v>11147</v>
          </cell>
          <cell r="D86" t="str">
            <v>รพ.เกาะคา</v>
          </cell>
          <cell r="E86" t="str">
            <v>รพช.</v>
          </cell>
          <cell r="F86" t="str">
            <v>M2</v>
          </cell>
          <cell r="G86">
            <v>120</v>
          </cell>
          <cell r="H86">
            <v>39988</v>
          </cell>
          <cell r="I86">
            <v>13</v>
          </cell>
          <cell r="J86" t="str">
            <v>รพช. M2 &gt;100</v>
          </cell>
          <cell r="K86" t="str">
            <v>รพช.</v>
          </cell>
          <cell r="L86" t="str">
            <v>M2</v>
          </cell>
          <cell r="M86">
            <v>120</v>
          </cell>
          <cell r="N86">
            <v>39416</v>
          </cell>
          <cell r="O86">
            <v>13</v>
          </cell>
          <cell r="P86" t="str">
            <v>รพช. M2 &gt;100</v>
          </cell>
        </row>
        <row r="87">
          <cell r="C87" t="str">
            <v>11148</v>
          </cell>
          <cell r="D87" t="str">
            <v>รพ.เสริมงาม</v>
          </cell>
          <cell r="E87" t="str">
            <v>รพช.</v>
          </cell>
          <cell r="F87" t="str">
            <v>F2</v>
          </cell>
          <cell r="G87">
            <v>30</v>
          </cell>
          <cell r="H87">
            <v>25056</v>
          </cell>
          <cell r="I87">
            <v>5</v>
          </cell>
          <cell r="J87" t="str">
            <v>รพช.F2 &lt;=30,000</v>
          </cell>
          <cell r="K87" t="str">
            <v>รพช.</v>
          </cell>
          <cell r="L87" t="str">
            <v>F2</v>
          </cell>
          <cell r="M87">
            <v>30</v>
          </cell>
          <cell r="N87">
            <v>24734</v>
          </cell>
          <cell r="O87">
            <v>5</v>
          </cell>
          <cell r="P87" t="str">
            <v>รพช.F2 &lt;=30,000</v>
          </cell>
        </row>
        <row r="88">
          <cell r="C88" t="str">
            <v>11149</v>
          </cell>
          <cell r="D88" t="str">
            <v>รพ.งาว</v>
          </cell>
          <cell r="E88" t="str">
            <v>รพช.</v>
          </cell>
          <cell r="F88" t="str">
            <v>F2</v>
          </cell>
          <cell r="G88">
            <v>29</v>
          </cell>
          <cell r="H88">
            <v>39846</v>
          </cell>
          <cell r="I88">
            <v>6</v>
          </cell>
          <cell r="J88" t="str">
            <v>รพช.F2 30,000 - 60,000</v>
          </cell>
          <cell r="K88" t="str">
            <v>รพช.</v>
          </cell>
          <cell r="L88" t="str">
            <v>F2</v>
          </cell>
          <cell r="M88">
            <v>40</v>
          </cell>
          <cell r="N88">
            <v>39153</v>
          </cell>
          <cell r="O88">
            <v>6</v>
          </cell>
          <cell r="P88" t="str">
            <v>รพช.F2 30,000 - 60,000</v>
          </cell>
        </row>
        <row r="89">
          <cell r="C89" t="str">
            <v>11150</v>
          </cell>
          <cell r="D89" t="str">
            <v>รพ.แจ้ห่ม</v>
          </cell>
          <cell r="E89" t="str">
            <v>รพช.</v>
          </cell>
          <cell r="F89" t="str">
            <v>F2</v>
          </cell>
          <cell r="G89">
            <v>27</v>
          </cell>
          <cell r="H89">
            <v>27618</v>
          </cell>
          <cell r="I89">
            <v>5</v>
          </cell>
          <cell r="J89" t="str">
            <v>รพช.F2 &lt;=30,000</v>
          </cell>
          <cell r="K89" t="str">
            <v>รพช.</v>
          </cell>
          <cell r="L89" t="str">
            <v>F2</v>
          </cell>
          <cell r="M89">
            <v>30</v>
          </cell>
          <cell r="N89">
            <v>27115</v>
          </cell>
          <cell r="O89">
            <v>5</v>
          </cell>
          <cell r="P89" t="str">
            <v>รพช.F2 &lt;=30,000</v>
          </cell>
        </row>
        <row r="90">
          <cell r="C90" t="str">
            <v>11151</v>
          </cell>
          <cell r="D90" t="str">
            <v>รพ.วังเหนือ</v>
          </cell>
          <cell r="E90" t="str">
            <v>รพช.</v>
          </cell>
          <cell r="F90" t="str">
            <v>F2</v>
          </cell>
          <cell r="G90">
            <v>32</v>
          </cell>
          <cell r="H90">
            <v>33432</v>
          </cell>
          <cell r="I90">
            <v>6</v>
          </cell>
          <cell r="J90" t="str">
            <v>รพช.F2 30,000 - 60,000</v>
          </cell>
          <cell r="K90" t="str">
            <v>รพช.</v>
          </cell>
          <cell r="L90" t="str">
            <v>F2</v>
          </cell>
          <cell r="M90">
            <v>30</v>
          </cell>
          <cell r="N90">
            <v>32824</v>
          </cell>
          <cell r="O90">
            <v>6</v>
          </cell>
          <cell r="P90" t="str">
            <v>รพช.F2 30,000 - 60,000</v>
          </cell>
        </row>
        <row r="91">
          <cell r="C91" t="str">
            <v>11152</v>
          </cell>
          <cell r="D91" t="str">
            <v>รพ.เถิน</v>
          </cell>
          <cell r="E91" t="str">
            <v>รพช.</v>
          </cell>
          <cell r="F91" t="str">
            <v>M2</v>
          </cell>
          <cell r="G91">
            <v>60</v>
          </cell>
          <cell r="H91">
            <v>42941</v>
          </cell>
          <cell r="I91">
            <v>12</v>
          </cell>
          <cell r="J91" t="str">
            <v>รพช. M2 &lt;=100</v>
          </cell>
          <cell r="K91" t="str">
            <v>รพช.</v>
          </cell>
          <cell r="L91" t="str">
            <v>M2</v>
          </cell>
          <cell r="M91">
            <v>60</v>
          </cell>
          <cell r="N91">
            <v>42324</v>
          </cell>
          <cell r="O91">
            <v>12</v>
          </cell>
          <cell r="P91" t="str">
            <v>รพช. M2 &lt;=100</v>
          </cell>
        </row>
        <row r="92">
          <cell r="C92" t="str">
            <v>11153</v>
          </cell>
          <cell r="D92" t="str">
            <v>รพ.แม่พริก</v>
          </cell>
          <cell r="E92" t="str">
            <v>รพช.</v>
          </cell>
          <cell r="F92" t="str">
            <v>F2</v>
          </cell>
          <cell r="G92">
            <v>9</v>
          </cell>
          <cell r="H92">
            <v>11224</v>
          </cell>
          <cell r="I92">
            <v>5</v>
          </cell>
          <cell r="J92" t="str">
            <v>รพช.F2 &lt;=30,000</v>
          </cell>
          <cell r="K92" t="str">
            <v>รพช.</v>
          </cell>
          <cell r="L92" t="str">
            <v>F2</v>
          </cell>
          <cell r="M92">
            <v>30</v>
          </cell>
          <cell r="N92">
            <v>11018</v>
          </cell>
          <cell r="O92">
            <v>5</v>
          </cell>
          <cell r="P92" t="str">
            <v>รพช.F2 &lt;=30,000</v>
          </cell>
        </row>
        <row r="93">
          <cell r="C93" t="str">
            <v>11154</v>
          </cell>
          <cell r="D93" t="str">
            <v>รพ.แม่ทะ</v>
          </cell>
          <cell r="E93" t="str">
            <v>รพช.</v>
          </cell>
          <cell r="F93" t="str">
            <v>F2</v>
          </cell>
          <cell r="G93">
            <v>30</v>
          </cell>
          <cell r="H93">
            <v>40135</v>
          </cell>
          <cell r="I93">
            <v>6</v>
          </cell>
          <cell r="J93" t="str">
            <v>รพช.F2 30,000 - 60,000</v>
          </cell>
          <cell r="K93" t="str">
            <v>รพช.</v>
          </cell>
          <cell r="L93" t="str">
            <v>F2</v>
          </cell>
          <cell r="M93">
            <v>30</v>
          </cell>
          <cell r="N93">
            <v>39578</v>
          </cell>
          <cell r="O93">
            <v>6</v>
          </cell>
          <cell r="P93" t="str">
            <v>รพช.F2 30,000 - 60,000</v>
          </cell>
        </row>
        <row r="94">
          <cell r="C94" t="str">
            <v>11155</v>
          </cell>
          <cell r="D94" t="str">
            <v>รพ.สบปราบ</v>
          </cell>
          <cell r="E94" t="str">
            <v>รพช.</v>
          </cell>
          <cell r="F94" t="str">
            <v>F2</v>
          </cell>
          <cell r="G94">
            <v>30</v>
          </cell>
          <cell r="H94">
            <v>21476</v>
          </cell>
          <cell r="I94">
            <v>5</v>
          </cell>
          <cell r="J94" t="str">
            <v>รพช.F2 &lt;=30,000</v>
          </cell>
          <cell r="K94" t="str">
            <v>รพช.</v>
          </cell>
          <cell r="L94" t="str">
            <v>F2</v>
          </cell>
          <cell r="M94">
            <v>30</v>
          </cell>
          <cell r="N94">
            <v>21357</v>
          </cell>
          <cell r="O94">
            <v>5</v>
          </cell>
          <cell r="P94" t="str">
            <v>รพช.F2 &lt;=30,000</v>
          </cell>
        </row>
        <row r="95">
          <cell r="C95" t="str">
            <v>11156</v>
          </cell>
          <cell r="D95" t="str">
            <v>รพ.ห้างฉัตร</v>
          </cell>
          <cell r="E95" t="str">
            <v>รพช.</v>
          </cell>
          <cell r="F95" t="str">
            <v>F2</v>
          </cell>
          <cell r="G95">
            <v>30</v>
          </cell>
          <cell r="H95">
            <v>34368</v>
          </cell>
          <cell r="I95">
            <v>6</v>
          </cell>
          <cell r="J95" t="str">
            <v>รพช.F2 30,000 - 60,000</v>
          </cell>
          <cell r="K95" t="str">
            <v>รพช.</v>
          </cell>
          <cell r="L95" t="str">
            <v>F2</v>
          </cell>
          <cell r="M95">
            <v>30</v>
          </cell>
          <cell r="N95">
            <v>34347</v>
          </cell>
          <cell r="O95">
            <v>6</v>
          </cell>
          <cell r="P95" t="str">
            <v>รพช.F2 30,000 - 60,000</v>
          </cell>
        </row>
        <row r="96">
          <cell r="C96" t="str">
            <v>11157</v>
          </cell>
          <cell r="D96" t="str">
            <v>รพ.เมืองปาน</v>
          </cell>
          <cell r="E96" t="str">
            <v>รพช.</v>
          </cell>
          <cell r="F96" t="str">
            <v>F2</v>
          </cell>
          <cell r="G96">
            <v>33</v>
          </cell>
          <cell r="H96">
            <v>24466</v>
          </cell>
          <cell r="I96">
            <v>5</v>
          </cell>
          <cell r="J96" t="str">
            <v>รพช.F2 &lt;=30,000</v>
          </cell>
          <cell r="K96" t="str">
            <v>รพช.</v>
          </cell>
          <cell r="L96" t="str">
            <v>F2</v>
          </cell>
          <cell r="M96">
            <v>30</v>
          </cell>
          <cell r="N96">
            <v>24059</v>
          </cell>
          <cell r="O96">
            <v>5</v>
          </cell>
          <cell r="P96" t="str">
            <v>รพช.F2 &lt;=30,000</v>
          </cell>
        </row>
        <row r="97">
          <cell r="C97" t="str">
            <v>10714</v>
          </cell>
          <cell r="D97" t="str">
            <v>รพ.ลำพูน</v>
          </cell>
          <cell r="E97" t="str">
            <v>รพท.</v>
          </cell>
          <cell r="F97" t="str">
            <v>S</v>
          </cell>
          <cell r="G97">
            <v>411</v>
          </cell>
          <cell r="H97">
            <v>77373</v>
          </cell>
          <cell r="I97">
            <v>17</v>
          </cell>
          <cell r="J97" t="str">
            <v>รพท.S &gt;400</v>
          </cell>
          <cell r="K97" t="str">
            <v>รพท.</v>
          </cell>
          <cell r="L97" t="str">
            <v>S</v>
          </cell>
          <cell r="M97">
            <v>411</v>
          </cell>
          <cell r="N97">
            <v>77473</v>
          </cell>
          <cell r="O97">
            <v>17</v>
          </cell>
          <cell r="P97" t="str">
            <v>รพท.S &gt;400</v>
          </cell>
        </row>
        <row r="98">
          <cell r="C98" t="str">
            <v>11140</v>
          </cell>
          <cell r="D98" t="str">
            <v>รพ.แม่ทา</v>
          </cell>
          <cell r="E98" t="str">
            <v>รพช.</v>
          </cell>
          <cell r="F98" t="str">
            <v>F2</v>
          </cell>
          <cell r="G98">
            <v>31</v>
          </cell>
          <cell r="H98">
            <v>28556</v>
          </cell>
          <cell r="I98">
            <v>5</v>
          </cell>
          <cell r="J98" t="str">
            <v>รพช.F2 &lt;=30,000</v>
          </cell>
          <cell r="K98" t="str">
            <v>รพช.</v>
          </cell>
          <cell r="L98" t="str">
            <v>F2</v>
          </cell>
          <cell r="M98">
            <v>30</v>
          </cell>
          <cell r="N98">
            <v>28270</v>
          </cell>
          <cell r="O98">
            <v>5</v>
          </cell>
          <cell r="P98" t="str">
            <v>รพช.F2 &lt;=30,000</v>
          </cell>
        </row>
        <row r="99">
          <cell r="C99" t="str">
            <v>11141</v>
          </cell>
          <cell r="D99" t="str">
            <v>รพ.บ้านโฮ่ง</v>
          </cell>
          <cell r="E99" t="str">
            <v>รพช.</v>
          </cell>
          <cell r="F99" t="str">
            <v>F2</v>
          </cell>
          <cell r="G99">
            <v>30</v>
          </cell>
          <cell r="H99">
            <v>28917</v>
          </cell>
          <cell r="I99">
            <v>5</v>
          </cell>
          <cell r="J99" t="str">
            <v>รพช.F2 &lt;=30,000</v>
          </cell>
          <cell r="K99" t="str">
            <v>รพช.</v>
          </cell>
          <cell r="L99" t="str">
            <v>F2</v>
          </cell>
          <cell r="M99">
            <v>30</v>
          </cell>
          <cell r="N99">
            <v>28225</v>
          </cell>
          <cell r="O99">
            <v>5</v>
          </cell>
          <cell r="P99" t="str">
            <v>รพช.F2 &lt;=30,000</v>
          </cell>
        </row>
        <row r="100">
          <cell r="C100" t="str">
            <v>11142</v>
          </cell>
          <cell r="D100" t="str">
            <v>รพ.ลี้</v>
          </cell>
          <cell r="E100" t="str">
            <v>รพช.</v>
          </cell>
          <cell r="F100" t="str">
            <v>F1</v>
          </cell>
          <cell r="G100">
            <v>60</v>
          </cell>
          <cell r="H100">
            <v>55118</v>
          </cell>
          <cell r="I100">
            <v>10</v>
          </cell>
          <cell r="J100" t="str">
            <v>รพช.F1 50,000-100,000</v>
          </cell>
          <cell r="K100" t="str">
            <v>รพช.</v>
          </cell>
          <cell r="L100" t="str">
            <v>F1</v>
          </cell>
          <cell r="M100">
            <v>60</v>
          </cell>
          <cell r="N100">
            <v>54487</v>
          </cell>
          <cell r="O100">
            <v>10</v>
          </cell>
          <cell r="P100" t="str">
            <v>รพช.F1 50,000-100,000</v>
          </cell>
        </row>
        <row r="101">
          <cell r="C101" t="str">
            <v>11143</v>
          </cell>
          <cell r="D101" t="str">
            <v>รพ.ทุ่งหัวช้าง</v>
          </cell>
          <cell r="E101" t="str">
            <v>รพช.</v>
          </cell>
          <cell r="F101" t="str">
            <v>F2</v>
          </cell>
          <cell r="G101">
            <v>30</v>
          </cell>
          <cell r="H101">
            <v>16985</v>
          </cell>
          <cell r="I101">
            <v>5</v>
          </cell>
          <cell r="J101" t="str">
            <v>รพช.F2 &lt;=30,000</v>
          </cell>
          <cell r="K101" t="str">
            <v>รพช.</v>
          </cell>
          <cell r="L101" t="str">
            <v>F2</v>
          </cell>
          <cell r="M101">
            <v>30</v>
          </cell>
          <cell r="N101">
            <v>16750</v>
          </cell>
          <cell r="O101">
            <v>5</v>
          </cell>
          <cell r="P101" t="str">
            <v>รพช.F2 &lt;=30,000</v>
          </cell>
        </row>
        <row r="102">
          <cell r="C102" t="str">
            <v>11144</v>
          </cell>
          <cell r="D102" t="str">
            <v>รพ.ป่าซาง</v>
          </cell>
          <cell r="E102" t="str">
            <v>รพช.</v>
          </cell>
          <cell r="F102" t="str">
            <v>F2</v>
          </cell>
          <cell r="G102">
            <v>75</v>
          </cell>
          <cell r="H102">
            <v>38971</v>
          </cell>
          <cell r="I102">
            <v>6</v>
          </cell>
          <cell r="J102" t="str">
            <v>รพช.F2 30,000 - 60,000</v>
          </cell>
          <cell r="K102" t="str">
            <v>รพช.</v>
          </cell>
          <cell r="L102" t="str">
            <v>F1</v>
          </cell>
          <cell r="M102">
            <v>60</v>
          </cell>
          <cell r="N102">
            <v>38090</v>
          </cell>
          <cell r="O102">
            <v>9</v>
          </cell>
          <cell r="P102" t="str">
            <v>รพช.F1 &lt;=50,000</v>
          </cell>
        </row>
        <row r="103">
          <cell r="C103" t="str">
            <v>11145</v>
          </cell>
          <cell r="D103" t="str">
            <v>รพ.บ้านธิ</v>
          </cell>
          <cell r="E103" t="str">
            <v>รพช.</v>
          </cell>
          <cell r="F103" t="str">
            <v>F2</v>
          </cell>
          <cell r="G103">
            <v>30</v>
          </cell>
          <cell r="H103">
            <v>11760</v>
          </cell>
          <cell r="I103">
            <v>5</v>
          </cell>
          <cell r="J103" t="str">
            <v>รพช.F2 &lt;=30,000</v>
          </cell>
          <cell r="K103" t="str">
            <v>รพช.</v>
          </cell>
          <cell r="L103" t="str">
            <v>F2</v>
          </cell>
          <cell r="M103">
            <v>30</v>
          </cell>
          <cell r="N103">
            <v>11486</v>
          </cell>
          <cell r="O103">
            <v>5</v>
          </cell>
          <cell r="P103" t="str">
            <v>รพช.F2 &lt;=30,000</v>
          </cell>
        </row>
        <row r="104">
          <cell r="C104" t="str">
            <v>24956</v>
          </cell>
          <cell r="D104" t="str">
            <v>รพ.เวียงหนองล่อง</v>
          </cell>
          <cell r="E104" t="str">
            <v>รพช.</v>
          </cell>
          <cell r="F104" t="str">
            <v>F3</v>
          </cell>
          <cell r="G104">
            <v>10</v>
          </cell>
          <cell r="H104">
            <v>13096</v>
          </cell>
          <cell r="I104">
            <v>2</v>
          </cell>
          <cell r="J104" t="str">
            <v>รพช.F3 &lt;=15,000</v>
          </cell>
          <cell r="K104" t="str">
            <v>รพช.</v>
          </cell>
          <cell r="L104" t="str">
            <v>F3</v>
          </cell>
          <cell r="M104">
            <v>10</v>
          </cell>
          <cell r="N104">
            <v>12787</v>
          </cell>
          <cell r="O104">
            <v>2</v>
          </cell>
          <cell r="P104" t="str">
            <v>รพช.F3 &lt;=15,000</v>
          </cell>
        </row>
        <row r="105">
          <cell r="C105" t="str">
            <v>10727</v>
          </cell>
          <cell r="D105" t="str">
            <v>รพ.เพชรบูรณ์</v>
          </cell>
          <cell r="E105" t="str">
            <v>รพท.</v>
          </cell>
          <cell r="F105" t="str">
            <v>S</v>
          </cell>
          <cell r="G105">
            <v>509</v>
          </cell>
          <cell r="H105">
            <v>151840</v>
          </cell>
          <cell r="I105">
            <v>17</v>
          </cell>
          <cell r="J105" t="str">
            <v>รพท.S &gt;400</v>
          </cell>
          <cell r="K105" t="str">
            <v>รพท.</v>
          </cell>
          <cell r="L105" t="str">
            <v>S</v>
          </cell>
          <cell r="M105">
            <v>509</v>
          </cell>
          <cell r="N105">
            <v>150386</v>
          </cell>
          <cell r="O105">
            <v>17</v>
          </cell>
          <cell r="P105" t="str">
            <v>รพท.S &gt;400</v>
          </cell>
        </row>
        <row r="106">
          <cell r="C106" t="str">
            <v>11264</v>
          </cell>
          <cell r="D106" t="str">
            <v>รพ.ชนแดน</v>
          </cell>
          <cell r="E106" t="str">
            <v>รพช.</v>
          </cell>
          <cell r="F106" t="str">
            <v>F2</v>
          </cell>
          <cell r="G106">
            <v>60</v>
          </cell>
          <cell r="H106">
            <v>60797</v>
          </cell>
          <cell r="I106">
            <v>7</v>
          </cell>
          <cell r="J106" t="str">
            <v>รพช.F2 60,000-90,000</v>
          </cell>
          <cell r="K106" t="str">
            <v>รพช.</v>
          </cell>
          <cell r="L106" t="str">
            <v>F2</v>
          </cell>
          <cell r="M106">
            <v>60</v>
          </cell>
          <cell r="N106">
            <v>60037</v>
          </cell>
          <cell r="O106">
            <v>7</v>
          </cell>
          <cell r="P106" t="str">
            <v>รพช.F2 60,000-90,000</v>
          </cell>
        </row>
        <row r="107">
          <cell r="C107" t="str">
            <v>11265</v>
          </cell>
          <cell r="D107" t="str">
            <v>รพ.หล่มสัก</v>
          </cell>
          <cell r="E107" t="str">
            <v>รพช.</v>
          </cell>
          <cell r="F107" t="str">
            <v>M2</v>
          </cell>
          <cell r="G107">
            <v>190</v>
          </cell>
          <cell r="H107">
            <v>117436</v>
          </cell>
          <cell r="I107">
            <v>13</v>
          </cell>
          <cell r="J107" t="str">
            <v>รพช. M2 &gt;100</v>
          </cell>
          <cell r="K107" t="str">
            <v>รพช.</v>
          </cell>
          <cell r="L107" t="str">
            <v>M2</v>
          </cell>
          <cell r="M107">
            <v>205</v>
          </cell>
          <cell r="N107">
            <v>116272</v>
          </cell>
          <cell r="O107">
            <v>13</v>
          </cell>
          <cell r="P107" t="str">
            <v>รพช. M2 &gt;100</v>
          </cell>
        </row>
        <row r="108">
          <cell r="C108" t="str">
            <v>11266</v>
          </cell>
          <cell r="D108" t="str">
            <v>รพ.วิเชียรบุรี</v>
          </cell>
          <cell r="E108" t="str">
            <v>รพช.</v>
          </cell>
          <cell r="F108" t="str">
            <v>M2</v>
          </cell>
          <cell r="G108">
            <v>240</v>
          </cell>
          <cell r="H108">
            <v>102293</v>
          </cell>
          <cell r="I108">
            <v>13</v>
          </cell>
          <cell r="J108" t="str">
            <v>รพช. M2 &gt;100</v>
          </cell>
          <cell r="K108" t="str">
            <v>รพช.</v>
          </cell>
          <cell r="L108" t="str">
            <v>M1</v>
          </cell>
          <cell r="M108">
            <v>240</v>
          </cell>
          <cell r="N108">
            <v>101564</v>
          </cell>
          <cell r="O108">
            <v>15</v>
          </cell>
          <cell r="P108" t="str">
            <v>รพท. M1 &gt;200</v>
          </cell>
        </row>
        <row r="109">
          <cell r="C109" t="str">
            <v>11267</v>
          </cell>
          <cell r="D109" t="str">
            <v>รพ.ศรีเทพ</v>
          </cell>
          <cell r="E109" t="str">
            <v>รพช.</v>
          </cell>
          <cell r="F109" t="str">
            <v>F2</v>
          </cell>
          <cell r="G109">
            <v>58</v>
          </cell>
          <cell r="H109">
            <v>49159</v>
          </cell>
          <cell r="I109">
            <v>6</v>
          </cell>
          <cell r="J109" t="str">
            <v>รพช.F2 30,000 - 60,000</v>
          </cell>
          <cell r="K109" t="str">
            <v>รพช.</v>
          </cell>
          <cell r="L109" t="str">
            <v>F2</v>
          </cell>
          <cell r="M109">
            <v>58</v>
          </cell>
          <cell r="N109">
            <v>48687</v>
          </cell>
          <cell r="O109">
            <v>6</v>
          </cell>
          <cell r="P109" t="str">
            <v>รพช.F2 30,000 - 60,000</v>
          </cell>
        </row>
        <row r="110">
          <cell r="C110" t="str">
            <v>11268</v>
          </cell>
          <cell r="D110" t="str">
            <v>รพ.หนองไผ่</v>
          </cell>
          <cell r="E110" t="str">
            <v>รพช.</v>
          </cell>
          <cell r="F110" t="str">
            <v>F1</v>
          </cell>
          <cell r="G110">
            <v>73</v>
          </cell>
          <cell r="H110">
            <v>80831</v>
          </cell>
          <cell r="I110">
            <v>10</v>
          </cell>
          <cell r="J110" t="str">
            <v>รพช.F1 50,000-100,000</v>
          </cell>
          <cell r="K110" t="str">
            <v>รพช.</v>
          </cell>
          <cell r="L110" t="str">
            <v>F1</v>
          </cell>
          <cell r="M110">
            <v>141</v>
          </cell>
          <cell r="N110">
            <v>79893</v>
          </cell>
          <cell r="O110">
            <v>10</v>
          </cell>
          <cell r="P110" t="str">
            <v>รพช.F1 50,000-100,000</v>
          </cell>
        </row>
        <row r="111">
          <cell r="C111" t="str">
            <v>11269</v>
          </cell>
          <cell r="D111" t="str">
            <v>รพ.บึงสามพัน</v>
          </cell>
          <cell r="E111" t="str">
            <v>รพช.</v>
          </cell>
          <cell r="F111" t="str">
            <v>F2</v>
          </cell>
          <cell r="G111">
            <v>60</v>
          </cell>
          <cell r="H111">
            <v>52365</v>
          </cell>
          <cell r="I111">
            <v>6</v>
          </cell>
          <cell r="J111" t="str">
            <v>รพช.F2 30,000 - 60,000</v>
          </cell>
          <cell r="K111" t="str">
            <v>รพช.</v>
          </cell>
          <cell r="L111" t="str">
            <v>F2</v>
          </cell>
          <cell r="M111">
            <v>60</v>
          </cell>
          <cell r="N111">
            <v>51857</v>
          </cell>
          <cell r="O111">
            <v>6</v>
          </cell>
          <cell r="P111" t="str">
            <v>รพช.F2 30,000 - 60,000</v>
          </cell>
        </row>
        <row r="112">
          <cell r="C112" t="str">
            <v>11270</v>
          </cell>
          <cell r="D112" t="str">
            <v>รพ.น้ำหนาว</v>
          </cell>
          <cell r="E112" t="str">
            <v>รพช.</v>
          </cell>
          <cell r="F112" t="str">
            <v>F3</v>
          </cell>
          <cell r="G112">
            <v>14</v>
          </cell>
          <cell r="H112">
            <v>14345</v>
          </cell>
          <cell r="I112">
            <v>2</v>
          </cell>
          <cell r="J112" t="str">
            <v>รพช.F3 &lt;=15,000</v>
          </cell>
          <cell r="K112" t="str">
            <v>รพช.</v>
          </cell>
          <cell r="L112" t="str">
            <v>F3</v>
          </cell>
          <cell r="M112">
            <v>18</v>
          </cell>
          <cell r="N112">
            <v>14190</v>
          </cell>
          <cell r="O112">
            <v>2</v>
          </cell>
          <cell r="P112" t="str">
            <v>รพช.F3 &lt;=15,000</v>
          </cell>
        </row>
        <row r="113">
          <cell r="C113" t="str">
            <v>11271</v>
          </cell>
          <cell r="D113" t="str">
            <v>รพ.วังโป่ง</v>
          </cell>
          <cell r="E113" t="str">
            <v>รพช.</v>
          </cell>
          <cell r="F113" t="str">
            <v>F2</v>
          </cell>
          <cell r="G113">
            <v>30</v>
          </cell>
          <cell r="H113">
            <v>27777</v>
          </cell>
          <cell r="I113">
            <v>5</v>
          </cell>
          <cell r="J113" t="str">
            <v>รพช.F2 &lt;=30,000</v>
          </cell>
          <cell r="K113" t="str">
            <v>รพช.</v>
          </cell>
          <cell r="L113" t="str">
            <v>F2</v>
          </cell>
          <cell r="M113">
            <v>30</v>
          </cell>
          <cell r="N113">
            <v>27358</v>
          </cell>
          <cell r="O113">
            <v>5</v>
          </cell>
          <cell r="P113" t="str">
            <v>รพช.F2 &lt;=30,000</v>
          </cell>
        </row>
        <row r="114">
          <cell r="C114" t="str">
            <v>11272</v>
          </cell>
          <cell r="D114" t="str">
            <v>รพ.เขาค้อ</v>
          </cell>
          <cell r="E114" t="str">
            <v>รพช.</v>
          </cell>
          <cell r="F114" t="str">
            <v>F2</v>
          </cell>
          <cell r="G114">
            <v>30</v>
          </cell>
          <cell r="H114">
            <v>30282</v>
          </cell>
          <cell r="I114">
            <v>6</v>
          </cell>
          <cell r="J114" t="str">
            <v>รพช.F2 30,000 - 60,000</v>
          </cell>
          <cell r="K114" t="str">
            <v>รพช.</v>
          </cell>
          <cell r="L114" t="str">
            <v>F2</v>
          </cell>
          <cell r="M114">
            <v>30</v>
          </cell>
          <cell r="N114">
            <v>30472</v>
          </cell>
          <cell r="O114">
            <v>6</v>
          </cell>
          <cell r="P114" t="str">
            <v>รพช.F2 30,000 - 60,000</v>
          </cell>
        </row>
        <row r="115">
          <cell r="C115" t="str">
            <v>11457</v>
          </cell>
          <cell r="D115" t="str">
            <v>รพร.หล่มเก่า</v>
          </cell>
          <cell r="E115" t="str">
            <v>รพช.</v>
          </cell>
          <cell r="F115" t="str">
            <v>F1</v>
          </cell>
          <cell r="G115">
            <v>121</v>
          </cell>
          <cell r="H115">
            <v>50748</v>
          </cell>
          <cell r="I115">
            <v>10</v>
          </cell>
          <cell r="J115" t="str">
            <v>รพช.F1 50,000-100,000</v>
          </cell>
          <cell r="K115" t="str">
            <v>รพช.</v>
          </cell>
          <cell r="L115" t="str">
            <v>F1</v>
          </cell>
          <cell r="M115">
            <v>121</v>
          </cell>
          <cell r="N115">
            <v>50194</v>
          </cell>
          <cell r="O115">
            <v>10</v>
          </cell>
          <cell r="P115" t="str">
            <v>รพช.F1 50,000-100,000</v>
          </cell>
        </row>
        <row r="116">
          <cell r="C116" t="str">
            <v>10722</v>
          </cell>
          <cell r="D116" t="str">
            <v>รพ.สมเด็จพระเจ้าตากสินมหาราช</v>
          </cell>
          <cell r="E116" t="str">
            <v>รพท.</v>
          </cell>
          <cell r="F116" t="str">
            <v>S</v>
          </cell>
          <cell r="G116">
            <v>310</v>
          </cell>
          <cell r="H116">
            <v>69676</v>
          </cell>
          <cell r="I116">
            <v>16</v>
          </cell>
          <cell r="J116" t="str">
            <v>รพท.S &lt;=400</v>
          </cell>
          <cell r="K116" t="str">
            <v>รพท.</v>
          </cell>
          <cell r="L116" t="str">
            <v>S</v>
          </cell>
          <cell r="M116">
            <v>310</v>
          </cell>
          <cell r="N116">
            <v>70669</v>
          </cell>
          <cell r="O116">
            <v>16</v>
          </cell>
          <cell r="P116" t="str">
            <v>รพท.S &lt;=400</v>
          </cell>
        </row>
        <row r="117">
          <cell r="C117" t="str">
            <v>10723</v>
          </cell>
          <cell r="D117" t="str">
            <v>รพ.แม่สอด</v>
          </cell>
          <cell r="E117" t="str">
            <v>รพท.</v>
          </cell>
          <cell r="F117" t="str">
            <v>S</v>
          </cell>
          <cell r="G117">
            <v>365</v>
          </cell>
          <cell r="H117">
            <v>76154</v>
          </cell>
          <cell r="I117">
            <v>16</v>
          </cell>
          <cell r="J117" t="str">
            <v>รพท.S &lt;=400</v>
          </cell>
          <cell r="K117" t="str">
            <v>รพท.</v>
          </cell>
          <cell r="L117" t="str">
            <v>S</v>
          </cell>
          <cell r="M117">
            <v>365</v>
          </cell>
          <cell r="N117">
            <v>76003</v>
          </cell>
          <cell r="O117">
            <v>16</v>
          </cell>
          <cell r="P117" t="str">
            <v>รพท.S &lt;=400</v>
          </cell>
        </row>
        <row r="118">
          <cell r="C118" t="str">
            <v>11238</v>
          </cell>
          <cell r="D118" t="str">
            <v>รพ.บ้านตาก</v>
          </cell>
          <cell r="E118" t="str">
            <v>รพช.</v>
          </cell>
          <cell r="F118" t="str">
            <v>F2</v>
          </cell>
          <cell r="G118">
            <v>60</v>
          </cell>
          <cell r="H118">
            <v>34542</v>
          </cell>
          <cell r="I118">
            <v>6</v>
          </cell>
          <cell r="J118" t="str">
            <v>รพช.F2 30,000 - 60,000</v>
          </cell>
          <cell r="K118" t="str">
            <v>รพช.</v>
          </cell>
          <cell r="L118" t="str">
            <v>F2</v>
          </cell>
          <cell r="M118">
            <v>60</v>
          </cell>
          <cell r="N118">
            <v>34157</v>
          </cell>
          <cell r="O118">
            <v>6</v>
          </cell>
          <cell r="P118" t="str">
            <v>รพช.F2 30,000 - 60,000</v>
          </cell>
        </row>
        <row r="119">
          <cell r="C119" t="str">
            <v>11239</v>
          </cell>
          <cell r="D119" t="str">
            <v>รพ.สามเงา</v>
          </cell>
          <cell r="E119" t="str">
            <v>รพช.</v>
          </cell>
          <cell r="F119" t="str">
            <v>F2</v>
          </cell>
          <cell r="G119">
            <v>36</v>
          </cell>
          <cell r="H119">
            <v>25027</v>
          </cell>
          <cell r="I119">
            <v>5</v>
          </cell>
          <cell r="J119" t="str">
            <v>รพช.F2 &lt;=30,000</v>
          </cell>
          <cell r="K119" t="str">
            <v>รพช.</v>
          </cell>
          <cell r="L119" t="str">
            <v>F2</v>
          </cell>
          <cell r="M119">
            <v>36</v>
          </cell>
          <cell r="N119">
            <v>24792</v>
          </cell>
          <cell r="O119">
            <v>5</v>
          </cell>
          <cell r="P119" t="str">
            <v>รพช.F2 &lt;=30,000</v>
          </cell>
        </row>
        <row r="120">
          <cell r="C120" t="str">
            <v>11240</v>
          </cell>
          <cell r="D120" t="str">
            <v>รพ.แม่ระมาด</v>
          </cell>
          <cell r="E120" t="str">
            <v>รพช.</v>
          </cell>
          <cell r="F120" t="str">
            <v>F1</v>
          </cell>
          <cell r="G120">
            <v>100</v>
          </cell>
          <cell r="H120">
            <v>40304</v>
          </cell>
          <cell r="I120">
            <v>9</v>
          </cell>
          <cell r="J120" t="str">
            <v>รพช.F1 &lt;=50,000</v>
          </cell>
          <cell r="K120" t="str">
            <v>รพช.</v>
          </cell>
          <cell r="L120" t="str">
            <v>F1</v>
          </cell>
          <cell r="M120">
            <v>120</v>
          </cell>
          <cell r="N120">
            <v>40375</v>
          </cell>
          <cell r="O120">
            <v>9</v>
          </cell>
          <cell r="P120" t="str">
            <v>รพช.F1 &lt;=50,000</v>
          </cell>
        </row>
        <row r="121">
          <cell r="C121" t="str">
            <v>11241</v>
          </cell>
          <cell r="D121" t="str">
            <v>รพ.ท่าสองยาง</v>
          </cell>
          <cell r="E121" t="str">
            <v>รพช.</v>
          </cell>
          <cell r="F121" t="str">
            <v>M2</v>
          </cell>
          <cell r="G121">
            <v>78</v>
          </cell>
          <cell r="H121">
            <v>61443</v>
          </cell>
          <cell r="I121">
            <v>12</v>
          </cell>
          <cell r="J121" t="str">
            <v>รพช. M2 &lt;=100</v>
          </cell>
          <cell r="K121" t="str">
            <v>รพช.</v>
          </cell>
          <cell r="L121" t="str">
            <v>M2</v>
          </cell>
          <cell r="M121">
            <v>78</v>
          </cell>
          <cell r="N121">
            <v>62196</v>
          </cell>
          <cell r="O121">
            <v>12</v>
          </cell>
          <cell r="P121" t="str">
            <v>รพช. M2 &lt;=100</v>
          </cell>
        </row>
        <row r="122">
          <cell r="C122" t="str">
            <v>11242</v>
          </cell>
          <cell r="D122" t="str">
            <v>รพ.พบพระ</v>
          </cell>
          <cell r="E122" t="str">
            <v>รพช.</v>
          </cell>
          <cell r="F122" t="str">
            <v>F1</v>
          </cell>
          <cell r="G122">
            <v>75</v>
          </cell>
          <cell r="H122">
            <v>49268</v>
          </cell>
          <cell r="I122">
            <v>9</v>
          </cell>
          <cell r="J122" t="str">
            <v>รพช.F1 &lt;=50,000</v>
          </cell>
          <cell r="K122" t="str">
            <v>รพช.</v>
          </cell>
          <cell r="L122" t="str">
            <v>F1</v>
          </cell>
          <cell r="M122">
            <v>75</v>
          </cell>
          <cell r="N122">
            <v>49312</v>
          </cell>
          <cell r="O122">
            <v>9</v>
          </cell>
          <cell r="P122" t="str">
            <v>รพช.F1 &lt;=50,000</v>
          </cell>
        </row>
        <row r="123">
          <cell r="C123" t="str">
            <v>11243</v>
          </cell>
          <cell r="D123" t="str">
            <v>รพ.อุ้มผาง</v>
          </cell>
          <cell r="E123" t="str">
            <v>รพช.</v>
          </cell>
          <cell r="F123" t="str">
            <v>M2</v>
          </cell>
          <cell r="G123">
            <v>72</v>
          </cell>
          <cell r="H123">
            <v>24337</v>
          </cell>
          <cell r="I123">
            <v>12</v>
          </cell>
          <cell r="J123" t="str">
            <v>รพช. M2 &lt;=100</v>
          </cell>
          <cell r="K123" t="str">
            <v>รพช.</v>
          </cell>
          <cell r="L123" t="str">
            <v>M2</v>
          </cell>
          <cell r="M123">
            <v>72</v>
          </cell>
          <cell r="N123">
            <v>25144</v>
          </cell>
          <cell r="O123">
            <v>12</v>
          </cell>
          <cell r="P123" t="str">
            <v>รพช. M2 &lt;=100</v>
          </cell>
        </row>
        <row r="124">
          <cell r="C124" t="str">
            <v>27443</v>
          </cell>
          <cell r="D124" t="str">
            <v>รพ.วังเจ้า</v>
          </cell>
          <cell r="E124" t="str">
            <v>รพช.</v>
          </cell>
          <cell r="F124" t="str">
            <v>F3</v>
          </cell>
          <cell r="G124">
            <v>0</v>
          </cell>
          <cell r="H124">
            <v>25762</v>
          </cell>
          <cell r="I124">
            <v>4</v>
          </cell>
          <cell r="J124" t="str">
            <v>รพช.F3 &gt;=25,000</v>
          </cell>
          <cell r="K124" t="str">
            <v>รพช.</v>
          </cell>
          <cell r="L124" t="str">
            <v>F3</v>
          </cell>
          <cell r="M124">
            <v>0</v>
          </cell>
          <cell r="N124">
            <v>25879</v>
          </cell>
          <cell r="O124">
            <v>4</v>
          </cell>
          <cell r="P124" t="str">
            <v>รพช.F3 &gt;=25,000</v>
          </cell>
        </row>
        <row r="125">
          <cell r="C125" t="str">
            <v>10676</v>
          </cell>
          <cell r="D125" t="str">
            <v>รพ.พุทธชินราช</v>
          </cell>
          <cell r="E125" t="str">
            <v>รพศ</v>
          </cell>
          <cell r="F125" t="str">
            <v>A</v>
          </cell>
          <cell r="G125">
            <v>1063</v>
          </cell>
          <cell r="H125">
            <v>145584</v>
          </cell>
          <cell r="I125">
            <v>20</v>
          </cell>
          <cell r="J125" t="str">
            <v>รพศ.A &gt;1000</v>
          </cell>
          <cell r="K125" t="str">
            <v>รพศ.</v>
          </cell>
          <cell r="L125" t="str">
            <v>A</v>
          </cell>
          <cell r="M125">
            <v>1052</v>
          </cell>
          <cell r="N125">
            <v>145442</v>
          </cell>
          <cell r="O125">
            <v>20</v>
          </cell>
          <cell r="P125" t="str">
            <v>รพศ.A &gt;1000</v>
          </cell>
        </row>
        <row r="126">
          <cell r="C126" t="str">
            <v>11251</v>
          </cell>
          <cell r="D126" t="str">
            <v>รพ.ชาติตระการ</v>
          </cell>
          <cell r="E126" t="str">
            <v>รพช.</v>
          </cell>
          <cell r="F126" t="str">
            <v>F2</v>
          </cell>
          <cell r="G126">
            <v>30</v>
          </cell>
          <cell r="H126">
            <v>31446</v>
          </cell>
          <cell r="I126">
            <v>6</v>
          </cell>
          <cell r="J126" t="str">
            <v>รพช.F2 30,000 - 60,000</v>
          </cell>
          <cell r="K126" t="str">
            <v>รพช.</v>
          </cell>
          <cell r="L126" t="str">
            <v>F2</v>
          </cell>
          <cell r="M126">
            <v>30</v>
          </cell>
          <cell r="N126">
            <v>31349</v>
          </cell>
          <cell r="O126">
            <v>6</v>
          </cell>
          <cell r="P126" t="str">
            <v>รพช.F2 30,000 - 60,000</v>
          </cell>
        </row>
        <row r="127">
          <cell r="C127" t="str">
            <v>11252</v>
          </cell>
          <cell r="D127" t="str">
            <v>รพ.บางระกำ</v>
          </cell>
          <cell r="E127" t="str">
            <v>รพช.</v>
          </cell>
          <cell r="F127" t="str">
            <v>F2</v>
          </cell>
          <cell r="G127">
            <v>39</v>
          </cell>
          <cell r="H127">
            <v>72741</v>
          </cell>
          <cell r="I127">
            <v>7</v>
          </cell>
          <cell r="J127" t="str">
            <v>รพช.F2 60,000-90,000</v>
          </cell>
          <cell r="K127" t="str">
            <v>รพช.</v>
          </cell>
          <cell r="L127" t="str">
            <v>F2</v>
          </cell>
          <cell r="M127">
            <v>50</v>
          </cell>
          <cell r="N127">
            <v>72052</v>
          </cell>
          <cell r="O127">
            <v>7</v>
          </cell>
          <cell r="P127" t="str">
            <v>รพช.F2 60,000-90,000</v>
          </cell>
        </row>
        <row r="128">
          <cell r="C128" t="str">
            <v>11253</v>
          </cell>
          <cell r="D128" t="str">
            <v>รพ.บางกระทุ่ม</v>
          </cell>
          <cell r="E128" t="str">
            <v>รพช.</v>
          </cell>
          <cell r="F128" t="str">
            <v>F2</v>
          </cell>
          <cell r="G128">
            <v>30</v>
          </cell>
          <cell r="H128">
            <v>35122</v>
          </cell>
          <cell r="I128">
            <v>6</v>
          </cell>
          <cell r="J128" t="str">
            <v>รพช.F2 30,000 - 60,000</v>
          </cell>
          <cell r="K128" t="str">
            <v>รพช.</v>
          </cell>
          <cell r="L128" t="str">
            <v>F2</v>
          </cell>
          <cell r="M128">
            <v>56</v>
          </cell>
          <cell r="N128">
            <v>34557</v>
          </cell>
          <cell r="O128">
            <v>6</v>
          </cell>
          <cell r="P128" t="str">
            <v>รพช.F2 30,000 - 60,000</v>
          </cell>
        </row>
        <row r="129">
          <cell r="C129" t="str">
            <v>11254</v>
          </cell>
          <cell r="D129" t="str">
            <v>รพ.พรหมพิราม</v>
          </cell>
          <cell r="E129" t="str">
            <v>รพช.</v>
          </cell>
          <cell r="F129" t="str">
            <v>F2</v>
          </cell>
          <cell r="G129">
            <v>30</v>
          </cell>
          <cell r="H129">
            <v>61837</v>
          </cell>
          <cell r="I129">
            <v>7</v>
          </cell>
          <cell r="J129" t="str">
            <v>รพช.F2 60,000-90,000</v>
          </cell>
          <cell r="K129" t="str">
            <v>รพช.</v>
          </cell>
          <cell r="L129" t="str">
            <v>F2</v>
          </cell>
          <cell r="M129">
            <v>40</v>
          </cell>
          <cell r="N129">
            <v>61150</v>
          </cell>
          <cell r="O129">
            <v>7</v>
          </cell>
          <cell r="P129" t="str">
            <v>รพช.F2 60,000-90,000</v>
          </cell>
        </row>
        <row r="130">
          <cell r="C130" t="str">
            <v>11255</v>
          </cell>
          <cell r="D130" t="str">
            <v>รพ.วัดโบสถ์</v>
          </cell>
          <cell r="E130" t="str">
            <v>รพช.</v>
          </cell>
          <cell r="F130" t="str">
            <v>F2</v>
          </cell>
          <cell r="G130">
            <v>30</v>
          </cell>
          <cell r="H130">
            <v>26958</v>
          </cell>
          <cell r="I130">
            <v>5</v>
          </cell>
          <cell r="J130" t="str">
            <v>รพช.F2 &lt;=30,000</v>
          </cell>
          <cell r="K130" t="str">
            <v>รพช.</v>
          </cell>
          <cell r="L130" t="str">
            <v>F2</v>
          </cell>
          <cell r="M130">
            <v>30</v>
          </cell>
          <cell r="N130">
            <v>26831</v>
          </cell>
          <cell r="O130">
            <v>5</v>
          </cell>
          <cell r="P130" t="str">
            <v>รพช.F2 &lt;=30,000</v>
          </cell>
        </row>
        <row r="131">
          <cell r="C131" t="str">
            <v>11256</v>
          </cell>
          <cell r="D131" t="str">
            <v>รพ.วังทอง</v>
          </cell>
          <cell r="E131" t="str">
            <v>รพช.</v>
          </cell>
          <cell r="F131" t="str">
            <v>F2</v>
          </cell>
          <cell r="G131">
            <v>120</v>
          </cell>
          <cell r="H131">
            <v>93469</v>
          </cell>
          <cell r="I131">
            <v>7</v>
          </cell>
          <cell r="J131" t="str">
            <v>รพช.F2 60,000-90,000</v>
          </cell>
          <cell r="K131" t="str">
            <v>รพช.</v>
          </cell>
          <cell r="L131" t="str">
            <v>F1</v>
          </cell>
          <cell r="M131">
            <v>73</v>
          </cell>
          <cell r="N131">
            <v>96597</v>
          </cell>
          <cell r="O131">
            <v>10</v>
          </cell>
          <cell r="P131" t="str">
            <v>รพช.F1 50,000-100,000</v>
          </cell>
        </row>
        <row r="132">
          <cell r="C132" t="str">
            <v>11257</v>
          </cell>
          <cell r="D132" t="str">
            <v>รพ.เนินมะปราง</v>
          </cell>
          <cell r="E132" t="str">
            <v>รพช.</v>
          </cell>
          <cell r="F132" t="str">
            <v>F2</v>
          </cell>
          <cell r="G132">
            <v>30</v>
          </cell>
          <cell r="H132">
            <v>45555</v>
          </cell>
          <cell r="I132">
            <v>6</v>
          </cell>
          <cell r="J132" t="str">
            <v>รพช.F2 30,000 - 60,000</v>
          </cell>
          <cell r="K132" t="str">
            <v>รพช.</v>
          </cell>
          <cell r="L132" t="str">
            <v>F2</v>
          </cell>
          <cell r="M132">
            <v>30</v>
          </cell>
          <cell r="N132">
            <v>45151</v>
          </cell>
          <cell r="O132">
            <v>6</v>
          </cell>
          <cell r="P132" t="str">
            <v>รพช.F2 30,000 - 60,000</v>
          </cell>
        </row>
        <row r="133">
          <cell r="C133" t="str">
            <v>11455</v>
          </cell>
          <cell r="D133" t="str">
            <v>รพร.นครไทย</v>
          </cell>
          <cell r="E133" t="str">
            <v>รพช.</v>
          </cell>
          <cell r="F133" t="str">
            <v>M2</v>
          </cell>
          <cell r="G133">
            <v>90</v>
          </cell>
          <cell r="H133">
            <v>67952</v>
          </cell>
          <cell r="I133">
            <v>12</v>
          </cell>
          <cell r="J133" t="str">
            <v>รพช. M2 &lt;=100</v>
          </cell>
          <cell r="K133" t="str">
            <v>รพช.</v>
          </cell>
          <cell r="L133" t="str">
            <v>M2</v>
          </cell>
          <cell r="M133">
            <v>90</v>
          </cell>
          <cell r="N133">
            <v>67502</v>
          </cell>
          <cell r="O133">
            <v>12</v>
          </cell>
          <cell r="P133" t="str">
            <v>รพช. M2 &lt;=100</v>
          </cell>
        </row>
        <row r="134">
          <cell r="C134" t="str">
            <v>10724</v>
          </cell>
          <cell r="D134" t="str">
            <v>รพ.สุโขทัย</v>
          </cell>
          <cell r="E134" t="str">
            <v>รพท.</v>
          </cell>
          <cell r="F134" t="str">
            <v>S</v>
          </cell>
          <cell r="G134">
            <v>320</v>
          </cell>
          <cell r="H134">
            <v>75958</v>
          </cell>
          <cell r="I134">
            <v>16</v>
          </cell>
          <cell r="J134" t="str">
            <v>รพท.S &lt;=400</v>
          </cell>
          <cell r="K134" t="str">
            <v>รพท.</v>
          </cell>
          <cell r="L134" t="str">
            <v>S</v>
          </cell>
          <cell r="M134">
            <v>320</v>
          </cell>
          <cell r="N134">
            <v>75156</v>
          </cell>
          <cell r="O134">
            <v>16</v>
          </cell>
          <cell r="P134" t="str">
            <v>รพท.S &lt;=400</v>
          </cell>
        </row>
        <row r="135">
          <cell r="C135" t="str">
            <v>10725</v>
          </cell>
          <cell r="D135" t="str">
            <v>รพ.ศรีสังวรสุโขทัย</v>
          </cell>
          <cell r="E135" t="str">
            <v>รพท.</v>
          </cell>
          <cell r="F135" t="str">
            <v>M1</v>
          </cell>
          <cell r="G135">
            <v>307</v>
          </cell>
          <cell r="H135">
            <v>55281</v>
          </cell>
          <cell r="I135">
            <v>15</v>
          </cell>
          <cell r="J135" t="str">
            <v>รพท. M1 &gt;200</v>
          </cell>
          <cell r="K135" t="str">
            <v>รพท.</v>
          </cell>
          <cell r="L135" t="str">
            <v>M1</v>
          </cell>
          <cell r="M135">
            <v>307</v>
          </cell>
          <cell r="N135">
            <v>54416</v>
          </cell>
          <cell r="O135">
            <v>15</v>
          </cell>
          <cell r="P135" t="str">
            <v>รพท. M1 &gt;200</v>
          </cell>
        </row>
        <row r="136">
          <cell r="C136" t="str">
            <v>11244</v>
          </cell>
          <cell r="D136" t="str">
            <v>รพ.บ้านด่านลานหอย</v>
          </cell>
          <cell r="E136" t="str">
            <v>รพช.</v>
          </cell>
          <cell r="F136" t="str">
            <v>F2</v>
          </cell>
          <cell r="G136">
            <v>35</v>
          </cell>
          <cell r="H136">
            <v>36386</v>
          </cell>
          <cell r="I136">
            <v>6</v>
          </cell>
          <cell r="J136" t="str">
            <v>รพช.F2 30,000 - 60,000</v>
          </cell>
          <cell r="K136" t="str">
            <v>รพช.</v>
          </cell>
          <cell r="L136" t="str">
            <v>F2</v>
          </cell>
          <cell r="M136">
            <v>35</v>
          </cell>
          <cell r="N136">
            <v>36168</v>
          </cell>
          <cell r="O136">
            <v>6</v>
          </cell>
          <cell r="P136" t="str">
            <v>รพช.F2 30,000 - 60,000</v>
          </cell>
        </row>
        <row r="137">
          <cell r="C137" t="str">
            <v>11245</v>
          </cell>
          <cell r="D137" t="str">
            <v>รพ.คีรีมาศ</v>
          </cell>
          <cell r="E137" t="str">
            <v>รพช.</v>
          </cell>
          <cell r="F137" t="str">
            <v>F2</v>
          </cell>
          <cell r="G137">
            <v>40</v>
          </cell>
          <cell r="H137">
            <v>43583</v>
          </cell>
          <cell r="I137">
            <v>6</v>
          </cell>
          <cell r="J137" t="str">
            <v>รพช.F2 30,000 - 60,000</v>
          </cell>
          <cell r="K137" t="str">
            <v>รพช.</v>
          </cell>
          <cell r="L137" t="str">
            <v>F2</v>
          </cell>
          <cell r="M137">
            <v>40</v>
          </cell>
          <cell r="N137">
            <v>43041</v>
          </cell>
          <cell r="O137">
            <v>6</v>
          </cell>
          <cell r="P137" t="str">
            <v>รพช.F2 30,000 - 60,000</v>
          </cell>
        </row>
        <row r="138">
          <cell r="C138" t="str">
            <v>11246</v>
          </cell>
          <cell r="D138" t="str">
            <v>รพ.กงไกรลาศ</v>
          </cell>
          <cell r="E138" t="str">
            <v>รพช.</v>
          </cell>
          <cell r="F138" t="str">
            <v>F2</v>
          </cell>
          <cell r="G138">
            <v>34</v>
          </cell>
          <cell r="H138">
            <v>48551</v>
          </cell>
          <cell r="I138">
            <v>6</v>
          </cell>
          <cell r="J138" t="str">
            <v>รพช.F2 30,000 - 60,000</v>
          </cell>
          <cell r="K138" t="str">
            <v>รพช.</v>
          </cell>
          <cell r="L138" t="str">
            <v>F2</v>
          </cell>
          <cell r="M138">
            <v>34</v>
          </cell>
          <cell r="N138">
            <v>47802</v>
          </cell>
          <cell r="O138">
            <v>6</v>
          </cell>
          <cell r="P138" t="str">
            <v>รพช.F2 30,000 - 60,000</v>
          </cell>
        </row>
        <row r="139">
          <cell r="C139" t="str">
            <v>11247</v>
          </cell>
          <cell r="D139" t="str">
            <v>รพ.ศรีสัชนาลัย</v>
          </cell>
          <cell r="E139" t="str">
            <v>รพช.</v>
          </cell>
          <cell r="F139" t="str">
            <v>F2</v>
          </cell>
          <cell r="G139">
            <v>70</v>
          </cell>
          <cell r="H139">
            <v>68158</v>
          </cell>
          <cell r="I139">
            <v>7</v>
          </cell>
          <cell r="J139" t="str">
            <v>รพช.F2 60,000-90,000</v>
          </cell>
          <cell r="K139" t="str">
            <v>รพช.</v>
          </cell>
          <cell r="L139" t="str">
            <v>F1</v>
          </cell>
          <cell r="M139">
            <v>70</v>
          </cell>
          <cell r="N139">
            <v>67427</v>
          </cell>
          <cell r="O139">
            <v>10</v>
          </cell>
          <cell r="P139" t="str">
            <v>รพช.F1 50,000-100,000</v>
          </cell>
        </row>
        <row r="140">
          <cell r="C140" t="str">
            <v>11248</v>
          </cell>
          <cell r="D140" t="str">
            <v>รพ.สวรรคโลก</v>
          </cell>
          <cell r="E140" t="str">
            <v>รพช.</v>
          </cell>
          <cell r="F140" t="str">
            <v>M2</v>
          </cell>
          <cell r="G140">
            <v>106</v>
          </cell>
          <cell r="H140">
            <v>62905</v>
          </cell>
          <cell r="I140">
            <v>13</v>
          </cell>
          <cell r="J140" t="str">
            <v>รพช. M2 &gt;100</v>
          </cell>
          <cell r="K140" t="str">
            <v>รพช.</v>
          </cell>
          <cell r="L140" t="str">
            <v>M2</v>
          </cell>
          <cell r="M140">
            <v>111</v>
          </cell>
          <cell r="N140">
            <v>62295</v>
          </cell>
          <cell r="O140">
            <v>13</v>
          </cell>
          <cell r="P140" t="str">
            <v>รพช. M2 &gt;100</v>
          </cell>
        </row>
        <row r="141">
          <cell r="C141" t="str">
            <v>11249</v>
          </cell>
          <cell r="D141" t="str">
            <v>รพ.ศรีนคร</v>
          </cell>
          <cell r="E141" t="str">
            <v>รพช.</v>
          </cell>
          <cell r="F141" t="str">
            <v>F2</v>
          </cell>
          <cell r="G141">
            <v>31</v>
          </cell>
          <cell r="H141">
            <v>20592</v>
          </cell>
          <cell r="I141">
            <v>5</v>
          </cell>
          <cell r="J141" t="str">
            <v>รพช.F2 &lt;=30,000</v>
          </cell>
          <cell r="K141" t="str">
            <v>รพช.</v>
          </cell>
          <cell r="L141" t="str">
            <v>F2</v>
          </cell>
          <cell r="M141">
            <v>31</v>
          </cell>
          <cell r="N141">
            <v>20278</v>
          </cell>
          <cell r="O141">
            <v>5</v>
          </cell>
          <cell r="P141" t="str">
            <v>รพช.F2 &lt;=30,000</v>
          </cell>
        </row>
        <row r="142">
          <cell r="C142" t="str">
            <v>11250</v>
          </cell>
          <cell r="D142" t="str">
            <v>รพ.ทุ่งเสลี่ยม</v>
          </cell>
          <cell r="E142" t="str">
            <v>รพช.</v>
          </cell>
          <cell r="F142" t="str">
            <v>F2</v>
          </cell>
          <cell r="G142">
            <v>43</v>
          </cell>
          <cell r="H142">
            <v>35356</v>
          </cell>
          <cell r="I142">
            <v>6</v>
          </cell>
          <cell r="J142" t="str">
            <v>รพช.F2 30,000 - 60,000</v>
          </cell>
          <cell r="K142" t="str">
            <v>รพช.</v>
          </cell>
          <cell r="L142" t="str">
            <v>F2</v>
          </cell>
          <cell r="M142">
            <v>43</v>
          </cell>
          <cell r="N142">
            <v>35063</v>
          </cell>
          <cell r="O142">
            <v>6</v>
          </cell>
          <cell r="P142" t="str">
            <v>รพช.F2 30,000 - 60,000</v>
          </cell>
        </row>
        <row r="143">
          <cell r="C143" t="str">
            <v>10673</v>
          </cell>
          <cell r="D143" t="str">
            <v>รพ.อุตรดิตถ์</v>
          </cell>
          <cell r="E143" t="str">
            <v>รพศ</v>
          </cell>
          <cell r="F143" t="str">
            <v>A</v>
          </cell>
          <cell r="G143">
            <v>620</v>
          </cell>
          <cell r="H143">
            <v>99936</v>
          </cell>
          <cell r="I143">
            <v>18</v>
          </cell>
          <cell r="J143" t="str">
            <v>รพศ.A &lt;=700</v>
          </cell>
          <cell r="K143" t="str">
            <v>รพศ.</v>
          </cell>
          <cell r="L143" t="str">
            <v>A</v>
          </cell>
          <cell r="M143">
            <v>620</v>
          </cell>
          <cell r="N143">
            <v>98762</v>
          </cell>
          <cell r="O143">
            <v>18</v>
          </cell>
          <cell r="P143" t="str">
            <v>รพศ.A &lt;=700</v>
          </cell>
        </row>
        <row r="144">
          <cell r="C144" t="str">
            <v>11158</v>
          </cell>
          <cell r="D144" t="str">
            <v>รพ.ตรอน</v>
          </cell>
          <cell r="E144" t="str">
            <v>รพช.</v>
          </cell>
          <cell r="F144" t="str">
            <v>F2</v>
          </cell>
          <cell r="G144">
            <v>34</v>
          </cell>
          <cell r="H144">
            <v>25144</v>
          </cell>
          <cell r="I144">
            <v>5</v>
          </cell>
          <cell r="J144" t="str">
            <v>รพช.F2 &lt;=30,000</v>
          </cell>
          <cell r="K144" t="str">
            <v>รพช.</v>
          </cell>
          <cell r="L144" t="str">
            <v>F2</v>
          </cell>
          <cell r="M144">
            <v>34</v>
          </cell>
          <cell r="N144">
            <v>24813</v>
          </cell>
          <cell r="O144">
            <v>5</v>
          </cell>
          <cell r="P144" t="str">
            <v>รพช.F2 &lt;=30,000</v>
          </cell>
        </row>
        <row r="145">
          <cell r="C145" t="str">
            <v>11159</v>
          </cell>
          <cell r="D145" t="str">
            <v>รพ.ท่าปลา</v>
          </cell>
          <cell r="E145" t="str">
            <v>รพช.</v>
          </cell>
          <cell r="F145" t="str">
            <v>F2</v>
          </cell>
          <cell r="G145">
            <v>35</v>
          </cell>
          <cell r="H145">
            <v>30720</v>
          </cell>
          <cell r="I145">
            <v>6</v>
          </cell>
          <cell r="J145" t="str">
            <v>รพช.F2 30,000 - 60,000</v>
          </cell>
          <cell r="K145" t="str">
            <v>รพช.</v>
          </cell>
          <cell r="L145" t="str">
            <v>F2</v>
          </cell>
          <cell r="M145">
            <v>35</v>
          </cell>
          <cell r="N145">
            <v>30292</v>
          </cell>
          <cell r="O145">
            <v>6</v>
          </cell>
          <cell r="P145" t="str">
            <v>รพช.F2 30,000 - 60,000</v>
          </cell>
        </row>
        <row r="146">
          <cell r="C146" t="str">
            <v>11160</v>
          </cell>
          <cell r="D146" t="str">
            <v>รพ.น้ำปาด</v>
          </cell>
          <cell r="E146" t="str">
            <v>รพช.</v>
          </cell>
          <cell r="F146" t="str">
            <v>F1</v>
          </cell>
          <cell r="G146">
            <v>34</v>
          </cell>
          <cell r="H146">
            <v>26684</v>
          </cell>
          <cell r="I146">
            <v>9</v>
          </cell>
          <cell r="J146" t="str">
            <v>รพช.F1 &lt;=50,000</v>
          </cell>
          <cell r="K146" t="str">
            <v>รพช.</v>
          </cell>
          <cell r="L146" t="str">
            <v>F1</v>
          </cell>
          <cell r="M146">
            <v>34</v>
          </cell>
          <cell r="N146">
            <v>26266</v>
          </cell>
          <cell r="O146">
            <v>9</v>
          </cell>
          <cell r="P146" t="str">
            <v>รพช.F1 &lt;=50,000</v>
          </cell>
        </row>
        <row r="147">
          <cell r="C147" t="str">
            <v>11161</v>
          </cell>
          <cell r="D147" t="str">
            <v>รพ.ฟากท่า</v>
          </cell>
          <cell r="E147" t="str">
            <v>รพช.</v>
          </cell>
          <cell r="F147" t="str">
            <v>F2</v>
          </cell>
          <cell r="G147">
            <v>30</v>
          </cell>
          <cell r="H147">
            <v>9892</v>
          </cell>
          <cell r="I147">
            <v>5</v>
          </cell>
          <cell r="J147" t="str">
            <v>รพช.F2 &lt;=30,000</v>
          </cell>
          <cell r="K147" t="str">
            <v>รพช.</v>
          </cell>
          <cell r="L147" t="str">
            <v>F2</v>
          </cell>
          <cell r="M147">
            <v>30</v>
          </cell>
          <cell r="N147">
            <v>9848</v>
          </cell>
          <cell r="O147">
            <v>5</v>
          </cell>
          <cell r="P147" t="str">
            <v>รพช.F2 &lt;=30,000</v>
          </cell>
        </row>
        <row r="148">
          <cell r="C148" t="str">
            <v>11162</v>
          </cell>
          <cell r="D148" t="str">
            <v>รพ.บ้านโคก</v>
          </cell>
          <cell r="E148" t="str">
            <v>รพช.</v>
          </cell>
          <cell r="F148" t="str">
            <v>F2</v>
          </cell>
          <cell r="G148">
            <v>30</v>
          </cell>
          <cell r="H148">
            <v>10338</v>
          </cell>
          <cell r="I148">
            <v>5</v>
          </cell>
          <cell r="J148" t="str">
            <v>รพช.F2 &lt;=30,000</v>
          </cell>
          <cell r="K148" t="str">
            <v>รพช.</v>
          </cell>
          <cell r="L148" t="str">
            <v>F2</v>
          </cell>
          <cell r="M148">
            <v>30</v>
          </cell>
          <cell r="N148">
            <v>10264</v>
          </cell>
          <cell r="O148">
            <v>5</v>
          </cell>
          <cell r="P148" t="str">
            <v>รพช.F2 &lt;=30,000</v>
          </cell>
        </row>
        <row r="149">
          <cell r="C149" t="str">
            <v>11163</v>
          </cell>
          <cell r="D149" t="str">
            <v>รพ.พิชัย</v>
          </cell>
          <cell r="E149" t="str">
            <v>รพช.</v>
          </cell>
          <cell r="F149" t="str">
            <v>F2</v>
          </cell>
          <cell r="G149">
            <v>60</v>
          </cell>
          <cell r="H149">
            <v>54938</v>
          </cell>
          <cell r="I149">
            <v>6</v>
          </cell>
          <cell r="J149" t="str">
            <v>รพช.F2 30,000 - 60,000</v>
          </cell>
          <cell r="K149" t="str">
            <v>รพช.</v>
          </cell>
          <cell r="L149" t="str">
            <v>F2</v>
          </cell>
          <cell r="M149">
            <v>60</v>
          </cell>
          <cell r="N149">
            <v>53935</v>
          </cell>
          <cell r="O149">
            <v>6</v>
          </cell>
          <cell r="P149" t="str">
            <v>รพช.F2 30,000 - 60,000</v>
          </cell>
        </row>
        <row r="150">
          <cell r="C150" t="str">
            <v>11164</v>
          </cell>
          <cell r="D150" t="str">
            <v>รพ.ลับแล</v>
          </cell>
          <cell r="E150" t="str">
            <v>รพช.</v>
          </cell>
          <cell r="F150" t="str">
            <v>F2</v>
          </cell>
          <cell r="G150">
            <v>30</v>
          </cell>
          <cell r="H150">
            <v>39676</v>
          </cell>
          <cell r="I150">
            <v>6</v>
          </cell>
          <cell r="J150" t="str">
            <v>รพช.F2 30,000 - 60,000</v>
          </cell>
          <cell r="K150" t="str">
            <v>รพช.</v>
          </cell>
          <cell r="L150" t="str">
            <v>F2</v>
          </cell>
          <cell r="M150">
            <v>30</v>
          </cell>
          <cell r="N150">
            <v>39114</v>
          </cell>
          <cell r="O150">
            <v>6</v>
          </cell>
          <cell r="P150" t="str">
            <v>รพช.F2 30,000 - 60,000</v>
          </cell>
        </row>
        <row r="151">
          <cell r="C151" t="str">
            <v>11165</v>
          </cell>
          <cell r="D151" t="str">
            <v>รพ.ทองแสนขัน</v>
          </cell>
          <cell r="E151" t="str">
            <v>รพช.</v>
          </cell>
          <cell r="F151" t="str">
            <v>F2</v>
          </cell>
          <cell r="G151">
            <v>35</v>
          </cell>
          <cell r="H151">
            <v>23231</v>
          </cell>
          <cell r="I151">
            <v>5</v>
          </cell>
          <cell r="J151" t="str">
            <v>รพช.F2 &lt;=30,000</v>
          </cell>
          <cell r="K151" t="str">
            <v>รพช.</v>
          </cell>
          <cell r="L151" t="str">
            <v>F2</v>
          </cell>
          <cell r="M151">
            <v>35</v>
          </cell>
          <cell r="N151">
            <v>22868</v>
          </cell>
          <cell r="O151">
            <v>5</v>
          </cell>
          <cell r="P151" t="str">
            <v>รพช.F2 &lt;=30,000</v>
          </cell>
        </row>
        <row r="152">
          <cell r="C152" t="str">
            <v>10721</v>
          </cell>
          <cell r="D152" t="str">
            <v>รพ.กำแพงเพชร</v>
          </cell>
          <cell r="E152" t="str">
            <v>รพท.</v>
          </cell>
          <cell r="F152" t="str">
            <v>S</v>
          </cell>
          <cell r="G152">
            <v>410</v>
          </cell>
          <cell r="H152">
            <v>152486</v>
          </cell>
          <cell r="I152">
            <v>17</v>
          </cell>
          <cell r="J152" t="str">
            <v>รพท.S &gt;400</v>
          </cell>
          <cell r="K152" t="str">
            <v>รพท.</v>
          </cell>
          <cell r="L152" t="str">
            <v>S</v>
          </cell>
          <cell r="M152">
            <v>480</v>
          </cell>
          <cell r="N152">
            <v>149882</v>
          </cell>
          <cell r="O152">
            <v>17</v>
          </cell>
          <cell r="P152" t="str">
            <v>รพท.S &gt;400</v>
          </cell>
        </row>
        <row r="153">
          <cell r="C153" t="str">
            <v>11228</v>
          </cell>
          <cell r="D153" t="str">
            <v>รพ.ทุ่งโพธิ์ทะเล</v>
          </cell>
          <cell r="E153" t="str">
            <v>รพช.</v>
          </cell>
          <cell r="F153" t="str">
            <v>F3</v>
          </cell>
          <cell r="G153">
            <v>18</v>
          </cell>
          <cell r="H153">
            <v>12755</v>
          </cell>
          <cell r="I153">
            <v>2</v>
          </cell>
          <cell r="J153" t="str">
            <v>รพช.F3 &lt;=15,000</v>
          </cell>
          <cell r="K153" t="str">
            <v>รพช.</v>
          </cell>
          <cell r="L153" t="str">
            <v>F3</v>
          </cell>
          <cell r="M153">
            <v>10</v>
          </cell>
          <cell r="N153">
            <v>13277</v>
          </cell>
          <cell r="O153">
            <v>2</v>
          </cell>
          <cell r="P153" t="str">
            <v>รพช.F3 &lt;=15,000</v>
          </cell>
        </row>
        <row r="154">
          <cell r="C154" t="str">
            <v>11229</v>
          </cell>
          <cell r="D154" t="str">
            <v>รพ.ไทรงาม</v>
          </cell>
          <cell r="E154" t="str">
            <v>รพช.</v>
          </cell>
          <cell r="F154" t="str">
            <v>F2</v>
          </cell>
          <cell r="G154">
            <v>43</v>
          </cell>
          <cell r="H154">
            <v>34755</v>
          </cell>
          <cell r="I154">
            <v>6</v>
          </cell>
          <cell r="J154" t="str">
            <v>รพช.F2 30,000 - 60,000</v>
          </cell>
          <cell r="K154" t="str">
            <v>รพช.</v>
          </cell>
          <cell r="L154" t="str">
            <v>F2</v>
          </cell>
          <cell r="M154">
            <v>40</v>
          </cell>
          <cell r="N154">
            <v>33938</v>
          </cell>
          <cell r="O154">
            <v>6</v>
          </cell>
          <cell r="P154" t="str">
            <v>รพช.F2 30,000 - 60,000</v>
          </cell>
        </row>
        <row r="155">
          <cell r="C155" t="str">
            <v>11230</v>
          </cell>
          <cell r="D155" t="str">
            <v>รพ.คลองลาน</v>
          </cell>
          <cell r="E155" t="str">
            <v>รพช.</v>
          </cell>
          <cell r="F155" t="str">
            <v>F2</v>
          </cell>
          <cell r="G155">
            <v>75</v>
          </cell>
          <cell r="H155">
            <v>46580</v>
          </cell>
          <cell r="I155">
            <v>6</v>
          </cell>
          <cell r="J155" t="str">
            <v>รพช.F2 30,000 - 60,000</v>
          </cell>
          <cell r="K155" t="str">
            <v>รพช.</v>
          </cell>
          <cell r="L155" t="str">
            <v>F2</v>
          </cell>
          <cell r="M155">
            <v>76</v>
          </cell>
          <cell r="N155">
            <v>46185</v>
          </cell>
          <cell r="O155">
            <v>6</v>
          </cell>
          <cell r="P155" t="str">
            <v>รพช.F2 30,000 - 60,000</v>
          </cell>
        </row>
        <row r="156">
          <cell r="C156" t="str">
            <v>11231</v>
          </cell>
          <cell r="D156" t="str">
            <v>รพ.ขาณุวรลักษบุรี</v>
          </cell>
          <cell r="E156" t="str">
            <v>รพช.</v>
          </cell>
          <cell r="F156" t="str">
            <v>M2</v>
          </cell>
          <cell r="G156">
            <v>98</v>
          </cell>
          <cell r="H156">
            <v>71550</v>
          </cell>
          <cell r="I156">
            <v>12</v>
          </cell>
          <cell r="J156" t="str">
            <v>รพช. M2 &lt;=100</v>
          </cell>
          <cell r="K156" t="str">
            <v>รพช.</v>
          </cell>
          <cell r="L156" t="str">
            <v>M2</v>
          </cell>
          <cell r="M156">
            <v>98</v>
          </cell>
          <cell r="N156">
            <v>70184</v>
          </cell>
          <cell r="O156">
            <v>12</v>
          </cell>
          <cell r="P156" t="str">
            <v>รพช. M2 &lt;=100</v>
          </cell>
        </row>
        <row r="157">
          <cell r="C157" t="str">
            <v>11232</v>
          </cell>
          <cell r="D157" t="str">
            <v>รพ.คลองขลุง</v>
          </cell>
          <cell r="E157" t="str">
            <v>รพช.</v>
          </cell>
          <cell r="F157" t="str">
            <v>F1</v>
          </cell>
          <cell r="G157">
            <v>98</v>
          </cell>
          <cell r="H157">
            <v>56254</v>
          </cell>
          <cell r="I157">
            <v>10</v>
          </cell>
          <cell r="J157" t="str">
            <v>รพช.F1 50,000-100,000</v>
          </cell>
          <cell r="K157" t="str">
            <v>รพช.</v>
          </cell>
          <cell r="L157" t="str">
            <v>F1</v>
          </cell>
          <cell r="M157">
            <v>118</v>
          </cell>
          <cell r="N157">
            <v>55555</v>
          </cell>
          <cell r="O157">
            <v>10</v>
          </cell>
          <cell r="P157" t="str">
            <v>รพช.F1 50,000-100,000</v>
          </cell>
        </row>
        <row r="158">
          <cell r="C158" t="str">
            <v>11233</v>
          </cell>
          <cell r="D158" t="str">
            <v>รพ.พรานกระต่าย</v>
          </cell>
          <cell r="E158" t="str">
            <v>รพช.</v>
          </cell>
          <cell r="F158" t="str">
            <v>F2</v>
          </cell>
          <cell r="G158">
            <v>76</v>
          </cell>
          <cell r="H158">
            <v>52669</v>
          </cell>
          <cell r="I158">
            <v>6</v>
          </cell>
          <cell r="J158" t="str">
            <v>รพช.F2 30,000 - 60,000</v>
          </cell>
          <cell r="K158" t="str">
            <v>รพช.</v>
          </cell>
          <cell r="L158" t="str">
            <v>F2</v>
          </cell>
          <cell r="M158">
            <v>65</v>
          </cell>
          <cell r="N158">
            <v>52056</v>
          </cell>
          <cell r="O158">
            <v>6</v>
          </cell>
          <cell r="P158" t="str">
            <v>รพช.F2 30,000 - 60,000</v>
          </cell>
        </row>
        <row r="159">
          <cell r="C159" t="str">
            <v>11234</v>
          </cell>
          <cell r="D159" t="str">
            <v>รพ.ลานกระบือ</v>
          </cell>
          <cell r="E159" t="str">
            <v>รพช.</v>
          </cell>
          <cell r="F159" t="str">
            <v>F2</v>
          </cell>
          <cell r="G159">
            <v>39</v>
          </cell>
          <cell r="H159">
            <v>30333</v>
          </cell>
          <cell r="I159">
            <v>6</v>
          </cell>
          <cell r="J159" t="str">
            <v>รพช.F2 30,000 - 60,000</v>
          </cell>
          <cell r="K159" t="str">
            <v>รพช.</v>
          </cell>
          <cell r="L159" t="str">
            <v>F2</v>
          </cell>
          <cell r="M159">
            <v>34</v>
          </cell>
          <cell r="N159">
            <v>30058</v>
          </cell>
          <cell r="O159">
            <v>6</v>
          </cell>
          <cell r="P159" t="str">
            <v>รพช.F2 30,000 - 60,000</v>
          </cell>
        </row>
        <row r="160">
          <cell r="C160" t="str">
            <v>11235</v>
          </cell>
          <cell r="D160" t="str">
            <v>รพ.ทรายทองวัฒนา</v>
          </cell>
          <cell r="E160" t="str">
            <v>รพช.</v>
          </cell>
          <cell r="F160" t="str">
            <v>F2</v>
          </cell>
          <cell r="G160">
            <v>34</v>
          </cell>
          <cell r="H160">
            <v>21647</v>
          </cell>
          <cell r="I160">
            <v>5</v>
          </cell>
          <cell r="J160" t="str">
            <v>รพช.F2 &lt;=30,000</v>
          </cell>
          <cell r="K160" t="str">
            <v>รพช.</v>
          </cell>
          <cell r="L160" t="str">
            <v>F2</v>
          </cell>
          <cell r="M160">
            <v>39</v>
          </cell>
          <cell r="N160">
            <v>21673</v>
          </cell>
          <cell r="O160">
            <v>5</v>
          </cell>
          <cell r="P160" t="str">
            <v>รพช.F2 &lt;=30,000</v>
          </cell>
        </row>
        <row r="161">
          <cell r="C161" t="str">
            <v>11236</v>
          </cell>
          <cell r="D161" t="str">
            <v>รพ.ปางศิลาทอง</v>
          </cell>
          <cell r="E161" t="str">
            <v>รพช.</v>
          </cell>
          <cell r="F161" t="str">
            <v>F2</v>
          </cell>
          <cell r="G161">
            <v>33</v>
          </cell>
          <cell r="H161">
            <v>24187</v>
          </cell>
          <cell r="I161">
            <v>5</v>
          </cell>
          <cell r="J161" t="str">
            <v>รพช.F2 &lt;=30,000</v>
          </cell>
          <cell r="K161" t="str">
            <v>รพช.</v>
          </cell>
          <cell r="L161" t="str">
            <v>F2</v>
          </cell>
          <cell r="M161">
            <v>35</v>
          </cell>
          <cell r="N161">
            <v>24438</v>
          </cell>
          <cell r="O161">
            <v>5</v>
          </cell>
          <cell r="P161" t="str">
            <v>รพช.F2 &lt;=30,000</v>
          </cell>
        </row>
        <row r="162">
          <cell r="C162" t="str">
            <v>14135</v>
          </cell>
          <cell r="D162" t="str">
            <v>รพ.บึงสามัคคี</v>
          </cell>
          <cell r="E162" t="str">
            <v>รพช.</v>
          </cell>
          <cell r="F162" t="str">
            <v>F2</v>
          </cell>
          <cell r="G162">
            <v>36</v>
          </cell>
          <cell r="H162">
            <v>20020</v>
          </cell>
          <cell r="I162">
            <v>5</v>
          </cell>
          <cell r="J162" t="str">
            <v>รพช.F2 &lt;=30,000</v>
          </cell>
          <cell r="K162" t="str">
            <v>รพช.</v>
          </cell>
          <cell r="L162" t="str">
            <v>F2</v>
          </cell>
          <cell r="M162">
            <v>40</v>
          </cell>
          <cell r="N162">
            <v>19801</v>
          </cell>
          <cell r="O162">
            <v>5</v>
          </cell>
          <cell r="P162" t="str">
            <v>รพช.F2 &lt;=30,000</v>
          </cell>
        </row>
        <row r="163">
          <cell r="C163" t="str">
            <v>28010</v>
          </cell>
          <cell r="D163" t="str">
            <v>รพ.โกสัมพีนคร</v>
          </cell>
          <cell r="E163" t="str">
            <v>รพช.</v>
          </cell>
          <cell r="F163" t="str">
            <v>F3</v>
          </cell>
          <cell r="G163">
            <v>0</v>
          </cell>
          <cell r="H163">
            <v>23186</v>
          </cell>
          <cell r="I163">
            <v>3</v>
          </cell>
          <cell r="J163" t="str">
            <v>รพช.F3 15,000-25,000</v>
          </cell>
          <cell r="K163" t="str">
            <v>รพช.</v>
          </cell>
          <cell r="L163" t="str">
            <v>F3</v>
          </cell>
          <cell r="M163">
            <v>10</v>
          </cell>
          <cell r="N163">
            <v>23017</v>
          </cell>
          <cell r="O163">
            <v>3</v>
          </cell>
          <cell r="P163" t="str">
            <v>รพช.F3 15,000-25,000</v>
          </cell>
        </row>
        <row r="164">
          <cell r="C164" t="str">
            <v>10694</v>
          </cell>
          <cell r="D164" t="str">
            <v>รพ.ชัยนาทนเรนทร</v>
          </cell>
          <cell r="E164" t="str">
            <v>รพท.</v>
          </cell>
          <cell r="F164" t="str">
            <v>S</v>
          </cell>
          <cell r="G164">
            <v>348</v>
          </cell>
          <cell r="H164">
            <v>50737</v>
          </cell>
          <cell r="I164">
            <v>16</v>
          </cell>
          <cell r="J164" t="str">
            <v>รพท.S &lt;=400</v>
          </cell>
          <cell r="K164" t="str">
            <v>รพท.</v>
          </cell>
          <cell r="L164" t="str">
            <v>S</v>
          </cell>
          <cell r="M164">
            <v>348</v>
          </cell>
          <cell r="N164">
            <v>50856</v>
          </cell>
          <cell r="O164">
            <v>16</v>
          </cell>
          <cell r="P164" t="str">
            <v>รพท.S &lt;=400</v>
          </cell>
        </row>
        <row r="165">
          <cell r="C165" t="str">
            <v>10802</v>
          </cell>
          <cell r="D165" t="str">
            <v>รพ.มโนรมย์</v>
          </cell>
          <cell r="E165" t="str">
            <v>รพช.</v>
          </cell>
          <cell r="F165" t="str">
            <v>F2</v>
          </cell>
          <cell r="G165">
            <v>30</v>
          </cell>
          <cell r="H165">
            <v>23522</v>
          </cell>
          <cell r="I165">
            <v>5</v>
          </cell>
          <cell r="J165" t="str">
            <v>รพช.F2 &lt;=30,000</v>
          </cell>
          <cell r="K165" t="str">
            <v>รพช.</v>
          </cell>
          <cell r="L165" t="str">
            <v>F2</v>
          </cell>
          <cell r="M165">
            <v>30</v>
          </cell>
          <cell r="N165">
            <v>23229</v>
          </cell>
          <cell r="O165">
            <v>5</v>
          </cell>
          <cell r="P165" t="str">
            <v>รพช.F2 &lt;=30,000</v>
          </cell>
        </row>
        <row r="166">
          <cell r="C166" t="str">
            <v>10803</v>
          </cell>
          <cell r="D166" t="str">
            <v>รพ.วัดสิงห์</v>
          </cell>
          <cell r="E166" t="str">
            <v>รพช.</v>
          </cell>
          <cell r="F166" t="str">
            <v>F2</v>
          </cell>
          <cell r="G166">
            <v>38</v>
          </cell>
          <cell r="H166">
            <v>18884</v>
          </cell>
          <cell r="I166">
            <v>5</v>
          </cell>
          <cell r="J166" t="str">
            <v>รพช.F2 &lt;=30,000</v>
          </cell>
          <cell r="K166" t="str">
            <v>รพช.</v>
          </cell>
          <cell r="L166" t="str">
            <v>F2</v>
          </cell>
          <cell r="M166">
            <v>30</v>
          </cell>
          <cell r="N166">
            <v>18639</v>
          </cell>
          <cell r="O166">
            <v>5</v>
          </cell>
          <cell r="P166" t="str">
            <v>รพช.F2 &lt;=30,000</v>
          </cell>
        </row>
        <row r="167">
          <cell r="C167" t="str">
            <v>10804</v>
          </cell>
          <cell r="D167" t="str">
            <v>รพ.สรรพยา</v>
          </cell>
          <cell r="E167" t="str">
            <v>รพช.</v>
          </cell>
          <cell r="F167" t="str">
            <v>F2</v>
          </cell>
          <cell r="G167">
            <v>30</v>
          </cell>
          <cell r="H167">
            <v>28022</v>
          </cell>
          <cell r="I167">
            <v>5</v>
          </cell>
          <cell r="J167" t="str">
            <v>รพช.F2 &lt;=30,000</v>
          </cell>
          <cell r="K167" t="str">
            <v>รพช.</v>
          </cell>
          <cell r="L167" t="str">
            <v>F2</v>
          </cell>
          <cell r="M167">
            <v>30</v>
          </cell>
          <cell r="N167">
            <v>27393</v>
          </cell>
          <cell r="O167">
            <v>5</v>
          </cell>
          <cell r="P167" t="str">
            <v>รพช.F2 &lt;=30,000</v>
          </cell>
        </row>
        <row r="168">
          <cell r="C168" t="str">
            <v>10805</v>
          </cell>
          <cell r="D168" t="str">
            <v>รพ.สรรคบุรี</v>
          </cell>
          <cell r="E168" t="str">
            <v>รพช.</v>
          </cell>
          <cell r="F168" t="str">
            <v>F2</v>
          </cell>
          <cell r="G168">
            <v>60</v>
          </cell>
          <cell r="H168">
            <v>47220</v>
          </cell>
          <cell r="I168">
            <v>6</v>
          </cell>
          <cell r="J168" t="str">
            <v>รพช.F2 30,000 - 60,000</v>
          </cell>
          <cell r="K168" t="str">
            <v>รพช.</v>
          </cell>
          <cell r="L168" t="str">
            <v>F2</v>
          </cell>
          <cell r="M168">
            <v>60</v>
          </cell>
          <cell r="N168">
            <v>46384</v>
          </cell>
          <cell r="O168">
            <v>6</v>
          </cell>
          <cell r="P168" t="str">
            <v>รพช.F2 30,000 - 60,000</v>
          </cell>
        </row>
        <row r="169">
          <cell r="C169" t="str">
            <v>10806</v>
          </cell>
          <cell r="D169" t="str">
            <v>รพ.หันคา</v>
          </cell>
          <cell r="E169" t="str">
            <v>รพช.</v>
          </cell>
          <cell r="F169" t="str">
            <v>F2</v>
          </cell>
          <cell r="G169">
            <v>30</v>
          </cell>
          <cell r="H169">
            <v>46112</v>
          </cell>
          <cell r="I169">
            <v>6</v>
          </cell>
          <cell r="J169" t="str">
            <v>รพช.F2 30,000 - 60,000</v>
          </cell>
          <cell r="K169" t="str">
            <v>รพช.</v>
          </cell>
          <cell r="L169" t="str">
            <v>F2</v>
          </cell>
          <cell r="M169">
            <v>30</v>
          </cell>
          <cell r="N169">
            <v>44768</v>
          </cell>
          <cell r="O169">
            <v>6</v>
          </cell>
          <cell r="P169" t="str">
            <v>รพช.F2 30,000 - 60,000</v>
          </cell>
        </row>
        <row r="170">
          <cell r="C170" t="str">
            <v>27974</v>
          </cell>
          <cell r="D170" t="str">
            <v>รพ.หนองมะโมง</v>
          </cell>
          <cell r="E170" t="str">
            <v>รพช.</v>
          </cell>
          <cell r="F170" t="str">
            <v>F3</v>
          </cell>
          <cell r="G170">
            <v>0</v>
          </cell>
          <cell r="H170">
            <v>14992</v>
          </cell>
          <cell r="I170">
            <v>2</v>
          </cell>
          <cell r="J170" t="str">
            <v>รพช.F3 &lt;=15,000</v>
          </cell>
          <cell r="K170" t="str">
            <v>รพช.</v>
          </cell>
          <cell r="L170" t="str">
            <v>F3</v>
          </cell>
          <cell r="M170">
            <v>14</v>
          </cell>
          <cell r="N170">
            <v>14880</v>
          </cell>
          <cell r="O170">
            <v>2</v>
          </cell>
          <cell r="P170" t="str">
            <v>รพช.F3 &lt;=15,000</v>
          </cell>
        </row>
        <row r="171">
          <cell r="C171" t="str">
            <v>27975</v>
          </cell>
          <cell r="D171" t="str">
            <v>รพ.เนินขาม</v>
          </cell>
          <cell r="E171" t="str">
            <v>รพช.</v>
          </cell>
          <cell r="F171" t="str">
            <v>F3</v>
          </cell>
          <cell r="G171">
            <v>0</v>
          </cell>
          <cell r="H171">
            <v>9419</v>
          </cell>
          <cell r="I171">
            <v>2</v>
          </cell>
          <cell r="J171" t="str">
            <v>รพช.F3 &lt;=15,000</v>
          </cell>
          <cell r="K171" t="str">
            <v>รพช.</v>
          </cell>
          <cell r="L171" t="str">
            <v>F3</v>
          </cell>
          <cell r="M171">
            <v>0</v>
          </cell>
          <cell r="N171">
            <v>9564</v>
          </cell>
          <cell r="O171">
            <v>2</v>
          </cell>
          <cell r="P171" t="str">
            <v>รพช.F3 &lt;=15,000</v>
          </cell>
        </row>
        <row r="172">
          <cell r="C172" t="str">
            <v>10675</v>
          </cell>
          <cell r="D172" t="str">
            <v>รพ.สวรรค์ประชารักษ์</v>
          </cell>
          <cell r="E172" t="str">
            <v>รพศ</v>
          </cell>
          <cell r="F172" t="str">
            <v>A</v>
          </cell>
          <cell r="G172">
            <v>659</v>
          </cell>
          <cell r="H172">
            <v>172573</v>
          </cell>
          <cell r="I172">
            <v>18</v>
          </cell>
          <cell r="J172" t="str">
            <v>รพศ.A &lt;=700</v>
          </cell>
          <cell r="K172" t="str">
            <v>รพศ.</v>
          </cell>
          <cell r="L172" t="str">
            <v>A</v>
          </cell>
          <cell r="M172">
            <v>544</v>
          </cell>
          <cell r="N172">
            <v>170874</v>
          </cell>
          <cell r="O172">
            <v>18</v>
          </cell>
          <cell r="P172" t="str">
            <v>รพศ.A &lt;=700</v>
          </cell>
        </row>
        <row r="173">
          <cell r="C173" t="str">
            <v>11209</v>
          </cell>
          <cell r="D173" t="str">
            <v>รพ.โกรกพระ</v>
          </cell>
          <cell r="E173" t="str">
            <v>รพช.</v>
          </cell>
          <cell r="F173" t="str">
            <v>F2</v>
          </cell>
          <cell r="G173">
            <v>30</v>
          </cell>
          <cell r="H173">
            <v>25682</v>
          </cell>
          <cell r="I173">
            <v>5</v>
          </cell>
          <cell r="J173" t="str">
            <v>รพช.F2 &lt;=30,000</v>
          </cell>
          <cell r="K173" t="str">
            <v>รพช.</v>
          </cell>
          <cell r="L173" t="str">
            <v>F2</v>
          </cell>
          <cell r="M173">
            <v>30</v>
          </cell>
          <cell r="N173">
            <v>25310</v>
          </cell>
          <cell r="O173">
            <v>5</v>
          </cell>
          <cell r="P173" t="str">
            <v>รพช.F2 &lt;=30,000</v>
          </cell>
        </row>
        <row r="174">
          <cell r="C174" t="str">
            <v>11210</v>
          </cell>
          <cell r="D174" t="str">
            <v>รพ.ชุมแสง</v>
          </cell>
          <cell r="E174" t="str">
            <v>รพช.</v>
          </cell>
          <cell r="F174" t="str">
            <v>F1</v>
          </cell>
          <cell r="G174">
            <v>60</v>
          </cell>
          <cell r="H174">
            <v>47737</v>
          </cell>
          <cell r="I174">
            <v>9</v>
          </cell>
          <cell r="J174" t="str">
            <v>รพช.F1 &lt;=50,000</v>
          </cell>
          <cell r="K174" t="str">
            <v>รพช.</v>
          </cell>
          <cell r="L174" t="str">
            <v>F1</v>
          </cell>
          <cell r="M174">
            <v>60</v>
          </cell>
          <cell r="N174">
            <v>46918</v>
          </cell>
          <cell r="O174">
            <v>9</v>
          </cell>
          <cell r="P174" t="str">
            <v>รพช.F1 &lt;=50,000</v>
          </cell>
        </row>
        <row r="175">
          <cell r="C175" t="str">
            <v>11211</v>
          </cell>
          <cell r="D175" t="str">
            <v>รพ.หนองบัว</v>
          </cell>
          <cell r="E175" t="str">
            <v>รพช.</v>
          </cell>
          <cell r="F175" t="str">
            <v>F2</v>
          </cell>
          <cell r="G175">
            <v>60</v>
          </cell>
          <cell r="H175">
            <v>52512</v>
          </cell>
          <cell r="I175">
            <v>6</v>
          </cell>
          <cell r="J175" t="str">
            <v>รพช.F2 30,000 - 60,000</v>
          </cell>
          <cell r="K175" t="str">
            <v>รพช.</v>
          </cell>
          <cell r="L175" t="str">
            <v>F2</v>
          </cell>
          <cell r="M175">
            <v>60</v>
          </cell>
          <cell r="N175">
            <v>51631</v>
          </cell>
          <cell r="O175">
            <v>6</v>
          </cell>
          <cell r="P175" t="str">
            <v>รพช.F2 30,000 - 60,000</v>
          </cell>
        </row>
        <row r="176">
          <cell r="C176" t="str">
            <v>11212</v>
          </cell>
          <cell r="D176" t="str">
            <v>รพ.บรรพตพิสัย</v>
          </cell>
          <cell r="E176" t="str">
            <v>รพช.</v>
          </cell>
          <cell r="F176" t="str">
            <v>F1</v>
          </cell>
          <cell r="G176">
            <v>98</v>
          </cell>
          <cell r="H176">
            <v>63936</v>
          </cell>
          <cell r="I176">
            <v>10</v>
          </cell>
          <cell r="J176" t="str">
            <v>รพช.F1 50,000-100,000</v>
          </cell>
          <cell r="K176" t="str">
            <v>รพช.</v>
          </cell>
          <cell r="L176" t="str">
            <v>F1</v>
          </cell>
          <cell r="M176">
            <v>102</v>
          </cell>
          <cell r="N176">
            <v>63225</v>
          </cell>
          <cell r="O176">
            <v>10</v>
          </cell>
          <cell r="P176" t="str">
            <v>รพช.F1 50,000-100,000</v>
          </cell>
        </row>
        <row r="177">
          <cell r="C177" t="str">
            <v>11213</v>
          </cell>
          <cell r="D177" t="str">
            <v>รพ.เก้าเลี้ยว</v>
          </cell>
          <cell r="E177" t="str">
            <v>รพช.</v>
          </cell>
          <cell r="F177" t="str">
            <v>F2</v>
          </cell>
          <cell r="G177">
            <v>33</v>
          </cell>
          <cell r="H177">
            <v>25832</v>
          </cell>
          <cell r="I177">
            <v>5</v>
          </cell>
          <cell r="J177" t="str">
            <v>รพช.F2 &lt;=30,000</v>
          </cell>
          <cell r="K177" t="str">
            <v>รพช.</v>
          </cell>
          <cell r="L177" t="str">
            <v>F2</v>
          </cell>
          <cell r="M177">
            <v>33</v>
          </cell>
          <cell r="N177">
            <v>25444</v>
          </cell>
          <cell r="O177">
            <v>5</v>
          </cell>
          <cell r="P177" t="str">
            <v>รพช.F2 &lt;=30,000</v>
          </cell>
        </row>
        <row r="178">
          <cell r="C178" t="str">
            <v>11214</v>
          </cell>
          <cell r="D178" t="str">
            <v>รพ.ตาคลี</v>
          </cell>
          <cell r="E178" t="str">
            <v>รพช.</v>
          </cell>
          <cell r="F178" t="str">
            <v>M2</v>
          </cell>
          <cell r="G178">
            <v>105</v>
          </cell>
          <cell r="H178">
            <v>75489</v>
          </cell>
          <cell r="I178">
            <v>13</v>
          </cell>
          <cell r="J178" t="str">
            <v>รพช. M2 &gt;100</v>
          </cell>
          <cell r="K178" t="str">
            <v>รพช.</v>
          </cell>
          <cell r="L178" t="str">
            <v>M2</v>
          </cell>
          <cell r="M178">
            <v>116</v>
          </cell>
          <cell r="N178">
            <v>74678</v>
          </cell>
          <cell r="O178">
            <v>13</v>
          </cell>
          <cell r="P178" t="str">
            <v>รพช. M2 &gt;100</v>
          </cell>
        </row>
        <row r="179">
          <cell r="C179" t="str">
            <v>11215</v>
          </cell>
          <cell r="D179" t="str">
            <v>รพ.ท่าตะโก</v>
          </cell>
          <cell r="E179" t="str">
            <v>รพช.</v>
          </cell>
          <cell r="F179" t="str">
            <v>F1</v>
          </cell>
          <cell r="G179">
            <v>68</v>
          </cell>
          <cell r="H179">
            <v>51076</v>
          </cell>
          <cell r="I179">
            <v>10</v>
          </cell>
          <cell r="J179" t="str">
            <v>รพช.F1 50,000-100,000</v>
          </cell>
          <cell r="K179" t="str">
            <v>รพช.</v>
          </cell>
          <cell r="L179" t="str">
            <v>F1</v>
          </cell>
          <cell r="M179">
            <v>60</v>
          </cell>
          <cell r="N179">
            <v>50607</v>
          </cell>
          <cell r="O179">
            <v>10</v>
          </cell>
          <cell r="P179" t="str">
            <v>รพช.F1 50,000-100,000</v>
          </cell>
        </row>
        <row r="180">
          <cell r="C180" t="str">
            <v>11216</v>
          </cell>
          <cell r="D180" t="str">
            <v>รพ.ไพศาลี</v>
          </cell>
          <cell r="E180" t="str">
            <v>รพช.</v>
          </cell>
          <cell r="F180" t="str">
            <v>F2</v>
          </cell>
          <cell r="G180">
            <v>60</v>
          </cell>
          <cell r="H180">
            <v>55014</v>
          </cell>
          <cell r="I180">
            <v>6</v>
          </cell>
          <cell r="J180" t="str">
            <v>รพช.F2 30,000 - 60,000</v>
          </cell>
          <cell r="K180" t="str">
            <v>รพช.</v>
          </cell>
          <cell r="L180" t="str">
            <v>F2</v>
          </cell>
          <cell r="M180">
            <v>60</v>
          </cell>
          <cell r="N180">
            <v>54244</v>
          </cell>
          <cell r="O180">
            <v>6</v>
          </cell>
          <cell r="P180" t="str">
            <v>รพช.F2 30,000 - 60,000</v>
          </cell>
        </row>
        <row r="181">
          <cell r="C181" t="str">
            <v>11217</v>
          </cell>
          <cell r="D181" t="str">
            <v>รพ.พยุหะคีรี</v>
          </cell>
          <cell r="E181" t="str">
            <v>รพช.</v>
          </cell>
          <cell r="F181" t="str">
            <v>F2</v>
          </cell>
          <cell r="G181">
            <v>30</v>
          </cell>
          <cell r="H181">
            <v>43670</v>
          </cell>
          <cell r="I181">
            <v>6</v>
          </cell>
          <cell r="J181" t="str">
            <v>รพช.F2 30,000 - 60,000</v>
          </cell>
          <cell r="K181" t="str">
            <v>รพช.</v>
          </cell>
          <cell r="L181" t="str">
            <v>F2</v>
          </cell>
          <cell r="M181">
            <v>36</v>
          </cell>
          <cell r="N181">
            <v>43073</v>
          </cell>
          <cell r="O181">
            <v>6</v>
          </cell>
          <cell r="P181" t="str">
            <v>รพช.F2 30,000 - 60,000</v>
          </cell>
        </row>
        <row r="182">
          <cell r="C182" t="str">
            <v>11218</v>
          </cell>
          <cell r="D182" t="str">
            <v>รพ.ลาดยาว</v>
          </cell>
          <cell r="E182" t="str">
            <v>รพช.</v>
          </cell>
          <cell r="F182" t="str">
            <v>M2</v>
          </cell>
          <cell r="G182">
            <v>90</v>
          </cell>
          <cell r="H182">
            <v>83608</v>
          </cell>
          <cell r="I182">
            <v>13</v>
          </cell>
          <cell r="J182" t="str">
            <v>รพช. M2 &gt;100</v>
          </cell>
          <cell r="K182" t="str">
            <v>รพช.</v>
          </cell>
          <cell r="L182" t="str">
            <v>M2</v>
          </cell>
          <cell r="M182">
            <v>90</v>
          </cell>
          <cell r="N182">
            <v>68989</v>
          </cell>
          <cell r="O182">
            <v>12</v>
          </cell>
          <cell r="P182" t="str">
            <v>รพช. M2 &lt;=100</v>
          </cell>
        </row>
        <row r="183">
          <cell r="C183" t="str">
            <v>11219</v>
          </cell>
          <cell r="D183" t="str">
            <v>รพ.ตากฟ้า</v>
          </cell>
          <cell r="E183" t="str">
            <v>รพช.</v>
          </cell>
          <cell r="F183" t="str">
            <v>F2</v>
          </cell>
          <cell r="G183">
            <v>34</v>
          </cell>
          <cell r="H183">
            <v>30450</v>
          </cell>
          <cell r="I183">
            <v>6</v>
          </cell>
          <cell r="J183" t="str">
            <v>รพช.F2 30,000 - 60,000</v>
          </cell>
          <cell r="K183" t="str">
            <v>รพช.</v>
          </cell>
          <cell r="L183" t="str">
            <v>F2</v>
          </cell>
          <cell r="M183">
            <v>30</v>
          </cell>
          <cell r="N183">
            <v>30052</v>
          </cell>
          <cell r="O183">
            <v>6</v>
          </cell>
          <cell r="P183" t="str">
            <v>รพช.F2 30,000 - 60,000</v>
          </cell>
        </row>
        <row r="184">
          <cell r="C184" t="str">
            <v>11220</v>
          </cell>
          <cell r="D184" t="str">
            <v>รพ.แม่วงก์</v>
          </cell>
          <cell r="E184" t="str">
            <v>รพช.</v>
          </cell>
          <cell r="F184" t="str">
            <v>F2</v>
          </cell>
          <cell r="G184">
            <v>35</v>
          </cell>
          <cell r="H184">
            <v>40151</v>
          </cell>
          <cell r="I184">
            <v>6</v>
          </cell>
          <cell r="J184" t="str">
            <v>รพช.F2 30,000 - 60,000</v>
          </cell>
          <cell r="K184" t="str">
            <v>รพช.</v>
          </cell>
          <cell r="L184" t="str">
            <v>F2</v>
          </cell>
          <cell r="M184">
            <v>30</v>
          </cell>
          <cell r="N184">
            <v>39735</v>
          </cell>
          <cell r="O184">
            <v>6</v>
          </cell>
          <cell r="P184" t="str">
            <v>รพช.F2 30,000 - 60,000</v>
          </cell>
        </row>
        <row r="185">
          <cell r="C185" t="str">
            <v>40749</v>
          </cell>
          <cell r="D185" t="str">
            <v>รพ.ชุมตาบง</v>
          </cell>
          <cell r="E185" t="str">
            <v>รพช.</v>
          </cell>
          <cell r="F185" t="str">
            <v>F3</v>
          </cell>
          <cell r="G185">
            <v>0</v>
          </cell>
          <cell r="H185">
            <v>14824</v>
          </cell>
          <cell r="I185">
            <v>2</v>
          </cell>
          <cell r="J185" t="str">
            <v>รพช.F3 &lt;=15,000</v>
          </cell>
          <cell r="K185" t="str">
            <v>รพช.</v>
          </cell>
          <cell r="L185" t="str">
            <v>F3</v>
          </cell>
          <cell r="M185">
            <v>0</v>
          </cell>
          <cell r="N185">
            <v>28233</v>
          </cell>
          <cell r="O185">
            <v>4</v>
          </cell>
          <cell r="P185" t="str">
            <v>รพช.F3 &gt;=25,000</v>
          </cell>
        </row>
        <row r="186">
          <cell r="C186" t="str">
            <v>10726</v>
          </cell>
          <cell r="D186" t="str">
            <v>รพ.พิจิตร</v>
          </cell>
          <cell r="E186" t="str">
            <v>รพท.</v>
          </cell>
          <cell r="F186" t="str">
            <v>S</v>
          </cell>
          <cell r="G186">
            <v>456</v>
          </cell>
          <cell r="H186">
            <v>79334</v>
          </cell>
          <cell r="I186">
            <v>17</v>
          </cell>
          <cell r="J186" t="str">
            <v>รพท.S &gt;400</v>
          </cell>
          <cell r="K186" t="str">
            <v>รพท.</v>
          </cell>
          <cell r="L186" t="str">
            <v>S</v>
          </cell>
          <cell r="M186">
            <v>456</v>
          </cell>
          <cell r="N186">
            <v>77852</v>
          </cell>
          <cell r="O186">
            <v>17</v>
          </cell>
          <cell r="P186" t="str">
            <v>รพท.S &gt;400</v>
          </cell>
        </row>
        <row r="187">
          <cell r="C187" t="str">
            <v>11258</v>
          </cell>
          <cell r="D187" t="str">
            <v>รพ.วังทรายพูน</v>
          </cell>
          <cell r="E187" t="str">
            <v>รพช.</v>
          </cell>
          <cell r="F187" t="str">
            <v>F2</v>
          </cell>
          <cell r="G187">
            <v>35</v>
          </cell>
          <cell r="H187">
            <v>16501</v>
          </cell>
          <cell r="I187">
            <v>5</v>
          </cell>
          <cell r="J187" t="str">
            <v>รพช.F2 &lt;=30,000</v>
          </cell>
          <cell r="K187" t="str">
            <v>รพช.</v>
          </cell>
          <cell r="L187" t="str">
            <v>F2</v>
          </cell>
          <cell r="M187">
            <v>35</v>
          </cell>
          <cell r="N187">
            <v>16257</v>
          </cell>
          <cell r="O187">
            <v>5</v>
          </cell>
          <cell r="P187" t="str">
            <v>รพช.F2 &lt;=30,000</v>
          </cell>
        </row>
        <row r="188">
          <cell r="C188" t="str">
            <v>11259</v>
          </cell>
          <cell r="D188" t="str">
            <v>รพ.โพธิ์ประทับช้าง</v>
          </cell>
          <cell r="E188" t="str">
            <v>รพช.</v>
          </cell>
          <cell r="F188" t="str">
            <v>F2</v>
          </cell>
          <cell r="G188">
            <v>35</v>
          </cell>
          <cell r="H188">
            <v>32631</v>
          </cell>
          <cell r="I188">
            <v>6</v>
          </cell>
          <cell r="J188" t="str">
            <v>รพช.F2 30,000 - 60,000</v>
          </cell>
          <cell r="K188" t="str">
            <v>รพช.</v>
          </cell>
          <cell r="L188" t="str">
            <v>F2</v>
          </cell>
          <cell r="M188">
            <v>35</v>
          </cell>
          <cell r="N188">
            <v>32186</v>
          </cell>
          <cell r="O188">
            <v>6</v>
          </cell>
          <cell r="P188" t="str">
            <v>รพช.F2 30,000 - 60,000</v>
          </cell>
        </row>
        <row r="189">
          <cell r="C189" t="str">
            <v>11260</v>
          </cell>
          <cell r="D189" t="str">
            <v>รพ.บางมูลนาก</v>
          </cell>
          <cell r="E189" t="str">
            <v>รพช.</v>
          </cell>
          <cell r="F189" t="str">
            <v>M2</v>
          </cell>
          <cell r="G189">
            <v>82</v>
          </cell>
          <cell r="H189">
            <v>43099</v>
          </cell>
          <cell r="I189">
            <v>12</v>
          </cell>
          <cell r="J189" t="str">
            <v>รพช. M2 &lt;=100</v>
          </cell>
          <cell r="K189" t="str">
            <v>รพช.</v>
          </cell>
          <cell r="L189" t="str">
            <v>M2</v>
          </cell>
          <cell r="M189">
            <v>101</v>
          </cell>
          <cell r="N189">
            <v>42214</v>
          </cell>
          <cell r="O189">
            <v>13</v>
          </cell>
          <cell r="P189" t="str">
            <v>รพช. M2 &gt;100</v>
          </cell>
        </row>
        <row r="190">
          <cell r="C190" t="str">
            <v>11261</v>
          </cell>
          <cell r="D190" t="str">
            <v>รพ.โพทะเล</v>
          </cell>
          <cell r="E190" t="str">
            <v>รพช.</v>
          </cell>
          <cell r="F190" t="str">
            <v>F2</v>
          </cell>
          <cell r="G190">
            <v>45</v>
          </cell>
          <cell r="H190">
            <v>34706</v>
          </cell>
          <cell r="I190">
            <v>6</v>
          </cell>
          <cell r="J190" t="str">
            <v>รพช.F2 30,000 - 60,000</v>
          </cell>
          <cell r="K190" t="str">
            <v>รพช.</v>
          </cell>
          <cell r="L190" t="str">
            <v>F2</v>
          </cell>
          <cell r="M190">
            <v>45</v>
          </cell>
          <cell r="N190">
            <v>34253</v>
          </cell>
          <cell r="O190">
            <v>6</v>
          </cell>
          <cell r="P190" t="str">
            <v>รพช.F2 30,000 - 60,000</v>
          </cell>
        </row>
        <row r="191">
          <cell r="C191" t="str">
            <v>11262</v>
          </cell>
          <cell r="D191" t="str">
            <v>รพ.สามง่าม</v>
          </cell>
          <cell r="E191" t="str">
            <v>รพช.</v>
          </cell>
          <cell r="F191" t="str">
            <v>F2</v>
          </cell>
          <cell r="G191">
            <v>43</v>
          </cell>
          <cell r="H191">
            <v>31181</v>
          </cell>
          <cell r="I191">
            <v>6</v>
          </cell>
          <cell r="J191" t="str">
            <v>รพช.F2 30,000 - 60,000</v>
          </cell>
          <cell r="K191" t="str">
            <v>รพช.</v>
          </cell>
          <cell r="L191" t="str">
            <v>F2</v>
          </cell>
          <cell r="M191">
            <v>43</v>
          </cell>
          <cell r="N191">
            <v>30644</v>
          </cell>
          <cell r="O191">
            <v>6</v>
          </cell>
          <cell r="P191" t="str">
            <v>รพช.F2 30,000 - 60,000</v>
          </cell>
        </row>
        <row r="192">
          <cell r="C192" t="str">
            <v>11263</v>
          </cell>
          <cell r="D192" t="str">
            <v>รพ.ทับคล้อ</v>
          </cell>
          <cell r="E192" t="str">
            <v>รพช.</v>
          </cell>
          <cell r="F192" t="str">
            <v>F2</v>
          </cell>
          <cell r="G192">
            <v>34</v>
          </cell>
          <cell r="H192">
            <v>30931</v>
          </cell>
          <cell r="I192">
            <v>6</v>
          </cell>
          <cell r="J192" t="str">
            <v>รพช.F2 30,000 - 60,000</v>
          </cell>
          <cell r="K192" t="str">
            <v>รพช.</v>
          </cell>
          <cell r="L192" t="str">
            <v>F2</v>
          </cell>
          <cell r="M192">
            <v>34</v>
          </cell>
          <cell r="N192">
            <v>30286</v>
          </cell>
          <cell r="O192">
            <v>6</v>
          </cell>
          <cell r="P192" t="str">
            <v>รพช.F2 30,000 - 60,000</v>
          </cell>
        </row>
        <row r="193">
          <cell r="C193" t="str">
            <v>11456</v>
          </cell>
          <cell r="D193" t="str">
            <v>รพร.ตะพานหิน</v>
          </cell>
          <cell r="E193" t="str">
            <v>รพช.</v>
          </cell>
          <cell r="F193" t="str">
            <v>M2</v>
          </cell>
          <cell r="G193">
            <v>100</v>
          </cell>
          <cell r="H193">
            <v>59322</v>
          </cell>
          <cell r="I193">
            <v>12</v>
          </cell>
          <cell r="J193" t="str">
            <v>รพช. M2 &lt;=100</v>
          </cell>
          <cell r="K193" t="str">
            <v>รพช.</v>
          </cell>
          <cell r="L193" t="str">
            <v>M2</v>
          </cell>
          <cell r="M193">
            <v>100</v>
          </cell>
          <cell r="N193">
            <v>58278</v>
          </cell>
          <cell r="O193">
            <v>12</v>
          </cell>
          <cell r="P193" t="str">
            <v>รพช. M2 &lt;=100</v>
          </cell>
        </row>
        <row r="194">
          <cell r="C194" t="str">
            <v>11631</v>
          </cell>
          <cell r="D194" t="str">
            <v>รพ.วชิรบารมี</v>
          </cell>
          <cell r="E194" t="str">
            <v>รพช.</v>
          </cell>
          <cell r="F194" t="str">
            <v>F2</v>
          </cell>
          <cell r="G194">
            <v>34</v>
          </cell>
          <cell r="H194">
            <v>23991</v>
          </cell>
          <cell r="I194">
            <v>5</v>
          </cell>
          <cell r="J194" t="str">
            <v>รพช.F2 &lt;=30,000</v>
          </cell>
          <cell r="K194" t="str">
            <v>รพช.</v>
          </cell>
          <cell r="L194" t="str">
            <v>F2</v>
          </cell>
          <cell r="M194">
            <v>34</v>
          </cell>
          <cell r="N194">
            <v>23581</v>
          </cell>
          <cell r="O194">
            <v>5</v>
          </cell>
          <cell r="P194" t="str">
            <v>รพช.F2 &lt;=30,000</v>
          </cell>
        </row>
        <row r="195">
          <cell r="C195" t="str">
            <v>27978</v>
          </cell>
          <cell r="D195" t="str">
            <v>รพ.สากเหล็ก</v>
          </cell>
          <cell r="E195" t="str">
            <v>รพช.</v>
          </cell>
          <cell r="F195" t="str">
            <v>F3</v>
          </cell>
          <cell r="G195">
            <v>0</v>
          </cell>
          <cell r="H195">
            <v>17520</v>
          </cell>
          <cell r="I195">
            <v>3</v>
          </cell>
          <cell r="J195" t="str">
            <v>รพช.F3 15,000-25,000</v>
          </cell>
          <cell r="K195" t="str">
            <v>รพช.</v>
          </cell>
          <cell r="L195" t="str">
            <v>F3</v>
          </cell>
          <cell r="M195">
            <v>0</v>
          </cell>
          <cell r="N195">
            <v>17310</v>
          </cell>
          <cell r="O195">
            <v>3</v>
          </cell>
          <cell r="P195" t="str">
            <v>รพช.F3 15,000-25,000</v>
          </cell>
        </row>
        <row r="196">
          <cell r="C196" t="str">
            <v>27979</v>
          </cell>
          <cell r="D196" t="str">
            <v>รพ.บึงนาราง</v>
          </cell>
          <cell r="E196" t="str">
            <v>รพช.</v>
          </cell>
          <cell r="F196" t="str">
            <v>F3</v>
          </cell>
          <cell r="G196">
            <v>0</v>
          </cell>
          <cell r="H196">
            <v>13985</v>
          </cell>
          <cell r="I196">
            <v>2</v>
          </cell>
          <cell r="J196" t="str">
            <v>รพช.F3 &lt;=15,000</v>
          </cell>
          <cell r="K196" t="str">
            <v>รพช.</v>
          </cell>
          <cell r="L196" t="str">
            <v>F3</v>
          </cell>
          <cell r="M196">
            <v>0</v>
          </cell>
          <cell r="N196">
            <v>13999</v>
          </cell>
          <cell r="O196">
            <v>2</v>
          </cell>
          <cell r="P196" t="str">
            <v>รพช.F3 &lt;=15,000</v>
          </cell>
        </row>
        <row r="197">
          <cell r="C197" t="str">
            <v>27980</v>
          </cell>
          <cell r="D197" t="str">
            <v>รพ.ดงเจริญ</v>
          </cell>
          <cell r="E197" t="str">
            <v>รพช.</v>
          </cell>
          <cell r="F197" t="str">
            <v>F3</v>
          </cell>
          <cell r="G197">
            <v>0</v>
          </cell>
          <cell r="H197">
            <v>13144</v>
          </cell>
          <cell r="I197">
            <v>2</v>
          </cell>
          <cell r="J197" t="str">
            <v>รพช.F3 &lt;=15,000</v>
          </cell>
          <cell r="K197" t="str">
            <v>รพช.</v>
          </cell>
          <cell r="L197" t="str">
            <v>F3</v>
          </cell>
          <cell r="M197">
            <v>0</v>
          </cell>
          <cell r="N197">
            <v>13118</v>
          </cell>
          <cell r="O197">
            <v>2</v>
          </cell>
          <cell r="P197" t="str">
            <v>รพช.F3 &lt;=15,000</v>
          </cell>
        </row>
        <row r="198">
          <cell r="C198" t="str">
            <v>10720</v>
          </cell>
          <cell r="D198" t="str">
            <v>รพ.อุทัยธานี</v>
          </cell>
          <cell r="E198" t="str">
            <v>รพท.</v>
          </cell>
          <cell r="F198" t="str">
            <v>S</v>
          </cell>
          <cell r="G198">
            <v>345</v>
          </cell>
          <cell r="H198">
            <v>37341</v>
          </cell>
          <cell r="I198">
            <v>16</v>
          </cell>
          <cell r="J198" t="str">
            <v>รพท.S &lt;=400</v>
          </cell>
          <cell r="K198" t="str">
            <v>รพท.</v>
          </cell>
          <cell r="L198" t="str">
            <v>S</v>
          </cell>
          <cell r="M198">
            <v>350</v>
          </cell>
          <cell r="N198">
            <v>36940</v>
          </cell>
          <cell r="O198">
            <v>16</v>
          </cell>
          <cell r="P198" t="str">
            <v>รพท.S &lt;=400</v>
          </cell>
        </row>
        <row r="199">
          <cell r="C199" t="str">
            <v>11221</v>
          </cell>
          <cell r="D199" t="str">
            <v>รพ.ทัพทัน</v>
          </cell>
          <cell r="E199" t="str">
            <v>รพช.</v>
          </cell>
          <cell r="F199" t="str">
            <v>F2</v>
          </cell>
          <cell r="G199">
            <v>105</v>
          </cell>
          <cell r="H199">
            <v>31882</v>
          </cell>
          <cell r="I199">
            <v>6</v>
          </cell>
          <cell r="J199" t="str">
            <v>รพช.F2 30,000 - 60,000</v>
          </cell>
          <cell r="K199" t="str">
            <v>รพช.</v>
          </cell>
          <cell r="L199" t="str">
            <v>F2</v>
          </cell>
          <cell r="M199">
            <v>90</v>
          </cell>
          <cell r="N199">
            <v>31539</v>
          </cell>
          <cell r="O199">
            <v>6</v>
          </cell>
          <cell r="P199" t="str">
            <v>รพช.F2 30,000 - 60,000</v>
          </cell>
        </row>
        <row r="200">
          <cell r="C200" t="str">
            <v>11222</v>
          </cell>
          <cell r="D200" t="str">
            <v>รพ.สว่างอารมณ์</v>
          </cell>
          <cell r="E200" t="str">
            <v>รพช.</v>
          </cell>
          <cell r="F200" t="str">
            <v>F2</v>
          </cell>
          <cell r="G200">
            <v>44</v>
          </cell>
          <cell r="H200">
            <v>24629</v>
          </cell>
          <cell r="I200">
            <v>5</v>
          </cell>
          <cell r="J200" t="str">
            <v>รพช.F2 &lt;=30,000</v>
          </cell>
          <cell r="K200" t="str">
            <v>รพช.</v>
          </cell>
          <cell r="L200" t="str">
            <v>F2</v>
          </cell>
          <cell r="M200">
            <v>30</v>
          </cell>
          <cell r="N200">
            <v>24176</v>
          </cell>
          <cell r="O200">
            <v>5</v>
          </cell>
          <cell r="P200" t="str">
            <v>รพช.F2 &lt;=30,000</v>
          </cell>
        </row>
        <row r="201">
          <cell r="C201" t="str">
            <v>11223</v>
          </cell>
          <cell r="D201" t="str">
            <v>รพ.หนองฉาง</v>
          </cell>
          <cell r="E201" t="str">
            <v>รพช.</v>
          </cell>
          <cell r="F201" t="str">
            <v>F1</v>
          </cell>
          <cell r="G201">
            <v>90</v>
          </cell>
          <cell r="H201">
            <v>41099</v>
          </cell>
          <cell r="I201">
            <v>9</v>
          </cell>
          <cell r="J201" t="str">
            <v>รพช.F1 &lt;=50,000</v>
          </cell>
          <cell r="K201" t="str">
            <v>รพช.</v>
          </cell>
          <cell r="L201" t="str">
            <v>F1</v>
          </cell>
          <cell r="M201">
            <v>90</v>
          </cell>
          <cell r="N201">
            <v>40535</v>
          </cell>
          <cell r="O201">
            <v>9</v>
          </cell>
          <cell r="P201" t="str">
            <v>รพช.F1 &lt;=50,000</v>
          </cell>
        </row>
        <row r="202">
          <cell r="C202" t="str">
            <v>11224</v>
          </cell>
          <cell r="D202" t="str">
            <v>รพ.หนองขาหย่าง</v>
          </cell>
          <cell r="E202" t="str">
            <v>รพช.</v>
          </cell>
          <cell r="F202" t="str">
            <v>F3</v>
          </cell>
          <cell r="G202">
            <v>10</v>
          </cell>
          <cell r="H202">
            <v>9472</v>
          </cell>
          <cell r="I202">
            <v>2</v>
          </cell>
          <cell r="J202" t="str">
            <v>รพช.F3 &lt;=15,000</v>
          </cell>
          <cell r="K202" t="str">
            <v>รพช.</v>
          </cell>
          <cell r="L202" t="str">
            <v>F3</v>
          </cell>
          <cell r="M202">
            <v>10</v>
          </cell>
          <cell r="N202">
            <v>9337</v>
          </cell>
          <cell r="O202">
            <v>2</v>
          </cell>
          <cell r="P202" t="str">
            <v>รพช.F3 &lt;=15,000</v>
          </cell>
        </row>
        <row r="203">
          <cell r="C203" t="str">
            <v>11225</v>
          </cell>
          <cell r="D203" t="str">
            <v>รพ.บ้านไร่</v>
          </cell>
          <cell r="E203" t="str">
            <v>รพช.</v>
          </cell>
          <cell r="F203" t="str">
            <v>F2</v>
          </cell>
          <cell r="G203">
            <v>65</v>
          </cell>
          <cell r="H203">
            <v>44308</v>
          </cell>
          <cell r="I203">
            <v>6</v>
          </cell>
          <cell r="J203" t="str">
            <v>รพช.F2 30,000 - 60,000</v>
          </cell>
          <cell r="K203" t="str">
            <v>รพช.</v>
          </cell>
          <cell r="L203" t="str">
            <v>F2</v>
          </cell>
          <cell r="M203">
            <v>60</v>
          </cell>
          <cell r="N203">
            <v>43966</v>
          </cell>
          <cell r="O203">
            <v>6</v>
          </cell>
          <cell r="P203" t="str">
            <v>รพช.F2 30,000 - 60,000</v>
          </cell>
        </row>
        <row r="204">
          <cell r="C204" t="str">
            <v>11226</v>
          </cell>
          <cell r="D204" t="str">
            <v>รพ.ลานสัก</v>
          </cell>
          <cell r="E204" t="str">
            <v>รพช.</v>
          </cell>
          <cell r="F204" t="str">
            <v>F2</v>
          </cell>
          <cell r="G204">
            <v>60</v>
          </cell>
          <cell r="H204">
            <v>42369</v>
          </cell>
          <cell r="I204">
            <v>6</v>
          </cell>
          <cell r="J204" t="str">
            <v>รพช.F2 30,000 - 60,000</v>
          </cell>
          <cell r="K204" t="str">
            <v>รพช.</v>
          </cell>
          <cell r="L204" t="str">
            <v>F2</v>
          </cell>
          <cell r="M204">
            <v>60</v>
          </cell>
          <cell r="N204">
            <v>41888</v>
          </cell>
          <cell r="O204">
            <v>6</v>
          </cell>
          <cell r="P204" t="str">
            <v>รพช.F2 30,000 - 60,000</v>
          </cell>
        </row>
        <row r="205">
          <cell r="C205" t="str">
            <v>11227</v>
          </cell>
          <cell r="D205" t="str">
            <v>รพ.ห้วยคต</v>
          </cell>
          <cell r="E205" t="str">
            <v>รพช.</v>
          </cell>
          <cell r="F205" t="str">
            <v>F2</v>
          </cell>
          <cell r="G205">
            <v>30</v>
          </cell>
          <cell r="H205">
            <v>15946</v>
          </cell>
          <cell r="I205">
            <v>5</v>
          </cell>
          <cell r="J205" t="str">
            <v>รพช.F2 &lt;=30,000</v>
          </cell>
          <cell r="K205" t="str">
            <v>รพช.</v>
          </cell>
          <cell r="L205" t="str">
            <v>F2</v>
          </cell>
          <cell r="M205">
            <v>30</v>
          </cell>
          <cell r="N205">
            <v>15861</v>
          </cell>
          <cell r="O205">
            <v>5</v>
          </cell>
          <cell r="P205" t="str">
            <v>รพช.F2 &lt;=30,000</v>
          </cell>
        </row>
        <row r="206">
          <cell r="C206" t="str">
            <v>10698</v>
          </cell>
          <cell r="D206" t="str">
            <v>รพ.นครนายก</v>
          </cell>
          <cell r="E206" t="str">
            <v>รพท.</v>
          </cell>
          <cell r="F206" t="str">
            <v>S</v>
          </cell>
          <cell r="G206">
            <v>314</v>
          </cell>
          <cell r="H206">
            <v>64636</v>
          </cell>
          <cell r="I206">
            <v>16</v>
          </cell>
          <cell r="J206" t="str">
            <v>รพท.S &lt;=400</v>
          </cell>
          <cell r="K206" t="str">
            <v>รพท.</v>
          </cell>
          <cell r="L206" t="str">
            <v>S</v>
          </cell>
          <cell r="M206">
            <v>314</v>
          </cell>
          <cell r="N206">
            <v>64246</v>
          </cell>
          <cell r="O206">
            <v>16</v>
          </cell>
          <cell r="P206" t="str">
            <v>รพท.S &lt;=400</v>
          </cell>
        </row>
        <row r="207">
          <cell r="C207" t="str">
            <v>10863</v>
          </cell>
          <cell r="D207" t="str">
            <v>รพ.ปากพลี</v>
          </cell>
          <cell r="E207" t="str">
            <v>รพช.</v>
          </cell>
          <cell r="F207" t="str">
            <v>F3</v>
          </cell>
          <cell r="G207">
            <v>10</v>
          </cell>
          <cell r="H207">
            <v>14616</v>
          </cell>
          <cell r="I207">
            <v>2</v>
          </cell>
          <cell r="J207" t="str">
            <v>รพช.F3 &lt;=15,000</v>
          </cell>
          <cell r="K207" t="str">
            <v>รพช.</v>
          </cell>
          <cell r="L207" t="str">
            <v>F3</v>
          </cell>
          <cell r="M207">
            <v>10</v>
          </cell>
          <cell r="N207">
            <v>14440</v>
          </cell>
          <cell r="O207">
            <v>2</v>
          </cell>
          <cell r="P207" t="str">
            <v>รพช.F3 &lt;=15,000</v>
          </cell>
        </row>
        <row r="208">
          <cell r="C208" t="str">
            <v>10864</v>
          </cell>
          <cell r="D208" t="str">
            <v>รพ.บ้านนา</v>
          </cell>
          <cell r="E208" t="str">
            <v>รพช.</v>
          </cell>
          <cell r="F208" t="str">
            <v>F2</v>
          </cell>
          <cell r="G208">
            <v>70</v>
          </cell>
          <cell r="H208">
            <v>45137</v>
          </cell>
          <cell r="I208">
            <v>6</v>
          </cell>
          <cell r="J208" t="str">
            <v>รพช.F2 30,000 - 60,000</v>
          </cell>
          <cell r="K208" t="str">
            <v>รพช.</v>
          </cell>
          <cell r="L208" t="str">
            <v>F2</v>
          </cell>
          <cell r="M208">
            <v>70</v>
          </cell>
          <cell r="N208">
            <v>44702</v>
          </cell>
          <cell r="O208">
            <v>6</v>
          </cell>
          <cell r="P208" t="str">
            <v>รพช.F2 30,000 - 60,000</v>
          </cell>
        </row>
        <row r="209">
          <cell r="C209" t="str">
            <v>10865</v>
          </cell>
          <cell r="D209" t="str">
            <v>รพ.องครักษ์</v>
          </cell>
          <cell r="E209" t="str">
            <v>รพช.</v>
          </cell>
          <cell r="F209" t="str">
            <v>F2</v>
          </cell>
          <cell r="G209">
            <v>33</v>
          </cell>
          <cell r="H209">
            <v>29368</v>
          </cell>
          <cell r="I209">
            <v>5</v>
          </cell>
          <cell r="J209" t="str">
            <v>รพช.F2 &lt;=30,000</v>
          </cell>
          <cell r="K209" t="str">
            <v>รพช.</v>
          </cell>
          <cell r="L209" t="str">
            <v>F2</v>
          </cell>
          <cell r="M209">
            <v>33</v>
          </cell>
          <cell r="N209">
            <v>29574</v>
          </cell>
          <cell r="O209">
            <v>5</v>
          </cell>
          <cell r="P209" t="str">
            <v>รพช.F2 &lt;=30,000</v>
          </cell>
        </row>
        <row r="210">
          <cell r="C210" t="str">
            <v>10686</v>
          </cell>
          <cell r="D210" t="str">
            <v>รพ.พระนั่งเกล้า</v>
          </cell>
          <cell r="E210" t="str">
            <v>รพศ</v>
          </cell>
          <cell r="F210" t="str">
            <v>A</v>
          </cell>
          <cell r="G210">
            <v>515</v>
          </cell>
          <cell r="H210">
            <v>221376</v>
          </cell>
          <cell r="I210">
            <v>18</v>
          </cell>
          <cell r="J210" t="str">
            <v>รพศ.A &lt;=700</v>
          </cell>
          <cell r="K210" t="str">
            <v>รพศ.</v>
          </cell>
          <cell r="L210" t="str">
            <v>A</v>
          </cell>
          <cell r="M210">
            <v>606</v>
          </cell>
          <cell r="N210">
            <v>206437</v>
          </cell>
          <cell r="O210">
            <v>18</v>
          </cell>
          <cell r="P210" t="str">
            <v>รพศ.A &lt;=700</v>
          </cell>
        </row>
        <row r="211">
          <cell r="C211" t="str">
            <v>10756</v>
          </cell>
          <cell r="D211" t="str">
            <v>รพ.บางกรวย</v>
          </cell>
          <cell r="E211" t="str">
            <v>รพช.</v>
          </cell>
          <cell r="F211" t="str">
            <v>F1</v>
          </cell>
          <cell r="G211">
            <v>20</v>
          </cell>
          <cell r="H211">
            <v>49296</v>
          </cell>
          <cell r="I211">
            <v>9</v>
          </cell>
          <cell r="J211" t="str">
            <v>รพช.F1 &lt;=50,000</v>
          </cell>
          <cell r="K211" t="str">
            <v>รพช.</v>
          </cell>
          <cell r="L211" t="str">
            <v>F1</v>
          </cell>
          <cell r="M211">
            <v>20</v>
          </cell>
          <cell r="N211">
            <v>46535</v>
          </cell>
          <cell r="O211">
            <v>9</v>
          </cell>
          <cell r="P211" t="str">
            <v>รพช.F1 &lt;=50,000</v>
          </cell>
        </row>
        <row r="212">
          <cell r="C212" t="str">
            <v>10757</v>
          </cell>
          <cell r="D212" t="str">
            <v>รพ.บางใหญ่</v>
          </cell>
          <cell r="E212" t="str">
            <v>รพช.</v>
          </cell>
          <cell r="F212" t="str">
            <v>M2</v>
          </cell>
          <cell r="G212">
            <v>63</v>
          </cell>
          <cell r="H212">
            <v>71853</v>
          </cell>
          <cell r="I212">
            <v>12</v>
          </cell>
          <cell r="J212" t="str">
            <v>รพช. M2 &lt;=100</v>
          </cell>
          <cell r="K212" t="str">
            <v>รพช.</v>
          </cell>
          <cell r="L212" t="str">
            <v>M2</v>
          </cell>
          <cell r="M212">
            <v>80</v>
          </cell>
          <cell r="N212">
            <v>69929</v>
          </cell>
          <cell r="O212">
            <v>12</v>
          </cell>
          <cell r="P212" t="str">
            <v>รพช. M2 &lt;=100</v>
          </cell>
        </row>
        <row r="213">
          <cell r="C213" t="str">
            <v>10758</v>
          </cell>
          <cell r="D213" t="str">
            <v>รพ.บางบัวทอง</v>
          </cell>
          <cell r="E213" t="str">
            <v>รพช.</v>
          </cell>
          <cell r="F213" t="str">
            <v>M2</v>
          </cell>
          <cell r="G213">
            <v>30</v>
          </cell>
          <cell r="H213">
            <v>72592</v>
          </cell>
          <cell r="I213">
            <v>12</v>
          </cell>
          <cell r="J213" t="str">
            <v>รพช. M2 &lt;=100</v>
          </cell>
          <cell r="K213" t="str">
            <v>รพช.</v>
          </cell>
          <cell r="L213" t="str">
            <v>M2</v>
          </cell>
          <cell r="M213">
            <v>60</v>
          </cell>
          <cell r="N213">
            <v>69158</v>
          </cell>
          <cell r="O213">
            <v>12</v>
          </cell>
          <cell r="P213" t="str">
            <v>รพช. M2 &lt;=100</v>
          </cell>
        </row>
        <row r="214">
          <cell r="C214" t="str">
            <v>10759</v>
          </cell>
          <cell r="D214" t="str">
            <v>รพ.ไทรน้อย</v>
          </cell>
          <cell r="E214" t="str">
            <v>รพช.</v>
          </cell>
          <cell r="F214" t="str">
            <v>F2</v>
          </cell>
          <cell r="G214">
            <v>54</v>
          </cell>
          <cell r="H214">
            <v>50310</v>
          </cell>
          <cell r="I214">
            <v>6</v>
          </cell>
          <cell r="J214" t="str">
            <v>รพช.F2 30,000 - 60,000</v>
          </cell>
          <cell r="K214" t="str">
            <v>รพช.</v>
          </cell>
          <cell r="L214" t="str">
            <v>F2</v>
          </cell>
          <cell r="M214">
            <v>58</v>
          </cell>
          <cell r="N214">
            <v>49968</v>
          </cell>
          <cell r="O214">
            <v>6</v>
          </cell>
          <cell r="P214" t="str">
            <v>รพช.F2 30,000 - 60,000</v>
          </cell>
        </row>
        <row r="215">
          <cell r="C215" t="str">
            <v>10760</v>
          </cell>
          <cell r="D215" t="str">
            <v>รพ.ปากเกร็ด</v>
          </cell>
          <cell r="E215" t="str">
            <v>รพช.</v>
          </cell>
          <cell r="F215" t="str">
            <v>F1</v>
          </cell>
          <cell r="G215">
            <v>35</v>
          </cell>
          <cell r="H215">
            <v>59652</v>
          </cell>
          <cell r="I215">
            <v>10</v>
          </cell>
          <cell r="J215" t="str">
            <v>รพช.F1 50,000-100,000</v>
          </cell>
          <cell r="K215" t="str">
            <v>รพช.</v>
          </cell>
          <cell r="L215" t="str">
            <v>F1</v>
          </cell>
          <cell r="M215">
            <v>60</v>
          </cell>
          <cell r="N215">
            <v>57242</v>
          </cell>
          <cell r="O215">
            <v>10</v>
          </cell>
          <cell r="P215" t="str">
            <v>รพช.F1 50,000-100,000</v>
          </cell>
        </row>
        <row r="216">
          <cell r="C216" t="str">
            <v>28875</v>
          </cell>
          <cell r="D216" t="str">
            <v>รพ.บางบัวทอง ๒</v>
          </cell>
          <cell r="E216" t="str">
            <v>รพช.</v>
          </cell>
          <cell r="F216" t="str">
            <v>F3</v>
          </cell>
          <cell r="G216">
            <v>30</v>
          </cell>
          <cell r="H216">
            <v>11445</v>
          </cell>
          <cell r="I216">
            <v>2</v>
          </cell>
          <cell r="J216" t="str">
            <v>รพช.F3 &lt;=15,000</v>
          </cell>
          <cell r="K216" t="str">
            <v>รพช.</v>
          </cell>
          <cell r="L216" t="str">
            <v>F3</v>
          </cell>
          <cell r="M216">
            <v>27</v>
          </cell>
          <cell r="N216">
            <v>12205</v>
          </cell>
          <cell r="O216">
            <v>2</v>
          </cell>
          <cell r="P216" t="str">
            <v>รพช.F3 &lt;=15,000</v>
          </cell>
        </row>
        <row r="217">
          <cell r="C217" t="str">
            <v>10687</v>
          </cell>
          <cell r="D217" t="str">
            <v>รพ.ปทุมธานี</v>
          </cell>
          <cell r="E217" t="str">
            <v>รพท.</v>
          </cell>
          <cell r="F217" t="str">
            <v>S</v>
          </cell>
          <cell r="G217">
            <v>380</v>
          </cell>
          <cell r="H217">
            <v>135687</v>
          </cell>
          <cell r="I217">
            <v>16</v>
          </cell>
          <cell r="J217" t="str">
            <v>รพท.S &lt;=400</v>
          </cell>
          <cell r="K217" t="str">
            <v>รพท.</v>
          </cell>
          <cell r="L217" t="str">
            <v>S</v>
          </cell>
          <cell r="M217">
            <v>408</v>
          </cell>
          <cell r="N217">
            <v>128766</v>
          </cell>
          <cell r="O217">
            <v>17</v>
          </cell>
          <cell r="P217" t="str">
            <v>รพท.S &gt;400</v>
          </cell>
        </row>
        <row r="218">
          <cell r="C218" t="str">
            <v>10761</v>
          </cell>
          <cell r="D218" t="str">
            <v>รพ.คลองหลวง</v>
          </cell>
          <cell r="E218" t="str">
            <v>รพช.</v>
          </cell>
          <cell r="F218" t="str">
            <v>F2</v>
          </cell>
          <cell r="G218">
            <v>34</v>
          </cell>
          <cell r="H218">
            <v>84841</v>
          </cell>
          <cell r="I218">
            <v>7</v>
          </cell>
          <cell r="J218" t="str">
            <v>รพช.F2 60,000-90,000</v>
          </cell>
          <cell r="K218" t="str">
            <v>รพช.</v>
          </cell>
          <cell r="L218" t="str">
            <v>F2</v>
          </cell>
          <cell r="M218">
            <v>50</v>
          </cell>
          <cell r="N218">
            <v>82471</v>
          </cell>
          <cell r="O218">
            <v>7</v>
          </cell>
          <cell r="P218" t="str">
            <v>รพช.F2 60,000-90,000</v>
          </cell>
        </row>
        <row r="219">
          <cell r="C219" t="str">
            <v>10762</v>
          </cell>
          <cell r="D219" t="str">
            <v>รพ.ธัญบุรี</v>
          </cell>
          <cell r="E219" t="str">
            <v>รพช.</v>
          </cell>
          <cell r="F219" t="str">
            <v>M2</v>
          </cell>
          <cell r="G219">
            <v>66</v>
          </cell>
          <cell r="H219">
            <v>76231</v>
          </cell>
          <cell r="I219">
            <v>12</v>
          </cell>
          <cell r="J219" t="str">
            <v>รพช. M2 &lt;=100</v>
          </cell>
          <cell r="K219" t="str">
            <v>รพช.</v>
          </cell>
          <cell r="L219" t="str">
            <v>M2</v>
          </cell>
          <cell r="M219">
            <v>66</v>
          </cell>
          <cell r="N219">
            <v>77788</v>
          </cell>
          <cell r="O219">
            <v>12</v>
          </cell>
          <cell r="P219" t="str">
            <v>รพช. M2 &lt;=100</v>
          </cell>
        </row>
        <row r="220">
          <cell r="C220" t="str">
            <v>10763</v>
          </cell>
          <cell r="D220" t="str">
            <v>รพ.ประชาธิปัตย์</v>
          </cell>
          <cell r="E220" t="str">
            <v>รพช.</v>
          </cell>
          <cell r="F220" t="str">
            <v>F2</v>
          </cell>
          <cell r="G220">
            <v>30</v>
          </cell>
          <cell r="H220">
            <v>43693</v>
          </cell>
          <cell r="I220">
            <v>6</v>
          </cell>
          <cell r="J220" t="str">
            <v>รพช.F2 30,000 - 60,000</v>
          </cell>
          <cell r="K220" t="str">
            <v>รพช.</v>
          </cell>
          <cell r="L220" t="str">
            <v>F2</v>
          </cell>
          <cell r="M220">
            <v>33</v>
          </cell>
          <cell r="N220">
            <v>42999</v>
          </cell>
          <cell r="O220">
            <v>6</v>
          </cell>
          <cell r="P220" t="str">
            <v>รพช.F2 30,000 - 60,000</v>
          </cell>
        </row>
        <row r="221">
          <cell r="C221" t="str">
            <v>10764</v>
          </cell>
          <cell r="D221" t="str">
            <v>รพ.หนองเสือ</v>
          </cell>
          <cell r="E221" t="str">
            <v>รพช.</v>
          </cell>
          <cell r="F221" t="str">
            <v>F2</v>
          </cell>
          <cell r="G221">
            <v>36</v>
          </cell>
          <cell r="H221">
            <v>32420</v>
          </cell>
          <cell r="I221">
            <v>6</v>
          </cell>
          <cell r="J221" t="str">
            <v>รพช.F2 30,000 - 60,000</v>
          </cell>
          <cell r="K221" t="str">
            <v>รพช.</v>
          </cell>
          <cell r="L221" t="str">
            <v>F2</v>
          </cell>
          <cell r="M221">
            <v>38</v>
          </cell>
          <cell r="N221">
            <v>31685</v>
          </cell>
          <cell r="O221">
            <v>6</v>
          </cell>
          <cell r="P221" t="str">
            <v>รพช.F2 30,000 - 60,000</v>
          </cell>
        </row>
        <row r="222">
          <cell r="C222" t="str">
            <v>10765</v>
          </cell>
          <cell r="D222" t="str">
            <v>รพ.ลาดหลุมแก้ว</v>
          </cell>
          <cell r="E222" t="str">
            <v>รพช.</v>
          </cell>
          <cell r="F222" t="str">
            <v>F2</v>
          </cell>
          <cell r="G222">
            <v>31</v>
          </cell>
          <cell r="H222">
            <v>28935</v>
          </cell>
          <cell r="I222">
            <v>5</v>
          </cell>
          <cell r="J222" t="str">
            <v>รพช.F2 &lt;=30,000</v>
          </cell>
          <cell r="K222" t="str">
            <v>รพช.</v>
          </cell>
          <cell r="L222" t="str">
            <v>F2</v>
          </cell>
          <cell r="M222">
            <v>30</v>
          </cell>
          <cell r="N222">
            <v>28934</v>
          </cell>
          <cell r="O222">
            <v>5</v>
          </cell>
          <cell r="P222" t="str">
            <v>รพช.F2 &lt;=30,000</v>
          </cell>
        </row>
        <row r="223">
          <cell r="C223" t="str">
            <v>10766</v>
          </cell>
          <cell r="D223" t="str">
            <v>รพ.ลำลูกกา</v>
          </cell>
          <cell r="E223" t="str">
            <v>รพช.</v>
          </cell>
          <cell r="F223" t="str">
            <v>F2</v>
          </cell>
          <cell r="G223">
            <v>36</v>
          </cell>
          <cell r="H223">
            <v>62129</v>
          </cell>
          <cell r="I223">
            <v>7</v>
          </cell>
          <cell r="J223" t="str">
            <v>รพช.F2 60,000-90,000</v>
          </cell>
          <cell r="K223" t="str">
            <v>รพช.</v>
          </cell>
          <cell r="L223" t="str">
            <v>F2</v>
          </cell>
          <cell r="M223">
            <v>35</v>
          </cell>
          <cell r="N223">
            <v>57228</v>
          </cell>
          <cell r="O223">
            <v>6</v>
          </cell>
          <cell r="P223" t="str">
            <v>รพช.F2 30,000 - 60,000</v>
          </cell>
        </row>
        <row r="224">
          <cell r="C224" t="str">
            <v>10767</v>
          </cell>
          <cell r="D224" t="str">
            <v>รพ.สามโคก</v>
          </cell>
          <cell r="E224" t="str">
            <v>รพช.</v>
          </cell>
          <cell r="F224" t="str">
            <v>F3</v>
          </cell>
          <cell r="G224">
            <v>30</v>
          </cell>
          <cell r="H224">
            <v>23109</v>
          </cell>
          <cell r="I224">
            <v>3</v>
          </cell>
          <cell r="J224" t="str">
            <v>รพช.F3 15,000-25,000</v>
          </cell>
          <cell r="K224" t="str">
            <v>รพช.</v>
          </cell>
          <cell r="L224" t="str">
            <v>F2</v>
          </cell>
          <cell r="M224">
            <v>38</v>
          </cell>
          <cell r="N224">
            <v>21383</v>
          </cell>
          <cell r="O224">
            <v>5</v>
          </cell>
          <cell r="P224" t="str">
            <v>รพช.F2 &lt;=30,000</v>
          </cell>
        </row>
        <row r="225">
          <cell r="C225" t="str">
            <v>10660</v>
          </cell>
          <cell r="D225" t="str">
            <v>รพ.พระนครศรีอยุธยา</v>
          </cell>
          <cell r="E225" t="str">
            <v>รพศ</v>
          </cell>
          <cell r="F225" t="str">
            <v>A</v>
          </cell>
          <cell r="G225">
            <v>524</v>
          </cell>
          <cell r="H225">
            <v>113344</v>
          </cell>
          <cell r="I225">
            <v>18</v>
          </cell>
          <cell r="J225" t="str">
            <v>รพศ.A &lt;=700</v>
          </cell>
          <cell r="K225" t="str">
            <v>รพศ.</v>
          </cell>
          <cell r="L225" t="str">
            <v>A</v>
          </cell>
          <cell r="M225">
            <v>524</v>
          </cell>
          <cell r="N225">
            <v>114765</v>
          </cell>
          <cell r="O225">
            <v>18</v>
          </cell>
          <cell r="P225" t="str">
            <v>รพศ.A &lt;=700</v>
          </cell>
        </row>
        <row r="226">
          <cell r="C226" t="str">
            <v>10688</v>
          </cell>
          <cell r="D226" t="str">
            <v>รพ.เสนา</v>
          </cell>
          <cell r="E226" t="str">
            <v>รพท.</v>
          </cell>
          <cell r="F226" t="str">
            <v>M1</v>
          </cell>
          <cell r="G226">
            <v>208</v>
          </cell>
          <cell r="H226">
            <v>58178</v>
          </cell>
          <cell r="I226">
            <v>15</v>
          </cell>
          <cell r="J226" t="str">
            <v>รพท. M1 &gt;200</v>
          </cell>
          <cell r="K226" t="str">
            <v>รพท.</v>
          </cell>
          <cell r="L226" t="str">
            <v>M1</v>
          </cell>
          <cell r="M226">
            <v>208</v>
          </cell>
          <cell r="N226">
            <v>57037</v>
          </cell>
          <cell r="O226">
            <v>15</v>
          </cell>
          <cell r="P226" t="str">
            <v>รพท. M1 &gt;200</v>
          </cell>
        </row>
        <row r="227">
          <cell r="C227" t="str">
            <v>10768</v>
          </cell>
          <cell r="D227" t="str">
            <v>รพ.ท่าเรือ</v>
          </cell>
          <cell r="E227" t="str">
            <v>รพช.</v>
          </cell>
          <cell r="F227" t="str">
            <v>F2</v>
          </cell>
          <cell r="G227">
            <v>30</v>
          </cell>
          <cell r="H227">
            <v>28808</v>
          </cell>
          <cell r="I227">
            <v>5</v>
          </cell>
          <cell r="J227" t="str">
            <v>รพช.F2 &lt;=30,000</v>
          </cell>
          <cell r="K227" t="str">
            <v>รพช.</v>
          </cell>
          <cell r="L227" t="str">
            <v>F2</v>
          </cell>
          <cell r="M227">
            <v>30</v>
          </cell>
          <cell r="N227">
            <v>28387</v>
          </cell>
          <cell r="O227">
            <v>5</v>
          </cell>
          <cell r="P227" t="str">
            <v>รพช.F2 &lt;=30,000</v>
          </cell>
        </row>
        <row r="228">
          <cell r="C228" t="str">
            <v>10769</v>
          </cell>
          <cell r="D228" t="str">
            <v>รพ.สมเด็จพระสังฆราช(นครหลวง)</v>
          </cell>
          <cell r="E228" t="str">
            <v>รพช.</v>
          </cell>
          <cell r="F228" t="str">
            <v>F2</v>
          </cell>
          <cell r="G228">
            <v>45</v>
          </cell>
          <cell r="H228">
            <v>24964</v>
          </cell>
          <cell r="I228">
            <v>5</v>
          </cell>
          <cell r="J228" t="str">
            <v>รพช.F2 &lt;=30,000</v>
          </cell>
          <cell r="K228" t="str">
            <v>รพช.</v>
          </cell>
          <cell r="L228" t="str">
            <v>F2</v>
          </cell>
          <cell r="M228">
            <v>66</v>
          </cell>
          <cell r="N228">
            <v>24597</v>
          </cell>
          <cell r="O228">
            <v>5</v>
          </cell>
          <cell r="P228" t="str">
            <v>รพช.F2 &lt;=30,000</v>
          </cell>
        </row>
        <row r="229">
          <cell r="C229" t="str">
            <v>10770</v>
          </cell>
          <cell r="D229" t="str">
            <v>รพ.บางไทร</v>
          </cell>
          <cell r="E229" t="str">
            <v>รพช.</v>
          </cell>
          <cell r="F229" t="str">
            <v>F2</v>
          </cell>
          <cell r="G229">
            <v>30</v>
          </cell>
          <cell r="H229">
            <v>20572</v>
          </cell>
          <cell r="I229">
            <v>5</v>
          </cell>
          <cell r="J229" t="str">
            <v>รพช.F2 &lt;=30,000</v>
          </cell>
          <cell r="K229" t="str">
            <v>รพช.</v>
          </cell>
          <cell r="L229" t="str">
            <v>F2</v>
          </cell>
          <cell r="M229">
            <v>24</v>
          </cell>
          <cell r="N229">
            <v>20812</v>
          </cell>
          <cell r="O229">
            <v>5</v>
          </cell>
          <cell r="P229" t="str">
            <v>รพช.F2 &lt;=30,000</v>
          </cell>
        </row>
        <row r="230">
          <cell r="C230" t="str">
            <v>10771</v>
          </cell>
          <cell r="D230" t="str">
            <v>รพ.บางบาล</v>
          </cell>
          <cell r="E230" t="str">
            <v>รพช.</v>
          </cell>
          <cell r="F230" t="str">
            <v>F2</v>
          </cell>
          <cell r="G230">
            <v>30</v>
          </cell>
          <cell r="H230">
            <v>17477</v>
          </cell>
          <cell r="I230">
            <v>5</v>
          </cell>
          <cell r="J230" t="str">
            <v>รพช.F2 &lt;=30,000</v>
          </cell>
          <cell r="K230" t="str">
            <v>รพช.</v>
          </cell>
          <cell r="L230" t="str">
            <v>F2</v>
          </cell>
          <cell r="M230">
            <v>84</v>
          </cell>
          <cell r="N230">
            <v>16950</v>
          </cell>
          <cell r="O230">
            <v>5</v>
          </cell>
          <cell r="P230" t="str">
            <v>รพช.F2 &lt;=30,000</v>
          </cell>
        </row>
        <row r="231">
          <cell r="C231" t="str">
            <v>10772</v>
          </cell>
          <cell r="D231" t="str">
            <v>รพ.บางปะอิน</v>
          </cell>
          <cell r="E231" t="str">
            <v>รพช.</v>
          </cell>
          <cell r="F231" t="str">
            <v>M2</v>
          </cell>
          <cell r="G231">
            <v>60</v>
          </cell>
          <cell r="H231">
            <v>55070</v>
          </cell>
          <cell r="I231">
            <v>12</v>
          </cell>
          <cell r="J231" t="str">
            <v>รพช. M2 &lt;=100</v>
          </cell>
          <cell r="K231" t="str">
            <v>รพช.</v>
          </cell>
          <cell r="L231" t="str">
            <v>M2</v>
          </cell>
          <cell r="M231">
            <v>30</v>
          </cell>
          <cell r="N231">
            <v>55108</v>
          </cell>
          <cell r="O231">
            <v>12</v>
          </cell>
          <cell r="P231" t="str">
            <v>รพช. M2 &lt;=100</v>
          </cell>
        </row>
        <row r="232">
          <cell r="C232" t="str">
            <v>10773</v>
          </cell>
          <cell r="D232" t="str">
            <v>รพ.บางปะหัน</v>
          </cell>
          <cell r="E232" t="str">
            <v>รพช.</v>
          </cell>
          <cell r="F232" t="str">
            <v>F2</v>
          </cell>
          <cell r="G232">
            <v>30</v>
          </cell>
          <cell r="H232">
            <v>22836</v>
          </cell>
          <cell r="I232">
            <v>5</v>
          </cell>
          <cell r="J232" t="str">
            <v>รพช.F2 &lt;=30,000</v>
          </cell>
          <cell r="K232" t="str">
            <v>รพช.</v>
          </cell>
          <cell r="L232" t="str">
            <v>F2</v>
          </cell>
          <cell r="M232">
            <v>30</v>
          </cell>
          <cell r="N232">
            <v>22295</v>
          </cell>
          <cell r="O232">
            <v>5</v>
          </cell>
          <cell r="P232" t="str">
            <v>รพช.F2 &lt;=30,000</v>
          </cell>
        </row>
        <row r="233">
          <cell r="C233" t="str">
            <v>10774</v>
          </cell>
          <cell r="D233" t="str">
            <v>รพ.ผักไห่</v>
          </cell>
          <cell r="E233" t="str">
            <v>รพช.</v>
          </cell>
          <cell r="F233" t="str">
            <v>F2</v>
          </cell>
          <cell r="G233">
            <v>30</v>
          </cell>
          <cell r="H233">
            <v>25975</v>
          </cell>
          <cell r="I233">
            <v>5</v>
          </cell>
          <cell r="J233" t="str">
            <v>รพช.F2 &lt;=30,000</v>
          </cell>
          <cell r="K233" t="str">
            <v>รพช.</v>
          </cell>
          <cell r="L233" t="str">
            <v>F2</v>
          </cell>
          <cell r="M233">
            <v>31</v>
          </cell>
          <cell r="N233">
            <v>25428</v>
          </cell>
          <cell r="O233">
            <v>5</v>
          </cell>
          <cell r="P233" t="str">
            <v>รพช.F2 &lt;=30,000</v>
          </cell>
        </row>
        <row r="234">
          <cell r="C234" t="str">
            <v>10775</v>
          </cell>
          <cell r="D234" t="str">
            <v>รพ.ภาชี</v>
          </cell>
          <cell r="E234" t="str">
            <v>รพช.</v>
          </cell>
          <cell r="F234" t="str">
            <v>F2</v>
          </cell>
          <cell r="G234">
            <v>46</v>
          </cell>
          <cell r="H234">
            <v>21458</v>
          </cell>
          <cell r="I234">
            <v>5</v>
          </cell>
          <cell r="J234" t="str">
            <v>รพช.F2 &lt;=30,000</v>
          </cell>
          <cell r="K234" t="str">
            <v>รพช.</v>
          </cell>
          <cell r="L234" t="str">
            <v>F2</v>
          </cell>
          <cell r="M234">
            <v>46</v>
          </cell>
          <cell r="N234">
            <v>21138</v>
          </cell>
          <cell r="O234">
            <v>5</v>
          </cell>
          <cell r="P234" t="str">
            <v>รพช.F2 &lt;=30,000</v>
          </cell>
        </row>
        <row r="235">
          <cell r="C235" t="str">
            <v>10776</v>
          </cell>
          <cell r="D235" t="str">
            <v>รพ.ลาดบัวหลวง</v>
          </cell>
          <cell r="E235" t="str">
            <v>รพช.</v>
          </cell>
          <cell r="F235" t="str">
            <v>F2</v>
          </cell>
          <cell r="G235">
            <v>30</v>
          </cell>
          <cell r="H235">
            <v>23636</v>
          </cell>
          <cell r="I235">
            <v>5</v>
          </cell>
          <cell r="J235" t="str">
            <v>รพช.F2 &lt;=30,000</v>
          </cell>
          <cell r="K235" t="str">
            <v>รพช.</v>
          </cell>
          <cell r="L235" t="str">
            <v>F2</v>
          </cell>
          <cell r="M235">
            <v>30</v>
          </cell>
          <cell r="N235">
            <v>23450</v>
          </cell>
          <cell r="O235">
            <v>5</v>
          </cell>
          <cell r="P235" t="str">
            <v>รพช.F2 &lt;=30,000</v>
          </cell>
        </row>
        <row r="236">
          <cell r="C236" t="str">
            <v>10777</v>
          </cell>
          <cell r="D236" t="str">
            <v>รพ.วังน้อย</v>
          </cell>
          <cell r="E236" t="str">
            <v>รพช.</v>
          </cell>
          <cell r="F236" t="str">
            <v>F1</v>
          </cell>
          <cell r="G236">
            <v>46</v>
          </cell>
          <cell r="H236">
            <v>41867</v>
          </cell>
          <cell r="I236">
            <v>9</v>
          </cell>
          <cell r="J236" t="str">
            <v>รพช.F1 &lt;=50,000</v>
          </cell>
          <cell r="K236" t="str">
            <v>รพช.</v>
          </cell>
          <cell r="L236" t="str">
            <v>F1</v>
          </cell>
          <cell r="M236">
            <v>40</v>
          </cell>
          <cell r="N236">
            <v>41378</v>
          </cell>
          <cell r="O236">
            <v>9</v>
          </cell>
          <cell r="P236" t="str">
            <v>รพช.F1 &lt;=50,000</v>
          </cell>
        </row>
        <row r="237">
          <cell r="C237" t="str">
            <v>10778</v>
          </cell>
          <cell r="D237" t="str">
            <v>รพ.บางซ้าย</v>
          </cell>
          <cell r="E237" t="str">
            <v>รพช.</v>
          </cell>
          <cell r="F237" t="str">
            <v>F3</v>
          </cell>
          <cell r="G237">
            <v>10</v>
          </cell>
          <cell r="H237">
            <v>11006</v>
          </cell>
          <cell r="I237">
            <v>2</v>
          </cell>
          <cell r="J237" t="str">
            <v>รพช.F3 &lt;=15,000</v>
          </cell>
          <cell r="K237" t="str">
            <v>รพช.</v>
          </cell>
          <cell r="L237" t="str">
            <v>F3</v>
          </cell>
          <cell r="M237">
            <v>31</v>
          </cell>
          <cell r="N237">
            <v>10780</v>
          </cell>
          <cell r="O237">
            <v>2</v>
          </cell>
          <cell r="P237" t="str">
            <v>รพช.F3 &lt;=15,000</v>
          </cell>
        </row>
        <row r="238">
          <cell r="C238" t="str">
            <v>10779</v>
          </cell>
          <cell r="D238" t="str">
            <v>รพ.อุทัย</v>
          </cell>
          <cell r="E238" t="str">
            <v>รพช.</v>
          </cell>
          <cell r="F238" t="str">
            <v>F2</v>
          </cell>
          <cell r="G238">
            <v>30</v>
          </cell>
          <cell r="H238">
            <v>30124</v>
          </cell>
          <cell r="I238">
            <v>6</v>
          </cell>
          <cell r="J238" t="str">
            <v>รพช.F2 30,000 - 60,000</v>
          </cell>
          <cell r="K238" t="str">
            <v>รพช.</v>
          </cell>
          <cell r="L238" t="str">
            <v>F2</v>
          </cell>
          <cell r="M238">
            <v>10</v>
          </cell>
          <cell r="N238">
            <v>29740</v>
          </cell>
          <cell r="O238">
            <v>5</v>
          </cell>
          <cell r="P238" t="str">
            <v>รพช.F2 &lt;=30,000</v>
          </cell>
        </row>
        <row r="239">
          <cell r="C239" t="str">
            <v>10780</v>
          </cell>
          <cell r="D239" t="str">
            <v>รพ.มหาราช</v>
          </cell>
          <cell r="E239" t="str">
            <v>รพช.</v>
          </cell>
          <cell r="F239" t="str">
            <v>F3</v>
          </cell>
          <cell r="G239">
            <v>10</v>
          </cell>
          <cell r="H239">
            <v>13942</v>
          </cell>
          <cell r="I239">
            <v>2</v>
          </cell>
          <cell r="J239" t="str">
            <v>รพช.F3 &lt;=15,000</v>
          </cell>
          <cell r="K239" t="str">
            <v>รพช.</v>
          </cell>
          <cell r="L239" t="str">
            <v>F3</v>
          </cell>
          <cell r="M239">
            <v>24</v>
          </cell>
          <cell r="N239">
            <v>13677</v>
          </cell>
          <cell r="O239">
            <v>2</v>
          </cell>
          <cell r="P239" t="str">
            <v>รพช.F3 &lt;=15,000</v>
          </cell>
        </row>
        <row r="240">
          <cell r="C240" t="str">
            <v>10781</v>
          </cell>
          <cell r="D240" t="str">
            <v>รพ.บ้านแพรก</v>
          </cell>
          <cell r="E240" t="str">
            <v>รพช.</v>
          </cell>
          <cell r="F240" t="str">
            <v>F3</v>
          </cell>
          <cell r="G240">
            <v>10</v>
          </cell>
          <cell r="H240">
            <v>5800</v>
          </cell>
          <cell r="I240">
            <v>2</v>
          </cell>
          <cell r="J240" t="str">
            <v>รพช.F3 &lt;=15,000</v>
          </cell>
          <cell r="K240" t="str">
            <v>รพช.</v>
          </cell>
          <cell r="L240" t="str">
            <v>F3</v>
          </cell>
          <cell r="M240">
            <v>24</v>
          </cell>
          <cell r="N240">
            <v>5704</v>
          </cell>
          <cell r="O240">
            <v>2</v>
          </cell>
          <cell r="P240" t="str">
            <v>รพช.F3 &lt;=15,000</v>
          </cell>
        </row>
        <row r="241">
          <cell r="C241" t="str">
            <v>10690</v>
          </cell>
          <cell r="D241" t="str">
            <v>รพ.พระนารายณ์มหาราช</v>
          </cell>
          <cell r="E241" t="str">
            <v>รพท.</v>
          </cell>
          <cell r="F241" t="str">
            <v>S</v>
          </cell>
          <cell r="G241">
            <v>536</v>
          </cell>
          <cell r="H241">
            <v>132292</v>
          </cell>
          <cell r="I241">
            <v>17</v>
          </cell>
          <cell r="J241" t="str">
            <v>รพท.S &gt;400</v>
          </cell>
          <cell r="K241" t="str">
            <v>รพท.</v>
          </cell>
          <cell r="L241" t="str">
            <v>S</v>
          </cell>
          <cell r="M241">
            <v>428</v>
          </cell>
          <cell r="N241">
            <v>130890</v>
          </cell>
          <cell r="O241">
            <v>17</v>
          </cell>
          <cell r="P241" t="str">
            <v>รพท.S &gt;400</v>
          </cell>
        </row>
        <row r="242">
          <cell r="C242" t="str">
            <v>10691</v>
          </cell>
          <cell r="D242" t="str">
            <v>รพ.บ้านหมี่</v>
          </cell>
          <cell r="E242" t="str">
            <v>รพท.</v>
          </cell>
          <cell r="F242" t="str">
            <v>M1</v>
          </cell>
          <cell r="G242">
            <v>258</v>
          </cell>
          <cell r="H242">
            <v>49696</v>
          </cell>
          <cell r="I242">
            <v>15</v>
          </cell>
          <cell r="J242" t="str">
            <v>รพท. M1 &gt;200</v>
          </cell>
          <cell r="K242" t="str">
            <v>รพท.</v>
          </cell>
          <cell r="L242" t="str">
            <v>M1</v>
          </cell>
          <cell r="M242">
            <v>258</v>
          </cell>
          <cell r="N242">
            <v>48441</v>
          </cell>
          <cell r="O242">
            <v>15</v>
          </cell>
          <cell r="P242" t="str">
            <v>รพท. M1 &gt;200</v>
          </cell>
        </row>
        <row r="243">
          <cell r="C243" t="str">
            <v>10789</v>
          </cell>
          <cell r="D243" t="str">
            <v>รพ.พัฒนานิคม</v>
          </cell>
          <cell r="E243" t="str">
            <v>รพช.</v>
          </cell>
          <cell r="F243" t="str">
            <v>F2</v>
          </cell>
          <cell r="G243">
            <v>66</v>
          </cell>
          <cell r="H243">
            <v>47269</v>
          </cell>
          <cell r="I243">
            <v>6</v>
          </cell>
          <cell r="J243" t="str">
            <v>รพช.F2 30,000 - 60,000</v>
          </cell>
          <cell r="K243" t="str">
            <v>รพช.</v>
          </cell>
          <cell r="L243" t="str">
            <v>F2</v>
          </cell>
          <cell r="M243">
            <v>66</v>
          </cell>
          <cell r="N243">
            <v>47237</v>
          </cell>
          <cell r="O243">
            <v>6</v>
          </cell>
          <cell r="P243" t="str">
            <v>รพช.F2 30,000 - 60,000</v>
          </cell>
        </row>
        <row r="244">
          <cell r="C244" t="str">
            <v>10790</v>
          </cell>
          <cell r="D244" t="str">
            <v>รพ.โคกสำโรง</v>
          </cell>
          <cell r="E244" t="str">
            <v>รพช.</v>
          </cell>
          <cell r="F244" t="str">
            <v>M2</v>
          </cell>
          <cell r="G244">
            <v>123</v>
          </cell>
          <cell r="H244">
            <v>57001</v>
          </cell>
          <cell r="I244">
            <v>13</v>
          </cell>
          <cell r="J244" t="str">
            <v>รพช. M2 &gt;100</v>
          </cell>
          <cell r="K244" t="str">
            <v>รพช.</v>
          </cell>
          <cell r="L244" t="str">
            <v>M2</v>
          </cell>
          <cell r="M244">
            <v>123</v>
          </cell>
          <cell r="N244">
            <v>55900</v>
          </cell>
          <cell r="O244">
            <v>13</v>
          </cell>
          <cell r="P244" t="str">
            <v>รพช. M2 &gt;100</v>
          </cell>
        </row>
        <row r="245">
          <cell r="C245" t="str">
            <v>10791</v>
          </cell>
          <cell r="D245" t="str">
            <v>รพ.ชัยบาดาล</v>
          </cell>
          <cell r="E245" t="str">
            <v>รพช.</v>
          </cell>
          <cell r="F245" t="str">
            <v>M2</v>
          </cell>
          <cell r="G245">
            <v>154</v>
          </cell>
          <cell r="H245">
            <v>67873</v>
          </cell>
          <cell r="I245">
            <v>13</v>
          </cell>
          <cell r="J245" t="str">
            <v>รพช. M2 &gt;100</v>
          </cell>
          <cell r="K245" t="str">
            <v>รพช.</v>
          </cell>
          <cell r="L245" t="str">
            <v>M2</v>
          </cell>
          <cell r="M245">
            <v>154</v>
          </cell>
          <cell r="N245">
            <v>67443</v>
          </cell>
          <cell r="O245">
            <v>13</v>
          </cell>
          <cell r="P245" t="str">
            <v>รพช. M2 &gt;100</v>
          </cell>
        </row>
        <row r="246">
          <cell r="C246" t="str">
            <v>10792</v>
          </cell>
          <cell r="D246" t="str">
            <v>รพ.ท่าวุ้ง</v>
          </cell>
          <cell r="E246" t="str">
            <v>รพช.</v>
          </cell>
          <cell r="F246" t="str">
            <v>F2</v>
          </cell>
          <cell r="G246">
            <v>53</v>
          </cell>
          <cell r="H246">
            <v>30911</v>
          </cell>
          <cell r="I246">
            <v>6</v>
          </cell>
          <cell r="J246" t="str">
            <v>รพช.F2 30,000 - 60,000</v>
          </cell>
          <cell r="K246" t="str">
            <v>รพช.</v>
          </cell>
          <cell r="L246" t="str">
            <v>F2</v>
          </cell>
          <cell r="M246">
            <v>53</v>
          </cell>
          <cell r="N246">
            <v>30585</v>
          </cell>
          <cell r="O246">
            <v>6</v>
          </cell>
          <cell r="P246" t="str">
            <v>รพช.F2 30,000 - 60,000</v>
          </cell>
        </row>
        <row r="247">
          <cell r="C247" t="str">
            <v>10793</v>
          </cell>
          <cell r="D247" t="str">
            <v>รพ.ท่าหลวง</v>
          </cell>
          <cell r="E247" t="str">
            <v>รพช.</v>
          </cell>
          <cell r="F247" t="str">
            <v>F2</v>
          </cell>
          <cell r="G247">
            <v>31</v>
          </cell>
          <cell r="H247">
            <v>22358</v>
          </cell>
          <cell r="I247">
            <v>5</v>
          </cell>
          <cell r="J247" t="str">
            <v>รพช.F2 &lt;=30,000</v>
          </cell>
          <cell r="K247" t="str">
            <v>รพช.</v>
          </cell>
          <cell r="L247" t="str">
            <v>F2</v>
          </cell>
          <cell r="M247">
            <v>31</v>
          </cell>
          <cell r="N247">
            <v>22212</v>
          </cell>
          <cell r="O247">
            <v>5</v>
          </cell>
          <cell r="P247" t="str">
            <v>รพช.F2 &lt;=30,000</v>
          </cell>
        </row>
        <row r="248">
          <cell r="C248" t="str">
            <v>10794</v>
          </cell>
          <cell r="D248" t="str">
            <v>รพ.สระโบสถ์</v>
          </cell>
          <cell r="E248" t="str">
            <v>รพช.</v>
          </cell>
          <cell r="F248" t="str">
            <v>F3</v>
          </cell>
          <cell r="G248">
            <v>30</v>
          </cell>
          <cell r="H248">
            <v>14838</v>
          </cell>
          <cell r="I248">
            <v>2</v>
          </cell>
          <cell r="J248" t="str">
            <v>รพช.F3 &lt;=15,000</v>
          </cell>
          <cell r="K248" t="str">
            <v>รพช.</v>
          </cell>
          <cell r="L248" t="str">
            <v>F3</v>
          </cell>
          <cell r="M248">
            <v>30</v>
          </cell>
          <cell r="N248">
            <v>14640</v>
          </cell>
          <cell r="O248">
            <v>2</v>
          </cell>
          <cell r="P248" t="str">
            <v>รพช.F3 &lt;=15,000</v>
          </cell>
        </row>
        <row r="249">
          <cell r="C249" t="str">
            <v>10795</v>
          </cell>
          <cell r="D249" t="str">
            <v>รพ.โคกเจริญ</v>
          </cell>
          <cell r="E249" t="str">
            <v>รพช.</v>
          </cell>
          <cell r="F249" t="str">
            <v>F3</v>
          </cell>
          <cell r="G249">
            <v>30</v>
          </cell>
          <cell r="H249">
            <v>18267</v>
          </cell>
          <cell r="I249">
            <v>3</v>
          </cell>
          <cell r="J249" t="str">
            <v>รพช.F3 15,000-25,000</v>
          </cell>
          <cell r="K249" t="str">
            <v>รพช.</v>
          </cell>
          <cell r="L249" t="str">
            <v>F2</v>
          </cell>
          <cell r="M249">
            <v>30</v>
          </cell>
          <cell r="N249">
            <v>18143</v>
          </cell>
          <cell r="O249">
            <v>5</v>
          </cell>
          <cell r="P249" t="str">
            <v>รพช.F2 &lt;=30,000</v>
          </cell>
        </row>
        <row r="250">
          <cell r="C250" t="str">
            <v>10796</v>
          </cell>
          <cell r="D250" t="str">
            <v>รพ.ลำสนธิ</v>
          </cell>
          <cell r="E250" t="str">
            <v>รพช.</v>
          </cell>
          <cell r="F250" t="str">
            <v>F2</v>
          </cell>
          <cell r="G250">
            <v>30</v>
          </cell>
          <cell r="H250">
            <v>20580</v>
          </cell>
          <cell r="I250">
            <v>5</v>
          </cell>
          <cell r="J250" t="str">
            <v>รพช.F2 &lt;=30,000</v>
          </cell>
          <cell r="K250" t="str">
            <v>รพช.</v>
          </cell>
          <cell r="L250" t="str">
            <v>F2</v>
          </cell>
          <cell r="M250">
            <v>30</v>
          </cell>
          <cell r="N250">
            <v>20442</v>
          </cell>
          <cell r="O250">
            <v>5</v>
          </cell>
          <cell r="P250" t="str">
            <v>รพช.F2 &lt;=30,000</v>
          </cell>
        </row>
        <row r="251">
          <cell r="C251" t="str">
            <v>10797</v>
          </cell>
          <cell r="D251" t="str">
            <v>รพ.หนองม่วง</v>
          </cell>
          <cell r="E251" t="str">
            <v>รพช.</v>
          </cell>
          <cell r="F251" t="str">
            <v>F2</v>
          </cell>
          <cell r="G251">
            <v>35</v>
          </cell>
          <cell r="H251">
            <v>25676</v>
          </cell>
          <cell r="I251">
            <v>5</v>
          </cell>
          <cell r="J251" t="str">
            <v>รพช.F2 &lt;=30,000</v>
          </cell>
          <cell r="K251" t="str">
            <v>รพช.</v>
          </cell>
          <cell r="L251" t="str">
            <v>F2</v>
          </cell>
          <cell r="M251">
            <v>35</v>
          </cell>
          <cell r="N251">
            <v>25367</v>
          </cell>
          <cell r="O251">
            <v>5</v>
          </cell>
          <cell r="P251" t="str">
            <v>รพช.F2 &lt;=30,000</v>
          </cell>
        </row>
        <row r="252">
          <cell r="C252" t="str">
            <v>10661</v>
          </cell>
          <cell r="D252" t="str">
            <v>รพ.สระบุรี</v>
          </cell>
          <cell r="E252" t="str">
            <v>รพศ</v>
          </cell>
          <cell r="F252" t="str">
            <v>A</v>
          </cell>
          <cell r="G252">
            <v>700</v>
          </cell>
          <cell r="H252">
            <v>127193</v>
          </cell>
          <cell r="I252">
            <v>18</v>
          </cell>
          <cell r="J252" t="str">
            <v>รพศ.A &lt;=700</v>
          </cell>
          <cell r="K252" t="str">
            <v>รพศ.</v>
          </cell>
          <cell r="L252" t="str">
            <v>A</v>
          </cell>
          <cell r="M252">
            <v>700</v>
          </cell>
          <cell r="N252">
            <v>126783</v>
          </cell>
          <cell r="O252">
            <v>18</v>
          </cell>
          <cell r="P252" t="str">
            <v>รพศ.A &lt;=700</v>
          </cell>
        </row>
        <row r="253">
          <cell r="C253" t="str">
            <v>10695</v>
          </cell>
          <cell r="D253" t="str">
            <v>รพ.พระพุทธบาท</v>
          </cell>
          <cell r="E253" t="str">
            <v>รพท.</v>
          </cell>
          <cell r="F253" t="str">
            <v>M1</v>
          </cell>
          <cell r="G253">
            <v>315</v>
          </cell>
          <cell r="H253">
            <v>58695</v>
          </cell>
          <cell r="I253">
            <v>15</v>
          </cell>
          <cell r="J253" t="str">
            <v>รพท. M1 &gt;200</v>
          </cell>
          <cell r="K253" t="str">
            <v>รพท.</v>
          </cell>
          <cell r="L253" t="str">
            <v>M1</v>
          </cell>
          <cell r="M253">
            <v>315</v>
          </cell>
          <cell r="N253">
            <v>58559</v>
          </cell>
          <cell r="O253">
            <v>15</v>
          </cell>
          <cell r="P253" t="str">
            <v>รพท. M1 &gt;200</v>
          </cell>
        </row>
        <row r="254">
          <cell r="C254" t="str">
            <v>10807</v>
          </cell>
          <cell r="D254" t="str">
            <v>รพ.แก่งคอย</v>
          </cell>
          <cell r="E254" t="str">
            <v>รพช.</v>
          </cell>
          <cell r="F254" t="str">
            <v>F1</v>
          </cell>
          <cell r="G254">
            <v>80</v>
          </cell>
          <cell r="H254">
            <v>51606</v>
          </cell>
          <cell r="I254">
            <v>10</v>
          </cell>
          <cell r="J254" t="str">
            <v>รพช.F1 50,000-100,000</v>
          </cell>
          <cell r="K254" t="str">
            <v>รพช.</v>
          </cell>
          <cell r="L254" t="str">
            <v>F1</v>
          </cell>
          <cell r="M254">
            <v>77</v>
          </cell>
          <cell r="N254">
            <v>50883</v>
          </cell>
          <cell r="O254">
            <v>10</v>
          </cell>
          <cell r="P254" t="str">
            <v>รพช.F1 50,000-100,000</v>
          </cell>
        </row>
        <row r="255">
          <cell r="C255" t="str">
            <v>10808</v>
          </cell>
          <cell r="D255" t="str">
            <v>รพ.หนองแค</v>
          </cell>
          <cell r="E255" t="str">
            <v>รพช.</v>
          </cell>
          <cell r="F255" t="str">
            <v>F2</v>
          </cell>
          <cell r="G255">
            <v>69</v>
          </cell>
          <cell r="H255">
            <v>34834</v>
          </cell>
          <cell r="I255">
            <v>6</v>
          </cell>
          <cell r="J255" t="str">
            <v>รพช.F2 30,000 - 60,000</v>
          </cell>
          <cell r="K255" t="str">
            <v>รพช.</v>
          </cell>
          <cell r="L255" t="str">
            <v>F2</v>
          </cell>
          <cell r="M255">
            <v>69</v>
          </cell>
          <cell r="N255">
            <v>34961</v>
          </cell>
          <cell r="O255">
            <v>6</v>
          </cell>
          <cell r="P255" t="str">
            <v>รพช.F2 30,000 - 60,000</v>
          </cell>
        </row>
        <row r="256">
          <cell r="C256" t="str">
            <v>10809</v>
          </cell>
          <cell r="D256" t="str">
            <v>รพ.วิหารแดง</v>
          </cell>
          <cell r="E256" t="str">
            <v>รพช.</v>
          </cell>
          <cell r="F256" t="str">
            <v>F2</v>
          </cell>
          <cell r="G256">
            <v>49</v>
          </cell>
          <cell r="H256">
            <v>25932</v>
          </cell>
          <cell r="I256">
            <v>5</v>
          </cell>
          <cell r="J256" t="str">
            <v>รพช.F2 &lt;=30,000</v>
          </cell>
          <cell r="K256" t="str">
            <v>รพช.</v>
          </cell>
          <cell r="L256" t="str">
            <v>F2</v>
          </cell>
          <cell r="M256">
            <v>49</v>
          </cell>
          <cell r="N256">
            <v>25941</v>
          </cell>
          <cell r="O256">
            <v>5</v>
          </cell>
          <cell r="P256" t="str">
            <v>รพช.F2 &lt;=30,000</v>
          </cell>
        </row>
        <row r="257">
          <cell r="C257" t="str">
            <v>10810</v>
          </cell>
          <cell r="D257" t="str">
            <v>รพ.หนองแซง</v>
          </cell>
          <cell r="E257" t="str">
            <v>รพช.</v>
          </cell>
          <cell r="F257" t="str">
            <v>F2</v>
          </cell>
          <cell r="G257">
            <v>24</v>
          </cell>
          <cell r="H257">
            <v>10045</v>
          </cell>
          <cell r="I257">
            <v>5</v>
          </cell>
          <cell r="J257" t="str">
            <v>รพช.F2 &lt;=30,000</v>
          </cell>
          <cell r="K257" t="str">
            <v>รพช.</v>
          </cell>
          <cell r="L257" t="str">
            <v>F2</v>
          </cell>
          <cell r="M257">
            <v>24</v>
          </cell>
          <cell r="N257">
            <v>10129</v>
          </cell>
          <cell r="O257">
            <v>5</v>
          </cell>
          <cell r="P257" t="str">
            <v>รพช.F2 &lt;=30,000</v>
          </cell>
        </row>
        <row r="258">
          <cell r="C258" t="str">
            <v>10811</v>
          </cell>
          <cell r="D258" t="str">
            <v>รพ.บ้านหมอ</v>
          </cell>
          <cell r="E258" t="str">
            <v>รพช.</v>
          </cell>
          <cell r="F258" t="str">
            <v>F2</v>
          </cell>
          <cell r="G258">
            <v>34</v>
          </cell>
          <cell r="H258">
            <v>26278</v>
          </cell>
          <cell r="I258">
            <v>5</v>
          </cell>
          <cell r="J258" t="str">
            <v>รพช.F2 &lt;=30,000</v>
          </cell>
          <cell r="K258" t="str">
            <v>รพช.</v>
          </cell>
          <cell r="L258" t="str">
            <v>F2</v>
          </cell>
          <cell r="M258">
            <v>35</v>
          </cell>
          <cell r="N258">
            <v>25748</v>
          </cell>
          <cell r="O258">
            <v>5</v>
          </cell>
          <cell r="P258" t="str">
            <v>รพช.F2 &lt;=30,000</v>
          </cell>
        </row>
        <row r="259">
          <cell r="C259" t="str">
            <v>10812</v>
          </cell>
          <cell r="D259" t="str">
            <v>รพ.ดอนพุด</v>
          </cell>
          <cell r="E259" t="str">
            <v>รพช.</v>
          </cell>
          <cell r="F259" t="str">
            <v>F3</v>
          </cell>
          <cell r="G259">
            <v>15</v>
          </cell>
          <cell r="H259">
            <v>5555</v>
          </cell>
          <cell r="I259">
            <v>2</v>
          </cell>
          <cell r="J259" t="str">
            <v>รพช.F3 &lt;=15,000</v>
          </cell>
          <cell r="K259" t="str">
            <v>รพช.</v>
          </cell>
          <cell r="L259" t="str">
            <v>F3</v>
          </cell>
          <cell r="M259">
            <v>15</v>
          </cell>
          <cell r="N259">
            <v>5710</v>
          </cell>
          <cell r="O259">
            <v>2</v>
          </cell>
          <cell r="P259" t="str">
            <v>รพช.F3 &lt;=15,000</v>
          </cell>
        </row>
        <row r="260">
          <cell r="C260" t="str">
            <v>10813</v>
          </cell>
          <cell r="D260" t="str">
            <v>รพ.หนองโดน</v>
          </cell>
          <cell r="E260" t="str">
            <v>รพช.</v>
          </cell>
          <cell r="F260" t="str">
            <v>F3</v>
          </cell>
          <cell r="G260">
            <v>20</v>
          </cell>
          <cell r="H260">
            <v>8143</v>
          </cell>
          <cell r="I260">
            <v>2</v>
          </cell>
          <cell r="J260" t="str">
            <v>รพช.F3 &lt;=15,000</v>
          </cell>
          <cell r="K260" t="str">
            <v>รพช.</v>
          </cell>
          <cell r="L260" t="str">
            <v>F3</v>
          </cell>
          <cell r="M260">
            <v>20</v>
          </cell>
          <cell r="N260">
            <v>8071</v>
          </cell>
          <cell r="O260">
            <v>2</v>
          </cell>
          <cell r="P260" t="str">
            <v>รพช.F3 &lt;=15,000</v>
          </cell>
        </row>
        <row r="261">
          <cell r="C261" t="str">
            <v>10814</v>
          </cell>
          <cell r="D261" t="str">
            <v>รพ.เสาไห้เฉลิมพระเกียรติ80พรรษา</v>
          </cell>
          <cell r="E261" t="str">
            <v>รพช.</v>
          </cell>
          <cell r="F261" t="str">
            <v>F2</v>
          </cell>
          <cell r="G261">
            <v>55</v>
          </cell>
          <cell r="H261">
            <v>18643</v>
          </cell>
          <cell r="I261">
            <v>5</v>
          </cell>
          <cell r="J261" t="str">
            <v>รพช.F2 &lt;=30,000</v>
          </cell>
          <cell r="K261" t="str">
            <v>รพช.</v>
          </cell>
          <cell r="L261" t="str">
            <v>F2</v>
          </cell>
          <cell r="M261">
            <v>49</v>
          </cell>
          <cell r="N261">
            <v>18921</v>
          </cell>
          <cell r="O261">
            <v>5</v>
          </cell>
          <cell r="P261" t="str">
            <v>รพช.F2 &lt;=30,000</v>
          </cell>
        </row>
        <row r="262">
          <cell r="C262" t="str">
            <v>10815</v>
          </cell>
          <cell r="D262" t="str">
            <v>รพ.มวกเหล็ก</v>
          </cell>
          <cell r="E262" t="str">
            <v>รพช.</v>
          </cell>
          <cell r="F262" t="str">
            <v>F2</v>
          </cell>
          <cell r="G262">
            <v>35</v>
          </cell>
          <cell r="H262">
            <v>43395</v>
          </cell>
          <cell r="I262">
            <v>6</v>
          </cell>
          <cell r="J262" t="str">
            <v>รพช.F2 30,000 - 60,000</v>
          </cell>
          <cell r="K262" t="str">
            <v>รพช.</v>
          </cell>
          <cell r="L262" t="str">
            <v>F2</v>
          </cell>
          <cell r="M262">
            <v>37</v>
          </cell>
          <cell r="N262">
            <v>43287</v>
          </cell>
          <cell r="O262">
            <v>6</v>
          </cell>
          <cell r="P262" t="str">
            <v>รพช.F2 30,000 - 60,000</v>
          </cell>
        </row>
        <row r="263">
          <cell r="C263" t="str">
            <v>10816</v>
          </cell>
          <cell r="D263" t="str">
            <v>รพ.วังม่วงสัทธรรม</v>
          </cell>
          <cell r="E263" t="str">
            <v>รพช.</v>
          </cell>
          <cell r="F263" t="str">
            <v>F2</v>
          </cell>
          <cell r="G263">
            <v>39</v>
          </cell>
          <cell r="H263">
            <v>15383</v>
          </cell>
          <cell r="I263">
            <v>5</v>
          </cell>
          <cell r="J263" t="str">
            <v>รพช.F2 &lt;=30,000</v>
          </cell>
          <cell r="K263" t="str">
            <v>รพช.</v>
          </cell>
          <cell r="L263" t="str">
            <v>F2</v>
          </cell>
          <cell r="M263">
            <v>39</v>
          </cell>
          <cell r="N263">
            <v>15762</v>
          </cell>
          <cell r="O263">
            <v>5</v>
          </cell>
          <cell r="P263" t="str">
            <v>รพช.F2 &lt;=30,000</v>
          </cell>
        </row>
        <row r="264">
          <cell r="C264" t="str">
            <v>10692</v>
          </cell>
          <cell r="D264" t="str">
            <v>รพ.สิงห์บุรี</v>
          </cell>
          <cell r="E264" t="str">
            <v>รพท.</v>
          </cell>
          <cell r="F264" t="str">
            <v>S</v>
          </cell>
          <cell r="G264">
            <v>280</v>
          </cell>
          <cell r="H264">
            <v>42283</v>
          </cell>
          <cell r="I264">
            <v>16</v>
          </cell>
          <cell r="J264" t="str">
            <v>รพท.S &lt;=400</v>
          </cell>
          <cell r="K264" t="str">
            <v>รพท.</v>
          </cell>
          <cell r="L264" t="str">
            <v>S</v>
          </cell>
          <cell r="M264">
            <v>282</v>
          </cell>
          <cell r="N264">
            <v>42121</v>
          </cell>
          <cell r="O264">
            <v>16</v>
          </cell>
          <cell r="P264" t="str">
            <v>รพท.S &lt;=400</v>
          </cell>
        </row>
        <row r="265">
          <cell r="C265" t="str">
            <v>10693</v>
          </cell>
          <cell r="D265" t="str">
            <v>รพ.อินทร์บุรี</v>
          </cell>
          <cell r="E265" t="str">
            <v>รพท.</v>
          </cell>
          <cell r="F265" t="str">
            <v>M1</v>
          </cell>
          <cell r="G265">
            <v>190</v>
          </cell>
          <cell r="H265">
            <v>39072</v>
          </cell>
          <cell r="I265">
            <v>14</v>
          </cell>
          <cell r="J265" t="str">
            <v>รพท. M1 &lt;=200</v>
          </cell>
          <cell r="K265" t="str">
            <v>รพท.</v>
          </cell>
          <cell r="L265" t="str">
            <v>M1</v>
          </cell>
          <cell r="M265">
            <v>150</v>
          </cell>
          <cell r="N265">
            <v>38458</v>
          </cell>
          <cell r="O265">
            <v>14</v>
          </cell>
          <cell r="P265" t="str">
            <v>รพท. M1 &lt;=200</v>
          </cell>
        </row>
        <row r="266">
          <cell r="C266" t="str">
            <v>10798</v>
          </cell>
          <cell r="D266" t="str">
            <v>รพ.บางระจัน</v>
          </cell>
          <cell r="E266" t="str">
            <v>รพช.</v>
          </cell>
          <cell r="F266" t="str">
            <v>F2</v>
          </cell>
          <cell r="G266">
            <v>30</v>
          </cell>
          <cell r="H266">
            <v>21714</v>
          </cell>
          <cell r="I266">
            <v>5</v>
          </cell>
          <cell r="J266" t="str">
            <v>รพช.F2 &lt;=30,000</v>
          </cell>
          <cell r="K266" t="str">
            <v>รพช.</v>
          </cell>
          <cell r="L266" t="str">
            <v>F2</v>
          </cell>
          <cell r="M266">
            <v>30</v>
          </cell>
          <cell r="N266">
            <v>21415</v>
          </cell>
          <cell r="O266">
            <v>5</v>
          </cell>
          <cell r="P266" t="str">
            <v>รพช.F2 &lt;=30,000</v>
          </cell>
        </row>
        <row r="267">
          <cell r="C267" t="str">
            <v>10799</v>
          </cell>
          <cell r="D267" t="str">
            <v>รพ.ค่ายบางระจัน</v>
          </cell>
          <cell r="E267" t="str">
            <v>รพช.</v>
          </cell>
          <cell r="F267" t="str">
            <v>F2</v>
          </cell>
          <cell r="G267">
            <v>30</v>
          </cell>
          <cell r="H267">
            <v>19762</v>
          </cell>
          <cell r="I267">
            <v>5</v>
          </cell>
          <cell r="J267" t="str">
            <v>รพช.F2 &lt;=30,000</v>
          </cell>
          <cell r="K267" t="str">
            <v>รพช.</v>
          </cell>
          <cell r="L267" t="str">
            <v>F2</v>
          </cell>
          <cell r="M267">
            <v>30</v>
          </cell>
          <cell r="N267">
            <v>19580</v>
          </cell>
          <cell r="O267">
            <v>5</v>
          </cell>
          <cell r="P267" t="str">
            <v>รพช.F2 &lt;=30,000</v>
          </cell>
        </row>
        <row r="268">
          <cell r="C268" t="str">
            <v>10800</v>
          </cell>
          <cell r="D268" t="str">
            <v>รพ.พรหมบุรี</v>
          </cell>
          <cell r="E268" t="str">
            <v>รพช.</v>
          </cell>
          <cell r="F268" t="str">
            <v>F3</v>
          </cell>
          <cell r="G268">
            <v>28</v>
          </cell>
          <cell r="H268">
            <v>11747</v>
          </cell>
          <cell r="I268">
            <v>2</v>
          </cell>
          <cell r="J268" t="str">
            <v>รพช.F3 &lt;=15,000</v>
          </cell>
          <cell r="K268" t="str">
            <v>รพช.</v>
          </cell>
          <cell r="L268" t="str">
            <v>F3</v>
          </cell>
          <cell r="M268">
            <v>28</v>
          </cell>
          <cell r="N268">
            <v>11546</v>
          </cell>
          <cell r="O268">
            <v>2</v>
          </cell>
          <cell r="P268" t="str">
            <v>รพช.F3 &lt;=15,000</v>
          </cell>
        </row>
        <row r="269">
          <cell r="C269" t="str">
            <v>10801</v>
          </cell>
          <cell r="D269" t="str">
            <v>รพ.ท่าช้าง</v>
          </cell>
          <cell r="E269" t="str">
            <v>รพช.</v>
          </cell>
          <cell r="F269" t="str">
            <v>F2</v>
          </cell>
          <cell r="G269">
            <v>32</v>
          </cell>
          <cell r="H269">
            <v>9207</v>
          </cell>
          <cell r="I269">
            <v>5</v>
          </cell>
          <cell r="J269" t="str">
            <v>รพช.F2 &lt;=30,000</v>
          </cell>
          <cell r="K269" t="str">
            <v>รพช.</v>
          </cell>
          <cell r="L269" t="str">
            <v>F2</v>
          </cell>
          <cell r="M269">
            <v>30</v>
          </cell>
          <cell r="N269">
            <v>9058</v>
          </cell>
          <cell r="O269">
            <v>5</v>
          </cell>
          <cell r="P269" t="str">
            <v>รพช.F2 &lt;=30,000</v>
          </cell>
        </row>
        <row r="270">
          <cell r="C270" t="str">
            <v>10689</v>
          </cell>
          <cell r="D270" t="str">
            <v>รพ.อ่างทอง</v>
          </cell>
          <cell r="E270" t="str">
            <v>รพท.</v>
          </cell>
          <cell r="F270" t="str">
            <v>S</v>
          </cell>
          <cell r="G270">
            <v>324</v>
          </cell>
          <cell r="H270">
            <v>41399</v>
          </cell>
          <cell r="I270">
            <v>16</v>
          </cell>
          <cell r="J270" t="str">
            <v>รพท.S &lt;=400</v>
          </cell>
          <cell r="K270" t="str">
            <v>รพท.</v>
          </cell>
          <cell r="L270" t="str">
            <v>S</v>
          </cell>
          <cell r="M270">
            <v>324</v>
          </cell>
          <cell r="N270">
            <v>40462</v>
          </cell>
          <cell r="O270">
            <v>16</v>
          </cell>
          <cell r="P270" t="str">
            <v>รพท.S &lt;=400</v>
          </cell>
        </row>
        <row r="271">
          <cell r="C271" t="str">
            <v>10782</v>
          </cell>
          <cell r="D271" t="str">
            <v>รพ.ไชโย</v>
          </cell>
          <cell r="E271" t="str">
            <v>รพช.</v>
          </cell>
          <cell r="F271" t="str">
            <v>F2</v>
          </cell>
          <cell r="G271">
            <v>90</v>
          </cell>
          <cell r="H271">
            <v>14012</v>
          </cell>
          <cell r="I271">
            <v>5</v>
          </cell>
          <cell r="J271" t="str">
            <v>รพช.F2 &lt;=30,000</v>
          </cell>
          <cell r="K271" t="str">
            <v>รพช.</v>
          </cell>
          <cell r="L271" t="str">
            <v>F2</v>
          </cell>
          <cell r="M271">
            <v>38</v>
          </cell>
          <cell r="N271">
            <v>13939</v>
          </cell>
          <cell r="O271">
            <v>5</v>
          </cell>
          <cell r="P271" t="str">
            <v>รพช.F2 &lt;=30,000</v>
          </cell>
        </row>
        <row r="272">
          <cell r="C272" t="str">
            <v>10784</v>
          </cell>
          <cell r="D272" t="str">
            <v>รพ.ป่าโมก</v>
          </cell>
          <cell r="E272" t="str">
            <v>รพช.</v>
          </cell>
          <cell r="F272" t="str">
            <v>F2</v>
          </cell>
          <cell r="G272">
            <v>48</v>
          </cell>
          <cell r="H272">
            <v>19815</v>
          </cell>
          <cell r="I272">
            <v>5</v>
          </cell>
          <cell r="J272" t="str">
            <v>รพช.F2 &lt;=30,000</v>
          </cell>
          <cell r="K272" t="str">
            <v>รพช.</v>
          </cell>
          <cell r="L272" t="str">
            <v>F2</v>
          </cell>
          <cell r="M272">
            <v>54</v>
          </cell>
          <cell r="N272">
            <v>19444</v>
          </cell>
          <cell r="O272">
            <v>5</v>
          </cell>
          <cell r="P272" t="str">
            <v>รพช.F2 &lt;=30,000</v>
          </cell>
        </row>
        <row r="273">
          <cell r="C273" t="str">
            <v>10785</v>
          </cell>
          <cell r="D273" t="str">
            <v>รพ.โพธิ์ทอง</v>
          </cell>
          <cell r="E273" t="str">
            <v>รพช.</v>
          </cell>
          <cell r="F273" t="str">
            <v>F2</v>
          </cell>
          <cell r="G273">
            <v>56</v>
          </cell>
          <cell r="H273">
            <v>35147</v>
          </cell>
          <cell r="I273">
            <v>6</v>
          </cell>
          <cell r="J273" t="str">
            <v>รพช.F2 30,000 - 60,000</v>
          </cell>
          <cell r="K273" t="str">
            <v>รพช.</v>
          </cell>
          <cell r="L273" t="str">
            <v>F2</v>
          </cell>
          <cell r="M273">
            <v>81</v>
          </cell>
          <cell r="N273">
            <v>34591</v>
          </cell>
          <cell r="O273">
            <v>6</v>
          </cell>
          <cell r="P273" t="str">
            <v>รพช.F2 30,000 - 60,000</v>
          </cell>
        </row>
        <row r="274">
          <cell r="C274" t="str">
            <v>10786</v>
          </cell>
          <cell r="D274" t="str">
            <v>รพ.แสวงหา</v>
          </cell>
          <cell r="E274" t="str">
            <v>รพช.</v>
          </cell>
          <cell r="F274" t="str">
            <v>F2</v>
          </cell>
          <cell r="G274">
            <v>36</v>
          </cell>
          <cell r="H274">
            <v>23902</v>
          </cell>
          <cell r="I274">
            <v>5</v>
          </cell>
          <cell r="J274" t="str">
            <v>รพช.F2 &lt;=30,000</v>
          </cell>
          <cell r="K274" t="str">
            <v>รพช.</v>
          </cell>
          <cell r="L274" t="str">
            <v>F2</v>
          </cell>
          <cell r="M274">
            <v>48</v>
          </cell>
          <cell r="N274">
            <v>23435</v>
          </cell>
          <cell r="O274">
            <v>5</v>
          </cell>
          <cell r="P274" t="str">
            <v>รพช.F2 &lt;=30,000</v>
          </cell>
        </row>
        <row r="275">
          <cell r="C275" t="str">
            <v>10787</v>
          </cell>
          <cell r="D275" t="str">
            <v>รพ.วิเศษชัยชาญ</v>
          </cell>
          <cell r="E275" t="str">
            <v>รพช.</v>
          </cell>
          <cell r="F275" t="str">
            <v>F1</v>
          </cell>
          <cell r="G275">
            <v>106</v>
          </cell>
          <cell r="H275">
            <v>44472</v>
          </cell>
          <cell r="I275">
            <v>9</v>
          </cell>
          <cell r="J275" t="str">
            <v>รพช.F1 &lt;=50,000</v>
          </cell>
          <cell r="K275" t="str">
            <v>รพช.</v>
          </cell>
          <cell r="L275" t="str">
            <v>F1</v>
          </cell>
          <cell r="M275">
            <v>97</v>
          </cell>
          <cell r="N275">
            <v>43946</v>
          </cell>
          <cell r="O275">
            <v>9</v>
          </cell>
          <cell r="P275" t="str">
            <v>รพช.F1 &lt;=50,000</v>
          </cell>
        </row>
        <row r="276">
          <cell r="C276" t="str">
            <v>10788</v>
          </cell>
          <cell r="D276" t="str">
            <v>รพ.สามโก้</v>
          </cell>
          <cell r="E276" t="str">
            <v>รพช.</v>
          </cell>
          <cell r="F276" t="str">
            <v>F3</v>
          </cell>
          <cell r="G276">
            <v>36</v>
          </cell>
          <cell r="H276">
            <v>13774</v>
          </cell>
          <cell r="I276">
            <v>2</v>
          </cell>
          <cell r="J276" t="str">
            <v>รพช.F3 &lt;=15,000</v>
          </cell>
          <cell r="K276" t="str">
            <v>รพช.</v>
          </cell>
          <cell r="L276" t="str">
            <v>F3</v>
          </cell>
          <cell r="M276">
            <v>36</v>
          </cell>
          <cell r="N276">
            <v>13572</v>
          </cell>
          <cell r="O276">
            <v>2</v>
          </cell>
          <cell r="P276" t="str">
            <v>รพช.F3 &lt;=15,000</v>
          </cell>
        </row>
        <row r="277">
          <cell r="C277" t="str">
            <v>10736</v>
          </cell>
          <cell r="D277" t="str">
            <v>รพ.พระจอมเกล้า</v>
          </cell>
          <cell r="E277" t="str">
            <v>รพท.</v>
          </cell>
          <cell r="F277" t="str">
            <v>S</v>
          </cell>
          <cell r="G277">
            <v>447</v>
          </cell>
          <cell r="H277">
            <v>88475</v>
          </cell>
          <cell r="I277">
            <v>17</v>
          </cell>
          <cell r="J277" t="str">
            <v>รพท.S &gt;400</v>
          </cell>
          <cell r="K277" t="str">
            <v>รพท.</v>
          </cell>
          <cell r="L277" t="str">
            <v>S</v>
          </cell>
          <cell r="M277">
            <v>489</v>
          </cell>
          <cell r="N277">
            <v>88017</v>
          </cell>
          <cell r="O277">
            <v>17</v>
          </cell>
          <cell r="P277" t="str">
            <v>รพท.S &gt;400</v>
          </cell>
        </row>
        <row r="278">
          <cell r="C278" t="str">
            <v>11308</v>
          </cell>
          <cell r="D278" t="str">
            <v>รพ.เขาย้อย</v>
          </cell>
          <cell r="E278" t="str">
            <v>รพช.</v>
          </cell>
          <cell r="F278" t="str">
            <v>F2</v>
          </cell>
          <cell r="G278">
            <v>30</v>
          </cell>
          <cell r="H278">
            <v>24471</v>
          </cell>
          <cell r="I278">
            <v>5</v>
          </cell>
          <cell r="J278" t="str">
            <v>รพช.F2 &lt;=30,000</v>
          </cell>
          <cell r="K278" t="str">
            <v>รพช.</v>
          </cell>
          <cell r="L278" t="str">
            <v>F2</v>
          </cell>
          <cell r="M278">
            <v>30</v>
          </cell>
          <cell r="N278">
            <v>24180</v>
          </cell>
          <cell r="O278">
            <v>5</v>
          </cell>
          <cell r="P278" t="str">
            <v>รพช.F2 &lt;=30,000</v>
          </cell>
        </row>
        <row r="279">
          <cell r="C279" t="str">
            <v>11309</v>
          </cell>
          <cell r="D279" t="str">
            <v>รพ.หนองหญ้าปล้อง</v>
          </cell>
          <cell r="E279" t="str">
            <v>รพช.</v>
          </cell>
          <cell r="F279" t="str">
            <v>F2</v>
          </cell>
          <cell r="G279">
            <v>28</v>
          </cell>
          <cell r="H279">
            <v>12499</v>
          </cell>
          <cell r="I279">
            <v>5</v>
          </cell>
          <cell r="J279" t="str">
            <v>รพช.F2 &lt;=30,000</v>
          </cell>
          <cell r="K279" t="str">
            <v>รพช.</v>
          </cell>
          <cell r="L279" t="str">
            <v>F2</v>
          </cell>
          <cell r="M279">
            <v>28</v>
          </cell>
          <cell r="N279">
            <v>12426</v>
          </cell>
          <cell r="O279">
            <v>5</v>
          </cell>
          <cell r="P279" t="str">
            <v>รพช.F2 &lt;=30,000</v>
          </cell>
        </row>
        <row r="280">
          <cell r="C280" t="str">
            <v>11310</v>
          </cell>
          <cell r="D280" t="str">
            <v>รพ.ชะอำ</v>
          </cell>
          <cell r="E280" t="str">
            <v>รพช.</v>
          </cell>
          <cell r="F280" t="str">
            <v>M2</v>
          </cell>
          <cell r="G280">
            <v>84</v>
          </cell>
          <cell r="H280">
            <v>54046</v>
          </cell>
          <cell r="I280">
            <v>12</v>
          </cell>
          <cell r="J280" t="str">
            <v>รพช. M2 &lt;=100</v>
          </cell>
          <cell r="K280" t="str">
            <v>รพช.</v>
          </cell>
          <cell r="L280" t="str">
            <v>M2</v>
          </cell>
          <cell r="M280">
            <v>84</v>
          </cell>
          <cell r="N280">
            <v>54034</v>
          </cell>
          <cell r="O280">
            <v>12</v>
          </cell>
          <cell r="P280" t="str">
            <v>รพช. M2 &lt;=100</v>
          </cell>
        </row>
        <row r="281">
          <cell r="C281" t="str">
            <v>11311</v>
          </cell>
          <cell r="D281" t="str">
            <v>รพ.ท่ายาง</v>
          </cell>
          <cell r="E281" t="str">
            <v>รพช.</v>
          </cell>
          <cell r="F281" t="str">
            <v>F1</v>
          </cell>
          <cell r="G281">
            <v>74</v>
          </cell>
          <cell r="H281">
            <v>64973</v>
          </cell>
          <cell r="I281">
            <v>10</v>
          </cell>
          <cell r="J281" t="str">
            <v>รพช.F1 50,000-100,000</v>
          </cell>
          <cell r="K281" t="str">
            <v>รพช.</v>
          </cell>
          <cell r="L281" t="str">
            <v>F1</v>
          </cell>
          <cell r="M281">
            <v>74</v>
          </cell>
          <cell r="N281">
            <v>64115</v>
          </cell>
          <cell r="O281">
            <v>10</v>
          </cell>
          <cell r="P281" t="str">
            <v>รพช.F1 50,000-100,000</v>
          </cell>
        </row>
        <row r="282">
          <cell r="C282" t="str">
            <v>11312</v>
          </cell>
          <cell r="D282" t="str">
            <v>รพ.บ้านลาด</v>
          </cell>
          <cell r="E282" t="str">
            <v>รพช.</v>
          </cell>
          <cell r="F282" t="str">
            <v>F2</v>
          </cell>
          <cell r="G282">
            <v>30</v>
          </cell>
          <cell r="H282">
            <v>35403</v>
          </cell>
          <cell r="I282">
            <v>6</v>
          </cell>
          <cell r="J282" t="str">
            <v>รพช.F2 30,000 - 60,000</v>
          </cell>
          <cell r="K282" t="str">
            <v>รพช.</v>
          </cell>
          <cell r="L282" t="str">
            <v>F2</v>
          </cell>
          <cell r="M282">
            <v>30</v>
          </cell>
          <cell r="N282">
            <v>35061</v>
          </cell>
          <cell r="O282">
            <v>6</v>
          </cell>
          <cell r="P282" t="str">
            <v>รพช.F2 30,000 - 60,000</v>
          </cell>
        </row>
        <row r="283">
          <cell r="C283" t="str">
            <v>11313</v>
          </cell>
          <cell r="D283" t="str">
            <v>รพ.บ้านแหลม</v>
          </cell>
          <cell r="E283" t="str">
            <v>รพช.</v>
          </cell>
          <cell r="F283" t="str">
            <v>F2</v>
          </cell>
          <cell r="G283">
            <v>30</v>
          </cell>
          <cell r="H283">
            <v>41041</v>
          </cell>
          <cell r="I283">
            <v>6</v>
          </cell>
          <cell r="J283" t="str">
            <v>รพช.F2 30,000 - 60,000</v>
          </cell>
          <cell r="K283" t="str">
            <v>รพช.</v>
          </cell>
          <cell r="L283" t="str">
            <v>F2</v>
          </cell>
          <cell r="M283">
            <v>30</v>
          </cell>
          <cell r="N283">
            <v>40652</v>
          </cell>
          <cell r="O283">
            <v>6</v>
          </cell>
          <cell r="P283" t="str">
            <v>รพช.F2 30,000 - 60,000</v>
          </cell>
        </row>
        <row r="284">
          <cell r="C284" t="str">
            <v>11314</v>
          </cell>
          <cell r="D284" t="str">
            <v>รพ.แก่งกระจาน</v>
          </cell>
          <cell r="E284" t="str">
            <v>รพช.</v>
          </cell>
          <cell r="F284" t="str">
            <v>F2</v>
          </cell>
          <cell r="G284">
            <v>30</v>
          </cell>
          <cell r="H284">
            <v>25075</v>
          </cell>
          <cell r="I284">
            <v>5</v>
          </cell>
          <cell r="J284" t="str">
            <v>รพช.F2 &lt;=30,000</v>
          </cell>
          <cell r="K284" t="str">
            <v>รพช.</v>
          </cell>
          <cell r="L284" t="str">
            <v>F2</v>
          </cell>
          <cell r="M284">
            <v>30</v>
          </cell>
          <cell r="N284">
            <v>25044</v>
          </cell>
          <cell r="O284">
            <v>5</v>
          </cell>
          <cell r="P284" t="str">
            <v>รพช.F2 &lt;=30,000</v>
          </cell>
        </row>
        <row r="285">
          <cell r="C285" t="str">
            <v>10731</v>
          </cell>
          <cell r="D285" t="str">
            <v>รพ.พหลพลพยุหเสนา</v>
          </cell>
          <cell r="E285" t="str">
            <v>รพท.</v>
          </cell>
          <cell r="F285" t="str">
            <v>S</v>
          </cell>
          <cell r="G285">
            <v>540</v>
          </cell>
          <cell r="H285">
            <v>108469</v>
          </cell>
          <cell r="I285">
            <v>17</v>
          </cell>
          <cell r="J285" t="str">
            <v>รพท.S &gt;400</v>
          </cell>
          <cell r="K285" t="str">
            <v>รพท.</v>
          </cell>
          <cell r="L285" t="str">
            <v>S</v>
          </cell>
          <cell r="M285">
            <v>540</v>
          </cell>
          <cell r="N285">
            <v>107827</v>
          </cell>
          <cell r="O285">
            <v>17</v>
          </cell>
          <cell r="P285" t="str">
            <v>รพท.S &gt;400</v>
          </cell>
        </row>
        <row r="286">
          <cell r="C286" t="str">
            <v>10732</v>
          </cell>
          <cell r="D286" t="str">
            <v>รพ.มะการักษ์</v>
          </cell>
          <cell r="E286" t="str">
            <v>รพท.</v>
          </cell>
          <cell r="F286" t="str">
            <v>M1</v>
          </cell>
          <cell r="G286">
            <v>252</v>
          </cell>
          <cell r="H286">
            <v>98368</v>
          </cell>
          <cell r="I286">
            <v>15</v>
          </cell>
          <cell r="J286" t="str">
            <v>รพท. M1 &gt;200</v>
          </cell>
          <cell r="K286" t="str">
            <v>รพท.</v>
          </cell>
          <cell r="L286" t="str">
            <v>M1</v>
          </cell>
          <cell r="M286">
            <v>252</v>
          </cell>
          <cell r="N286">
            <v>97411</v>
          </cell>
          <cell r="O286">
            <v>15</v>
          </cell>
          <cell r="P286" t="str">
            <v>รพท. M1 &gt;200</v>
          </cell>
        </row>
        <row r="287">
          <cell r="C287" t="str">
            <v>11278</v>
          </cell>
          <cell r="D287" t="str">
            <v>รพ.ไทรโยค</v>
          </cell>
          <cell r="E287" t="str">
            <v>รพช.</v>
          </cell>
          <cell r="F287" t="str">
            <v>F2</v>
          </cell>
          <cell r="G287">
            <v>58</v>
          </cell>
          <cell r="H287">
            <v>30390</v>
          </cell>
          <cell r="I287">
            <v>6</v>
          </cell>
          <cell r="J287" t="str">
            <v>รพช.F2 30,000 - 60,000</v>
          </cell>
          <cell r="K287" t="str">
            <v>รพช.</v>
          </cell>
          <cell r="L287" t="str">
            <v>F2</v>
          </cell>
          <cell r="M287">
            <v>58</v>
          </cell>
          <cell r="N287">
            <v>29996</v>
          </cell>
          <cell r="O287">
            <v>5</v>
          </cell>
          <cell r="P287" t="str">
            <v>รพช.F2 &lt;=30,000</v>
          </cell>
        </row>
        <row r="288">
          <cell r="C288" t="str">
            <v>11279</v>
          </cell>
          <cell r="D288" t="str">
            <v>รพ.สมเด็จพระปิยมหาราชรมณียเขต</v>
          </cell>
          <cell r="E288" t="str">
            <v>รพช.</v>
          </cell>
          <cell r="F288" t="str">
            <v>F2</v>
          </cell>
          <cell r="G288">
            <v>30</v>
          </cell>
          <cell r="H288">
            <v>9241</v>
          </cell>
          <cell r="I288">
            <v>5</v>
          </cell>
          <cell r="J288" t="str">
            <v>รพช.F2 &lt;=30,000</v>
          </cell>
          <cell r="K288" t="str">
            <v>รพช.</v>
          </cell>
          <cell r="L288" t="str">
            <v>F2</v>
          </cell>
          <cell r="M288">
            <v>30</v>
          </cell>
          <cell r="N288">
            <v>9380</v>
          </cell>
          <cell r="O288">
            <v>5</v>
          </cell>
          <cell r="P288" t="str">
            <v>รพช.F2 &lt;=30,000</v>
          </cell>
        </row>
        <row r="289">
          <cell r="C289" t="str">
            <v>11280</v>
          </cell>
          <cell r="D289" t="str">
            <v>รพ.บ่อพลอย</v>
          </cell>
          <cell r="E289" t="str">
            <v>รพช.</v>
          </cell>
          <cell r="F289" t="str">
            <v>F1</v>
          </cell>
          <cell r="G289">
            <v>67</v>
          </cell>
          <cell r="H289">
            <v>45391</v>
          </cell>
          <cell r="I289">
            <v>9</v>
          </cell>
          <cell r="J289" t="str">
            <v>รพช.F1 &lt;=50,000</v>
          </cell>
          <cell r="K289" t="str">
            <v>รพช.</v>
          </cell>
          <cell r="L289" t="str">
            <v>F1</v>
          </cell>
          <cell r="M289">
            <v>67</v>
          </cell>
          <cell r="N289">
            <v>45153</v>
          </cell>
          <cell r="O289">
            <v>9</v>
          </cell>
          <cell r="P289" t="str">
            <v>รพช.F1 &lt;=50,000</v>
          </cell>
        </row>
        <row r="290">
          <cell r="C290" t="str">
            <v>11281</v>
          </cell>
          <cell r="D290" t="str">
            <v>รพ.ท่ากระดาน</v>
          </cell>
          <cell r="E290" t="str">
            <v>รพช.</v>
          </cell>
          <cell r="F290" t="str">
            <v>F2</v>
          </cell>
          <cell r="G290">
            <v>30</v>
          </cell>
          <cell r="H290">
            <v>10376</v>
          </cell>
          <cell r="I290">
            <v>5</v>
          </cell>
          <cell r="J290" t="str">
            <v>รพช.F2 &lt;=30,000</v>
          </cell>
          <cell r="K290" t="str">
            <v>รพช.</v>
          </cell>
          <cell r="L290" t="str">
            <v>F2</v>
          </cell>
          <cell r="M290">
            <v>30</v>
          </cell>
          <cell r="N290">
            <v>10381</v>
          </cell>
          <cell r="O290">
            <v>5</v>
          </cell>
          <cell r="P290" t="str">
            <v>รพช.F2 &lt;=30,000</v>
          </cell>
        </row>
        <row r="291">
          <cell r="C291" t="str">
            <v>11282</v>
          </cell>
          <cell r="D291" t="str">
            <v>รพ.สมเด็จพระสังฆราชองค์ที่ ๑๙</v>
          </cell>
          <cell r="E291" t="str">
            <v>รพช.</v>
          </cell>
          <cell r="F291" t="str">
            <v>M2</v>
          </cell>
          <cell r="G291">
            <v>120</v>
          </cell>
          <cell r="H291">
            <v>74224</v>
          </cell>
          <cell r="I291">
            <v>13</v>
          </cell>
          <cell r="J291" t="str">
            <v>รพช. M2 &gt;100</v>
          </cell>
          <cell r="K291" t="str">
            <v>รพช.</v>
          </cell>
          <cell r="L291" t="str">
            <v>M2</v>
          </cell>
          <cell r="M291">
            <v>120</v>
          </cell>
          <cell r="N291">
            <v>73880</v>
          </cell>
          <cell r="O291">
            <v>13</v>
          </cell>
          <cell r="P291" t="str">
            <v>รพช. M2 &gt;100</v>
          </cell>
        </row>
        <row r="292">
          <cell r="C292" t="str">
            <v>11283</v>
          </cell>
          <cell r="D292" t="str">
            <v>รพ.ทองผาภูมิ</v>
          </cell>
          <cell r="E292" t="str">
            <v>รพช.</v>
          </cell>
          <cell r="F292" t="str">
            <v>M2</v>
          </cell>
          <cell r="G292">
            <v>94</v>
          </cell>
          <cell r="H292">
            <v>33974</v>
          </cell>
          <cell r="I292">
            <v>12</v>
          </cell>
          <cell r="J292" t="str">
            <v>รพช. M2 &lt;=100</v>
          </cell>
          <cell r="K292" t="str">
            <v>รพช.</v>
          </cell>
          <cell r="L292" t="str">
            <v>M2</v>
          </cell>
          <cell r="M292">
            <v>94</v>
          </cell>
          <cell r="N292">
            <v>34904</v>
          </cell>
          <cell r="O292">
            <v>12</v>
          </cell>
          <cell r="P292" t="str">
            <v>รพช. M2 &lt;=100</v>
          </cell>
        </row>
        <row r="293">
          <cell r="C293" t="str">
            <v>11284</v>
          </cell>
          <cell r="D293" t="str">
            <v>รพ.สังขละบุรี</v>
          </cell>
          <cell r="E293" t="str">
            <v>รพช.</v>
          </cell>
          <cell r="F293" t="str">
            <v>F2</v>
          </cell>
          <cell r="G293">
            <v>30</v>
          </cell>
          <cell r="H293">
            <v>16590</v>
          </cell>
          <cell r="I293">
            <v>5</v>
          </cell>
          <cell r="J293" t="str">
            <v>รพช.F2 &lt;=30,000</v>
          </cell>
          <cell r="K293" t="str">
            <v>รพช.</v>
          </cell>
          <cell r="L293" t="str">
            <v>F2</v>
          </cell>
          <cell r="M293">
            <v>30</v>
          </cell>
          <cell r="N293">
            <v>16897</v>
          </cell>
          <cell r="O293">
            <v>5</v>
          </cell>
          <cell r="P293" t="str">
            <v>รพช.F2 &lt;=30,000</v>
          </cell>
        </row>
        <row r="294">
          <cell r="C294" t="str">
            <v>11285</v>
          </cell>
          <cell r="D294" t="str">
            <v>รพ.เจ้าคุณไพบูลย์พนมทวน</v>
          </cell>
          <cell r="E294" t="str">
            <v>รพช.</v>
          </cell>
          <cell r="F294" t="str">
            <v>F2</v>
          </cell>
          <cell r="G294">
            <v>63</v>
          </cell>
          <cell r="H294">
            <v>38599</v>
          </cell>
          <cell r="I294">
            <v>6</v>
          </cell>
          <cell r="J294" t="str">
            <v>รพช.F2 30,000 - 60,000</v>
          </cell>
          <cell r="K294" t="str">
            <v>รพช.</v>
          </cell>
          <cell r="L294" t="str">
            <v>F2</v>
          </cell>
          <cell r="M294">
            <v>63</v>
          </cell>
          <cell r="N294">
            <v>38163</v>
          </cell>
          <cell r="O294">
            <v>6</v>
          </cell>
          <cell r="P294" t="str">
            <v>รพช.F2 30,000 - 60,000</v>
          </cell>
        </row>
        <row r="295">
          <cell r="C295" t="str">
            <v>11286</v>
          </cell>
          <cell r="D295" t="str">
            <v>รพ.เลาขวัญ</v>
          </cell>
          <cell r="E295" t="str">
            <v>รพช.</v>
          </cell>
          <cell r="F295" t="str">
            <v>F2</v>
          </cell>
          <cell r="G295">
            <v>46</v>
          </cell>
          <cell r="H295">
            <v>42815</v>
          </cell>
          <cell r="I295">
            <v>6</v>
          </cell>
          <cell r="J295" t="str">
            <v>รพช.F2 30,000 - 60,000</v>
          </cell>
          <cell r="K295" t="str">
            <v>รพช.</v>
          </cell>
          <cell r="L295" t="str">
            <v>F2</v>
          </cell>
          <cell r="M295">
            <v>46</v>
          </cell>
          <cell r="N295">
            <v>42445</v>
          </cell>
          <cell r="O295">
            <v>6</v>
          </cell>
          <cell r="P295" t="str">
            <v>รพช.F2 30,000 - 60,000</v>
          </cell>
        </row>
        <row r="296">
          <cell r="C296" t="str">
            <v>11287</v>
          </cell>
          <cell r="D296" t="str">
            <v>รพ.ด่านมะขามเตี้ย</v>
          </cell>
          <cell r="E296" t="str">
            <v>รพช.</v>
          </cell>
          <cell r="F296" t="str">
            <v>F2</v>
          </cell>
          <cell r="G296">
            <v>30</v>
          </cell>
          <cell r="H296">
            <v>28178</v>
          </cell>
          <cell r="I296">
            <v>5</v>
          </cell>
          <cell r="J296" t="str">
            <v>รพช.F2 &lt;=30,000</v>
          </cell>
          <cell r="K296" t="str">
            <v>รพช.</v>
          </cell>
          <cell r="L296" t="str">
            <v>F2</v>
          </cell>
          <cell r="M296">
            <v>30</v>
          </cell>
          <cell r="N296">
            <v>27983</v>
          </cell>
          <cell r="O296">
            <v>5</v>
          </cell>
          <cell r="P296" t="str">
            <v>รพช.F2 &lt;=30,000</v>
          </cell>
        </row>
        <row r="297">
          <cell r="C297" t="str">
            <v>11288</v>
          </cell>
          <cell r="D297" t="str">
            <v>รพ.สถานพระบารมี</v>
          </cell>
          <cell r="E297" t="str">
            <v>รพช.</v>
          </cell>
          <cell r="F297" t="str">
            <v>F2</v>
          </cell>
          <cell r="G297">
            <v>30</v>
          </cell>
          <cell r="H297">
            <v>28332</v>
          </cell>
          <cell r="I297">
            <v>5</v>
          </cell>
          <cell r="J297" t="str">
            <v>รพช.F2 &lt;=30,000</v>
          </cell>
          <cell r="K297" t="str">
            <v>รพช.</v>
          </cell>
          <cell r="L297" t="str">
            <v>F2</v>
          </cell>
          <cell r="M297">
            <v>30</v>
          </cell>
          <cell r="N297">
            <v>28141</v>
          </cell>
          <cell r="O297">
            <v>5</v>
          </cell>
          <cell r="P297" t="str">
            <v>รพช.F2 &lt;=30,000</v>
          </cell>
        </row>
        <row r="298">
          <cell r="C298" t="str">
            <v>14136</v>
          </cell>
          <cell r="D298" t="str">
            <v>รพ.ศุกร์ศิริศรีสวัสดิ์</v>
          </cell>
          <cell r="E298" t="str">
            <v>รพช.</v>
          </cell>
          <cell r="F298" t="str">
            <v>F3</v>
          </cell>
          <cell r="G298">
            <v>16</v>
          </cell>
          <cell r="H298">
            <v>5131</v>
          </cell>
          <cell r="I298">
            <v>2</v>
          </cell>
          <cell r="J298" t="str">
            <v>รพช.F3 &lt;=15,000</v>
          </cell>
          <cell r="K298" t="str">
            <v>รพช.</v>
          </cell>
          <cell r="L298" t="str">
            <v>F3</v>
          </cell>
          <cell r="M298">
            <v>16</v>
          </cell>
          <cell r="N298">
            <v>5103</v>
          </cell>
          <cell r="O298">
            <v>2</v>
          </cell>
          <cell r="P298" t="str">
            <v>รพช.F3 &lt;=15,000</v>
          </cell>
        </row>
        <row r="299">
          <cell r="C299" t="str">
            <v>21948</v>
          </cell>
          <cell r="D299" t="str">
            <v>รพ.ห้วยกระเจา เฉลิมพระเกียรติ 80 พรรษา</v>
          </cell>
          <cell r="E299" t="str">
            <v>รพช.</v>
          </cell>
          <cell r="F299" t="str">
            <v>F2</v>
          </cell>
          <cell r="G299">
            <v>34</v>
          </cell>
          <cell r="H299">
            <v>25734</v>
          </cell>
          <cell r="I299">
            <v>5</v>
          </cell>
          <cell r="J299" t="str">
            <v>รพช.F2 &lt;=30,000</v>
          </cell>
          <cell r="K299" t="str">
            <v>รพช.</v>
          </cell>
          <cell r="L299" t="str">
            <v>F2</v>
          </cell>
          <cell r="M299">
            <v>34</v>
          </cell>
          <cell r="N299">
            <v>25608</v>
          </cell>
          <cell r="O299">
            <v>5</v>
          </cell>
          <cell r="P299" t="str">
            <v>รพช.F2 &lt;=30,000</v>
          </cell>
        </row>
        <row r="300">
          <cell r="C300" t="str">
            <v>10679</v>
          </cell>
          <cell r="D300" t="str">
            <v>รพ.นครปฐม</v>
          </cell>
          <cell r="E300" t="str">
            <v>รพศ</v>
          </cell>
          <cell r="F300" t="str">
            <v>A</v>
          </cell>
          <cell r="G300">
            <v>722</v>
          </cell>
          <cell r="H300">
            <v>220416</v>
          </cell>
          <cell r="I300">
            <v>19</v>
          </cell>
          <cell r="J300" t="str">
            <v>รพศ.A &gt;700 to &lt;1000</v>
          </cell>
          <cell r="K300" t="str">
            <v>รพศ.</v>
          </cell>
          <cell r="L300" t="str">
            <v>A</v>
          </cell>
          <cell r="M300">
            <v>860</v>
          </cell>
          <cell r="N300">
            <v>218983</v>
          </cell>
          <cell r="O300">
            <v>19</v>
          </cell>
          <cell r="P300" t="str">
            <v>รพศ.A &gt;700 to &lt;1000</v>
          </cell>
        </row>
        <row r="301">
          <cell r="C301" t="str">
            <v>11297</v>
          </cell>
          <cell r="D301" t="str">
            <v>รพ.กำแพงแสน</v>
          </cell>
          <cell r="E301" t="str">
            <v>รพช.</v>
          </cell>
          <cell r="F301" t="str">
            <v>F1</v>
          </cell>
          <cell r="G301">
            <v>98</v>
          </cell>
          <cell r="H301">
            <v>87348</v>
          </cell>
          <cell r="I301">
            <v>10</v>
          </cell>
          <cell r="J301" t="str">
            <v>รพช.F1 50,000-100,000</v>
          </cell>
          <cell r="K301" t="str">
            <v>รพช.</v>
          </cell>
          <cell r="L301" t="str">
            <v>F1</v>
          </cell>
          <cell r="M301">
            <v>98</v>
          </cell>
          <cell r="N301">
            <v>88323</v>
          </cell>
          <cell r="O301">
            <v>10</v>
          </cell>
          <cell r="P301" t="str">
            <v>รพช.F1 50,000-100,000</v>
          </cell>
        </row>
        <row r="302">
          <cell r="C302" t="str">
            <v>11298</v>
          </cell>
          <cell r="D302" t="str">
            <v>รพ.นครชัยศรี</v>
          </cell>
          <cell r="E302" t="str">
            <v>รพช.</v>
          </cell>
          <cell r="F302" t="str">
            <v>F2</v>
          </cell>
          <cell r="G302">
            <v>50</v>
          </cell>
          <cell r="H302">
            <v>38462</v>
          </cell>
          <cell r="I302">
            <v>6</v>
          </cell>
          <cell r="J302" t="str">
            <v>รพช.F2 30,000 - 60,000</v>
          </cell>
          <cell r="K302" t="str">
            <v>รพช.</v>
          </cell>
          <cell r="L302" t="str">
            <v>F2</v>
          </cell>
          <cell r="M302">
            <v>50</v>
          </cell>
          <cell r="N302">
            <v>37750</v>
          </cell>
          <cell r="O302">
            <v>6</v>
          </cell>
          <cell r="P302" t="str">
            <v>รพช.F2 30,000 - 60,000</v>
          </cell>
        </row>
        <row r="303">
          <cell r="C303" t="str">
            <v>11299</v>
          </cell>
          <cell r="D303" t="str">
            <v>รพ.ห้วยพลู</v>
          </cell>
          <cell r="E303" t="str">
            <v>รพช.</v>
          </cell>
          <cell r="F303" t="str">
            <v>F2</v>
          </cell>
          <cell r="G303">
            <v>58</v>
          </cell>
          <cell r="H303">
            <v>32828</v>
          </cell>
          <cell r="I303">
            <v>6</v>
          </cell>
          <cell r="J303" t="str">
            <v>รพช.F2 30,000 - 60,000</v>
          </cell>
          <cell r="K303" t="str">
            <v>รพช.</v>
          </cell>
          <cell r="L303" t="str">
            <v>F2</v>
          </cell>
          <cell r="M303">
            <v>58</v>
          </cell>
          <cell r="N303">
            <v>32703</v>
          </cell>
          <cell r="O303">
            <v>6</v>
          </cell>
          <cell r="P303" t="str">
            <v>รพช.F2 30,000 - 60,000</v>
          </cell>
        </row>
        <row r="304">
          <cell r="C304" t="str">
            <v>11300</v>
          </cell>
          <cell r="D304" t="str">
            <v>รพ.ดอนตูม</v>
          </cell>
          <cell r="E304" t="str">
            <v>รพช.</v>
          </cell>
          <cell r="F304" t="str">
            <v>F2</v>
          </cell>
          <cell r="G304">
            <v>38</v>
          </cell>
          <cell r="H304">
            <v>30723</v>
          </cell>
          <cell r="I304">
            <v>6</v>
          </cell>
          <cell r="J304" t="str">
            <v>รพช.F2 30,000 - 60,000</v>
          </cell>
          <cell r="K304" t="str">
            <v>รพช.</v>
          </cell>
          <cell r="L304" t="str">
            <v>F2</v>
          </cell>
          <cell r="M304">
            <v>38</v>
          </cell>
          <cell r="N304">
            <v>30467</v>
          </cell>
          <cell r="O304">
            <v>6</v>
          </cell>
          <cell r="P304" t="str">
            <v>รพช.F2 30,000 - 60,000</v>
          </cell>
        </row>
        <row r="305">
          <cell r="C305" t="str">
            <v>11301</v>
          </cell>
          <cell r="D305" t="str">
            <v>รพ.บางเลน</v>
          </cell>
          <cell r="E305" t="str">
            <v>รพช.</v>
          </cell>
          <cell r="F305" t="str">
            <v>F1</v>
          </cell>
          <cell r="G305">
            <v>79</v>
          </cell>
          <cell r="H305">
            <v>48580</v>
          </cell>
          <cell r="I305">
            <v>9</v>
          </cell>
          <cell r="J305" t="str">
            <v>รพช.F1 &lt;=50,000</v>
          </cell>
          <cell r="K305" t="str">
            <v>รพช.</v>
          </cell>
          <cell r="L305" t="str">
            <v>F1</v>
          </cell>
          <cell r="M305">
            <v>79</v>
          </cell>
          <cell r="N305">
            <v>47931</v>
          </cell>
          <cell r="O305">
            <v>9</v>
          </cell>
          <cell r="P305" t="str">
            <v>รพช.F1 &lt;=50,000</v>
          </cell>
        </row>
        <row r="306">
          <cell r="C306" t="str">
            <v>11302</v>
          </cell>
          <cell r="D306" t="str">
            <v>รพ.สามพราน</v>
          </cell>
          <cell r="E306" t="str">
            <v>รพช.</v>
          </cell>
          <cell r="F306" t="str">
            <v>M2</v>
          </cell>
          <cell r="G306">
            <v>120</v>
          </cell>
          <cell r="H306">
            <v>113071</v>
          </cell>
          <cell r="I306">
            <v>13</v>
          </cell>
          <cell r="J306" t="str">
            <v>รพช. M2 &gt;100</v>
          </cell>
          <cell r="K306" t="str">
            <v>รพช.</v>
          </cell>
          <cell r="L306" t="str">
            <v>M2</v>
          </cell>
          <cell r="M306">
            <v>120</v>
          </cell>
          <cell r="N306">
            <v>112648</v>
          </cell>
          <cell r="O306">
            <v>13</v>
          </cell>
          <cell r="P306" t="str">
            <v>รพช. M2 &gt;100</v>
          </cell>
        </row>
        <row r="307">
          <cell r="C307" t="str">
            <v>11303</v>
          </cell>
          <cell r="D307" t="str">
            <v>รพ.พุทธมณฑล</v>
          </cell>
          <cell r="E307" t="str">
            <v>รพช.</v>
          </cell>
          <cell r="F307" t="str">
            <v>F2</v>
          </cell>
          <cell r="G307">
            <v>30</v>
          </cell>
          <cell r="H307">
            <v>23336</v>
          </cell>
          <cell r="I307">
            <v>5</v>
          </cell>
          <cell r="J307" t="str">
            <v>รพช.F2 &lt;=30,000</v>
          </cell>
          <cell r="K307" t="str">
            <v>รพช.</v>
          </cell>
          <cell r="L307" t="str">
            <v>F2</v>
          </cell>
          <cell r="M307">
            <v>30</v>
          </cell>
          <cell r="N307">
            <v>23758</v>
          </cell>
          <cell r="O307">
            <v>5</v>
          </cell>
          <cell r="P307" t="str">
            <v>รพช.F2 &lt;=30,000</v>
          </cell>
        </row>
        <row r="308">
          <cell r="C308" t="str">
            <v>13819</v>
          </cell>
          <cell r="D308" t="str">
            <v>รพ.หลวงพ่อเปิ่น</v>
          </cell>
          <cell r="E308" t="str">
            <v>รพช.</v>
          </cell>
          <cell r="F308" t="str">
            <v>F2</v>
          </cell>
          <cell r="G308">
            <v>30</v>
          </cell>
          <cell r="H308">
            <v>14414</v>
          </cell>
          <cell r="I308">
            <v>5</v>
          </cell>
          <cell r="J308" t="str">
            <v>รพช.F2 &lt;=30,000</v>
          </cell>
          <cell r="K308" t="str">
            <v>รพช.</v>
          </cell>
          <cell r="L308" t="str">
            <v>F2</v>
          </cell>
          <cell r="M308">
            <v>30</v>
          </cell>
          <cell r="N308">
            <v>14461</v>
          </cell>
          <cell r="O308">
            <v>5</v>
          </cell>
          <cell r="P308" t="str">
            <v>รพช.F2 &lt;=30,000</v>
          </cell>
        </row>
        <row r="309">
          <cell r="C309" t="str">
            <v>10737</v>
          </cell>
          <cell r="D309" t="str">
            <v>รพ.ประจวบคีรีขันธ์</v>
          </cell>
          <cell r="E309" t="str">
            <v>รพท.</v>
          </cell>
          <cell r="F309" t="str">
            <v>S</v>
          </cell>
          <cell r="G309">
            <v>278</v>
          </cell>
          <cell r="H309">
            <v>67221</v>
          </cell>
          <cell r="I309">
            <v>16</v>
          </cell>
          <cell r="J309" t="str">
            <v>รพท.S &lt;=400</v>
          </cell>
          <cell r="K309" t="str">
            <v>รพท.</v>
          </cell>
          <cell r="L309" t="str">
            <v>S</v>
          </cell>
          <cell r="M309">
            <v>278</v>
          </cell>
          <cell r="N309">
            <v>68163</v>
          </cell>
          <cell r="O309">
            <v>16</v>
          </cell>
          <cell r="P309" t="str">
            <v>รพท.S &lt;=400</v>
          </cell>
        </row>
        <row r="310">
          <cell r="C310" t="str">
            <v>11315</v>
          </cell>
          <cell r="D310" t="str">
            <v>รพ.กุยบุรี</v>
          </cell>
          <cell r="E310" t="str">
            <v>รพช.</v>
          </cell>
          <cell r="F310" t="str">
            <v>F2</v>
          </cell>
          <cell r="G310">
            <v>36</v>
          </cell>
          <cell r="H310">
            <v>33601</v>
          </cell>
          <cell r="I310">
            <v>6</v>
          </cell>
          <cell r="J310" t="str">
            <v>รพช.F2 30,000 - 60,000</v>
          </cell>
          <cell r="K310" t="str">
            <v>รพช.</v>
          </cell>
          <cell r="L310" t="str">
            <v>F2</v>
          </cell>
          <cell r="M310">
            <v>36</v>
          </cell>
          <cell r="N310">
            <v>33039</v>
          </cell>
          <cell r="O310">
            <v>6</v>
          </cell>
          <cell r="P310" t="str">
            <v>รพช.F2 30,000 - 60,000</v>
          </cell>
        </row>
        <row r="311">
          <cell r="C311" t="str">
            <v>11316</v>
          </cell>
          <cell r="D311" t="str">
            <v>รพ.ทับสะแก</v>
          </cell>
          <cell r="E311" t="str">
            <v>รพช.</v>
          </cell>
          <cell r="F311" t="str">
            <v>F2</v>
          </cell>
          <cell r="G311">
            <v>60</v>
          </cell>
          <cell r="H311">
            <v>37148</v>
          </cell>
          <cell r="I311">
            <v>6</v>
          </cell>
          <cell r="J311" t="str">
            <v>รพช.F2 30,000 - 60,000</v>
          </cell>
          <cell r="K311" t="str">
            <v>รพช.</v>
          </cell>
          <cell r="L311" t="str">
            <v>F2</v>
          </cell>
          <cell r="M311">
            <v>60</v>
          </cell>
          <cell r="N311">
            <v>36478</v>
          </cell>
          <cell r="O311">
            <v>6</v>
          </cell>
          <cell r="P311" t="str">
            <v>รพช.F2 30,000 - 60,000</v>
          </cell>
        </row>
        <row r="312">
          <cell r="C312" t="str">
            <v>11317</v>
          </cell>
          <cell r="D312" t="str">
            <v>รพ.บางสะพาน</v>
          </cell>
          <cell r="E312" t="str">
            <v>รพช.</v>
          </cell>
          <cell r="F312" t="str">
            <v>M2</v>
          </cell>
          <cell r="G312">
            <v>150</v>
          </cell>
          <cell r="H312">
            <v>61437</v>
          </cell>
          <cell r="I312">
            <v>13</v>
          </cell>
          <cell r="J312" t="str">
            <v>รพช. M2 &gt;100</v>
          </cell>
          <cell r="K312" t="str">
            <v>รพช.</v>
          </cell>
          <cell r="L312" t="str">
            <v>M2</v>
          </cell>
          <cell r="M312">
            <v>150</v>
          </cell>
          <cell r="N312">
            <v>60733</v>
          </cell>
          <cell r="O312">
            <v>13</v>
          </cell>
          <cell r="P312" t="str">
            <v>รพช. M2 &gt;100</v>
          </cell>
        </row>
        <row r="313">
          <cell r="C313" t="str">
            <v>11318</v>
          </cell>
          <cell r="D313" t="str">
            <v>รพ.บางสะพานน้อย</v>
          </cell>
          <cell r="E313" t="str">
            <v>รพช.</v>
          </cell>
          <cell r="F313" t="str">
            <v>F2</v>
          </cell>
          <cell r="G313">
            <v>36</v>
          </cell>
          <cell r="H313">
            <v>30112</v>
          </cell>
          <cell r="I313">
            <v>6</v>
          </cell>
          <cell r="J313" t="str">
            <v>รพช.F2 30,000 - 60,000</v>
          </cell>
          <cell r="K313" t="str">
            <v>รพช.</v>
          </cell>
          <cell r="L313" t="str">
            <v>F2</v>
          </cell>
          <cell r="M313">
            <v>36</v>
          </cell>
          <cell r="N313">
            <v>29734</v>
          </cell>
          <cell r="O313">
            <v>5</v>
          </cell>
          <cell r="P313" t="str">
            <v>รพช.F2 &lt;=30,000</v>
          </cell>
        </row>
        <row r="314">
          <cell r="C314" t="str">
            <v>11319</v>
          </cell>
          <cell r="D314" t="str">
            <v>รพ.ปราณบุรี</v>
          </cell>
          <cell r="E314" t="str">
            <v>รพช.</v>
          </cell>
          <cell r="F314" t="str">
            <v>F2</v>
          </cell>
          <cell r="G314">
            <v>60</v>
          </cell>
          <cell r="H314">
            <v>46459</v>
          </cell>
          <cell r="I314">
            <v>6</v>
          </cell>
          <cell r="J314" t="str">
            <v>รพช.F2 30,000 - 60,000</v>
          </cell>
          <cell r="K314" t="str">
            <v>รพช.</v>
          </cell>
          <cell r="L314" t="str">
            <v>F2</v>
          </cell>
          <cell r="M314">
            <v>60</v>
          </cell>
          <cell r="N314">
            <v>45888</v>
          </cell>
          <cell r="O314">
            <v>6</v>
          </cell>
          <cell r="P314" t="str">
            <v>รพช.F2 30,000 - 60,000</v>
          </cell>
        </row>
        <row r="315">
          <cell r="C315" t="str">
            <v>11320</v>
          </cell>
          <cell r="D315" t="str">
            <v>รพ.หัวหิน</v>
          </cell>
          <cell r="E315" t="str">
            <v>รพท.</v>
          </cell>
          <cell r="F315" t="str">
            <v>S</v>
          </cell>
          <cell r="G315">
            <v>340</v>
          </cell>
          <cell r="H315">
            <v>85635</v>
          </cell>
          <cell r="I315">
            <v>16</v>
          </cell>
          <cell r="J315" t="str">
            <v>รพท.S &lt;=400</v>
          </cell>
          <cell r="K315" t="str">
            <v>รพท.</v>
          </cell>
          <cell r="L315" t="str">
            <v>S</v>
          </cell>
          <cell r="M315">
            <v>340</v>
          </cell>
          <cell r="N315">
            <v>87217</v>
          </cell>
          <cell r="O315">
            <v>16</v>
          </cell>
          <cell r="P315" t="str">
            <v>รพท.S &lt;=400</v>
          </cell>
        </row>
        <row r="316">
          <cell r="C316" t="str">
            <v>11321</v>
          </cell>
          <cell r="D316" t="str">
            <v>รพ.สามร้อยยอด</v>
          </cell>
          <cell r="E316" t="str">
            <v>รพช.</v>
          </cell>
          <cell r="F316" t="str">
            <v>F2</v>
          </cell>
          <cell r="G316">
            <v>60</v>
          </cell>
          <cell r="H316">
            <v>37420</v>
          </cell>
          <cell r="I316">
            <v>6</v>
          </cell>
          <cell r="J316" t="str">
            <v>รพช.F2 30,000 - 60,000</v>
          </cell>
          <cell r="K316" t="str">
            <v>รพช.</v>
          </cell>
          <cell r="L316" t="str">
            <v>F2</v>
          </cell>
          <cell r="M316">
            <v>60</v>
          </cell>
          <cell r="N316">
            <v>36986</v>
          </cell>
          <cell r="O316">
            <v>6</v>
          </cell>
          <cell r="P316" t="str">
            <v>รพช.F2 30,000 - 60,000</v>
          </cell>
        </row>
        <row r="317">
          <cell r="C317" t="str">
            <v>10677</v>
          </cell>
          <cell r="D317" t="str">
            <v>รพ.ราชบุรี</v>
          </cell>
          <cell r="E317" t="str">
            <v>รพศ</v>
          </cell>
          <cell r="F317" t="str">
            <v>A</v>
          </cell>
          <cell r="G317">
            <v>855</v>
          </cell>
          <cell r="H317">
            <v>141219</v>
          </cell>
          <cell r="I317">
            <v>19</v>
          </cell>
          <cell r="J317" t="str">
            <v>รพศ.A &gt;700 to &lt;1000</v>
          </cell>
          <cell r="K317" t="str">
            <v>รพศ.</v>
          </cell>
          <cell r="L317" t="str">
            <v>A</v>
          </cell>
          <cell r="M317">
            <v>855</v>
          </cell>
          <cell r="N317">
            <v>143589</v>
          </cell>
          <cell r="O317">
            <v>19</v>
          </cell>
          <cell r="P317" t="str">
            <v>รพศ.A &gt;700 to &lt;1000</v>
          </cell>
        </row>
        <row r="318">
          <cell r="C318" t="str">
            <v>10728</v>
          </cell>
          <cell r="D318" t="str">
            <v>รพ.ดำเนินสะดวก</v>
          </cell>
          <cell r="E318" t="str">
            <v>รพท.</v>
          </cell>
          <cell r="F318" t="str">
            <v>M1</v>
          </cell>
          <cell r="G318">
            <v>272</v>
          </cell>
          <cell r="H318">
            <v>75916</v>
          </cell>
          <cell r="I318">
            <v>15</v>
          </cell>
          <cell r="J318" t="str">
            <v>รพท. M1 &gt;200</v>
          </cell>
          <cell r="K318" t="str">
            <v>รพท.</v>
          </cell>
          <cell r="L318" t="str">
            <v>M1</v>
          </cell>
          <cell r="M318">
            <v>272</v>
          </cell>
          <cell r="N318">
            <v>75062</v>
          </cell>
          <cell r="O318">
            <v>15</v>
          </cell>
          <cell r="P318" t="str">
            <v>รพท. M1 &gt;200</v>
          </cell>
        </row>
        <row r="319">
          <cell r="C319" t="str">
            <v>10729</v>
          </cell>
          <cell r="D319" t="str">
            <v>รพ.บ้านโป่ง</v>
          </cell>
          <cell r="E319" t="str">
            <v>รพท.</v>
          </cell>
          <cell r="F319" t="str">
            <v>S</v>
          </cell>
          <cell r="G319">
            <v>350</v>
          </cell>
          <cell r="H319">
            <v>120316</v>
          </cell>
          <cell r="I319">
            <v>16</v>
          </cell>
          <cell r="J319" t="str">
            <v>รพท.S &lt;=400</v>
          </cell>
          <cell r="K319" t="str">
            <v>รพท.</v>
          </cell>
          <cell r="L319" t="str">
            <v>S</v>
          </cell>
          <cell r="M319">
            <v>350</v>
          </cell>
          <cell r="N319">
            <v>118298</v>
          </cell>
          <cell r="O319">
            <v>16</v>
          </cell>
          <cell r="P319" t="str">
            <v>รพท.S &lt;=400</v>
          </cell>
        </row>
        <row r="320">
          <cell r="C320" t="str">
            <v>10730</v>
          </cell>
          <cell r="D320" t="str">
            <v>รพ.โพธาราม</v>
          </cell>
          <cell r="E320" t="str">
            <v>รพท.</v>
          </cell>
          <cell r="F320" t="str">
            <v>M1</v>
          </cell>
          <cell r="G320">
            <v>340</v>
          </cell>
          <cell r="H320">
            <v>86289</v>
          </cell>
          <cell r="I320">
            <v>15</v>
          </cell>
          <cell r="J320" t="str">
            <v>รพท. M1 &gt;200</v>
          </cell>
          <cell r="K320" t="str">
            <v>รพท.</v>
          </cell>
          <cell r="L320" t="str">
            <v>M1</v>
          </cell>
          <cell r="M320">
            <v>340</v>
          </cell>
          <cell r="N320">
            <v>85038</v>
          </cell>
          <cell r="O320">
            <v>15</v>
          </cell>
          <cell r="P320" t="str">
            <v>รพท. M1 &gt;200</v>
          </cell>
        </row>
        <row r="321">
          <cell r="C321" t="str">
            <v>11273</v>
          </cell>
          <cell r="D321" t="str">
            <v>รพ.สวนผึ้ง</v>
          </cell>
          <cell r="E321" t="str">
            <v>รพช.</v>
          </cell>
          <cell r="F321" t="str">
            <v>F2</v>
          </cell>
          <cell r="G321">
            <v>60</v>
          </cell>
          <cell r="H321">
            <v>27161</v>
          </cell>
          <cell r="I321">
            <v>5</v>
          </cell>
          <cell r="J321" t="str">
            <v>รพช.F2 &lt;=30,000</v>
          </cell>
          <cell r="K321" t="str">
            <v>รพช.</v>
          </cell>
          <cell r="L321" t="str">
            <v>F2</v>
          </cell>
          <cell r="M321">
            <v>60</v>
          </cell>
          <cell r="N321">
            <v>27107</v>
          </cell>
          <cell r="O321">
            <v>5</v>
          </cell>
          <cell r="P321" t="str">
            <v>รพช.F2 &lt;=30,000</v>
          </cell>
        </row>
        <row r="322">
          <cell r="C322" t="str">
            <v>11274</v>
          </cell>
          <cell r="D322" t="str">
            <v>รพ.บางแพ</v>
          </cell>
          <cell r="E322" t="str">
            <v>รพช.</v>
          </cell>
          <cell r="F322" t="str">
            <v>F2</v>
          </cell>
          <cell r="G322">
            <v>48</v>
          </cell>
          <cell r="H322">
            <v>29286</v>
          </cell>
          <cell r="I322">
            <v>5</v>
          </cell>
          <cell r="J322" t="str">
            <v>รพช.F2 &lt;=30,000</v>
          </cell>
          <cell r="K322" t="str">
            <v>รพช.</v>
          </cell>
          <cell r="L322" t="str">
            <v>F2</v>
          </cell>
          <cell r="M322">
            <v>48</v>
          </cell>
          <cell r="N322">
            <v>28664</v>
          </cell>
          <cell r="O322">
            <v>5</v>
          </cell>
          <cell r="P322" t="str">
            <v>รพช.F2 &lt;=30,000</v>
          </cell>
        </row>
        <row r="323">
          <cell r="C323" t="str">
            <v>11275</v>
          </cell>
          <cell r="D323" t="str">
            <v>รพ.เจ็ดเสมียน</v>
          </cell>
          <cell r="E323" t="str">
            <v>รพช.</v>
          </cell>
          <cell r="F323" t="str">
            <v>F2</v>
          </cell>
          <cell r="G323">
            <v>34</v>
          </cell>
          <cell r="H323">
            <v>9471</v>
          </cell>
          <cell r="I323">
            <v>5</v>
          </cell>
          <cell r="J323" t="str">
            <v>รพช.F2 &lt;=30,000</v>
          </cell>
          <cell r="K323" t="str">
            <v>รพช.</v>
          </cell>
          <cell r="L323" t="str">
            <v>F2</v>
          </cell>
          <cell r="M323">
            <v>34</v>
          </cell>
          <cell r="N323">
            <v>9400</v>
          </cell>
          <cell r="O323">
            <v>5</v>
          </cell>
          <cell r="P323" t="str">
            <v>รพช.F2 &lt;=30,000</v>
          </cell>
        </row>
        <row r="324">
          <cell r="C324" t="str">
            <v>11276</v>
          </cell>
          <cell r="D324" t="str">
            <v>รพ.ปากท่อ</v>
          </cell>
          <cell r="E324" t="str">
            <v>รพช.</v>
          </cell>
          <cell r="F324" t="str">
            <v>F2</v>
          </cell>
          <cell r="G324">
            <v>60</v>
          </cell>
          <cell r="H324">
            <v>47592</v>
          </cell>
          <cell r="I324">
            <v>6</v>
          </cell>
          <cell r="J324" t="str">
            <v>รพช.F2 30,000 - 60,000</v>
          </cell>
          <cell r="K324" t="str">
            <v>รพช.</v>
          </cell>
          <cell r="L324" t="str">
            <v>F2</v>
          </cell>
          <cell r="M324">
            <v>60</v>
          </cell>
          <cell r="N324">
            <v>47119</v>
          </cell>
          <cell r="O324">
            <v>6</v>
          </cell>
          <cell r="P324" t="str">
            <v>รพช.F2 30,000 - 60,000</v>
          </cell>
        </row>
        <row r="325">
          <cell r="C325" t="str">
            <v>11277</v>
          </cell>
          <cell r="D325" t="str">
            <v>รพ.วัดเพลง</v>
          </cell>
          <cell r="E325" t="str">
            <v>รพช.</v>
          </cell>
          <cell r="F325" t="str">
            <v>F2</v>
          </cell>
          <cell r="G325">
            <v>38</v>
          </cell>
          <cell r="H325">
            <v>8948</v>
          </cell>
          <cell r="I325">
            <v>5</v>
          </cell>
          <cell r="J325" t="str">
            <v>รพช.F2 &lt;=30,000</v>
          </cell>
          <cell r="K325" t="str">
            <v>รพช.</v>
          </cell>
          <cell r="L325" t="str">
            <v>F2</v>
          </cell>
          <cell r="M325">
            <v>38</v>
          </cell>
          <cell r="N325">
            <v>8877</v>
          </cell>
          <cell r="O325">
            <v>5</v>
          </cell>
          <cell r="P325" t="str">
            <v>รพช.F2 &lt;=30,000</v>
          </cell>
        </row>
        <row r="326">
          <cell r="C326" t="str">
            <v>11458</v>
          </cell>
          <cell r="D326" t="str">
            <v>รพร.จอมบึง</v>
          </cell>
          <cell r="E326" t="str">
            <v>รพช.</v>
          </cell>
          <cell r="F326" t="str">
            <v>F1</v>
          </cell>
          <cell r="G326">
            <v>60</v>
          </cell>
          <cell r="H326">
            <v>50143</v>
          </cell>
          <cell r="I326">
            <v>10</v>
          </cell>
          <cell r="J326" t="str">
            <v>รพช.F1 50,000-100,000</v>
          </cell>
          <cell r="K326" t="str">
            <v>รพช.</v>
          </cell>
          <cell r="L326" t="str">
            <v>F1</v>
          </cell>
          <cell r="M326">
            <v>60</v>
          </cell>
          <cell r="N326">
            <v>49841</v>
          </cell>
          <cell r="O326">
            <v>9</v>
          </cell>
          <cell r="P326" t="str">
            <v>รพช.F1 &lt;=50,000</v>
          </cell>
        </row>
        <row r="327">
          <cell r="C327" t="str">
            <v>28858</v>
          </cell>
          <cell r="D327" t="str">
            <v>รพ.บ้านคา</v>
          </cell>
          <cell r="E327" t="str">
            <v>รพช.</v>
          </cell>
          <cell r="F327" t="str">
            <v>F3</v>
          </cell>
          <cell r="G327">
            <v>30</v>
          </cell>
          <cell r="H327">
            <v>1789</v>
          </cell>
          <cell r="I327">
            <v>2</v>
          </cell>
          <cell r="J327" t="str">
            <v>รพช.F3 &lt;=15,000</v>
          </cell>
          <cell r="K327" t="str">
            <v>รพช.</v>
          </cell>
          <cell r="L327" t="str">
            <v>F3</v>
          </cell>
          <cell r="M327">
            <v>30</v>
          </cell>
          <cell r="N327">
            <v>18601</v>
          </cell>
          <cell r="O327">
            <v>3</v>
          </cell>
          <cell r="P327" t="str">
            <v>รพช.F3 15,000-25,000</v>
          </cell>
        </row>
        <row r="328">
          <cell r="C328" t="str">
            <v>10735</v>
          </cell>
          <cell r="D328" t="str">
            <v>รพ.สมเด็จพระพุทธเลิศหล้า</v>
          </cell>
          <cell r="E328" t="str">
            <v>รพท.</v>
          </cell>
          <cell r="F328" t="str">
            <v>S</v>
          </cell>
          <cell r="G328">
            <v>311</v>
          </cell>
          <cell r="H328">
            <v>79145</v>
          </cell>
          <cell r="I328">
            <v>16</v>
          </cell>
          <cell r="J328" t="str">
            <v>รพท.S &lt;=400</v>
          </cell>
          <cell r="K328" t="str">
            <v>รพท.</v>
          </cell>
          <cell r="L328" t="str">
            <v>S</v>
          </cell>
          <cell r="M328">
            <v>311</v>
          </cell>
          <cell r="N328">
            <v>79644</v>
          </cell>
          <cell r="O328">
            <v>16</v>
          </cell>
          <cell r="P328" t="str">
            <v>รพท.S &lt;=400</v>
          </cell>
        </row>
        <row r="329">
          <cell r="C329" t="str">
            <v>11306</v>
          </cell>
          <cell r="D329" t="str">
            <v>รพ.นภาลัย</v>
          </cell>
          <cell r="E329" t="str">
            <v>รพช.</v>
          </cell>
          <cell r="F329" t="str">
            <v>F1</v>
          </cell>
          <cell r="G329">
            <v>90</v>
          </cell>
          <cell r="H329">
            <v>23467</v>
          </cell>
          <cell r="I329">
            <v>9</v>
          </cell>
          <cell r="J329" t="str">
            <v>รพช.F1 &lt;=50,000</v>
          </cell>
          <cell r="K329" t="str">
            <v>รพช.</v>
          </cell>
          <cell r="L329" t="str">
            <v>F1</v>
          </cell>
          <cell r="M329">
            <v>90</v>
          </cell>
          <cell r="N329">
            <v>22727</v>
          </cell>
          <cell r="O329">
            <v>9</v>
          </cell>
          <cell r="P329" t="str">
            <v>รพช.F1 &lt;=50,000</v>
          </cell>
        </row>
        <row r="330">
          <cell r="C330" t="str">
            <v>11307</v>
          </cell>
          <cell r="D330" t="str">
            <v>รพ.อัมพวา</v>
          </cell>
          <cell r="E330" t="str">
            <v>รพช.</v>
          </cell>
          <cell r="F330" t="str">
            <v>F2</v>
          </cell>
          <cell r="G330">
            <v>36</v>
          </cell>
          <cell r="H330">
            <v>32938</v>
          </cell>
          <cell r="I330">
            <v>6</v>
          </cell>
          <cell r="J330" t="str">
            <v>รพช.F2 30,000 - 60,000</v>
          </cell>
          <cell r="K330" t="str">
            <v>รพช.</v>
          </cell>
          <cell r="L330" t="str">
            <v>F2</v>
          </cell>
          <cell r="M330">
            <v>36</v>
          </cell>
          <cell r="N330">
            <v>31965</v>
          </cell>
          <cell r="O330">
            <v>6</v>
          </cell>
          <cell r="P330" t="str">
            <v>รพช.F2 30,000 - 60,000</v>
          </cell>
        </row>
        <row r="331">
          <cell r="C331" t="str">
            <v>10734</v>
          </cell>
          <cell r="D331" t="str">
            <v>รพ.สมุทรสาคร</v>
          </cell>
          <cell r="E331" t="str">
            <v>รพศ</v>
          </cell>
          <cell r="F331" t="str">
            <v>A</v>
          </cell>
          <cell r="G331">
            <v>602</v>
          </cell>
          <cell r="H331">
            <v>172794</v>
          </cell>
          <cell r="I331">
            <v>18</v>
          </cell>
          <cell r="J331" t="str">
            <v>รพศ.A &lt;=700</v>
          </cell>
          <cell r="K331" t="str">
            <v>รพศ.</v>
          </cell>
          <cell r="L331" t="str">
            <v>A</v>
          </cell>
          <cell r="M331">
            <v>602</v>
          </cell>
          <cell r="N331">
            <v>180356</v>
          </cell>
          <cell r="O331">
            <v>18</v>
          </cell>
          <cell r="P331" t="str">
            <v>รพศ.A &lt;=700</v>
          </cell>
        </row>
        <row r="332">
          <cell r="C332" t="str">
            <v>11304</v>
          </cell>
          <cell r="D332" t="str">
            <v>รพ.กระทุ่มแบน</v>
          </cell>
          <cell r="E332" t="str">
            <v>รพท.</v>
          </cell>
          <cell r="F332" t="str">
            <v>M1</v>
          </cell>
          <cell r="G332">
            <v>287</v>
          </cell>
          <cell r="H332">
            <v>111823</v>
          </cell>
          <cell r="I332">
            <v>15</v>
          </cell>
          <cell r="J332" t="str">
            <v>รพท. M1 &gt;200</v>
          </cell>
          <cell r="K332" t="str">
            <v>รพท.</v>
          </cell>
          <cell r="L332" t="str">
            <v>M1</v>
          </cell>
          <cell r="M332">
            <v>309</v>
          </cell>
          <cell r="N332">
            <v>112175</v>
          </cell>
          <cell r="O332">
            <v>15</v>
          </cell>
          <cell r="P332" t="str">
            <v>รพท. M1 &gt;200</v>
          </cell>
        </row>
        <row r="333">
          <cell r="C333" t="str">
            <v>10678</v>
          </cell>
          <cell r="D333" t="str">
            <v>รพ.เจ้าพระยายมราช</v>
          </cell>
          <cell r="E333" t="str">
            <v>รพศ</v>
          </cell>
          <cell r="F333" t="str">
            <v>A</v>
          </cell>
          <cell r="G333">
            <v>680</v>
          </cell>
          <cell r="H333">
            <v>130647</v>
          </cell>
          <cell r="I333">
            <v>18</v>
          </cell>
          <cell r="J333" t="str">
            <v>รพศ.A &lt;=700</v>
          </cell>
          <cell r="K333" t="str">
            <v>รพศ.</v>
          </cell>
          <cell r="L333" t="str">
            <v>A</v>
          </cell>
          <cell r="M333">
            <v>680</v>
          </cell>
          <cell r="N333">
            <v>131088</v>
          </cell>
          <cell r="O333">
            <v>18</v>
          </cell>
          <cell r="P333" t="str">
            <v>รพศ.A &lt;=700</v>
          </cell>
        </row>
        <row r="334">
          <cell r="C334" t="str">
            <v>10733</v>
          </cell>
          <cell r="D334" t="str">
            <v>รพ.สมเด็จพระสังฆราชองค์ที่17</v>
          </cell>
          <cell r="E334" t="str">
            <v>รพท.</v>
          </cell>
          <cell r="F334" t="str">
            <v>M1</v>
          </cell>
          <cell r="G334">
            <v>262</v>
          </cell>
          <cell r="H334">
            <v>111606</v>
          </cell>
          <cell r="I334">
            <v>15</v>
          </cell>
          <cell r="J334" t="str">
            <v>รพท. M1 &gt;200</v>
          </cell>
          <cell r="K334" t="str">
            <v>รพท.</v>
          </cell>
          <cell r="L334" t="str">
            <v>M1</v>
          </cell>
          <cell r="M334">
            <v>262</v>
          </cell>
          <cell r="N334">
            <v>110594</v>
          </cell>
          <cell r="O334">
            <v>15</v>
          </cell>
          <cell r="P334" t="str">
            <v>รพท. M1 &gt;200</v>
          </cell>
        </row>
        <row r="335">
          <cell r="C335" t="str">
            <v>11289</v>
          </cell>
          <cell r="D335" t="str">
            <v>รพ.เดิมบางนางบวช</v>
          </cell>
          <cell r="E335" t="str">
            <v>รพช.</v>
          </cell>
          <cell r="F335" t="str">
            <v>F2</v>
          </cell>
          <cell r="G335">
            <v>120</v>
          </cell>
          <cell r="H335">
            <v>54512</v>
          </cell>
          <cell r="I335">
            <v>6</v>
          </cell>
          <cell r="J335" t="str">
            <v>รพช.F2 30,000 - 60,000</v>
          </cell>
          <cell r="K335" t="str">
            <v>รพช.</v>
          </cell>
          <cell r="L335" t="str">
            <v>F1</v>
          </cell>
          <cell r="M335">
            <v>120</v>
          </cell>
          <cell r="N335">
            <v>53610</v>
          </cell>
          <cell r="O335">
            <v>10</v>
          </cell>
          <cell r="P335" t="str">
            <v>รพช.F1 50,000-100,000</v>
          </cell>
        </row>
        <row r="336">
          <cell r="C336" t="str">
            <v>11290</v>
          </cell>
          <cell r="D336" t="str">
            <v>รพ.ด่านช้าง</v>
          </cell>
          <cell r="E336" t="str">
            <v>รพช.</v>
          </cell>
          <cell r="F336" t="str">
            <v>F1</v>
          </cell>
          <cell r="G336">
            <v>106</v>
          </cell>
          <cell r="H336">
            <v>64772</v>
          </cell>
          <cell r="I336">
            <v>10</v>
          </cell>
          <cell r="J336" t="str">
            <v>รพช.F1 50,000-100,000</v>
          </cell>
          <cell r="K336" t="str">
            <v>รพช.</v>
          </cell>
          <cell r="L336" t="str">
            <v>F1</v>
          </cell>
          <cell r="M336">
            <v>106</v>
          </cell>
          <cell r="N336">
            <v>64172</v>
          </cell>
          <cell r="O336">
            <v>10</v>
          </cell>
          <cell r="P336" t="str">
            <v>รพช.F1 50,000-100,000</v>
          </cell>
        </row>
        <row r="337">
          <cell r="C337" t="str">
            <v>11291</v>
          </cell>
          <cell r="D337" t="str">
            <v>รพ.บางปลาม้า</v>
          </cell>
          <cell r="E337" t="str">
            <v>รพช.</v>
          </cell>
          <cell r="F337" t="str">
            <v>F2</v>
          </cell>
          <cell r="G337">
            <v>62</v>
          </cell>
          <cell r="H337">
            <v>51575</v>
          </cell>
          <cell r="I337">
            <v>6</v>
          </cell>
          <cell r="J337" t="str">
            <v>รพช.F2 30,000 - 60,000</v>
          </cell>
          <cell r="K337" t="str">
            <v>รพช.</v>
          </cell>
          <cell r="L337" t="str">
            <v>F2</v>
          </cell>
          <cell r="M337">
            <v>62</v>
          </cell>
          <cell r="N337">
            <v>50379</v>
          </cell>
          <cell r="O337">
            <v>6</v>
          </cell>
          <cell r="P337" t="str">
            <v>รพช.F2 30,000 - 60,000</v>
          </cell>
        </row>
        <row r="338">
          <cell r="C338" t="str">
            <v>11292</v>
          </cell>
          <cell r="D338" t="str">
            <v>รพ.ศรีประจันต์</v>
          </cell>
          <cell r="E338" t="str">
            <v>รพช.</v>
          </cell>
          <cell r="F338" t="str">
            <v>F2</v>
          </cell>
          <cell r="G338">
            <v>60</v>
          </cell>
          <cell r="H338">
            <v>43716</v>
          </cell>
          <cell r="I338">
            <v>6</v>
          </cell>
          <cell r="J338" t="str">
            <v>รพช.F2 30,000 - 60,000</v>
          </cell>
          <cell r="K338" t="str">
            <v>รพช.</v>
          </cell>
          <cell r="L338" t="str">
            <v>F2</v>
          </cell>
          <cell r="M338">
            <v>60</v>
          </cell>
          <cell r="N338">
            <v>42852</v>
          </cell>
          <cell r="O338">
            <v>6</v>
          </cell>
          <cell r="P338" t="str">
            <v>รพช.F2 30,000 - 60,000</v>
          </cell>
        </row>
        <row r="339">
          <cell r="C339" t="str">
            <v>11293</v>
          </cell>
          <cell r="D339" t="str">
            <v>รพ.ดอนเจดีย์</v>
          </cell>
          <cell r="E339" t="str">
            <v>รพช.</v>
          </cell>
          <cell r="F339" t="str">
            <v>F2</v>
          </cell>
          <cell r="G339">
            <v>68</v>
          </cell>
          <cell r="H339">
            <v>37427</v>
          </cell>
          <cell r="I339">
            <v>6</v>
          </cell>
          <cell r="J339" t="str">
            <v>รพช.F2 30,000 - 60,000</v>
          </cell>
          <cell r="K339" t="str">
            <v>รพช.</v>
          </cell>
          <cell r="L339" t="str">
            <v>F2</v>
          </cell>
          <cell r="M339">
            <v>68</v>
          </cell>
          <cell r="N339">
            <v>37051</v>
          </cell>
          <cell r="O339">
            <v>6</v>
          </cell>
          <cell r="P339" t="str">
            <v>รพช.F2 30,000 - 60,000</v>
          </cell>
        </row>
        <row r="340">
          <cell r="C340" t="str">
            <v>11294</v>
          </cell>
          <cell r="D340" t="str">
            <v>รพ.สามชุก</v>
          </cell>
          <cell r="E340" t="str">
            <v>รพช.</v>
          </cell>
          <cell r="F340" t="str">
            <v>F2</v>
          </cell>
          <cell r="G340">
            <v>60</v>
          </cell>
          <cell r="H340">
            <v>37631</v>
          </cell>
          <cell r="I340">
            <v>6</v>
          </cell>
          <cell r="J340" t="str">
            <v>รพช.F2 30,000 - 60,000</v>
          </cell>
          <cell r="K340" t="str">
            <v>รพช.</v>
          </cell>
          <cell r="L340" t="str">
            <v>F2</v>
          </cell>
          <cell r="M340">
            <v>60</v>
          </cell>
          <cell r="N340">
            <v>36966</v>
          </cell>
          <cell r="O340">
            <v>6</v>
          </cell>
          <cell r="P340" t="str">
            <v>รพช.F2 30,000 - 60,000</v>
          </cell>
        </row>
        <row r="341">
          <cell r="C341" t="str">
            <v>11295</v>
          </cell>
          <cell r="D341" t="str">
            <v>รพ.อู่ทอง</v>
          </cell>
          <cell r="E341" t="str">
            <v>รพช.</v>
          </cell>
          <cell r="F341" t="str">
            <v>M2</v>
          </cell>
          <cell r="G341">
            <v>144</v>
          </cell>
          <cell r="H341">
            <v>86261</v>
          </cell>
          <cell r="I341">
            <v>13</v>
          </cell>
          <cell r="J341" t="str">
            <v>รพช. M2 &gt;100</v>
          </cell>
          <cell r="K341" t="str">
            <v>รพช.</v>
          </cell>
          <cell r="L341" t="str">
            <v>M2</v>
          </cell>
          <cell r="M341">
            <v>144</v>
          </cell>
          <cell r="N341">
            <v>89754</v>
          </cell>
          <cell r="O341">
            <v>13</v>
          </cell>
          <cell r="P341" t="str">
            <v>รพช. M2 &gt;100</v>
          </cell>
        </row>
        <row r="342">
          <cell r="C342" t="str">
            <v>11296</v>
          </cell>
          <cell r="D342" t="str">
            <v>รพ.หนองหญ้าไซ</v>
          </cell>
          <cell r="E342" t="str">
            <v>รพช.</v>
          </cell>
          <cell r="F342" t="str">
            <v>F2</v>
          </cell>
          <cell r="G342">
            <v>60</v>
          </cell>
          <cell r="H342">
            <v>28630</v>
          </cell>
          <cell r="I342">
            <v>5</v>
          </cell>
          <cell r="J342" t="str">
            <v>รพช.F2 &lt;=30,000</v>
          </cell>
          <cell r="K342" t="str">
            <v>รพช.</v>
          </cell>
          <cell r="L342" t="str">
            <v>F2</v>
          </cell>
          <cell r="M342">
            <v>60</v>
          </cell>
          <cell r="N342">
            <v>28122</v>
          </cell>
          <cell r="O342">
            <v>5</v>
          </cell>
          <cell r="P342" t="str">
            <v>รพช.F2 &lt;=30,000</v>
          </cell>
        </row>
        <row r="343">
          <cell r="C343" t="str">
            <v>10664</v>
          </cell>
          <cell r="D343" t="str">
            <v>รพ.พระปกเกล้า</v>
          </cell>
          <cell r="E343" t="str">
            <v>รพศ</v>
          </cell>
          <cell r="F343" t="str">
            <v>A</v>
          </cell>
          <cell r="G343">
            <v>755</v>
          </cell>
          <cell r="H343">
            <v>107966</v>
          </cell>
          <cell r="I343">
            <v>19</v>
          </cell>
          <cell r="J343" t="str">
            <v>รพศ.A &gt;700 to &lt;1000</v>
          </cell>
          <cell r="K343" t="str">
            <v>รพศ.</v>
          </cell>
          <cell r="L343" t="str">
            <v>A</v>
          </cell>
          <cell r="M343">
            <v>755</v>
          </cell>
          <cell r="N343">
            <v>107257</v>
          </cell>
          <cell r="O343">
            <v>19</v>
          </cell>
          <cell r="P343" t="str">
            <v>รพศ.A &gt;700 to &lt;1000</v>
          </cell>
        </row>
        <row r="344">
          <cell r="C344" t="str">
            <v>10834</v>
          </cell>
          <cell r="D344" t="str">
            <v>รพ.ขลุง</v>
          </cell>
          <cell r="E344" t="str">
            <v>รพช.</v>
          </cell>
          <cell r="F344" t="str">
            <v>F1</v>
          </cell>
          <cell r="G344">
            <v>30</v>
          </cell>
          <cell r="H344">
            <v>44035</v>
          </cell>
          <cell r="I344">
            <v>9</v>
          </cell>
          <cell r="J344" t="str">
            <v>รพช.F1 &lt;=50,000</v>
          </cell>
          <cell r="K344" t="str">
            <v>รพช.</v>
          </cell>
          <cell r="L344" t="str">
            <v>F1</v>
          </cell>
          <cell r="M344">
            <v>34</v>
          </cell>
          <cell r="N344">
            <v>43861</v>
          </cell>
          <cell r="O344">
            <v>9</v>
          </cell>
          <cell r="P344" t="str">
            <v>รพช.F1 &lt;=50,000</v>
          </cell>
        </row>
        <row r="345">
          <cell r="C345" t="str">
            <v>10835</v>
          </cell>
          <cell r="D345" t="str">
            <v>รพ.ท่าใหม่</v>
          </cell>
          <cell r="E345" t="str">
            <v>รพช.</v>
          </cell>
          <cell r="F345" t="str">
            <v>F2</v>
          </cell>
          <cell r="G345">
            <v>30</v>
          </cell>
          <cell r="H345">
            <v>22168</v>
          </cell>
          <cell r="I345">
            <v>5</v>
          </cell>
          <cell r="J345" t="str">
            <v>รพช.F2 &lt;=30,000</v>
          </cell>
          <cell r="K345" t="str">
            <v>รพช.</v>
          </cell>
          <cell r="L345" t="str">
            <v>F2</v>
          </cell>
          <cell r="M345">
            <v>30</v>
          </cell>
          <cell r="N345">
            <v>21995</v>
          </cell>
          <cell r="O345">
            <v>5</v>
          </cell>
          <cell r="P345" t="str">
            <v>รพช.F2 &lt;=30,000</v>
          </cell>
        </row>
        <row r="346">
          <cell r="C346" t="str">
            <v>10836</v>
          </cell>
          <cell r="D346" t="str">
            <v>รพ.เขาสุกิม</v>
          </cell>
          <cell r="E346" t="str">
            <v>รพช.</v>
          </cell>
          <cell r="F346" t="str">
            <v>F2</v>
          </cell>
          <cell r="G346">
            <v>30</v>
          </cell>
          <cell r="H346">
            <v>17264</v>
          </cell>
          <cell r="I346">
            <v>5</v>
          </cell>
          <cell r="J346" t="str">
            <v>รพช.F2 &lt;=30,000</v>
          </cell>
          <cell r="K346" t="str">
            <v>รพช.</v>
          </cell>
          <cell r="L346" t="str">
            <v>F2</v>
          </cell>
          <cell r="M346">
            <v>41</v>
          </cell>
          <cell r="N346">
            <v>17128</v>
          </cell>
          <cell r="O346">
            <v>5</v>
          </cell>
          <cell r="P346" t="str">
            <v>รพช.F2 &lt;=30,000</v>
          </cell>
        </row>
        <row r="347">
          <cell r="C347" t="str">
            <v>10837</v>
          </cell>
          <cell r="D347" t="str">
            <v>รพ.สองพี่น้อง</v>
          </cell>
          <cell r="E347" t="str">
            <v>รพช.</v>
          </cell>
          <cell r="F347" t="str">
            <v>F2</v>
          </cell>
          <cell r="G347">
            <v>26</v>
          </cell>
          <cell r="H347">
            <v>18456</v>
          </cell>
          <cell r="I347">
            <v>5</v>
          </cell>
          <cell r="J347" t="str">
            <v>รพช.F2 &lt;=30,000</v>
          </cell>
          <cell r="K347" t="str">
            <v>รพช.</v>
          </cell>
          <cell r="L347" t="str">
            <v>F2</v>
          </cell>
          <cell r="M347">
            <v>30</v>
          </cell>
          <cell r="N347">
            <v>18505</v>
          </cell>
          <cell r="O347">
            <v>5</v>
          </cell>
          <cell r="P347" t="str">
            <v>รพช.F2 &lt;=30,000</v>
          </cell>
        </row>
        <row r="348">
          <cell r="C348" t="str">
            <v>10838</v>
          </cell>
          <cell r="D348" t="str">
            <v>รพ.โป่งน้ำร้อน</v>
          </cell>
          <cell r="E348" t="str">
            <v>รพช.</v>
          </cell>
          <cell r="F348" t="str">
            <v>F2</v>
          </cell>
          <cell r="G348">
            <v>69</v>
          </cell>
          <cell r="H348">
            <v>37374</v>
          </cell>
          <cell r="I348">
            <v>6</v>
          </cell>
          <cell r="J348" t="str">
            <v>รพช.F2 30,000 - 60,000</v>
          </cell>
          <cell r="K348" t="str">
            <v>รพช.</v>
          </cell>
          <cell r="L348" t="str">
            <v>F2</v>
          </cell>
          <cell r="M348">
            <v>69</v>
          </cell>
          <cell r="N348">
            <v>37340</v>
          </cell>
          <cell r="O348">
            <v>6</v>
          </cell>
          <cell r="P348" t="str">
            <v>รพช.F2 30,000 - 60,000</v>
          </cell>
        </row>
        <row r="349">
          <cell r="C349" t="str">
            <v>10839</v>
          </cell>
          <cell r="D349" t="str">
            <v>รพ.มะขาม</v>
          </cell>
          <cell r="E349" t="str">
            <v>รพช.</v>
          </cell>
          <cell r="F349" t="str">
            <v>F1</v>
          </cell>
          <cell r="G349">
            <v>36</v>
          </cell>
          <cell r="H349">
            <v>25840</v>
          </cell>
          <cell r="I349">
            <v>9</v>
          </cell>
          <cell r="J349" t="str">
            <v>รพช.F1 &lt;=50,000</v>
          </cell>
          <cell r="K349" t="str">
            <v>รพช.</v>
          </cell>
          <cell r="L349" t="str">
            <v>F1</v>
          </cell>
          <cell r="M349">
            <v>36</v>
          </cell>
          <cell r="N349">
            <v>25888</v>
          </cell>
          <cell r="O349">
            <v>9</v>
          </cell>
          <cell r="P349" t="str">
            <v>รพช.F1 &lt;=50,000</v>
          </cell>
        </row>
        <row r="350">
          <cell r="C350" t="str">
            <v>10840</v>
          </cell>
          <cell r="D350" t="str">
            <v>รพ.แหลมสิงห์</v>
          </cell>
          <cell r="E350" t="str">
            <v>รพช.</v>
          </cell>
          <cell r="F350" t="str">
            <v>F2</v>
          </cell>
          <cell r="G350">
            <v>46</v>
          </cell>
          <cell r="H350">
            <v>21921</v>
          </cell>
          <cell r="I350">
            <v>5</v>
          </cell>
          <cell r="J350" t="str">
            <v>รพช.F2 &lt;=30,000</v>
          </cell>
          <cell r="K350" t="str">
            <v>รพช.</v>
          </cell>
          <cell r="L350" t="str">
            <v>F2</v>
          </cell>
          <cell r="M350">
            <v>30</v>
          </cell>
          <cell r="N350">
            <v>21774</v>
          </cell>
          <cell r="O350">
            <v>5</v>
          </cell>
          <cell r="P350" t="str">
            <v>รพช.F2 &lt;=30,000</v>
          </cell>
        </row>
        <row r="351">
          <cell r="C351" t="str">
            <v>10841</v>
          </cell>
          <cell r="D351" t="str">
            <v>รพ.สอยดาว</v>
          </cell>
          <cell r="E351" t="str">
            <v>รพช.</v>
          </cell>
          <cell r="F351" t="str">
            <v>F1</v>
          </cell>
          <cell r="G351">
            <v>62</v>
          </cell>
          <cell r="H351">
            <v>53829</v>
          </cell>
          <cell r="I351">
            <v>10</v>
          </cell>
          <cell r="J351" t="str">
            <v>รพช.F1 50,000-100,000</v>
          </cell>
          <cell r="K351" t="str">
            <v>รพช.</v>
          </cell>
          <cell r="L351" t="str">
            <v>F1</v>
          </cell>
          <cell r="M351">
            <v>62</v>
          </cell>
          <cell r="N351">
            <v>53467</v>
          </cell>
          <cell r="O351">
            <v>10</v>
          </cell>
          <cell r="P351" t="str">
            <v>รพช.F1 50,000-100,000</v>
          </cell>
        </row>
        <row r="352">
          <cell r="C352" t="str">
            <v>10842</v>
          </cell>
          <cell r="D352" t="str">
            <v>รพ.แก่งหางแมว</v>
          </cell>
          <cell r="E352" t="str">
            <v>รพช.</v>
          </cell>
          <cell r="F352" t="str">
            <v>F2</v>
          </cell>
          <cell r="G352">
            <v>30</v>
          </cell>
          <cell r="H352">
            <v>36265</v>
          </cell>
          <cell r="I352">
            <v>6</v>
          </cell>
          <cell r="J352" t="str">
            <v>รพช.F2 30,000 - 60,000</v>
          </cell>
          <cell r="K352" t="str">
            <v>รพช.</v>
          </cell>
          <cell r="L352" t="str">
            <v>F2</v>
          </cell>
          <cell r="M352">
            <v>30</v>
          </cell>
          <cell r="N352">
            <v>35831</v>
          </cell>
          <cell r="O352">
            <v>6</v>
          </cell>
          <cell r="P352" t="str">
            <v>รพช.F2 30,000 - 60,000</v>
          </cell>
        </row>
        <row r="353">
          <cell r="C353" t="str">
            <v>10843</v>
          </cell>
          <cell r="D353" t="str">
            <v>รพ.นายายอาม</v>
          </cell>
          <cell r="E353" t="str">
            <v>รพช.</v>
          </cell>
          <cell r="F353" t="str">
            <v>F1</v>
          </cell>
          <cell r="G353">
            <v>34</v>
          </cell>
          <cell r="H353">
            <v>28291</v>
          </cell>
          <cell r="I353">
            <v>9</v>
          </cell>
          <cell r="J353" t="str">
            <v>รพช.F1 &lt;=50,000</v>
          </cell>
          <cell r="K353" t="str">
            <v>รพช.</v>
          </cell>
          <cell r="L353" t="str">
            <v>F1</v>
          </cell>
          <cell r="M353">
            <v>34</v>
          </cell>
          <cell r="N353">
            <v>28272</v>
          </cell>
          <cell r="O353">
            <v>9</v>
          </cell>
          <cell r="P353" t="str">
            <v>รพช.F1 &lt;=50,000</v>
          </cell>
        </row>
        <row r="354">
          <cell r="C354" t="str">
            <v>10844</v>
          </cell>
          <cell r="D354" t="str">
            <v>รพ.เขาคิชฌกูฏ</v>
          </cell>
          <cell r="E354" t="str">
            <v>รพช.</v>
          </cell>
          <cell r="F354" t="str">
            <v>F2</v>
          </cell>
          <cell r="G354">
            <v>30</v>
          </cell>
          <cell r="H354">
            <v>24353</v>
          </cell>
          <cell r="I354">
            <v>5</v>
          </cell>
          <cell r="J354" t="str">
            <v>รพช.F2 &lt;=30,000</v>
          </cell>
          <cell r="K354" t="str">
            <v>รพช.</v>
          </cell>
          <cell r="L354" t="str">
            <v>F2</v>
          </cell>
          <cell r="M354">
            <v>34</v>
          </cell>
          <cell r="N354">
            <v>24445</v>
          </cell>
          <cell r="O354">
            <v>5</v>
          </cell>
          <cell r="P354" t="str">
            <v>รพช.F2 &lt;=30,000</v>
          </cell>
        </row>
        <row r="355">
          <cell r="C355" t="str">
            <v>10697</v>
          </cell>
          <cell r="D355" t="str">
            <v xml:space="preserve"> รพ.พุทธโสธร</v>
          </cell>
          <cell r="E355" t="str">
            <v>รพศ</v>
          </cell>
          <cell r="F355" t="str">
            <v>A</v>
          </cell>
          <cell r="G355">
            <v>585</v>
          </cell>
          <cell r="H355">
            <v>102329</v>
          </cell>
          <cell r="I355">
            <v>18</v>
          </cell>
          <cell r="J355" t="str">
            <v>รพศ.A &lt;=700</v>
          </cell>
          <cell r="K355" t="str">
            <v>รพศ.</v>
          </cell>
          <cell r="L355" t="str">
            <v>A</v>
          </cell>
          <cell r="M355">
            <v>595</v>
          </cell>
          <cell r="N355">
            <v>102125</v>
          </cell>
          <cell r="O355">
            <v>18</v>
          </cell>
          <cell r="P355" t="str">
            <v>รพศ.A &lt;=700</v>
          </cell>
        </row>
        <row r="356">
          <cell r="C356" t="str">
            <v>10833</v>
          </cell>
          <cell r="D356" t="str">
            <v>รพ.ท่าตะเกียบ</v>
          </cell>
          <cell r="E356" t="str">
            <v>รพช.</v>
          </cell>
          <cell r="F356" t="str">
            <v>F2</v>
          </cell>
          <cell r="G356">
            <v>41</v>
          </cell>
          <cell r="H356">
            <v>35608</v>
          </cell>
          <cell r="I356">
            <v>6</v>
          </cell>
          <cell r="J356" t="str">
            <v>รพช.F2 30,000 - 60,000</v>
          </cell>
          <cell r="K356" t="str">
            <v>รพช.</v>
          </cell>
          <cell r="L356" t="str">
            <v>F2</v>
          </cell>
          <cell r="M356">
            <v>41</v>
          </cell>
          <cell r="N356">
            <v>35087</v>
          </cell>
          <cell r="O356">
            <v>6</v>
          </cell>
          <cell r="P356" t="str">
            <v>รพช.F2 30,000 - 60,000</v>
          </cell>
        </row>
        <row r="357">
          <cell r="C357" t="str">
            <v>10850</v>
          </cell>
          <cell r="D357" t="str">
            <v>รพ.บางคล้า</v>
          </cell>
          <cell r="E357" t="str">
            <v>รพช.</v>
          </cell>
          <cell r="F357" t="str">
            <v>F2</v>
          </cell>
          <cell r="G357">
            <v>40</v>
          </cell>
          <cell r="H357">
            <v>30183</v>
          </cell>
          <cell r="I357">
            <v>6</v>
          </cell>
          <cell r="J357" t="str">
            <v>รพช.F2 30,000 - 60,000</v>
          </cell>
          <cell r="K357" t="str">
            <v>รพช.</v>
          </cell>
          <cell r="L357" t="str">
            <v>F2</v>
          </cell>
          <cell r="M357">
            <v>50</v>
          </cell>
          <cell r="N357">
            <v>29900</v>
          </cell>
          <cell r="O357">
            <v>5</v>
          </cell>
          <cell r="P357" t="str">
            <v>รพช.F2 &lt;=30,000</v>
          </cell>
        </row>
        <row r="358">
          <cell r="C358" t="str">
            <v>10851</v>
          </cell>
          <cell r="D358" t="str">
            <v>รพ.บางน้ำเปรี้ยว</v>
          </cell>
          <cell r="E358" t="str">
            <v>รพช.</v>
          </cell>
          <cell r="F358" t="str">
            <v>F1</v>
          </cell>
          <cell r="G358">
            <v>62</v>
          </cell>
          <cell r="H358">
            <v>61652</v>
          </cell>
          <cell r="I358">
            <v>10</v>
          </cell>
          <cell r="J358" t="str">
            <v>รพช.F1 50,000-100,000</v>
          </cell>
          <cell r="K358" t="str">
            <v>รพช.</v>
          </cell>
          <cell r="L358" t="str">
            <v>F1</v>
          </cell>
          <cell r="M358">
            <v>63</v>
          </cell>
          <cell r="N358">
            <v>61221</v>
          </cell>
          <cell r="O358">
            <v>10</v>
          </cell>
          <cell r="P358" t="str">
            <v>รพช.F1 50,000-100,000</v>
          </cell>
        </row>
        <row r="359">
          <cell r="C359" t="str">
            <v>10852</v>
          </cell>
          <cell r="D359" t="str">
            <v>รพ.บางปะกง</v>
          </cell>
          <cell r="E359" t="str">
            <v>รพช.</v>
          </cell>
          <cell r="F359" t="str">
            <v>F1</v>
          </cell>
          <cell r="G359">
            <v>90</v>
          </cell>
          <cell r="H359">
            <v>56133</v>
          </cell>
          <cell r="I359">
            <v>10</v>
          </cell>
          <cell r="J359" t="str">
            <v>รพช.F1 50,000-100,000</v>
          </cell>
          <cell r="K359" t="str">
            <v>รพช.</v>
          </cell>
          <cell r="L359" t="str">
            <v>F1</v>
          </cell>
          <cell r="M359">
            <v>90</v>
          </cell>
          <cell r="N359">
            <v>55629</v>
          </cell>
          <cell r="O359">
            <v>10</v>
          </cell>
          <cell r="P359" t="str">
            <v>รพช.F1 50,000-100,000</v>
          </cell>
        </row>
        <row r="360">
          <cell r="C360" t="str">
            <v>10853</v>
          </cell>
          <cell r="D360" t="str">
            <v>รพ.บ้านโพธิ์</v>
          </cell>
          <cell r="E360" t="str">
            <v>รพช.</v>
          </cell>
          <cell r="F360" t="str">
            <v>F2</v>
          </cell>
          <cell r="G360">
            <v>52</v>
          </cell>
          <cell r="H360">
            <v>31906</v>
          </cell>
          <cell r="I360">
            <v>6</v>
          </cell>
          <cell r="J360" t="str">
            <v>รพช.F2 30,000 - 60,000</v>
          </cell>
          <cell r="K360" t="str">
            <v>รพช.</v>
          </cell>
          <cell r="L360" t="str">
            <v>F2</v>
          </cell>
          <cell r="M360">
            <v>52</v>
          </cell>
          <cell r="N360">
            <v>31499</v>
          </cell>
          <cell r="O360">
            <v>6</v>
          </cell>
          <cell r="P360" t="str">
            <v>รพช.F2 30,000 - 60,000</v>
          </cell>
        </row>
        <row r="361">
          <cell r="C361" t="str">
            <v>10854</v>
          </cell>
          <cell r="D361" t="str">
            <v>รพ.พนมสารคาม</v>
          </cell>
          <cell r="E361" t="str">
            <v>รพช.</v>
          </cell>
          <cell r="F361" t="str">
            <v>M2</v>
          </cell>
          <cell r="G361">
            <v>138</v>
          </cell>
          <cell r="H361">
            <v>58058</v>
          </cell>
          <cell r="I361">
            <v>13</v>
          </cell>
          <cell r="J361" t="str">
            <v>รพช. M2 &gt;100</v>
          </cell>
          <cell r="K361" t="str">
            <v>รพช.</v>
          </cell>
          <cell r="L361" t="str">
            <v>M2</v>
          </cell>
          <cell r="M361">
            <v>138</v>
          </cell>
          <cell r="N361">
            <v>58016</v>
          </cell>
          <cell r="O361">
            <v>13</v>
          </cell>
          <cell r="P361" t="str">
            <v>รพช. M2 &gt;100</v>
          </cell>
        </row>
        <row r="362">
          <cell r="C362" t="str">
            <v>10855</v>
          </cell>
          <cell r="D362" t="str">
            <v>รพ.สนามชัยเขต</v>
          </cell>
          <cell r="E362" t="str">
            <v>รพช.</v>
          </cell>
          <cell r="F362" t="str">
            <v>F1</v>
          </cell>
          <cell r="G362">
            <v>121</v>
          </cell>
          <cell r="H362">
            <v>55175</v>
          </cell>
          <cell r="I362">
            <v>10</v>
          </cell>
          <cell r="J362" t="str">
            <v>รพช.F1 50,000-100,000</v>
          </cell>
          <cell r="K362" t="str">
            <v>รพช.</v>
          </cell>
          <cell r="L362" t="str">
            <v>M2</v>
          </cell>
          <cell r="M362">
            <v>121</v>
          </cell>
          <cell r="N362">
            <v>55241</v>
          </cell>
          <cell r="O362">
            <v>13</v>
          </cell>
          <cell r="P362" t="str">
            <v>รพช. M2 &gt;100</v>
          </cell>
        </row>
        <row r="363">
          <cell r="C363" t="str">
            <v>10856</v>
          </cell>
          <cell r="D363" t="str">
            <v>รพ.แปลงยาว</v>
          </cell>
          <cell r="E363" t="str">
            <v>รพช.</v>
          </cell>
          <cell r="F363" t="str">
            <v>F2</v>
          </cell>
          <cell r="G363">
            <v>52</v>
          </cell>
          <cell r="H363">
            <v>29039</v>
          </cell>
          <cell r="I363">
            <v>5</v>
          </cell>
          <cell r="J363" t="str">
            <v>รพช.F2 &lt;=30,000</v>
          </cell>
          <cell r="K363" t="str">
            <v>รพช.</v>
          </cell>
          <cell r="L363" t="str">
            <v>F2</v>
          </cell>
          <cell r="M363">
            <v>52</v>
          </cell>
          <cell r="N363">
            <v>29335</v>
          </cell>
          <cell r="O363">
            <v>5</v>
          </cell>
          <cell r="P363" t="str">
            <v>รพช.F2 &lt;=30,000</v>
          </cell>
        </row>
        <row r="364">
          <cell r="C364" t="str">
            <v>13747</v>
          </cell>
          <cell r="D364" t="str">
            <v>รพ.ราชสาส์น</v>
          </cell>
          <cell r="E364" t="str">
            <v>รพช.</v>
          </cell>
          <cell r="F364" t="str">
            <v>F2</v>
          </cell>
          <cell r="G364">
            <v>13</v>
          </cell>
          <cell r="H364">
            <v>8423</v>
          </cell>
          <cell r="I364">
            <v>5</v>
          </cell>
          <cell r="J364" t="str">
            <v>รพช.F2 &lt;=30,000</v>
          </cell>
          <cell r="K364" t="str">
            <v>รพช.</v>
          </cell>
          <cell r="L364" t="str">
            <v>F2</v>
          </cell>
          <cell r="M364">
            <v>13</v>
          </cell>
          <cell r="N364">
            <v>8221</v>
          </cell>
          <cell r="O364">
            <v>5</v>
          </cell>
          <cell r="P364" t="str">
            <v>รพช.F2 &lt;=30,000</v>
          </cell>
        </row>
        <row r="365">
          <cell r="C365" t="str">
            <v>31327</v>
          </cell>
          <cell r="D365" t="str">
            <v>รพ.คลองเขื่อน</v>
          </cell>
          <cell r="E365" t="str">
            <v>รพช.</v>
          </cell>
          <cell r="F365" t="str">
            <v>F3</v>
          </cell>
          <cell r="G365">
            <v>0</v>
          </cell>
          <cell r="H365">
            <v>8641</v>
          </cell>
          <cell r="I365">
            <v>2</v>
          </cell>
          <cell r="J365" t="str">
            <v>รพช.F3 &lt;=15,000</v>
          </cell>
          <cell r="K365" t="str">
            <v>รพช.</v>
          </cell>
          <cell r="L365" t="str">
            <v>F3</v>
          </cell>
          <cell r="M365">
            <v>10</v>
          </cell>
          <cell r="N365">
            <v>8498</v>
          </cell>
          <cell r="O365">
            <v>2</v>
          </cell>
          <cell r="P365" t="str">
            <v>รพช.F3 &lt;=15,000</v>
          </cell>
        </row>
        <row r="366">
          <cell r="C366" t="str">
            <v>10662</v>
          </cell>
          <cell r="D366" t="str">
            <v>รพ.ชลบุรี</v>
          </cell>
          <cell r="E366" t="str">
            <v>รพศ</v>
          </cell>
          <cell r="F366" t="str">
            <v>A</v>
          </cell>
          <cell r="G366">
            <v>850</v>
          </cell>
          <cell r="H366">
            <v>0</v>
          </cell>
          <cell r="I366">
            <v>19</v>
          </cell>
          <cell r="J366" t="str">
            <v>รพศ.A &gt;700 to &lt;1000</v>
          </cell>
          <cell r="K366" t="str">
            <v>รพศ.</v>
          </cell>
          <cell r="L366" t="str">
            <v>A</v>
          </cell>
          <cell r="M366">
            <v>748</v>
          </cell>
          <cell r="N366">
            <v>0</v>
          </cell>
          <cell r="O366">
            <v>19</v>
          </cell>
          <cell r="P366" t="str">
            <v>รพศ.A &gt;700 to &lt;1000</v>
          </cell>
        </row>
        <row r="367">
          <cell r="C367" t="str">
            <v>10817</v>
          </cell>
          <cell r="D367" t="str">
            <v>รพ.บ้านบึง</v>
          </cell>
          <cell r="E367" t="str">
            <v>รพช.</v>
          </cell>
          <cell r="F367" t="str">
            <v>M2</v>
          </cell>
          <cell r="G367">
            <v>132</v>
          </cell>
          <cell r="H367">
            <v>74771</v>
          </cell>
          <cell r="I367">
            <v>13</v>
          </cell>
          <cell r="J367" t="str">
            <v>รพช. M2 &gt;100</v>
          </cell>
          <cell r="K367" t="str">
            <v>รพช.</v>
          </cell>
          <cell r="L367" t="str">
            <v>M2</v>
          </cell>
          <cell r="M367">
            <v>138</v>
          </cell>
          <cell r="N367">
            <v>80302</v>
          </cell>
          <cell r="O367">
            <v>13</v>
          </cell>
          <cell r="P367" t="str">
            <v>รพช. M2 &gt;100</v>
          </cell>
        </row>
        <row r="368">
          <cell r="C368" t="str">
            <v>10818</v>
          </cell>
          <cell r="D368" t="str">
            <v>รพ.หนองใหญ่</v>
          </cell>
          <cell r="E368" t="str">
            <v>รพช.</v>
          </cell>
          <cell r="F368" t="str">
            <v>F2</v>
          </cell>
          <cell r="G368">
            <v>30</v>
          </cell>
          <cell r="H368">
            <v>17695</v>
          </cell>
          <cell r="I368">
            <v>5</v>
          </cell>
          <cell r="J368" t="str">
            <v>รพช.F2 &lt;=30,000</v>
          </cell>
          <cell r="K368" t="str">
            <v>รพช.</v>
          </cell>
          <cell r="L368" t="str">
            <v>F2</v>
          </cell>
          <cell r="M368">
            <v>30</v>
          </cell>
          <cell r="N368">
            <v>17625</v>
          </cell>
          <cell r="O368">
            <v>5</v>
          </cell>
          <cell r="P368" t="str">
            <v>รพช.F2 &lt;=30,000</v>
          </cell>
        </row>
        <row r="369">
          <cell r="C369" t="str">
            <v>10819</v>
          </cell>
          <cell r="D369" t="str">
            <v>รพ.บางละมุง</v>
          </cell>
          <cell r="E369" t="str">
            <v>รพท.</v>
          </cell>
          <cell r="F369" t="str">
            <v>S</v>
          </cell>
          <cell r="G369">
            <v>250</v>
          </cell>
          <cell r="H369">
            <v>162874</v>
          </cell>
          <cell r="I369">
            <v>16</v>
          </cell>
          <cell r="J369" t="str">
            <v>รพท.S &lt;=400</v>
          </cell>
          <cell r="K369" t="str">
            <v>รพท.</v>
          </cell>
          <cell r="L369" t="str">
            <v>S</v>
          </cell>
          <cell r="M369">
            <v>260</v>
          </cell>
          <cell r="N369">
            <v>149368</v>
          </cell>
          <cell r="O369">
            <v>16</v>
          </cell>
          <cell r="P369" t="str">
            <v>รพท.S &lt;=400</v>
          </cell>
        </row>
        <row r="370">
          <cell r="C370" t="str">
            <v>10820</v>
          </cell>
          <cell r="D370" t="str">
            <v>รพ.วัดญาณสังวราราม</v>
          </cell>
          <cell r="E370" t="str">
            <v>รพช.</v>
          </cell>
          <cell r="F370" t="str">
            <v>F2</v>
          </cell>
          <cell r="G370">
            <v>23</v>
          </cell>
          <cell r="H370">
            <v>15974</v>
          </cell>
          <cell r="I370">
            <v>5</v>
          </cell>
          <cell r="J370" t="str">
            <v>รพช.F2 &lt;=30,000</v>
          </cell>
          <cell r="K370" t="str">
            <v>รพช.</v>
          </cell>
          <cell r="L370" t="str">
            <v>F2</v>
          </cell>
          <cell r="M370">
            <v>30</v>
          </cell>
          <cell r="N370">
            <v>19987</v>
          </cell>
          <cell r="O370">
            <v>5</v>
          </cell>
          <cell r="P370" t="str">
            <v>รพช.F2 &lt;=30,000</v>
          </cell>
        </row>
        <row r="371">
          <cell r="C371" t="str">
            <v>10821</v>
          </cell>
          <cell r="D371" t="str">
            <v>รพ.พานทอง</v>
          </cell>
          <cell r="E371" t="str">
            <v>รพช.</v>
          </cell>
          <cell r="F371" t="str">
            <v>F1</v>
          </cell>
          <cell r="G371">
            <v>67</v>
          </cell>
          <cell r="H371">
            <v>49028</v>
          </cell>
          <cell r="I371">
            <v>9</v>
          </cell>
          <cell r="J371" t="str">
            <v>รพช.F1 &lt;=50,000</v>
          </cell>
          <cell r="K371" t="str">
            <v>รพช.</v>
          </cell>
          <cell r="L371" t="str">
            <v>F1</v>
          </cell>
          <cell r="M371">
            <v>78</v>
          </cell>
          <cell r="N371">
            <v>48969</v>
          </cell>
          <cell r="O371">
            <v>9</v>
          </cell>
          <cell r="P371" t="str">
            <v>รพช.F1 &lt;=50,000</v>
          </cell>
        </row>
        <row r="372">
          <cell r="C372" t="str">
            <v>10822</v>
          </cell>
          <cell r="D372" t="str">
            <v>รพ.พนัสนิคม</v>
          </cell>
          <cell r="E372" t="str">
            <v>รพช.</v>
          </cell>
          <cell r="F372" t="str">
            <v>M2</v>
          </cell>
          <cell r="G372">
            <v>137</v>
          </cell>
          <cell r="H372">
            <v>84470</v>
          </cell>
          <cell r="I372">
            <v>13</v>
          </cell>
          <cell r="J372" t="str">
            <v>รพช. M2 &gt;100</v>
          </cell>
          <cell r="K372" t="str">
            <v>รพช.</v>
          </cell>
          <cell r="L372" t="str">
            <v>M2</v>
          </cell>
          <cell r="M372">
            <v>219</v>
          </cell>
          <cell r="N372">
            <v>83909</v>
          </cell>
          <cell r="O372">
            <v>13</v>
          </cell>
          <cell r="P372" t="str">
            <v>รพช. M2 &gt;100</v>
          </cell>
        </row>
        <row r="373">
          <cell r="C373" t="str">
            <v>10823</v>
          </cell>
          <cell r="D373" t="str">
            <v>รพ.แหลมฉบัง</v>
          </cell>
          <cell r="E373" t="str">
            <v>รพช.</v>
          </cell>
          <cell r="F373" t="str">
            <v>M2</v>
          </cell>
          <cell r="G373">
            <v>113</v>
          </cell>
          <cell r="H373">
            <v>131217</v>
          </cell>
          <cell r="I373">
            <v>13</v>
          </cell>
          <cell r="J373" t="str">
            <v>รพช. M2 &gt;100</v>
          </cell>
          <cell r="K373" t="str">
            <v>รพช.</v>
          </cell>
          <cell r="L373" t="str">
            <v>M2</v>
          </cell>
          <cell r="M373">
            <v>163</v>
          </cell>
          <cell r="N373">
            <v>125976</v>
          </cell>
          <cell r="O373">
            <v>13</v>
          </cell>
          <cell r="P373" t="str">
            <v>รพช. M2 &gt;100</v>
          </cell>
        </row>
        <row r="374">
          <cell r="C374" t="str">
            <v>10824</v>
          </cell>
          <cell r="D374" t="str">
            <v>รพ.เกาะสีชัง</v>
          </cell>
          <cell r="E374" t="str">
            <v>รพช.</v>
          </cell>
          <cell r="F374" t="str">
            <v>F2</v>
          </cell>
          <cell r="G374">
            <v>30</v>
          </cell>
          <cell r="H374">
            <v>3497</v>
          </cell>
          <cell r="I374">
            <v>5</v>
          </cell>
          <cell r="J374" t="str">
            <v>รพช.F2 &lt;=30,000</v>
          </cell>
          <cell r="K374" t="str">
            <v>รพช.</v>
          </cell>
          <cell r="L374" t="str">
            <v>F2</v>
          </cell>
          <cell r="M374">
            <v>30</v>
          </cell>
          <cell r="N374">
            <v>3510</v>
          </cell>
          <cell r="O374">
            <v>5</v>
          </cell>
          <cell r="P374" t="str">
            <v>รพช.F2 &lt;=30,000</v>
          </cell>
        </row>
        <row r="375">
          <cell r="C375" t="str">
            <v>10825</v>
          </cell>
          <cell r="D375" t="str">
            <v>รพ.สัตหีบกม10</v>
          </cell>
          <cell r="E375" t="str">
            <v>รพช.</v>
          </cell>
          <cell r="F375" t="str">
            <v>F1</v>
          </cell>
          <cell r="G375">
            <v>40</v>
          </cell>
          <cell r="H375">
            <v>70151</v>
          </cell>
          <cell r="I375">
            <v>10</v>
          </cell>
          <cell r="J375" t="str">
            <v>รพช.F1 50,000-100,000</v>
          </cell>
          <cell r="K375" t="str">
            <v>รพช.</v>
          </cell>
          <cell r="L375" t="str">
            <v>F1</v>
          </cell>
          <cell r="M375">
            <v>56</v>
          </cell>
          <cell r="N375">
            <v>69877</v>
          </cell>
          <cell r="O375">
            <v>10</v>
          </cell>
          <cell r="P375" t="str">
            <v>รพช.F1 50,000-100,000</v>
          </cell>
        </row>
        <row r="376">
          <cell r="C376" t="str">
            <v>10826</v>
          </cell>
          <cell r="D376" t="str">
            <v>รพ.บ่อทอง</v>
          </cell>
          <cell r="E376" t="str">
            <v>รพช.</v>
          </cell>
          <cell r="F376" t="str">
            <v>F2</v>
          </cell>
          <cell r="G376">
            <v>60</v>
          </cell>
          <cell r="H376">
            <v>38554</v>
          </cell>
          <cell r="I376">
            <v>6</v>
          </cell>
          <cell r="J376" t="str">
            <v>รพช.F2 30,000 - 60,000</v>
          </cell>
          <cell r="K376" t="str">
            <v>รพช.</v>
          </cell>
          <cell r="L376" t="str">
            <v>F2</v>
          </cell>
          <cell r="M376">
            <v>60</v>
          </cell>
          <cell r="N376">
            <v>38183</v>
          </cell>
          <cell r="O376">
            <v>6</v>
          </cell>
          <cell r="P376" t="str">
            <v>รพช.F2 30,000 - 60,000</v>
          </cell>
        </row>
        <row r="377">
          <cell r="C377" t="str">
            <v>28006</v>
          </cell>
          <cell r="D377" t="str">
            <v>รพ.เกาะจันทร์</v>
          </cell>
          <cell r="E377" t="str">
            <v>รพช.</v>
          </cell>
          <cell r="F377" t="str">
            <v>F3</v>
          </cell>
          <cell r="G377">
            <v>30</v>
          </cell>
          <cell r="H377">
            <v>26498</v>
          </cell>
          <cell r="I377">
            <v>4</v>
          </cell>
          <cell r="J377" t="str">
            <v>รพช.F3 &gt;=25,000</v>
          </cell>
          <cell r="K377" t="str">
            <v>รพช.</v>
          </cell>
          <cell r="L377" t="str">
            <v>F2</v>
          </cell>
          <cell r="M377">
            <v>30</v>
          </cell>
          <cell r="N377">
            <v>26054</v>
          </cell>
          <cell r="O377">
            <v>5</v>
          </cell>
          <cell r="P377" t="str">
            <v>รพช.F2 &lt;=30,000</v>
          </cell>
        </row>
        <row r="378">
          <cell r="C378" t="str">
            <v>10696</v>
          </cell>
          <cell r="D378" t="str">
            <v>รพ.ตราด</v>
          </cell>
          <cell r="E378" t="str">
            <v>รพท.</v>
          </cell>
          <cell r="F378" t="str">
            <v>S</v>
          </cell>
          <cell r="G378">
            <v>356</v>
          </cell>
          <cell r="H378">
            <v>67818</v>
          </cell>
          <cell r="I378">
            <v>16</v>
          </cell>
          <cell r="J378" t="str">
            <v>รพท.S &lt;=400</v>
          </cell>
          <cell r="K378" t="str">
            <v>รพท.</v>
          </cell>
          <cell r="L378" t="str">
            <v>S</v>
          </cell>
          <cell r="M378">
            <v>368</v>
          </cell>
          <cell r="N378">
            <v>67863</v>
          </cell>
          <cell r="O378">
            <v>16</v>
          </cell>
          <cell r="P378" t="str">
            <v>รพท.S &lt;=400</v>
          </cell>
        </row>
        <row r="379">
          <cell r="C379" t="str">
            <v>10845</v>
          </cell>
          <cell r="D379" t="str">
            <v>รพ.คลองใหญ่</v>
          </cell>
          <cell r="E379" t="str">
            <v>รพช.</v>
          </cell>
          <cell r="F379" t="str">
            <v>F2</v>
          </cell>
          <cell r="G379">
            <v>37</v>
          </cell>
          <cell r="H379">
            <v>16508</v>
          </cell>
          <cell r="I379">
            <v>5</v>
          </cell>
          <cell r="J379" t="str">
            <v>รพช.F2 &lt;=30,000</v>
          </cell>
          <cell r="K379" t="str">
            <v>รพช.</v>
          </cell>
          <cell r="L379" t="str">
            <v>F2</v>
          </cell>
          <cell r="M379">
            <v>36</v>
          </cell>
          <cell r="N379">
            <v>16628</v>
          </cell>
          <cell r="O379">
            <v>5</v>
          </cell>
          <cell r="P379" t="str">
            <v>รพช.F2 &lt;=30,000</v>
          </cell>
        </row>
        <row r="380">
          <cell r="C380" t="str">
            <v>10846</v>
          </cell>
          <cell r="D380" t="str">
            <v>รพ.เขาสมิง</v>
          </cell>
          <cell r="E380" t="str">
            <v>รพช.</v>
          </cell>
          <cell r="F380" t="str">
            <v>F2</v>
          </cell>
          <cell r="G380">
            <v>32</v>
          </cell>
          <cell r="H380">
            <v>35481</v>
          </cell>
          <cell r="I380">
            <v>6</v>
          </cell>
          <cell r="J380" t="str">
            <v>รพช.F2 30,000 - 60,000</v>
          </cell>
          <cell r="K380" t="str">
            <v>รพช.</v>
          </cell>
          <cell r="L380" t="str">
            <v>F2</v>
          </cell>
          <cell r="M380">
            <v>36</v>
          </cell>
          <cell r="N380">
            <v>35122</v>
          </cell>
          <cell r="O380">
            <v>6</v>
          </cell>
          <cell r="P380" t="str">
            <v>รพช.F2 30,000 - 60,000</v>
          </cell>
        </row>
        <row r="381">
          <cell r="C381" t="str">
            <v>10847</v>
          </cell>
          <cell r="D381" t="str">
            <v>รพ.บ่อไร่</v>
          </cell>
          <cell r="E381" t="str">
            <v>รพช.</v>
          </cell>
          <cell r="F381" t="str">
            <v>F2</v>
          </cell>
          <cell r="G381">
            <v>36</v>
          </cell>
          <cell r="H381">
            <v>27241</v>
          </cell>
          <cell r="I381">
            <v>5</v>
          </cell>
          <cell r="J381" t="str">
            <v>รพช.F2 &lt;=30,000</v>
          </cell>
          <cell r="K381" t="str">
            <v>รพช.</v>
          </cell>
          <cell r="L381" t="str">
            <v>F2</v>
          </cell>
          <cell r="M381">
            <v>37</v>
          </cell>
          <cell r="N381">
            <v>26951</v>
          </cell>
          <cell r="O381">
            <v>5</v>
          </cell>
          <cell r="P381" t="str">
            <v>รพช.F2 &lt;=30,000</v>
          </cell>
        </row>
        <row r="382">
          <cell r="C382" t="str">
            <v>10848</v>
          </cell>
          <cell r="D382" t="str">
            <v>รพ.แหลมงอบ</v>
          </cell>
          <cell r="E382" t="str">
            <v>รพช.</v>
          </cell>
          <cell r="F382" t="str">
            <v>F2</v>
          </cell>
          <cell r="G382">
            <v>30</v>
          </cell>
          <cell r="H382">
            <v>15399</v>
          </cell>
          <cell r="I382">
            <v>5</v>
          </cell>
          <cell r="J382" t="str">
            <v>รพช.F2 &lt;=30,000</v>
          </cell>
          <cell r="K382" t="str">
            <v>รพช.</v>
          </cell>
          <cell r="L382" t="str">
            <v>F2</v>
          </cell>
          <cell r="M382">
            <v>30</v>
          </cell>
          <cell r="N382">
            <v>15248</v>
          </cell>
          <cell r="O382">
            <v>5</v>
          </cell>
          <cell r="P382" t="str">
            <v>รพช.F2 &lt;=30,000</v>
          </cell>
        </row>
        <row r="383">
          <cell r="C383" t="str">
            <v>10849</v>
          </cell>
          <cell r="D383" t="str">
            <v>รพ.เกาะกูด</v>
          </cell>
          <cell r="E383" t="str">
            <v>รพช.</v>
          </cell>
          <cell r="F383" t="str">
            <v>F3</v>
          </cell>
          <cell r="G383">
            <v>8</v>
          </cell>
          <cell r="H383">
            <v>2021</v>
          </cell>
          <cell r="I383">
            <v>2</v>
          </cell>
          <cell r="J383" t="str">
            <v>รพช.F3 &lt;=15,000</v>
          </cell>
          <cell r="K383" t="str">
            <v>รพช.</v>
          </cell>
          <cell r="L383" t="str">
            <v>F3</v>
          </cell>
          <cell r="M383">
            <v>7</v>
          </cell>
          <cell r="N383">
            <v>2021</v>
          </cell>
          <cell r="O383">
            <v>2</v>
          </cell>
          <cell r="P383" t="str">
            <v>รพช.F3 &lt;=15,000</v>
          </cell>
        </row>
        <row r="384">
          <cell r="C384" t="str">
            <v>13816</v>
          </cell>
          <cell r="D384" t="str">
            <v>รพ.เกาะช้าง</v>
          </cell>
          <cell r="E384" t="str">
            <v>รพช.</v>
          </cell>
          <cell r="F384" t="str">
            <v>F2</v>
          </cell>
          <cell r="G384">
            <v>26</v>
          </cell>
          <cell r="H384">
            <v>7123</v>
          </cell>
          <cell r="I384">
            <v>5</v>
          </cell>
          <cell r="J384" t="str">
            <v>รพช.F2 &lt;=30,000</v>
          </cell>
          <cell r="K384" t="str">
            <v>รพช.</v>
          </cell>
          <cell r="L384" t="str">
            <v>F2</v>
          </cell>
          <cell r="M384">
            <v>26</v>
          </cell>
          <cell r="N384">
            <v>7281</v>
          </cell>
          <cell r="O384">
            <v>5</v>
          </cell>
          <cell r="P384" t="str">
            <v>รพช.F2 &lt;=30,000</v>
          </cell>
        </row>
        <row r="385">
          <cell r="C385" t="str">
            <v>10665</v>
          </cell>
          <cell r="D385" t="str">
            <v>รพ.เจ้าพระยาอภัยภูเบศร</v>
          </cell>
          <cell r="E385" t="str">
            <v>รพศ</v>
          </cell>
          <cell r="F385" t="str">
            <v>A</v>
          </cell>
          <cell r="G385">
            <v>482</v>
          </cell>
          <cell r="H385">
            <v>73792</v>
          </cell>
          <cell r="I385">
            <v>18</v>
          </cell>
          <cell r="J385" t="str">
            <v>รพศ.A &lt;=700</v>
          </cell>
          <cell r="K385" t="str">
            <v>รพศ.</v>
          </cell>
          <cell r="L385" t="str">
            <v>A</v>
          </cell>
          <cell r="M385">
            <v>483</v>
          </cell>
          <cell r="N385">
            <v>73189</v>
          </cell>
          <cell r="O385">
            <v>18</v>
          </cell>
          <cell r="P385" t="str">
            <v>รพศ.A &lt;=700</v>
          </cell>
        </row>
        <row r="386">
          <cell r="C386" t="str">
            <v>10857</v>
          </cell>
          <cell r="D386" t="str">
            <v>รพ.กบินทร์บุรี</v>
          </cell>
          <cell r="E386" t="str">
            <v>รพท.</v>
          </cell>
          <cell r="F386" t="str">
            <v>M1</v>
          </cell>
          <cell r="G386">
            <v>248</v>
          </cell>
          <cell r="H386">
            <v>103747</v>
          </cell>
          <cell r="I386">
            <v>15</v>
          </cell>
          <cell r="J386" t="str">
            <v>รพท. M1 &gt;200</v>
          </cell>
          <cell r="K386" t="str">
            <v>รพท.</v>
          </cell>
          <cell r="L386" t="str">
            <v>M1</v>
          </cell>
          <cell r="M386">
            <v>250</v>
          </cell>
          <cell r="N386">
            <v>103094</v>
          </cell>
          <cell r="O386">
            <v>15</v>
          </cell>
          <cell r="P386" t="str">
            <v>รพท. M1 &gt;200</v>
          </cell>
        </row>
        <row r="387">
          <cell r="C387" t="str">
            <v>10858</v>
          </cell>
          <cell r="D387" t="str">
            <v>รพ.นาดี</v>
          </cell>
          <cell r="E387" t="str">
            <v>รพช.</v>
          </cell>
          <cell r="F387" t="str">
            <v>F2</v>
          </cell>
          <cell r="G387">
            <v>60</v>
          </cell>
          <cell r="H387">
            <v>35034</v>
          </cell>
          <cell r="I387">
            <v>6</v>
          </cell>
          <cell r="J387" t="str">
            <v>รพช.F2 30,000 - 60,000</v>
          </cell>
          <cell r="K387" t="str">
            <v>รพช.</v>
          </cell>
          <cell r="L387" t="str">
            <v>F2</v>
          </cell>
          <cell r="M387">
            <v>60</v>
          </cell>
          <cell r="N387">
            <v>35049</v>
          </cell>
          <cell r="O387">
            <v>6</v>
          </cell>
          <cell r="P387" t="str">
            <v>รพช.F2 30,000 - 60,000</v>
          </cell>
        </row>
        <row r="388">
          <cell r="C388" t="str">
            <v>10859</v>
          </cell>
          <cell r="D388" t="str">
            <v>รพ.บ้านสร้าง</v>
          </cell>
          <cell r="E388" t="str">
            <v>รพช.</v>
          </cell>
          <cell r="F388" t="str">
            <v>F2</v>
          </cell>
          <cell r="G388">
            <v>33</v>
          </cell>
          <cell r="H388">
            <v>20289</v>
          </cell>
          <cell r="I388">
            <v>5</v>
          </cell>
          <cell r="J388" t="str">
            <v>รพช.F2 &lt;=30,000</v>
          </cell>
          <cell r="K388" t="str">
            <v>รพช.</v>
          </cell>
          <cell r="L388" t="str">
            <v>F2</v>
          </cell>
          <cell r="M388">
            <v>30</v>
          </cell>
          <cell r="N388">
            <v>20112</v>
          </cell>
          <cell r="O388">
            <v>5</v>
          </cell>
          <cell r="P388" t="str">
            <v>รพช.F2 &lt;=30,000</v>
          </cell>
        </row>
        <row r="389">
          <cell r="C389" t="str">
            <v>10860</v>
          </cell>
          <cell r="D389" t="str">
            <v>รพ.ประจันตคาม</v>
          </cell>
          <cell r="E389" t="str">
            <v>รพช.</v>
          </cell>
          <cell r="F389" t="str">
            <v>F2</v>
          </cell>
          <cell r="G389">
            <v>34</v>
          </cell>
          <cell r="H389">
            <v>34456</v>
          </cell>
          <cell r="I389">
            <v>6</v>
          </cell>
          <cell r="J389" t="str">
            <v>รพช.F2 30,000 - 60,000</v>
          </cell>
          <cell r="K389" t="str">
            <v>รพช.</v>
          </cell>
          <cell r="L389" t="str">
            <v>F2</v>
          </cell>
          <cell r="M389">
            <v>33</v>
          </cell>
          <cell r="N389">
            <v>34048</v>
          </cell>
          <cell r="O389">
            <v>6</v>
          </cell>
          <cell r="P389" t="str">
            <v>รพช.F2 30,000 - 60,000</v>
          </cell>
        </row>
        <row r="390">
          <cell r="C390" t="str">
            <v>10861</v>
          </cell>
          <cell r="D390" t="str">
            <v>รพ.ศรีมหาโพธิ</v>
          </cell>
          <cell r="E390" t="str">
            <v>รพช.</v>
          </cell>
          <cell r="F390" t="str">
            <v>F2</v>
          </cell>
          <cell r="G390">
            <v>60</v>
          </cell>
          <cell r="H390">
            <v>42749</v>
          </cell>
          <cell r="I390">
            <v>6</v>
          </cell>
          <cell r="J390" t="str">
            <v>รพช.F2 30,000 - 60,000</v>
          </cell>
          <cell r="K390" t="str">
            <v>รพช.</v>
          </cell>
          <cell r="L390" t="str">
            <v>F2</v>
          </cell>
          <cell r="M390">
            <v>60</v>
          </cell>
          <cell r="N390">
            <v>43207</v>
          </cell>
          <cell r="O390">
            <v>6</v>
          </cell>
          <cell r="P390" t="str">
            <v>รพช.F2 30,000 - 60,000</v>
          </cell>
        </row>
        <row r="391">
          <cell r="C391" t="str">
            <v>10862</v>
          </cell>
          <cell r="D391" t="str">
            <v>รพ.ศรีมโหสถ</v>
          </cell>
          <cell r="E391" t="str">
            <v>รพช.</v>
          </cell>
          <cell r="F391" t="str">
            <v>F2</v>
          </cell>
          <cell r="G391">
            <v>30</v>
          </cell>
          <cell r="H391">
            <v>14060</v>
          </cell>
          <cell r="I391">
            <v>5</v>
          </cell>
          <cell r="J391" t="str">
            <v>รพช.F2 &lt;=30,000</v>
          </cell>
          <cell r="K391" t="str">
            <v>รพช.</v>
          </cell>
          <cell r="L391" t="str">
            <v>F2</v>
          </cell>
          <cell r="M391">
            <v>30</v>
          </cell>
          <cell r="N391">
            <v>13935</v>
          </cell>
          <cell r="O391">
            <v>5</v>
          </cell>
          <cell r="P391" t="str">
            <v>รพช.F2 &lt;=30,000</v>
          </cell>
        </row>
        <row r="392">
          <cell r="C392" t="str">
            <v>10663</v>
          </cell>
          <cell r="D392" t="str">
            <v>รพ.ระยอง</v>
          </cell>
          <cell r="E392" t="str">
            <v>รพศ</v>
          </cell>
          <cell r="F392" t="str">
            <v>A</v>
          </cell>
          <cell r="G392">
            <v>542</v>
          </cell>
          <cell r="H392">
            <v>159290</v>
          </cell>
          <cell r="I392">
            <v>18</v>
          </cell>
          <cell r="J392" t="str">
            <v>รพศ.A &lt;=700</v>
          </cell>
          <cell r="K392" t="str">
            <v>รพศ.</v>
          </cell>
          <cell r="L392" t="str">
            <v>A</v>
          </cell>
          <cell r="M392">
            <v>576</v>
          </cell>
          <cell r="N392">
            <v>157341</v>
          </cell>
          <cell r="O392">
            <v>18</v>
          </cell>
          <cell r="P392" t="str">
            <v>รพศ.A &lt;=700</v>
          </cell>
        </row>
        <row r="393">
          <cell r="C393" t="str">
            <v>10827</v>
          </cell>
          <cell r="D393" t="str">
            <v>รพ.เฉลิมพระเกียรติสมเด็จพระเทพรัตนราชสุดาฯ สยามบรมราชกุมารี ระยอง</v>
          </cell>
          <cell r="E393" t="str">
            <v>รพท.</v>
          </cell>
          <cell r="F393" t="str">
            <v>M1</v>
          </cell>
          <cell r="G393">
            <v>162</v>
          </cell>
          <cell r="H393">
            <v>48054</v>
          </cell>
          <cell r="I393">
            <v>14</v>
          </cell>
          <cell r="J393" t="str">
            <v>รพท. M1 &lt;=200</v>
          </cell>
          <cell r="K393" t="str">
            <v>รพท.</v>
          </cell>
          <cell r="L393" t="str">
            <v>M1</v>
          </cell>
          <cell r="M393">
            <v>162</v>
          </cell>
          <cell r="N393">
            <v>48905</v>
          </cell>
          <cell r="O393">
            <v>14</v>
          </cell>
          <cell r="P393" t="str">
            <v>รพท. M1 &lt;=200</v>
          </cell>
        </row>
        <row r="394">
          <cell r="C394" t="str">
            <v>10828</v>
          </cell>
          <cell r="D394" t="str">
            <v>รพ.บ้านฉาง</v>
          </cell>
          <cell r="E394" t="str">
            <v>รพช.</v>
          </cell>
          <cell r="F394" t="str">
            <v>F1</v>
          </cell>
          <cell r="G394">
            <v>70</v>
          </cell>
          <cell r="H394">
            <v>47099</v>
          </cell>
          <cell r="I394">
            <v>9</v>
          </cell>
          <cell r="J394" t="str">
            <v>รพช.F1 &lt;=50,000</v>
          </cell>
          <cell r="K394" t="str">
            <v>รพช.</v>
          </cell>
          <cell r="L394" t="str">
            <v>F1</v>
          </cell>
          <cell r="M394">
            <v>70</v>
          </cell>
          <cell r="N394">
            <v>46976</v>
          </cell>
          <cell r="O394">
            <v>9</v>
          </cell>
          <cell r="P394" t="str">
            <v>รพช.F1 &lt;=50,000</v>
          </cell>
        </row>
        <row r="395">
          <cell r="C395" t="str">
            <v>10829</v>
          </cell>
          <cell r="D395" t="str">
            <v>รพ.แกลง</v>
          </cell>
          <cell r="E395" t="str">
            <v>รพท.</v>
          </cell>
          <cell r="F395" t="str">
            <v>M1</v>
          </cell>
          <cell r="G395">
            <v>212</v>
          </cell>
          <cell r="H395">
            <v>97277</v>
          </cell>
          <cell r="I395">
            <v>15</v>
          </cell>
          <cell r="J395" t="str">
            <v>รพท. M1 &gt;200</v>
          </cell>
          <cell r="K395" t="str">
            <v>รพท.</v>
          </cell>
          <cell r="L395" t="str">
            <v>M1</v>
          </cell>
          <cell r="M395">
            <v>212</v>
          </cell>
          <cell r="N395">
            <v>96757</v>
          </cell>
          <cell r="O395">
            <v>15</v>
          </cell>
          <cell r="P395" t="str">
            <v>รพท. M1 &gt;200</v>
          </cell>
        </row>
        <row r="396">
          <cell r="C396" t="str">
            <v>10830</v>
          </cell>
          <cell r="D396" t="str">
            <v>รพ.วังจันทร์</v>
          </cell>
          <cell r="E396" t="str">
            <v>รพช.</v>
          </cell>
          <cell r="F396" t="str">
            <v>F2</v>
          </cell>
          <cell r="G396">
            <v>43</v>
          </cell>
          <cell r="H396">
            <v>25669</v>
          </cell>
          <cell r="I396">
            <v>5</v>
          </cell>
          <cell r="J396" t="str">
            <v>รพช.F2 &lt;=30,000</v>
          </cell>
          <cell r="K396" t="str">
            <v>รพช.</v>
          </cell>
          <cell r="L396" t="str">
            <v>F2</v>
          </cell>
          <cell r="M396">
            <v>43</v>
          </cell>
          <cell r="N396">
            <v>24999</v>
          </cell>
          <cell r="O396">
            <v>5</v>
          </cell>
          <cell r="P396" t="str">
            <v>รพช.F2 &lt;=30,000</v>
          </cell>
        </row>
        <row r="397">
          <cell r="C397" t="str">
            <v>10831</v>
          </cell>
          <cell r="D397" t="str">
            <v>รพ.บ้านค่าย</v>
          </cell>
          <cell r="E397" t="str">
            <v>รพช.</v>
          </cell>
          <cell r="F397" t="str">
            <v>F2</v>
          </cell>
          <cell r="G397">
            <v>48</v>
          </cell>
          <cell r="H397">
            <v>55707</v>
          </cell>
          <cell r="I397">
            <v>6</v>
          </cell>
          <cell r="J397" t="str">
            <v>รพช.F2 30,000 - 60,000</v>
          </cell>
          <cell r="K397" t="str">
            <v>รพช.</v>
          </cell>
          <cell r="L397" t="str">
            <v>F2</v>
          </cell>
          <cell r="M397">
            <v>48</v>
          </cell>
          <cell r="N397">
            <v>55571</v>
          </cell>
          <cell r="O397">
            <v>6</v>
          </cell>
          <cell r="P397" t="str">
            <v>รพช.F2 30,000 - 60,000</v>
          </cell>
        </row>
        <row r="398">
          <cell r="C398" t="str">
            <v>10832</v>
          </cell>
          <cell r="D398" t="str">
            <v>รพ.ปลวกแดง</v>
          </cell>
          <cell r="E398" t="str">
            <v>รพช.</v>
          </cell>
          <cell r="F398" t="str">
            <v>F2</v>
          </cell>
          <cell r="G398">
            <v>67</v>
          </cell>
          <cell r="H398">
            <v>44391</v>
          </cell>
          <cell r="I398">
            <v>6</v>
          </cell>
          <cell r="J398" t="str">
            <v>รพช.F2 30,000 - 60,000</v>
          </cell>
          <cell r="K398" t="str">
            <v>รพช.</v>
          </cell>
          <cell r="L398" t="str">
            <v>F1</v>
          </cell>
          <cell r="M398">
            <v>73</v>
          </cell>
          <cell r="N398">
            <v>45471</v>
          </cell>
          <cell r="O398">
            <v>9</v>
          </cell>
          <cell r="P398" t="str">
            <v>รพช.F1 &lt;=50,000</v>
          </cell>
        </row>
        <row r="399">
          <cell r="C399" t="str">
            <v>22734</v>
          </cell>
          <cell r="D399" t="str">
            <v>รพ.เขาชะเมา เฉลิมพระเกียรติ 80 พรรษา</v>
          </cell>
          <cell r="E399" t="str">
            <v>รพช.</v>
          </cell>
          <cell r="F399" t="str">
            <v>F2</v>
          </cell>
          <cell r="G399">
            <v>30</v>
          </cell>
          <cell r="H399">
            <v>18476</v>
          </cell>
          <cell r="I399">
            <v>5</v>
          </cell>
          <cell r="J399" t="str">
            <v>รพช.F2 &lt;=30,000</v>
          </cell>
          <cell r="K399" t="str">
            <v>รพช.</v>
          </cell>
          <cell r="L399" t="str">
            <v>F2</v>
          </cell>
          <cell r="M399">
            <v>30</v>
          </cell>
          <cell r="N399">
            <v>18245</v>
          </cell>
          <cell r="O399">
            <v>5</v>
          </cell>
          <cell r="P399" t="str">
            <v>รพช.F2 &lt;=30,000</v>
          </cell>
        </row>
        <row r="400">
          <cell r="C400" t="str">
            <v>23962</v>
          </cell>
          <cell r="D400" t="str">
            <v>รพ.นิคมพัฒนา</v>
          </cell>
          <cell r="E400" t="str">
            <v>รพช.</v>
          </cell>
          <cell r="F400" t="str">
            <v>F2</v>
          </cell>
          <cell r="G400">
            <v>30</v>
          </cell>
          <cell r="H400">
            <v>28643</v>
          </cell>
          <cell r="I400">
            <v>5</v>
          </cell>
          <cell r="J400" t="str">
            <v>รพช.F2 &lt;=30,000</v>
          </cell>
          <cell r="K400" t="str">
            <v>รพช.</v>
          </cell>
          <cell r="L400" t="str">
            <v>F2</v>
          </cell>
          <cell r="M400">
            <v>30</v>
          </cell>
          <cell r="N400">
            <v>28675</v>
          </cell>
          <cell r="O400">
            <v>5</v>
          </cell>
          <cell r="P400" t="str">
            <v>รพช.F2 &lt;=30,000</v>
          </cell>
        </row>
        <row r="401">
          <cell r="C401" t="str">
            <v>10685</v>
          </cell>
          <cell r="D401" t="str">
            <v>รพ.สมุทรปราการ</v>
          </cell>
          <cell r="E401" t="str">
            <v>รพศ</v>
          </cell>
          <cell r="F401" t="str">
            <v>A</v>
          </cell>
          <cell r="G401">
            <v>415</v>
          </cell>
          <cell r="H401">
            <v>292945</v>
          </cell>
          <cell r="I401">
            <v>18</v>
          </cell>
          <cell r="J401" t="str">
            <v>รพศ.A &lt;=700</v>
          </cell>
          <cell r="K401" t="str">
            <v>รพศ.</v>
          </cell>
          <cell r="L401" t="str">
            <v>A</v>
          </cell>
          <cell r="M401">
            <v>600</v>
          </cell>
          <cell r="N401">
            <v>287098</v>
          </cell>
          <cell r="O401">
            <v>18</v>
          </cell>
          <cell r="P401" t="str">
            <v>รพศ.A &lt;=700</v>
          </cell>
        </row>
        <row r="402">
          <cell r="C402" t="str">
            <v>10752</v>
          </cell>
          <cell r="D402" t="str">
            <v>รพ.บางบ่อ</v>
          </cell>
          <cell r="E402" t="str">
            <v>รพช.</v>
          </cell>
          <cell r="F402" t="str">
            <v>M2</v>
          </cell>
          <cell r="G402">
            <v>127</v>
          </cell>
          <cell r="H402">
            <v>70811</v>
          </cell>
          <cell r="I402">
            <v>13</v>
          </cell>
          <cell r="J402" t="str">
            <v>รพช. M2 &gt;100</v>
          </cell>
          <cell r="K402" t="str">
            <v>รพช.</v>
          </cell>
          <cell r="L402" t="str">
            <v>M2</v>
          </cell>
          <cell r="M402">
            <v>120</v>
          </cell>
          <cell r="N402">
            <v>69239</v>
          </cell>
          <cell r="O402">
            <v>13</v>
          </cell>
          <cell r="P402" t="str">
            <v>รพช. M2 &gt;100</v>
          </cell>
        </row>
        <row r="403">
          <cell r="C403" t="str">
            <v>10753</v>
          </cell>
          <cell r="D403" t="str">
            <v>รพ.บางพลี</v>
          </cell>
          <cell r="E403" t="str">
            <v>รพท.</v>
          </cell>
          <cell r="F403" t="str">
            <v>M1</v>
          </cell>
          <cell r="G403">
            <v>230</v>
          </cell>
          <cell r="H403">
            <v>97318</v>
          </cell>
          <cell r="I403">
            <v>15</v>
          </cell>
          <cell r="J403" t="str">
            <v>รพท. M1 &gt;200</v>
          </cell>
          <cell r="K403" t="str">
            <v>รพท.</v>
          </cell>
          <cell r="L403" t="str">
            <v>M1</v>
          </cell>
          <cell r="M403">
            <v>230</v>
          </cell>
          <cell r="N403">
            <v>96631</v>
          </cell>
          <cell r="O403">
            <v>15</v>
          </cell>
          <cell r="P403" t="str">
            <v>รพท. M1 &gt;200</v>
          </cell>
        </row>
        <row r="404">
          <cell r="C404" t="str">
            <v>10754</v>
          </cell>
          <cell r="D404" t="str">
            <v>รพ.บางจาก</v>
          </cell>
          <cell r="E404" t="str">
            <v>รพช.</v>
          </cell>
          <cell r="F404" t="str">
            <v>F1</v>
          </cell>
          <cell r="G404">
            <v>74</v>
          </cell>
          <cell r="H404">
            <v>59796</v>
          </cell>
          <cell r="I404">
            <v>10</v>
          </cell>
          <cell r="J404" t="str">
            <v>รพช.F1 50,000-100,000</v>
          </cell>
          <cell r="K404" t="str">
            <v>รพช.</v>
          </cell>
          <cell r="L404" t="str">
            <v>F1</v>
          </cell>
          <cell r="M404">
            <v>101</v>
          </cell>
          <cell r="N404">
            <v>57529</v>
          </cell>
          <cell r="O404">
            <v>10</v>
          </cell>
          <cell r="P404" t="str">
            <v>รพช.F1 50,000-100,000</v>
          </cell>
        </row>
        <row r="405">
          <cell r="C405" t="str">
            <v>10755</v>
          </cell>
          <cell r="D405" t="str">
            <v>รพ.พระสมุทรเจดีย์</v>
          </cell>
          <cell r="E405" t="str">
            <v>รพช.</v>
          </cell>
          <cell r="F405" t="str">
            <v>F2</v>
          </cell>
          <cell r="G405">
            <v>45</v>
          </cell>
          <cell r="H405">
            <v>63238</v>
          </cell>
          <cell r="I405">
            <v>7</v>
          </cell>
          <cell r="J405" t="str">
            <v>รพช.F2 60,000-90,000</v>
          </cell>
          <cell r="K405" t="str">
            <v>รพช.</v>
          </cell>
          <cell r="L405" t="str">
            <v>F2</v>
          </cell>
          <cell r="M405">
            <v>48</v>
          </cell>
          <cell r="N405">
            <v>62807</v>
          </cell>
          <cell r="O405">
            <v>7</v>
          </cell>
          <cell r="P405" t="str">
            <v>รพช.F2 60,000-90,000</v>
          </cell>
        </row>
        <row r="406">
          <cell r="C406" t="str">
            <v>28785</v>
          </cell>
          <cell r="D406" t="str">
            <v>รพ.บางเสาธง</v>
          </cell>
          <cell r="E406" t="str">
            <v>รพช.</v>
          </cell>
          <cell r="F406" t="str">
            <v>F3</v>
          </cell>
          <cell r="G406">
            <v>0</v>
          </cell>
          <cell r="H406">
            <v>37345</v>
          </cell>
          <cell r="I406">
            <v>4</v>
          </cell>
          <cell r="J406" t="str">
            <v>รพช.F3 &gt;=25,000</v>
          </cell>
          <cell r="K406" t="str">
            <v>รพช.</v>
          </cell>
          <cell r="L406" t="str">
            <v>F3</v>
          </cell>
          <cell r="M406">
            <v>10</v>
          </cell>
          <cell r="N406">
            <v>36771</v>
          </cell>
          <cell r="O406">
            <v>4</v>
          </cell>
          <cell r="P406" t="str">
            <v>รพช.F3 &gt;=25,000</v>
          </cell>
        </row>
        <row r="407">
          <cell r="C407" t="str">
            <v>10699</v>
          </cell>
          <cell r="D407" t="str">
            <v>รพร.สระแก้ว</v>
          </cell>
          <cell r="E407" t="str">
            <v>รพท.</v>
          </cell>
          <cell r="F407" t="str">
            <v>S</v>
          </cell>
          <cell r="G407">
            <v>434</v>
          </cell>
          <cell r="H407">
            <v>82792</v>
          </cell>
          <cell r="I407">
            <v>17</v>
          </cell>
          <cell r="J407" t="str">
            <v>รพท.S &gt;400</v>
          </cell>
          <cell r="K407" t="str">
            <v>รพท.</v>
          </cell>
          <cell r="L407" t="str">
            <v>S</v>
          </cell>
          <cell r="M407">
            <v>404</v>
          </cell>
          <cell r="N407">
            <v>83924</v>
          </cell>
          <cell r="O407">
            <v>17</v>
          </cell>
          <cell r="P407" t="str">
            <v>รพท.S &gt;400</v>
          </cell>
        </row>
        <row r="408">
          <cell r="C408" t="str">
            <v>10866</v>
          </cell>
          <cell r="D408" t="str">
            <v>รพ.คลองหาด</v>
          </cell>
          <cell r="E408" t="str">
            <v>รพช.</v>
          </cell>
          <cell r="F408" t="str">
            <v>F2</v>
          </cell>
          <cell r="G408">
            <v>34</v>
          </cell>
          <cell r="H408">
            <v>28600</v>
          </cell>
          <cell r="I408">
            <v>5</v>
          </cell>
          <cell r="J408" t="str">
            <v>รพช.F2 &lt;=30,000</v>
          </cell>
          <cell r="K408" t="str">
            <v>รพช.</v>
          </cell>
          <cell r="L408" t="str">
            <v>F2</v>
          </cell>
          <cell r="M408">
            <v>36</v>
          </cell>
          <cell r="N408">
            <v>28415</v>
          </cell>
          <cell r="O408">
            <v>5</v>
          </cell>
          <cell r="P408" t="str">
            <v>รพช.F2 &lt;=30,000</v>
          </cell>
        </row>
        <row r="409">
          <cell r="C409" t="str">
            <v>10867</v>
          </cell>
          <cell r="D409" t="str">
            <v>รพ.ตาพระยา</v>
          </cell>
          <cell r="E409" t="str">
            <v>รพช.</v>
          </cell>
          <cell r="F409" t="str">
            <v>F2</v>
          </cell>
          <cell r="G409">
            <v>45</v>
          </cell>
          <cell r="H409">
            <v>40571</v>
          </cell>
          <cell r="I409">
            <v>6</v>
          </cell>
          <cell r="J409" t="str">
            <v>รพช.F2 30,000 - 60,000</v>
          </cell>
          <cell r="K409" t="str">
            <v>รพช.</v>
          </cell>
          <cell r="L409" t="str">
            <v>F2</v>
          </cell>
          <cell r="M409">
            <v>46</v>
          </cell>
          <cell r="N409">
            <v>40375</v>
          </cell>
          <cell r="O409">
            <v>6</v>
          </cell>
          <cell r="P409" t="str">
            <v>รพช.F2 30,000 - 60,000</v>
          </cell>
        </row>
        <row r="410">
          <cell r="C410" t="str">
            <v>10868</v>
          </cell>
          <cell r="D410" t="str">
            <v>รพ.วังน้ำเย็น</v>
          </cell>
          <cell r="E410" t="str">
            <v>รพช.</v>
          </cell>
          <cell r="F410" t="str">
            <v>F2</v>
          </cell>
          <cell r="G410">
            <v>85</v>
          </cell>
          <cell r="H410">
            <v>47634</v>
          </cell>
          <cell r="I410">
            <v>6</v>
          </cell>
          <cell r="J410" t="str">
            <v>รพช.F2 30,000 - 60,000</v>
          </cell>
          <cell r="K410" t="str">
            <v>รพช.</v>
          </cell>
          <cell r="L410" t="str">
            <v>F2</v>
          </cell>
          <cell r="M410">
            <v>84</v>
          </cell>
          <cell r="N410">
            <v>47349</v>
          </cell>
          <cell r="O410">
            <v>6</v>
          </cell>
          <cell r="P410" t="str">
            <v>รพช.F2 30,000 - 60,000</v>
          </cell>
        </row>
        <row r="411">
          <cell r="C411" t="str">
            <v>10869</v>
          </cell>
          <cell r="D411" t="str">
            <v>รพ.วัฒนานคร</v>
          </cell>
          <cell r="E411" t="str">
            <v>รพช.</v>
          </cell>
          <cell r="F411" t="str">
            <v>F2</v>
          </cell>
          <cell r="G411">
            <v>77</v>
          </cell>
          <cell r="H411">
            <v>56782</v>
          </cell>
          <cell r="I411">
            <v>6</v>
          </cell>
          <cell r="J411" t="str">
            <v>รพช.F2 30,000 - 60,000</v>
          </cell>
          <cell r="K411" t="str">
            <v>รพช.</v>
          </cell>
          <cell r="L411" t="str">
            <v>F2</v>
          </cell>
          <cell r="M411">
            <v>77</v>
          </cell>
          <cell r="N411">
            <v>55908</v>
          </cell>
          <cell r="O411">
            <v>6</v>
          </cell>
          <cell r="P411" t="str">
            <v>รพช.F2 30,000 - 60,000</v>
          </cell>
        </row>
        <row r="412">
          <cell r="C412" t="str">
            <v>10870</v>
          </cell>
          <cell r="D412" t="str">
            <v>รพ.อรัญประเทศ</v>
          </cell>
          <cell r="E412" t="str">
            <v>รพท.</v>
          </cell>
          <cell r="F412" t="str">
            <v>M1</v>
          </cell>
          <cell r="G412">
            <v>148</v>
          </cell>
          <cell r="H412">
            <v>60693</v>
          </cell>
          <cell r="I412">
            <v>14</v>
          </cell>
          <cell r="J412" t="str">
            <v>รพท. M1 &lt;=200</v>
          </cell>
          <cell r="K412" t="str">
            <v>รพท.</v>
          </cell>
          <cell r="L412" t="str">
            <v>M1</v>
          </cell>
          <cell r="M412">
            <v>156</v>
          </cell>
          <cell r="N412">
            <v>61210</v>
          </cell>
          <cell r="O412">
            <v>14</v>
          </cell>
          <cell r="P412" t="str">
            <v>รพท. M1 &lt;=200</v>
          </cell>
        </row>
        <row r="413">
          <cell r="C413" t="str">
            <v>13817</v>
          </cell>
          <cell r="D413" t="str">
            <v>รพ.เขาฉกรรจ์</v>
          </cell>
          <cell r="E413" t="str">
            <v>รพช.</v>
          </cell>
          <cell r="F413" t="str">
            <v>F2</v>
          </cell>
          <cell r="G413">
            <v>51</v>
          </cell>
          <cell r="H413">
            <v>43988</v>
          </cell>
          <cell r="I413">
            <v>6</v>
          </cell>
          <cell r="J413" t="str">
            <v>รพช.F2 30,000 - 60,000</v>
          </cell>
          <cell r="K413" t="str">
            <v>รพช.</v>
          </cell>
          <cell r="L413" t="str">
            <v>F2</v>
          </cell>
          <cell r="M413">
            <v>51</v>
          </cell>
          <cell r="N413">
            <v>43589</v>
          </cell>
          <cell r="O413">
            <v>6</v>
          </cell>
          <cell r="P413" t="str">
            <v>รพช.F2 30,000 - 60,000</v>
          </cell>
        </row>
        <row r="414">
          <cell r="C414" t="str">
            <v>28849</v>
          </cell>
          <cell r="D414" t="str">
            <v>รพ.วังสมบูรณ์</v>
          </cell>
          <cell r="E414" t="str">
            <v>รพช.</v>
          </cell>
          <cell r="F414" t="str">
            <v>F3</v>
          </cell>
          <cell r="G414">
            <v>10</v>
          </cell>
          <cell r="H414">
            <v>27266</v>
          </cell>
          <cell r="I414">
            <v>4</v>
          </cell>
          <cell r="J414" t="str">
            <v>รพช.F3 &gt;=25,000</v>
          </cell>
          <cell r="K414" t="str">
            <v>รพช.</v>
          </cell>
          <cell r="L414" t="str">
            <v>F3</v>
          </cell>
          <cell r="M414">
            <v>23</v>
          </cell>
          <cell r="N414">
            <v>27036</v>
          </cell>
          <cell r="O414">
            <v>4</v>
          </cell>
          <cell r="P414" t="str">
            <v>รพช.F3 &gt;=25,000</v>
          </cell>
        </row>
        <row r="415">
          <cell r="C415" t="str">
            <v>28850</v>
          </cell>
          <cell r="D415" t="str">
            <v>รพ.โคกสูง</v>
          </cell>
          <cell r="E415" t="str">
            <v>รพช.</v>
          </cell>
          <cell r="F415" t="str">
            <v>F3</v>
          </cell>
          <cell r="G415">
            <v>10</v>
          </cell>
          <cell r="H415">
            <v>19160</v>
          </cell>
          <cell r="I415">
            <v>3</v>
          </cell>
          <cell r="J415" t="str">
            <v>รพช.F3 15,000-25,000</v>
          </cell>
          <cell r="K415" t="str">
            <v>รพช.</v>
          </cell>
          <cell r="L415" t="str">
            <v>F3</v>
          </cell>
          <cell r="M415">
            <v>9</v>
          </cell>
          <cell r="N415">
            <v>19295</v>
          </cell>
          <cell r="O415">
            <v>3</v>
          </cell>
          <cell r="P415" t="str">
            <v>รพช.F3 15,000-25,000</v>
          </cell>
        </row>
        <row r="416">
          <cell r="C416" t="str">
            <v>10709</v>
          </cell>
          <cell r="D416" t="str">
            <v>รพ.กาฬสินธุ์</v>
          </cell>
          <cell r="E416" t="str">
            <v>รพท.</v>
          </cell>
          <cell r="F416" t="str">
            <v>S</v>
          </cell>
          <cell r="G416">
            <v>540</v>
          </cell>
          <cell r="H416">
            <v>111434</v>
          </cell>
          <cell r="I416">
            <v>17</v>
          </cell>
          <cell r="J416" t="str">
            <v>รพท.S &gt;400</v>
          </cell>
          <cell r="K416" t="str">
            <v>รพท.</v>
          </cell>
          <cell r="L416" t="str">
            <v>S</v>
          </cell>
          <cell r="M416">
            <v>586</v>
          </cell>
          <cell r="N416">
            <v>110915</v>
          </cell>
          <cell r="O416">
            <v>17</v>
          </cell>
          <cell r="P416" t="str">
            <v>รพท.S &gt;400</v>
          </cell>
        </row>
        <row r="417">
          <cell r="C417" t="str">
            <v>11077</v>
          </cell>
          <cell r="D417" t="str">
            <v>รพ.นามน</v>
          </cell>
          <cell r="E417" t="str">
            <v>รพช.</v>
          </cell>
          <cell r="F417" t="str">
            <v>F2</v>
          </cell>
          <cell r="G417">
            <v>37</v>
          </cell>
          <cell r="H417">
            <v>26063</v>
          </cell>
          <cell r="I417">
            <v>5</v>
          </cell>
          <cell r="J417" t="str">
            <v>รพช.F2 &lt;=30,000</v>
          </cell>
          <cell r="K417" t="str">
            <v>รพช.</v>
          </cell>
          <cell r="L417" t="str">
            <v>F2</v>
          </cell>
          <cell r="M417">
            <v>40</v>
          </cell>
          <cell r="N417">
            <v>27128</v>
          </cell>
          <cell r="O417">
            <v>5</v>
          </cell>
          <cell r="P417" t="str">
            <v>รพช.F2 &lt;=30,000</v>
          </cell>
        </row>
        <row r="418">
          <cell r="C418" t="str">
            <v>11078</v>
          </cell>
          <cell r="D418" t="str">
            <v>รพ.กมลาไสย</v>
          </cell>
          <cell r="E418" t="str">
            <v>รพช.</v>
          </cell>
          <cell r="F418" t="str">
            <v>F1</v>
          </cell>
          <cell r="G418">
            <v>124</v>
          </cell>
          <cell r="H418">
            <v>47927</v>
          </cell>
          <cell r="I418">
            <v>9</v>
          </cell>
          <cell r="J418" t="str">
            <v>รพช.F1 &lt;=50,000</v>
          </cell>
          <cell r="K418" t="str">
            <v>รพช.</v>
          </cell>
          <cell r="L418" t="str">
            <v>F1</v>
          </cell>
          <cell r="M418">
            <v>124</v>
          </cell>
          <cell r="N418">
            <v>47050</v>
          </cell>
          <cell r="O418">
            <v>9</v>
          </cell>
          <cell r="P418" t="str">
            <v>รพช.F1 &lt;=50,000</v>
          </cell>
        </row>
        <row r="419">
          <cell r="C419" t="str">
            <v>11079</v>
          </cell>
          <cell r="D419" t="str">
            <v>รพ.ร่องคำ</v>
          </cell>
          <cell r="E419" t="str">
            <v>รพช.</v>
          </cell>
          <cell r="F419" t="str">
            <v>F2</v>
          </cell>
          <cell r="G419">
            <v>30</v>
          </cell>
          <cell r="H419">
            <v>12055</v>
          </cell>
          <cell r="I419">
            <v>5</v>
          </cell>
          <cell r="J419" t="str">
            <v>รพช.F2 &lt;=30,000</v>
          </cell>
          <cell r="K419" t="str">
            <v>รพช.</v>
          </cell>
          <cell r="L419" t="str">
            <v>F2</v>
          </cell>
          <cell r="M419">
            <v>30</v>
          </cell>
          <cell r="N419">
            <v>11924</v>
          </cell>
          <cell r="O419">
            <v>5</v>
          </cell>
          <cell r="P419" t="str">
            <v>รพช.F2 &lt;=30,000</v>
          </cell>
        </row>
        <row r="420">
          <cell r="C420" t="str">
            <v>11080</v>
          </cell>
          <cell r="D420" t="str">
            <v>รพ.เขาวง</v>
          </cell>
          <cell r="E420" t="str">
            <v>รพช.</v>
          </cell>
          <cell r="F420" t="str">
            <v>F2</v>
          </cell>
          <cell r="G420">
            <v>84</v>
          </cell>
          <cell r="H420">
            <v>24321</v>
          </cell>
          <cell r="I420">
            <v>5</v>
          </cell>
          <cell r="J420" t="str">
            <v>รพช.F2 &lt;=30,000</v>
          </cell>
          <cell r="K420" t="str">
            <v>รพช.</v>
          </cell>
          <cell r="L420" t="str">
            <v>F2</v>
          </cell>
          <cell r="M420">
            <v>60</v>
          </cell>
          <cell r="N420">
            <v>23932</v>
          </cell>
          <cell r="O420">
            <v>5</v>
          </cell>
          <cell r="P420" t="str">
            <v>รพช.F2 &lt;=30,000</v>
          </cell>
        </row>
        <row r="421">
          <cell r="C421" t="str">
            <v>11081</v>
          </cell>
          <cell r="D421" t="str">
            <v>รพ.ยางตลาด</v>
          </cell>
          <cell r="E421" t="str">
            <v>รพช.</v>
          </cell>
          <cell r="F421" t="str">
            <v>M2</v>
          </cell>
          <cell r="G421">
            <v>120</v>
          </cell>
          <cell r="H421">
            <v>89884</v>
          </cell>
          <cell r="I421">
            <v>13</v>
          </cell>
          <cell r="J421" t="str">
            <v>รพช. M2 &gt;100</v>
          </cell>
          <cell r="K421" t="str">
            <v>รพช.</v>
          </cell>
          <cell r="L421" t="str">
            <v>M2</v>
          </cell>
          <cell r="M421">
            <v>120</v>
          </cell>
          <cell r="N421">
            <v>88294</v>
          </cell>
          <cell r="O421">
            <v>13</v>
          </cell>
          <cell r="P421" t="str">
            <v>รพช. M2 &gt;100</v>
          </cell>
        </row>
        <row r="422">
          <cell r="C422" t="str">
            <v>11082</v>
          </cell>
          <cell r="D422" t="str">
            <v>รพ.ห้วยเม็ก</v>
          </cell>
          <cell r="E422" t="str">
            <v>รพช.</v>
          </cell>
          <cell r="F422" t="str">
            <v>F2</v>
          </cell>
          <cell r="G422">
            <v>56</v>
          </cell>
          <cell r="H422">
            <v>36460</v>
          </cell>
          <cell r="I422">
            <v>6</v>
          </cell>
          <cell r="J422" t="str">
            <v>รพช.F2 30,000 - 60,000</v>
          </cell>
          <cell r="K422" t="str">
            <v>รพช.</v>
          </cell>
          <cell r="L422" t="str">
            <v>F2</v>
          </cell>
          <cell r="M422">
            <v>58</v>
          </cell>
          <cell r="N422">
            <v>36024</v>
          </cell>
          <cell r="O422">
            <v>6</v>
          </cell>
          <cell r="P422" t="str">
            <v>รพช.F2 30,000 - 60,000</v>
          </cell>
        </row>
        <row r="423">
          <cell r="C423" t="str">
            <v>11083</v>
          </cell>
          <cell r="D423" t="str">
            <v>รพ.สหัสขันธ์</v>
          </cell>
          <cell r="E423" t="str">
            <v>รพช.</v>
          </cell>
          <cell r="F423" t="str">
            <v>F2</v>
          </cell>
          <cell r="G423">
            <v>30</v>
          </cell>
          <cell r="H423">
            <v>26883</v>
          </cell>
          <cell r="I423">
            <v>5</v>
          </cell>
          <cell r="J423" t="str">
            <v>รพช.F2 &lt;=30,000</v>
          </cell>
          <cell r="K423" t="str">
            <v>รพช.</v>
          </cell>
          <cell r="L423" t="str">
            <v>F2</v>
          </cell>
          <cell r="M423">
            <v>30</v>
          </cell>
          <cell r="N423">
            <v>26470</v>
          </cell>
          <cell r="O423">
            <v>5</v>
          </cell>
          <cell r="P423" t="str">
            <v>รพช.F2 &lt;=30,000</v>
          </cell>
        </row>
        <row r="424">
          <cell r="C424" t="str">
            <v>11084</v>
          </cell>
          <cell r="D424" t="str">
            <v>รพ.คำม่วง</v>
          </cell>
          <cell r="E424" t="str">
            <v>รพช.</v>
          </cell>
          <cell r="F424" t="str">
            <v>F2</v>
          </cell>
          <cell r="G424">
            <v>71</v>
          </cell>
          <cell r="H424">
            <v>38956</v>
          </cell>
          <cell r="I424">
            <v>6</v>
          </cell>
          <cell r="J424" t="str">
            <v>รพช.F2 30,000 - 60,000</v>
          </cell>
          <cell r="K424" t="str">
            <v>รพช.</v>
          </cell>
          <cell r="L424" t="str">
            <v>F2</v>
          </cell>
          <cell r="M424">
            <v>71</v>
          </cell>
          <cell r="N424">
            <v>38520</v>
          </cell>
          <cell r="O424">
            <v>6</v>
          </cell>
          <cell r="P424" t="str">
            <v>รพช.F2 30,000 - 60,000</v>
          </cell>
        </row>
        <row r="425">
          <cell r="C425" t="str">
            <v>11085</v>
          </cell>
          <cell r="D425" t="str">
            <v>รพ.ท่าคันโท</v>
          </cell>
          <cell r="E425" t="str">
            <v>รพช.</v>
          </cell>
          <cell r="F425" t="str">
            <v>F2</v>
          </cell>
          <cell r="G425">
            <v>34</v>
          </cell>
          <cell r="H425">
            <v>28966</v>
          </cell>
          <cell r="I425">
            <v>5</v>
          </cell>
          <cell r="J425" t="str">
            <v>รพช.F2 &lt;=30,000</v>
          </cell>
          <cell r="K425" t="str">
            <v>รพช.</v>
          </cell>
          <cell r="L425" t="str">
            <v>F2</v>
          </cell>
          <cell r="M425">
            <v>37</v>
          </cell>
          <cell r="N425">
            <v>28625</v>
          </cell>
          <cell r="O425">
            <v>5</v>
          </cell>
          <cell r="P425" t="str">
            <v>รพช.F2 &lt;=30,000</v>
          </cell>
        </row>
        <row r="426">
          <cell r="C426" t="str">
            <v>11086</v>
          </cell>
          <cell r="D426" t="str">
            <v>รพ.หนองกุงศรี</v>
          </cell>
          <cell r="E426" t="str">
            <v>รพช.</v>
          </cell>
          <cell r="F426" t="str">
            <v>F2</v>
          </cell>
          <cell r="G426">
            <v>73</v>
          </cell>
          <cell r="H426">
            <v>50550</v>
          </cell>
          <cell r="I426">
            <v>6</v>
          </cell>
          <cell r="J426" t="str">
            <v>รพช.F2 30,000 - 60,000</v>
          </cell>
          <cell r="K426" t="str">
            <v>รพช.</v>
          </cell>
          <cell r="L426" t="str">
            <v>F2</v>
          </cell>
          <cell r="M426">
            <v>68</v>
          </cell>
          <cell r="N426">
            <v>49806</v>
          </cell>
          <cell r="O426">
            <v>6</v>
          </cell>
          <cell r="P426" t="str">
            <v>รพช.F2 30,000 - 60,000</v>
          </cell>
        </row>
        <row r="427">
          <cell r="C427" t="str">
            <v>11087</v>
          </cell>
          <cell r="D427" t="str">
            <v>รพ.สมเด็จ</v>
          </cell>
          <cell r="E427" t="str">
            <v>รพช.</v>
          </cell>
          <cell r="F427" t="str">
            <v>M2</v>
          </cell>
          <cell r="G427">
            <v>60</v>
          </cell>
          <cell r="H427">
            <v>50568</v>
          </cell>
          <cell r="I427">
            <v>12</v>
          </cell>
          <cell r="J427" t="str">
            <v>รพช. M2 &lt;=100</v>
          </cell>
          <cell r="K427" t="str">
            <v>รพช.</v>
          </cell>
          <cell r="L427" t="str">
            <v>M2</v>
          </cell>
          <cell r="M427">
            <v>120</v>
          </cell>
          <cell r="N427">
            <v>48017</v>
          </cell>
          <cell r="O427">
            <v>13</v>
          </cell>
          <cell r="P427" t="str">
            <v>รพช. M2 &gt;100</v>
          </cell>
        </row>
        <row r="428">
          <cell r="C428" t="str">
            <v>11088</v>
          </cell>
          <cell r="D428" t="str">
            <v>รพ.ห้วยผึ้ง</v>
          </cell>
          <cell r="E428" t="str">
            <v>รพช.</v>
          </cell>
          <cell r="F428" t="str">
            <v>F2</v>
          </cell>
          <cell r="G428">
            <v>34</v>
          </cell>
          <cell r="H428">
            <v>21619</v>
          </cell>
          <cell r="I428">
            <v>5</v>
          </cell>
          <cell r="J428" t="str">
            <v>รพช.F2 &lt;=30,000</v>
          </cell>
          <cell r="K428" t="str">
            <v>รพช.</v>
          </cell>
          <cell r="L428" t="str">
            <v>F2</v>
          </cell>
          <cell r="M428">
            <v>34</v>
          </cell>
          <cell r="N428">
            <v>21626</v>
          </cell>
          <cell r="O428">
            <v>5</v>
          </cell>
          <cell r="P428" t="str">
            <v>รพช.F2 &lt;=30,000</v>
          </cell>
        </row>
        <row r="429">
          <cell r="C429" t="str">
            <v>11449</v>
          </cell>
          <cell r="D429" t="str">
            <v>รพร.กุฉินารายณ์</v>
          </cell>
          <cell r="E429" t="str">
            <v>รพช.</v>
          </cell>
          <cell r="F429" t="str">
            <v>M2</v>
          </cell>
          <cell r="G429">
            <v>163</v>
          </cell>
          <cell r="H429">
            <v>71207</v>
          </cell>
          <cell r="I429">
            <v>13</v>
          </cell>
          <cell r="J429" t="str">
            <v>รพช. M2 &gt;100</v>
          </cell>
          <cell r="K429" t="str">
            <v>รพช.</v>
          </cell>
          <cell r="L429" t="str">
            <v>M2</v>
          </cell>
          <cell r="M429">
            <v>179</v>
          </cell>
          <cell r="N429">
            <v>70133</v>
          </cell>
          <cell r="O429">
            <v>13</v>
          </cell>
          <cell r="P429" t="str">
            <v>รพช. M2 &gt;100</v>
          </cell>
        </row>
        <row r="430">
          <cell r="C430" t="str">
            <v>28017</v>
          </cell>
          <cell r="D430" t="str">
            <v>รพ.นาคู</v>
          </cell>
          <cell r="E430" t="str">
            <v>รพช.</v>
          </cell>
          <cell r="F430" t="str">
            <v>F3</v>
          </cell>
          <cell r="G430">
            <v>0</v>
          </cell>
          <cell r="H430">
            <v>21256</v>
          </cell>
          <cell r="I430">
            <v>3</v>
          </cell>
          <cell r="J430" t="str">
            <v>รพช.F3 15,000-25,000</v>
          </cell>
          <cell r="K430" t="str">
            <v>รพช.</v>
          </cell>
          <cell r="L430" t="str">
            <v>F3</v>
          </cell>
          <cell r="M430">
            <v>10</v>
          </cell>
          <cell r="N430">
            <v>21132</v>
          </cell>
          <cell r="O430">
            <v>3</v>
          </cell>
          <cell r="P430" t="str">
            <v>รพช.F3 15,000-25,000</v>
          </cell>
        </row>
        <row r="431">
          <cell r="C431" t="str">
            <v>28789</v>
          </cell>
          <cell r="D431" t="str">
            <v>รพ.ฆ้องชัย</v>
          </cell>
          <cell r="E431" t="str">
            <v>รพช.</v>
          </cell>
          <cell r="F431" t="str">
            <v>F3</v>
          </cell>
          <cell r="G431">
            <v>0</v>
          </cell>
          <cell r="H431">
            <v>18642</v>
          </cell>
          <cell r="I431">
            <v>3</v>
          </cell>
          <cell r="J431" t="str">
            <v>รพช.F3 15,000-25,000</v>
          </cell>
          <cell r="K431" t="str">
            <v>รพช.</v>
          </cell>
          <cell r="L431" t="str">
            <v>F3</v>
          </cell>
          <cell r="M431">
            <v>0</v>
          </cell>
          <cell r="N431">
            <v>18359</v>
          </cell>
          <cell r="O431">
            <v>3</v>
          </cell>
          <cell r="P431" t="str">
            <v>รพช.F3 15,000-25,000</v>
          </cell>
        </row>
        <row r="432">
          <cell r="C432" t="str">
            <v>28790</v>
          </cell>
          <cell r="D432" t="str">
            <v>รพ.ดอนจาน</v>
          </cell>
          <cell r="E432" t="str">
            <v>รพช.</v>
          </cell>
          <cell r="F432" t="str">
            <v>F3</v>
          </cell>
          <cell r="G432">
            <v>0</v>
          </cell>
          <cell r="H432">
            <v>14261</v>
          </cell>
          <cell r="I432">
            <v>2</v>
          </cell>
          <cell r="J432" t="str">
            <v>รพช.F3 &lt;=15,000</v>
          </cell>
          <cell r="K432" t="str">
            <v>รพช.</v>
          </cell>
          <cell r="L432" t="str">
            <v>F3</v>
          </cell>
          <cell r="M432">
            <v>0</v>
          </cell>
          <cell r="N432">
            <v>16146</v>
          </cell>
          <cell r="O432">
            <v>3</v>
          </cell>
          <cell r="P432" t="str">
            <v>รพช.F3 15,000-25,000</v>
          </cell>
        </row>
        <row r="433">
          <cell r="C433" t="str">
            <v>28791</v>
          </cell>
          <cell r="D433" t="str">
            <v>รพ.สามชัย</v>
          </cell>
          <cell r="E433" t="str">
            <v>รพช.</v>
          </cell>
          <cell r="F433" t="str">
            <v>F3</v>
          </cell>
          <cell r="G433">
            <v>0</v>
          </cell>
          <cell r="H433">
            <v>19818</v>
          </cell>
          <cell r="I433">
            <v>3</v>
          </cell>
          <cell r="J433" t="str">
            <v>รพช.F3 15,000-25,000</v>
          </cell>
          <cell r="K433" t="str">
            <v>รพช.</v>
          </cell>
          <cell r="L433" t="str">
            <v>F2</v>
          </cell>
          <cell r="M433">
            <v>30</v>
          </cell>
          <cell r="N433">
            <v>19681</v>
          </cell>
          <cell r="O433">
            <v>5</v>
          </cell>
          <cell r="P433" t="str">
            <v>รพช.F2 &lt;=30,000</v>
          </cell>
        </row>
        <row r="434">
          <cell r="C434" t="str">
            <v>10670</v>
          </cell>
          <cell r="D434" t="str">
            <v>รพ.ขอนแก่น</v>
          </cell>
          <cell r="E434" t="str">
            <v>รพศ</v>
          </cell>
          <cell r="F434" t="str">
            <v>A</v>
          </cell>
          <cell r="G434">
            <v>867</v>
          </cell>
          <cell r="H434">
            <v>251568</v>
          </cell>
          <cell r="I434">
            <v>19</v>
          </cell>
          <cell r="J434" t="str">
            <v>รพศ.A &gt;700 to &lt;1000</v>
          </cell>
          <cell r="K434" t="str">
            <v>รพศ.</v>
          </cell>
          <cell r="L434" t="str">
            <v>A</v>
          </cell>
          <cell r="M434">
            <v>1000</v>
          </cell>
          <cell r="N434">
            <v>250494</v>
          </cell>
          <cell r="O434">
            <v>19</v>
          </cell>
          <cell r="P434" t="str">
            <v>รพศ.A &gt;700 to &lt;1000</v>
          </cell>
        </row>
        <row r="435">
          <cell r="C435" t="str">
            <v>10995</v>
          </cell>
          <cell r="D435" t="str">
            <v>รพ.บ้านฝาง</v>
          </cell>
          <cell r="E435" t="str">
            <v>รพช.</v>
          </cell>
          <cell r="F435" t="str">
            <v>F2</v>
          </cell>
          <cell r="G435">
            <v>30</v>
          </cell>
          <cell r="H435">
            <v>39746</v>
          </cell>
          <cell r="I435">
            <v>6</v>
          </cell>
          <cell r="J435" t="str">
            <v>รพช.F2 30,000 - 60,000</v>
          </cell>
          <cell r="K435" t="str">
            <v>รพช.</v>
          </cell>
          <cell r="L435" t="str">
            <v>F2</v>
          </cell>
          <cell r="M435">
            <v>44</v>
          </cell>
          <cell r="N435">
            <v>39626</v>
          </cell>
          <cell r="O435">
            <v>6</v>
          </cell>
          <cell r="P435" t="str">
            <v>รพช.F2 30,000 - 60,000</v>
          </cell>
        </row>
        <row r="436">
          <cell r="C436" t="str">
            <v>10996</v>
          </cell>
          <cell r="D436" t="str">
            <v>รพ.พระยืน</v>
          </cell>
          <cell r="E436" t="str">
            <v>รพช.</v>
          </cell>
          <cell r="F436" t="str">
            <v>F2</v>
          </cell>
          <cell r="G436">
            <v>30</v>
          </cell>
          <cell r="H436">
            <v>25274</v>
          </cell>
          <cell r="I436">
            <v>5</v>
          </cell>
          <cell r="J436" t="str">
            <v>รพช.F2 &lt;=30,000</v>
          </cell>
          <cell r="K436" t="str">
            <v>รพช.</v>
          </cell>
          <cell r="L436" t="str">
            <v>F2</v>
          </cell>
          <cell r="M436">
            <v>30</v>
          </cell>
          <cell r="N436">
            <v>25086</v>
          </cell>
          <cell r="O436">
            <v>5</v>
          </cell>
          <cell r="P436" t="str">
            <v>รพช.F2 &lt;=30,000</v>
          </cell>
        </row>
        <row r="437">
          <cell r="C437" t="str">
            <v>10997</v>
          </cell>
          <cell r="D437" t="str">
            <v>รพ.หนองเรือ</v>
          </cell>
          <cell r="E437" t="str">
            <v>รพช.</v>
          </cell>
          <cell r="F437" t="str">
            <v>F1</v>
          </cell>
          <cell r="G437">
            <v>92</v>
          </cell>
          <cell r="H437">
            <v>68148</v>
          </cell>
          <cell r="I437">
            <v>10</v>
          </cell>
          <cell r="J437" t="str">
            <v>รพช.F1 50,000-100,000</v>
          </cell>
          <cell r="K437" t="str">
            <v>รพช.</v>
          </cell>
          <cell r="L437" t="str">
            <v>F1</v>
          </cell>
          <cell r="M437">
            <v>92</v>
          </cell>
          <cell r="N437">
            <v>67448</v>
          </cell>
          <cell r="O437">
            <v>10</v>
          </cell>
          <cell r="P437" t="str">
            <v>รพช.F1 50,000-100,000</v>
          </cell>
        </row>
        <row r="438">
          <cell r="C438" t="str">
            <v>10998</v>
          </cell>
          <cell r="D438" t="str">
            <v>รพ.ชุมแพ</v>
          </cell>
          <cell r="E438" t="str">
            <v>รพท.</v>
          </cell>
          <cell r="F438" t="str">
            <v>M1</v>
          </cell>
          <cell r="G438">
            <v>224</v>
          </cell>
          <cell r="H438">
            <v>93643</v>
          </cell>
          <cell r="I438">
            <v>15</v>
          </cell>
          <cell r="J438" t="str">
            <v>รพท. M1 &gt;200</v>
          </cell>
          <cell r="K438" t="str">
            <v>รพท.</v>
          </cell>
          <cell r="L438" t="str">
            <v>M1</v>
          </cell>
          <cell r="M438">
            <v>224</v>
          </cell>
          <cell r="N438">
            <v>93224</v>
          </cell>
          <cell r="O438">
            <v>15</v>
          </cell>
          <cell r="P438" t="str">
            <v>รพท. M1 &gt;200</v>
          </cell>
        </row>
        <row r="439">
          <cell r="C439" t="str">
            <v>10999</v>
          </cell>
          <cell r="D439" t="str">
            <v>รพ.สีชมพู</v>
          </cell>
          <cell r="E439" t="str">
            <v>รพช.</v>
          </cell>
          <cell r="F439" t="str">
            <v>F2</v>
          </cell>
          <cell r="G439">
            <v>60</v>
          </cell>
          <cell r="H439">
            <v>58752</v>
          </cell>
          <cell r="I439">
            <v>6</v>
          </cell>
          <cell r="J439" t="str">
            <v>รพช.F2 30,000 - 60,000</v>
          </cell>
          <cell r="K439" t="str">
            <v>รพช.</v>
          </cell>
          <cell r="L439" t="str">
            <v>F2</v>
          </cell>
          <cell r="M439">
            <v>60</v>
          </cell>
          <cell r="N439">
            <v>58064</v>
          </cell>
          <cell r="O439">
            <v>6</v>
          </cell>
          <cell r="P439" t="str">
            <v>รพช.F2 30,000 - 60,000</v>
          </cell>
        </row>
        <row r="440">
          <cell r="C440" t="str">
            <v>11000</v>
          </cell>
          <cell r="D440" t="str">
            <v>รพ.น้ำพอง</v>
          </cell>
          <cell r="E440" t="str">
            <v>รพช.</v>
          </cell>
          <cell r="F440" t="str">
            <v>F1</v>
          </cell>
          <cell r="G440">
            <v>120</v>
          </cell>
          <cell r="H440">
            <v>81661</v>
          </cell>
          <cell r="I440">
            <v>10</v>
          </cell>
          <cell r="J440" t="str">
            <v>รพช.F1 50,000-100,000</v>
          </cell>
          <cell r="K440" t="str">
            <v>รพช.</v>
          </cell>
          <cell r="L440" t="str">
            <v>M2</v>
          </cell>
          <cell r="M440">
            <v>120</v>
          </cell>
          <cell r="N440">
            <v>81145</v>
          </cell>
          <cell r="O440">
            <v>13</v>
          </cell>
          <cell r="P440" t="str">
            <v>รพช. M2 &gt;100</v>
          </cell>
        </row>
        <row r="441">
          <cell r="C441" t="str">
            <v>11001</v>
          </cell>
          <cell r="D441" t="str">
            <v>รพ.อุบลรัตน์</v>
          </cell>
          <cell r="E441" t="str">
            <v>รพช.</v>
          </cell>
          <cell r="F441" t="str">
            <v>F2</v>
          </cell>
          <cell r="G441">
            <v>47</v>
          </cell>
          <cell r="H441">
            <v>31777</v>
          </cell>
          <cell r="I441">
            <v>6</v>
          </cell>
          <cell r="J441" t="str">
            <v>รพช.F2 30,000 - 60,000</v>
          </cell>
          <cell r="K441" t="str">
            <v>รพช.</v>
          </cell>
          <cell r="L441" t="str">
            <v>F2</v>
          </cell>
          <cell r="M441">
            <v>58</v>
          </cell>
          <cell r="N441">
            <v>31481</v>
          </cell>
          <cell r="O441">
            <v>6</v>
          </cell>
          <cell r="P441" t="str">
            <v>รพช.F2 30,000 - 60,000</v>
          </cell>
        </row>
        <row r="442">
          <cell r="C442" t="str">
            <v>11002</v>
          </cell>
          <cell r="D442" t="str">
            <v>รพ.บ้านไผ่</v>
          </cell>
          <cell r="E442" t="str">
            <v>รพช.</v>
          </cell>
          <cell r="F442" t="str">
            <v>M2</v>
          </cell>
          <cell r="G442">
            <v>120</v>
          </cell>
          <cell r="H442">
            <v>71597</v>
          </cell>
          <cell r="I442">
            <v>13</v>
          </cell>
          <cell r="J442" t="str">
            <v>รพช. M2 &gt;100</v>
          </cell>
          <cell r="K442" t="str">
            <v>รพช.</v>
          </cell>
          <cell r="L442" t="str">
            <v>M2</v>
          </cell>
          <cell r="M442">
            <v>121</v>
          </cell>
          <cell r="N442">
            <v>70839</v>
          </cell>
          <cell r="O442">
            <v>13</v>
          </cell>
          <cell r="P442" t="str">
            <v>รพช. M2 &gt;100</v>
          </cell>
        </row>
        <row r="443">
          <cell r="C443" t="str">
            <v>11003</v>
          </cell>
          <cell r="D443" t="str">
            <v>รพ.เปือยน้อย</v>
          </cell>
          <cell r="E443" t="str">
            <v>รพช.</v>
          </cell>
          <cell r="F443" t="str">
            <v>F2</v>
          </cell>
          <cell r="G443">
            <v>30</v>
          </cell>
          <cell r="H443">
            <v>14823</v>
          </cell>
          <cell r="I443">
            <v>5</v>
          </cell>
          <cell r="J443" t="str">
            <v>รพช.F2 &lt;=30,000</v>
          </cell>
          <cell r="K443" t="str">
            <v>รพช.</v>
          </cell>
          <cell r="L443" t="str">
            <v>F2</v>
          </cell>
          <cell r="M443">
            <v>30</v>
          </cell>
          <cell r="N443">
            <v>15023</v>
          </cell>
          <cell r="O443">
            <v>5</v>
          </cell>
          <cell r="P443" t="str">
            <v>รพช.F2 &lt;=30,000</v>
          </cell>
        </row>
        <row r="444">
          <cell r="C444" t="str">
            <v>11004</v>
          </cell>
          <cell r="D444" t="str">
            <v>รพ.พล</v>
          </cell>
          <cell r="E444" t="str">
            <v>รพช.</v>
          </cell>
          <cell r="F444" t="str">
            <v>M2</v>
          </cell>
          <cell r="G444">
            <v>67</v>
          </cell>
          <cell r="H444">
            <v>61678</v>
          </cell>
          <cell r="I444">
            <v>12</v>
          </cell>
          <cell r="J444" t="str">
            <v>รพช. M2 &lt;=100</v>
          </cell>
          <cell r="K444" t="str">
            <v>รพช.</v>
          </cell>
          <cell r="L444" t="str">
            <v>M2</v>
          </cell>
          <cell r="M444">
            <v>81</v>
          </cell>
          <cell r="N444">
            <v>61203</v>
          </cell>
          <cell r="O444">
            <v>12</v>
          </cell>
          <cell r="P444" t="str">
            <v>รพช. M2 &lt;=100</v>
          </cell>
        </row>
        <row r="445">
          <cell r="C445" t="str">
            <v>11005</v>
          </cell>
          <cell r="D445" t="str">
            <v>รพ.แวงใหญ่</v>
          </cell>
          <cell r="E445" t="str">
            <v>รพช.</v>
          </cell>
          <cell r="F445" t="str">
            <v>F2</v>
          </cell>
          <cell r="G445">
            <v>35</v>
          </cell>
          <cell r="H445">
            <v>21792</v>
          </cell>
          <cell r="I445">
            <v>5</v>
          </cell>
          <cell r="J445" t="str">
            <v>รพช.F2 &lt;=30,000</v>
          </cell>
          <cell r="K445" t="str">
            <v>รพช.</v>
          </cell>
          <cell r="L445" t="str">
            <v>F2</v>
          </cell>
          <cell r="M445">
            <v>35</v>
          </cell>
          <cell r="N445">
            <v>21838</v>
          </cell>
          <cell r="O445">
            <v>5</v>
          </cell>
          <cell r="P445" t="str">
            <v>รพช.F2 &lt;=30,000</v>
          </cell>
        </row>
        <row r="446">
          <cell r="C446" t="str">
            <v>11006</v>
          </cell>
          <cell r="D446" t="str">
            <v>รพ.แวงน้อย</v>
          </cell>
          <cell r="E446" t="str">
            <v>รพช.</v>
          </cell>
          <cell r="F446" t="str">
            <v>F2</v>
          </cell>
          <cell r="G446">
            <v>30</v>
          </cell>
          <cell r="H446">
            <v>28881</v>
          </cell>
          <cell r="I446">
            <v>5</v>
          </cell>
          <cell r="J446" t="str">
            <v>รพช.F2 &lt;=30,000</v>
          </cell>
          <cell r="K446" t="str">
            <v>รพช.</v>
          </cell>
          <cell r="L446" t="str">
            <v>F2</v>
          </cell>
          <cell r="M446">
            <v>30</v>
          </cell>
          <cell r="N446">
            <v>28999</v>
          </cell>
          <cell r="O446">
            <v>5</v>
          </cell>
          <cell r="P446" t="str">
            <v>รพช.F2 &lt;=30,000</v>
          </cell>
        </row>
        <row r="447">
          <cell r="C447" t="str">
            <v>11007</v>
          </cell>
          <cell r="D447" t="str">
            <v>รพ.หนองสองห้อง</v>
          </cell>
          <cell r="E447" t="str">
            <v>รพช.</v>
          </cell>
          <cell r="F447" t="str">
            <v>F2</v>
          </cell>
          <cell r="G447">
            <v>45</v>
          </cell>
          <cell r="H447">
            <v>56565</v>
          </cell>
          <cell r="I447">
            <v>6</v>
          </cell>
          <cell r="J447" t="str">
            <v>รพช.F2 30,000 - 60,000</v>
          </cell>
          <cell r="K447" t="str">
            <v>รพช.</v>
          </cell>
          <cell r="L447" t="str">
            <v>F1</v>
          </cell>
          <cell r="M447">
            <v>45</v>
          </cell>
          <cell r="N447">
            <v>55925</v>
          </cell>
          <cell r="O447">
            <v>10</v>
          </cell>
          <cell r="P447" t="str">
            <v>รพช.F1 50,000-100,000</v>
          </cell>
        </row>
        <row r="448">
          <cell r="C448" t="str">
            <v>11008</v>
          </cell>
          <cell r="D448" t="str">
            <v>รพ.ภูเวียง</v>
          </cell>
          <cell r="E448" t="str">
            <v>รพช.</v>
          </cell>
          <cell r="F448" t="str">
            <v>F1</v>
          </cell>
          <cell r="G448">
            <v>98</v>
          </cell>
          <cell r="H448">
            <v>52498</v>
          </cell>
          <cell r="I448">
            <v>10</v>
          </cell>
          <cell r="J448" t="str">
            <v>รพช.F1 50,000-100,000</v>
          </cell>
          <cell r="K448" t="str">
            <v>รพช.</v>
          </cell>
          <cell r="L448" t="str">
            <v>F1</v>
          </cell>
          <cell r="M448">
            <v>98</v>
          </cell>
          <cell r="N448">
            <v>52171</v>
          </cell>
          <cell r="O448">
            <v>10</v>
          </cell>
          <cell r="P448" t="str">
            <v>รพช.F1 50,000-100,000</v>
          </cell>
        </row>
        <row r="449">
          <cell r="C449" t="str">
            <v>11009</v>
          </cell>
          <cell r="D449" t="str">
            <v>รพ.มัญจาคีรี</v>
          </cell>
          <cell r="E449" t="str">
            <v>รพช.</v>
          </cell>
          <cell r="F449" t="str">
            <v>F1</v>
          </cell>
          <cell r="G449">
            <v>74</v>
          </cell>
          <cell r="H449">
            <v>51018</v>
          </cell>
          <cell r="I449">
            <v>10</v>
          </cell>
          <cell r="J449" t="str">
            <v>รพช.F1 50,000-100,000</v>
          </cell>
          <cell r="K449" t="str">
            <v>รพช.</v>
          </cell>
          <cell r="L449" t="str">
            <v>F1</v>
          </cell>
          <cell r="M449">
            <v>74</v>
          </cell>
          <cell r="N449">
            <v>50701</v>
          </cell>
          <cell r="O449">
            <v>10</v>
          </cell>
          <cell r="P449" t="str">
            <v>รพช.F1 50,000-100,000</v>
          </cell>
        </row>
        <row r="450">
          <cell r="C450" t="str">
            <v>11010</v>
          </cell>
          <cell r="D450" t="str">
            <v>รพ.ชนบท</v>
          </cell>
          <cell r="E450" t="str">
            <v>รพช.</v>
          </cell>
          <cell r="F450" t="str">
            <v>F2</v>
          </cell>
          <cell r="G450">
            <v>35</v>
          </cell>
          <cell r="H450">
            <v>33033</v>
          </cell>
          <cell r="I450">
            <v>6</v>
          </cell>
          <cell r="J450" t="str">
            <v>รพช.F2 30,000 - 60,000</v>
          </cell>
          <cell r="K450" t="str">
            <v>รพช.</v>
          </cell>
          <cell r="L450" t="str">
            <v>F2</v>
          </cell>
          <cell r="M450">
            <v>35</v>
          </cell>
          <cell r="N450">
            <v>32772</v>
          </cell>
          <cell r="O450">
            <v>6</v>
          </cell>
          <cell r="P450" t="str">
            <v>รพช.F2 30,000 - 60,000</v>
          </cell>
        </row>
        <row r="451">
          <cell r="C451" t="str">
            <v>11011</v>
          </cell>
          <cell r="D451" t="str">
            <v>รพ.เขาสวนกวาง</v>
          </cell>
          <cell r="E451" t="str">
            <v>รพช.</v>
          </cell>
          <cell r="F451" t="str">
            <v>F2</v>
          </cell>
          <cell r="G451">
            <v>45</v>
          </cell>
          <cell r="H451">
            <v>29371</v>
          </cell>
          <cell r="I451">
            <v>5</v>
          </cell>
          <cell r="J451" t="str">
            <v>รพช.F2 &lt;=30,000</v>
          </cell>
          <cell r="K451" t="str">
            <v>รพช.</v>
          </cell>
          <cell r="L451" t="str">
            <v>F2</v>
          </cell>
          <cell r="M451">
            <v>45</v>
          </cell>
          <cell r="N451">
            <v>29124</v>
          </cell>
          <cell r="O451">
            <v>5</v>
          </cell>
          <cell r="P451" t="str">
            <v>รพช.F2 &lt;=30,000</v>
          </cell>
        </row>
        <row r="452">
          <cell r="C452" t="str">
            <v>11012</v>
          </cell>
          <cell r="D452" t="str">
            <v>รพ.ภูผาม่าน</v>
          </cell>
          <cell r="E452" t="str">
            <v>รพช.</v>
          </cell>
          <cell r="F452" t="str">
            <v>F2</v>
          </cell>
          <cell r="G452">
            <v>33</v>
          </cell>
          <cell r="H452">
            <v>17928</v>
          </cell>
          <cell r="I452">
            <v>5</v>
          </cell>
          <cell r="J452" t="str">
            <v>รพช.F2 &lt;=30,000</v>
          </cell>
          <cell r="K452" t="str">
            <v>รพช.</v>
          </cell>
          <cell r="L452" t="str">
            <v>F2</v>
          </cell>
          <cell r="M452">
            <v>33</v>
          </cell>
          <cell r="N452">
            <v>17702</v>
          </cell>
          <cell r="O452">
            <v>5</v>
          </cell>
          <cell r="P452" t="str">
            <v>รพช.F2 &lt;=30,000</v>
          </cell>
        </row>
        <row r="453">
          <cell r="C453" t="str">
            <v>11445</v>
          </cell>
          <cell r="D453" t="str">
            <v>รพร.กระนวน</v>
          </cell>
          <cell r="E453" t="str">
            <v>รพช.</v>
          </cell>
          <cell r="F453" t="str">
            <v>M2</v>
          </cell>
          <cell r="G453">
            <v>107</v>
          </cell>
          <cell r="H453">
            <v>58526</v>
          </cell>
          <cell r="I453">
            <v>13</v>
          </cell>
          <cell r="J453" t="str">
            <v>รพช. M2 &gt;100</v>
          </cell>
          <cell r="K453" t="str">
            <v>รพช.</v>
          </cell>
          <cell r="L453" t="str">
            <v>M2</v>
          </cell>
          <cell r="M453">
            <v>90</v>
          </cell>
          <cell r="N453">
            <v>58186</v>
          </cell>
          <cell r="O453">
            <v>12</v>
          </cell>
          <cell r="P453" t="str">
            <v>รพช. M2 &lt;=100</v>
          </cell>
        </row>
        <row r="454">
          <cell r="C454" t="str">
            <v>12275</v>
          </cell>
          <cell r="D454" t="str">
            <v>รพ.สิรินธร(ภาคตะวันออกเฉียงเหนือ)</v>
          </cell>
          <cell r="E454" t="str">
            <v>รพท.</v>
          </cell>
          <cell r="F454" t="str">
            <v>M1</v>
          </cell>
          <cell r="G454">
            <v>120</v>
          </cell>
          <cell r="H454">
            <v>44654</v>
          </cell>
          <cell r="I454">
            <v>14</v>
          </cell>
          <cell r="J454" t="str">
            <v>รพท. M1 &lt;=200</v>
          </cell>
          <cell r="K454" t="str">
            <v>รพท.</v>
          </cell>
          <cell r="L454" t="str">
            <v>M1</v>
          </cell>
          <cell r="M454">
            <v>120</v>
          </cell>
          <cell r="N454">
            <v>44855</v>
          </cell>
          <cell r="O454">
            <v>14</v>
          </cell>
          <cell r="P454" t="str">
            <v>รพท. M1 &lt;=200</v>
          </cell>
        </row>
        <row r="455">
          <cell r="C455" t="str">
            <v>14132</v>
          </cell>
          <cell r="D455" t="str">
            <v>รพ.ซำสูง</v>
          </cell>
          <cell r="E455" t="str">
            <v>รพช.</v>
          </cell>
          <cell r="F455" t="str">
            <v>F2</v>
          </cell>
          <cell r="G455">
            <v>30</v>
          </cell>
          <cell r="H455">
            <v>17325</v>
          </cell>
          <cell r="I455">
            <v>5</v>
          </cell>
          <cell r="J455" t="str">
            <v>รพช.F2 &lt;=30,000</v>
          </cell>
          <cell r="K455" t="str">
            <v>รพช.</v>
          </cell>
          <cell r="L455" t="str">
            <v>F2</v>
          </cell>
          <cell r="M455">
            <v>30</v>
          </cell>
          <cell r="N455">
            <v>17152</v>
          </cell>
          <cell r="O455">
            <v>5</v>
          </cell>
          <cell r="P455" t="str">
            <v>รพช.F2 &lt;=30,000</v>
          </cell>
        </row>
        <row r="456">
          <cell r="C456" t="str">
            <v>77649</v>
          </cell>
          <cell r="D456" t="str">
            <v>รพ.หนองนาคำ</v>
          </cell>
          <cell r="E456" t="str">
            <v>รพช.</v>
          </cell>
          <cell r="F456" t="str">
            <v>F3</v>
          </cell>
          <cell r="G456">
            <v>0</v>
          </cell>
          <cell r="H456">
            <v>17048</v>
          </cell>
          <cell r="I456">
            <v>3</v>
          </cell>
          <cell r="J456" t="str">
            <v>รพช.F3 15,000-25,000</v>
          </cell>
          <cell r="K456" t="str">
            <v>รพช.</v>
          </cell>
          <cell r="L456" t="str">
            <v>F3</v>
          </cell>
          <cell r="M456">
            <v>0</v>
          </cell>
          <cell r="N456">
            <v>16990</v>
          </cell>
          <cell r="O456">
            <v>3</v>
          </cell>
          <cell r="P456" t="str">
            <v>รพช.F3 15,000-25,000</v>
          </cell>
        </row>
        <row r="457">
          <cell r="C457" t="str">
            <v>77650</v>
          </cell>
          <cell r="D457" t="str">
            <v>รพ.เวียงเก่า</v>
          </cell>
          <cell r="E457" t="str">
            <v>รพช.</v>
          </cell>
          <cell r="F457" t="str">
            <v>F3</v>
          </cell>
          <cell r="G457">
            <v>0</v>
          </cell>
          <cell r="H457">
            <v>13622</v>
          </cell>
          <cell r="I457">
            <v>2</v>
          </cell>
          <cell r="J457" t="str">
            <v>รพช.F3 &lt;=15,000</v>
          </cell>
          <cell r="K457" t="str">
            <v>รพช.</v>
          </cell>
          <cell r="L457" t="str">
            <v>F3</v>
          </cell>
          <cell r="M457">
            <v>0</v>
          </cell>
          <cell r="N457">
            <v>13596</v>
          </cell>
          <cell r="O457">
            <v>2</v>
          </cell>
          <cell r="P457" t="str">
            <v>รพช.F3 &lt;=15,000</v>
          </cell>
        </row>
        <row r="458">
          <cell r="C458" t="str">
            <v>77651</v>
          </cell>
          <cell r="D458" t="str">
            <v>รพ.โคกโพธิ์ไชย</v>
          </cell>
          <cell r="E458" t="str">
            <v>รพช.</v>
          </cell>
          <cell r="F458" t="str">
            <v>F3</v>
          </cell>
          <cell r="G458">
            <v>0</v>
          </cell>
          <cell r="H458">
            <v>18525</v>
          </cell>
          <cell r="I458">
            <v>3</v>
          </cell>
          <cell r="J458" t="str">
            <v>รพช.F3 15,000-25,000</v>
          </cell>
          <cell r="K458" t="str">
            <v>รพช.</v>
          </cell>
          <cell r="L458" t="str">
            <v>F3</v>
          </cell>
          <cell r="M458">
            <v>0</v>
          </cell>
          <cell r="N458">
            <v>18298</v>
          </cell>
          <cell r="O458">
            <v>3</v>
          </cell>
          <cell r="P458" t="str">
            <v>รพช.F3 15,000-25,000</v>
          </cell>
        </row>
        <row r="459">
          <cell r="C459" t="str">
            <v>77652</v>
          </cell>
          <cell r="D459" t="str">
            <v>รพ.โนนศิลา</v>
          </cell>
          <cell r="E459" t="str">
            <v>รพช.</v>
          </cell>
          <cell r="F459" t="str">
            <v>F3</v>
          </cell>
          <cell r="G459">
            <v>0</v>
          </cell>
          <cell r="H459">
            <v>18767</v>
          </cell>
          <cell r="I459">
            <v>3</v>
          </cell>
          <cell r="J459" t="str">
            <v>รพช.F3 15,000-25,000</v>
          </cell>
          <cell r="K459" t="str">
            <v>รพช.</v>
          </cell>
          <cell r="L459" t="str">
            <v>F3</v>
          </cell>
          <cell r="M459">
            <v>0</v>
          </cell>
          <cell r="N459">
            <v>18770</v>
          </cell>
          <cell r="O459">
            <v>3</v>
          </cell>
          <cell r="P459" t="str">
            <v>รพช.F3 15,000-25,000</v>
          </cell>
        </row>
        <row r="460">
          <cell r="C460" t="str">
            <v>10707</v>
          </cell>
          <cell r="D460" t="str">
            <v>รพ.มหาสารคาม</v>
          </cell>
          <cell r="E460" t="str">
            <v>รพท.</v>
          </cell>
          <cell r="F460" t="str">
            <v>S</v>
          </cell>
          <cell r="G460">
            <v>580</v>
          </cell>
          <cell r="H460">
            <v>113198</v>
          </cell>
          <cell r="I460">
            <v>17</v>
          </cell>
          <cell r="J460" t="str">
            <v>รพท.S &gt;400</v>
          </cell>
          <cell r="K460" t="str">
            <v>รพท.</v>
          </cell>
          <cell r="L460" t="str">
            <v>S</v>
          </cell>
          <cell r="M460">
            <v>580</v>
          </cell>
          <cell r="N460">
            <v>109953</v>
          </cell>
          <cell r="O460">
            <v>17</v>
          </cell>
          <cell r="P460" t="str">
            <v>รพท.S &gt;400</v>
          </cell>
        </row>
        <row r="461">
          <cell r="C461" t="str">
            <v>11051</v>
          </cell>
          <cell r="D461" t="str">
            <v>รพ.แกดำ</v>
          </cell>
          <cell r="E461" t="str">
            <v>รพช.</v>
          </cell>
          <cell r="F461" t="str">
            <v>F2</v>
          </cell>
          <cell r="G461">
            <v>33</v>
          </cell>
          <cell r="H461">
            <v>24063</v>
          </cell>
          <cell r="I461">
            <v>5</v>
          </cell>
          <cell r="J461" t="str">
            <v>รพช.F2 &lt;=30,000</v>
          </cell>
          <cell r="K461" t="str">
            <v>รพช.</v>
          </cell>
          <cell r="L461" t="str">
            <v>F2</v>
          </cell>
          <cell r="M461">
            <v>30</v>
          </cell>
          <cell r="N461">
            <v>23750</v>
          </cell>
          <cell r="O461">
            <v>5</v>
          </cell>
          <cell r="P461" t="str">
            <v>รพช.F2 &lt;=30,000</v>
          </cell>
        </row>
        <row r="462">
          <cell r="C462" t="str">
            <v>11052</v>
          </cell>
          <cell r="D462" t="str">
            <v>รพ.โกสุมพิสัย</v>
          </cell>
          <cell r="E462" t="str">
            <v>รพช.</v>
          </cell>
          <cell r="F462" t="str">
            <v>F1</v>
          </cell>
          <cell r="G462">
            <v>96</v>
          </cell>
          <cell r="H462">
            <v>83973</v>
          </cell>
          <cell r="I462">
            <v>10</v>
          </cell>
          <cell r="J462" t="str">
            <v>รพช.F1 50,000-100,000</v>
          </cell>
          <cell r="K462" t="str">
            <v>รพช.</v>
          </cell>
          <cell r="L462" t="str">
            <v>F1</v>
          </cell>
          <cell r="M462">
            <v>128</v>
          </cell>
          <cell r="N462">
            <v>83282</v>
          </cell>
          <cell r="O462">
            <v>10</v>
          </cell>
          <cell r="P462" t="str">
            <v>รพช.F1 50,000-100,000</v>
          </cell>
        </row>
        <row r="463">
          <cell r="C463" t="str">
            <v>11053</v>
          </cell>
          <cell r="D463" t="str">
            <v>รพ.กันทรวิชัย</v>
          </cell>
          <cell r="E463" t="str">
            <v>รพช.</v>
          </cell>
          <cell r="F463" t="str">
            <v>F2</v>
          </cell>
          <cell r="G463">
            <v>60</v>
          </cell>
          <cell r="H463">
            <v>52577</v>
          </cell>
          <cell r="I463">
            <v>6</v>
          </cell>
          <cell r="J463" t="str">
            <v>รพช.F2 30,000 - 60,000</v>
          </cell>
          <cell r="K463" t="str">
            <v>รพช.</v>
          </cell>
          <cell r="L463" t="str">
            <v>F2</v>
          </cell>
          <cell r="M463">
            <v>60</v>
          </cell>
          <cell r="N463">
            <v>52261</v>
          </cell>
          <cell r="O463">
            <v>6</v>
          </cell>
          <cell r="P463" t="str">
            <v>รพช.F2 30,000 - 60,000</v>
          </cell>
        </row>
        <row r="464">
          <cell r="C464" t="str">
            <v>11054</v>
          </cell>
          <cell r="D464" t="str">
            <v>รพ.เชียงยืน</v>
          </cell>
          <cell r="E464" t="str">
            <v>รพช.</v>
          </cell>
          <cell r="F464" t="str">
            <v>F2</v>
          </cell>
          <cell r="G464">
            <v>52</v>
          </cell>
          <cell r="H464">
            <v>43469</v>
          </cell>
          <cell r="I464">
            <v>6</v>
          </cell>
          <cell r="J464" t="str">
            <v>รพช.F2 30,000 - 60,000</v>
          </cell>
          <cell r="K464" t="str">
            <v>รพช.</v>
          </cell>
          <cell r="L464" t="str">
            <v>F2</v>
          </cell>
          <cell r="M464">
            <v>52</v>
          </cell>
          <cell r="N464">
            <v>42992</v>
          </cell>
          <cell r="O464">
            <v>6</v>
          </cell>
          <cell r="P464" t="str">
            <v>รพช.F2 30,000 - 60,000</v>
          </cell>
        </row>
        <row r="465">
          <cell r="C465" t="str">
            <v>11055</v>
          </cell>
          <cell r="D465" t="str">
            <v>รพ.บรบือ</v>
          </cell>
          <cell r="E465" t="str">
            <v>รพช.</v>
          </cell>
          <cell r="F465" t="str">
            <v>M2</v>
          </cell>
          <cell r="G465">
            <v>148</v>
          </cell>
          <cell r="H465">
            <v>76707</v>
          </cell>
          <cell r="I465">
            <v>13</v>
          </cell>
          <cell r="J465" t="str">
            <v>รพช. M2 &gt;100</v>
          </cell>
          <cell r="K465" t="str">
            <v>รพช.</v>
          </cell>
          <cell r="L465" t="str">
            <v>M2</v>
          </cell>
          <cell r="M465">
            <v>148</v>
          </cell>
          <cell r="N465">
            <v>76045</v>
          </cell>
          <cell r="O465">
            <v>13</v>
          </cell>
          <cell r="P465" t="str">
            <v>รพช. M2 &gt;100</v>
          </cell>
        </row>
        <row r="466">
          <cell r="C466" t="str">
            <v>11056</v>
          </cell>
          <cell r="D466" t="str">
            <v>รพ.นาเชือก</v>
          </cell>
          <cell r="E466" t="str">
            <v>รพช.</v>
          </cell>
          <cell r="F466" t="str">
            <v>F2</v>
          </cell>
          <cell r="G466">
            <v>38</v>
          </cell>
          <cell r="H466">
            <v>42008</v>
          </cell>
          <cell r="I466">
            <v>6</v>
          </cell>
          <cell r="J466" t="str">
            <v>รพช.F2 30,000 - 60,000</v>
          </cell>
          <cell r="K466" t="str">
            <v>รพช.</v>
          </cell>
          <cell r="L466" t="str">
            <v>F2</v>
          </cell>
          <cell r="M466">
            <v>38</v>
          </cell>
          <cell r="N466">
            <v>41555</v>
          </cell>
          <cell r="O466">
            <v>6</v>
          </cell>
          <cell r="P466" t="str">
            <v>รพช.F2 30,000 - 60,000</v>
          </cell>
        </row>
        <row r="467">
          <cell r="C467" t="str">
            <v>11057</v>
          </cell>
          <cell r="D467" t="str">
            <v>รพ.พยัคฆภูมิพิสัย</v>
          </cell>
          <cell r="E467" t="str">
            <v>รพช.</v>
          </cell>
          <cell r="F467" t="str">
            <v>M2</v>
          </cell>
          <cell r="G467">
            <v>102</v>
          </cell>
          <cell r="H467">
            <v>63066</v>
          </cell>
          <cell r="I467">
            <v>13</v>
          </cell>
          <cell r="J467" t="str">
            <v>รพช. M2 &gt;100</v>
          </cell>
          <cell r="K467" t="str">
            <v>รพช.</v>
          </cell>
          <cell r="L467" t="str">
            <v>M2</v>
          </cell>
          <cell r="M467">
            <v>96</v>
          </cell>
          <cell r="N467">
            <v>62356</v>
          </cell>
          <cell r="O467">
            <v>12</v>
          </cell>
          <cell r="P467" t="str">
            <v>รพช. M2 &lt;=100</v>
          </cell>
        </row>
        <row r="468">
          <cell r="C468" t="str">
            <v>11058</v>
          </cell>
          <cell r="D468" t="str">
            <v>รพ.วาปีปทุม</v>
          </cell>
          <cell r="E468" t="str">
            <v>รพช.</v>
          </cell>
          <cell r="F468" t="str">
            <v>F1</v>
          </cell>
          <cell r="G468">
            <v>125</v>
          </cell>
          <cell r="H468">
            <v>75859</v>
          </cell>
          <cell r="I468">
            <v>10</v>
          </cell>
          <cell r="J468" t="str">
            <v>รพช.F1 50,000-100,000</v>
          </cell>
          <cell r="K468" t="str">
            <v>รพช.</v>
          </cell>
          <cell r="L468" t="str">
            <v>M2</v>
          </cell>
          <cell r="M468">
            <v>153</v>
          </cell>
          <cell r="N468">
            <v>74931</v>
          </cell>
          <cell r="O468">
            <v>13</v>
          </cell>
          <cell r="P468" t="str">
            <v>รพช. M2 &gt;100</v>
          </cell>
        </row>
        <row r="469">
          <cell r="C469" t="str">
            <v>11059</v>
          </cell>
          <cell r="D469" t="str">
            <v>รพ.นาดูน</v>
          </cell>
          <cell r="E469" t="str">
            <v>รพช.</v>
          </cell>
          <cell r="F469" t="str">
            <v>F2</v>
          </cell>
          <cell r="G469">
            <v>30</v>
          </cell>
          <cell r="H469">
            <v>26513</v>
          </cell>
          <cell r="I469">
            <v>5</v>
          </cell>
          <cell r="J469" t="str">
            <v>รพช.F2 &lt;=30,000</v>
          </cell>
          <cell r="K469" t="str">
            <v>รพช.</v>
          </cell>
          <cell r="L469" t="str">
            <v>F2</v>
          </cell>
          <cell r="M469">
            <v>30</v>
          </cell>
          <cell r="N469">
            <v>26179</v>
          </cell>
          <cell r="O469">
            <v>5</v>
          </cell>
          <cell r="P469" t="str">
            <v>รพช.F2 &lt;=30,000</v>
          </cell>
        </row>
        <row r="470">
          <cell r="C470" t="str">
            <v>11060</v>
          </cell>
          <cell r="D470" t="str">
            <v>รพ.ยางสีสุราช</v>
          </cell>
          <cell r="E470" t="str">
            <v>รพช.</v>
          </cell>
          <cell r="F470" t="str">
            <v>F2</v>
          </cell>
          <cell r="G470">
            <v>32</v>
          </cell>
          <cell r="H470">
            <v>24588</v>
          </cell>
          <cell r="I470">
            <v>5</v>
          </cell>
          <cell r="J470" t="str">
            <v>รพช.F2 &lt;=30,000</v>
          </cell>
          <cell r="K470" t="str">
            <v>รพช.</v>
          </cell>
          <cell r="L470" t="str">
            <v>F2</v>
          </cell>
          <cell r="M470">
            <v>30</v>
          </cell>
          <cell r="N470">
            <v>24216</v>
          </cell>
          <cell r="O470">
            <v>5</v>
          </cell>
          <cell r="P470" t="str">
            <v>รพช.F2 &lt;=30,000</v>
          </cell>
        </row>
        <row r="471">
          <cell r="C471" t="str">
            <v>24704</v>
          </cell>
          <cell r="D471" t="str">
            <v>รพ.กุดรัง</v>
          </cell>
          <cell r="E471" t="str">
            <v>รพช.</v>
          </cell>
          <cell r="F471" t="str">
            <v>F3</v>
          </cell>
          <cell r="G471">
            <v>0</v>
          </cell>
          <cell r="H471">
            <v>26680</v>
          </cell>
          <cell r="I471">
            <v>4</v>
          </cell>
          <cell r="J471" t="str">
            <v>รพช.F3 &gt;=25,000</v>
          </cell>
          <cell r="K471" t="str">
            <v>รพช.</v>
          </cell>
          <cell r="L471" t="str">
            <v>F3</v>
          </cell>
          <cell r="M471">
            <v>0</v>
          </cell>
          <cell r="N471">
            <v>26371</v>
          </cell>
          <cell r="O471">
            <v>4</v>
          </cell>
          <cell r="P471" t="str">
            <v>รพช.F3 &gt;=25,000</v>
          </cell>
        </row>
        <row r="472">
          <cell r="C472" t="str">
            <v>28843</v>
          </cell>
          <cell r="D472" t="str">
            <v>รพ.ชื่นชม</v>
          </cell>
          <cell r="E472" t="str">
            <v>รพช.</v>
          </cell>
          <cell r="F472" t="str">
            <v>F3</v>
          </cell>
          <cell r="G472">
            <v>0</v>
          </cell>
          <cell r="H472">
            <v>17612</v>
          </cell>
          <cell r="I472">
            <v>3</v>
          </cell>
          <cell r="J472" t="str">
            <v>รพช.F3 15,000-25,000</v>
          </cell>
          <cell r="K472" t="str">
            <v>รพช.</v>
          </cell>
          <cell r="L472" t="str">
            <v>F3</v>
          </cell>
          <cell r="M472">
            <v>0</v>
          </cell>
          <cell r="N472">
            <v>17620</v>
          </cell>
          <cell r="O472">
            <v>3</v>
          </cell>
          <cell r="P472" t="str">
            <v>รพช.F3 15,000-25,000</v>
          </cell>
        </row>
        <row r="473">
          <cell r="C473" t="str">
            <v>10708</v>
          </cell>
          <cell r="D473" t="str">
            <v>รพ.ร้อยเอ็ด</v>
          </cell>
          <cell r="E473" t="str">
            <v>รพศ</v>
          </cell>
          <cell r="F473" t="str">
            <v>A</v>
          </cell>
          <cell r="G473">
            <v>820</v>
          </cell>
          <cell r="H473">
            <v>93943</v>
          </cell>
          <cell r="I473">
            <v>19</v>
          </cell>
          <cell r="J473" t="str">
            <v>รพศ.A &gt;700 to &lt;1000</v>
          </cell>
          <cell r="K473" t="str">
            <v>รพศ.</v>
          </cell>
          <cell r="L473" t="str">
            <v>A</v>
          </cell>
          <cell r="M473">
            <v>820</v>
          </cell>
          <cell r="N473">
            <v>93466</v>
          </cell>
          <cell r="O473">
            <v>19</v>
          </cell>
          <cell r="P473" t="str">
            <v>รพศ.A &gt;700 to &lt;1000</v>
          </cell>
        </row>
        <row r="474">
          <cell r="C474" t="str">
            <v>11061</v>
          </cell>
          <cell r="D474" t="str">
            <v>รพ.เกษตรวิสัย</v>
          </cell>
          <cell r="E474" t="str">
            <v>รพช.</v>
          </cell>
          <cell r="F474" t="str">
            <v>M2</v>
          </cell>
          <cell r="G474">
            <v>96</v>
          </cell>
          <cell r="H474">
            <v>68075</v>
          </cell>
          <cell r="I474">
            <v>12</v>
          </cell>
          <cell r="J474" t="str">
            <v>รพช. M2 &lt;=100</v>
          </cell>
          <cell r="K474" t="str">
            <v>รพช.</v>
          </cell>
          <cell r="L474" t="str">
            <v>M2</v>
          </cell>
          <cell r="M474">
            <v>96</v>
          </cell>
          <cell r="N474">
            <v>66964</v>
          </cell>
          <cell r="O474">
            <v>12</v>
          </cell>
          <cell r="P474" t="str">
            <v>รพช. M2 &lt;=100</v>
          </cell>
        </row>
        <row r="475">
          <cell r="C475" t="str">
            <v>11062</v>
          </cell>
          <cell r="D475" t="str">
            <v>รพ.ปทุมรัตต์</v>
          </cell>
          <cell r="E475" t="str">
            <v>รพช.</v>
          </cell>
          <cell r="F475" t="str">
            <v>F2</v>
          </cell>
          <cell r="G475">
            <v>34</v>
          </cell>
          <cell r="H475">
            <v>37450</v>
          </cell>
          <cell r="I475">
            <v>6</v>
          </cell>
          <cell r="J475" t="str">
            <v>รพช.F2 30,000 - 60,000</v>
          </cell>
          <cell r="K475" t="str">
            <v>รพช.</v>
          </cell>
          <cell r="L475" t="str">
            <v>F2</v>
          </cell>
          <cell r="M475">
            <v>38</v>
          </cell>
          <cell r="N475">
            <v>36972</v>
          </cell>
          <cell r="O475">
            <v>6</v>
          </cell>
          <cell r="P475" t="str">
            <v>รพช.F2 30,000 - 60,000</v>
          </cell>
        </row>
        <row r="476">
          <cell r="C476" t="str">
            <v>11063</v>
          </cell>
          <cell r="D476" t="str">
            <v>รพ.จตุรพักตรพิมาน</v>
          </cell>
          <cell r="E476" t="str">
            <v>รพช.</v>
          </cell>
          <cell r="F476" t="str">
            <v>F2</v>
          </cell>
          <cell r="G476">
            <v>90</v>
          </cell>
          <cell r="H476">
            <v>57093</v>
          </cell>
          <cell r="I476">
            <v>6</v>
          </cell>
          <cell r="J476" t="str">
            <v>รพช.F2 30,000 - 60,000</v>
          </cell>
          <cell r="K476" t="str">
            <v>รพช.</v>
          </cell>
          <cell r="L476" t="str">
            <v>F2</v>
          </cell>
          <cell r="M476">
            <v>60</v>
          </cell>
          <cell r="N476">
            <v>56454</v>
          </cell>
          <cell r="O476">
            <v>6</v>
          </cell>
          <cell r="P476" t="str">
            <v>รพช.F2 30,000 - 60,000</v>
          </cell>
        </row>
        <row r="477">
          <cell r="C477" t="str">
            <v>11064</v>
          </cell>
          <cell r="D477" t="str">
            <v>รพ.ธวัชบุรี</v>
          </cell>
          <cell r="E477" t="str">
            <v>รพช.</v>
          </cell>
          <cell r="F477" t="str">
            <v>F2</v>
          </cell>
          <cell r="G477">
            <v>30</v>
          </cell>
          <cell r="H477">
            <v>49713</v>
          </cell>
          <cell r="I477">
            <v>6</v>
          </cell>
          <cell r="J477" t="str">
            <v>รพช.F2 30,000 - 60,000</v>
          </cell>
          <cell r="K477" t="str">
            <v>รพช.</v>
          </cell>
          <cell r="L477" t="str">
            <v>F2</v>
          </cell>
          <cell r="M477">
            <v>30</v>
          </cell>
          <cell r="N477">
            <v>49481</v>
          </cell>
          <cell r="O477">
            <v>6</v>
          </cell>
          <cell r="P477" t="str">
            <v>รพช.F2 30,000 - 60,000</v>
          </cell>
        </row>
        <row r="478">
          <cell r="C478" t="str">
            <v>11065</v>
          </cell>
          <cell r="D478" t="str">
            <v>รพ.พนมไพร</v>
          </cell>
          <cell r="E478" t="str">
            <v>รพช.</v>
          </cell>
          <cell r="F478" t="str">
            <v>F1</v>
          </cell>
          <cell r="G478">
            <v>46</v>
          </cell>
          <cell r="H478">
            <v>51160</v>
          </cell>
          <cell r="I478">
            <v>10</v>
          </cell>
          <cell r="J478" t="str">
            <v>รพช.F1 50,000-100,000</v>
          </cell>
          <cell r="K478" t="str">
            <v>รพช.</v>
          </cell>
          <cell r="L478" t="str">
            <v>F1</v>
          </cell>
          <cell r="M478">
            <v>42</v>
          </cell>
          <cell r="N478">
            <v>50076</v>
          </cell>
          <cell r="O478">
            <v>10</v>
          </cell>
          <cell r="P478" t="str">
            <v>รพช.F1 50,000-100,000</v>
          </cell>
        </row>
        <row r="479">
          <cell r="C479" t="str">
            <v>11066</v>
          </cell>
          <cell r="D479" t="str">
            <v>รพ.โพนทอง</v>
          </cell>
          <cell r="E479" t="str">
            <v>รพช.</v>
          </cell>
          <cell r="F479" t="str">
            <v>M2</v>
          </cell>
          <cell r="G479">
            <v>150</v>
          </cell>
          <cell r="H479">
            <v>78211</v>
          </cell>
          <cell r="I479">
            <v>13</v>
          </cell>
          <cell r="J479" t="str">
            <v>รพช. M2 &gt;100</v>
          </cell>
          <cell r="K479" t="str">
            <v>รพช.</v>
          </cell>
          <cell r="L479" t="str">
            <v>M2</v>
          </cell>
          <cell r="M479">
            <v>122</v>
          </cell>
          <cell r="N479">
            <v>77344</v>
          </cell>
          <cell r="O479">
            <v>13</v>
          </cell>
          <cell r="P479" t="str">
            <v>รพช. M2 &gt;100</v>
          </cell>
        </row>
        <row r="480">
          <cell r="C480" t="str">
            <v>11067</v>
          </cell>
          <cell r="D480" t="str">
            <v>รพ.โพธิ์ชัย</v>
          </cell>
          <cell r="E480" t="str">
            <v>รพช.</v>
          </cell>
          <cell r="F480" t="str">
            <v>F2</v>
          </cell>
          <cell r="G480">
            <v>39</v>
          </cell>
          <cell r="H480">
            <v>42312</v>
          </cell>
          <cell r="I480">
            <v>6</v>
          </cell>
          <cell r="J480" t="str">
            <v>รพช.F2 30,000 - 60,000</v>
          </cell>
          <cell r="K480" t="str">
            <v>รพช.</v>
          </cell>
          <cell r="L480" t="str">
            <v>F2</v>
          </cell>
          <cell r="M480">
            <v>30</v>
          </cell>
          <cell r="N480">
            <v>41856</v>
          </cell>
          <cell r="O480">
            <v>6</v>
          </cell>
          <cell r="P480" t="str">
            <v>รพช.F2 30,000 - 60,000</v>
          </cell>
        </row>
        <row r="481">
          <cell r="C481" t="str">
            <v>11068</v>
          </cell>
          <cell r="D481" t="str">
            <v>รพ.หนองพอก</v>
          </cell>
          <cell r="E481" t="str">
            <v>รพช.</v>
          </cell>
          <cell r="F481" t="str">
            <v>F2</v>
          </cell>
          <cell r="G481">
            <v>56</v>
          </cell>
          <cell r="H481">
            <v>50485</v>
          </cell>
          <cell r="I481">
            <v>6</v>
          </cell>
          <cell r="J481" t="str">
            <v>รพช.F2 30,000 - 60,000</v>
          </cell>
          <cell r="K481" t="str">
            <v>รพช.</v>
          </cell>
          <cell r="L481" t="str">
            <v>F2</v>
          </cell>
          <cell r="M481">
            <v>56</v>
          </cell>
          <cell r="N481">
            <v>50207</v>
          </cell>
          <cell r="O481">
            <v>6</v>
          </cell>
          <cell r="P481" t="str">
            <v>รพช.F2 30,000 - 60,000</v>
          </cell>
        </row>
        <row r="482">
          <cell r="C482" t="str">
            <v>11069</v>
          </cell>
          <cell r="D482" t="str">
            <v>รพ.เสลภูมิ</v>
          </cell>
          <cell r="E482" t="str">
            <v>รพช.</v>
          </cell>
          <cell r="F482" t="str">
            <v>M2</v>
          </cell>
          <cell r="G482">
            <v>86</v>
          </cell>
          <cell r="H482">
            <v>89366</v>
          </cell>
          <cell r="I482">
            <v>12</v>
          </cell>
          <cell r="J482" t="str">
            <v>รพช. M2 &lt;=100</v>
          </cell>
          <cell r="K482" t="str">
            <v>รพช.</v>
          </cell>
          <cell r="L482" t="str">
            <v>M2</v>
          </cell>
          <cell r="M482">
            <v>86</v>
          </cell>
          <cell r="N482">
            <v>88088</v>
          </cell>
          <cell r="O482">
            <v>12</v>
          </cell>
          <cell r="P482" t="str">
            <v>รพช. M2 &lt;=100</v>
          </cell>
        </row>
        <row r="483">
          <cell r="C483" t="str">
            <v>11070</v>
          </cell>
          <cell r="D483" t="str">
            <v>รพ.สุวรรณภูมิ</v>
          </cell>
          <cell r="E483" t="str">
            <v>รพช.</v>
          </cell>
          <cell r="F483" t="str">
            <v>M2</v>
          </cell>
          <cell r="G483">
            <v>120</v>
          </cell>
          <cell r="H483">
            <v>81922</v>
          </cell>
          <cell r="I483">
            <v>13</v>
          </cell>
          <cell r="J483" t="str">
            <v>รพช. M2 &gt;100</v>
          </cell>
          <cell r="K483" t="str">
            <v>รพช.</v>
          </cell>
          <cell r="L483" t="str">
            <v>M2</v>
          </cell>
          <cell r="M483">
            <v>156</v>
          </cell>
          <cell r="N483">
            <v>80867</v>
          </cell>
          <cell r="O483">
            <v>13</v>
          </cell>
          <cell r="P483" t="str">
            <v>รพช. M2 &gt;100</v>
          </cell>
        </row>
        <row r="484">
          <cell r="C484" t="str">
            <v>11071</v>
          </cell>
          <cell r="D484" t="str">
            <v>รพ.เมืองสรวง</v>
          </cell>
          <cell r="E484" t="str">
            <v>รพช.</v>
          </cell>
          <cell r="F484" t="str">
            <v>F2</v>
          </cell>
          <cell r="G484">
            <v>35</v>
          </cell>
          <cell r="H484">
            <v>16105</v>
          </cell>
          <cell r="I484">
            <v>5</v>
          </cell>
          <cell r="J484" t="str">
            <v>รพช.F2 &lt;=30,000</v>
          </cell>
          <cell r="K484" t="str">
            <v>รพช.</v>
          </cell>
          <cell r="L484" t="str">
            <v>F2</v>
          </cell>
          <cell r="M484">
            <v>30</v>
          </cell>
          <cell r="N484">
            <v>15859</v>
          </cell>
          <cell r="O484">
            <v>5</v>
          </cell>
          <cell r="P484" t="str">
            <v>รพช.F2 &lt;=30,000</v>
          </cell>
        </row>
        <row r="485">
          <cell r="C485" t="str">
            <v>11072</v>
          </cell>
          <cell r="D485" t="str">
            <v>รพ.โพนทราย</v>
          </cell>
          <cell r="E485" t="str">
            <v>รพช.</v>
          </cell>
          <cell r="F485" t="str">
            <v>F2</v>
          </cell>
          <cell r="G485">
            <v>30</v>
          </cell>
          <cell r="H485">
            <v>20581</v>
          </cell>
          <cell r="I485">
            <v>5</v>
          </cell>
          <cell r="J485" t="str">
            <v>รพช.F2 &lt;=30,000</v>
          </cell>
          <cell r="K485" t="str">
            <v>รพช.</v>
          </cell>
          <cell r="L485" t="str">
            <v>F2</v>
          </cell>
          <cell r="M485">
            <v>30</v>
          </cell>
          <cell r="N485">
            <v>20339</v>
          </cell>
          <cell r="O485">
            <v>5</v>
          </cell>
          <cell r="P485" t="str">
            <v>รพช.F2 &lt;=30,000</v>
          </cell>
        </row>
        <row r="486">
          <cell r="C486" t="str">
            <v>11073</v>
          </cell>
          <cell r="D486" t="str">
            <v>รพ.อาจสามารถ</v>
          </cell>
          <cell r="E486" t="str">
            <v>รพช.</v>
          </cell>
          <cell r="F486" t="str">
            <v>F2</v>
          </cell>
          <cell r="G486">
            <v>38</v>
          </cell>
          <cell r="H486">
            <v>51855</v>
          </cell>
          <cell r="I486">
            <v>6</v>
          </cell>
          <cell r="J486" t="str">
            <v>รพช.F2 30,000 - 60,000</v>
          </cell>
          <cell r="K486" t="str">
            <v>รพช.</v>
          </cell>
          <cell r="L486" t="str">
            <v>F2</v>
          </cell>
          <cell r="M486">
            <v>38</v>
          </cell>
          <cell r="N486">
            <v>51577</v>
          </cell>
          <cell r="O486">
            <v>6</v>
          </cell>
          <cell r="P486" t="str">
            <v>รพช.F2 30,000 - 60,000</v>
          </cell>
        </row>
        <row r="487">
          <cell r="C487" t="str">
            <v>11074</v>
          </cell>
          <cell r="D487" t="str">
            <v>รพ.เมยวดี</v>
          </cell>
          <cell r="E487" t="str">
            <v>รพช.</v>
          </cell>
          <cell r="F487" t="str">
            <v>F2</v>
          </cell>
          <cell r="G487">
            <v>28</v>
          </cell>
          <cell r="H487">
            <v>16335</v>
          </cell>
          <cell r="I487">
            <v>5</v>
          </cell>
          <cell r="J487" t="str">
            <v>รพช.F2 &lt;=30,000</v>
          </cell>
          <cell r="K487" t="str">
            <v>รพช.</v>
          </cell>
          <cell r="L487" t="str">
            <v>F2</v>
          </cell>
          <cell r="M487">
            <v>28</v>
          </cell>
          <cell r="N487">
            <v>16289</v>
          </cell>
          <cell r="O487">
            <v>5</v>
          </cell>
          <cell r="P487" t="str">
            <v>รพช.F2 &lt;=30,000</v>
          </cell>
        </row>
        <row r="488">
          <cell r="C488" t="str">
            <v>11075</v>
          </cell>
          <cell r="D488" t="str">
            <v>รพ.ศรีสมเด็จ</v>
          </cell>
          <cell r="E488" t="str">
            <v>รพช.</v>
          </cell>
          <cell r="F488" t="str">
            <v>F2</v>
          </cell>
          <cell r="G488">
            <v>35</v>
          </cell>
          <cell r="H488">
            <v>23041</v>
          </cell>
          <cell r="I488">
            <v>5</v>
          </cell>
          <cell r="J488" t="str">
            <v>รพช.F2 &lt;=30,000</v>
          </cell>
          <cell r="K488" t="str">
            <v>รพช.</v>
          </cell>
          <cell r="L488" t="str">
            <v>F2</v>
          </cell>
          <cell r="M488">
            <v>38</v>
          </cell>
          <cell r="N488">
            <v>22704</v>
          </cell>
          <cell r="O488">
            <v>5</v>
          </cell>
          <cell r="P488" t="str">
            <v>รพช.F2 &lt;=30,000</v>
          </cell>
        </row>
        <row r="489">
          <cell r="C489" t="str">
            <v>11076</v>
          </cell>
          <cell r="D489" t="str">
            <v>รพ.จังหาร</v>
          </cell>
          <cell r="E489" t="str">
            <v>รพช.</v>
          </cell>
          <cell r="F489" t="str">
            <v>F2</v>
          </cell>
          <cell r="G489">
            <v>34</v>
          </cell>
          <cell r="H489">
            <v>31697</v>
          </cell>
          <cell r="I489">
            <v>6</v>
          </cell>
          <cell r="J489" t="str">
            <v>รพช.F2 30,000 - 60,000</v>
          </cell>
          <cell r="K489" t="str">
            <v>รพช.</v>
          </cell>
          <cell r="L489" t="str">
            <v>F2</v>
          </cell>
          <cell r="M489">
            <v>37</v>
          </cell>
          <cell r="N489">
            <v>31379</v>
          </cell>
          <cell r="O489">
            <v>6</v>
          </cell>
          <cell r="P489" t="str">
            <v>รพช.F2 30,000 - 60,000</v>
          </cell>
        </row>
        <row r="490">
          <cell r="C490" t="str">
            <v>27988</v>
          </cell>
          <cell r="D490" t="str">
            <v>รพ.ทุ่งเขาหลวง</v>
          </cell>
          <cell r="E490" t="str">
            <v>รพช.</v>
          </cell>
          <cell r="F490" t="str">
            <v>F3</v>
          </cell>
          <cell r="G490">
            <v>10</v>
          </cell>
          <cell r="H490">
            <v>16968</v>
          </cell>
          <cell r="I490">
            <v>2</v>
          </cell>
          <cell r="J490" t="str">
            <v>รพช.F3 &lt;=15,000</v>
          </cell>
          <cell r="K490" t="str">
            <v>รพช.</v>
          </cell>
          <cell r="L490" t="str">
            <v>F3</v>
          </cell>
          <cell r="M490">
            <v>10</v>
          </cell>
          <cell r="N490">
            <v>16654</v>
          </cell>
          <cell r="O490">
            <v>3</v>
          </cell>
          <cell r="P490" t="str">
            <v>รพช.F3 15,000-25,000</v>
          </cell>
        </row>
        <row r="491">
          <cell r="C491" t="str">
            <v>27989</v>
          </cell>
          <cell r="D491" t="str">
            <v>รพ.เชียงขวัญ</v>
          </cell>
          <cell r="E491" t="str">
            <v>รพช.</v>
          </cell>
          <cell r="F491" t="str">
            <v>F3</v>
          </cell>
          <cell r="G491">
            <v>0</v>
          </cell>
          <cell r="H491">
            <v>19210</v>
          </cell>
          <cell r="I491">
            <v>3</v>
          </cell>
          <cell r="J491" t="str">
            <v>รพช.F3 15,000-25,000</v>
          </cell>
          <cell r="K491" t="str">
            <v>รพช.</v>
          </cell>
          <cell r="L491" t="str">
            <v>F3</v>
          </cell>
          <cell r="M491">
            <v>0</v>
          </cell>
          <cell r="N491">
            <v>19113</v>
          </cell>
          <cell r="O491">
            <v>3</v>
          </cell>
          <cell r="P491" t="str">
            <v>รพช.F3 15,000-25,000</v>
          </cell>
        </row>
        <row r="492">
          <cell r="C492" t="str">
            <v>27990</v>
          </cell>
          <cell r="D492" t="str">
            <v>รพ.หนองฮี</v>
          </cell>
          <cell r="E492" t="str">
            <v>รพช.</v>
          </cell>
          <cell r="F492" t="str">
            <v>F3</v>
          </cell>
          <cell r="G492">
            <v>0</v>
          </cell>
          <cell r="H492">
            <v>17920</v>
          </cell>
          <cell r="I492">
            <v>3</v>
          </cell>
          <cell r="J492" t="str">
            <v>รพช.F3 15,000-25,000</v>
          </cell>
          <cell r="K492" t="str">
            <v>รพช.</v>
          </cell>
          <cell r="L492" t="str">
            <v>F3</v>
          </cell>
          <cell r="M492">
            <v>0</v>
          </cell>
          <cell r="N492">
            <v>17659</v>
          </cell>
          <cell r="O492">
            <v>3</v>
          </cell>
          <cell r="P492" t="str">
            <v>รพช.F3 15,000-25,000</v>
          </cell>
        </row>
        <row r="493">
          <cell r="C493" t="str">
            <v>10705</v>
          </cell>
          <cell r="D493" t="str">
            <v>รพ.เลย</v>
          </cell>
          <cell r="E493" t="str">
            <v>รพท.</v>
          </cell>
          <cell r="F493" t="str">
            <v>S</v>
          </cell>
          <cell r="G493">
            <v>464</v>
          </cell>
          <cell r="H493">
            <v>92536</v>
          </cell>
          <cell r="I493">
            <v>17</v>
          </cell>
          <cell r="J493" t="str">
            <v>รพท.S &gt;400</v>
          </cell>
          <cell r="K493" t="str">
            <v>รพท.</v>
          </cell>
          <cell r="L493" t="str">
            <v>S</v>
          </cell>
          <cell r="M493">
            <v>480</v>
          </cell>
          <cell r="N493">
            <v>93137</v>
          </cell>
          <cell r="O493">
            <v>17</v>
          </cell>
          <cell r="P493" t="str">
            <v>รพท.S &gt;400</v>
          </cell>
        </row>
        <row r="494">
          <cell r="C494" t="str">
            <v>11030</v>
          </cell>
          <cell r="D494" t="str">
            <v>รพ.นาด้วง</v>
          </cell>
          <cell r="E494" t="str">
            <v>รพช.</v>
          </cell>
          <cell r="F494" t="str">
            <v>F2</v>
          </cell>
          <cell r="G494">
            <v>31</v>
          </cell>
          <cell r="H494">
            <v>21608</v>
          </cell>
          <cell r="I494">
            <v>5</v>
          </cell>
          <cell r="J494" t="str">
            <v>รพช.F2 &lt;=30,000</v>
          </cell>
          <cell r="K494" t="str">
            <v>รพช.</v>
          </cell>
          <cell r="L494" t="str">
            <v>F2</v>
          </cell>
          <cell r="M494">
            <v>38</v>
          </cell>
          <cell r="N494">
            <v>21471</v>
          </cell>
          <cell r="O494">
            <v>5</v>
          </cell>
          <cell r="P494" t="str">
            <v>รพช.F2 &lt;=30,000</v>
          </cell>
        </row>
        <row r="495">
          <cell r="C495" t="str">
            <v>11031</v>
          </cell>
          <cell r="D495" t="str">
            <v>รพ.เชียงคาน</v>
          </cell>
          <cell r="E495" t="str">
            <v>รพช.</v>
          </cell>
          <cell r="F495" t="str">
            <v>F2</v>
          </cell>
          <cell r="G495">
            <v>60</v>
          </cell>
          <cell r="H495">
            <v>48121</v>
          </cell>
          <cell r="I495">
            <v>6</v>
          </cell>
          <cell r="J495" t="str">
            <v>รพช.F2 30,000 - 60,000</v>
          </cell>
          <cell r="K495" t="str">
            <v>รพช.</v>
          </cell>
          <cell r="L495" t="str">
            <v>F2</v>
          </cell>
          <cell r="M495">
            <v>49</v>
          </cell>
          <cell r="N495">
            <v>47698</v>
          </cell>
          <cell r="O495">
            <v>6</v>
          </cell>
          <cell r="P495" t="str">
            <v>รพช.F2 30,000 - 60,000</v>
          </cell>
        </row>
        <row r="496">
          <cell r="C496" t="str">
            <v>11032</v>
          </cell>
          <cell r="D496" t="str">
            <v>รพ.ปากชม</v>
          </cell>
          <cell r="E496" t="str">
            <v>รพช.</v>
          </cell>
          <cell r="F496" t="str">
            <v>F2</v>
          </cell>
          <cell r="G496">
            <v>41</v>
          </cell>
          <cell r="H496">
            <v>34572</v>
          </cell>
          <cell r="I496">
            <v>6</v>
          </cell>
          <cell r="J496" t="str">
            <v>รพช.F2 30,000 - 60,000</v>
          </cell>
          <cell r="K496" t="str">
            <v>รพช.</v>
          </cell>
          <cell r="L496" t="str">
            <v>F2</v>
          </cell>
          <cell r="M496">
            <v>47</v>
          </cell>
          <cell r="N496">
            <v>34486</v>
          </cell>
          <cell r="O496">
            <v>6</v>
          </cell>
          <cell r="P496" t="str">
            <v>รพช.F2 30,000 - 60,000</v>
          </cell>
        </row>
        <row r="497">
          <cell r="C497" t="str">
            <v>11033</v>
          </cell>
          <cell r="D497" t="str">
            <v>รพ.นาแห้ว</v>
          </cell>
          <cell r="E497" t="str">
            <v>รพช.</v>
          </cell>
          <cell r="F497" t="str">
            <v>F3</v>
          </cell>
          <cell r="G497">
            <v>26</v>
          </cell>
          <cell r="H497">
            <v>8944</v>
          </cell>
          <cell r="I497">
            <v>2</v>
          </cell>
          <cell r="J497" t="str">
            <v>รพช.F3 &lt;=15,000</v>
          </cell>
          <cell r="K497" t="str">
            <v>รพช.</v>
          </cell>
          <cell r="L497" t="str">
            <v>F3</v>
          </cell>
          <cell r="M497">
            <v>27</v>
          </cell>
          <cell r="N497">
            <v>8794</v>
          </cell>
          <cell r="O497">
            <v>2</v>
          </cell>
          <cell r="P497" t="str">
            <v>รพช.F3 &lt;=15,000</v>
          </cell>
        </row>
        <row r="498">
          <cell r="C498" t="str">
            <v>11034</v>
          </cell>
          <cell r="D498" t="str">
            <v>รพ.ภูเรือ</v>
          </cell>
          <cell r="E498" t="str">
            <v>รพช.</v>
          </cell>
          <cell r="F498" t="str">
            <v>F2</v>
          </cell>
          <cell r="G498">
            <v>34</v>
          </cell>
          <cell r="H498">
            <v>18194</v>
          </cell>
          <cell r="I498">
            <v>5</v>
          </cell>
          <cell r="J498" t="str">
            <v>รพช.F2 &lt;=30,000</v>
          </cell>
          <cell r="K498" t="str">
            <v>รพช.</v>
          </cell>
          <cell r="L498" t="str">
            <v>F2</v>
          </cell>
          <cell r="M498">
            <v>30</v>
          </cell>
          <cell r="N498">
            <v>18283</v>
          </cell>
          <cell r="O498">
            <v>5</v>
          </cell>
          <cell r="P498" t="str">
            <v>รพช.F2 &lt;=30,000</v>
          </cell>
        </row>
        <row r="499">
          <cell r="C499" t="str">
            <v>11035</v>
          </cell>
          <cell r="D499" t="str">
            <v>รพ.ท่าลี่</v>
          </cell>
          <cell r="E499" t="str">
            <v>รพช.</v>
          </cell>
          <cell r="F499" t="str">
            <v>F2</v>
          </cell>
          <cell r="G499">
            <v>64</v>
          </cell>
          <cell r="H499">
            <v>21694</v>
          </cell>
          <cell r="I499">
            <v>5</v>
          </cell>
          <cell r="J499" t="str">
            <v>รพช.F2 &lt;=30,000</v>
          </cell>
          <cell r="K499" t="str">
            <v>รพช.</v>
          </cell>
          <cell r="L499" t="str">
            <v>F2</v>
          </cell>
          <cell r="M499">
            <v>50</v>
          </cell>
          <cell r="N499">
            <v>21408</v>
          </cell>
          <cell r="O499">
            <v>5</v>
          </cell>
          <cell r="P499" t="str">
            <v>รพช.F2 &lt;=30,000</v>
          </cell>
        </row>
        <row r="500">
          <cell r="C500" t="str">
            <v>11036</v>
          </cell>
          <cell r="D500" t="str">
            <v>รพ.วังสะพุง</v>
          </cell>
          <cell r="E500" t="str">
            <v>รพช.</v>
          </cell>
          <cell r="F500" t="str">
            <v>F1</v>
          </cell>
          <cell r="G500">
            <v>113</v>
          </cell>
          <cell r="H500">
            <v>86974</v>
          </cell>
          <cell r="I500">
            <v>10</v>
          </cell>
          <cell r="J500" t="str">
            <v>รพช.F1 50,000-100,000</v>
          </cell>
          <cell r="K500" t="str">
            <v>รพช.</v>
          </cell>
          <cell r="L500" t="str">
            <v>F1</v>
          </cell>
          <cell r="M500">
            <v>113</v>
          </cell>
          <cell r="N500">
            <v>86937</v>
          </cell>
          <cell r="O500">
            <v>10</v>
          </cell>
          <cell r="P500" t="str">
            <v>รพช.F1 50,000-100,000</v>
          </cell>
        </row>
        <row r="501">
          <cell r="C501" t="str">
            <v>11037</v>
          </cell>
          <cell r="D501" t="str">
            <v>รพ.ภูกระดึง</v>
          </cell>
          <cell r="E501" t="str">
            <v>รพช.</v>
          </cell>
          <cell r="F501" t="str">
            <v>F2</v>
          </cell>
          <cell r="G501">
            <v>51</v>
          </cell>
          <cell r="H501">
            <v>27385</v>
          </cell>
          <cell r="I501">
            <v>5</v>
          </cell>
          <cell r="J501" t="str">
            <v>รพช.F2 &lt;=30,000</v>
          </cell>
          <cell r="K501" t="str">
            <v>รพช.</v>
          </cell>
          <cell r="L501" t="str">
            <v>F2</v>
          </cell>
          <cell r="M501">
            <v>47</v>
          </cell>
          <cell r="N501">
            <v>27063</v>
          </cell>
          <cell r="O501">
            <v>5</v>
          </cell>
          <cell r="P501" t="str">
            <v>รพช.F2 &lt;=30,000</v>
          </cell>
        </row>
        <row r="502">
          <cell r="C502" t="str">
            <v>11038</v>
          </cell>
          <cell r="D502" t="str">
            <v>รพ.ภูหลวง</v>
          </cell>
          <cell r="E502" t="str">
            <v>รพช.</v>
          </cell>
          <cell r="F502" t="str">
            <v>F2</v>
          </cell>
          <cell r="G502">
            <v>30</v>
          </cell>
          <cell r="H502">
            <v>20044</v>
          </cell>
          <cell r="I502">
            <v>5</v>
          </cell>
          <cell r="J502" t="str">
            <v>รพช.F2 &lt;=30,000</v>
          </cell>
          <cell r="K502" t="str">
            <v>รพช.</v>
          </cell>
          <cell r="L502" t="str">
            <v>F2</v>
          </cell>
          <cell r="M502">
            <v>32</v>
          </cell>
          <cell r="N502">
            <v>20065</v>
          </cell>
          <cell r="O502">
            <v>5</v>
          </cell>
          <cell r="P502" t="str">
            <v>รพช.F2 &lt;=30,000</v>
          </cell>
        </row>
        <row r="503">
          <cell r="C503" t="str">
            <v>11039</v>
          </cell>
          <cell r="D503" t="str">
            <v>รพ.ผาขาว</v>
          </cell>
          <cell r="E503" t="str">
            <v>รพช.</v>
          </cell>
          <cell r="F503" t="str">
            <v>F2</v>
          </cell>
          <cell r="G503">
            <v>44</v>
          </cell>
          <cell r="H503">
            <v>32873</v>
          </cell>
          <cell r="I503">
            <v>6</v>
          </cell>
          <cell r="J503" t="str">
            <v>รพช.F2 30,000 - 60,000</v>
          </cell>
          <cell r="K503" t="str">
            <v>รพช.</v>
          </cell>
          <cell r="L503" t="str">
            <v>F2</v>
          </cell>
          <cell r="M503">
            <v>48</v>
          </cell>
          <cell r="N503">
            <v>32575</v>
          </cell>
          <cell r="O503">
            <v>6</v>
          </cell>
          <cell r="P503" t="str">
            <v>รพช.F2 30,000 - 60,000</v>
          </cell>
        </row>
        <row r="504">
          <cell r="C504" t="str">
            <v>11447</v>
          </cell>
          <cell r="D504" t="str">
            <v>รพร.ด่านซ้าย</v>
          </cell>
          <cell r="E504" t="str">
            <v>รพช.</v>
          </cell>
          <cell r="F504" t="str">
            <v>M2</v>
          </cell>
          <cell r="G504">
            <v>60</v>
          </cell>
          <cell r="H504">
            <v>41642</v>
          </cell>
          <cell r="I504">
            <v>12</v>
          </cell>
          <cell r="J504" t="str">
            <v>รพช. M2 &lt;=100</v>
          </cell>
          <cell r="K504" t="str">
            <v>รพช.</v>
          </cell>
          <cell r="L504" t="str">
            <v>M2</v>
          </cell>
          <cell r="M504">
            <v>60</v>
          </cell>
          <cell r="N504">
            <v>41597</v>
          </cell>
          <cell r="O504">
            <v>12</v>
          </cell>
          <cell r="P504" t="str">
            <v>รพช. M2 &lt;=100</v>
          </cell>
        </row>
        <row r="505">
          <cell r="C505" t="str">
            <v>14133</v>
          </cell>
          <cell r="D505" t="str">
            <v>รพ.เอราวัณ</v>
          </cell>
          <cell r="E505" t="str">
            <v>รพช.</v>
          </cell>
          <cell r="F505" t="str">
            <v>F2</v>
          </cell>
          <cell r="G505">
            <v>36</v>
          </cell>
          <cell r="H505">
            <v>31622</v>
          </cell>
          <cell r="I505">
            <v>6</v>
          </cell>
          <cell r="J505" t="str">
            <v>รพช.F2 30,000 - 60,000</v>
          </cell>
          <cell r="K505" t="str">
            <v>รพช.</v>
          </cell>
          <cell r="L505" t="str">
            <v>F2</v>
          </cell>
          <cell r="M505">
            <v>37</v>
          </cell>
          <cell r="N505">
            <v>31491</v>
          </cell>
          <cell r="O505">
            <v>6</v>
          </cell>
          <cell r="P505" t="str">
            <v>รพช.F2 30,000 - 60,000</v>
          </cell>
        </row>
        <row r="506">
          <cell r="C506" t="str">
            <v>28861</v>
          </cell>
          <cell r="D506" t="str">
            <v>รพ.หนองหิน</v>
          </cell>
          <cell r="E506" t="str">
            <v>รพช.</v>
          </cell>
          <cell r="F506" t="str">
            <v>F3</v>
          </cell>
          <cell r="G506">
            <v>20</v>
          </cell>
          <cell r="H506">
            <v>19519</v>
          </cell>
          <cell r="I506">
            <v>3</v>
          </cell>
          <cell r="J506" t="str">
            <v>รพช.F3 15,000-25,000</v>
          </cell>
          <cell r="K506" t="str">
            <v>รพช.</v>
          </cell>
          <cell r="L506" t="str">
            <v>F2</v>
          </cell>
          <cell r="M506">
            <v>30</v>
          </cell>
          <cell r="N506">
            <v>19737</v>
          </cell>
          <cell r="O506">
            <v>5</v>
          </cell>
          <cell r="P506" t="str">
            <v>รพช.F2 &lt;=30,000</v>
          </cell>
        </row>
        <row r="507">
          <cell r="C507" t="str">
            <v>10711</v>
          </cell>
          <cell r="D507" t="str">
            <v>รพ.นครพนม</v>
          </cell>
          <cell r="E507" t="str">
            <v>รพท.</v>
          </cell>
          <cell r="F507" t="str">
            <v>S</v>
          </cell>
          <cell r="G507">
            <v>405</v>
          </cell>
          <cell r="H507">
            <v>107386</v>
          </cell>
          <cell r="I507">
            <v>17</v>
          </cell>
          <cell r="J507" t="str">
            <v>รพท.S &gt;400</v>
          </cell>
          <cell r="K507" t="str">
            <v>รพท.</v>
          </cell>
          <cell r="L507" t="str">
            <v>S</v>
          </cell>
          <cell r="M507">
            <v>405</v>
          </cell>
          <cell r="N507">
            <v>108961</v>
          </cell>
          <cell r="O507">
            <v>17</v>
          </cell>
          <cell r="P507" t="str">
            <v>รพท.S &gt;400</v>
          </cell>
        </row>
        <row r="508">
          <cell r="C508" t="str">
            <v>11104</v>
          </cell>
          <cell r="D508" t="str">
            <v>รพ.ปลาปาก</v>
          </cell>
          <cell r="E508" t="str">
            <v>รพช.</v>
          </cell>
          <cell r="F508" t="str">
            <v>F2</v>
          </cell>
          <cell r="G508">
            <v>50</v>
          </cell>
          <cell r="H508">
            <v>40303</v>
          </cell>
          <cell r="I508">
            <v>6</v>
          </cell>
          <cell r="J508" t="str">
            <v>รพช.F2 30,000 - 60,000</v>
          </cell>
          <cell r="K508" t="str">
            <v>รพช.</v>
          </cell>
          <cell r="L508" t="str">
            <v>F2</v>
          </cell>
          <cell r="M508">
            <v>40</v>
          </cell>
          <cell r="N508">
            <v>40210</v>
          </cell>
          <cell r="O508">
            <v>6</v>
          </cell>
          <cell r="P508" t="str">
            <v>รพช.F2 30,000 - 60,000</v>
          </cell>
        </row>
        <row r="509">
          <cell r="C509" t="str">
            <v>11105</v>
          </cell>
          <cell r="D509" t="str">
            <v>รพ.ท่าอุเทน</v>
          </cell>
          <cell r="E509" t="str">
            <v>รพช.</v>
          </cell>
          <cell r="F509" t="str">
            <v>F2</v>
          </cell>
          <cell r="G509">
            <v>40</v>
          </cell>
          <cell r="H509">
            <v>45375</v>
          </cell>
          <cell r="I509">
            <v>6</v>
          </cell>
          <cell r="J509" t="str">
            <v>รพช.F2 30,000 - 60,000</v>
          </cell>
          <cell r="K509" t="str">
            <v>รพช.</v>
          </cell>
          <cell r="L509" t="str">
            <v>F2</v>
          </cell>
          <cell r="M509">
            <v>40</v>
          </cell>
          <cell r="N509">
            <v>44883</v>
          </cell>
          <cell r="O509">
            <v>6</v>
          </cell>
          <cell r="P509" t="str">
            <v>รพช.F2 30,000 - 60,000</v>
          </cell>
        </row>
        <row r="510">
          <cell r="C510" t="str">
            <v>11106</v>
          </cell>
          <cell r="D510" t="str">
            <v>รพ.บ้านแพง</v>
          </cell>
          <cell r="E510" t="str">
            <v>รพช.</v>
          </cell>
          <cell r="F510" t="str">
            <v>F2</v>
          </cell>
          <cell r="G510">
            <v>43</v>
          </cell>
          <cell r="H510">
            <v>27173</v>
          </cell>
          <cell r="I510">
            <v>5</v>
          </cell>
          <cell r="J510" t="str">
            <v>รพช.F2 &lt;=30,000</v>
          </cell>
          <cell r="K510" t="str">
            <v>รพช.</v>
          </cell>
          <cell r="L510" t="str">
            <v>F2</v>
          </cell>
          <cell r="M510">
            <v>43</v>
          </cell>
          <cell r="N510">
            <v>26900</v>
          </cell>
          <cell r="O510">
            <v>5</v>
          </cell>
          <cell r="P510" t="str">
            <v>รพช.F2 &lt;=30,000</v>
          </cell>
        </row>
        <row r="511">
          <cell r="C511" t="str">
            <v>11107</v>
          </cell>
          <cell r="D511" t="str">
            <v>รพ.นาทม</v>
          </cell>
          <cell r="E511" t="str">
            <v>รพช.</v>
          </cell>
          <cell r="F511" t="str">
            <v>F2</v>
          </cell>
          <cell r="G511">
            <v>30</v>
          </cell>
          <cell r="H511">
            <v>17748</v>
          </cell>
          <cell r="I511">
            <v>5</v>
          </cell>
          <cell r="J511" t="str">
            <v>รพช.F2 &lt;=30,000</v>
          </cell>
          <cell r="K511" t="str">
            <v>รพช.</v>
          </cell>
          <cell r="L511" t="str">
            <v>F2</v>
          </cell>
          <cell r="M511">
            <v>30</v>
          </cell>
          <cell r="N511">
            <v>17691</v>
          </cell>
          <cell r="O511">
            <v>5</v>
          </cell>
          <cell r="P511" t="str">
            <v>รพช.F2 &lt;=30,000</v>
          </cell>
        </row>
        <row r="512">
          <cell r="C512" t="str">
            <v>11108</v>
          </cell>
          <cell r="D512" t="str">
            <v>รพ.เรณูนคร</v>
          </cell>
          <cell r="E512" t="str">
            <v>รพช.</v>
          </cell>
          <cell r="F512" t="str">
            <v>F2</v>
          </cell>
          <cell r="G512">
            <v>46</v>
          </cell>
          <cell r="H512">
            <v>33745</v>
          </cell>
          <cell r="I512">
            <v>6</v>
          </cell>
          <cell r="J512" t="str">
            <v>รพช.F2 30,000 - 60,000</v>
          </cell>
          <cell r="K512" t="str">
            <v>รพช.</v>
          </cell>
          <cell r="L512" t="str">
            <v>F2</v>
          </cell>
          <cell r="M512">
            <v>40</v>
          </cell>
          <cell r="N512">
            <v>33341</v>
          </cell>
          <cell r="O512">
            <v>6</v>
          </cell>
          <cell r="P512" t="str">
            <v>รพช.F2 30,000 - 60,000</v>
          </cell>
        </row>
        <row r="513">
          <cell r="C513" t="str">
            <v>11109</v>
          </cell>
          <cell r="D513" t="str">
            <v>รพ.นาแก</v>
          </cell>
          <cell r="E513" t="str">
            <v>รพช.</v>
          </cell>
          <cell r="F513" t="str">
            <v>F2</v>
          </cell>
          <cell r="G513">
            <v>59</v>
          </cell>
          <cell r="H513">
            <v>56140</v>
          </cell>
          <cell r="I513">
            <v>6</v>
          </cell>
          <cell r="J513" t="str">
            <v>รพช.F2 30,000 - 60,000</v>
          </cell>
          <cell r="K513" t="str">
            <v>รพช.</v>
          </cell>
          <cell r="L513" t="str">
            <v>F2</v>
          </cell>
          <cell r="M513">
            <v>60</v>
          </cell>
          <cell r="N513">
            <v>55455</v>
          </cell>
          <cell r="O513">
            <v>6</v>
          </cell>
          <cell r="P513" t="str">
            <v>รพช.F2 30,000 - 60,000</v>
          </cell>
        </row>
        <row r="514">
          <cell r="C514" t="str">
            <v>11110</v>
          </cell>
          <cell r="D514" t="str">
            <v>รพ.ศรีสงคราม</v>
          </cell>
          <cell r="E514" t="str">
            <v>รพช.</v>
          </cell>
          <cell r="F514" t="str">
            <v>F1</v>
          </cell>
          <cell r="G514">
            <v>80</v>
          </cell>
          <cell r="H514">
            <v>54197</v>
          </cell>
          <cell r="I514">
            <v>10</v>
          </cell>
          <cell r="J514" t="str">
            <v>รพช.F1 50,000-100,000</v>
          </cell>
          <cell r="K514" t="str">
            <v>รพช.</v>
          </cell>
          <cell r="L514" t="str">
            <v>F1</v>
          </cell>
          <cell r="M514">
            <v>88</v>
          </cell>
          <cell r="N514">
            <v>53599</v>
          </cell>
          <cell r="O514">
            <v>10</v>
          </cell>
          <cell r="P514" t="str">
            <v>รพช.F1 50,000-100,000</v>
          </cell>
        </row>
        <row r="515">
          <cell r="C515" t="str">
            <v>11111</v>
          </cell>
          <cell r="D515" t="str">
            <v>รพ.นาหว้า</v>
          </cell>
          <cell r="E515" t="str">
            <v>รพช.</v>
          </cell>
          <cell r="F515" t="str">
            <v>F2</v>
          </cell>
          <cell r="G515">
            <v>29</v>
          </cell>
          <cell r="H515">
            <v>38381</v>
          </cell>
          <cell r="I515">
            <v>6</v>
          </cell>
          <cell r="J515" t="str">
            <v>รพช.F2 30,000 - 60,000</v>
          </cell>
          <cell r="K515" t="str">
            <v>รพช.</v>
          </cell>
          <cell r="L515" t="str">
            <v>F2</v>
          </cell>
          <cell r="M515">
            <v>36</v>
          </cell>
          <cell r="N515">
            <v>37999</v>
          </cell>
          <cell r="O515">
            <v>6</v>
          </cell>
          <cell r="P515" t="str">
            <v>รพช.F2 30,000 - 60,000</v>
          </cell>
        </row>
        <row r="516">
          <cell r="C516" t="str">
            <v>11112</v>
          </cell>
          <cell r="D516" t="str">
            <v>รพ.โพนสวรรค์</v>
          </cell>
          <cell r="E516" t="str">
            <v>รพช.</v>
          </cell>
          <cell r="F516" t="str">
            <v>F2</v>
          </cell>
          <cell r="G516">
            <v>40</v>
          </cell>
          <cell r="H516">
            <v>44010</v>
          </cell>
          <cell r="I516">
            <v>6</v>
          </cell>
          <cell r="J516" t="str">
            <v>รพช.F2 30,000 - 60,000</v>
          </cell>
          <cell r="K516" t="str">
            <v>รพช.</v>
          </cell>
          <cell r="L516" t="str">
            <v>F2</v>
          </cell>
          <cell r="M516">
            <v>30</v>
          </cell>
          <cell r="N516">
            <v>43769</v>
          </cell>
          <cell r="O516">
            <v>6</v>
          </cell>
          <cell r="P516" t="str">
            <v>รพช.F2 30,000 - 60,000</v>
          </cell>
        </row>
        <row r="517">
          <cell r="C517" t="str">
            <v>11451</v>
          </cell>
          <cell r="D517" t="str">
            <v>รพร.ธาตุพนม</v>
          </cell>
          <cell r="E517" t="str">
            <v>รพช.</v>
          </cell>
          <cell r="F517" t="str">
            <v>M2</v>
          </cell>
          <cell r="G517">
            <v>108</v>
          </cell>
          <cell r="H517">
            <v>55601</v>
          </cell>
          <cell r="I517">
            <v>13</v>
          </cell>
          <cell r="J517" t="str">
            <v>รพช. M2 &gt;100</v>
          </cell>
          <cell r="K517" t="str">
            <v>รพช.</v>
          </cell>
          <cell r="L517" t="str">
            <v>M2</v>
          </cell>
          <cell r="M517">
            <v>120</v>
          </cell>
          <cell r="N517">
            <v>54671</v>
          </cell>
          <cell r="O517">
            <v>13</v>
          </cell>
          <cell r="P517" t="str">
            <v>รพช. M2 &gt;100</v>
          </cell>
        </row>
        <row r="518">
          <cell r="C518" t="str">
            <v>40840</v>
          </cell>
          <cell r="D518" t="str">
            <v>รพ.วังยาง</v>
          </cell>
          <cell r="E518" t="str">
            <v>รพช.</v>
          </cell>
          <cell r="F518" t="str">
            <v>F3</v>
          </cell>
          <cell r="G518">
            <v>10</v>
          </cell>
          <cell r="H518">
            <v>11510</v>
          </cell>
          <cell r="I518">
            <v>2</v>
          </cell>
          <cell r="J518" t="str">
            <v>รพช.F3 &lt;=15,000</v>
          </cell>
          <cell r="K518" t="str">
            <v>รพช.</v>
          </cell>
          <cell r="L518" t="str">
            <v>F3</v>
          </cell>
          <cell r="M518">
            <v>25</v>
          </cell>
          <cell r="N518">
            <v>11512</v>
          </cell>
          <cell r="O518">
            <v>2</v>
          </cell>
          <cell r="P518" t="str">
            <v>รพช.F3 &lt;=15,000</v>
          </cell>
        </row>
        <row r="519">
          <cell r="C519" t="str">
            <v>11040</v>
          </cell>
          <cell r="D519" t="str">
            <v>รพ.บึงกาฬ</v>
          </cell>
          <cell r="E519" t="str">
            <v>รพท.</v>
          </cell>
          <cell r="F519" t="str">
            <v>S</v>
          </cell>
          <cell r="G519">
            <v>200</v>
          </cell>
          <cell r="H519">
            <v>78380</v>
          </cell>
          <cell r="I519">
            <v>16</v>
          </cell>
          <cell r="J519" t="str">
            <v>รพท.S &lt;=400</v>
          </cell>
          <cell r="K519" t="str">
            <v>รพท.</v>
          </cell>
          <cell r="L519" t="str">
            <v>S</v>
          </cell>
          <cell r="M519">
            <v>259</v>
          </cell>
          <cell r="N519">
            <v>78191</v>
          </cell>
          <cell r="O519">
            <v>16</v>
          </cell>
          <cell r="P519" t="str">
            <v>รพท.S &lt;=400</v>
          </cell>
        </row>
        <row r="520">
          <cell r="C520" t="str">
            <v>11041</v>
          </cell>
          <cell r="D520" t="str">
            <v>รพ.พรเจริญ</v>
          </cell>
          <cell r="E520" t="str">
            <v>รพช.</v>
          </cell>
          <cell r="F520" t="str">
            <v>F2</v>
          </cell>
          <cell r="G520">
            <v>42</v>
          </cell>
          <cell r="H520">
            <v>42711</v>
          </cell>
          <cell r="I520">
            <v>6</v>
          </cell>
          <cell r="J520" t="str">
            <v>รพช.F2 30,000 - 60,000</v>
          </cell>
          <cell r="K520" t="str">
            <v>รพช.</v>
          </cell>
          <cell r="L520" t="str">
            <v>F2</v>
          </cell>
          <cell r="M520">
            <v>42</v>
          </cell>
          <cell r="N520">
            <v>42333</v>
          </cell>
          <cell r="O520">
            <v>6</v>
          </cell>
          <cell r="P520" t="str">
            <v>รพช.F2 30,000 - 60,000</v>
          </cell>
        </row>
        <row r="521">
          <cell r="C521" t="str">
            <v>11043</v>
          </cell>
          <cell r="D521" t="str">
            <v>รพ.โซ่พิสัย</v>
          </cell>
          <cell r="E521" t="str">
            <v>รพช.</v>
          </cell>
          <cell r="F521" t="str">
            <v>F2</v>
          </cell>
          <cell r="G521">
            <v>56</v>
          </cell>
          <cell r="H521">
            <v>48302</v>
          </cell>
          <cell r="I521">
            <v>6</v>
          </cell>
          <cell r="J521" t="str">
            <v>รพช.F2 30,000 - 60,000</v>
          </cell>
          <cell r="K521" t="str">
            <v>รพช.</v>
          </cell>
          <cell r="L521" t="str">
            <v>F2</v>
          </cell>
          <cell r="M521">
            <v>75</v>
          </cell>
          <cell r="N521">
            <v>47833</v>
          </cell>
          <cell r="O521">
            <v>6</v>
          </cell>
          <cell r="P521" t="str">
            <v>รพช.F2 30,000 - 60,000</v>
          </cell>
        </row>
        <row r="522">
          <cell r="C522" t="str">
            <v>11046</v>
          </cell>
          <cell r="D522" t="str">
            <v>รพ.เซกา</v>
          </cell>
          <cell r="E522" t="str">
            <v>รพช.</v>
          </cell>
          <cell r="F522" t="str">
            <v>F1</v>
          </cell>
          <cell r="G522">
            <v>96</v>
          </cell>
          <cell r="H522">
            <v>55322</v>
          </cell>
          <cell r="I522">
            <v>10</v>
          </cell>
          <cell r="J522" t="str">
            <v>รพช.F1 50,000-100,000</v>
          </cell>
          <cell r="K522" t="str">
            <v>รพช.</v>
          </cell>
          <cell r="L522" t="str">
            <v>M2</v>
          </cell>
          <cell r="M522">
            <v>120</v>
          </cell>
          <cell r="N522">
            <v>54254</v>
          </cell>
          <cell r="O522">
            <v>13</v>
          </cell>
          <cell r="P522" t="str">
            <v>รพช. M2 &gt;100</v>
          </cell>
        </row>
        <row r="523">
          <cell r="C523" t="str">
            <v>11047</v>
          </cell>
          <cell r="D523" t="str">
            <v>รพ.ปากคาด</v>
          </cell>
          <cell r="E523" t="str">
            <v>รพช.</v>
          </cell>
          <cell r="F523" t="str">
            <v>F2</v>
          </cell>
          <cell r="G523">
            <v>38</v>
          </cell>
          <cell r="H523">
            <v>32047</v>
          </cell>
          <cell r="I523">
            <v>6</v>
          </cell>
          <cell r="J523" t="str">
            <v>รพช.F2 30,000 - 60,000</v>
          </cell>
          <cell r="K523" t="str">
            <v>รพช.</v>
          </cell>
          <cell r="L523" t="str">
            <v>F2</v>
          </cell>
          <cell r="M523">
            <v>37</v>
          </cell>
          <cell r="N523">
            <v>31682</v>
          </cell>
          <cell r="O523">
            <v>6</v>
          </cell>
          <cell r="P523" t="str">
            <v>รพช.F2 30,000 - 60,000</v>
          </cell>
        </row>
        <row r="524">
          <cell r="C524" t="str">
            <v>11048</v>
          </cell>
          <cell r="D524" t="str">
            <v>รพ.บึงโขงหลง</v>
          </cell>
          <cell r="E524" t="str">
            <v>รพช.</v>
          </cell>
          <cell r="F524" t="str">
            <v>F2</v>
          </cell>
          <cell r="G524">
            <v>62</v>
          </cell>
          <cell r="H524">
            <v>30959</v>
          </cell>
          <cell r="I524">
            <v>6</v>
          </cell>
          <cell r="J524" t="str">
            <v>รพช.F2 30,000 - 60,000</v>
          </cell>
          <cell r="K524" t="str">
            <v>รพช.</v>
          </cell>
          <cell r="L524" t="str">
            <v>F2</v>
          </cell>
          <cell r="M524">
            <v>62</v>
          </cell>
          <cell r="N524">
            <v>30770</v>
          </cell>
          <cell r="O524">
            <v>6</v>
          </cell>
          <cell r="P524" t="str">
            <v>รพช.F2 30,000 - 60,000</v>
          </cell>
        </row>
        <row r="525">
          <cell r="C525" t="str">
            <v>11049</v>
          </cell>
          <cell r="D525" t="str">
            <v>รพ.ศรีวิไล</v>
          </cell>
          <cell r="E525" t="str">
            <v>รพช.</v>
          </cell>
          <cell r="F525" t="str">
            <v>F2</v>
          </cell>
          <cell r="G525">
            <v>38</v>
          </cell>
          <cell r="H525">
            <v>32479</v>
          </cell>
          <cell r="I525">
            <v>6</v>
          </cell>
          <cell r="J525" t="str">
            <v>รพช.F2 30,000 - 60,000</v>
          </cell>
          <cell r="K525" t="str">
            <v>รพช.</v>
          </cell>
          <cell r="L525" t="str">
            <v>F2</v>
          </cell>
          <cell r="M525">
            <v>38</v>
          </cell>
          <cell r="N525">
            <v>32072</v>
          </cell>
          <cell r="O525">
            <v>6</v>
          </cell>
          <cell r="P525" t="str">
            <v>รพช.F2 30,000 - 60,000</v>
          </cell>
        </row>
        <row r="526">
          <cell r="C526" t="str">
            <v>11050</v>
          </cell>
          <cell r="D526" t="str">
            <v>รพ.บุ่งคล้า</v>
          </cell>
          <cell r="E526" t="str">
            <v>รพช.</v>
          </cell>
          <cell r="F526" t="str">
            <v>F3</v>
          </cell>
          <cell r="G526">
            <v>32</v>
          </cell>
          <cell r="H526">
            <v>11381</v>
          </cell>
          <cell r="I526">
            <v>2</v>
          </cell>
          <cell r="J526" t="str">
            <v>รพช.F3 &lt;=15,000</v>
          </cell>
          <cell r="K526" t="str">
            <v>รพช.</v>
          </cell>
          <cell r="L526" t="str">
            <v>F3</v>
          </cell>
          <cell r="M526">
            <v>32</v>
          </cell>
          <cell r="N526">
            <v>11309</v>
          </cell>
          <cell r="O526">
            <v>2</v>
          </cell>
          <cell r="P526" t="str">
            <v>รพช.F3 &lt;=15,000</v>
          </cell>
        </row>
        <row r="527">
          <cell r="C527" t="str">
            <v>10710</v>
          </cell>
          <cell r="D527" t="str">
            <v>รพ.สกลนคร</v>
          </cell>
          <cell r="E527" t="str">
            <v>รพศ</v>
          </cell>
          <cell r="F527" t="str">
            <v>A</v>
          </cell>
          <cell r="G527">
            <v>768</v>
          </cell>
          <cell r="H527">
            <v>142342</v>
          </cell>
          <cell r="I527">
            <v>19</v>
          </cell>
          <cell r="J527" t="str">
            <v>รพศ.A &gt;700 to &lt;1000</v>
          </cell>
          <cell r="K527" t="str">
            <v>รพศ.</v>
          </cell>
          <cell r="L527" t="str">
            <v>A</v>
          </cell>
          <cell r="M527">
            <v>768</v>
          </cell>
          <cell r="N527">
            <v>143176</v>
          </cell>
          <cell r="O527">
            <v>19</v>
          </cell>
          <cell r="P527" t="str">
            <v>รพศ.A &gt;700 to &lt;1000</v>
          </cell>
        </row>
        <row r="528">
          <cell r="C528" t="str">
            <v>11089</v>
          </cell>
          <cell r="D528" t="str">
            <v>รพ.กุสุมาลย์</v>
          </cell>
          <cell r="E528" t="str">
            <v>รพช.</v>
          </cell>
          <cell r="F528" t="str">
            <v>F2</v>
          </cell>
          <cell r="G528">
            <v>40</v>
          </cell>
          <cell r="H528">
            <v>35639</v>
          </cell>
          <cell r="I528">
            <v>6</v>
          </cell>
          <cell r="J528" t="str">
            <v>รพช.F2 30,000 - 60,000</v>
          </cell>
          <cell r="K528" t="str">
            <v>รพช.</v>
          </cell>
          <cell r="L528" t="str">
            <v>F2</v>
          </cell>
          <cell r="M528">
            <v>40</v>
          </cell>
          <cell r="N528">
            <v>35805</v>
          </cell>
          <cell r="O528">
            <v>6</v>
          </cell>
          <cell r="P528" t="str">
            <v>รพช.F2 30,000 - 60,000</v>
          </cell>
        </row>
        <row r="529">
          <cell r="C529" t="str">
            <v>11090</v>
          </cell>
          <cell r="D529" t="str">
            <v>รพ.กุดบาก</v>
          </cell>
          <cell r="E529" t="str">
            <v>รพช.</v>
          </cell>
          <cell r="F529" t="str">
            <v>F2</v>
          </cell>
          <cell r="G529">
            <v>41</v>
          </cell>
          <cell r="H529">
            <v>24335</v>
          </cell>
          <cell r="I529">
            <v>5</v>
          </cell>
          <cell r="J529" t="str">
            <v>รพช.F2 &lt;=30,000</v>
          </cell>
          <cell r="K529" t="str">
            <v>รพช.</v>
          </cell>
          <cell r="L529" t="str">
            <v>F2</v>
          </cell>
          <cell r="M529">
            <v>38</v>
          </cell>
          <cell r="N529">
            <v>24079</v>
          </cell>
          <cell r="O529">
            <v>5</v>
          </cell>
          <cell r="P529" t="str">
            <v>รพช.F2 &lt;=30,000</v>
          </cell>
        </row>
        <row r="530">
          <cell r="C530" t="str">
            <v>11091</v>
          </cell>
          <cell r="D530" t="str">
            <v>รพ.พระอาจารย์ฝั้นอาจาโร</v>
          </cell>
          <cell r="E530" t="str">
            <v>รพช.</v>
          </cell>
          <cell r="F530" t="str">
            <v>F2</v>
          </cell>
          <cell r="G530">
            <v>116</v>
          </cell>
          <cell r="H530">
            <v>56923</v>
          </cell>
          <cell r="I530">
            <v>6</v>
          </cell>
          <cell r="J530" t="str">
            <v>รพช.F2 30,000 - 60,000</v>
          </cell>
          <cell r="K530" t="str">
            <v>รพช.</v>
          </cell>
          <cell r="L530" t="str">
            <v>F2</v>
          </cell>
          <cell r="M530">
            <v>105</v>
          </cell>
          <cell r="N530">
            <v>56444</v>
          </cell>
          <cell r="O530">
            <v>6</v>
          </cell>
          <cell r="P530" t="str">
            <v>รพช.F2 30,000 - 60,000</v>
          </cell>
        </row>
        <row r="531">
          <cell r="C531" t="str">
            <v>11092</v>
          </cell>
          <cell r="D531" t="str">
            <v>รพ.พังโคน</v>
          </cell>
          <cell r="E531" t="str">
            <v>รพช.</v>
          </cell>
          <cell r="F531" t="str">
            <v>F1</v>
          </cell>
          <cell r="G531">
            <v>85</v>
          </cell>
          <cell r="H531">
            <v>38969</v>
          </cell>
          <cell r="I531">
            <v>9</v>
          </cell>
          <cell r="J531" t="str">
            <v>รพช.F1 &lt;=50,000</v>
          </cell>
          <cell r="K531" t="str">
            <v>รพช.</v>
          </cell>
          <cell r="L531" t="str">
            <v>F1</v>
          </cell>
          <cell r="M531">
            <v>85</v>
          </cell>
          <cell r="N531">
            <v>39017</v>
          </cell>
          <cell r="O531">
            <v>9</v>
          </cell>
          <cell r="P531" t="str">
            <v>รพช.F1 &lt;=50,000</v>
          </cell>
        </row>
        <row r="532">
          <cell r="C532" t="str">
            <v>11093</v>
          </cell>
          <cell r="D532" t="str">
            <v>รพ.วาริชภูมิ</v>
          </cell>
          <cell r="E532" t="str">
            <v>รพช.</v>
          </cell>
          <cell r="F532" t="str">
            <v>F2</v>
          </cell>
          <cell r="G532">
            <v>36</v>
          </cell>
          <cell r="H532">
            <v>38671</v>
          </cell>
          <cell r="I532">
            <v>6</v>
          </cell>
          <cell r="J532" t="str">
            <v>รพช.F2 30,000 - 60,000</v>
          </cell>
          <cell r="K532" t="str">
            <v>รพช.</v>
          </cell>
          <cell r="L532" t="str">
            <v>F2</v>
          </cell>
          <cell r="M532">
            <v>41</v>
          </cell>
          <cell r="N532">
            <v>38314</v>
          </cell>
          <cell r="O532">
            <v>6</v>
          </cell>
          <cell r="P532" t="str">
            <v>รพช.F2 30,000 - 60,000</v>
          </cell>
        </row>
        <row r="533">
          <cell r="C533" t="str">
            <v>11094</v>
          </cell>
          <cell r="D533" t="str">
            <v>รพ.นิคมน้ำอูน</v>
          </cell>
          <cell r="E533" t="str">
            <v>รพช.</v>
          </cell>
          <cell r="F533" t="str">
            <v>F3</v>
          </cell>
          <cell r="G533">
            <v>17</v>
          </cell>
          <cell r="H533">
            <v>10893</v>
          </cell>
          <cell r="I533">
            <v>2</v>
          </cell>
          <cell r="J533" t="str">
            <v>รพช.F3 &lt;=15,000</v>
          </cell>
          <cell r="K533" t="str">
            <v>รพช.</v>
          </cell>
          <cell r="L533" t="str">
            <v>F3</v>
          </cell>
          <cell r="M533">
            <v>17</v>
          </cell>
          <cell r="N533">
            <v>10730</v>
          </cell>
          <cell r="O533">
            <v>2</v>
          </cell>
          <cell r="P533" t="str">
            <v>รพช.F3 &lt;=15,000</v>
          </cell>
        </row>
        <row r="534">
          <cell r="C534" t="str">
            <v>11095</v>
          </cell>
          <cell r="D534" t="str">
            <v>รพ.วานรนิวาส</v>
          </cell>
          <cell r="E534" t="str">
            <v>รพช.</v>
          </cell>
          <cell r="F534" t="str">
            <v>M1</v>
          </cell>
          <cell r="G534">
            <v>169</v>
          </cell>
          <cell r="H534">
            <v>93796</v>
          </cell>
          <cell r="I534">
            <v>14</v>
          </cell>
          <cell r="J534" t="str">
            <v>รพท. M1 &lt;=200</v>
          </cell>
          <cell r="K534" t="str">
            <v>รพท.</v>
          </cell>
          <cell r="L534" t="str">
            <v>M1</v>
          </cell>
          <cell r="M534">
            <v>186</v>
          </cell>
          <cell r="N534">
            <v>93408</v>
          </cell>
          <cell r="O534">
            <v>14</v>
          </cell>
          <cell r="P534" t="str">
            <v>รพท. M1 &lt;=200</v>
          </cell>
        </row>
        <row r="535">
          <cell r="C535" t="str">
            <v>11096</v>
          </cell>
          <cell r="D535" t="str">
            <v>รพ.คำตากล้า</v>
          </cell>
          <cell r="E535" t="str">
            <v>รพช.</v>
          </cell>
          <cell r="F535" t="str">
            <v>F2</v>
          </cell>
          <cell r="G535">
            <v>40</v>
          </cell>
          <cell r="H535">
            <v>30662</v>
          </cell>
          <cell r="I535">
            <v>6</v>
          </cell>
          <cell r="J535" t="str">
            <v>รพช.F2 30,000 - 60,000</v>
          </cell>
          <cell r="K535" t="str">
            <v>รพช.</v>
          </cell>
          <cell r="L535" t="str">
            <v>F2</v>
          </cell>
          <cell r="M535">
            <v>37</v>
          </cell>
          <cell r="N535">
            <v>30729</v>
          </cell>
          <cell r="O535">
            <v>6</v>
          </cell>
          <cell r="P535" t="str">
            <v>รพช.F2 30,000 - 60,000</v>
          </cell>
        </row>
        <row r="536">
          <cell r="C536" t="str">
            <v>11097</v>
          </cell>
          <cell r="D536" t="str">
            <v>รพ.บ้านม่วง</v>
          </cell>
          <cell r="E536" t="str">
            <v>รพช.</v>
          </cell>
          <cell r="F536" t="str">
            <v>F1</v>
          </cell>
          <cell r="G536">
            <v>78</v>
          </cell>
          <cell r="H536">
            <v>53689</v>
          </cell>
          <cell r="I536">
            <v>10</v>
          </cell>
          <cell r="J536" t="str">
            <v>รพช.F1 50,000-100,000</v>
          </cell>
          <cell r="K536" t="str">
            <v>รพช.</v>
          </cell>
          <cell r="L536" t="str">
            <v>F1</v>
          </cell>
          <cell r="M536">
            <v>78</v>
          </cell>
          <cell r="N536">
            <v>53363</v>
          </cell>
          <cell r="O536">
            <v>10</v>
          </cell>
          <cell r="P536" t="str">
            <v>รพช.F1 50,000-100,000</v>
          </cell>
        </row>
        <row r="537">
          <cell r="C537" t="str">
            <v>11098</v>
          </cell>
          <cell r="D537" t="str">
            <v>รพ.อากาศอำนวย</v>
          </cell>
          <cell r="E537" t="str">
            <v>รพช.</v>
          </cell>
          <cell r="F537" t="str">
            <v>F1</v>
          </cell>
          <cell r="G537">
            <v>90</v>
          </cell>
          <cell r="H537">
            <v>53878</v>
          </cell>
          <cell r="I537">
            <v>10</v>
          </cell>
          <cell r="J537" t="str">
            <v>รพช.F1 50,000-100,000</v>
          </cell>
          <cell r="K537" t="str">
            <v>รพช.</v>
          </cell>
          <cell r="L537" t="str">
            <v>F1</v>
          </cell>
          <cell r="M537">
            <v>96</v>
          </cell>
          <cell r="N537">
            <v>53585</v>
          </cell>
          <cell r="O537">
            <v>10</v>
          </cell>
          <cell r="P537" t="str">
            <v>รพช.F1 50,000-100,000</v>
          </cell>
        </row>
        <row r="538">
          <cell r="C538" t="str">
            <v>11099</v>
          </cell>
          <cell r="D538" t="str">
            <v>รพ.ส่องดาว</v>
          </cell>
          <cell r="E538" t="str">
            <v>รพช.</v>
          </cell>
          <cell r="F538" t="str">
            <v>F2</v>
          </cell>
          <cell r="G538">
            <v>41</v>
          </cell>
          <cell r="H538">
            <v>26481</v>
          </cell>
          <cell r="I538">
            <v>5</v>
          </cell>
          <cell r="J538" t="str">
            <v>รพช.F2 &lt;=30,000</v>
          </cell>
          <cell r="K538" t="str">
            <v>รพช.</v>
          </cell>
          <cell r="L538" t="str">
            <v>F2</v>
          </cell>
          <cell r="M538">
            <v>41</v>
          </cell>
          <cell r="N538">
            <v>26447</v>
          </cell>
          <cell r="O538">
            <v>5</v>
          </cell>
          <cell r="P538" t="str">
            <v>รพช.F2 &lt;=30,000</v>
          </cell>
        </row>
        <row r="539">
          <cell r="C539" t="str">
            <v>11100</v>
          </cell>
          <cell r="D539" t="str">
            <v>รพ.เต่างอย</v>
          </cell>
          <cell r="E539" t="str">
            <v>รพช.</v>
          </cell>
          <cell r="F539" t="str">
            <v>F2</v>
          </cell>
          <cell r="G539">
            <v>30</v>
          </cell>
          <cell r="H539">
            <v>18033</v>
          </cell>
          <cell r="I539">
            <v>5</v>
          </cell>
          <cell r="J539" t="str">
            <v>รพช.F2 &lt;=30,000</v>
          </cell>
          <cell r="K539" t="str">
            <v>รพช.</v>
          </cell>
          <cell r="L539" t="str">
            <v>F2</v>
          </cell>
          <cell r="M539">
            <v>30</v>
          </cell>
          <cell r="N539">
            <v>18036</v>
          </cell>
          <cell r="O539">
            <v>5</v>
          </cell>
          <cell r="P539" t="str">
            <v>รพช.F2 &lt;=30,000</v>
          </cell>
        </row>
        <row r="540">
          <cell r="C540" t="str">
            <v>11101</v>
          </cell>
          <cell r="D540" t="str">
            <v>รพ.โคกศรีสุพรรณ</v>
          </cell>
          <cell r="E540" t="str">
            <v>รพช.</v>
          </cell>
          <cell r="F540" t="str">
            <v>F2</v>
          </cell>
          <cell r="G540">
            <v>54</v>
          </cell>
          <cell r="H540">
            <v>25226</v>
          </cell>
          <cell r="I540">
            <v>5</v>
          </cell>
          <cell r="J540" t="str">
            <v>รพช.F2 &lt;=30,000</v>
          </cell>
          <cell r="K540" t="str">
            <v>รพช.</v>
          </cell>
          <cell r="L540" t="str">
            <v>F2</v>
          </cell>
          <cell r="M540">
            <v>54</v>
          </cell>
          <cell r="N540">
            <v>25040</v>
          </cell>
          <cell r="O540">
            <v>5</v>
          </cell>
          <cell r="P540" t="str">
            <v>รพช.F2 &lt;=30,000</v>
          </cell>
        </row>
        <row r="541">
          <cell r="C541" t="str">
            <v>11102</v>
          </cell>
          <cell r="D541" t="str">
            <v>รพ.เจริญศิลป์</v>
          </cell>
          <cell r="E541" t="str">
            <v>รพช.</v>
          </cell>
          <cell r="F541" t="str">
            <v>F2</v>
          </cell>
          <cell r="G541">
            <v>40</v>
          </cell>
          <cell r="H541">
            <v>33375</v>
          </cell>
          <cell r="I541">
            <v>6</v>
          </cell>
          <cell r="J541" t="str">
            <v>รพช.F2 30,000 - 60,000</v>
          </cell>
          <cell r="K541" t="str">
            <v>รพช.</v>
          </cell>
          <cell r="L541" t="str">
            <v>F2</v>
          </cell>
          <cell r="M541">
            <v>40</v>
          </cell>
          <cell r="N541">
            <v>33202</v>
          </cell>
          <cell r="O541">
            <v>6</v>
          </cell>
          <cell r="P541" t="str">
            <v>รพช.F2 30,000 - 60,000</v>
          </cell>
        </row>
        <row r="542">
          <cell r="C542" t="str">
            <v>11103</v>
          </cell>
          <cell r="D542" t="str">
            <v>รพ.โพนนาแก้ว</v>
          </cell>
          <cell r="E542" t="str">
            <v>รพช.</v>
          </cell>
          <cell r="F542" t="str">
            <v>F2</v>
          </cell>
          <cell r="G542">
            <v>41</v>
          </cell>
          <cell r="H542">
            <v>28566</v>
          </cell>
          <cell r="I542">
            <v>5</v>
          </cell>
          <cell r="J542" t="str">
            <v>รพช.F2 &lt;=30,000</v>
          </cell>
          <cell r="K542" t="str">
            <v>รพช.</v>
          </cell>
          <cell r="L542" t="str">
            <v>F2</v>
          </cell>
          <cell r="M542">
            <v>41</v>
          </cell>
          <cell r="N542">
            <v>28393</v>
          </cell>
          <cell r="O542">
            <v>5</v>
          </cell>
          <cell r="P542" t="str">
            <v>รพช.F2 &lt;=30,000</v>
          </cell>
        </row>
        <row r="543">
          <cell r="C543" t="str">
            <v>11450</v>
          </cell>
          <cell r="D543" t="str">
            <v>รพร.สว่างแดนดิน</v>
          </cell>
          <cell r="E543" t="str">
            <v>รพท.</v>
          </cell>
          <cell r="F543" t="str">
            <v>M1</v>
          </cell>
          <cell r="G543">
            <v>240</v>
          </cell>
          <cell r="H543">
            <v>115421</v>
          </cell>
          <cell r="I543">
            <v>15</v>
          </cell>
          <cell r="J543" t="str">
            <v>รพท. M1 &gt;200</v>
          </cell>
          <cell r="K543" t="str">
            <v>รพท.</v>
          </cell>
          <cell r="L543" t="str">
            <v>M1</v>
          </cell>
          <cell r="M543">
            <v>240</v>
          </cell>
          <cell r="N543">
            <v>114802</v>
          </cell>
          <cell r="O543">
            <v>15</v>
          </cell>
          <cell r="P543" t="str">
            <v>รพท. M1 &gt;200</v>
          </cell>
        </row>
        <row r="544">
          <cell r="C544" t="str">
            <v>21323</v>
          </cell>
          <cell r="D544" t="str">
            <v>รพ.พระอาจารย์แบน  ธนากโร</v>
          </cell>
          <cell r="E544" t="str">
            <v>รพช.</v>
          </cell>
          <cell r="F544" t="str">
            <v>F2</v>
          </cell>
          <cell r="G544">
            <v>57</v>
          </cell>
          <cell r="H544">
            <v>28882</v>
          </cell>
          <cell r="I544">
            <v>5</v>
          </cell>
          <cell r="J544" t="str">
            <v>รพช.F2 &lt;=30,000</v>
          </cell>
          <cell r="K544" t="str">
            <v>รพช.</v>
          </cell>
          <cell r="L544" t="str">
            <v>F2</v>
          </cell>
          <cell r="M544">
            <v>57</v>
          </cell>
          <cell r="N544">
            <v>28659</v>
          </cell>
          <cell r="O544">
            <v>5</v>
          </cell>
          <cell r="P544" t="str">
            <v>รพช.F2 &lt;=30,000</v>
          </cell>
        </row>
        <row r="545">
          <cell r="C545" t="str">
            <v>10706</v>
          </cell>
          <cell r="D545" t="str">
            <v>รพ.หนองคาย</v>
          </cell>
          <cell r="E545" t="str">
            <v>รพท.</v>
          </cell>
          <cell r="F545" t="str">
            <v>S</v>
          </cell>
          <cell r="G545">
            <v>429</v>
          </cell>
          <cell r="H545">
            <v>113909</v>
          </cell>
          <cell r="I545">
            <v>17</v>
          </cell>
          <cell r="J545" t="str">
            <v>รพท.S &gt;400</v>
          </cell>
          <cell r="K545" t="str">
            <v>รพท.</v>
          </cell>
          <cell r="L545" t="str">
            <v>S</v>
          </cell>
          <cell r="M545">
            <v>429</v>
          </cell>
          <cell r="N545">
            <v>112903</v>
          </cell>
          <cell r="O545">
            <v>17</v>
          </cell>
          <cell r="P545" t="str">
            <v>รพท.S &gt;400</v>
          </cell>
        </row>
        <row r="546">
          <cell r="C546" t="str">
            <v>11042</v>
          </cell>
          <cell r="D546" t="str">
            <v>รพ.โพนพิสัย</v>
          </cell>
          <cell r="E546" t="str">
            <v>รพช.</v>
          </cell>
          <cell r="F546" t="str">
            <v>F1</v>
          </cell>
          <cell r="G546">
            <v>76</v>
          </cell>
          <cell r="H546">
            <v>59124</v>
          </cell>
          <cell r="I546">
            <v>10</v>
          </cell>
          <cell r="J546" t="str">
            <v>รพช.F1 50,000-100,000</v>
          </cell>
          <cell r="K546" t="str">
            <v>รพช.</v>
          </cell>
          <cell r="L546" t="str">
            <v>F1</v>
          </cell>
          <cell r="M546">
            <v>109</v>
          </cell>
          <cell r="N546">
            <v>59826</v>
          </cell>
          <cell r="O546">
            <v>10</v>
          </cell>
          <cell r="P546" t="str">
            <v>รพช.F1 50,000-100,000</v>
          </cell>
        </row>
        <row r="547">
          <cell r="C547" t="str">
            <v>11044</v>
          </cell>
          <cell r="D547" t="str">
            <v>รพ.ศรีเชียงใหม่</v>
          </cell>
          <cell r="E547" t="str">
            <v>รพช.</v>
          </cell>
          <cell r="F547" t="str">
            <v>F2</v>
          </cell>
          <cell r="G547">
            <v>30</v>
          </cell>
          <cell r="H547">
            <v>23975</v>
          </cell>
          <cell r="I547">
            <v>5</v>
          </cell>
          <cell r="J547" t="str">
            <v>รพช.F2 &lt;=30,000</v>
          </cell>
          <cell r="K547" t="str">
            <v>รพช.</v>
          </cell>
          <cell r="L547" t="str">
            <v>F2</v>
          </cell>
          <cell r="M547">
            <v>32</v>
          </cell>
          <cell r="N547">
            <v>23871</v>
          </cell>
          <cell r="O547">
            <v>5</v>
          </cell>
          <cell r="P547" t="str">
            <v>รพช.F2 &lt;=30,000</v>
          </cell>
        </row>
        <row r="548">
          <cell r="C548" t="str">
            <v>11045</v>
          </cell>
          <cell r="D548" t="str">
            <v>รพ.สังคม</v>
          </cell>
          <cell r="E548" t="str">
            <v>รพช.</v>
          </cell>
          <cell r="F548" t="str">
            <v>F2</v>
          </cell>
          <cell r="G548">
            <v>36</v>
          </cell>
          <cell r="H548">
            <v>20561</v>
          </cell>
          <cell r="I548">
            <v>5</v>
          </cell>
          <cell r="J548" t="str">
            <v>รพช.F2 &lt;=30,000</v>
          </cell>
          <cell r="K548" t="str">
            <v>รพช.</v>
          </cell>
          <cell r="L548" t="str">
            <v>F2</v>
          </cell>
          <cell r="M548">
            <v>40</v>
          </cell>
          <cell r="N548">
            <v>20467</v>
          </cell>
          <cell r="O548">
            <v>5</v>
          </cell>
          <cell r="P548" t="str">
            <v>รพช.F2 &lt;=30,000</v>
          </cell>
        </row>
        <row r="549">
          <cell r="C549" t="str">
            <v>11448</v>
          </cell>
          <cell r="D549" t="str">
            <v>รพร.ท่าบ่อ</v>
          </cell>
          <cell r="E549" t="str">
            <v>รพช.</v>
          </cell>
          <cell r="F549" t="str">
            <v>M2</v>
          </cell>
          <cell r="G549">
            <v>200</v>
          </cell>
          <cell r="H549">
            <v>64710</v>
          </cell>
          <cell r="I549">
            <v>13</v>
          </cell>
          <cell r="J549" t="str">
            <v>รพช. M2 &gt;100</v>
          </cell>
          <cell r="K549" t="str">
            <v>รพช.</v>
          </cell>
          <cell r="L549" t="str">
            <v>M2</v>
          </cell>
          <cell r="M549">
            <v>251</v>
          </cell>
          <cell r="N549">
            <v>64168</v>
          </cell>
          <cell r="O549">
            <v>13</v>
          </cell>
          <cell r="P549" t="str">
            <v>รพช. M2 &gt;100</v>
          </cell>
        </row>
        <row r="550">
          <cell r="C550" t="str">
            <v>21356</v>
          </cell>
          <cell r="D550" t="str">
            <v>รพ.สระใคร</v>
          </cell>
          <cell r="E550" t="str">
            <v>รพช.</v>
          </cell>
          <cell r="F550" t="str">
            <v>F3</v>
          </cell>
          <cell r="G550">
            <v>30</v>
          </cell>
          <cell r="H550">
            <v>20446</v>
          </cell>
          <cell r="I550">
            <v>3</v>
          </cell>
          <cell r="J550" t="str">
            <v>รพช.F3 15,000-25,000</v>
          </cell>
          <cell r="K550" t="str">
            <v>รพช.</v>
          </cell>
          <cell r="L550" t="str">
            <v>F3</v>
          </cell>
          <cell r="M550">
            <v>28</v>
          </cell>
          <cell r="N550">
            <v>20443</v>
          </cell>
          <cell r="O550">
            <v>3</v>
          </cell>
          <cell r="P550" t="str">
            <v>รพช.F3 15,000-25,000</v>
          </cell>
        </row>
        <row r="551">
          <cell r="C551" t="str">
            <v>28778</v>
          </cell>
          <cell r="D551" t="str">
            <v>รพ.โพธิ์ตาก</v>
          </cell>
          <cell r="E551" t="str">
            <v>รพช.</v>
          </cell>
          <cell r="F551" t="str">
            <v>F3</v>
          </cell>
          <cell r="G551">
            <v>0</v>
          </cell>
          <cell r="H551">
            <v>12048</v>
          </cell>
          <cell r="I551">
            <v>2</v>
          </cell>
          <cell r="J551" t="str">
            <v>รพช.F3 &lt;=15,000</v>
          </cell>
          <cell r="K551" t="str">
            <v>รพช.</v>
          </cell>
          <cell r="L551" t="str">
            <v>F3</v>
          </cell>
          <cell r="M551">
            <v>16</v>
          </cell>
          <cell r="N551">
            <v>12021</v>
          </cell>
          <cell r="O551">
            <v>2</v>
          </cell>
          <cell r="P551" t="str">
            <v>รพช.F3 &lt;=15,000</v>
          </cell>
        </row>
        <row r="552">
          <cell r="C552" t="str">
            <v>28811</v>
          </cell>
          <cell r="D552" t="str">
            <v>รพ.เฝ้าไร่</v>
          </cell>
          <cell r="E552" t="str">
            <v>รพช.</v>
          </cell>
          <cell r="F552" t="str">
            <v>F3</v>
          </cell>
          <cell r="G552">
            <v>30</v>
          </cell>
          <cell r="H552">
            <v>36356</v>
          </cell>
          <cell r="I552">
            <v>4</v>
          </cell>
          <cell r="J552" t="str">
            <v>รพช.F3 &gt;=25,000</v>
          </cell>
          <cell r="K552" t="str">
            <v>รพช.</v>
          </cell>
          <cell r="L552" t="str">
            <v>F2</v>
          </cell>
          <cell r="M552">
            <v>30</v>
          </cell>
          <cell r="N552">
            <v>36564</v>
          </cell>
          <cell r="O552">
            <v>6</v>
          </cell>
          <cell r="P552" t="str">
            <v>รพช.F2 30,000 - 60,000</v>
          </cell>
        </row>
        <row r="553">
          <cell r="C553" t="str">
            <v>28815</v>
          </cell>
          <cell r="D553" t="str">
            <v>รพ.รัตนวาปี</v>
          </cell>
          <cell r="E553" t="str">
            <v>รพช.</v>
          </cell>
          <cell r="F553" t="str">
            <v>F3</v>
          </cell>
          <cell r="G553">
            <v>30</v>
          </cell>
          <cell r="H553">
            <v>29251</v>
          </cell>
          <cell r="I553">
            <v>4</v>
          </cell>
          <cell r="J553" t="str">
            <v>รพช.F3 &gt;=25,000</v>
          </cell>
          <cell r="K553" t="str">
            <v>รพช.</v>
          </cell>
          <cell r="L553" t="str">
            <v>F3</v>
          </cell>
          <cell r="M553">
            <v>36</v>
          </cell>
          <cell r="N553">
            <v>29044</v>
          </cell>
          <cell r="O553">
            <v>4</v>
          </cell>
          <cell r="P553" t="str">
            <v>รพช.F3 &gt;=25,000</v>
          </cell>
        </row>
        <row r="554">
          <cell r="C554" t="str">
            <v>10704</v>
          </cell>
          <cell r="D554" t="str">
            <v>รพ.หนองบัวลำภู</v>
          </cell>
          <cell r="E554" t="str">
            <v>รพท.</v>
          </cell>
          <cell r="F554" t="str">
            <v>S</v>
          </cell>
          <cell r="G554">
            <v>323</v>
          </cell>
          <cell r="H554">
            <v>99292</v>
          </cell>
          <cell r="I554">
            <v>16</v>
          </cell>
          <cell r="J554" t="str">
            <v>รพท.S &lt;=400</v>
          </cell>
          <cell r="K554" t="str">
            <v>รพท.</v>
          </cell>
          <cell r="L554" t="str">
            <v>S</v>
          </cell>
          <cell r="M554">
            <v>323</v>
          </cell>
          <cell r="N554">
            <v>99538</v>
          </cell>
          <cell r="O554">
            <v>16</v>
          </cell>
          <cell r="P554" t="str">
            <v>รพท.S &lt;=400</v>
          </cell>
        </row>
        <row r="555">
          <cell r="C555" t="str">
            <v>10991</v>
          </cell>
          <cell r="D555" t="str">
            <v>รพ.นากลาง</v>
          </cell>
          <cell r="E555" t="str">
            <v>รพช.</v>
          </cell>
          <cell r="F555" t="str">
            <v>F1</v>
          </cell>
          <cell r="G555">
            <v>80</v>
          </cell>
          <cell r="H555">
            <v>70914</v>
          </cell>
          <cell r="I555">
            <v>10</v>
          </cell>
          <cell r="J555" t="str">
            <v>รพช.F1 50,000-100,000</v>
          </cell>
          <cell r="K555" t="str">
            <v>รพช.</v>
          </cell>
          <cell r="L555" t="str">
            <v>F1</v>
          </cell>
          <cell r="M555">
            <v>78</v>
          </cell>
          <cell r="N555">
            <v>70464</v>
          </cell>
          <cell r="O555">
            <v>10</v>
          </cell>
          <cell r="P555" t="str">
            <v>รพช.F1 50,000-100,000</v>
          </cell>
        </row>
        <row r="556">
          <cell r="C556" t="str">
            <v>10992</v>
          </cell>
          <cell r="D556" t="str">
            <v>รพ.โนนสัง</v>
          </cell>
          <cell r="E556" t="str">
            <v>รพช.</v>
          </cell>
          <cell r="F556" t="str">
            <v>F2</v>
          </cell>
          <cell r="G556">
            <v>35</v>
          </cell>
          <cell r="H556">
            <v>47565</v>
          </cell>
          <cell r="I556">
            <v>6</v>
          </cell>
          <cell r="J556" t="str">
            <v>รพช.F2 30,000 - 60,000</v>
          </cell>
          <cell r="K556" t="str">
            <v>รพช.</v>
          </cell>
          <cell r="L556" t="str">
            <v>F2</v>
          </cell>
          <cell r="M556">
            <v>35</v>
          </cell>
          <cell r="N556">
            <v>47246</v>
          </cell>
          <cell r="O556">
            <v>6</v>
          </cell>
          <cell r="P556" t="str">
            <v>รพช.F2 30,000 - 60,000</v>
          </cell>
        </row>
        <row r="557">
          <cell r="C557" t="str">
            <v>10993</v>
          </cell>
          <cell r="D557" t="str">
            <v>รพ.ศรีบุญเรือง</v>
          </cell>
          <cell r="E557" t="str">
            <v>รพช.</v>
          </cell>
          <cell r="F557" t="str">
            <v>F1</v>
          </cell>
          <cell r="G557">
            <v>90</v>
          </cell>
          <cell r="H557">
            <v>84785</v>
          </cell>
          <cell r="I557">
            <v>10</v>
          </cell>
          <cell r="J557" t="str">
            <v>รพช.F1 50,000-100,000</v>
          </cell>
          <cell r="K557" t="str">
            <v>รพช.</v>
          </cell>
          <cell r="L557" t="str">
            <v>F1</v>
          </cell>
          <cell r="M557">
            <v>90</v>
          </cell>
          <cell r="N557">
            <v>83898</v>
          </cell>
          <cell r="O557">
            <v>10</v>
          </cell>
          <cell r="P557" t="str">
            <v>รพช.F1 50,000-100,000</v>
          </cell>
        </row>
        <row r="558">
          <cell r="C558" t="str">
            <v>10994</v>
          </cell>
          <cell r="D558" t="str">
            <v>รพ.สุวรรณคูหา</v>
          </cell>
          <cell r="E558" t="str">
            <v>รพช.</v>
          </cell>
          <cell r="F558" t="str">
            <v>F2</v>
          </cell>
          <cell r="G558">
            <v>51</v>
          </cell>
          <cell r="H558">
            <v>53945</v>
          </cell>
          <cell r="I558">
            <v>6</v>
          </cell>
          <cell r="J558" t="str">
            <v>รพช.F2 30,000 - 60,000</v>
          </cell>
          <cell r="K558" t="str">
            <v>รพช.</v>
          </cell>
          <cell r="L558" t="str">
            <v>F2</v>
          </cell>
          <cell r="M558">
            <v>55</v>
          </cell>
          <cell r="N558">
            <v>53634</v>
          </cell>
          <cell r="O558">
            <v>6</v>
          </cell>
          <cell r="P558" t="str">
            <v>รพช.F2 30,000 - 60,000</v>
          </cell>
        </row>
        <row r="559">
          <cell r="C559" t="str">
            <v>23367</v>
          </cell>
          <cell r="D559" t="str">
            <v>รพ.นาวัง เฉลิมพระเกียรติ 80 พรรษา</v>
          </cell>
          <cell r="E559" t="str">
            <v>รพช.</v>
          </cell>
          <cell r="F559" t="str">
            <v>F2</v>
          </cell>
          <cell r="G559">
            <v>40</v>
          </cell>
          <cell r="H559">
            <v>29447</v>
          </cell>
          <cell r="I559">
            <v>5</v>
          </cell>
          <cell r="J559" t="str">
            <v>รพช.F2 &lt;=30,000</v>
          </cell>
          <cell r="K559" t="str">
            <v>รพช.</v>
          </cell>
          <cell r="L559" t="str">
            <v>F2</v>
          </cell>
          <cell r="M559">
            <v>46</v>
          </cell>
          <cell r="N559">
            <v>29157</v>
          </cell>
          <cell r="O559">
            <v>5</v>
          </cell>
          <cell r="P559" t="str">
            <v>รพช.F2 &lt;=30,000</v>
          </cell>
        </row>
        <row r="560">
          <cell r="C560" t="str">
            <v>10671</v>
          </cell>
          <cell r="D560" t="str">
            <v>รพ.อุดรธานี</v>
          </cell>
          <cell r="E560" t="str">
            <v>รพศ</v>
          </cell>
          <cell r="F560" t="str">
            <v>A</v>
          </cell>
          <cell r="G560">
            <v>1022</v>
          </cell>
          <cell r="H560">
            <v>257694</v>
          </cell>
          <cell r="I560">
            <v>20</v>
          </cell>
          <cell r="J560" t="str">
            <v>รพศ.A &gt;1000</v>
          </cell>
          <cell r="K560" t="str">
            <v>รพศ.</v>
          </cell>
          <cell r="L560" t="str">
            <v>A</v>
          </cell>
          <cell r="M560">
            <v>1073</v>
          </cell>
          <cell r="N560">
            <v>257362</v>
          </cell>
          <cell r="O560">
            <v>20</v>
          </cell>
          <cell r="P560" t="str">
            <v>รพศ.A &gt;1000</v>
          </cell>
        </row>
        <row r="561">
          <cell r="C561" t="str">
            <v>11013</v>
          </cell>
          <cell r="D561" t="str">
            <v>รพ.กุดจับ</v>
          </cell>
          <cell r="E561" t="str">
            <v>รพช.</v>
          </cell>
          <cell r="F561" t="str">
            <v>F2</v>
          </cell>
          <cell r="G561">
            <v>35</v>
          </cell>
          <cell r="H561">
            <v>51686</v>
          </cell>
          <cell r="I561">
            <v>6</v>
          </cell>
          <cell r="J561" t="str">
            <v>รพช.F2 30,000 - 60,000</v>
          </cell>
          <cell r="K561" t="str">
            <v>รพช.</v>
          </cell>
          <cell r="L561" t="str">
            <v>F2</v>
          </cell>
          <cell r="M561">
            <v>56</v>
          </cell>
          <cell r="N561">
            <v>51803</v>
          </cell>
          <cell r="O561">
            <v>6</v>
          </cell>
          <cell r="P561" t="str">
            <v>รพช.F2 30,000 - 60,000</v>
          </cell>
        </row>
        <row r="562">
          <cell r="C562" t="str">
            <v>11014</v>
          </cell>
          <cell r="D562" t="str">
            <v>รพ.หนองวัวซอ</v>
          </cell>
          <cell r="E562" t="str">
            <v>รพช.</v>
          </cell>
          <cell r="F562" t="str">
            <v>F2</v>
          </cell>
          <cell r="G562">
            <v>42</v>
          </cell>
          <cell r="H562">
            <v>50000</v>
          </cell>
          <cell r="I562">
            <v>6</v>
          </cell>
          <cell r="J562" t="str">
            <v>รพช.F2 30,000 - 60,000</v>
          </cell>
          <cell r="K562" t="str">
            <v>รพช.</v>
          </cell>
          <cell r="L562" t="str">
            <v>F2</v>
          </cell>
          <cell r="M562">
            <v>67</v>
          </cell>
          <cell r="N562">
            <v>49979</v>
          </cell>
          <cell r="O562">
            <v>6</v>
          </cell>
          <cell r="P562" t="str">
            <v>รพช.F2 30,000 - 60,000</v>
          </cell>
        </row>
        <row r="563">
          <cell r="C563" t="str">
            <v>11015</v>
          </cell>
          <cell r="D563" t="str">
            <v>รพ.กุมภวาปี</v>
          </cell>
          <cell r="E563" t="str">
            <v>รพท.</v>
          </cell>
          <cell r="F563" t="str">
            <v>M1</v>
          </cell>
          <cell r="G563">
            <v>180</v>
          </cell>
          <cell r="H563">
            <v>85069</v>
          </cell>
          <cell r="I563">
            <v>14</v>
          </cell>
          <cell r="J563" t="str">
            <v>รพท. M1 &lt;=200</v>
          </cell>
          <cell r="K563" t="str">
            <v>รพท.</v>
          </cell>
          <cell r="L563" t="str">
            <v>M1</v>
          </cell>
          <cell r="M563">
            <v>198</v>
          </cell>
          <cell r="N563">
            <v>84555</v>
          </cell>
          <cell r="O563">
            <v>14</v>
          </cell>
          <cell r="P563" t="str">
            <v>รพท. M1 &lt;=200</v>
          </cell>
        </row>
        <row r="564">
          <cell r="C564" t="str">
            <v>11016</v>
          </cell>
          <cell r="D564" t="str">
            <v>รพ.ห้วยเกิ้ง</v>
          </cell>
          <cell r="E564" t="str">
            <v>รพช.</v>
          </cell>
          <cell r="F564" t="str">
            <v>F3</v>
          </cell>
          <cell r="G564">
            <v>10</v>
          </cell>
          <cell r="H564">
            <v>3779</v>
          </cell>
          <cell r="I564">
            <v>2</v>
          </cell>
          <cell r="J564" t="str">
            <v>รพช.F3 &lt;=15,000</v>
          </cell>
          <cell r="K564" t="str">
            <v>รพช.</v>
          </cell>
          <cell r="L564" t="str">
            <v>F3</v>
          </cell>
          <cell r="M564">
            <v>10</v>
          </cell>
          <cell r="N564">
            <v>4052</v>
          </cell>
          <cell r="O564">
            <v>2</v>
          </cell>
          <cell r="P564" t="str">
            <v>รพช.F3 &lt;=15,000</v>
          </cell>
        </row>
        <row r="565">
          <cell r="C565" t="str">
            <v>11017</v>
          </cell>
          <cell r="D565" t="str">
            <v>รพ.โนนสะอาด</v>
          </cell>
          <cell r="E565" t="str">
            <v>รพช.</v>
          </cell>
          <cell r="F565" t="str">
            <v>F2</v>
          </cell>
          <cell r="G565">
            <v>36</v>
          </cell>
          <cell r="H565">
            <v>37789</v>
          </cell>
          <cell r="I565">
            <v>6</v>
          </cell>
          <cell r="J565" t="str">
            <v>รพช.F2 30,000 - 60,000</v>
          </cell>
          <cell r="K565" t="str">
            <v>รพช.</v>
          </cell>
          <cell r="L565" t="str">
            <v>F2</v>
          </cell>
          <cell r="M565">
            <v>36</v>
          </cell>
          <cell r="N565">
            <v>37576</v>
          </cell>
          <cell r="O565">
            <v>6</v>
          </cell>
          <cell r="P565" t="str">
            <v>รพช.F2 30,000 - 60,000</v>
          </cell>
        </row>
        <row r="566">
          <cell r="C566" t="str">
            <v>11018</v>
          </cell>
          <cell r="D566" t="str">
            <v>รพ.หนองหาน</v>
          </cell>
          <cell r="E566" t="str">
            <v>รพช.</v>
          </cell>
          <cell r="F566" t="str">
            <v>M2</v>
          </cell>
          <cell r="G566">
            <v>113</v>
          </cell>
          <cell r="H566">
            <v>91488</v>
          </cell>
          <cell r="I566">
            <v>13</v>
          </cell>
          <cell r="J566" t="str">
            <v>รพช. M2 &gt;100</v>
          </cell>
          <cell r="K566" t="str">
            <v>รพช.</v>
          </cell>
          <cell r="L566" t="str">
            <v>M2</v>
          </cell>
          <cell r="M566">
            <v>113</v>
          </cell>
          <cell r="N566">
            <v>91558</v>
          </cell>
          <cell r="O566">
            <v>13</v>
          </cell>
          <cell r="P566" t="str">
            <v>รพช. M2 &gt;100</v>
          </cell>
        </row>
        <row r="567">
          <cell r="C567" t="str">
            <v>11019</v>
          </cell>
          <cell r="D567" t="str">
            <v>รพ.ทุ่งฝน</v>
          </cell>
          <cell r="E567" t="str">
            <v>รพช.</v>
          </cell>
          <cell r="F567" t="str">
            <v>F2</v>
          </cell>
          <cell r="G567">
            <v>30</v>
          </cell>
          <cell r="H567">
            <v>25310</v>
          </cell>
          <cell r="I567">
            <v>5</v>
          </cell>
          <cell r="J567" t="str">
            <v>รพช.F2 &lt;=30,000</v>
          </cell>
          <cell r="K567" t="str">
            <v>รพช.</v>
          </cell>
          <cell r="L567" t="str">
            <v>F2</v>
          </cell>
          <cell r="M567">
            <v>30</v>
          </cell>
          <cell r="N567">
            <v>25415</v>
          </cell>
          <cell r="O567">
            <v>5</v>
          </cell>
          <cell r="P567" t="str">
            <v>รพช.F2 &lt;=30,000</v>
          </cell>
        </row>
        <row r="568">
          <cell r="C568" t="str">
            <v>11020</v>
          </cell>
          <cell r="D568" t="str">
            <v>รพ.ไชยวาน</v>
          </cell>
          <cell r="E568" t="str">
            <v>รพช.</v>
          </cell>
          <cell r="F568" t="str">
            <v>F2</v>
          </cell>
          <cell r="G568">
            <v>30</v>
          </cell>
          <cell r="H568">
            <v>30211</v>
          </cell>
          <cell r="I568">
            <v>6</v>
          </cell>
          <cell r="J568" t="str">
            <v>รพช.F2 30,000 - 60,000</v>
          </cell>
          <cell r="K568" t="str">
            <v>รพช.</v>
          </cell>
          <cell r="L568" t="str">
            <v>F2</v>
          </cell>
          <cell r="M568">
            <v>30</v>
          </cell>
          <cell r="N568">
            <v>30131</v>
          </cell>
          <cell r="O568">
            <v>6</v>
          </cell>
          <cell r="P568" t="str">
            <v>รพช.F2 30,000 - 60,000</v>
          </cell>
        </row>
        <row r="569">
          <cell r="C569" t="str">
            <v>11021</v>
          </cell>
          <cell r="D569" t="str">
            <v>รพ.ศรีธาตุ</v>
          </cell>
          <cell r="E569" t="str">
            <v>รพช.</v>
          </cell>
          <cell r="F569" t="str">
            <v>F2</v>
          </cell>
          <cell r="G569">
            <v>30</v>
          </cell>
          <cell r="H569">
            <v>37371</v>
          </cell>
          <cell r="I569">
            <v>6</v>
          </cell>
          <cell r="J569" t="str">
            <v>รพช.F2 30,000 - 60,000</v>
          </cell>
          <cell r="K569" t="str">
            <v>รพช.</v>
          </cell>
          <cell r="L569" t="str">
            <v>F2</v>
          </cell>
          <cell r="M569">
            <v>34</v>
          </cell>
          <cell r="N569">
            <v>36974</v>
          </cell>
          <cell r="O569">
            <v>6</v>
          </cell>
          <cell r="P569" t="str">
            <v>รพช.F2 30,000 - 60,000</v>
          </cell>
        </row>
        <row r="570">
          <cell r="C570" t="str">
            <v>11022</v>
          </cell>
          <cell r="D570" t="str">
            <v>รพ.วังสามหมอ</v>
          </cell>
          <cell r="E570" t="str">
            <v>รพช.</v>
          </cell>
          <cell r="F570" t="str">
            <v>F2</v>
          </cell>
          <cell r="G570">
            <v>55</v>
          </cell>
          <cell r="H570">
            <v>44510</v>
          </cell>
          <cell r="I570">
            <v>6</v>
          </cell>
          <cell r="J570" t="str">
            <v>รพช.F2 30,000 - 60,000</v>
          </cell>
          <cell r="K570" t="str">
            <v>รพช.</v>
          </cell>
          <cell r="L570" t="str">
            <v>F2</v>
          </cell>
          <cell r="M570">
            <v>70</v>
          </cell>
          <cell r="N570">
            <v>44044</v>
          </cell>
          <cell r="O570">
            <v>6</v>
          </cell>
          <cell r="P570" t="str">
            <v>รพช.F2 30,000 - 60,000</v>
          </cell>
        </row>
        <row r="571">
          <cell r="C571" t="str">
            <v>11023</v>
          </cell>
          <cell r="D571" t="str">
            <v>รพ.บ้านผือ</v>
          </cell>
          <cell r="E571" t="str">
            <v>รพช.</v>
          </cell>
          <cell r="F571" t="str">
            <v>M2</v>
          </cell>
          <cell r="G571">
            <v>134</v>
          </cell>
          <cell r="H571">
            <v>88365</v>
          </cell>
          <cell r="I571">
            <v>13</v>
          </cell>
          <cell r="J571" t="str">
            <v>รพช. M2 &gt;100</v>
          </cell>
          <cell r="K571" t="str">
            <v>รพช.</v>
          </cell>
          <cell r="L571" t="str">
            <v>M2</v>
          </cell>
          <cell r="M571">
            <v>114</v>
          </cell>
          <cell r="N571">
            <v>87598</v>
          </cell>
          <cell r="O571">
            <v>13</v>
          </cell>
          <cell r="P571" t="str">
            <v>รพช. M2 &gt;100</v>
          </cell>
        </row>
        <row r="572">
          <cell r="C572" t="str">
            <v>11024</v>
          </cell>
          <cell r="D572" t="str">
            <v>รพ.น้ำโสม</v>
          </cell>
          <cell r="E572" t="str">
            <v>รพช.</v>
          </cell>
          <cell r="F572" t="str">
            <v>F1</v>
          </cell>
          <cell r="G572">
            <v>70</v>
          </cell>
          <cell r="H572">
            <v>47878</v>
          </cell>
          <cell r="I572">
            <v>9</v>
          </cell>
          <cell r="J572" t="str">
            <v>รพช.F1 &lt;=50,000</v>
          </cell>
          <cell r="K572" t="str">
            <v>รพช.</v>
          </cell>
          <cell r="L572" t="str">
            <v>F2</v>
          </cell>
          <cell r="M572">
            <v>70</v>
          </cell>
          <cell r="N572">
            <v>47493</v>
          </cell>
          <cell r="O572">
            <v>6</v>
          </cell>
          <cell r="P572" t="str">
            <v>รพช.F2 30,000 - 60,000</v>
          </cell>
        </row>
        <row r="573">
          <cell r="C573" t="str">
            <v>11025</v>
          </cell>
          <cell r="D573" t="str">
            <v>รพ.เพ็ญ</v>
          </cell>
          <cell r="E573" t="str">
            <v>รพช.</v>
          </cell>
          <cell r="F573" t="str">
            <v>F1</v>
          </cell>
          <cell r="G573">
            <v>120</v>
          </cell>
          <cell r="H573">
            <v>89248</v>
          </cell>
          <cell r="I573">
            <v>10</v>
          </cell>
          <cell r="J573" t="str">
            <v>รพช.F1 50,000-100,000</v>
          </cell>
          <cell r="K573" t="str">
            <v>รพช.</v>
          </cell>
          <cell r="L573" t="str">
            <v>F1</v>
          </cell>
          <cell r="M573">
            <v>114</v>
          </cell>
          <cell r="N573">
            <v>89083</v>
          </cell>
          <cell r="O573">
            <v>10</v>
          </cell>
          <cell r="P573" t="str">
            <v>รพช.F1 50,000-100,000</v>
          </cell>
        </row>
        <row r="574">
          <cell r="C574" t="str">
            <v>11026</v>
          </cell>
          <cell r="D574" t="str">
            <v>รพ.สร้างคอม</v>
          </cell>
          <cell r="E574" t="str">
            <v>รพช.</v>
          </cell>
          <cell r="F574" t="str">
            <v>F2</v>
          </cell>
          <cell r="G574">
            <v>30</v>
          </cell>
          <cell r="H574">
            <v>22608</v>
          </cell>
          <cell r="I574">
            <v>5</v>
          </cell>
          <cell r="J574" t="str">
            <v>รพช.F2 &lt;=30,000</v>
          </cell>
          <cell r="K574" t="str">
            <v>รพช.</v>
          </cell>
          <cell r="L574" t="str">
            <v>F2</v>
          </cell>
          <cell r="M574">
            <v>30</v>
          </cell>
          <cell r="N574">
            <v>22543</v>
          </cell>
          <cell r="O574">
            <v>5</v>
          </cell>
          <cell r="P574" t="str">
            <v>รพช.F2 &lt;=30,000</v>
          </cell>
        </row>
        <row r="575">
          <cell r="C575" t="str">
            <v>11027</v>
          </cell>
          <cell r="D575" t="str">
            <v>รพ.หนองแสง</v>
          </cell>
          <cell r="E575" t="str">
            <v>รพช.</v>
          </cell>
          <cell r="F575" t="str">
            <v>F2</v>
          </cell>
          <cell r="G575">
            <v>34</v>
          </cell>
          <cell r="H575">
            <v>21172</v>
          </cell>
          <cell r="I575">
            <v>5</v>
          </cell>
          <cell r="J575" t="str">
            <v>รพช.F2 &lt;=30,000</v>
          </cell>
          <cell r="K575" t="str">
            <v>รพช.</v>
          </cell>
          <cell r="L575" t="str">
            <v>F2</v>
          </cell>
          <cell r="M575">
            <v>30</v>
          </cell>
          <cell r="N575">
            <v>21135</v>
          </cell>
          <cell r="O575">
            <v>5</v>
          </cell>
          <cell r="P575" t="str">
            <v>รพช.F2 &lt;=30,000</v>
          </cell>
        </row>
        <row r="576">
          <cell r="C576" t="str">
            <v>11028</v>
          </cell>
          <cell r="D576" t="str">
            <v>รพ.นายูง</v>
          </cell>
          <cell r="E576" t="str">
            <v>รพช.</v>
          </cell>
          <cell r="F576" t="str">
            <v>F2</v>
          </cell>
          <cell r="G576">
            <v>30</v>
          </cell>
          <cell r="H576">
            <v>24153</v>
          </cell>
          <cell r="I576">
            <v>5</v>
          </cell>
          <cell r="J576" t="str">
            <v>รพช.F2 &lt;=30,000</v>
          </cell>
          <cell r="K576" t="str">
            <v>รพช.</v>
          </cell>
          <cell r="L576" t="str">
            <v>F2</v>
          </cell>
          <cell r="M576">
            <v>30</v>
          </cell>
          <cell r="N576">
            <v>23953</v>
          </cell>
          <cell r="O576">
            <v>5</v>
          </cell>
          <cell r="P576" t="str">
            <v>รพช.F2 &lt;=30,000</v>
          </cell>
        </row>
        <row r="577">
          <cell r="C577" t="str">
            <v>11029</v>
          </cell>
          <cell r="D577" t="str">
            <v>รพ.พิบูลย์รักษ์</v>
          </cell>
          <cell r="E577" t="str">
            <v>รพช.</v>
          </cell>
          <cell r="F577" t="str">
            <v>F2</v>
          </cell>
          <cell r="G577">
            <v>30</v>
          </cell>
          <cell r="H577">
            <v>19319</v>
          </cell>
          <cell r="I577">
            <v>5</v>
          </cell>
          <cell r="J577" t="str">
            <v>รพช.F2 &lt;=30,000</v>
          </cell>
          <cell r="K577" t="str">
            <v>รพช.</v>
          </cell>
          <cell r="L577" t="str">
            <v>F2</v>
          </cell>
          <cell r="M577">
            <v>30</v>
          </cell>
          <cell r="N577">
            <v>19544</v>
          </cell>
          <cell r="O577">
            <v>5</v>
          </cell>
          <cell r="P577" t="str">
            <v>รพช.F2 &lt;=30,000</v>
          </cell>
        </row>
        <row r="578">
          <cell r="C578" t="str">
            <v>11446</v>
          </cell>
          <cell r="D578" t="str">
            <v>รพร.บ้านดุง</v>
          </cell>
          <cell r="E578" t="str">
            <v>รพช.</v>
          </cell>
          <cell r="F578" t="str">
            <v>F1</v>
          </cell>
          <cell r="G578">
            <v>120</v>
          </cell>
          <cell r="H578">
            <v>99431</v>
          </cell>
          <cell r="I578">
            <v>10</v>
          </cell>
          <cell r="J578" t="str">
            <v>รพช.F1 50,000-100,000</v>
          </cell>
          <cell r="K578" t="str">
            <v>รพช.</v>
          </cell>
          <cell r="L578" t="str">
            <v>M2</v>
          </cell>
          <cell r="M578">
            <v>150</v>
          </cell>
          <cell r="N578">
            <v>98958</v>
          </cell>
          <cell r="O578">
            <v>13</v>
          </cell>
          <cell r="P578" t="str">
            <v>รพช. M2 &gt;100</v>
          </cell>
        </row>
        <row r="579">
          <cell r="C579" t="str">
            <v>25058</v>
          </cell>
          <cell r="D579" t="str">
            <v>รพ.กู่แก้ว</v>
          </cell>
          <cell r="E579" t="str">
            <v>รพช.</v>
          </cell>
          <cell r="F579" t="str">
            <v>F3</v>
          </cell>
          <cell r="G579">
            <v>10</v>
          </cell>
          <cell r="H579">
            <v>18117</v>
          </cell>
          <cell r="I579">
            <v>3</v>
          </cell>
          <cell r="J579" t="str">
            <v>รพช.F3 15,000-25,000</v>
          </cell>
          <cell r="K579" t="str">
            <v>รพช.</v>
          </cell>
          <cell r="L579" t="str">
            <v>F3</v>
          </cell>
          <cell r="M579">
            <v>26</v>
          </cell>
          <cell r="N579">
            <v>18163</v>
          </cell>
          <cell r="O579">
            <v>3</v>
          </cell>
          <cell r="P579" t="str">
            <v>รพช.F3 15,000-25,000</v>
          </cell>
        </row>
        <row r="580">
          <cell r="C580" t="str">
            <v>25059</v>
          </cell>
          <cell r="D580" t="str">
            <v>รพ.ประจักษ์ศิลปาคม</v>
          </cell>
          <cell r="E580" t="str">
            <v>รพช.</v>
          </cell>
          <cell r="F580" t="str">
            <v>F3</v>
          </cell>
          <cell r="G580">
            <v>10</v>
          </cell>
          <cell r="H580">
            <v>19043</v>
          </cell>
          <cell r="I580">
            <v>3</v>
          </cell>
          <cell r="J580" t="str">
            <v>รพช.F3 15,000-25,000</v>
          </cell>
          <cell r="K580" t="str">
            <v>รพช.</v>
          </cell>
          <cell r="L580" t="str">
            <v>F3</v>
          </cell>
          <cell r="M580">
            <v>14</v>
          </cell>
          <cell r="N580">
            <v>19158</v>
          </cell>
          <cell r="O580">
            <v>3</v>
          </cell>
          <cell r="P580" t="str">
            <v>รพช.F3 15,000-25,000</v>
          </cell>
        </row>
        <row r="581">
          <cell r="C581" t="str">
            <v>04007</v>
          </cell>
          <cell r="D581" t="str">
            <v>รพ.ซับใหญ่</v>
          </cell>
          <cell r="E581" t="str">
            <v>รพช.</v>
          </cell>
          <cell r="F581" t="str">
            <v>F3</v>
          </cell>
          <cell r="G581">
            <v>10</v>
          </cell>
          <cell r="H581">
            <v>11596</v>
          </cell>
          <cell r="I581">
            <v>2</v>
          </cell>
          <cell r="J581" t="str">
            <v>รพช.F3 &lt;=15,000</v>
          </cell>
          <cell r="K581" t="str">
            <v>รพช.</v>
          </cell>
          <cell r="L581" t="str">
            <v>F3</v>
          </cell>
          <cell r="M581">
            <v>10</v>
          </cell>
          <cell r="N581">
            <v>11611</v>
          </cell>
          <cell r="O581">
            <v>2</v>
          </cell>
          <cell r="P581" t="str">
            <v>รพช.F3 &lt;=15,000</v>
          </cell>
        </row>
        <row r="582">
          <cell r="C582" t="str">
            <v>10702</v>
          </cell>
          <cell r="D582" t="str">
            <v>รพ.ชัยภูมิ</v>
          </cell>
          <cell r="E582" t="str">
            <v>รพท.</v>
          </cell>
          <cell r="F582" t="str">
            <v>S</v>
          </cell>
          <cell r="G582">
            <v>626</v>
          </cell>
          <cell r="H582">
            <v>119401</v>
          </cell>
          <cell r="I582">
            <v>17</v>
          </cell>
          <cell r="J582" t="str">
            <v>รพท.S &gt;400</v>
          </cell>
          <cell r="K582" t="str">
            <v>รพท.</v>
          </cell>
          <cell r="L582" t="str">
            <v>S</v>
          </cell>
          <cell r="M582">
            <v>728</v>
          </cell>
          <cell r="N582">
            <v>118095</v>
          </cell>
          <cell r="O582">
            <v>17</v>
          </cell>
          <cell r="P582" t="str">
            <v>รพท.S &gt;400</v>
          </cell>
        </row>
        <row r="583">
          <cell r="C583" t="str">
            <v>10970</v>
          </cell>
          <cell r="D583" t="str">
            <v>รพ.บ้านเขว้า</v>
          </cell>
          <cell r="E583" t="str">
            <v>รพช.</v>
          </cell>
          <cell r="F583" t="str">
            <v>F2</v>
          </cell>
          <cell r="G583">
            <v>50</v>
          </cell>
          <cell r="H583">
            <v>36330</v>
          </cell>
          <cell r="I583">
            <v>6</v>
          </cell>
          <cell r="J583" t="str">
            <v>รพช.F2 30,000 - 60,000</v>
          </cell>
          <cell r="K583" t="str">
            <v>รพช.</v>
          </cell>
          <cell r="L583" t="str">
            <v>F2</v>
          </cell>
          <cell r="M583">
            <v>50</v>
          </cell>
          <cell r="N583">
            <v>36043</v>
          </cell>
          <cell r="O583">
            <v>6</v>
          </cell>
          <cell r="P583" t="str">
            <v>รพช.F2 30,000 - 60,000</v>
          </cell>
        </row>
        <row r="584">
          <cell r="C584" t="str">
            <v>10971</v>
          </cell>
          <cell r="D584" t="str">
            <v>รพ.คอนสวรรค์</v>
          </cell>
          <cell r="E584" t="str">
            <v>รพช.</v>
          </cell>
          <cell r="F584" t="str">
            <v>F2</v>
          </cell>
          <cell r="G584">
            <v>45</v>
          </cell>
          <cell r="H584">
            <v>37129</v>
          </cell>
          <cell r="I584">
            <v>6</v>
          </cell>
          <cell r="J584" t="str">
            <v>รพช.F2 30,000 - 60,000</v>
          </cell>
          <cell r="K584" t="str">
            <v>รพช.</v>
          </cell>
          <cell r="L584" t="str">
            <v>F2</v>
          </cell>
          <cell r="M584">
            <v>45</v>
          </cell>
          <cell r="N584">
            <v>36770</v>
          </cell>
          <cell r="O584">
            <v>6</v>
          </cell>
          <cell r="P584" t="str">
            <v>รพช.F2 30,000 - 60,000</v>
          </cell>
        </row>
        <row r="585">
          <cell r="C585" t="str">
            <v>10972</v>
          </cell>
          <cell r="D585" t="str">
            <v>รพ.เกษตรสมบูรณ์</v>
          </cell>
          <cell r="E585" t="str">
            <v>รพช.</v>
          </cell>
          <cell r="F585" t="str">
            <v>F2</v>
          </cell>
          <cell r="G585">
            <v>77</v>
          </cell>
          <cell r="H585">
            <v>80184</v>
          </cell>
          <cell r="I585">
            <v>7</v>
          </cell>
          <cell r="J585" t="str">
            <v>รพช.F2 60,000-90,000</v>
          </cell>
          <cell r="K585" t="str">
            <v>รพช.</v>
          </cell>
          <cell r="L585" t="str">
            <v>F2</v>
          </cell>
          <cell r="M585">
            <v>77</v>
          </cell>
          <cell r="N585">
            <v>79669</v>
          </cell>
          <cell r="O585">
            <v>7</v>
          </cell>
          <cell r="P585" t="str">
            <v>รพช.F2 60,000-90,000</v>
          </cell>
        </row>
        <row r="586">
          <cell r="C586" t="str">
            <v>10973</v>
          </cell>
          <cell r="D586" t="str">
            <v>รพ.หนองบัวแดง</v>
          </cell>
          <cell r="E586" t="str">
            <v>รพช.</v>
          </cell>
          <cell r="F586" t="str">
            <v>M2</v>
          </cell>
          <cell r="G586">
            <v>120</v>
          </cell>
          <cell r="H586">
            <v>78870</v>
          </cell>
          <cell r="I586">
            <v>13</v>
          </cell>
          <cell r="J586" t="str">
            <v>รพช. M2 &gt;100</v>
          </cell>
          <cell r="K586" t="str">
            <v>รพช.</v>
          </cell>
          <cell r="L586" t="str">
            <v>M2</v>
          </cell>
          <cell r="M586">
            <v>120</v>
          </cell>
          <cell r="N586">
            <v>77952</v>
          </cell>
          <cell r="O586">
            <v>13</v>
          </cell>
          <cell r="P586" t="str">
            <v>รพช. M2 &gt;100</v>
          </cell>
        </row>
        <row r="587">
          <cell r="C587" t="str">
            <v>10974</v>
          </cell>
          <cell r="D587" t="str">
            <v>รพ.จัตุรัส</v>
          </cell>
          <cell r="E587" t="str">
            <v>รพช.</v>
          </cell>
          <cell r="F587" t="str">
            <v>F1</v>
          </cell>
          <cell r="G587">
            <v>60</v>
          </cell>
          <cell r="H587">
            <v>53696</v>
          </cell>
          <cell r="I587">
            <v>10</v>
          </cell>
          <cell r="J587" t="str">
            <v>รพช.F1 50,000-100,000</v>
          </cell>
          <cell r="K587" t="str">
            <v>รพช.</v>
          </cell>
          <cell r="L587" t="str">
            <v>F1</v>
          </cell>
          <cell r="M587">
            <v>90</v>
          </cell>
          <cell r="N587">
            <v>53453</v>
          </cell>
          <cell r="O587">
            <v>10</v>
          </cell>
          <cell r="P587" t="str">
            <v>รพช.F1 50,000-100,000</v>
          </cell>
        </row>
        <row r="588">
          <cell r="C588" t="str">
            <v>10975</v>
          </cell>
          <cell r="D588" t="str">
            <v>รพ.บำเหน็จณรงค์</v>
          </cell>
          <cell r="E588" t="str">
            <v>รพช.</v>
          </cell>
          <cell r="F588" t="str">
            <v>F1</v>
          </cell>
          <cell r="G588">
            <v>75</v>
          </cell>
          <cell r="H588">
            <v>39142</v>
          </cell>
          <cell r="I588">
            <v>9</v>
          </cell>
          <cell r="J588" t="str">
            <v>รพช.F1 &lt;=50,000</v>
          </cell>
          <cell r="K588" t="str">
            <v>รพช.</v>
          </cell>
          <cell r="L588" t="str">
            <v>F1</v>
          </cell>
          <cell r="M588">
            <v>73</v>
          </cell>
          <cell r="N588">
            <v>38701</v>
          </cell>
          <cell r="O588">
            <v>9</v>
          </cell>
          <cell r="P588" t="str">
            <v>รพช.F1 &lt;=50,000</v>
          </cell>
        </row>
        <row r="589">
          <cell r="C589" t="str">
            <v>10976</v>
          </cell>
          <cell r="D589" t="str">
            <v>รพ.หนองบัวระเหว</v>
          </cell>
          <cell r="E589" t="str">
            <v>รพช.</v>
          </cell>
          <cell r="F589" t="str">
            <v>F2</v>
          </cell>
          <cell r="G589">
            <v>30</v>
          </cell>
          <cell r="H589">
            <v>29117</v>
          </cell>
          <cell r="I589">
            <v>5</v>
          </cell>
          <cell r="J589" t="str">
            <v>รพช.F2 &lt;=30,000</v>
          </cell>
          <cell r="K589" t="str">
            <v>รพช.</v>
          </cell>
          <cell r="L589" t="str">
            <v>F2</v>
          </cell>
          <cell r="M589">
            <v>30</v>
          </cell>
          <cell r="N589">
            <v>29200</v>
          </cell>
          <cell r="O589">
            <v>5</v>
          </cell>
          <cell r="P589" t="str">
            <v>รพช.F2 &lt;=30,000</v>
          </cell>
        </row>
        <row r="590">
          <cell r="C590" t="str">
            <v>10977</v>
          </cell>
          <cell r="D590" t="str">
            <v>รพ.เทพสถิต</v>
          </cell>
          <cell r="E590" t="str">
            <v>รพช.</v>
          </cell>
          <cell r="F590" t="str">
            <v>F2</v>
          </cell>
          <cell r="G590">
            <v>30</v>
          </cell>
          <cell r="H590">
            <v>54713</v>
          </cell>
          <cell r="I590">
            <v>6</v>
          </cell>
          <cell r="J590" t="str">
            <v>รพช.F2 30,000 - 60,000</v>
          </cell>
          <cell r="K590" t="str">
            <v>รพช.</v>
          </cell>
          <cell r="L590" t="str">
            <v>F2</v>
          </cell>
          <cell r="M590">
            <v>30</v>
          </cell>
          <cell r="N590">
            <v>54449</v>
          </cell>
          <cell r="O590">
            <v>6</v>
          </cell>
          <cell r="P590" t="str">
            <v>รพช.F2 30,000 - 60,000</v>
          </cell>
        </row>
        <row r="591">
          <cell r="C591" t="str">
            <v>10978</v>
          </cell>
          <cell r="D591" t="str">
            <v>รพ.ภูเขียวเฉลิมพระเกียรติ</v>
          </cell>
          <cell r="E591" t="str">
            <v>รพช.</v>
          </cell>
          <cell r="F591" t="str">
            <v>M1</v>
          </cell>
          <cell r="G591">
            <v>277</v>
          </cell>
          <cell r="H591">
            <v>93688</v>
          </cell>
          <cell r="I591">
            <v>15</v>
          </cell>
          <cell r="J591" t="str">
            <v>รพท. M1 &gt;200</v>
          </cell>
          <cell r="K591" t="str">
            <v>รพท.</v>
          </cell>
          <cell r="L591" t="str">
            <v>M1</v>
          </cell>
          <cell r="M591">
            <v>277</v>
          </cell>
          <cell r="N591">
            <v>93447</v>
          </cell>
          <cell r="O591">
            <v>15</v>
          </cell>
          <cell r="P591" t="str">
            <v>รพท. M1 &gt;200</v>
          </cell>
        </row>
        <row r="592">
          <cell r="C592" t="str">
            <v>10979</v>
          </cell>
          <cell r="D592" t="str">
            <v>รพ.บ้านแท่น</v>
          </cell>
          <cell r="E592" t="str">
            <v>รพช.</v>
          </cell>
          <cell r="F592" t="str">
            <v>F2</v>
          </cell>
          <cell r="G592">
            <v>30</v>
          </cell>
          <cell r="H592">
            <v>34417</v>
          </cell>
          <cell r="I592">
            <v>6</v>
          </cell>
          <cell r="J592" t="str">
            <v>รพช.F2 30,000 - 60,000</v>
          </cell>
          <cell r="K592" t="str">
            <v>รพช.</v>
          </cell>
          <cell r="L592" t="str">
            <v>F2</v>
          </cell>
          <cell r="M592">
            <v>30</v>
          </cell>
          <cell r="N592">
            <v>34084</v>
          </cell>
          <cell r="O592">
            <v>6</v>
          </cell>
          <cell r="P592" t="str">
            <v>รพช.F2 30,000 - 60,000</v>
          </cell>
        </row>
        <row r="593">
          <cell r="C593" t="str">
            <v>10980</v>
          </cell>
          <cell r="D593" t="str">
            <v>รพ.แก้งคร้อ</v>
          </cell>
          <cell r="E593" t="str">
            <v>รพช.</v>
          </cell>
          <cell r="F593" t="str">
            <v>M2</v>
          </cell>
          <cell r="G593">
            <v>121</v>
          </cell>
          <cell r="H593">
            <v>69830</v>
          </cell>
          <cell r="I593">
            <v>13</v>
          </cell>
          <cell r="J593" t="str">
            <v>รพช. M2 &gt;100</v>
          </cell>
          <cell r="K593" t="str">
            <v>รพช.</v>
          </cell>
          <cell r="L593" t="str">
            <v>M2</v>
          </cell>
          <cell r="M593">
            <v>120</v>
          </cell>
          <cell r="N593">
            <v>69557</v>
          </cell>
          <cell r="O593">
            <v>13</v>
          </cell>
          <cell r="P593" t="str">
            <v>รพช. M2 &gt;100</v>
          </cell>
        </row>
        <row r="594">
          <cell r="C594" t="str">
            <v>10981</v>
          </cell>
          <cell r="D594" t="str">
            <v>รพ.คอนสาร</v>
          </cell>
          <cell r="E594" t="str">
            <v>รพช.</v>
          </cell>
          <cell r="F594" t="str">
            <v>F2</v>
          </cell>
          <cell r="G594">
            <v>60</v>
          </cell>
          <cell r="H594">
            <v>46948</v>
          </cell>
          <cell r="I594">
            <v>6</v>
          </cell>
          <cell r="J594" t="str">
            <v>รพช.F2 30,000 - 60,000</v>
          </cell>
          <cell r="K594" t="str">
            <v>รพช.</v>
          </cell>
          <cell r="L594" t="str">
            <v>F2</v>
          </cell>
          <cell r="M594">
            <v>60</v>
          </cell>
          <cell r="N594">
            <v>46544</v>
          </cell>
          <cell r="O594">
            <v>6</v>
          </cell>
          <cell r="P594" t="str">
            <v>รพช.F2 30,000 - 60,000</v>
          </cell>
        </row>
        <row r="595">
          <cell r="C595" t="str">
            <v>10982</v>
          </cell>
          <cell r="D595" t="str">
            <v>รพ.ภักดีชุมพล</v>
          </cell>
          <cell r="E595" t="str">
            <v>รพช.</v>
          </cell>
          <cell r="F595" t="str">
            <v>F2</v>
          </cell>
          <cell r="G595">
            <v>30</v>
          </cell>
          <cell r="H595">
            <v>24107</v>
          </cell>
          <cell r="I595">
            <v>5</v>
          </cell>
          <cell r="J595" t="str">
            <v>รพช.F2 &lt;=30,000</v>
          </cell>
          <cell r="K595" t="str">
            <v>รพช.</v>
          </cell>
          <cell r="L595" t="str">
            <v>F2</v>
          </cell>
          <cell r="M595">
            <v>30</v>
          </cell>
          <cell r="N595">
            <v>24004</v>
          </cell>
          <cell r="O595">
            <v>5</v>
          </cell>
          <cell r="P595" t="str">
            <v>รพช.F2 &lt;=30,000</v>
          </cell>
        </row>
        <row r="596">
          <cell r="C596" t="str">
            <v>10983</v>
          </cell>
          <cell r="D596" t="str">
            <v>รพ.เนินสง่า</v>
          </cell>
          <cell r="E596" t="str">
            <v>รพช.</v>
          </cell>
          <cell r="F596" t="str">
            <v>F2</v>
          </cell>
          <cell r="G596">
            <v>30</v>
          </cell>
          <cell r="H596">
            <v>19466</v>
          </cell>
          <cell r="I596">
            <v>5</v>
          </cell>
          <cell r="J596" t="str">
            <v>รพช.F2 &lt;=30,000</v>
          </cell>
          <cell r="K596" t="str">
            <v>รพช.</v>
          </cell>
          <cell r="L596" t="str">
            <v>F2</v>
          </cell>
          <cell r="M596">
            <v>30</v>
          </cell>
          <cell r="N596">
            <v>19333</v>
          </cell>
          <cell r="O596">
            <v>5</v>
          </cell>
          <cell r="P596" t="str">
            <v>รพช.F2 &lt;=30,000</v>
          </cell>
        </row>
        <row r="597">
          <cell r="C597" t="str">
            <v>10666</v>
          </cell>
          <cell r="D597" t="str">
            <v>รพ.มหาราชนครราชสีมา</v>
          </cell>
          <cell r="E597" t="str">
            <v>รพศ</v>
          </cell>
          <cell r="F597" t="str">
            <v>A</v>
          </cell>
          <cell r="G597">
            <v>1278</v>
          </cell>
          <cell r="H597">
            <v>0</v>
          </cell>
          <cell r="I597">
            <v>20</v>
          </cell>
          <cell r="J597" t="str">
            <v>รพศ.A &gt;1000</v>
          </cell>
          <cell r="K597" t="str">
            <v>รพศ.</v>
          </cell>
          <cell r="L597" t="str">
            <v>A</v>
          </cell>
          <cell r="M597">
            <v>1277</v>
          </cell>
          <cell r="N597">
            <v>0</v>
          </cell>
          <cell r="O597">
            <v>20</v>
          </cell>
          <cell r="P597" t="str">
            <v>รพศ.A &gt;1000</v>
          </cell>
        </row>
        <row r="598">
          <cell r="C598" t="str">
            <v>10871</v>
          </cell>
          <cell r="D598" t="str">
            <v>รพ.ครบุรี</v>
          </cell>
          <cell r="E598" t="str">
            <v>รพช.</v>
          </cell>
          <cell r="F598" t="str">
            <v>M2</v>
          </cell>
          <cell r="G598">
            <v>120</v>
          </cell>
          <cell r="H598">
            <v>71970</v>
          </cell>
          <cell r="I598">
            <v>13</v>
          </cell>
          <cell r="J598" t="str">
            <v>รพช. M2 &gt;100</v>
          </cell>
          <cell r="K598" t="str">
            <v>รพช.</v>
          </cell>
          <cell r="L598" t="str">
            <v>M2</v>
          </cell>
          <cell r="M598">
            <v>120</v>
          </cell>
          <cell r="N598">
            <v>71350</v>
          </cell>
          <cell r="O598">
            <v>13</v>
          </cell>
          <cell r="P598" t="str">
            <v>รพช. M2 &gt;100</v>
          </cell>
        </row>
        <row r="599">
          <cell r="C599" t="str">
            <v>10872</v>
          </cell>
          <cell r="D599" t="str">
            <v>รพ.เสิงสาง</v>
          </cell>
          <cell r="E599" t="str">
            <v>รพช.</v>
          </cell>
          <cell r="F599" t="str">
            <v>F2</v>
          </cell>
          <cell r="G599">
            <v>55</v>
          </cell>
          <cell r="H599">
            <v>54487</v>
          </cell>
          <cell r="I599">
            <v>6</v>
          </cell>
          <cell r="J599" t="str">
            <v>รพช.F2 30,000 - 60,000</v>
          </cell>
          <cell r="K599" t="str">
            <v>รพช.</v>
          </cell>
          <cell r="L599" t="str">
            <v>F2</v>
          </cell>
          <cell r="M599">
            <v>55</v>
          </cell>
          <cell r="N599">
            <v>54013</v>
          </cell>
          <cell r="O599">
            <v>6</v>
          </cell>
          <cell r="P599" t="str">
            <v>รพช.F2 30,000 - 60,000</v>
          </cell>
        </row>
        <row r="600">
          <cell r="C600" t="str">
            <v>10873</v>
          </cell>
          <cell r="D600" t="str">
            <v>รพ.คง</v>
          </cell>
          <cell r="E600" t="str">
            <v>รพช.</v>
          </cell>
          <cell r="F600" t="str">
            <v>F2</v>
          </cell>
          <cell r="G600">
            <v>60</v>
          </cell>
          <cell r="H600">
            <v>58236</v>
          </cell>
          <cell r="I600">
            <v>6</v>
          </cell>
          <cell r="J600" t="str">
            <v>รพช.F2 30,000 - 60,000</v>
          </cell>
          <cell r="K600" t="str">
            <v>รพช.</v>
          </cell>
          <cell r="L600" t="str">
            <v>F2</v>
          </cell>
          <cell r="M600">
            <v>60</v>
          </cell>
          <cell r="N600">
            <v>57484</v>
          </cell>
          <cell r="O600">
            <v>6</v>
          </cell>
          <cell r="P600" t="str">
            <v>รพช.F2 30,000 - 60,000</v>
          </cell>
        </row>
        <row r="601">
          <cell r="C601" t="str">
            <v>10874</v>
          </cell>
          <cell r="D601" t="str">
            <v>รพ.บ้านเหลื่อม</v>
          </cell>
          <cell r="E601" t="str">
            <v>รพช.</v>
          </cell>
          <cell r="F601" t="str">
            <v>F2</v>
          </cell>
          <cell r="G601">
            <v>35</v>
          </cell>
          <cell r="H601">
            <v>16485</v>
          </cell>
          <cell r="I601">
            <v>5</v>
          </cell>
          <cell r="J601" t="str">
            <v>รพช.F2 &lt;=30,000</v>
          </cell>
          <cell r="K601" t="str">
            <v>รพช.</v>
          </cell>
          <cell r="L601" t="str">
            <v>F2</v>
          </cell>
          <cell r="M601">
            <v>35</v>
          </cell>
          <cell r="N601">
            <v>16459</v>
          </cell>
          <cell r="O601">
            <v>5</v>
          </cell>
          <cell r="P601" t="str">
            <v>รพช.F2 &lt;=30,000</v>
          </cell>
        </row>
        <row r="602">
          <cell r="C602" t="str">
            <v>10875</v>
          </cell>
          <cell r="D602" t="str">
            <v>รพ.จักราช</v>
          </cell>
          <cell r="E602" t="str">
            <v>รพช.</v>
          </cell>
          <cell r="F602" t="str">
            <v>F1</v>
          </cell>
          <cell r="G602">
            <v>64</v>
          </cell>
          <cell r="H602">
            <v>53750</v>
          </cell>
          <cell r="I602">
            <v>10</v>
          </cell>
          <cell r="J602" t="str">
            <v>รพช.F1 50,000-100,000</v>
          </cell>
          <cell r="K602" t="str">
            <v>รพช.</v>
          </cell>
          <cell r="L602" t="str">
            <v>F1</v>
          </cell>
          <cell r="M602">
            <v>73</v>
          </cell>
          <cell r="N602">
            <v>53437</v>
          </cell>
          <cell r="O602">
            <v>10</v>
          </cell>
          <cell r="P602" t="str">
            <v>รพช.F1 50,000-100,000</v>
          </cell>
        </row>
        <row r="603">
          <cell r="C603" t="str">
            <v>10876</v>
          </cell>
          <cell r="D603" t="str">
            <v>รพ.โชคชัย</v>
          </cell>
          <cell r="E603" t="str">
            <v>รพช.</v>
          </cell>
          <cell r="F603" t="str">
            <v>M2</v>
          </cell>
          <cell r="G603">
            <v>91</v>
          </cell>
          <cell r="H603">
            <v>57496</v>
          </cell>
          <cell r="I603">
            <v>12</v>
          </cell>
          <cell r="J603" t="str">
            <v>รพช. M2 &lt;=100</v>
          </cell>
          <cell r="K603" t="str">
            <v>รพช.</v>
          </cell>
          <cell r="L603" t="str">
            <v>M2</v>
          </cell>
          <cell r="M603">
            <v>91</v>
          </cell>
          <cell r="N603">
            <v>57288</v>
          </cell>
          <cell r="O603">
            <v>12</v>
          </cell>
          <cell r="P603" t="str">
            <v>รพช. M2 &lt;=100</v>
          </cell>
        </row>
        <row r="604">
          <cell r="C604" t="str">
            <v>10877</v>
          </cell>
          <cell r="D604" t="str">
            <v>รพ.ด่านขุนทด</v>
          </cell>
          <cell r="E604" t="str">
            <v>รพช.</v>
          </cell>
          <cell r="F604" t="str">
            <v>M2</v>
          </cell>
          <cell r="G604">
            <v>125</v>
          </cell>
          <cell r="H604">
            <v>96139</v>
          </cell>
          <cell r="I604">
            <v>13</v>
          </cell>
          <cell r="J604" t="str">
            <v>รพช. M2 &gt;100</v>
          </cell>
          <cell r="K604" t="str">
            <v>รพช.</v>
          </cell>
          <cell r="L604" t="str">
            <v>M2</v>
          </cell>
          <cell r="M604">
            <v>125</v>
          </cell>
          <cell r="N604">
            <v>95268</v>
          </cell>
          <cell r="O604">
            <v>13</v>
          </cell>
          <cell r="P604" t="str">
            <v>รพช. M2 &gt;100</v>
          </cell>
        </row>
        <row r="605">
          <cell r="C605" t="str">
            <v>10878</v>
          </cell>
          <cell r="D605" t="str">
            <v>รพ.โนนไทย</v>
          </cell>
          <cell r="E605" t="str">
            <v>รพช.</v>
          </cell>
          <cell r="F605" t="str">
            <v>F2</v>
          </cell>
          <cell r="G605">
            <v>66</v>
          </cell>
          <cell r="H605">
            <v>51942</v>
          </cell>
          <cell r="I605">
            <v>6</v>
          </cell>
          <cell r="J605" t="str">
            <v>รพช.F2 30,000 - 60,000</v>
          </cell>
          <cell r="K605" t="str">
            <v>รพช.</v>
          </cell>
          <cell r="L605" t="str">
            <v>F2</v>
          </cell>
          <cell r="M605">
            <v>87</v>
          </cell>
          <cell r="N605">
            <v>51594</v>
          </cell>
          <cell r="O605">
            <v>6</v>
          </cell>
          <cell r="P605" t="str">
            <v>รพช.F2 30,000 - 60,000</v>
          </cell>
        </row>
        <row r="606">
          <cell r="C606" t="str">
            <v>10879</v>
          </cell>
          <cell r="D606" t="str">
            <v>รพ.โนนสูง</v>
          </cell>
          <cell r="E606" t="str">
            <v>รพช.</v>
          </cell>
          <cell r="F606" t="str">
            <v>F2</v>
          </cell>
          <cell r="G606">
            <v>77</v>
          </cell>
          <cell r="H606">
            <v>83870</v>
          </cell>
          <cell r="I606">
            <v>7</v>
          </cell>
          <cell r="J606" t="str">
            <v>รพช.F2 60,000-90,000</v>
          </cell>
          <cell r="K606" t="str">
            <v>รพช.</v>
          </cell>
          <cell r="L606" t="str">
            <v>F2</v>
          </cell>
          <cell r="M606">
            <v>77</v>
          </cell>
          <cell r="N606">
            <v>90859</v>
          </cell>
          <cell r="O606">
            <v>7</v>
          </cell>
          <cell r="P606" t="str">
            <v>รพช.F2 60,000-90,000</v>
          </cell>
        </row>
        <row r="607">
          <cell r="C607" t="str">
            <v>10880</v>
          </cell>
          <cell r="D607" t="str">
            <v>รพ.ขามสะแกแสง</v>
          </cell>
          <cell r="E607" t="str">
            <v>รพช.</v>
          </cell>
          <cell r="F607" t="str">
            <v>F2</v>
          </cell>
          <cell r="G607">
            <v>54</v>
          </cell>
          <cell r="H607">
            <v>30675</v>
          </cell>
          <cell r="I607">
            <v>6</v>
          </cell>
          <cell r="J607" t="str">
            <v>รพช.F2 30,000 - 60,000</v>
          </cell>
          <cell r="K607" t="str">
            <v>รพช.</v>
          </cell>
          <cell r="L607" t="str">
            <v>F2</v>
          </cell>
          <cell r="M607">
            <v>54</v>
          </cell>
          <cell r="N607">
            <v>30405</v>
          </cell>
          <cell r="O607">
            <v>6</v>
          </cell>
          <cell r="P607" t="str">
            <v>รพช.F2 30,000 - 60,000</v>
          </cell>
        </row>
        <row r="608">
          <cell r="C608" t="str">
            <v>10881</v>
          </cell>
          <cell r="D608" t="str">
            <v>รพ.บัวใหญ่</v>
          </cell>
          <cell r="E608" t="str">
            <v>รพช.</v>
          </cell>
          <cell r="F608" t="str">
            <v>M2</v>
          </cell>
          <cell r="G608">
            <v>152</v>
          </cell>
          <cell r="H608">
            <v>62559</v>
          </cell>
          <cell r="I608">
            <v>13</v>
          </cell>
          <cell r="J608" t="str">
            <v>รพช. M2 &gt;100</v>
          </cell>
          <cell r="K608" t="str">
            <v>รพช.</v>
          </cell>
          <cell r="L608" t="str">
            <v>M2</v>
          </cell>
          <cell r="M608">
            <v>152</v>
          </cell>
          <cell r="N608">
            <v>62485</v>
          </cell>
          <cell r="O608">
            <v>13</v>
          </cell>
          <cell r="P608" t="str">
            <v>รพช. M2 &gt;100</v>
          </cell>
        </row>
        <row r="609">
          <cell r="C609" t="str">
            <v>10882</v>
          </cell>
          <cell r="D609" t="str">
            <v>รพ.ประทาย</v>
          </cell>
          <cell r="E609" t="str">
            <v>รพช.</v>
          </cell>
          <cell r="F609" t="str">
            <v>F1</v>
          </cell>
          <cell r="G609">
            <v>65</v>
          </cell>
          <cell r="H609">
            <v>56923</v>
          </cell>
          <cell r="I609">
            <v>10</v>
          </cell>
          <cell r="J609" t="str">
            <v>รพช.F1 50,000-100,000</v>
          </cell>
          <cell r="K609" t="str">
            <v>รพช.</v>
          </cell>
          <cell r="L609" t="str">
            <v>F1</v>
          </cell>
          <cell r="M609">
            <v>60</v>
          </cell>
          <cell r="N609">
            <v>56381</v>
          </cell>
          <cell r="O609">
            <v>10</v>
          </cell>
          <cell r="P609" t="str">
            <v>รพช.F1 50,000-100,000</v>
          </cell>
        </row>
        <row r="610">
          <cell r="C610" t="str">
            <v>10883</v>
          </cell>
          <cell r="D610" t="str">
            <v>รพ.ปักธงชัย</v>
          </cell>
          <cell r="E610" t="str">
            <v>รพช.</v>
          </cell>
          <cell r="F610" t="str">
            <v>F1</v>
          </cell>
          <cell r="G610">
            <v>90</v>
          </cell>
          <cell r="H610">
            <v>81509</v>
          </cell>
          <cell r="I610">
            <v>10</v>
          </cell>
          <cell r="J610" t="str">
            <v>รพช.F1 50,000-100,000</v>
          </cell>
          <cell r="K610" t="str">
            <v>รพช.</v>
          </cell>
          <cell r="L610" t="str">
            <v>F1</v>
          </cell>
          <cell r="M610">
            <v>100</v>
          </cell>
          <cell r="N610">
            <v>80977</v>
          </cell>
          <cell r="O610">
            <v>10</v>
          </cell>
          <cell r="P610" t="str">
            <v>รพช.F1 50,000-100,000</v>
          </cell>
        </row>
        <row r="611">
          <cell r="C611" t="str">
            <v>10884</v>
          </cell>
          <cell r="D611" t="str">
            <v>รพ.พิมาย</v>
          </cell>
          <cell r="E611" t="str">
            <v>รพช.</v>
          </cell>
          <cell r="F611" t="str">
            <v>M2</v>
          </cell>
          <cell r="G611">
            <v>209</v>
          </cell>
          <cell r="H611">
            <v>93178</v>
          </cell>
          <cell r="I611">
            <v>13</v>
          </cell>
          <cell r="J611" t="str">
            <v>รพช. M2 &gt;100</v>
          </cell>
          <cell r="K611" t="str">
            <v>รพช.</v>
          </cell>
          <cell r="L611" t="str">
            <v>M1</v>
          </cell>
          <cell r="M611">
            <v>209</v>
          </cell>
          <cell r="N611">
            <v>92186</v>
          </cell>
          <cell r="O611">
            <v>15</v>
          </cell>
          <cell r="P611" t="str">
            <v>รพท. M1 &gt;200</v>
          </cell>
        </row>
        <row r="612">
          <cell r="C612" t="str">
            <v>10885</v>
          </cell>
          <cell r="D612" t="str">
            <v>รพ.ห้วยแถลง</v>
          </cell>
          <cell r="E612" t="str">
            <v>รพช.</v>
          </cell>
          <cell r="F612" t="str">
            <v>F2</v>
          </cell>
          <cell r="G612">
            <v>60</v>
          </cell>
          <cell r="H612">
            <v>57002</v>
          </cell>
          <cell r="I612">
            <v>6</v>
          </cell>
          <cell r="J612" t="str">
            <v>รพช.F2 30,000 - 60,000</v>
          </cell>
          <cell r="K612" t="str">
            <v>รพช.</v>
          </cell>
          <cell r="L612" t="str">
            <v>F2</v>
          </cell>
          <cell r="M612">
            <v>64</v>
          </cell>
          <cell r="N612">
            <v>56850</v>
          </cell>
          <cell r="O612">
            <v>6</v>
          </cell>
          <cell r="P612" t="str">
            <v>รพช.F2 30,000 - 60,000</v>
          </cell>
        </row>
        <row r="613">
          <cell r="C613" t="str">
            <v>10886</v>
          </cell>
          <cell r="D613" t="str">
            <v>รพ.ชุมพวง</v>
          </cell>
          <cell r="E613" t="str">
            <v>รพช.</v>
          </cell>
          <cell r="F613" t="str">
            <v>F1</v>
          </cell>
          <cell r="G613">
            <v>89</v>
          </cell>
          <cell r="H613">
            <v>60698</v>
          </cell>
          <cell r="I613">
            <v>10</v>
          </cell>
          <cell r="J613" t="str">
            <v>รพช.F1 50,000-100,000</v>
          </cell>
          <cell r="K613" t="str">
            <v>รพช.</v>
          </cell>
          <cell r="L613" t="str">
            <v>F1</v>
          </cell>
          <cell r="M613">
            <v>144</v>
          </cell>
          <cell r="N613">
            <v>60317</v>
          </cell>
          <cell r="O613">
            <v>10</v>
          </cell>
          <cell r="P613" t="str">
            <v>รพช.F1 50,000-100,000</v>
          </cell>
        </row>
        <row r="614">
          <cell r="C614" t="str">
            <v>10887</v>
          </cell>
          <cell r="D614" t="str">
            <v>รพ.สูงเนิน</v>
          </cell>
          <cell r="E614" t="str">
            <v>รพช.</v>
          </cell>
          <cell r="F614" t="str">
            <v>F1</v>
          </cell>
          <cell r="G614">
            <v>121</v>
          </cell>
          <cell r="H614">
            <v>58281</v>
          </cell>
          <cell r="I614">
            <v>10</v>
          </cell>
          <cell r="J614" t="str">
            <v>รพช.F1 50,000-100,000</v>
          </cell>
          <cell r="K614" t="str">
            <v>รพช.</v>
          </cell>
          <cell r="L614" t="str">
            <v>F1</v>
          </cell>
          <cell r="M614">
            <v>121</v>
          </cell>
          <cell r="N614">
            <v>58003</v>
          </cell>
          <cell r="O614">
            <v>10</v>
          </cell>
          <cell r="P614" t="str">
            <v>รพช.F1 50,000-100,000</v>
          </cell>
        </row>
        <row r="615">
          <cell r="C615" t="str">
            <v>10888</v>
          </cell>
          <cell r="D615" t="str">
            <v>รพ.ขามทะเลสอ</v>
          </cell>
          <cell r="E615" t="str">
            <v>รพช.</v>
          </cell>
          <cell r="F615" t="str">
            <v>F2</v>
          </cell>
          <cell r="G615">
            <v>34</v>
          </cell>
          <cell r="H615">
            <v>21094</v>
          </cell>
          <cell r="I615">
            <v>5</v>
          </cell>
          <cell r="J615" t="str">
            <v>รพช.F2 &lt;=30,000</v>
          </cell>
          <cell r="K615" t="str">
            <v>รพช.</v>
          </cell>
          <cell r="L615" t="str">
            <v>F2</v>
          </cell>
          <cell r="M615">
            <v>34</v>
          </cell>
          <cell r="N615">
            <v>20778</v>
          </cell>
          <cell r="O615">
            <v>5</v>
          </cell>
          <cell r="P615" t="str">
            <v>รพช.F2 &lt;=30,000</v>
          </cell>
        </row>
        <row r="616">
          <cell r="C616" t="str">
            <v>10889</v>
          </cell>
          <cell r="D616" t="str">
            <v>รพ.สีคิ้ว</v>
          </cell>
          <cell r="E616" t="str">
            <v>รพช.</v>
          </cell>
          <cell r="F616" t="str">
            <v>F1</v>
          </cell>
          <cell r="G616">
            <v>135</v>
          </cell>
          <cell r="H616">
            <v>99326</v>
          </cell>
          <cell r="I616">
            <v>10</v>
          </cell>
          <cell r="J616" t="str">
            <v>รพช.F1 50,000-100,000</v>
          </cell>
          <cell r="K616" t="str">
            <v>รพช.</v>
          </cell>
          <cell r="L616" t="str">
            <v>F1</v>
          </cell>
          <cell r="M616">
            <v>135</v>
          </cell>
          <cell r="N616">
            <v>100207</v>
          </cell>
          <cell r="O616">
            <v>10</v>
          </cell>
          <cell r="P616" t="str">
            <v>รพช.F1 50,000-100,000</v>
          </cell>
        </row>
        <row r="617">
          <cell r="C617" t="str">
            <v>10890</v>
          </cell>
          <cell r="D617" t="str">
            <v>รพ.ปากช่องนานา</v>
          </cell>
          <cell r="E617" t="str">
            <v>รพท.</v>
          </cell>
          <cell r="F617" t="str">
            <v>M1</v>
          </cell>
          <cell r="G617">
            <v>239</v>
          </cell>
          <cell r="H617">
            <v>147828</v>
          </cell>
          <cell r="I617">
            <v>15</v>
          </cell>
          <cell r="J617" t="str">
            <v>รพท. M1 &gt;200</v>
          </cell>
          <cell r="K617" t="str">
            <v>รพท.</v>
          </cell>
          <cell r="L617" t="str">
            <v>M1</v>
          </cell>
          <cell r="M617">
            <v>268</v>
          </cell>
          <cell r="N617">
            <v>150059</v>
          </cell>
          <cell r="O617">
            <v>15</v>
          </cell>
          <cell r="P617" t="str">
            <v>รพท. M1 &gt;200</v>
          </cell>
        </row>
        <row r="618">
          <cell r="C618" t="str">
            <v>10891</v>
          </cell>
          <cell r="D618" t="str">
            <v xml:space="preserve">รพ.หนองบุญมาก </v>
          </cell>
          <cell r="E618" t="str">
            <v>รพช.</v>
          </cell>
          <cell r="F618" t="str">
            <v>F2</v>
          </cell>
          <cell r="G618">
            <v>60</v>
          </cell>
          <cell r="H618">
            <v>46600</v>
          </cell>
          <cell r="I618">
            <v>6</v>
          </cell>
          <cell r="J618" t="str">
            <v>รพช.F2 30,000 - 60,000</v>
          </cell>
          <cell r="K618" t="str">
            <v>รพช.</v>
          </cell>
          <cell r="L618" t="str">
            <v>F2</v>
          </cell>
          <cell r="M618">
            <v>60</v>
          </cell>
          <cell r="N618">
            <v>46205</v>
          </cell>
          <cell r="O618">
            <v>6</v>
          </cell>
          <cell r="P618" t="str">
            <v>รพช.F2 30,000 - 60,000</v>
          </cell>
        </row>
        <row r="619">
          <cell r="C619" t="str">
            <v>10892</v>
          </cell>
          <cell r="D619" t="str">
            <v>รพ.แก้งสนามนาง</v>
          </cell>
          <cell r="E619" t="str">
            <v>รพช.</v>
          </cell>
          <cell r="F619" t="str">
            <v>F2</v>
          </cell>
          <cell r="G619">
            <v>30</v>
          </cell>
          <cell r="H619">
            <v>28379</v>
          </cell>
          <cell r="I619">
            <v>5</v>
          </cell>
          <cell r="J619" t="str">
            <v>รพช.F2 &lt;=30,000</v>
          </cell>
          <cell r="K619" t="str">
            <v>รพช.</v>
          </cell>
          <cell r="L619" t="str">
            <v>F2</v>
          </cell>
          <cell r="M619">
            <v>30</v>
          </cell>
          <cell r="N619">
            <v>28106</v>
          </cell>
          <cell r="O619">
            <v>5</v>
          </cell>
          <cell r="P619" t="str">
            <v>รพช.F2 &lt;=30,000</v>
          </cell>
        </row>
        <row r="620">
          <cell r="C620" t="str">
            <v>10893</v>
          </cell>
          <cell r="D620" t="str">
            <v>รพ.โนนแดง</v>
          </cell>
          <cell r="E620" t="str">
            <v>รพช.</v>
          </cell>
          <cell r="F620" t="str">
            <v>F2</v>
          </cell>
          <cell r="G620">
            <v>49</v>
          </cell>
          <cell r="H620">
            <v>17625</v>
          </cell>
          <cell r="I620">
            <v>5</v>
          </cell>
          <cell r="J620" t="str">
            <v>รพช.F2 &lt;=30,000</v>
          </cell>
          <cell r="K620" t="str">
            <v>รพช.</v>
          </cell>
          <cell r="L620" t="str">
            <v>F2</v>
          </cell>
          <cell r="M620">
            <v>49</v>
          </cell>
          <cell r="N620">
            <v>17420</v>
          </cell>
          <cell r="O620">
            <v>5</v>
          </cell>
          <cell r="P620" t="str">
            <v>รพช.F2 &lt;=30,000</v>
          </cell>
        </row>
        <row r="621">
          <cell r="C621" t="str">
            <v>10894</v>
          </cell>
          <cell r="D621" t="str">
            <v>รพ.วังน้ำเขียว</v>
          </cell>
          <cell r="E621" t="str">
            <v>รพช.</v>
          </cell>
          <cell r="F621" t="str">
            <v>F2</v>
          </cell>
          <cell r="G621">
            <v>60</v>
          </cell>
          <cell r="H621">
            <v>35198</v>
          </cell>
          <cell r="I621">
            <v>6</v>
          </cell>
          <cell r="J621" t="str">
            <v>รพช.F2 30,000 - 60,000</v>
          </cell>
          <cell r="K621" t="str">
            <v>รพช.</v>
          </cell>
          <cell r="L621" t="str">
            <v>F2</v>
          </cell>
          <cell r="M621">
            <v>45</v>
          </cell>
          <cell r="N621">
            <v>34764</v>
          </cell>
          <cell r="O621">
            <v>6</v>
          </cell>
          <cell r="P621" t="str">
            <v>รพช.F2 30,000 - 60,000</v>
          </cell>
        </row>
        <row r="622">
          <cell r="C622" t="str">
            <v>11602</v>
          </cell>
          <cell r="D622" t="str">
            <v>รพ.เฉลิมพระเกียรติสมเด็จย่า 100 ปี</v>
          </cell>
          <cell r="E622" t="str">
            <v>รพช.</v>
          </cell>
          <cell r="F622" t="str">
            <v>F2</v>
          </cell>
          <cell r="G622">
            <v>30</v>
          </cell>
          <cell r="H622">
            <v>20664</v>
          </cell>
          <cell r="I622">
            <v>5</v>
          </cell>
          <cell r="J622" t="str">
            <v>รพช.F2 &lt;=30,000</v>
          </cell>
          <cell r="K622" t="str">
            <v>รพช.</v>
          </cell>
          <cell r="L622" t="str">
            <v>F2</v>
          </cell>
          <cell r="M622">
            <v>34</v>
          </cell>
          <cell r="N622">
            <v>20486</v>
          </cell>
          <cell r="O622">
            <v>5</v>
          </cell>
          <cell r="P622" t="str">
            <v>รพช.F2 &lt;=30,000</v>
          </cell>
        </row>
        <row r="623">
          <cell r="C623" t="str">
            <v>11608</v>
          </cell>
          <cell r="D623" t="str">
            <v>รพ.ลำทะเมนชัย</v>
          </cell>
          <cell r="E623" t="str">
            <v>รพช.</v>
          </cell>
          <cell r="F623" t="str">
            <v>F2</v>
          </cell>
          <cell r="G623">
            <v>34</v>
          </cell>
          <cell r="H623">
            <v>24340</v>
          </cell>
          <cell r="I623">
            <v>5</v>
          </cell>
          <cell r="J623" t="str">
            <v>รพช.F2 &lt;=30,000</v>
          </cell>
          <cell r="K623" t="str">
            <v>รพช.</v>
          </cell>
          <cell r="L623" t="str">
            <v>F2</v>
          </cell>
          <cell r="M623">
            <v>34</v>
          </cell>
          <cell r="N623">
            <v>24186</v>
          </cell>
          <cell r="O623">
            <v>5</v>
          </cell>
          <cell r="P623" t="str">
            <v>รพช.F2 &lt;=30,000</v>
          </cell>
        </row>
        <row r="624">
          <cell r="C624" t="str">
            <v>22456</v>
          </cell>
          <cell r="D624" t="str">
            <v>รพ.พระทองคำ เฉลิมพระเกียรติ 80 พรรษา</v>
          </cell>
          <cell r="E624" t="str">
            <v>รพช.</v>
          </cell>
          <cell r="F624" t="str">
            <v>F2</v>
          </cell>
          <cell r="G624">
            <v>30</v>
          </cell>
          <cell r="H624">
            <v>33012</v>
          </cell>
          <cell r="I624">
            <v>6</v>
          </cell>
          <cell r="J624" t="str">
            <v>รพช.F2 30,000 - 60,000</v>
          </cell>
          <cell r="K624" t="str">
            <v>รพช.</v>
          </cell>
          <cell r="L624" t="str">
            <v>F2</v>
          </cell>
          <cell r="M624">
            <v>30</v>
          </cell>
          <cell r="N624">
            <v>32786</v>
          </cell>
          <cell r="O624">
            <v>6</v>
          </cell>
          <cell r="P624" t="str">
            <v>รพช.F2 30,000 - 60,000</v>
          </cell>
        </row>
        <row r="625">
          <cell r="C625" t="str">
            <v>23839</v>
          </cell>
          <cell r="D625" t="str">
            <v xml:space="preserve">รพ.เทพรัตน์นครราชสีมา </v>
          </cell>
          <cell r="E625" t="str">
            <v>รพท.</v>
          </cell>
          <cell r="F625" t="str">
            <v>M1</v>
          </cell>
          <cell r="G625">
            <v>200</v>
          </cell>
          <cell r="H625">
            <v>82972</v>
          </cell>
          <cell r="I625">
            <v>14</v>
          </cell>
          <cell r="J625" t="str">
            <v>รพท. M1 &lt;=200</v>
          </cell>
          <cell r="K625" t="str">
            <v>รพท.</v>
          </cell>
          <cell r="L625" t="str">
            <v>M1</v>
          </cell>
          <cell r="M625">
            <v>200</v>
          </cell>
          <cell r="N625">
            <v>80703</v>
          </cell>
          <cell r="O625">
            <v>14</v>
          </cell>
          <cell r="P625" t="str">
            <v>รพท. M1 &lt;=200</v>
          </cell>
        </row>
        <row r="626">
          <cell r="C626" t="str">
            <v>24692</v>
          </cell>
          <cell r="D626" t="str">
            <v>รพ.เฉลิมพระเกียรติ</v>
          </cell>
          <cell r="E626" t="str">
            <v>รพช.</v>
          </cell>
          <cell r="F626" t="str">
            <v>F3</v>
          </cell>
          <cell r="G626">
            <v>30</v>
          </cell>
          <cell r="H626">
            <v>25089</v>
          </cell>
          <cell r="I626">
            <v>4</v>
          </cell>
          <cell r="J626" t="str">
            <v>รพช.F3 &gt;=25,000</v>
          </cell>
          <cell r="K626" t="str">
            <v>รพช.</v>
          </cell>
          <cell r="L626" t="str">
            <v>F3</v>
          </cell>
          <cell r="M626">
            <v>30</v>
          </cell>
          <cell r="N626">
            <v>25280</v>
          </cell>
          <cell r="O626">
            <v>4</v>
          </cell>
          <cell r="P626" t="str">
            <v>รพช.F3 &gt;=25,000</v>
          </cell>
        </row>
        <row r="627">
          <cell r="C627" t="str">
            <v>27839</v>
          </cell>
          <cell r="D627" t="str">
            <v>รพ.บัวลาย</v>
          </cell>
          <cell r="E627" t="str">
            <v>รพช.</v>
          </cell>
          <cell r="F627" t="str">
            <v>F3</v>
          </cell>
          <cell r="G627">
            <v>30</v>
          </cell>
          <cell r="H627">
            <v>17967</v>
          </cell>
          <cell r="I627">
            <v>3</v>
          </cell>
          <cell r="J627" t="str">
            <v>รพช.F3 15,000-25,000</v>
          </cell>
          <cell r="K627" t="str">
            <v>รพช.</v>
          </cell>
          <cell r="L627" t="str">
            <v>F3</v>
          </cell>
          <cell r="M627">
            <v>10</v>
          </cell>
          <cell r="N627">
            <v>17854</v>
          </cell>
          <cell r="O627">
            <v>3</v>
          </cell>
          <cell r="P627" t="str">
            <v>รพช.F3 15,000-25,000</v>
          </cell>
        </row>
        <row r="628">
          <cell r="C628" t="str">
            <v>27840</v>
          </cell>
          <cell r="D628" t="str">
            <v>รพ.สีดา</v>
          </cell>
          <cell r="E628" t="str">
            <v>รพช.</v>
          </cell>
          <cell r="F628" t="str">
            <v>F3</v>
          </cell>
          <cell r="G628">
            <v>30</v>
          </cell>
          <cell r="H628">
            <v>16632</v>
          </cell>
          <cell r="I628">
            <v>3</v>
          </cell>
          <cell r="J628" t="str">
            <v>รพช.F3 15,000-25,000</v>
          </cell>
          <cell r="K628" t="str">
            <v>รพช.</v>
          </cell>
          <cell r="L628" t="str">
            <v>F3</v>
          </cell>
          <cell r="M628">
            <v>30</v>
          </cell>
          <cell r="N628">
            <v>16391</v>
          </cell>
          <cell r="O628">
            <v>3</v>
          </cell>
          <cell r="P628" t="str">
            <v>รพช.F3 15,000-25,000</v>
          </cell>
        </row>
        <row r="629">
          <cell r="C629" t="str">
            <v>27841</v>
          </cell>
          <cell r="D629" t="str">
            <v>รพ.เทพารักษ์</v>
          </cell>
          <cell r="E629" t="str">
            <v>รพช.</v>
          </cell>
          <cell r="F629" t="str">
            <v>F3</v>
          </cell>
          <cell r="G629">
            <v>30</v>
          </cell>
          <cell r="H629">
            <v>18552</v>
          </cell>
          <cell r="I629">
            <v>3</v>
          </cell>
          <cell r="J629" t="str">
            <v>รพช.F3 15,000-25,000</v>
          </cell>
          <cell r="K629" t="str">
            <v>รพช.</v>
          </cell>
          <cell r="L629" t="str">
            <v>F3</v>
          </cell>
          <cell r="M629">
            <v>24</v>
          </cell>
          <cell r="N629">
            <v>18591</v>
          </cell>
          <cell r="O629">
            <v>3</v>
          </cell>
          <cell r="P629" t="str">
            <v>รพช.F3 15,000-25,000</v>
          </cell>
        </row>
        <row r="630">
          <cell r="C630" t="str">
            <v>10667</v>
          </cell>
          <cell r="D630" t="str">
            <v>รพ.บุรีรัมย์</v>
          </cell>
          <cell r="E630" t="str">
            <v>รพศ</v>
          </cell>
          <cell r="F630" t="str">
            <v>A</v>
          </cell>
          <cell r="G630">
            <v>887</v>
          </cell>
          <cell r="H630">
            <v>43841</v>
          </cell>
          <cell r="I630">
            <v>19</v>
          </cell>
          <cell r="J630" t="str">
            <v>รพศ.A &gt;700 to &lt;1000</v>
          </cell>
          <cell r="K630" t="str">
            <v>รพศ.</v>
          </cell>
          <cell r="L630" t="str">
            <v>A</v>
          </cell>
          <cell r="M630">
            <v>937</v>
          </cell>
          <cell r="N630">
            <v>41205</v>
          </cell>
          <cell r="O630">
            <v>19</v>
          </cell>
          <cell r="P630" t="str">
            <v>รพศ.A &gt;700 to &lt;1000</v>
          </cell>
        </row>
        <row r="631">
          <cell r="C631" t="str">
            <v>10895</v>
          </cell>
          <cell r="D631" t="str">
            <v>รพ.คูเมือง</v>
          </cell>
          <cell r="E631" t="str">
            <v>รพช.</v>
          </cell>
          <cell r="F631" t="str">
            <v>F1</v>
          </cell>
          <cell r="G631">
            <v>80</v>
          </cell>
          <cell r="H631">
            <v>48600</v>
          </cell>
          <cell r="I631">
            <v>9</v>
          </cell>
          <cell r="J631" t="str">
            <v>รพช.F1 &lt;=50,000</v>
          </cell>
          <cell r="K631" t="str">
            <v>รพช.</v>
          </cell>
          <cell r="L631" t="str">
            <v>F1</v>
          </cell>
          <cell r="M631">
            <v>80</v>
          </cell>
          <cell r="N631">
            <v>48110</v>
          </cell>
          <cell r="O631">
            <v>9</v>
          </cell>
          <cell r="P631" t="str">
            <v>รพช.F1 &lt;=50,000</v>
          </cell>
        </row>
        <row r="632">
          <cell r="C632" t="str">
            <v>10896</v>
          </cell>
          <cell r="D632" t="str">
            <v>รพ.กระสัง</v>
          </cell>
          <cell r="E632" t="str">
            <v>รพช.</v>
          </cell>
          <cell r="F632" t="str">
            <v>F2</v>
          </cell>
          <cell r="G632">
            <v>88</v>
          </cell>
          <cell r="H632">
            <v>78684</v>
          </cell>
          <cell r="I632">
            <v>7</v>
          </cell>
          <cell r="J632" t="str">
            <v>รพช.F2 60,000-90,000</v>
          </cell>
          <cell r="K632" t="str">
            <v>รพช.</v>
          </cell>
          <cell r="L632" t="str">
            <v>F2</v>
          </cell>
          <cell r="M632">
            <v>88</v>
          </cell>
          <cell r="N632">
            <v>77892</v>
          </cell>
          <cell r="O632">
            <v>7</v>
          </cell>
          <cell r="P632" t="str">
            <v>รพช.F2 60,000-90,000</v>
          </cell>
        </row>
        <row r="633">
          <cell r="C633" t="str">
            <v>10897</v>
          </cell>
          <cell r="D633" t="str">
            <v>รพ.นางรอง</v>
          </cell>
          <cell r="E633" t="str">
            <v>รพท.</v>
          </cell>
          <cell r="F633" t="str">
            <v>S</v>
          </cell>
          <cell r="G633">
            <v>424</v>
          </cell>
          <cell r="H633">
            <v>83019</v>
          </cell>
          <cell r="I633">
            <v>17</v>
          </cell>
          <cell r="J633" t="str">
            <v>รพท.S &gt;400</v>
          </cell>
          <cell r="K633" t="str">
            <v>รพท.</v>
          </cell>
          <cell r="L633" t="str">
            <v>S</v>
          </cell>
          <cell r="M633">
            <v>428</v>
          </cell>
          <cell r="N633">
            <v>82545</v>
          </cell>
          <cell r="O633">
            <v>17</v>
          </cell>
          <cell r="P633" t="str">
            <v>รพท.S &gt;400</v>
          </cell>
        </row>
        <row r="634">
          <cell r="C634" t="str">
            <v>10898</v>
          </cell>
          <cell r="D634" t="str">
            <v>รพ.หนองกี่</v>
          </cell>
          <cell r="E634" t="str">
            <v>รพช.</v>
          </cell>
          <cell r="F634" t="str">
            <v>F2</v>
          </cell>
          <cell r="G634">
            <v>70</v>
          </cell>
          <cell r="H634">
            <v>52886</v>
          </cell>
          <cell r="I634">
            <v>6</v>
          </cell>
          <cell r="J634" t="str">
            <v>รพช.F2 30,000 - 60,000</v>
          </cell>
          <cell r="K634" t="str">
            <v>รพช.</v>
          </cell>
          <cell r="L634" t="str">
            <v>F2</v>
          </cell>
          <cell r="M634">
            <v>70</v>
          </cell>
          <cell r="N634">
            <v>52275</v>
          </cell>
          <cell r="O634">
            <v>6</v>
          </cell>
          <cell r="P634" t="str">
            <v>รพช.F2 30,000 - 60,000</v>
          </cell>
        </row>
        <row r="635">
          <cell r="C635" t="str">
            <v>10899</v>
          </cell>
          <cell r="D635" t="str">
            <v>รพ.ละหานทราย</v>
          </cell>
          <cell r="E635" t="str">
            <v>รพช.</v>
          </cell>
          <cell r="F635" t="str">
            <v>F1</v>
          </cell>
          <cell r="G635">
            <v>111</v>
          </cell>
          <cell r="H635">
            <v>56384</v>
          </cell>
          <cell r="I635">
            <v>10</v>
          </cell>
          <cell r="J635" t="str">
            <v>รพช.F1 50,000-100,000</v>
          </cell>
          <cell r="K635" t="str">
            <v>รพช.</v>
          </cell>
          <cell r="L635" t="str">
            <v>F1</v>
          </cell>
          <cell r="M635">
            <v>111</v>
          </cell>
          <cell r="N635">
            <v>56083</v>
          </cell>
          <cell r="O635">
            <v>10</v>
          </cell>
          <cell r="P635" t="str">
            <v>รพช.F1 50,000-100,000</v>
          </cell>
        </row>
        <row r="636">
          <cell r="C636" t="str">
            <v>10900</v>
          </cell>
          <cell r="D636" t="str">
            <v>รพ.ประโคนชัย</v>
          </cell>
          <cell r="E636" t="str">
            <v>รพช.</v>
          </cell>
          <cell r="F636" t="str">
            <v>M2</v>
          </cell>
          <cell r="G636">
            <v>121</v>
          </cell>
          <cell r="H636">
            <v>97216</v>
          </cell>
          <cell r="I636">
            <v>13</v>
          </cell>
          <cell r="J636" t="str">
            <v>รพช. M2 &gt;100</v>
          </cell>
          <cell r="K636" t="str">
            <v>รพช.</v>
          </cell>
          <cell r="L636" t="str">
            <v>M2</v>
          </cell>
          <cell r="M636">
            <v>121</v>
          </cell>
          <cell r="N636">
            <v>96286</v>
          </cell>
          <cell r="O636">
            <v>13</v>
          </cell>
          <cell r="P636" t="str">
            <v>รพช. M2 &gt;100</v>
          </cell>
        </row>
        <row r="637">
          <cell r="C637" t="str">
            <v>10901</v>
          </cell>
          <cell r="D637" t="str">
            <v>รพ.บ้านกรวด</v>
          </cell>
          <cell r="E637" t="str">
            <v>รพช.</v>
          </cell>
          <cell r="F637" t="str">
            <v>F2</v>
          </cell>
          <cell r="G637">
            <v>60</v>
          </cell>
          <cell r="H637">
            <v>57819</v>
          </cell>
          <cell r="I637">
            <v>6</v>
          </cell>
          <cell r="J637" t="str">
            <v>รพช.F2 30,000 - 60,000</v>
          </cell>
          <cell r="K637" t="str">
            <v>รพช.</v>
          </cell>
          <cell r="L637" t="str">
            <v>F2</v>
          </cell>
          <cell r="M637">
            <v>60</v>
          </cell>
          <cell r="N637">
            <v>57174</v>
          </cell>
          <cell r="O637">
            <v>6</v>
          </cell>
          <cell r="P637" t="str">
            <v>รพช.F2 30,000 - 60,000</v>
          </cell>
        </row>
        <row r="638">
          <cell r="C638" t="str">
            <v>10902</v>
          </cell>
          <cell r="D638" t="str">
            <v>รพ.พุทไธสง</v>
          </cell>
          <cell r="E638" t="str">
            <v>รพช.</v>
          </cell>
          <cell r="F638" t="str">
            <v>F1</v>
          </cell>
          <cell r="G638">
            <v>61</v>
          </cell>
          <cell r="H638">
            <v>33808</v>
          </cell>
          <cell r="I638">
            <v>9</v>
          </cell>
          <cell r="J638" t="str">
            <v>รพช.F1 &lt;=50,000</v>
          </cell>
          <cell r="K638" t="str">
            <v>รพช.</v>
          </cell>
          <cell r="L638" t="str">
            <v>F1</v>
          </cell>
          <cell r="M638">
            <v>61</v>
          </cell>
          <cell r="N638">
            <v>33589</v>
          </cell>
          <cell r="O638">
            <v>9</v>
          </cell>
          <cell r="P638" t="str">
            <v>รพช.F1 &lt;=50,000</v>
          </cell>
        </row>
        <row r="639">
          <cell r="C639" t="str">
            <v>10904</v>
          </cell>
          <cell r="D639" t="str">
            <v>รพ.ลำปลายมาศ</v>
          </cell>
          <cell r="E639" t="str">
            <v>รพช.</v>
          </cell>
          <cell r="F639" t="str">
            <v>M2</v>
          </cell>
          <cell r="G639">
            <v>163</v>
          </cell>
          <cell r="H639">
            <v>94696</v>
          </cell>
          <cell r="I639">
            <v>13</v>
          </cell>
          <cell r="J639" t="str">
            <v>รพช. M2 &gt;100</v>
          </cell>
          <cell r="K639" t="str">
            <v>รพช.</v>
          </cell>
          <cell r="L639" t="str">
            <v>M2</v>
          </cell>
          <cell r="M639">
            <v>163</v>
          </cell>
          <cell r="N639">
            <v>93648</v>
          </cell>
          <cell r="O639">
            <v>13</v>
          </cell>
          <cell r="P639" t="str">
            <v>รพช. M2 &gt;100</v>
          </cell>
        </row>
        <row r="640">
          <cell r="C640" t="str">
            <v>10905</v>
          </cell>
          <cell r="D640" t="str">
            <v>รพ.สตึก</v>
          </cell>
          <cell r="E640" t="str">
            <v>รพช.</v>
          </cell>
          <cell r="F640" t="str">
            <v>M2</v>
          </cell>
          <cell r="G640">
            <v>113</v>
          </cell>
          <cell r="H640">
            <v>81545</v>
          </cell>
          <cell r="I640">
            <v>13</v>
          </cell>
          <cell r="J640" t="str">
            <v>รพช. M2 &gt;100</v>
          </cell>
          <cell r="K640" t="str">
            <v>รพช.</v>
          </cell>
          <cell r="L640" t="str">
            <v>M2</v>
          </cell>
          <cell r="M640">
            <v>113</v>
          </cell>
          <cell r="N640">
            <v>80459</v>
          </cell>
          <cell r="O640">
            <v>13</v>
          </cell>
          <cell r="P640" t="str">
            <v>รพช. M2 &gt;100</v>
          </cell>
        </row>
        <row r="641">
          <cell r="C641" t="str">
            <v>10906</v>
          </cell>
          <cell r="D641" t="str">
            <v>รพ.ปะคำ</v>
          </cell>
          <cell r="E641" t="str">
            <v>รพช.</v>
          </cell>
          <cell r="F641" t="str">
            <v>F2</v>
          </cell>
          <cell r="G641">
            <v>44</v>
          </cell>
          <cell r="H641">
            <v>34616</v>
          </cell>
          <cell r="I641">
            <v>6</v>
          </cell>
          <cell r="J641" t="str">
            <v>รพช.F2 30,000 - 60,000</v>
          </cell>
          <cell r="K641" t="str">
            <v>รพช.</v>
          </cell>
          <cell r="L641" t="str">
            <v>F2</v>
          </cell>
          <cell r="M641">
            <v>44</v>
          </cell>
          <cell r="N641">
            <v>34234</v>
          </cell>
          <cell r="O641">
            <v>6</v>
          </cell>
          <cell r="P641" t="str">
            <v>รพช.F2 30,000 - 60,000</v>
          </cell>
        </row>
        <row r="642">
          <cell r="C642" t="str">
            <v>10907</v>
          </cell>
          <cell r="D642" t="str">
            <v>รพ.นาโพธิ์</v>
          </cell>
          <cell r="E642" t="str">
            <v>รพช.</v>
          </cell>
          <cell r="F642" t="str">
            <v>F2</v>
          </cell>
          <cell r="G642">
            <v>47</v>
          </cell>
          <cell r="H642">
            <v>22678</v>
          </cell>
          <cell r="I642">
            <v>5</v>
          </cell>
          <cell r="J642" t="str">
            <v>รพช.F2 &lt;=30,000</v>
          </cell>
          <cell r="K642" t="str">
            <v>รพช.</v>
          </cell>
          <cell r="L642" t="str">
            <v>F2</v>
          </cell>
          <cell r="M642">
            <v>47</v>
          </cell>
          <cell r="N642">
            <v>22368</v>
          </cell>
          <cell r="O642">
            <v>5</v>
          </cell>
          <cell r="P642" t="str">
            <v>รพช.F2 &lt;=30,000</v>
          </cell>
        </row>
        <row r="643">
          <cell r="C643" t="str">
            <v>10908</v>
          </cell>
          <cell r="D643" t="str">
            <v>รพ.หนองหงส์</v>
          </cell>
          <cell r="E643" t="str">
            <v>รพช.</v>
          </cell>
          <cell r="F643" t="str">
            <v>F2</v>
          </cell>
          <cell r="G643">
            <v>40</v>
          </cell>
          <cell r="H643">
            <v>35662</v>
          </cell>
          <cell r="I643">
            <v>6</v>
          </cell>
          <cell r="J643" t="str">
            <v>รพช.F2 30,000 - 60,000</v>
          </cell>
          <cell r="K643" t="str">
            <v>รพช.</v>
          </cell>
          <cell r="L643" t="str">
            <v>F2</v>
          </cell>
          <cell r="M643">
            <v>40</v>
          </cell>
          <cell r="N643">
            <v>35371</v>
          </cell>
          <cell r="O643">
            <v>6</v>
          </cell>
          <cell r="P643" t="str">
            <v>รพช.F2 30,000 - 60,000</v>
          </cell>
        </row>
        <row r="644">
          <cell r="C644" t="str">
            <v>10909</v>
          </cell>
          <cell r="D644" t="str">
            <v>รพ.พลับพลาชัย</v>
          </cell>
          <cell r="E644" t="str">
            <v>รพช.</v>
          </cell>
          <cell r="F644" t="str">
            <v>F2</v>
          </cell>
          <cell r="G644">
            <v>35</v>
          </cell>
          <cell r="H644">
            <v>33630</v>
          </cell>
          <cell r="I644">
            <v>6</v>
          </cell>
          <cell r="J644" t="str">
            <v>รพช.F2 30,000 - 60,000</v>
          </cell>
          <cell r="K644" t="str">
            <v>รพช.</v>
          </cell>
          <cell r="L644" t="str">
            <v>F2</v>
          </cell>
          <cell r="M644">
            <v>35</v>
          </cell>
          <cell r="N644">
            <v>33321</v>
          </cell>
          <cell r="O644">
            <v>6</v>
          </cell>
          <cell r="P644" t="str">
            <v>รพช.F2 30,000 - 60,000</v>
          </cell>
        </row>
        <row r="645">
          <cell r="C645" t="str">
            <v>10910</v>
          </cell>
          <cell r="D645" t="str">
            <v>รพ.ห้วยราช</v>
          </cell>
          <cell r="E645" t="str">
            <v>รพช.</v>
          </cell>
          <cell r="F645" t="str">
            <v>F2</v>
          </cell>
          <cell r="G645">
            <v>43</v>
          </cell>
          <cell r="H645">
            <v>27417</v>
          </cell>
          <cell r="I645">
            <v>5</v>
          </cell>
          <cell r="J645" t="str">
            <v>รพช.F2 &lt;=30,000</v>
          </cell>
          <cell r="K645" t="str">
            <v>รพช.</v>
          </cell>
          <cell r="L645" t="str">
            <v>F2</v>
          </cell>
          <cell r="M645">
            <v>43</v>
          </cell>
          <cell r="N645">
            <v>27256</v>
          </cell>
          <cell r="O645">
            <v>5</v>
          </cell>
          <cell r="P645" t="str">
            <v>รพช.F2 &lt;=30,000</v>
          </cell>
        </row>
        <row r="646">
          <cell r="C646" t="str">
            <v>10911</v>
          </cell>
          <cell r="D646" t="str">
            <v>รพ.โนนสุวรรณ</v>
          </cell>
          <cell r="E646" t="str">
            <v>รพช.</v>
          </cell>
          <cell r="F646" t="str">
            <v>F2</v>
          </cell>
          <cell r="G646">
            <v>36</v>
          </cell>
          <cell r="H646">
            <v>18961</v>
          </cell>
          <cell r="I646">
            <v>5</v>
          </cell>
          <cell r="J646" t="str">
            <v>รพช.F2 &lt;=30,000</v>
          </cell>
          <cell r="K646" t="str">
            <v>รพช.</v>
          </cell>
          <cell r="L646" t="str">
            <v>F2</v>
          </cell>
          <cell r="M646">
            <v>36</v>
          </cell>
          <cell r="N646">
            <v>18874</v>
          </cell>
          <cell r="O646">
            <v>5</v>
          </cell>
          <cell r="P646" t="str">
            <v>รพช.F2 &lt;=30,000</v>
          </cell>
        </row>
        <row r="647">
          <cell r="C647" t="str">
            <v>10912</v>
          </cell>
          <cell r="D647" t="str">
            <v>รพ.ชำนิ</v>
          </cell>
          <cell r="E647" t="str">
            <v>รพช.</v>
          </cell>
          <cell r="F647" t="str">
            <v>F2</v>
          </cell>
          <cell r="G647">
            <v>32</v>
          </cell>
          <cell r="H647">
            <v>25910</v>
          </cell>
          <cell r="I647">
            <v>5</v>
          </cell>
          <cell r="J647" t="str">
            <v>รพช.F2 &lt;=30,000</v>
          </cell>
          <cell r="K647" t="str">
            <v>รพช.</v>
          </cell>
          <cell r="L647" t="str">
            <v>F2</v>
          </cell>
          <cell r="M647">
            <v>32</v>
          </cell>
          <cell r="N647">
            <v>25621</v>
          </cell>
          <cell r="O647">
            <v>5</v>
          </cell>
          <cell r="P647" t="str">
            <v>รพช.F2 &lt;=30,000</v>
          </cell>
        </row>
        <row r="648">
          <cell r="C648" t="str">
            <v>10913</v>
          </cell>
          <cell r="D648" t="str">
            <v>รพ.บ้านใหม่ไชยพจน์</v>
          </cell>
          <cell r="E648" t="str">
            <v>รพช.</v>
          </cell>
          <cell r="F648" t="str">
            <v>F2</v>
          </cell>
          <cell r="G648">
            <v>58</v>
          </cell>
          <cell r="H648">
            <v>19719</v>
          </cell>
          <cell r="I648">
            <v>5</v>
          </cell>
          <cell r="J648" t="str">
            <v>รพช.F2 &lt;=30,000</v>
          </cell>
          <cell r="K648" t="str">
            <v>รพช.</v>
          </cell>
          <cell r="L648" t="str">
            <v>F2</v>
          </cell>
          <cell r="M648">
            <v>58</v>
          </cell>
          <cell r="N648">
            <v>19691</v>
          </cell>
          <cell r="O648">
            <v>5</v>
          </cell>
          <cell r="P648" t="str">
            <v>รพช.F2 &lt;=30,000</v>
          </cell>
        </row>
        <row r="649">
          <cell r="C649" t="str">
            <v>10914</v>
          </cell>
          <cell r="D649" t="str">
            <v>รพ.โนนดินแดง</v>
          </cell>
          <cell r="E649" t="str">
            <v>รพช.</v>
          </cell>
          <cell r="F649" t="str">
            <v>F2</v>
          </cell>
          <cell r="G649">
            <v>34</v>
          </cell>
          <cell r="H649">
            <v>21489</v>
          </cell>
          <cell r="I649">
            <v>5</v>
          </cell>
          <cell r="J649" t="str">
            <v>รพช.F2 &lt;=30,000</v>
          </cell>
          <cell r="K649" t="str">
            <v>รพช.</v>
          </cell>
          <cell r="L649" t="str">
            <v>F2</v>
          </cell>
          <cell r="M649">
            <v>34</v>
          </cell>
          <cell r="N649">
            <v>21402</v>
          </cell>
          <cell r="O649">
            <v>5</v>
          </cell>
          <cell r="P649" t="str">
            <v>รพช.F2 &lt;=30,000</v>
          </cell>
        </row>
        <row r="650">
          <cell r="C650" t="str">
            <v>11619</v>
          </cell>
          <cell r="D650" t="str">
            <v>รพ.เฉลิมพระเกียรติ</v>
          </cell>
          <cell r="E650" t="str">
            <v>รพช.</v>
          </cell>
          <cell r="F650" t="str">
            <v>F2</v>
          </cell>
          <cell r="G650">
            <v>37</v>
          </cell>
          <cell r="H650">
            <v>28023</v>
          </cell>
          <cell r="I650">
            <v>5</v>
          </cell>
          <cell r="J650" t="str">
            <v>รพช.F2 &lt;=30,000</v>
          </cell>
          <cell r="K650" t="str">
            <v>รพช.</v>
          </cell>
          <cell r="L650" t="str">
            <v>F2</v>
          </cell>
          <cell r="M650">
            <v>37</v>
          </cell>
          <cell r="N650">
            <v>27752</v>
          </cell>
          <cell r="O650">
            <v>5</v>
          </cell>
          <cell r="P650" t="str">
            <v>รพช.F2 &lt;=30,000</v>
          </cell>
        </row>
        <row r="651">
          <cell r="C651" t="str">
            <v>23578</v>
          </cell>
          <cell r="D651" t="str">
            <v xml:space="preserve">รพ.แคนดง </v>
          </cell>
          <cell r="E651" t="str">
            <v>รพช.</v>
          </cell>
          <cell r="F651" t="str">
            <v>F3</v>
          </cell>
          <cell r="G651">
            <v>31</v>
          </cell>
          <cell r="H651">
            <v>24837</v>
          </cell>
          <cell r="I651">
            <v>3</v>
          </cell>
          <cell r="J651" t="str">
            <v>รพช.F3 15,000-25,000</v>
          </cell>
          <cell r="K651" t="str">
            <v>รพช.</v>
          </cell>
          <cell r="L651" t="str">
            <v>F3</v>
          </cell>
          <cell r="M651">
            <v>31</v>
          </cell>
          <cell r="N651">
            <v>24549</v>
          </cell>
          <cell r="O651">
            <v>3</v>
          </cell>
          <cell r="P651" t="str">
            <v>รพช.F3 15,000-25,000</v>
          </cell>
        </row>
        <row r="652">
          <cell r="C652" t="str">
            <v>28020</v>
          </cell>
          <cell r="D652" t="str">
            <v>รพ.บ้านด่าน</v>
          </cell>
          <cell r="E652" t="str">
            <v>รพช.</v>
          </cell>
          <cell r="F652" t="str">
            <v>F3</v>
          </cell>
          <cell r="G652">
            <v>22</v>
          </cell>
          <cell r="H652">
            <v>7902</v>
          </cell>
          <cell r="I652">
            <v>2</v>
          </cell>
          <cell r="J652" t="str">
            <v>รพช.F3 &lt;=15,000</v>
          </cell>
          <cell r="K652" t="str">
            <v>รพช.</v>
          </cell>
          <cell r="L652" t="str">
            <v>F2</v>
          </cell>
          <cell r="M652">
            <v>22</v>
          </cell>
          <cell r="N652">
            <v>22860</v>
          </cell>
          <cell r="O652">
            <v>5</v>
          </cell>
          <cell r="P652" t="str">
            <v>รพช.F2 &lt;=30,000</v>
          </cell>
        </row>
        <row r="653">
          <cell r="C653" t="str">
            <v>10668</v>
          </cell>
          <cell r="D653" t="str">
            <v>รพ.สุรินทร์</v>
          </cell>
          <cell r="E653" t="str">
            <v>รพศ</v>
          </cell>
          <cell r="F653" t="str">
            <v>A</v>
          </cell>
          <cell r="G653">
            <v>914</v>
          </cell>
          <cell r="H653">
            <v>186779</v>
          </cell>
          <cell r="I653">
            <v>19</v>
          </cell>
          <cell r="J653" t="str">
            <v>รพศ.A &gt;700 to &lt;1000</v>
          </cell>
          <cell r="K653" t="str">
            <v>รพศ.</v>
          </cell>
          <cell r="L653" t="str">
            <v>A</v>
          </cell>
          <cell r="M653">
            <v>914</v>
          </cell>
          <cell r="N653">
            <v>185608</v>
          </cell>
          <cell r="O653">
            <v>19</v>
          </cell>
          <cell r="P653" t="str">
            <v>รพศ.A &gt;700 to &lt;1000</v>
          </cell>
        </row>
        <row r="654">
          <cell r="C654" t="str">
            <v>10915</v>
          </cell>
          <cell r="D654" t="str">
            <v>รพ.ชุมพลบุรี</v>
          </cell>
          <cell r="E654" t="str">
            <v>รพช.</v>
          </cell>
          <cell r="F654" t="str">
            <v>F2</v>
          </cell>
          <cell r="G654">
            <v>66</v>
          </cell>
          <cell r="H654">
            <v>45425</v>
          </cell>
          <cell r="I654">
            <v>6</v>
          </cell>
          <cell r="J654" t="str">
            <v>รพช.F2 30,000 - 60,000</v>
          </cell>
          <cell r="K654" t="str">
            <v>รพช.</v>
          </cell>
          <cell r="L654" t="str">
            <v>F2</v>
          </cell>
          <cell r="M654">
            <v>66</v>
          </cell>
          <cell r="N654">
            <v>44393</v>
          </cell>
          <cell r="O654">
            <v>6</v>
          </cell>
          <cell r="P654" t="str">
            <v>รพช.F2 30,000 - 60,000</v>
          </cell>
        </row>
        <row r="655">
          <cell r="C655" t="str">
            <v>10916</v>
          </cell>
          <cell r="D655" t="str">
            <v>รพ.ท่าตูม</v>
          </cell>
          <cell r="E655" t="str">
            <v>รพช.</v>
          </cell>
          <cell r="F655" t="str">
            <v>F1</v>
          </cell>
          <cell r="G655">
            <v>140</v>
          </cell>
          <cell r="H655">
            <v>76675</v>
          </cell>
          <cell r="I655">
            <v>10</v>
          </cell>
          <cell r="J655" t="str">
            <v>รพช.F1 50,000-100,000</v>
          </cell>
          <cell r="K655" t="str">
            <v>รพช.</v>
          </cell>
          <cell r="L655" t="str">
            <v>M2</v>
          </cell>
          <cell r="M655">
            <v>140</v>
          </cell>
          <cell r="N655">
            <v>75912</v>
          </cell>
          <cell r="O655">
            <v>13</v>
          </cell>
          <cell r="P655" t="str">
            <v>รพช. M2 &gt;100</v>
          </cell>
        </row>
        <row r="656">
          <cell r="C656" t="str">
            <v>10917</v>
          </cell>
          <cell r="D656" t="str">
            <v>รพ.จอมพระ</v>
          </cell>
          <cell r="E656" t="str">
            <v>รพช.</v>
          </cell>
          <cell r="F656" t="str">
            <v>F2</v>
          </cell>
          <cell r="G656">
            <v>50</v>
          </cell>
          <cell r="H656">
            <v>41453</v>
          </cell>
          <cell r="I656">
            <v>6</v>
          </cell>
          <cell r="J656" t="str">
            <v>รพช.F2 30,000 - 60,000</v>
          </cell>
          <cell r="K656" t="str">
            <v>รพช.</v>
          </cell>
          <cell r="L656" t="str">
            <v>F2</v>
          </cell>
          <cell r="M656">
            <v>50</v>
          </cell>
          <cell r="N656">
            <v>40559</v>
          </cell>
          <cell r="O656">
            <v>6</v>
          </cell>
          <cell r="P656" t="str">
            <v>รพช.F2 30,000 - 60,000</v>
          </cell>
        </row>
        <row r="657">
          <cell r="C657" t="str">
            <v>10918</v>
          </cell>
          <cell r="D657" t="str">
            <v>รพ.ปราสาท</v>
          </cell>
          <cell r="E657" t="str">
            <v>รพท.</v>
          </cell>
          <cell r="F657" t="str">
            <v>M1</v>
          </cell>
          <cell r="G657">
            <v>183</v>
          </cell>
          <cell r="H657">
            <v>117423</v>
          </cell>
          <cell r="I657">
            <v>14</v>
          </cell>
          <cell r="J657" t="str">
            <v>รพท. M1 &lt;=200</v>
          </cell>
          <cell r="K657" t="str">
            <v>รพท.</v>
          </cell>
          <cell r="L657" t="str">
            <v>M1</v>
          </cell>
          <cell r="M657">
            <v>265</v>
          </cell>
          <cell r="N657">
            <v>115897</v>
          </cell>
          <cell r="O657">
            <v>15</v>
          </cell>
          <cell r="P657" t="str">
            <v>รพท. M1 &gt;200</v>
          </cell>
        </row>
        <row r="658">
          <cell r="C658" t="str">
            <v>10919</v>
          </cell>
          <cell r="D658" t="str">
            <v>รพ.กาบเชิง</v>
          </cell>
          <cell r="E658" t="str">
            <v>รพช.</v>
          </cell>
          <cell r="F658" t="str">
            <v>F2</v>
          </cell>
          <cell r="G658">
            <v>85</v>
          </cell>
          <cell r="H658">
            <v>46960</v>
          </cell>
          <cell r="I658">
            <v>6</v>
          </cell>
          <cell r="J658" t="str">
            <v>รพช.F2 30,000 - 60,000</v>
          </cell>
          <cell r="K658" t="str">
            <v>รพช.</v>
          </cell>
          <cell r="L658" t="str">
            <v>F2</v>
          </cell>
          <cell r="M658">
            <v>93</v>
          </cell>
          <cell r="N658">
            <v>46746</v>
          </cell>
          <cell r="O658">
            <v>6</v>
          </cell>
          <cell r="P658" t="str">
            <v>รพช.F2 30,000 - 60,000</v>
          </cell>
        </row>
        <row r="659">
          <cell r="C659" t="str">
            <v>10920</v>
          </cell>
          <cell r="D659" t="str">
            <v>รพ.รัตนบุรี</v>
          </cell>
          <cell r="E659" t="str">
            <v>รพช.</v>
          </cell>
          <cell r="F659" t="str">
            <v>M2</v>
          </cell>
          <cell r="G659">
            <v>125</v>
          </cell>
          <cell r="H659">
            <v>68185</v>
          </cell>
          <cell r="I659">
            <v>13</v>
          </cell>
          <cell r="J659" t="str">
            <v>รพช. M2 &gt;100</v>
          </cell>
          <cell r="K659" t="str">
            <v>รพช.</v>
          </cell>
          <cell r="L659" t="str">
            <v>M2</v>
          </cell>
          <cell r="M659">
            <v>125</v>
          </cell>
          <cell r="N659">
            <v>67583</v>
          </cell>
          <cell r="O659">
            <v>13</v>
          </cell>
          <cell r="P659" t="str">
            <v>รพช. M2 &gt;100</v>
          </cell>
        </row>
        <row r="660">
          <cell r="C660" t="str">
            <v>10921</v>
          </cell>
          <cell r="D660" t="str">
            <v>รพ.สนม</v>
          </cell>
          <cell r="E660" t="str">
            <v>รพช.</v>
          </cell>
          <cell r="F660" t="str">
            <v>F2</v>
          </cell>
          <cell r="G660">
            <v>44</v>
          </cell>
          <cell r="H660">
            <v>28726</v>
          </cell>
          <cell r="I660">
            <v>5</v>
          </cell>
          <cell r="J660" t="str">
            <v>รพช.F2 &lt;=30,000</v>
          </cell>
          <cell r="K660" t="str">
            <v>รพช.</v>
          </cell>
          <cell r="L660" t="str">
            <v>F2</v>
          </cell>
          <cell r="M660">
            <v>40</v>
          </cell>
          <cell r="N660">
            <v>27565</v>
          </cell>
          <cell r="O660">
            <v>5</v>
          </cell>
          <cell r="P660" t="str">
            <v>รพช.F2 &lt;=30,000</v>
          </cell>
        </row>
        <row r="661">
          <cell r="C661" t="str">
            <v>10922</v>
          </cell>
          <cell r="D661" t="str">
            <v>รพ.ศีขรภูมิ</v>
          </cell>
          <cell r="E661" t="str">
            <v>รพช.</v>
          </cell>
          <cell r="F661" t="str">
            <v>M2</v>
          </cell>
          <cell r="G661">
            <v>150</v>
          </cell>
          <cell r="H661">
            <v>93003</v>
          </cell>
          <cell r="I661">
            <v>13</v>
          </cell>
          <cell r="J661" t="str">
            <v>รพช. M2 &gt;100</v>
          </cell>
          <cell r="K661" t="str">
            <v>รพช.</v>
          </cell>
          <cell r="L661" t="str">
            <v>M2</v>
          </cell>
          <cell r="M661">
            <v>239</v>
          </cell>
          <cell r="N661">
            <v>91870</v>
          </cell>
          <cell r="O661">
            <v>13</v>
          </cell>
          <cell r="P661" t="str">
            <v>รพช. M2 &gt;100</v>
          </cell>
        </row>
        <row r="662">
          <cell r="C662" t="str">
            <v>10923</v>
          </cell>
          <cell r="D662" t="str">
            <v>รพ.สังขะ</v>
          </cell>
          <cell r="E662" t="str">
            <v>รพช.</v>
          </cell>
          <cell r="F662" t="str">
            <v>M2</v>
          </cell>
          <cell r="G662">
            <v>176</v>
          </cell>
          <cell r="H662">
            <v>87539</v>
          </cell>
          <cell r="I662">
            <v>13</v>
          </cell>
          <cell r="J662" t="str">
            <v>รพช. M2 &gt;100</v>
          </cell>
          <cell r="K662" t="str">
            <v>รพช.</v>
          </cell>
          <cell r="L662" t="str">
            <v>M2</v>
          </cell>
          <cell r="M662">
            <v>176</v>
          </cell>
          <cell r="N662">
            <v>86312</v>
          </cell>
          <cell r="O662">
            <v>13</v>
          </cell>
          <cell r="P662" t="str">
            <v>รพช. M2 &gt;100</v>
          </cell>
        </row>
        <row r="663">
          <cell r="C663" t="str">
            <v>10924</v>
          </cell>
          <cell r="D663" t="str">
            <v>รพ.ลำดวน</v>
          </cell>
          <cell r="E663" t="str">
            <v>รพช.</v>
          </cell>
          <cell r="F663" t="str">
            <v>F2</v>
          </cell>
          <cell r="G663">
            <v>115</v>
          </cell>
          <cell r="H663">
            <v>39919</v>
          </cell>
          <cell r="I663">
            <v>6</v>
          </cell>
          <cell r="J663" t="str">
            <v>รพช.F2 30,000 - 60,000</v>
          </cell>
          <cell r="K663" t="str">
            <v>รพช.</v>
          </cell>
          <cell r="L663" t="str">
            <v>F2</v>
          </cell>
          <cell r="M663">
            <v>132</v>
          </cell>
          <cell r="N663">
            <v>40453</v>
          </cell>
          <cell r="O663">
            <v>6</v>
          </cell>
          <cell r="P663" t="str">
            <v>รพช.F2 30,000 - 60,000</v>
          </cell>
        </row>
        <row r="664">
          <cell r="C664" t="str">
            <v>10925</v>
          </cell>
          <cell r="D664" t="str">
            <v>รพ.สำโรงทาบ</v>
          </cell>
          <cell r="E664" t="str">
            <v>รพช.</v>
          </cell>
          <cell r="F664" t="str">
            <v>F2</v>
          </cell>
          <cell r="G664">
            <v>48</v>
          </cell>
          <cell r="H664">
            <v>39174</v>
          </cell>
          <cell r="I664">
            <v>6</v>
          </cell>
          <cell r="J664" t="str">
            <v>รพช.F2 30,000 - 60,000</v>
          </cell>
          <cell r="K664" t="str">
            <v>รพช.</v>
          </cell>
          <cell r="L664" t="str">
            <v>F2</v>
          </cell>
          <cell r="M664">
            <v>48</v>
          </cell>
          <cell r="N664">
            <v>38610</v>
          </cell>
          <cell r="O664">
            <v>6</v>
          </cell>
          <cell r="P664" t="str">
            <v>รพช.F2 30,000 - 60,000</v>
          </cell>
        </row>
        <row r="665">
          <cell r="C665" t="str">
            <v>10926</v>
          </cell>
          <cell r="D665" t="str">
            <v>รพ.บัวเชด</v>
          </cell>
          <cell r="E665" t="str">
            <v>รพช.</v>
          </cell>
          <cell r="F665" t="str">
            <v>F2</v>
          </cell>
          <cell r="G665">
            <v>43</v>
          </cell>
          <cell r="H665">
            <v>31618</v>
          </cell>
          <cell r="I665">
            <v>6</v>
          </cell>
          <cell r="J665" t="str">
            <v>รพช.F2 30,000 - 60,000</v>
          </cell>
          <cell r="K665" t="str">
            <v>รพช.</v>
          </cell>
          <cell r="L665" t="str">
            <v>F2</v>
          </cell>
          <cell r="M665">
            <v>43</v>
          </cell>
          <cell r="N665">
            <v>31393</v>
          </cell>
          <cell r="O665">
            <v>6</v>
          </cell>
          <cell r="P665" t="str">
            <v>รพช.F2 30,000 - 60,000</v>
          </cell>
        </row>
        <row r="666">
          <cell r="C666" t="str">
            <v>22302</v>
          </cell>
          <cell r="D666" t="str">
            <v>รพ.พนมดงรัก เฉลิมพระเกียรติ 80 พรรษา</v>
          </cell>
          <cell r="E666" t="str">
            <v>รพช.</v>
          </cell>
          <cell r="F666" t="str">
            <v>F2</v>
          </cell>
          <cell r="G666">
            <v>38</v>
          </cell>
          <cell r="H666">
            <v>28418</v>
          </cell>
          <cell r="I666">
            <v>5</v>
          </cell>
          <cell r="J666" t="str">
            <v>รพช.F2 &lt;=30,000</v>
          </cell>
          <cell r="K666" t="str">
            <v>รพช.</v>
          </cell>
          <cell r="L666" t="str">
            <v>F2</v>
          </cell>
          <cell r="M666">
            <v>37</v>
          </cell>
          <cell r="N666">
            <v>27771</v>
          </cell>
          <cell r="O666">
            <v>5</v>
          </cell>
          <cell r="P666" t="str">
            <v>รพช.F2 &lt;=30,000</v>
          </cell>
        </row>
        <row r="667">
          <cell r="C667" t="str">
            <v>27842</v>
          </cell>
          <cell r="D667" t="str">
            <v>รพ.เขวาสินรินทร์</v>
          </cell>
          <cell r="E667" t="str">
            <v>รพช.</v>
          </cell>
          <cell r="F667" t="str">
            <v>F3</v>
          </cell>
          <cell r="G667">
            <v>30</v>
          </cell>
          <cell r="H667">
            <v>24250</v>
          </cell>
          <cell r="I667">
            <v>3</v>
          </cell>
          <cell r="J667" t="str">
            <v>รพช.F3 15,000-25,000</v>
          </cell>
          <cell r="K667" t="str">
            <v>รพช.</v>
          </cell>
          <cell r="L667" t="str">
            <v>F3</v>
          </cell>
          <cell r="M667">
            <v>30</v>
          </cell>
          <cell r="N667">
            <v>23809</v>
          </cell>
          <cell r="O667">
            <v>3</v>
          </cell>
          <cell r="P667" t="str">
            <v>รพช.F3 15,000-25,000</v>
          </cell>
        </row>
        <row r="668">
          <cell r="C668" t="str">
            <v>27843</v>
          </cell>
          <cell r="D668" t="str">
            <v>รพ.ศรีณรงค์</v>
          </cell>
          <cell r="E668" t="str">
            <v>รพช.</v>
          </cell>
          <cell r="F668" t="str">
            <v>F2</v>
          </cell>
          <cell r="G668">
            <v>30</v>
          </cell>
          <cell r="H668">
            <v>30903</v>
          </cell>
          <cell r="I668">
            <v>6</v>
          </cell>
          <cell r="J668" t="str">
            <v>รพช.F2 30,000 - 60,000</v>
          </cell>
          <cell r="K668" t="str">
            <v>รพช.</v>
          </cell>
          <cell r="L668" t="str">
            <v>F2</v>
          </cell>
          <cell r="M668">
            <v>38</v>
          </cell>
          <cell r="N668">
            <v>30317</v>
          </cell>
          <cell r="O668">
            <v>6</v>
          </cell>
          <cell r="P668" t="str">
            <v>รพช.F2 30,000 - 60,000</v>
          </cell>
        </row>
        <row r="669">
          <cell r="C669" t="str">
            <v>27844</v>
          </cell>
          <cell r="D669" t="str">
            <v>รพ.โนนนารายณ์</v>
          </cell>
          <cell r="E669" t="str">
            <v>รพช.</v>
          </cell>
          <cell r="F669" t="str">
            <v>F3</v>
          </cell>
          <cell r="G669">
            <v>25</v>
          </cell>
          <cell r="H669">
            <v>23207</v>
          </cell>
          <cell r="I669">
            <v>3</v>
          </cell>
          <cell r="J669" t="str">
            <v>รพช.F3 15,000-25,000</v>
          </cell>
          <cell r="K669" t="str">
            <v>รพช.</v>
          </cell>
          <cell r="L669" t="str">
            <v>F3</v>
          </cell>
          <cell r="M669">
            <v>35</v>
          </cell>
          <cell r="N669">
            <v>23046</v>
          </cell>
          <cell r="O669">
            <v>3</v>
          </cell>
          <cell r="P669" t="str">
            <v>รพช.F3 15,000-25,000</v>
          </cell>
        </row>
        <row r="670">
          <cell r="C670" t="str">
            <v>10712</v>
          </cell>
          <cell r="D670" t="str">
            <v>รพ.มุกดาหาร</v>
          </cell>
          <cell r="E670" t="str">
            <v>รพท.</v>
          </cell>
          <cell r="F670" t="str">
            <v>S</v>
          </cell>
          <cell r="G670">
            <v>301</v>
          </cell>
          <cell r="H670">
            <v>104567</v>
          </cell>
          <cell r="I670">
            <v>16</v>
          </cell>
          <cell r="J670" t="str">
            <v>รพท.S &lt;=400</v>
          </cell>
          <cell r="K670" t="str">
            <v>รพท.</v>
          </cell>
          <cell r="L670" t="str">
            <v>S</v>
          </cell>
          <cell r="M670">
            <v>417</v>
          </cell>
          <cell r="N670">
            <v>105039</v>
          </cell>
          <cell r="O670">
            <v>17</v>
          </cell>
          <cell r="P670" t="str">
            <v>รพท.S &gt;400</v>
          </cell>
        </row>
        <row r="671">
          <cell r="C671" t="str">
            <v>11113</v>
          </cell>
          <cell r="D671" t="str">
            <v>รพ.นิคมคำสร้อย</v>
          </cell>
          <cell r="E671" t="str">
            <v>รพช.</v>
          </cell>
          <cell r="F671" t="str">
            <v>F2</v>
          </cell>
          <cell r="G671">
            <v>30</v>
          </cell>
          <cell r="H671">
            <v>35225</v>
          </cell>
          <cell r="I671">
            <v>6</v>
          </cell>
          <cell r="J671" t="str">
            <v>รพช.F2 30,000 - 60,000</v>
          </cell>
          <cell r="K671" t="str">
            <v>รพช.</v>
          </cell>
          <cell r="L671" t="str">
            <v>F2</v>
          </cell>
          <cell r="M671">
            <v>30</v>
          </cell>
          <cell r="N671">
            <v>34831</v>
          </cell>
          <cell r="O671">
            <v>6</v>
          </cell>
          <cell r="P671" t="str">
            <v>รพช.F2 30,000 - 60,000</v>
          </cell>
        </row>
        <row r="672">
          <cell r="C672" t="str">
            <v>11114</v>
          </cell>
          <cell r="D672" t="str">
            <v>รพ.ดอนตาล</v>
          </cell>
          <cell r="E672" t="str">
            <v>รพช.</v>
          </cell>
          <cell r="F672" t="str">
            <v>F2</v>
          </cell>
          <cell r="G672">
            <v>30</v>
          </cell>
          <cell r="H672">
            <v>33545</v>
          </cell>
          <cell r="I672">
            <v>6</v>
          </cell>
          <cell r="J672" t="str">
            <v>รพช.F2 30,000 - 60,000</v>
          </cell>
          <cell r="K672" t="str">
            <v>รพช.</v>
          </cell>
          <cell r="L672" t="str">
            <v>F2</v>
          </cell>
          <cell r="M672">
            <v>30</v>
          </cell>
          <cell r="N672">
            <v>33022</v>
          </cell>
          <cell r="O672">
            <v>6</v>
          </cell>
          <cell r="P672" t="str">
            <v>รพช.F2 30,000 - 60,000</v>
          </cell>
        </row>
        <row r="673">
          <cell r="C673" t="str">
            <v>11115</v>
          </cell>
          <cell r="D673" t="str">
            <v>รพ.ดงหลวง</v>
          </cell>
          <cell r="E673" t="str">
            <v>รพช.</v>
          </cell>
          <cell r="F673" t="str">
            <v>F2</v>
          </cell>
          <cell r="G673">
            <v>30</v>
          </cell>
          <cell r="H673">
            <v>31446</v>
          </cell>
          <cell r="I673">
            <v>6</v>
          </cell>
          <cell r="J673" t="str">
            <v>รพช.F2 30,000 - 60,000</v>
          </cell>
          <cell r="K673" t="str">
            <v>รพช.</v>
          </cell>
          <cell r="L673" t="str">
            <v>F2</v>
          </cell>
          <cell r="M673">
            <v>30</v>
          </cell>
          <cell r="N673">
            <v>31209</v>
          </cell>
          <cell r="O673">
            <v>6</v>
          </cell>
          <cell r="P673" t="str">
            <v>รพช.F2 30,000 - 60,000</v>
          </cell>
        </row>
        <row r="674">
          <cell r="C674" t="str">
            <v>11116</v>
          </cell>
          <cell r="D674" t="str">
            <v>รพ.คำชะอี</v>
          </cell>
          <cell r="E674" t="str">
            <v>รพช.</v>
          </cell>
          <cell r="F674" t="str">
            <v>F2</v>
          </cell>
          <cell r="G674">
            <v>30</v>
          </cell>
          <cell r="H674">
            <v>33193</v>
          </cell>
          <cell r="I674">
            <v>6</v>
          </cell>
          <cell r="J674" t="str">
            <v>รพช.F2 30,000 - 60,000</v>
          </cell>
          <cell r="K674" t="str">
            <v>รพช.</v>
          </cell>
          <cell r="L674" t="str">
            <v>F2</v>
          </cell>
          <cell r="M674">
            <v>30</v>
          </cell>
          <cell r="N674">
            <v>32821</v>
          </cell>
          <cell r="O674">
            <v>6</v>
          </cell>
          <cell r="P674" t="str">
            <v>รพช.F2 30,000 - 60,000</v>
          </cell>
        </row>
        <row r="675">
          <cell r="C675" t="str">
            <v>11117</v>
          </cell>
          <cell r="D675" t="str">
            <v>รพ.หว้านใหญ่</v>
          </cell>
          <cell r="E675" t="str">
            <v>รพช.</v>
          </cell>
          <cell r="F675" t="str">
            <v>F2</v>
          </cell>
          <cell r="G675">
            <v>30</v>
          </cell>
          <cell r="H675">
            <v>14509</v>
          </cell>
          <cell r="I675">
            <v>5</v>
          </cell>
          <cell r="J675" t="str">
            <v>รพช.F2 &lt;=30,000</v>
          </cell>
          <cell r="K675" t="str">
            <v>รพช.</v>
          </cell>
          <cell r="L675" t="str">
            <v>F2</v>
          </cell>
          <cell r="M675">
            <v>30</v>
          </cell>
          <cell r="N675">
            <v>14346</v>
          </cell>
          <cell r="O675">
            <v>5</v>
          </cell>
          <cell r="P675" t="str">
            <v>รพช.F2 &lt;=30,000</v>
          </cell>
        </row>
        <row r="676">
          <cell r="C676" t="str">
            <v>11118</v>
          </cell>
          <cell r="D676" t="str">
            <v>รพ.หนองสูง</v>
          </cell>
          <cell r="E676" t="str">
            <v>รพช.</v>
          </cell>
          <cell r="F676" t="str">
            <v>F2</v>
          </cell>
          <cell r="G676">
            <v>30</v>
          </cell>
          <cell r="H676">
            <v>13990</v>
          </cell>
          <cell r="I676">
            <v>5</v>
          </cell>
          <cell r="J676" t="str">
            <v>รพช.F2 &lt;=30,000</v>
          </cell>
          <cell r="K676" t="str">
            <v>รพช.</v>
          </cell>
          <cell r="L676" t="str">
            <v>F2</v>
          </cell>
          <cell r="M676">
            <v>30</v>
          </cell>
          <cell r="N676">
            <v>13866</v>
          </cell>
          <cell r="O676">
            <v>5</v>
          </cell>
          <cell r="P676" t="str">
            <v>รพช.F2 &lt;=30,000</v>
          </cell>
        </row>
        <row r="677">
          <cell r="C677" t="str">
            <v>10701</v>
          </cell>
          <cell r="D677" t="str">
            <v>รพ.ยโสธร</v>
          </cell>
          <cell r="E677" t="str">
            <v>รพท.</v>
          </cell>
          <cell r="F677" t="str">
            <v>S</v>
          </cell>
          <cell r="G677">
            <v>370</v>
          </cell>
          <cell r="H677">
            <v>92336</v>
          </cell>
          <cell r="I677">
            <v>16</v>
          </cell>
          <cell r="J677" t="str">
            <v>รพท.S &lt;=400</v>
          </cell>
          <cell r="K677" t="str">
            <v>รพท.</v>
          </cell>
          <cell r="L677" t="str">
            <v>S</v>
          </cell>
          <cell r="M677">
            <v>370</v>
          </cell>
          <cell r="N677">
            <v>91623</v>
          </cell>
          <cell r="O677">
            <v>16</v>
          </cell>
          <cell r="P677" t="str">
            <v>รพท.S &lt;=400</v>
          </cell>
        </row>
        <row r="678">
          <cell r="C678" t="str">
            <v>10963</v>
          </cell>
          <cell r="D678" t="str">
            <v>รพ.ทรายมูล</v>
          </cell>
          <cell r="E678" t="str">
            <v>รพช.</v>
          </cell>
          <cell r="F678" t="str">
            <v>F2</v>
          </cell>
          <cell r="G678">
            <v>30</v>
          </cell>
          <cell r="H678">
            <v>22177</v>
          </cell>
          <cell r="I678">
            <v>5</v>
          </cell>
          <cell r="J678" t="str">
            <v>รพช.F2 &lt;=30,000</v>
          </cell>
          <cell r="K678" t="str">
            <v>รพช.</v>
          </cell>
          <cell r="L678" t="str">
            <v>F2</v>
          </cell>
          <cell r="M678">
            <v>30</v>
          </cell>
          <cell r="N678">
            <v>21836</v>
          </cell>
          <cell r="O678">
            <v>5</v>
          </cell>
          <cell r="P678" t="str">
            <v>รพช.F2 &lt;=30,000</v>
          </cell>
        </row>
        <row r="679">
          <cell r="C679" t="str">
            <v>10964</v>
          </cell>
          <cell r="D679" t="str">
            <v>รพ.กุดชุม</v>
          </cell>
          <cell r="E679" t="str">
            <v>รพช.</v>
          </cell>
          <cell r="F679" t="str">
            <v>F2</v>
          </cell>
          <cell r="G679">
            <v>46</v>
          </cell>
          <cell r="H679">
            <v>47830</v>
          </cell>
          <cell r="I679">
            <v>6</v>
          </cell>
          <cell r="J679" t="str">
            <v>รพช.F2 30,000 - 60,000</v>
          </cell>
          <cell r="K679" t="str">
            <v>รพช.</v>
          </cell>
          <cell r="L679" t="str">
            <v>F2</v>
          </cell>
          <cell r="M679">
            <v>46</v>
          </cell>
          <cell r="N679">
            <v>47331</v>
          </cell>
          <cell r="O679">
            <v>6</v>
          </cell>
          <cell r="P679" t="str">
            <v>รพช.F2 30,000 - 60,000</v>
          </cell>
        </row>
        <row r="680">
          <cell r="C680" t="str">
            <v>10965</v>
          </cell>
          <cell r="D680" t="str">
            <v>รพ.คำเขื่อนแก้ว</v>
          </cell>
          <cell r="E680" t="str">
            <v>รพช.</v>
          </cell>
          <cell r="F680" t="str">
            <v>F2</v>
          </cell>
          <cell r="G680">
            <v>30</v>
          </cell>
          <cell r="H680">
            <v>47331</v>
          </cell>
          <cell r="I680">
            <v>6</v>
          </cell>
          <cell r="J680" t="str">
            <v>รพช.F2 30,000 - 60,000</v>
          </cell>
          <cell r="K680" t="str">
            <v>รพช.</v>
          </cell>
          <cell r="L680" t="str">
            <v>F2</v>
          </cell>
          <cell r="M680">
            <v>60</v>
          </cell>
          <cell r="N680">
            <v>46277</v>
          </cell>
          <cell r="O680">
            <v>6</v>
          </cell>
          <cell r="P680" t="str">
            <v>รพช.F2 30,000 - 60,000</v>
          </cell>
        </row>
        <row r="681">
          <cell r="C681" t="str">
            <v>10966</v>
          </cell>
          <cell r="D681" t="str">
            <v>รพ.ป่าติ้ว</v>
          </cell>
          <cell r="E681" t="str">
            <v>รพช.</v>
          </cell>
          <cell r="F681" t="str">
            <v>F2</v>
          </cell>
          <cell r="G681">
            <v>36</v>
          </cell>
          <cell r="H681">
            <v>25891</v>
          </cell>
          <cell r="I681">
            <v>5</v>
          </cell>
          <cell r="J681" t="str">
            <v>รพช.F2 &lt;=30,000</v>
          </cell>
          <cell r="K681" t="str">
            <v>รพช.</v>
          </cell>
          <cell r="L681" t="str">
            <v>F2</v>
          </cell>
          <cell r="M681">
            <v>30</v>
          </cell>
          <cell r="N681">
            <v>25528</v>
          </cell>
          <cell r="O681">
            <v>5</v>
          </cell>
          <cell r="P681" t="str">
            <v>รพช.F2 &lt;=30,000</v>
          </cell>
        </row>
        <row r="682">
          <cell r="C682" t="str">
            <v>10967</v>
          </cell>
          <cell r="D682" t="str">
            <v>รพ.มหาชนะชัย</v>
          </cell>
          <cell r="E682" t="str">
            <v>รพช.</v>
          </cell>
          <cell r="F682" t="str">
            <v>F2</v>
          </cell>
          <cell r="G682">
            <v>36</v>
          </cell>
          <cell r="H682">
            <v>40999</v>
          </cell>
          <cell r="I682">
            <v>6</v>
          </cell>
          <cell r="J682" t="str">
            <v>รพช.F2 30,000 - 60,000</v>
          </cell>
          <cell r="K682" t="str">
            <v>รพช.</v>
          </cell>
          <cell r="L682" t="str">
            <v>F2</v>
          </cell>
          <cell r="M682">
            <v>30</v>
          </cell>
          <cell r="N682">
            <v>40122</v>
          </cell>
          <cell r="O682">
            <v>6</v>
          </cell>
          <cell r="P682" t="str">
            <v>รพช.F2 30,000 - 60,000</v>
          </cell>
        </row>
        <row r="683">
          <cell r="C683" t="str">
            <v>10968</v>
          </cell>
          <cell r="D683" t="str">
            <v>รพ.ค้อวัง</v>
          </cell>
          <cell r="E683" t="str">
            <v>รพช.</v>
          </cell>
          <cell r="F683" t="str">
            <v>F2</v>
          </cell>
          <cell r="G683">
            <v>34</v>
          </cell>
          <cell r="H683">
            <v>18051</v>
          </cell>
          <cell r="I683">
            <v>5</v>
          </cell>
          <cell r="J683" t="str">
            <v>รพช.F2 &lt;=30,000</v>
          </cell>
          <cell r="K683" t="str">
            <v>รพช.</v>
          </cell>
          <cell r="L683" t="str">
            <v>F2</v>
          </cell>
          <cell r="M683">
            <v>34</v>
          </cell>
          <cell r="N683">
            <v>17740</v>
          </cell>
          <cell r="O683">
            <v>5</v>
          </cell>
          <cell r="P683" t="str">
            <v>รพช.F2 &lt;=30,000</v>
          </cell>
        </row>
        <row r="684">
          <cell r="C684" t="str">
            <v>10969</v>
          </cell>
          <cell r="D684" t="str">
            <v>รพ.ไทยเจริญ</v>
          </cell>
          <cell r="E684" t="str">
            <v>รพช.</v>
          </cell>
          <cell r="F684" t="str">
            <v>F3</v>
          </cell>
          <cell r="G684">
            <v>13</v>
          </cell>
          <cell r="H684">
            <v>22139</v>
          </cell>
          <cell r="I684">
            <v>3</v>
          </cell>
          <cell r="J684" t="str">
            <v>รพช.F3 15,000-25,000</v>
          </cell>
          <cell r="K684" t="str">
            <v>รพช.</v>
          </cell>
          <cell r="L684" t="str">
            <v>F2</v>
          </cell>
          <cell r="M684">
            <v>20</v>
          </cell>
          <cell r="N684">
            <v>21740</v>
          </cell>
          <cell r="O684">
            <v>5</v>
          </cell>
          <cell r="P684" t="str">
            <v>รพช.F2 &lt;=30,000</v>
          </cell>
        </row>
        <row r="685">
          <cell r="C685" t="str">
            <v>11444</v>
          </cell>
          <cell r="D685" t="str">
            <v>รพร.เลิงนกทา</v>
          </cell>
          <cell r="E685" t="str">
            <v>รพช.</v>
          </cell>
          <cell r="F685" t="str">
            <v>F1</v>
          </cell>
          <cell r="G685">
            <v>100</v>
          </cell>
          <cell r="H685">
            <v>71904</v>
          </cell>
          <cell r="I685">
            <v>10</v>
          </cell>
          <cell r="J685" t="str">
            <v>รพช.F1 50,000-100,000</v>
          </cell>
          <cell r="K685" t="str">
            <v>รพช.</v>
          </cell>
          <cell r="L685" t="str">
            <v>M2</v>
          </cell>
          <cell r="M685">
            <v>120</v>
          </cell>
          <cell r="N685">
            <v>70813</v>
          </cell>
          <cell r="O685">
            <v>13</v>
          </cell>
          <cell r="P685" t="str">
            <v>รพช. M2 &gt;100</v>
          </cell>
        </row>
        <row r="686">
          <cell r="C686" t="str">
            <v>10700</v>
          </cell>
          <cell r="D686" t="str">
            <v>รพ.ศรีสะเกษ</v>
          </cell>
          <cell r="E686" t="str">
            <v>รพศ</v>
          </cell>
          <cell r="F686" t="str">
            <v>A</v>
          </cell>
          <cell r="G686">
            <v>710</v>
          </cell>
          <cell r="H686">
            <v>98434</v>
          </cell>
          <cell r="I686">
            <v>19</v>
          </cell>
          <cell r="J686" t="str">
            <v>รพศ.A &gt;700 to &lt;1000</v>
          </cell>
          <cell r="K686" t="str">
            <v>รพศ.</v>
          </cell>
          <cell r="L686" t="str">
            <v>A</v>
          </cell>
          <cell r="M686">
            <v>710</v>
          </cell>
          <cell r="N686">
            <v>98229</v>
          </cell>
          <cell r="O686">
            <v>19</v>
          </cell>
          <cell r="P686" t="str">
            <v>รพศ.A &gt;700 to &lt;1000</v>
          </cell>
        </row>
        <row r="687">
          <cell r="C687" t="str">
            <v>10927</v>
          </cell>
          <cell r="D687" t="str">
            <v>รพ.ยางชุมน้อย</v>
          </cell>
          <cell r="E687" t="str">
            <v>รพช.</v>
          </cell>
          <cell r="F687" t="str">
            <v>F2</v>
          </cell>
          <cell r="G687">
            <v>30</v>
          </cell>
          <cell r="H687">
            <v>27137</v>
          </cell>
          <cell r="I687">
            <v>5</v>
          </cell>
          <cell r="J687" t="str">
            <v>รพช.F2 &lt;=30,000</v>
          </cell>
          <cell r="K687" t="str">
            <v>รพช.</v>
          </cell>
          <cell r="L687" t="str">
            <v>F2</v>
          </cell>
          <cell r="M687">
            <v>30</v>
          </cell>
          <cell r="N687">
            <v>26731</v>
          </cell>
          <cell r="O687">
            <v>5</v>
          </cell>
          <cell r="P687" t="str">
            <v>รพช.F2 &lt;=30,000</v>
          </cell>
        </row>
        <row r="688">
          <cell r="C688" t="str">
            <v>10928</v>
          </cell>
          <cell r="D688" t="str">
            <v>รพ.กันทรารมย์</v>
          </cell>
          <cell r="E688" t="str">
            <v>รพช.</v>
          </cell>
          <cell r="F688" t="str">
            <v>F1</v>
          </cell>
          <cell r="G688">
            <v>94</v>
          </cell>
          <cell r="H688">
            <v>71468</v>
          </cell>
          <cell r="I688">
            <v>10</v>
          </cell>
          <cell r="J688" t="str">
            <v>รพช.F1 50,000-100,000</v>
          </cell>
          <cell r="K688" t="str">
            <v>รพช.</v>
          </cell>
          <cell r="L688" t="str">
            <v>F1</v>
          </cell>
          <cell r="M688">
            <v>94</v>
          </cell>
          <cell r="N688">
            <v>70612</v>
          </cell>
          <cell r="O688">
            <v>10</v>
          </cell>
          <cell r="P688" t="str">
            <v>รพช.F1 50,000-100,000</v>
          </cell>
        </row>
        <row r="689">
          <cell r="C689" t="str">
            <v>10929</v>
          </cell>
          <cell r="D689" t="str">
            <v>รพ.กันทรลักษ์</v>
          </cell>
          <cell r="E689" t="str">
            <v>รพช.</v>
          </cell>
          <cell r="F689" t="str">
            <v>M1</v>
          </cell>
          <cell r="G689">
            <v>215</v>
          </cell>
          <cell r="H689">
            <v>155485</v>
          </cell>
          <cell r="I689">
            <v>15</v>
          </cell>
          <cell r="J689" t="str">
            <v>รพท. M1 &gt;200</v>
          </cell>
          <cell r="K689" t="str">
            <v>รพท.</v>
          </cell>
          <cell r="L689" t="str">
            <v>M1</v>
          </cell>
          <cell r="M689">
            <v>215</v>
          </cell>
          <cell r="N689">
            <v>154163</v>
          </cell>
          <cell r="O689">
            <v>15</v>
          </cell>
          <cell r="P689" t="str">
            <v>รพท. M1 &gt;200</v>
          </cell>
        </row>
        <row r="690">
          <cell r="C690" t="str">
            <v>10930</v>
          </cell>
          <cell r="D690" t="str">
            <v>รพ.ขุขันธ์</v>
          </cell>
          <cell r="E690" t="str">
            <v>รพช.</v>
          </cell>
          <cell r="F690" t="str">
            <v>M2</v>
          </cell>
          <cell r="G690">
            <v>145</v>
          </cell>
          <cell r="H690">
            <v>110640</v>
          </cell>
          <cell r="I690">
            <v>13</v>
          </cell>
          <cell r="J690" t="str">
            <v>รพช. M2 &gt;100</v>
          </cell>
          <cell r="K690" t="str">
            <v>รพช.</v>
          </cell>
          <cell r="L690" t="str">
            <v>M2</v>
          </cell>
          <cell r="M690">
            <v>145</v>
          </cell>
          <cell r="N690">
            <v>108893</v>
          </cell>
          <cell r="O690">
            <v>13</v>
          </cell>
          <cell r="P690" t="str">
            <v>รพช. M2 &gt;100</v>
          </cell>
        </row>
        <row r="691">
          <cell r="C691" t="str">
            <v>10931</v>
          </cell>
          <cell r="D691" t="str">
            <v>รพ.ไพรบึง</v>
          </cell>
          <cell r="E691" t="str">
            <v>รพช.</v>
          </cell>
          <cell r="F691" t="str">
            <v>F2</v>
          </cell>
          <cell r="G691">
            <v>39</v>
          </cell>
          <cell r="H691">
            <v>35985</v>
          </cell>
          <cell r="I691">
            <v>6</v>
          </cell>
          <cell r="J691" t="str">
            <v>รพช.F2 30,000 - 60,000</v>
          </cell>
          <cell r="K691" t="str">
            <v>รพช.</v>
          </cell>
          <cell r="L691" t="str">
            <v>F2</v>
          </cell>
          <cell r="M691">
            <v>39</v>
          </cell>
          <cell r="N691">
            <v>35680</v>
          </cell>
          <cell r="O691">
            <v>6</v>
          </cell>
          <cell r="P691" t="str">
            <v>รพช.F2 30,000 - 60,000</v>
          </cell>
        </row>
        <row r="692">
          <cell r="C692" t="str">
            <v>10932</v>
          </cell>
          <cell r="D692" t="str">
            <v>รพ.ปรางค์กู่</v>
          </cell>
          <cell r="E692" t="str">
            <v>รพช.</v>
          </cell>
          <cell r="F692" t="str">
            <v>F2</v>
          </cell>
          <cell r="G692">
            <v>60</v>
          </cell>
          <cell r="H692">
            <v>49006</v>
          </cell>
          <cell r="I692">
            <v>6</v>
          </cell>
          <cell r="J692" t="str">
            <v>รพช.F2 30,000 - 60,000</v>
          </cell>
          <cell r="K692" t="str">
            <v>รพช.</v>
          </cell>
          <cell r="L692" t="str">
            <v>F2</v>
          </cell>
          <cell r="M692">
            <v>60</v>
          </cell>
          <cell r="N692">
            <v>48353</v>
          </cell>
          <cell r="O692">
            <v>6</v>
          </cell>
          <cell r="P692" t="str">
            <v>รพช.F2 30,000 - 60,000</v>
          </cell>
        </row>
        <row r="693">
          <cell r="C693" t="str">
            <v>10933</v>
          </cell>
          <cell r="D693" t="str">
            <v>รพ.ขุนหาญ</v>
          </cell>
          <cell r="E693" t="str">
            <v>รพช.</v>
          </cell>
          <cell r="F693" t="str">
            <v>F1</v>
          </cell>
          <cell r="G693">
            <v>92</v>
          </cell>
          <cell r="H693">
            <v>72030</v>
          </cell>
          <cell r="I693">
            <v>10</v>
          </cell>
          <cell r="J693" t="str">
            <v>รพช.F1 50,000-100,000</v>
          </cell>
          <cell r="K693" t="str">
            <v>รพช.</v>
          </cell>
          <cell r="L693" t="str">
            <v>F1</v>
          </cell>
          <cell r="M693">
            <v>92</v>
          </cell>
          <cell r="N693">
            <v>70864</v>
          </cell>
          <cell r="O693">
            <v>10</v>
          </cell>
          <cell r="P693" t="str">
            <v>รพช.F1 50,000-100,000</v>
          </cell>
        </row>
        <row r="694">
          <cell r="C694" t="str">
            <v>10934</v>
          </cell>
          <cell r="D694" t="str">
            <v>รพ.ราษีไศล</v>
          </cell>
          <cell r="E694" t="str">
            <v>รพช.</v>
          </cell>
          <cell r="F694" t="str">
            <v>F1</v>
          </cell>
          <cell r="G694">
            <v>94</v>
          </cell>
          <cell r="H694">
            <v>59220</v>
          </cell>
          <cell r="I694">
            <v>10</v>
          </cell>
          <cell r="J694" t="str">
            <v>รพช.F1 50,000-100,000</v>
          </cell>
          <cell r="K694" t="str">
            <v>รพช.</v>
          </cell>
          <cell r="L694" t="str">
            <v>M2</v>
          </cell>
          <cell r="M694">
            <v>94</v>
          </cell>
          <cell r="N694">
            <v>58169</v>
          </cell>
          <cell r="O694">
            <v>12</v>
          </cell>
          <cell r="P694" t="str">
            <v>รพช. M2 &lt;=100</v>
          </cell>
        </row>
        <row r="695">
          <cell r="C695" t="str">
            <v>10935</v>
          </cell>
          <cell r="D695" t="str">
            <v>รพ.อุทุมพรพิสัย</v>
          </cell>
          <cell r="E695" t="str">
            <v>รพช.</v>
          </cell>
          <cell r="F695" t="str">
            <v>M2</v>
          </cell>
          <cell r="G695">
            <v>137</v>
          </cell>
          <cell r="H695">
            <v>75364</v>
          </cell>
          <cell r="I695">
            <v>13</v>
          </cell>
          <cell r="J695" t="str">
            <v>รพช. M2 &gt;100</v>
          </cell>
          <cell r="K695" t="str">
            <v>รพช.</v>
          </cell>
          <cell r="L695" t="str">
            <v>M2</v>
          </cell>
          <cell r="M695">
            <v>137</v>
          </cell>
          <cell r="N695">
            <v>74196</v>
          </cell>
          <cell r="O695">
            <v>13</v>
          </cell>
          <cell r="P695" t="str">
            <v>รพช. M2 &gt;100</v>
          </cell>
        </row>
        <row r="696">
          <cell r="C696" t="str">
            <v>10936</v>
          </cell>
          <cell r="D696" t="str">
            <v>รพ.บึงบูรพ์</v>
          </cell>
          <cell r="E696" t="str">
            <v>รพช.</v>
          </cell>
          <cell r="F696" t="str">
            <v>F2</v>
          </cell>
          <cell r="G696">
            <v>33</v>
          </cell>
          <cell r="H696">
            <v>7100</v>
          </cell>
          <cell r="I696">
            <v>5</v>
          </cell>
          <cell r="J696" t="str">
            <v>รพช.F2 &lt;=30,000</v>
          </cell>
          <cell r="K696" t="str">
            <v>รพช.</v>
          </cell>
          <cell r="L696" t="str">
            <v>F2</v>
          </cell>
          <cell r="M696">
            <v>33</v>
          </cell>
          <cell r="N696">
            <v>6934</v>
          </cell>
          <cell r="O696">
            <v>5</v>
          </cell>
          <cell r="P696" t="str">
            <v>รพช.F2 &lt;=30,000</v>
          </cell>
        </row>
        <row r="697">
          <cell r="C697" t="str">
            <v>10937</v>
          </cell>
          <cell r="D697" t="str">
            <v>รพ.ห้วยทับทัน</v>
          </cell>
          <cell r="E697" t="str">
            <v>รพช.</v>
          </cell>
          <cell r="F697" t="str">
            <v>F2</v>
          </cell>
          <cell r="G697">
            <v>33</v>
          </cell>
          <cell r="H697">
            <v>31700</v>
          </cell>
          <cell r="I697">
            <v>6</v>
          </cell>
          <cell r="J697" t="str">
            <v>รพช.F2 30,000 - 60,000</v>
          </cell>
          <cell r="K697" t="str">
            <v>รพช.</v>
          </cell>
          <cell r="L697" t="str">
            <v>F2</v>
          </cell>
          <cell r="M697">
            <v>33</v>
          </cell>
          <cell r="N697">
            <v>31190</v>
          </cell>
          <cell r="O697">
            <v>6</v>
          </cell>
          <cell r="P697" t="str">
            <v>รพช.F2 30,000 - 60,000</v>
          </cell>
        </row>
        <row r="698">
          <cell r="C698" t="str">
            <v>10938</v>
          </cell>
          <cell r="D698" t="str">
            <v>รพ.โนนคูณ</v>
          </cell>
          <cell r="E698" t="str">
            <v>รพช.</v>
          </cell>
          <cell r="F698" t="str">
            <v>F2</v>
          </cell>
          <cell r="G698">
            <v>41</v>
          </cell>
          <cell r="H698">
            <v>29744</v>
          </cell>
          <cell r="I698">
            <v>5</v>
          </cell>
          <cell r="J698" t="str">
            <v>รพช.F2 &lt;=30,000</v>
          </cell>
          <cell r="K698" t="str">
            <v>รพช.</v>
          </cell>
          <cell r="L698" t="str">
            <v>F2</v>
          </cell>
          <cell r="M698">
            <v>41</v>
          </cell>
          <cell r="N698">
            <v>29133</v>
          </cell>
          <cell r="O698">
            <v>5</v>
          </cell>
          <cell r="P698" t="str">
            <v>รพช.F2 &lt;=30,000</v>
          </cell>
        </row>
        <row r="699">
          <cell r="C699" t="str">
            <v>10939</v>
          </cell>
          <cell r="D699" t="str">
            <v>รพ.ศรีรัตนะ</v>
          </cell>
          <cell r="E699" t="str">
            <v>รพช.</v>
          </cell>
          <cell r="F699" t="str">
            <v>F2</v>
          </cell>
          <cell r="G699">
            <v>57</v>
          </cell>
          <cell r="H699">
            <v>40248</v>
          </cell>
          <cell r="I699">
            <v>6</v>
          </cell>
          <cell r="J699" t="str">
            <v>รพช.F2 30,000 - 60,000</v>
          </cell>
          <cell r="K699" t="str">
            <v>รพช.</v>
          </cell>
          <cell r="L699" t="str">
            <v>F2</v>
          </cell>
          <cell r="M699">
            <v>57</v>
          </cell>
          <cell r="N699">
            <v>39858</v>
          </cell>
          <cell r="O699">
            <v>6</v>
          </cell>
          <cell r="P699" t="str">
            <v>รพช.F2 30,000 - 60,000</v>
          </cell>
        </row>
        <row r="700">
          <cell r="C700" t="str">
            <v>10940</v>
          </cell>
          <cell r="D700" t="str">
            <v>รพ.วังหิน</v>
          </cell>
          <cell r="E700" t="str">
            <v>รพช.</v>
          </cell>
          <cell r="F700" t="str">
            <v>F2</v>
          </cell>
          <cell r="G700">
            <v>33</v>
          </cell>
          <cell r="H700">
            <v>36300</v>
          </cell>
          <cell r="I700">
            <v>6</v>
          </cell>
          <cell r="J700" t="str">
            <v>รพช.F2 30,000 - 60,000</v>
          </cell>
          <cell r="K700" t="str">
            <v>รพช.</v>
          </cell>
          <cell r="L700" t="str">
            <v>F2</v>
          </cell>
          <cell r="M700">
            <v>33</v>
          </cell>
          <cell r="N700">
            <v>36033</v>
          </cell>
          <cell r="O700">
            <v>6</v>
          </cell>
          <cell r="P700" t="str">
            <v>รพช.F2 30,000 - 60,000</v>
          </cell>
        </row>
        <row r="701">
          <cell r="C701" t="str">
            <v>10941</v>
          </cell>
          <cell r="D701" t="str">
            <v>รพ.น้ำเกลี้ยง</v>
          </cell>
          <cell r="E701" t="str">
            <v>รพช.</v>
          </cell>
          <cell r="F701" t="str">
            <v>F2</v>
          </cell>
          <cell r="G701">
            <v>32</v>
          </cell>
          <cell r="H701">
            <v>36006</v>
          </cell>
          <cell r="I701">
            <v>6</v>
          </cell>
          <cell r="J701" t="str">
            <v>รพช.F2 30,000 - 60,000</v>
          </cell>
          <cell r="K701" t="str">
            <v>รพช.</v>
          </cell>
          <cell r="L701" t="str">
            <v>F2</v>
          </cell>
          <cell r="M701">
            <v>32</v>
          </cell>
          <cell r="N701">
            <v>35418</v>
          </cell>
          <cell r="O701">
            <v>6</v>
          </cell>
          <cell r="P701" t="str">
            <v>รพช.F2 30,000 - 60,000</v>
          </cell>
        </row>
        <row r="702">
          <cell r="C702" t="str">
            <v>10942</v>
          </cell>
          <cell r="D702" t="str">
            <v>รพ.ภูสิงห์</v>
          </cell>
          <cell r="E702" t="str">
            <v>รพช.</v>
          </cell>
          <cell r="F702" t="str">
            <v>F2</v>
          </cell>
          <cell r="G702">
            <v>34</v>
          </cell>
          <cell r="H702">
            <v>42489</v>
          </cell>
          <cell r="I702">
            <v>6</v>
          </cell>
          <cell r="J702" t="str">
            <v>รพช.F2 30,000 - 60,000</v>
          </cell>
          <cell r="K702" t="str">
            <v>รพช.</v>
          </cell>
          <cell r="L702" t="str">
            <v>F2</v>
          </cell>
          <cell r="M702">
            <v>34</v>
          </cell>
          <cell r="N702">
            <v>42320</v>
          </cell>
          <cell r="O702">
            <v>6</v>
          </cell>
          <cell r="P702" t="str">
            <v>รพช.F2 30,000 - 60,000</v>
          </cell>
        </row>
        <row r="703">
          <cell r="C703" t="str">
            <v>10943</v>
          </cell>
          <cell r="D703" t="str">
            <v>รพ.เมืองจันทร์</v>
          </cell>
          <cell r="E703" t="str">
            <v>รพช.</v>
          </cell>
          <cell r="F703" t="str">
            <v>F2</v>
          </cell>
          <cell r="G703">
            <v>42</v>
          </cell>
          <cell r="H703">
            <v>12799</v>
          </cell>
          <cell r="I703">
            <v>5</v>
          </cell>
          <cell r="J703" t="str">
            <v>รพช.F2 &lt;=30,000</v>
          </cell>
          <cell r="K703" t="str">
            <v>รพช.</v>
          </cell>
          <cell r="L703" t="str">
            <v>F2</v>
          </cell>
          <cell r="M703">
            <v>42</v>
          </cell>
          <cell r="N703">
            <v>12632</v>
          </cell>
          <cell r="O703">
            <v>5</v>
          </cell>
          <cell r="P703" t="str">
            <v>รพช.F2 &lt;=30,000</v>
          </cell>
        </row>
        <row r="704">
          <cell r="C704" t="str">
            <v>23125</v>
          </cell>
          <cell r="D704" t="str">
            <v>รพ.เบญจลักษ์เฉลิมพระเกียรติ 80 พรรษา</v>
          </cell>
          <cell r="E704" t="str">
            <v>รพช.</v>
          </cell>
          <cell r="F704" t="str">
            <v>F2</v>
          </cell>
          <cell r="G704">
            <v>29</v>
          </cell>
          <cell r="H704">
            <v>28135</v>
          </cell>
          <cell r="I704">
            <v>5</v>
          </cell>
          <cell r="J704" t="str">
            <v>รพช.F2 &lt;=30,000</v>
          </cell>
          <cell r="K704" t="str">
            <v>รพช.</v>
          </cell>
          <cell r="L704" t="str">
            <v>F2</v>
          </cell>
          <cell r="M704">
            <v>30</v>
          </cell>
          <cell r="N704">
            <v>27539</v>
          </cell>
          <cell r="O704">
            <v>5</v>
          </cell>
          <cell r="P704" t="str">
            <v>รพช.F2 &lt;=30,000</v>
          </cell>
        </row>
        <row r="705">
          <cell r="C705" t="str">
            <v>28014</v>
          </cell>
          <cell r="D705" t="str">
            <v>รพ.พยุห์</v>
          </cell>
          <cell r="E705" t="str">
            <v>รพช.</v>
          </cell>
          <cell r="F705" t="str">
            <v>F3</v>
          </cell>
          <cell r="G705">
            <v>10</v>
          </cell>
          <cell r="H705">
            <v>26074</v>
          </cell>
          <cell r="I705">
            <v>4</v>
          </cell>
          <cell r="J705" t="str">
            <v>รพช.F3 &gt;=25,000</v>
          </cell>
          <cell r="K705" t="str">
            <v>รพช.</v>
          </cell>
          <cell r="L705" t="str">
            <v>F2</v>
          </cell>
          <cell r="M705">
            <v>30</v>
          </cell>
          <cell r="N705">
            <v>25561</v>
          </cell>
          <cell r="O705">
            <v>5</v>
          </cell>
          <cell r="P705" t="str">
            <v>รพช.F2 &lt;=30,000</v>
          </cell>
        </row>
        <row r="706">
          <cell r="C706" t="str">
            <v>28015</v>
          </cell>
          <cell r="D706" t="str">
            <v>รพ.โพธิ์ศรีสุวรรณ</v>
          </cell>
          <cell r="E706" t="str">
            <v>รพช.</v>
          </cell>
          <cell r="F706" t="str">
            <v>F2</v>
          </cell>
          <cell r="G706">
            <v>30</v>
          </cell>
          <cell r="H706">
            <v>16756</v>
          </cell>
          <cell r="I706">
            <v>5</v>
          </cell>
          <cell r="J706" t="str">
            <v>รพช.F2 &lt;=30,000</v>
          </cell>
          <cell r="K706" t="str">
            <v>รพช.</v>
          </cell>
          <cell r="L706" t="str">
            <v>F2</v>
          </cell>
          <cell r="M706">
            <v>30</v>
          </cell>
          <cell r="N706">
            <v>16534</v>
          </cell>
          <cell r="O706">
            <v>5</v>
          </cell>
          <cell r="P706" t="str">
            <v>รพช.F2 &lt;=30,000</v>
          </cell>
        </row>
        <row r="707">
          <cell r="C707" t="str">
            <v>28016</v>
          </cell>
          <cell r="D707" t="str">
            <v>รพ.ศิลาลาด</v>
          </cell>
          <cell r="E707" t="str">
            <v>รพช.</v>
          </cell>
          <cell r="F707" t="str">
            <v>F3</v>
          </cell>
          <cell r="G707">
            <v>10</v>
          </cell>
          <cell r="H707">
            <v>14520</v>
          </cell>
          <cell r="I707">
            <v>2</v>
          </cell>
          <cell r="J707" t="str">
            <v>รพช.F3 &lt;=15,000</v>
          </cell>
          <cell r="K707" t="str">
            <v>รพช.</v>
          </cell>
          <cell r="L707" t="str">
            <v>F3</v>
          </cell>
          <cell r="M707">
            <v>30</v>
          </cell>
          <cell r="N707">
            <v>14180</v>
          </cell>
          <cell r="O707">
            <v>2</v>
          </cell>
          <cell r="P707" t="str">
            <v>รพช.F3 &lt;=15,000</v>
          </cell>
        </row>
        <row r="708">
          <cell r="C708" t="str">
            <v>10703</v>
          </cell>
          <cell r="D708" t="str">
            <v>รพ.อำนาจเจริญ</v>
          </cell>
          <cell r="E708" t="str">
            <v>รพท.</v>
          </cell>
          <cell r="F708" t="str">
            <v>S</v>
          </cell>
          <cell r="G708">
            <v>419</v>
          </cell>
          <cell r="H708">
            <v>100266</v>
          </cell>
          <cell r="I708">
            <v>17</v>
          </cell>
          <cell r="J708" t="str">
            <v>รพท.S &gt;400</v>
          </cell>
          <cell r="K708" t="str">
            <v>รพท.</v>
          </cell>
          <cell r="L708" t="str">
            <v>S</v>
          </cell>
          <cell r="M708">
            <v>419</v>
          </cell>
          <cell r="N708">
            <v>99874</v>
          </cell>
          <cell r="O708">
            <v>17</v>
          </cell>
          <cell r="P708" t="str">
            <v>รพท.S &gt;400</v>
          </cell>
        </row>
        <row r="709">
          <cell r="C709" t="str">
            <v>10985</v>
          </cell>
          <cell r="D709" t="str">
            <v>รพ.ชานุมาน</v>
          </cell>
          <cell r="E709" t="str">
            <v>รพช.</v>
          </cell>
          <cell r="F709" t="str">
            <v>F2</v>
          </cell>
          <cell r="G709">
            <v>38</v>
          </cell>
          <cell r="H709">
            <v>31342</v>
          </cell>
          <cell r="I709">
            <v>6</v>
          </cell>
          <cell r="J709" t="str">
            <v>รพช.F2 30,000 - 60,000</v>
          </cell>
          <cell r="K709" t="str">
            <v>รพช.</v>
          </cell>
          <cell r="L709" t="str">
            <v>F2</v>
          </cell>
          <cell r="M709">
            <v>44</v>
          </cell>
          <cell r="N709">
            <v>31244</v>
          </cell>
          <cell r="O709">
            <v>6</v>
          </cell>
          <cell r="P709" t="str">
            <v>รพช.F2 30,000 - 60,000</v>
          </cell>
        </row>
        <row r="710">
          <cell r="C710" t="str">
            <v>10986</v>
          </cell>
          <cell r="D710" t="str">
            <v>รพ.ปทุมราชวงศา</v>
          </cell>
          <cell r="E710" t="str">
            <v>รพช.</v>
          </cell>
          <cell r="F710" t="str">
            <v>F2</v>
          </cell>
          <cell r="G710">
            <v>43</v>
          </cell>
          <cell r="H710">
            <v>38004</v>
          </cell>
          <cell r="I710">
            <v>6</v>
          </cell>
          <cell r="J710" t="str">
            <v>รพช.F2 30,000 - 60,000</v>
          </cell>
          <cell r="K710" t="str">
            <v>รพช.</v>
          </cell>
          <cell r="L710" t="str">
            <v>F2</v>
          </cell>
          <cell r="M710">
            <v>43</v>
          </cell>
          <cell r="N710">
            <v>37529</v>
          </cell>
          <cell r="O710">
            <v>6</v>
          </cell>
          <cell r="P710" t="str">
            <v>รพช.F2 30,000 - 60,000</v>
          </cell>
        </row>
        <row r="711">
          <cell r="C711" t="str">
            <v>10987</v>
          </cell>
          <cell r="D711" t="str">
            <v>รพ.พนา</v>
          </cell>
          <cell r="E711" t="str">
            <v>รพช.</v>
          </cell>
          <cell r="F711" t="str">
            <v>F2</v>
          </cell>
          <cell r="G711">
            <v>30</v>
          </cell>
          <cell r="H711">
            <v>20098</v>
          </cell>
          <cell r="I711">
            <v>5</v>
          </cell>
          <cell r="J711" t="str">
            <v>รพช.F2 &lt;=30,000</v>
          </cell>
          <cell r="K711" t="str">
            <v>รพช.</v>
          </cell>
          <cell r="L711" t="str">
            <v>F2</v>
          </cell>
          <cell r="M711">
            <v>30</v>
          </cell>
          <cell r="N711">
            <v>19734</v>
          </cell>
          <cell r="O711">
            <v>5</v>
          </cell>
          <cell r="P711" t="str">
            <v>รพช.F2 &lt;=30,000</v>
          </cell>
        </row>
        <row r="712">
          <cell r="C712" t="str">
            <v>10988</v>
          </cell>
          <cell r="D712" t="str">
            <v>รพ.เสนางคนิคม</v>
          </cell>
          <cell r="E712" t="str">
            <v>รพช.</v>
          </cell>
          <cell r="F712" t="str">
            <v>F2</v>
          </cell>
          <cell r="G712">
            <v>30</v>
          </cell>
          <cell r="H712">
            <v>29783</v>
          </cell>
          <cell r="I712">
            <v>5</v>
          </cell>
          <cell r="J712" t="str">
            <v>รพช.F2 &lt;=30,000</v>
          </cell>
          <cell r="K712" t="str">
            <v>รพช.</v>
          </cell>
          <cell r="L712" t="str">
            <v>F2</v>
          </cell>
          <cell r="M712">
            <v>30</v>
          </cell>
          <cell r="N712">
            <v>29468</v>
          </cell>
          <cell r="O712">
            <v>5</v>
          </cell>
          <cell r="P712" t="str">
            <v>รพช.F2 &lt;=30,000</v>
          </cell>
        </row>
        <row r="713">
          <cell r="C713" t="str">
            <v>10989</v>
          </cell>
          <cell r="D713" t="str">
            <v>รพ.หัวตะพาน</v>
          </cell>
          <cell r="E713" t="str">
            <v>รพช.</v>
          </cell>
          <cell r="F713" t="str">
            <v>F2</v>
          </cell>
          <cell r="G713">
            <v>55</v>
          </cell>
          <cell r="H713">
            <v>36327</v>
          </cell>
          <cell r="I713">
            <v>6</v>
          </cell>
          <cell r="J713" t="str">
            <v>รพช.F2 30,000 - 60,000</v>
          </cell>
          <cell r="K713" t="str">
            <v>รพช.</v>
          </cell>
          <cell r="L713" t="str">
            <v>F2</v>
          </cell>
          <cell r="M713">
            <v>54</v>
          </cell>
          <cell r="N713">
            <v>35493</v>
          </cell>
          <cell r="O713">
            <v>6</v>
          </cell>
          <cell r="P713" t="str">
            <v>รพช.F2 30,000 - 60,000</v>
          </cell>
        </row>
        <row r="714">
          <cell r="C714" t="str">
            <v>10990</v>
          </cell>
          <cell r="D714" t="str">
            <v>รพ.ลืออำนาจ</v>
          </cell>
          <cell r="E714" t="str">
            <v>รพช.</v>
          </cell>
          <cell r="F714" t="str">
            <v>F2</v>
          </cell>
          <cell r="G714">
            <v>35</v>
          </cell>
          <cell r="H714">
            <v>27204</v>
          </cell>
          <cell r="I714">
            <v>5</v>
          </cell>
          <cell r="J714" t="str">
            <v>รพช.F2 &lt;=30,000</v>
          </cell>
          <cell r="K714" t="str">
            <v>รพช.</v>
          </cell>
          <cell r="L714" t="str">
            <v>F2</v>
          </cell>
          <cell r="M714">
            <v>35</v>
          </cell>
          <cell r="N714">
            <v>26654</v>
          </cell>
          <cell r="O714">
            <v>5</v>
          </cell>
          <cell r="P714" t="str">
            <v>รพช.F2 &lt;=30,000</v>
          </cell>
        </row>
        <row r="715">
          <cell r="C715" t="str">
            <v>10669</v>
          </cell>
          <cell r="D715" t="str">
            <v>รพ.สรรพสิทธิประสงค์</v>
          </cell>
          <cell r="E715" t="str">
            <v>รพศ</v>
          </cell>
          <cell r="F715" t="str">
            <v>A</v>
          </cell>
          <cell r="G715">
            <v>1188</v>
          </cell>
          <cell r="H715">
            <v>43137</v>
          </cell>
          <cell r="I715">
            <v>20</v>
          </cell>
          <cell r="J715" t="str">
            <v>รพศ.A &gt;1000</v>
          </cell>
          <cell r="K715" t="str">
            <v>รพศ.</v>
          </cell>
          <cell r="L715" t="str">
            <v>A</v>
          </cell>
          <cell r="M715">
            <v>1188</v>
          </cell>
          <cell r="N715">
            <v>0</v>
          </cell>
          <cell r="O715">
            <v>20</v>
          </cell>
          <cell r="P715" t="str">
            <v>รพศ.A &gt;1000</v>
          </cell>
        </row>
        <row r="716">
          <cell r="C716" t="str">
            <v>10944</v>
          </cell>
          <cell r="D716" t="str">
            <v>รพ.ศรีเมืองใหม่</v>
          </cell>
          <cell r="E716" t="str">
            <v>รพช.</v>
          </cell>
          <cell r="F716" t="str">
            <v>F2</v>
          </cell>
          <cell r="G716">
            <v>60</v>
          </cell>
          <cell r="H716">
            <v>53586</v>
          </cell>
          <cell r="I716">
            <v>6</v>
          </cell>
          <cell r="J716" t="str">
            <v>รพช.F2 30,000 - 60,000</v>
          </cell>
          <cell r="K716" t="str">
            <v>รพช.</v>
          </cell>
          <cell r="L716" t="str">
            <v>F2</v>
          </cell>
          <cell r="M716">
            <v>65</v>
          </cell>
          <cell r="N716">
            <v>52989</v>
          </cell>
          <cell r="O716">
            <v>6</v>
          </cell>
          <cell r="P716" t="str">
            <v>รพช.F2 30,000 - 60,000</v>
          </cell>
        </row>
        <row r="717">
          <cell r="C717" t="str">
            <v>10945</v>
          </cell>
          <cell r="D717" t="str">
            <v>รพ.โขงเจียม</v>
          </cell>
          <cell r="E717" t="str">
            <v>รพช.</v>
          </cell>
          <cell r="F717" t="str">
            <v>F2</v>
          </cell>
          <cell r="G717">
            <v>30</v>
          </cell>
          <cell r="H717">
            <v>28969</v>
          </cell>
          <cell r="I717">
            <v>5</v>
          </cell>
          <cell r="J717" t="str">
            <v>รพช.F2 &lt;=30,000</v>
          </cell>
          <cell r="K717" t="str">
            <v>รพช.</v>
          </cell>
          <cell r="L717" t="str">
            <v>F2</v>
          </cell>
          <cell r="M717">
            <v>30</v>
          </cell>
          <cell r="N717">
            <v>28815</v>
          </cell>
          <cell r="O717">
            <v>5</v>
          </cell>
          <cell r="P717" t="str">
            <v>รพช.F2 &lt;=30,000</v>
          </cell>
        </row>
        <row r="718">
          <cell r="C718" t="str">
            <v>10946</v>
          </cell>
          <cell r="D718" t="str">
            <v>รพ.เขื่องใน</v>
          </cell>
          <cell r="E718" t="str">
            <v>รพช.</v>
          </cell>
          <cell r="F718" t="str">
            <v>F2</v>
          </cell>
          <cell r="G718">
            <v>70</v>
          </cell>
          <cell r="H718">
            <v>78461</v>
          </cell>
          <cell r="I718">
            <v>7</v>
          </cell>
          <cell r="J718" t="str">
            <v>รพช.F2 60,000-90,000</v>
          </cell>
          <cell r="K718" t="str">
            <v>รพช.</v>
          </cell>
          <cell r="L718" t="str">
            <v>F2</v>
          </cell>
          <cell r="M718">
            <v>72</v>
          </cell>
          <cell r="N718">
            <v>77059</v>
          </cell>
          <cell r="O718">
            <v>7</v>
          </cell>
          <cell r="P718" t="str">
            <v>รพช.F2 60,000-90,000</v>
          </cell>
        </row>
        <row r="719">
          <cell r="C719" t="str">
            <v>10947</v>
          </cell>
          <cell r="D719" t="str">
            <v>รพ.เขมราฐ</v>
          </cell>
          <cell r="E719" t="str">
            <v>รพช.</v>
          </cell>
          <cell r="F719" t="str">
            <v>F2</v>
          </cell>
          <cell r="G719">
            <v>80</v>
          </cell>
          <cell r="H719">
            <v>61142</v>
          </cell>
          <cell r="I719">
            <v>7</v>
          </cell>
          <cell r="J719" t="str">
            <v>รพช.F2 60,000-90,000</v>
          </cell>
          <cell r="K719" t="str">
            <v>รพช.</v>
          </cell>
          <cell r="L719" t="str">
            <v>F2</v>
          </cell>
          <cell r="M719">
            <v>75</v>
          </cell>
          <cell r="N719">
            <v>60503</v>
          </cell>
          <cell r="O719">
            <v>7</v>
          </cell>
          <cell r="P719" t="str">
            <v>รพช.F2 60,000-90,000</v>
          </cell>
        </row>
        <row r="720">
          <cell r="C720" t="str">
            <v>10948</v>
          </cell>
          <cell r="D720" t="str">
            <v>รพ.นาจะหลวย</v>
          </cell>
          <cell r="E720" t="str">
            <v>รพช.</v>
          </cell>
          <cell r="F720" t="str">
            <v>F2</v>
          </cell>
          <cell r="G720">
            <v>43</v>
          </cell>
          <cell r="H720">
            <v>45410</v>
          </cell>
          <cell r="I720">
            <v>6</v>
          </cell>
          <cell r="J720" t="str">
            <v>รพช.F2 30,000 - 60,000</v>
          </cell>
          <cell r="K720" t="str">
            <v>รพช.</v>
          </cell>
          <cell r="L720" t="str">
            <v>F2</v>
          </cell>
          <cell r="M720">
            <v>46</v>
          </cell>
          <cell r="N720">
            <v>44676</v>
          </cell>
          <cell r="O720">
            <v>6</v>
          </cell>
          <cell r="P720" t="str">
            <v>รพช.F2 30,000 - 60,000</v>
          </cell>
        </row>
        <row r="721">
          <cell r="C721" t="str">
            <v>10949</v>
          </cell>
          <cell r="D721" t="str">
            <v>รพ.น้ำยืน</v>
          </cell>
          <cell r="E721" t="str">
            <v>รพช.</v>
          </cell>
          <cell r="F721" t="str">
            <v>F2</v>
          </cell>
          <cell r="G721">
            <v>60</v>
          </cell>
          <cell r="H721">
            <v>56575</v>
          </cell>
          <cell r="I721">
            <v>6</v>
          </cell>
          <cell r="J721" t="str">
            <v>รพช.F2 30,000 - 60,000</v>
          </cell>
          <cell r="K721" t="str">
            <v>รพช.</v>
          </cell>
          <cell r="L721" t="str">
            <v>F2</v>
          </cell>
          <cell r="M721">
            <v>66</v>
          </cell>
          <cell r="N721">
            <v>55571</v>
          </cell>
          <cell r="O721">
            <v>6</v>
          </cell>
          <cell r="P721" t="str">
            <v>รพช.F2 30,000 - 60,000</v>
          </cell>
        </row>
        <row r="722">
          <cell r="C722" t="str">
            <v>10950</v>
          </cell>
          <cell r="D722" t="str">
            <v>รพ.บุณฑริก</v>
          </cell>
          <cell r="E722" t="str">
            <v>รพช.</v>
          </cell>
          <cell r="F722" t="str">
            <v>F2</v>
          </cell>
          <cell r="G722">
            <v>48</v>
          </cell>
          <cell r="H722">
            <v>73370</v>
          </cell>
          <cell r="I722">
            <v>7</v>
          </cell>
          <cell r="J722" t="str">
            <v>รพช.F2 60,000-90,000</v>
          </cell>
          <cell r="K722" t="str">
            <v>รพช.</v>
          </cell>
          <cell r="L722" t="str">
            <v>F2</v>
          </cell>
          <cell r="M722">
            <v>72</v>
          </cell>
          <cell r="N722">
            <v>72585</v>
          </cell>
          <cell r="O722">
            <v>7</v>
          </cell>
          <cell r="P722" t="str">
            <v>รพช.F2 60,000-90,000</v>
          </cell>
        </row>
        <row r="723">
          <cell r="C723" t="str">
            <v>10951</v>
          </cell>
          <cell r="D723" t="str">
            <v>รพ.ตระการพืชผล</v>
          </cell>
          <cell r="E723" t="str">
            <v>รพช.</v>
          </cell>
          <cell r="F723" t="str">
            <v>M2</v>
          </cell>
          <cell r="G723">
            <v>135</v>
          </cell>
          <cell r="H723">
            <v>90954</v>
          </cell>
          <cell r="I723">
            <v>13</v>
          </cell>
          <cell r="J723" t="str">
            <v>รพช. M2 &gt;100</v>
          </cell>
          <cell r="K723" t="str">
            <v>รพช.</v>
          </cell>
          <cell r="L723" t="str">
            <v>M2</v>
          </cell>
          <cell r="M723">
            <v>144</v>
          </cell>
          <cell r="N723">
            <v>89676</v>
          </cell>
          <cell r="O723">
            <v>13</v>
          </cell>
          <cell r="P723" t="str">
            <v>รพช. M2 &gt;100</v>
          </cell>
        </row>
        <row r="724">
          <cell r="C724" t="str">
            <v>10952</v>
          </cell>
          <cell r="D724" t="str">
            <v>รพ.กุดข้าวปุ้น</v>
          </cell>
          <cell r="E724" t="str">
            <v>รพช.</v>
          </cell>
          <cell r="F724" t="str">
            <v>F2</v>
          </cell>
          <cell r="G724">
            <v>41</v>
          </cell>
          <cell r="H724">
            <v>31333</v>
          </cell>
          <cell r="I724">
            <v>6</v>
          </cell>
          <cell r="J724" t="str">
            <v>รพช.F2 30,000 - 60,000</v>
          </cell>
          <cell r="K724" t="str">
            <v>รพช.</v>
          </cell>
          <cell r="L724" t="str">
            <v>F2</v>
          </cell>
          <cell r="M724">
            <v>40</v>
          </cell>
          <cell r="N724">
            <v>30761</v>
          </cell>
          <cell r="O724">
            <v>6</v>
          </cell>
          <cell r="P724" t="str">
            <v>รพช.F2 30,000 - 60,000</v>
          </cell>
        </row>
        <row r="725">
          <cell r="C725" t="str">
            <v>10953</v>
          </cell>
          <cell r="D725" t="str">
            <v>รพ.ม่วงสามสิบ</v>
          </cell>
          <cell r="E725" t="str">
            <v>รพช.</v>
          </cell>
          <cell r="F725" t="str">
            <v>F2</v>
          </cell>
          <cell r="G725">
            <v>60</v>
          </cell>
          <cell r="H725">
            <v>62509</v>
          </cell>
          <cell r="I725">
            <v>7</v>
          </cell>
          <cell r="J725" t="str">
            <v>รพช.F2 60,000-90,000</v>
          </cell>
          <cell r="K725" t="str">
            <v>รพช.</v>
          </cell>
          <cell r="L725" t="str">
            <v>F2</v>
          </cell>
          <cell r="M725">
            <v>64</v>
          </cell>
          <cell r="N725">
            <v>61783</v>
          </cell>
          <cell r="O725">
            <v>7</v>
          </cell>
          <cell r="P725" t="str">
            <v>รพช.F2 60,000-90,000</v>
          </cell>
        </row>
        <row r="726">
          <cell r="C726" t="str">
            <v>10954</v>
          </cell>
          <cell r="D726" t="str">
            <v>รพ.วารินชำราบ</v>
          </cell>
          <cell r="E726" t="str">
            <v>รพท.</v>
          </cell>
          <cell r="F726" t="str">
            <v>M1</v>
          </cell>
          <cell r="G726">
            <v>209</v>
          </cell>
          <cell r="H726">
            <v>108020</v>
          </cell>
          <cell r="I726">
            <v>15</v>
          </cell>
          <cell r="J726" t="str">
            <v>รพท. M1 &gt;200</v>
          </cell>
          <cell r="K726" t="str">
            <v>รพท.</v>
          </cell>
          <cell r="L726" t="str">
            <v>M1</v>
          </cell>
          <cell r="M726">
            <v>298</v>
          </cell>
          <cell r="N726">
            <v>107498</v>
          </cell>
          <cell r="O726">
            <v>15</v>
          </cell>
          <cell r="P726" t="str">
            <v>รพท. M1 &gt;200</v>
          </cell>
        </row>
        <row r="727">
          <cell r="C727" t="str">
            <v>10956</v>
          </cell>
          <cell r="D727" t="str">
            <v>รพ.พิบูลมังสาหาร</v>
          </cell>
          <cell r="E727" t="str">
            <v>รพช.</v>
          </cell>
          <cell r="F727" t="str">
            <v>M2</v>
          </cell>
          <cell r="G727">
            <v>120</v>
          </cell>
          <cell r="H727">
            <v>96711</v>
          </cell>
          <cell r="I727">
            <v>13</v>
          </cell>
          <cell r="J727" t="str">
            <v>รพช. M2 &gt;100</v>
          </cell>
          <cell r="K727" t="str">
            <v>รพช.</v>
          </cell>
          <cell r="L727" t="str">
            <v>M2</v>
          </cell>
          <cell r="M727">
            <v>140</v>
          </cell>
          <cell r="N727">
            <v>95629</v>
          </cell>
          <cell r="O727">
            <v>13</v>
          </cell>
          <cell r="P727" t="str">
            <v>รพช. M2 &gt;100</v>
          </cell>
        </row>
        <row r="728">
          <cell r="C728" t="str">
            <v>10957</v>
          </cell>
          <cell r="D728" t="str">
            <v>รพ.ตาลสุม</v>
          </cell>
          <cell r="E728" t="str">
            <v>รพช.</v>
          </cell>
          <cell r="F728" t="str">
            <v>F2</v>
          </cell>
          <cell r="G728">
            <v>30</v>
          </cell>
          <cell r="H728">
            <v>24604</v>
          </cell>
          <cell r="I728">
            <v>5</v>
          </cell>
          <cell r="J728" t="str">
            <v>รพช.F2 &lt;=30,000</v>
          </cell>
          <cell r="K728" t="str">
            <v>รพช.</v>
          </cell>
          <cell r="L728" t="str">
            <v>F2</v>
          </cell>
          <cell r="M728">
            <v>30</v>
          </cell>
          <cell r="N728">
            <v>24374</v>
          </cell>
          <cell r="O728">
            <v>5</v>
          </cell>
          <cell r="P728" t="str">
            <v>รพช.F2 &lt;=30,000</v>
          </cell>
        </row>
        <row r="729">
          <cell r="C729" t="str">
            <v>10958</v>
          </cell>
          <cell r="D729" t="str">
            <v>รพ.โพธิ์ไทร</v>
          </cell>
          <cell r="E729" t="str">
            <v>รพช.</v>
          </cell>
          <cell r="F729" t="str">
            <v>F2</v>
          </cell>
          <cell r="G729">
            <v>34</v>
          </cell>
          <cell r="H729">
            <v>37011</v>
          </cell>
          <cell r="I729">
            <v>6</v>
          </cell>
          <cell r="J729" t="str">
            <v>รพช.F2 30,000 - 60,000</v>
          </cell>
          <cell r="K729" t="str">
            <v>รพช.</v>
          </cell>
          <cell r="L729" t="str">
            <v>F2</v>
          </cell>
          <cell r="M729">
            <v>34</v>
          </cell>
          <cell r="N729">
            <v>36704</v>
          </cell>
          <cell r="O729">
            <v>6</v>
          </cell>
          <cell r="P729" t="str">
            <v>รพช.F2 30,000 - 60,000</v>
          </cell>
        </row>
        <row r="730">
          <cell r="C730" t="str">
            <v>10959</v>
          </cell>
          <cell r="D730" t="str">
            <v>รพ.สำโรง</v>
          </cell>
          <cell r="E730" t="str">
            <v>รพช.</v>
          </cell>
          <cell r="F730" t="str">
            <v>F2</v>
          </cell>
          <cell r="G730">
            <v>35</v>
          </cell>
          <cell r="H730">
            <v>40894</v>
          </cell>
          <cell r="I730">
            <v>6</v>
          </cell>
          <cell r="J730" t="str">
            <v>รพช.F2 30,000 - 60,000</v>
          </cell>
          <cell r="K730" t="str">
            <v>รพช.</v>
          </cell>
          <cell r="L730" t="str">
            <v>F2</v>
          </cell>
          <cell r="M730">
            <v>40</v>
          </cell>
          <cell r="N730">
            <v>40219</v>
          </cell>
          <cell r="O730">
            <v>6</v>
          </cell>
          <cell r="P730" t="str">
            <v>รพช.F2 30,000 - 60,000</v>
          </cell>
        </row>
        <row r="731">
          <cell r="C731" t="str">
            <v>10960</v>
          </cell>
          <cell r="D731" t="str">
            <v>รพ.ดอนมดแดง</v>
          </cell>
          <cell r="E731" t="str">
            <v>รพช.</v>
          </cell>
          <cell r="F731" t="str">
            <v>F2</v>
          </cell>
          <cell r="G731">
            <v>28</v>
          </cell>
          <cell r="H731">
            <v>20259</v>
          </cell>
          <cell r="I731">
            <v>5</v>
          </cell>
          <cell r="J731" t="str">
            <v>รพช.F2 &lt;=30,000</v>
          </cell>
          <cell r="K731" t="str">
            <v>รพช.</v>
          </cell>
          <cell r="L731" t="str">
            <v>F2</v>
          </cell>
          <cell r="M731">
            <v>30</v>
          </cell>
          <cell r="N731">
            <v>19949</v>
          </cell>
          <cell r="O731">
            <v>5</v>
          </cell>
          <cell r="P731" t="str">
            <v>รพช.F2 &lt;=30,000</v>
          </cell>
        </row>
        <row r="732">
          <cell r="C732" t="str">
            <v>10961</v>
          </cell>
          <cell r="D732" t="str">
            <v>รพ.สิรินธร</v>
          </cell>
          <cell r="E732" t="str">
            <v>รพช.</v>
          </cell>
          <cell r="F732" t="str">
            <v>F2</v>
          </cell>
          <cell r="G732">
            <v>37</v>
          </cell>
          <cell r="H732">
            <v>42181</v>
          </cell>
          <cell r="I732">
            <v>6</v>
          </cell>
          <cell r="J732" t="str">
            <v>รพช.F2 30,000 - 60,000</v>
          </cell>
          <cell r="K732" t="str">
            <v>รพช.</v>
          </cell>
          <cell r="L732" t="str">
            <v>F2</v>
          </cell>
          <cell r="M732">
            <v>37</v>
          </cell>
          <cell r="N732">
            <v>42061</v>
          </cell>
          <cell r="O732">
            <v>6</v>
          </cell>
          <cell r="P732" t="str">
            <v>รพช.F2 30,000 - 60,000</v>
          </cell>
        </row>
        <row r="733">
          <cell r="C733" t="str">
            <v>10962</v>
          </cell>
          <cell r="D733" t="str">
            <v>รพ.ทุ่งศรีอุดม</v>
          </cell>
          <cell r="E733" t="str">
            <v>รพช.</v>
          </cell>
          <cell r="F733" t="str">
            <v>F2</v>
          </cell>
          <cell r="G733">
            <v>25</v>
          </cell>
          <cell r="H733">
            <v>22690</v>
          </cell>
          <cell r="I733">
            <v>5</v>
          </cell>
          <cell r="J733" t="str">
            <v>รพช.F2 &lt;=30,000</v>
          </cell>
          <cell r="K733" t="str">
            <v>รพช.</v>
          </cell>
          <cell r="L733" t="str">
            <v>F2</v>
          </cell>
          <cell r="M733">
            <v>23</v>
          </cell>
          <cell r="N733">
            <v>22355</v>
          </cell>
          <cell r="O733">
            <v>5</v>
          </cell>
          <cell r="P733" t="str">
            <v>รพช.F2 &lt;=30,000</v>
          </cell>
        </row>
        <row r="734">
          <cell r="C734" t="str">
            <v>11443</v>
          </cell>
          <cell r="D734" t="str">
            <v>รพร.เดชอุดม</v>
          </cell>
          <cell r="E734" t="str">
            <v>รพท.</v>
          </cell>
          <cell r="F734" t="str">
            <v>M1</v>
          </cell>
          <cell r="G734">
            <v>322</v>
          </cell>
          <cell r="H734">
            <v>133399</v>
          </cell>
          <cell r="I734">
            <v>15</v>
          </cell>
          <cell r="J734" t="str">
            <v>รพท. M1 &gt;200</v>
          </cell>
          <cell r="K734" t="str">
            <v>รพท.</v>
          </cell>
          <cell r="L734" t="str">
            <v>M1</v>
          </cell>
          <cell r="M734">
            <v>315</v>
          </cell>
          <cell r="N734">
            <v>132030</v>
          </cell>
          <cell r="O734">
            <v>15</v>
          </cell>
          <cell r="P734" t="str">
            <v>รพท. M1 &gt;200</v>
          </cell>
        </row>
        <row r="735">
          <cell r="C735" t="str">
            <v>21984</v>
          </cell>
          <cell r="D735" t="str">
            <v>รพ. ๕๐ พรรษา มหาวชิราลงกรณ</v>
          </cell>
          <cell r="E735" t="str">
            <v>รพท.</v>
          </cell>
          <cell r="F735" t="str">
            <v>S</v>
          </cell>
          <cell r="G735">
            <v>174</v>
          </cell>
          <cell r="H735">
            <v>101889</v>
          </cell>
          <cell r="I735">
            <v>16</v>
          </cell>
          <cell r="J735" t="str">
            <v>รพท.S &lt;=400</v>
          </cell>
          <cell r="K735" t="str">
            <v>รพท.</v>
          </cell>
          <cell r="L735" t="str">
            <v>S</v>
          </cell>
          <cell r="M735">
            <v>208</v>
          </cell>
          <cell r="N735">
            <v>99423</v>
          </cell>
          <cell r="O735">
            <v>16</v>
          </cell>
          <cell r="P735" t="str">
            <v>รพท.S &lt;=400</v>
          </cell>
        </row>
        <row r="736">
          <cell r="C736" t="str">
            <v>24032</v>
          </cell>
          <cell r="D736" t="str">
            <v>รพ.นาตาล</v>
          </cell>
          <cell r="E736" t="str">
            <v>รพช.</v>
          </cell>
          <cell r="F736" t="str">
            <v>F3</v>
          </cell>
          <cell r="G736">
            <v>11</v>
          </cell>
          <cell r="H736">
            <v>26175</v>
          </cell>
          <cell r="I736">
            <v>4</v>
          </cell>
          <cell r="J736" t="str">
            <v>รพช.F3 &gt;=25,000</v>
          </cell>
          <cell r="K736" t="str">
            <v>รพช.</v>
          </cell>
          <cell r="L736" t="str">
            <v>F2</v>
          </cell>
          <cell r="M736">
            <v>24</v>
          </cell>
          <cell r="N736">
            <v>25978</v>
          </cell>
          <cell r="O736">
            <v>5</v>
          </cell>
          <cell r="P736" t="str">
            <v>รพช.F2 &lt;=30,000</v>
          </cell>
        </row>
        <row r="737">
          <cell r="C737" t="str">
            <v>24821</v>
          </cell>
          <cell r="D737" t="str">
            <v>รพ.นาเยีย</v>
          </cell>
          <cell r="E737" t="str">
            <v>รพช.</v>
          </cell>
          <cell r="F737" t="str">
            <v>F3</v>
          </cell>
          <cell r="G737">
            <v>10</v>
          </cell>
          <cell r="H737">
            <v>20533</v>
          </cell>
          <cell r="I737">
            <v>3</v>
          </cell>
          <cell r="J737" t="str">
            <v>รพช.F3 15,000-25,000</v>
          </cell>
          <cell r="K737" t="str">
            <v>รพช.</v>
          </cell>
          <cell r="L737" t="str">
            <v>F3</v>
          </cell>
          <cell r="M737">
            <v>30</v>
          </cell>
          <cell r="N737">
            <v>20381</v>
          </cell>
          <cell r="O737">
            <v>3</v>
          </cell>
          <cell r="P737" t="str">
            <v>รพช.F3 15,000-25,000</v>
          </cell>
        </row>
        <row r="738">
          <cell r="C738" t="str">
            <v>27967</v>
          </cell>
          <cell r="D738" t="str">
            <v>รพ.สว่างวีระวงศ์</v>
          </cell>
          <cell r="E738" t="str">
            <v>รพช.</v>
          </cell>
          <cell r="F738" t="str">
            <v>F3</v>
          </cell>
          <cell r="G738">
            <v>10</v>
          </cell>
          <cell r="H738">
            <v>22989</v>
          </cell>
          <cell r="I738">
            <v>3</v>
          </cell>
          <cell r="J738" t="str">
            <v>รพช.F3 15,000-25,000</v>
          </cell>
          <cell r="K738" t="str">
            <v>รพช.</v>
          </cell>
          <cell r="L738" t="str">
            <v>F3</v>
          </cell>
          <cell r="M738">
            <v>30</v>
          </cell>
          <cell r="N738">
            <v>22557</v>
          </cell>
          <cell r="O738">
            <v>3</v>
          </cell>
          <cell r="P738" t="str">
            <v>รพช.F3 15,000-25,000</v>
          </cell>
        </row>
        <row r="739">
          <cell r="C739" t="str">
            <v>27968</v>
          </cell>
          <cell r="D739" t="str">
            <v>รพ.น้ำขุ่น</v>
          </cell>
          <cell r="E739" t="str">
            <v>รพช.</v>
          </cell>
          <cell r="F739" t="str">
            <v>F3</v>
          </cell>
          <cell r="G739">
            <v>10</v>
          </cell>
          <cell r="H739">
            <v>24684</v>
          </cell>
          <cell r="I739">
            <v>3</v>
          </cell>
          <cell r="J739" t="str">
            <v>รพช.F3 15,000-25,000</v>
          </cell>
          <cell r="K739" t="str">
            <v>รพช.</v>
          </cell>
          <cell r="L739" t="str">
            <v>F3</v>
          </cell>
          <cell r="M739">
            <v>29</v>
          </cell>
          <cell r="N739">
            <v>24518</v>
          </cell>
          <cell r="O739">
            <v>3</v>
          </cell>
          <cell r="P739" t="str">
            <v>รพช.F3 15,000-25,000</v>
          </cell>
        </row>
        <row r="740">
          <cell r="C740" t="str">
            <v>27976</v>
          </cell>
          <cell r="D740" t="str">
            <v>รพ.เหล่าเสือโก้ก</v>
          </cell>
          <cell r="E740" t="str">
            <v>รพช.</v>
          </cell>
          <cell r="F740" t="str">
            <v>F3</v>
          </cell>
          <cell r="G740">
            <v>10</v>
          </cell>
          <cell r="H740">
            <v>20878</v>
          </cell>
          <cell r="I740">
            <v>3</v>
          </cell>
          <cell r="J740" t="str">
            <v>รพช.F3 15,000-25,000</v>
          </cell>
          <cell r="K740" t="str">
            <v>รพช.</v>
          </cell>
          <cell r="L740" t="str">
            <v>F3</v>
          </cell>
          <cell r="M740">
            <v>29</v>
          </cell>
          <cell r="N740">
            <v>20454</v>
          </cell>
          <cell r="O740">
            <v>3</v>
          </cell>
          <cell r="P740" t="str">
            <v>รพช.F3 15,000-25,000</v>
          </cell>
        </row>
        <row r="741">
          <cell r="C741" t="str">
            <v>10738</v>
          </cell>
          <cell r="D741" t="str">
            <v>รพ.กระบี่</v>
          </cell>
          <cell r="E741" t="str">
            <v>รพท.</v>
          </cell>
          <cell r="F741" t="str">
            <v>S</v>
          </cell>
          <cell r="G741">
            <v>341</v>
          </cell>
          <cell r="H741">
            <v>89611</v>
          </cell>
          <cell r="I741">
            <v>16</v>
          </cell>
          <cell r="J741" t="str">
            <v>รพท.S &lt;=400</v>
          </cell>
          <cell r="K741" t="str">
            <v>รพท.</v>
          </cell>
          <cell r="L741" t="str">
            <v>S</v>
          </cell>
          <cell r="M741">
            <v>341</v>
          </cell>
          <cell r="N741">
            <v>91521</v>
          </cell>
          <cell r="O741">
            <v>16</v>
          </cell>
          <cell r="P741" t="str">
            <v>รพท.S &lt;=400</v>
          </cell>
        </row>
        <row r="742">
          <cell r="C742" t="str">
            <v>11340</v>
          </cell>
          <cell r="D742" t="str">
            <v>รพ.เขาพนม</v>
          </cell>
          <cell r="E742" t="str">
            <v>รพช.</v>
          </cell>
          <cell r="F742" t="str">
            <v>F2</v>
          </cell>
          <cell r="G742">
            <v>45</v>
          </cell>
          <cell r="H742">
            <v>53707</v>
          </cell>
          <cell r="I742">
            <v>6</v>
          </cell>
          <cell r="J742" t="str">
            <v>รพช.F2 30,000 - 60,000</v>
          </cell>
          <cell r="K742" t="str">
            <v>รพช.</v>
          </cell>
          <cell r="L742" t="str">
            <v>F2</v>
          </cell>
          <cell r="M742">
            <v>45</v>
          </cell>
          <cell r="N742">
            <v>52380</v>
          </cell>
          <cell r="O742">
            <v>6</v>
          </cell>
          <cell r="P742" t="str">
            <v>รพช.F2 30,000 - 60,000</v>
          </cell>
        </row>
        <row r="743">
          <cell r="C743" t="str">
            <v>11341</v>
          </cell>
          <cell r="D743" t="str">
            <v>รพ.เกาะลันตา</v>
          </cell>
          <cell r="E743" t="str">
            <v>รพช.</v>
          </cell>
          <cell r="F743" t="str">
            <v>F3</v>
          </cell>
          <cell r="G743">
            <v>30</v>
          </cell>
          <cell r="H743">
            <v>27750</v>
          </cell>
          <cell r="I743">
            <v>4</v>
          </cell>
          <cell r="J743" t="str">
            <v>รพช.F3 &gt;=25,000</v>
          </cell>
          <cell r="K743" t="str">
            <v>รพช.</v>
          </cell>
          <cell r="L743" t="str">
            <v>F2</v>
          </cell>
          <cell r="M743">
            <v>30</v>
          </cell>
          <cell r="N743">
            <v>27694</v>
          </cell>
          <cell r="O743">
            <v>5</v>
          </cell>
          <cell r="P743" t="str">
            <v>รพช.F2 &lt;=30,000</v>
          </cell>
        </row>
        <row r="744">
          <cell r="C744" t="str">
            <v>11342</v>
          </cell>
          <cell r="D744" t="str">
            <v>รพ.คลองท่อม</v>
          </cell>
          <cell r="E744" t="str">
            <v>รพช.</v>
          </cell>
          <cell r="F744" t="str">
            <v>F2</v>
          </cell>
          <cell r="G744">
            <v>85</v>
          </cell>
          <cell r="H744">
            <v>63221</v>
          </cell>
          <cell r="I744">
            <v>7</v>
          </cell>
          <cell r="J744" t="str">
            <v>รพช.F2 60,000-90,000</v>
          </cell>
          <cell r="K744" t="str">
            <v>รพช.</v>
          </cell>
          <cell r="L744" t="str">
            <v>F2</v>
          </cell>
          <cell r="M744">
            <v>72</v>
          </cell>
          <cell r="N744">
            <v>62851</v>
          </cell>
          <cell r="O744">
            <v>7</v>
          </cell>
          <cell r="P744" t="str">
            <v>รพช.F2 60,000-90,000</v>
          </cell>
        </row>
        <row r="745">
          <cell r="C745" t="str">
            <v>11343</v>
          </cell>
          <cell r="D745" t="str">
            <v>รพ.อ่าวลึก</v>
          </cell>
          <cell r="E745" t="str">
            <v>รพช.</v>
          </cell>
          <cell r="F745" t="str">
            <v>F2</v>
          </cell>
          <cell r="G745">
            <v>85</v>
          </cell>
          <cell r="H745">
            <v>49856</v>
          </cell>
          <cell r="I745">
            <v>6</v>
          </cell>
          <cell r="J745" t="str">
            <v>รพช.F2 30,000 - 60,000</v>
          </cell>
          <cell r="K745" t="str">
            <v>รพช.</v>
          </cell>
          <cell r="L745" t="str">
            <v>F2</v>
          </cell>
          <cell r="M745">
            <v>85</v>
          </cell>
          <cell r="N745">
            <v>49100</v>
          </cell>
          <cell r="O745">
            <v>6</v>
          </cell>
          <cell r="P745" t="str">
            <v>รพช.F2 30,000 - 60,000</v>
          </cell>
        </row>
        <row r="746">
          <cell r="C746" t="str">
            <v>11344</v>
          </cell>
          <cell r="D746" t="str">
            <v>รพ.ปลายพระยา</v>
          </cell>
          <cell r="E746" t="str">
            <v>รพช.</v>
          </cell>
          <cell r="F746" t="str">
            <v>F2</v>
          </cell>
          <cell r="G746">
            <v>45</v>
          </cell>
          <cell r="H746">
            <v>30203</v>
          </cell>
          <cell r="I746">
            <v>6</v>
          </cell>
          <cell r="J746" t="str">
            <v>รพช.F2 30,000 - 60,000</v>
          </cell>
          <cell r="K746" t="str">
            <v>รพช.</v>
          </cell>
          <cell r="L746" t="str">
            <v>F2</v>
          </cell>
          <cell r="M746">
            <v>47</v>
          </cell>
          <cell r="N746">
            <v>30031</v>
          </cell>
          <cell r="O746">
            <v>6</v>
          </cell>
          <cell r="P746" t="str">
            <v>รพช.F2 30,000 - 60,000</v>
          </cell>
        </row>
        <row r="747">
          <cell r="C747" t="str">
            <v>11345</v>
          </cell>
          <cell r="D747" t="str">
            <v>รพ.ลำทับ</v>
          </cell>
          <cell r="E747" t="str">
            <v>รพช.</v>
          </cell>
          <cell r="F747" t="str">
            <v>F2</v>
          </cell>
          <cell r="G747">
            <v>30</v>
          </cell>
          <cell r="H747">
            <v>19704</v>
          </cell>
          <cell r="I747">
            <v>5</v>
          </cell>
          <cell r="J747" t="str">
            <v>รพช.F2 &lt;=30,000</v>
          </cell>
          <cell r="K747" t="str">
            <v>รพช.</v>
          </cell>
          <cell r="L747" t="str">
            <v>F2</v>
          </cell>
          <cell r="M747">
            <v>30</v>
          </cell>
          <cell r="N747">
            <v>19637</v>
          </cell>
          <cell r="O747">
            <v>5</v>
          </cell>
          <cell r="P747" t="str">
            <v>รพช.F2 &lt;=30,000</v>
          </cell>
        </row>
        <row r="748">
          <cell r="C748" t="str">
            <v>11346</v>
          </cell>
          <cell r="D748" t="str">
            <v>รพ.เหนือคลอง</v>
          </cell>
          <cell r="E748" t="str">
            <v>รพช.</v>
          </cell>
          <cell r="F748" t="str">
            <v>F2</v>
          </cell>
          <cell r="G748">
            <v>45</v>
          </cell>
          <cell r="H748">
            <v>49807</v>
          </cell>
          <cell r="I748">
            <v>6</v>
          </cell>
          <cell r="J748" t="str">
            <v>รพช.F2 30,000 - 60,000</v>
          </cell>
          <cell r="K748" t="str">
            <v>รพช.</v>
          </cell>
          <cell r="L748" t="str">
            <v>F2</v>
          </cell>
          <cell r="M748">
            <v>45</v>
          </cell>
          <cell r="N748">
            <v>49625</v>
          </cell>
          <cell r="O748">
            <v>6</v>
          </cell>
          <cell r="P748" t="str">
            <v>รพช.F2 30,000 - 60,000</v>
          </cell>
        </row>
        <row r="749">
          <cell r="C749" t="str">
            <v>77753</v>
          </cell>
          <cell r="D749" t="str">
            <v>รพ.เกาะพีพี</v>
          </cell>
          <cell r="E749" t="str">
            <v>รพช.</v>
          </cell>
          <cell r="F749" t="str">
            <v>F3</v>
          </cell>
          <cell r="G749">
            <v>10</v>
          </cell>
          <cell r="H749">
            <v>1537</v>
          </cell>
          <cell r="I749">
            <v>2</v>
          </cell>
          <cell r="J749" t="str">
            <v>รพช.F3 &lt;=15,000</v>
          </cell>
          <cell r="K749" t="str">
            <v>รพช.</v>
          </cell>
          <cell r="L749" t="str">
            <v>F3</v>
          </cell>
          <cell r="M749">
            <v>10</v>
          </cell>
          <cell r="N749">
            <v>1528</v>
          </cell>
          <cell r="O749">
            <v>2</v>
          </cell>
          <cell r="P749" t="str">
            <v>รพช.F3 &lt;=15,000</v>
          </cell>
        </row>
        <row r="750">
          <cell r="C750" t="str">
            <v>10744</v>
          </cell>
          <cell r="D750" t="str">
            <v>รพ.ชุมพรเขตรอุดมศักดิ์</v>
          </cell>
          <cell r="E750" t="str">
            <v>รพท.</v>
          </cell>
          <cell r="F750" t="str">
            <v>S</v>
          </cell>
          <cell r="G750">
            <v>509</v>
          </cell>
          <cell r="H750">
            <v>94717</v>
          </cell>
          <cell r="I750">
            <v>17</v>
          </cell>
          <cell r="J750" t="str">
            <v>รพท.S &gt;400</v>
          </cell>
          <cell r="K750" t="str">
            <v>รพท.</v>
          </cell>
          <cell r="L750" t="str">
            <v>S</v>
          </cell>
          <cell r="M750">
            <v>509</v>
          </cell>
          <cell r="N750">
            <v>95427</v>
          </cell>
          <cell r="O750">
            <v>17</v>
          </cell>
          <cell r="P750" t="str">
            <v>รพท.S &gt;400</v>
          </cell>
        </row>
        <row r="751">
          <cell r="C751" t="str">
            <v>11375</v>
          </cell>
          <cell r="D751" t="str">
            <v>รพ.ปากน้ำชุมพร</v>
          </cell>
          <cell r="E751" t="str">
            <v>รพช.</v>
          </cell>
          <cell r="F751" t="str">
            <v>F3</v>
          </cell>
          <cell r="G751">
            <v>10</v>
          </cell>
          <cell r="H751">
            <v>13718</v>
          </cell>
          <cell r="I751">
            <v>2</v>
          </cell>
          <cell r="J751" t="str">
            <v>รพช.F3 &lt;=15,000</v>
          </cell>
          <cell r="K751" t="str">
            <v>รพช.</v>
          </cell>
          <cell r="L751" t="str">
            <v>F3</v>
          </cell>
          <cell r="M751">
            <v>10</v>
          </cell>
          <cell r="N751">
            <v>13621</v>
          </cell>
          <cell r="O751">
            <v>2</v>
          </cell>
          <cell r="P751" t="str">
            <v>รพช.F3 &lt;=15,000</v>
          </cell>
        </row>
        <row r="752">
          <cell r="C752" t="str">
            <v>11376</v>
          </cell>
          <cell r="D752" t="str">
            <v>รพ.ท่าแซะ</v>
          </cell>
          <cell r="E752" t="str">
            <v>รพช.</v>
          </cell>
          <cell r="F752" t="str">
            <v>F2</v>
          </cell>
          <cell r="G752">
            <v>60</v>
          </cell>
          <cell r="H752">
            <v>67689</v>
          </cell>
          <cell r="I752">
            <v>7</v>
          </cell>
          <cell r="J752" t="str">
            <v>รพช.F2 60,000-90,000</v>
          </cell>
          <cell r="K752" t="str">
            <v>รพช.</v>
          </cell>
          <cell r="L752" t="str">
            <v>F1</v>
          </cell>
          <cell r="M752">
            <v>60</v>
          </cell>
          <cell r="N752">
            <v>66921</v>
          </cell>
          <cell r="O752">
            <v>10</v>
          </cell>
          <cell r="P752" t="str">
            <v>รพช.F1 50,000-100,000</v>
          </cell>
        </row>
        <row r="753">
          <cell r="C753" t="str">
            <v>11377</v>
          </cell>
          <cell r="D753" t="str">
            <v>รพ.ปะทิว</v>
          </cell>
          <cell r="E753" t="str">
            <v>รพช.</v>
          </cell>
          <cell r="F753" t="str">
            <v>F2</v>
          </cell>
          <cell r="G753">
            <v>60</v>
          </cell>
          <cell r="H753">
            <v>24265</v>
          </cell>
          <cell r="I753">
            <v>5</v>
          </cell>
          <cell r="J753" t="str">
            <v>รพช.F2 &lt;=30,000</v>
          </cell>
          <cell r="K753" t="str">
            <v>รพช.</v>
          </cell>
          <cell r="L753" t="str">
            <v>F2</v>
          </cell>
          <cell r="M753">
            <v>60</v>
          </cell>
          <cell r="N753">
            <v>23733</v>
          </cell>
          <cell r="O753">
            <v>5</v>
          </cell>
          <cell r="P753" t="str">
            <v>รพช.F2 &lt;=30,000</v>
          </cell>
        </row>
        <row r="754">
          <cell r="C754" t="str">
            <v>11378</v>
          </cell>
          <cell r="D754" t="str">
            <v>รพ.มาบอำมฤต</v>
          </cell>
          <cell r="E754" t="str">
            <v>รพช.</v>
          </cell>
          <cell r="F754" t="str">
            <v>F3</v>
          </cell>
          <cell r="G754">
            <v>10</v>
          </cell>
          <cell r="H754">
            <v>16995</v>
          </cell>
          <cell r="I754">
            <v>3</v>
          </cell>
          <cell r="J754" t="str">
            <v>รพช.F3 15,000-25,000</v>
          </cell>
          <cell r="K754" t="str">
            <v>รพช.</v>
          </cell>
          <cell r="L754" t="str">
            <v>F2</v>
          </cell>
          <cell r="M754">
            <v>30</v>
          </cell>
          <cell r="N754">
            <v>16773</v>
          </cell>
          <cell r="O754">
            <v>5</v>
          </cell>
          <cell r="P754" t="str">
            <v>รพช.F2 &lt;=30,000</v>
          </cell>
        </row>
        <row r="755">
          <cell r="C755" t="str">
            <v>11379</v>
          </cell>
          <cell r="D755" t="str">
            <v>รพ.หลังสวน</v>
          </cell>
          <cell r="E755" t="str">
            <v>รพช.</v>
          </cell>
          <cell r="F755" t="str">
            <v>M2</v>
          </cell>
          <cell r="G755">
            <v>120</v>
          </cell>
          <cell r="H755">
            <v>42312</v>
          </cell>
          <cell r="I755">
            <v>13</v>
          </cell>
          <cell r="J755" t="str">
            <v>รพช. M2 &gt;100</v>
          </cell>
          <cell r="K755" t="str">
            <v>รพช.</v>
          </cell>
          <cell r="L755" t="str">
            <v>M2</v>
          </cell>
          <cell r="M755">
            <v>120</v>
          </cell>
          <cell r="N755">
            <v>42305</v>
          </cell>
          <cell r="O755">
            <v>13</v>
          </cell>
          <cell r="P755" t="str">
            <v>รพช. M2 &gt;100</v>
          </cell>
        </row>
        <row r="756">
          <cell r="C756" t="str">
            <v>11380</v>
          </cell>
          <cell r="D756" t="str">
            <v>รพ.ปากน้ำหลังสวน</v>
          </cell>
          <cell r="E756" t="str">
            <v>รพช.</v>
          </cell>
          <cell r="F756" t="str">
            <v>F3</v>
          </cell>
          <cell r="G756">
            <v>10</v>
          </cell>
          <cell r="H756">
            <v>17872</v>
          </cell>
          <cell r="I756">
            <v>3</v>
          </cell>
          <cell r="J756" t="str">
            <v>รพช.F3 15,000-25,000</v>
          </cell>
          <cell r="K756" t="str">
            <v>รพช.</v>
          </cell>
          <cell r="L756" t="str">
            <v>F3</v>
          </cell>
          <cell r="M756">
            <v>10</v>
          </cell>
          <cell r="N756">
            <v>17814</v>
          </cell>
          <cell r="O756">
            <v>3</v>
          </cell>
          <cell r="P756" t="str">
            <v>รพช.F3 15,000-25,000</v>
          </cell>
        </row>
        <row r="757">
          <cell r="C757" t="str">
            <v>11381</v>
          </cell>
          <cell r="D757" t="str">
            <v>รพ.ละแม</v>
          </cell>
          <cell r="E757" t="str">
            <v>รพช.</v>
          </cell>
          <cell r="F757" t="str">
            <v>F2</v>
          </cell>
          <cell r="G757">
            <v>30</v>
          </cell>
          <cell r="H757">
            <v>25977</v>
          </cell>
          <cell r="I757">
            <v>5</v>
          </cell>
          <cell r="J757" t="str">
            <v>รพช.F2 &lt;=30,000</v>
          </cell>
          <cell r="K757" t="str">
            <v>รพช.</v>
          </cell>
          <cell r="L757" t="str">
            <v>F2</v>
          </cell>
          <cell r="M757">
            <v>30</v>
          </cell>
          <cell r="N757">
            <v>25411</v>
          </cell>
          <cell r="O757">
            <v>5</v>
          </cell>
          <cell r="P757" t="str">
            <v>รพช.F2 &lt;=30,000</v>
          </cell>
        </row>
        <row r="758">
          <cell r="C758" t="str">
            <v>11382</v>
          </cell>
          <cell r="D758" t="str">
            <v>รพ.พะโต๊ะ</v>
          </cell>
          <cell r="E758" t="str">
            <v>รพช.</v>
          </cell>
          <cell r="F758" t="str">
            <v>F2</v>
          </cell>
          <cell r="G758">
            <v>30</v>
          </cell>
          <cell r="H758">
            <v>20459</v>
          </cell>
          <cell r="I758">
            <v>5</v>
          </cell>
          <cell r="J758" t="str">
            <v>รพช.F2 &lt;=30,000</v>
          </cell>
          <cell r="K758" t="str">
            <v>รพช.</v>
          </cell>
          <cell r="L758" t="str">
            <v>F2</v>
          </cell>
          <cell r="M758">
            <v>30</v>
          </cell>
          <cell r="N758">
            <v>20489</v>
          </cell>
          <cell r="O758">
            <v>5</v>
          </cell>
          <cell r="P758" t="str">
            <v>รพช.F2 &lt;=30,000</v>
          </cell>
        </row>
        <row r="759">
          <cell r="C759" t="str">
            <v>11383</v>
          </cell>
          <cell r="D759" t="str">
            <v>รพ.สวี</v>
          </cell>
          <cell r="E759" t="str">
            <v>รพช.</v>
          </cell>
          <cell r="F759" t="str">
            <v>F2</v>
          </cell>
          <cell r="G759">
            <v>60</v>
          </cell>
          <cell r="H759">
            <v>60157</v>
          </cell>
          <cell r="I759">
            <v>7</v>
          </cell>
          <cell r="J759" t="str">
            <v>รพช.F2 60,000-90,000</v>
          </cell>
          <cell r="K759" t="str">
            <v>รพช.</v>
          </cell>
          <cell r="L759" t="str">
            <v>F2</v>
          </cell>
          <cell r="M759">
            <v>60</v>
          </cell>
          <cell r="N759">
            <v>59601</v>
          </cell>
          <cell r="O759">
            <v>6</v>
          </cell>
          <cell r="P759" t="str">
            <v>รพช.F2 30,000 - 60,000</v>
          </cell>
        </row>
        <row r="760">
          <cell r="C760" t="str">
            <v>11385</v>
          </cell>
          <cell r="D760" t="str">
            <v>รพ.ทุ่งตะโก</v>
          </cell>
          <cell r="E760" t="str">
            <v>รพช.</v>
          </cell>
          <cell r="F760" t="str">
            <v>F3</v>
          </cell>
          <cell r="G760">
            <v>10</v>
          </cell>
          <cell r="H760">
            <v>21260</v>
          </cell>
          <cell r="I760">
            <v>3</v>
          </cell>
          <cell r="J760" t="str">
            <v>รพช.F3 15,000-25,000</v>
          </cell>
          <cell r="K760" t="str">
            <v>รพช.</v>
          </cell>
          <cell r="L760" t="str">
            <v>F3</v>
          </cell>
          <cell r="M760">
            <v>10</v>
          </cell>
          <cell r="N760">
            <v>21067</v>
          </cell>
          <cell r="O760">
            <v>3</v>
          </cell>
          <cell r="P760" t="str">
            <v>รพช.F3 15,000-25,000</v>
          </cell>
        </row>
        <row r="761">
          <cell r="C761" t="str">
            <v>10680</v>
          </cell>
          <cell r="D761" t="str">
            <v>รพ.มหาราชนครศรีธรรมราช</v>
          </cell>
          <cell r="E761" t="str">
            <v>รพศ</v>
          </cell>
          <cell r="F761" t="str">
            <v>A</v>
          </cell>
          <cell r="G761">
            <v>881</v>
          </cell>
          <cell r="H761">
            <v>114461</v>
          </cell>
          <cell r="I761">
            <v>19</v>
          </cell>
          <cell r="J761" t="str">
            <v>รพศ.A &gt;700 to &lt;1000</v>
          </cell>
          <cell r="K761" t="str">
            <v>รพศ.</v>
          </cell>
          <cell r="L761" t="str">
            <v>A</v>
          </cell>
          <cell r="M761">
            <v>756</v>
          </cell>
          <cell r="N761">
            <v>114164</v>
          </cell>
          <cell r="O761">
            <v>19</v>
          </cell>
          <cell r="P761" t="str">
            <v>รพศ.A &gt;700 to &lt;1000</v>
          </cell>
        </row>
        <row r="762">
          <cell r="C762" t="str">
            <v>11322</v>
          </cell>
          <cell r="D762" t="str">
            <v>รพ.พรหมคีรี</v>
          </cell>
          <cell r="E762" t="str">
            <v>รพช.</v>
          </cell>
          <cell r="F762" t="str">
            <v>F2</v>
          </cell>
          <cell r="G762">
            <v>30</v>
          </cell>
          <cell r="H762">
            <v>34005</v>
          </cell>
          <cell r="I762">
            <v>6</v>
          </cell>
          <cell r="J762" t="str">
            <v>รพช.F2 30,000 - 60,000</v>
          </cell>
          <cell r="K762" t="str">
            <v>รพช.</v>
          </cell>
          <cell r="L762" t="str">
            <v>F2</v>
          </cell>
          <cell r="M762">
            <v>30</v>
          </cell>
          <cell r="N762">
            <v>32583</v>
          </cell>
          <cell r="O762">
            <v>6</v>
          </cell>
          <cell r="P762" t="str">
            <v>รพช.F2 30,000 - 60,000</v>
          </cell>
        </row>
        <row r="763">
          <cell r="C763" t="str">
            <v>11324</v>
          </cell>
          <cell r="D763" t="str">
            <v>รพ.ลานสะกา</v>
          </cell>
          <cell r="E763" t="str">
            <v>รพช.</v>
          </cell>
          <cell r="F763" t="str">
            <v>F2</v>
          </cell>
          <cell r="G763">
            <v>30</v>
          </cell>
          <cell r="H763">
            <v>30975</v>
          </cell>
          <cell r="I763">
            <v>6</v>
          </cell>
          <cell r="J763" t="str">
            <v>รพช.F2 30,000 - 60,000</v>
          </cell>
          <cell r="K763" t="str">
            <v>รพช.</v>
          </cell>
          <cell r="L763" t="str">
            <v>F2</v>
          </cell>
          <cell r="M763">
            <v>60</v>
          </cell>
          <cell r="N763">
            <v>30660</v>
          </cell>
          <cell r="O763">
            <v>6</v>
          </cell>
          <cell r="P763" t="str">
            <v>รพช.F2 30,000 - 60,000</v>
          </cell>
        </row>
        <row r="764">
          <cell r="C764" t="str">
            <v>11325</v>
          </cell>
          <cell r="D764" t="str">
            <v>รพร.ฉวาง</v>
          </cell>
          <cell r="E764" t="str">
            <v>รพช.</v>
          </cell>
          <cell r="F764" t="str">
            <v>M2</v>
          </cell>
          <cell r="G764">
            <v>90</v>
          </cell>
          <cell r="H764">
            <v>53880</v>
          </cell>
          <cell r="I764">
            <v>12</v>
          </cell>
          <cell r="J764" t="str">
            <v>รพช. M2 &lt;=100</v>
          </cell>
          <cell r="K764" t="str">
            <v>รพช.</v>
          </cell>
          <cell r="L764" t="str">
            <v>M2</v>
          </cell>
          <cell r="M764">
            <v>90</v>
          </cell>
          <cell r="N764">
            <v>53105</v>
          </cell>
          <cell r="O764">
            <v>12</v>
          </cell>
          <cell r="P764" t="str">
            <v>รพช. M2 &lt;=100</v>
          </cell>
        </row>
        <row r="765">
          <cell r="C765" t="str">
            <v>11326</v>
          </cell>
          <cell r="D765" t="str">
            <v>รพ.พิปูน</v>
          </cell>
          <cell r="E765" t="str">
            <v>รพช.</v>
          </cell>
          <cell r="F765" t="str">
            <v>F2</v>
          </cell>
          <cell r="G765">
            <v>33</v>
          </cell>
          <cell r="H765">
            <v>23551</v>
          </cell>
          <cell r="I765">
            <v>5</v>
          </cell>
          <cell r="J765" t="str">
            <v>รพช.F2 &lt;=30,000</v>
          </cell>
          <cell r="K765" t="str">
            <v>รพช.</v>
          </cell>
          <cell r="L765" t="str">
            <v>F2</v>
          </cell>
          <cell r="M765">
            <v>34</v>
          </cell>
          <cell r="N765">
            <v>23172</v>
          </cell>
          <cell r="O765">
            <v>5</v>
          </cell>
          <cell r="P765" t="str">
            <v>รพช.F2 &lt;=30,000</v>
          </cell>
        </row>
        <row r="766">
          <cell r="C766" t="str">
            <v>11327</v>
          </cell>
          <cell r="D766" t="str">
            <v>รพ.เชียรใหญ่</v>
          </cell>
          <cell r="E766" t="str">
            <v>รพช.</v>
          </cell>
          <cell r="F766" t="str">
            <v>F1</v>
          </cell>
          <cell r="G766">
            <v>60</v>
          </cell>
          <cell r="H766">
            <v>33317</v>
          </cell>
          <cell r="I766">
            <v>9</v>
          </cell>
          <cell r="J766" t="str">
            <v>รพช.F1 &lt;=50,000</v>
          </cell>
          <cell r="K766" t="str">
            <v>รพช.</v>
          </cell>
          <cell r="L766" t="str">
            <v>F1</v>
          </cell>
          <cell r="M766">
            <v>60</v>
          </cell>
          <cell r="N766">
            <v>33135</v>
          </cell>
          <cell r="O766">
            <v>9</v>
          </cell>
          <cell r="P766" t="str">
            <v>รพช.F1 &lt;=50,000</v>
          </cell>
        </row>
        <row r="767">
          <cell r="C767" t="str">
            <v>11328</v>
          </cell>
          <cell r="D767" t="str">
            <v>รพ.ชะอวด</v>
          </cell>
          <cell r="E767" t="str">
            <v>รพช.</v>
          </cell>
          <cell r="F767" t="str">
            <v>F1</v>
          </cell>
          <cell r="G767">
            <v>60</v>
          </cell>
          <cell r="H767">
            <v>64187</v>
          </cell>
          <cell r="I767">
            <v>10</v>
          </cell>
          <cell r="J767" t="str">
            <v>รพช.F1 50,000-100,000</v>
          </cell>
          <cell r="K767" t="str">
            <v>รพช.</v>
          </cell>
          <cell r="L767" t="str">
            <v>F1</v>
          </cell>
          <cell r="M767">
            <v>60</v>
          </cell>
          <cell r="N767">
            <v>63387</v>
          </cell>
          <cell r="O767">
            <v>10</v>
          </cell>
          <cell r="P767" t="str">
            <v>รพช.F1 50,000-100,000</v>
          </cell>
        </row>
        <row r="768">
          <cell r="C768" t="str">
            <v>11329</v>
          </cell>
          <cell r="D768" t="str">
            <v>รพ.ท่าศาลา</v>
          </cell>
          <cell r="E768" t="str">
            <v>รพช.</v>
          </cell>
          <cell r="F768" t="str">
            <v>M2</v>
          </cell>
          <cell r="G768">
            <v>172</v>
          </cell>
          <cell r="H768">
            <v>103454</v>
          </cell>
          <cell r="I768">
            <v>13</v>
          </cell>
          <cell r="J768" t="str">
            <v>รพช. M2 &gt;100</v>
          </cell>
          <cell r="K768" t="str">
            <v>รพช.</v>
          </cell>
          <cell r="L768" t="str">
            <v>M2</v>
          </cell>
          <cell r="M768">
            <v>270</v>
          </cell>
          <cell r="N768">
            <v>101781</v>
          </cell>
          <cell r="O768">
            <v>13</v>
          </cell>
          <cell r="P768" t="str">
            <v>รพช. M2 &gt;100</v>
          </cell>
        </row>
        <row r="769">
          <cell r="C769" t="str">
            <v>11330</v>
          </cell>
          <cell r="D769" t="str">
            <v>รพ.ทุ่งสง</v>
          </cell>
          <cell r="E769" t="str">
            <v>รพท.</v>
          </cell>
          <cell r="F769" t="str">
            <v>M1</v>
          </cell>
          <cell r="G769">
            <v>276</v>
          </cell>
          <cell r="H769">
            <v>104695</v>
          </cell>
          <cell r="I769">
            <v>15</v>
          </cell>
          <cell r="J769" t="str">
            <v>รพท. M1 &gt;200</v>
          </cell>
          <cell r="K769" t="str">
            <v>รพท.</v>
          </cell>
          <cell r="L769" t="str">
            <v>M1</v>
          </cell>
          <cell r="M769">
            <v>276</v>
          </cell>
          <cell r="N769">
            <v>104613</v>
          </cell>
          <cell r="O769">
            <v>15</v>
          </cell>
          <cell r="P769" t="str">
            <v>รพท. M1 &gt;200</v>
          </cell>
        </row>
        <row r="770">
          <cell r="C770" t="str">
            <v>11331</v>
          </cell>
          <cell r="D770" t="str">
            <v>รพ.นาบอน</v>
          </cell>
          <cell r="E770" t="str">
            <v>รพช.</v>
          </cell>
          <cell r="F770" t="str">
            <v>F2</v>
          </cell>
          <cell r="G770">
            <v>30</v>
          </cell>
          <cell r="H770">
            <v>22162</v>
          </cell>
          <cell r="I770">
            <v>5</v>
          </cell>
          <cell r="J770" t="str">
            <v>รพช.F2 &lt;=30,000</v>
          </cell>
          <cell r="K770" t="str">
            <v>รพช.</v>
          </cell>
          <cell r="L770" t="str">
            <v>F2</v>
          </cell>
          <cell r="M770">
            <v>30</v>
          </cell>
          <cell r="N770">
            <v>21877</v>
          </cell>
          <cell r="O770">
            <v>5</v>
          </cell>
          <cell r="P770" t="str">
            <v>รพช.F2 &lt;=30,000</v>
          </cell>
        </row>
        <row r="771">
          <cell r="C771" t="str">
            <v>11332</v>
          </cell>
          <cell r="D771" t="str">
            <v>รพ.ทุ่งใหญ่</v>
          </cell>
          <cell r="E771" t="str">
            <v>รพช.</v>
          </cell>
          <cell r="F771" t="str">
            <v>F1</v>
          </cell>
          <cell r="G771">
            <v>60</v>
          </cell>
          <cell r="H771">
            <v>59322</v>
          </cell>
          <cell r="I771">
            <v>10</v>
          </cell>
          <cell r="J771" t="str">
            <v>รพช.F1 50,000-100,000</v>
          </cell>
          <cell r="K771" t="str">
            <v>รพช.</v>
          </cell>
          <cell r="L771" t="str">
            <v>F1</v>
          </cell>
          <cell r="M771">
            <v>60</v>
          </cell>
          <cell r="N771">
            <v>58440</v>
          </cell>
          <cell r="O771">
            <v>10</v>
          </cell>
          <cell r="P771" t="str">
            <v>รพช.F1 50,000-100,000</v>
          </cell>
        </row>
        <row r="772">
          <cell r="C772" t="str">
            <v>11333</v>
          </cell>
          <cell r="D772" t="str">
            <v>รพ.ปากพนัง</v>
          </cell>
          <cell r="E772" t="str">
            <v>รพช.</v>
          </cell>
          <cell r="F772" t="str">
            <v>M2</v>
          </cell>
          <cell r="G772">
            <v>90</v>
          </cell>
          <cell r="H772">
            <v>60081</v>
          </cell>
          <cell r="I772">
            <v>12</v>
          </cell>
          <cell r="J772" t="str">
            <v>รพช. M2 &lt;=100</v>
          </cell>
          <cell r="K772" t="str">
            <v>รพช.</v>
          </cell>
          <cell r="L772" t="str">
            <v>M2</v>
          </cell>
          <cell r="M772">
            <v>90</v>
          </cell>
          <cell r="N772">
            <v>59933</v>
          </cell>
          <cell r="O772">
            <v>12</v>
          </cell>
          <cell r="P772" t="str">
            <v>รพช. M2 &lt;=100</v>
          </cell>
        </row>
        <row r="773">
          <cell r="C773" t="str">
            <v>11334</v>
          </cell>
          <cell r="D773" t="str">
            <v>รพ.ร่อนพิบูลย์</v>
          </cell>
          <cell r="E773" t="str">
            <v>รพช.</v>
          </cell>
          <cell r="F773" t="str">
            <v>F1</v>
          </cell>
          <cell r="G773">
            <v>30</v>
          </cell>
          <cell r="H773">
            <v>64143</v>
          </cell>
          <cell r="I773">
            <v>10</v>
          </cell>
          <cell r="J773" t="str">
            <v>รพช.F1 50,000-100,000</v>
          </cell>
          <cell r="K773" t="str">
            <v>รพช.</v>
          </cell>
          <cell r="L773" t="str">
            <v>F1</v>
          </cell>
          <cell r="M773">
            <v>30</v>
          </cell>
          <cell r="N773">
            <v>63743</v>
          </cell>
          <cell r="O773">
            <v>10</v>
          </cell>
          <cell r="P773" t="str">
            <v>รพช.F1 50,000-100,000</v>
          </cell>
        </row>
        <row r="774">
          <cell r="C774" t="str">
            <v>11335</v>
          </cell>
          <cell r="D774" t="str">
            <v>รพ.สิชล</v>
          </cell>
          <cell r="E774" t="str">
            <v>รพท.</v>
          </cell>
          <cell r="F774" t="str">
            <v>M1</v>
          </cell>
          <cell r="G774">
            <v>260</v>
          </cell>
          <cell r="H774">
            <v>73162</v>
          </cell>
          <cell r="I774">
            <v>15</v>
          </cell>
          <cell r="J774" t="str">
            <v>รพท. M1 &gt;200</v>
          </cell>
          <cell r="K774" t="str">
            <v>รพท.</v>
          </cell>
          <cell r="L774" t="str">
            <v>M1</v>
          </cell>
          <cell r="M774">
            <v>260</v>
          </cell>
          <cell r="N774">
            <v>73036</v>
          </cell>
          <cell r="O774">
            <v>15</v>
          </cell>
          <cell r="P774" t="str">
            <v>รพท. M1 &gt;200</v>
          </cell>
        </row>
        <row r="775">
          <cell r="C775" t="str">
            <v>11336</v>
          </cell>
          <cell r="D775" t="str">
            <v>รพ.ขนอม</v>
          </cell>
          <cell r="E775" t="str">
            <v>รพช.</v>
          </cell>
          <cell r="F775" t="str">
            <v>F2</v>
          </cell>
          <cell r="G775">
            <v>30</v>
          </cell>
          <cell r="H775">
            <v>25176</v>
          </cell>
          <cell r="I775">
            <v>5</v>
          </cell>
          <cell r="J775" t="str">
            <v>รพช.F2 &lt;=30,000</v>
          </cell>
          <cell r="K775" t="str">
            <v>รพช.</v>
          </cell>
          <cell r="L775" t="str">
            <v>F2</v>
          </cell>
          <cell r="M775">
            <v>67</v>
          </cell>
          <cell r="N775">
            <v>24727</v>
          </cell>
          <cell r="O775">
            <v>5</v>
          </cell>
          <cell r="P775" t="str">
            <v>รพช.F2 &lt;=30,000</v>
          </cell>
        </row>
        <row r="776">
          <cell r="C776" t="str">
            <v>11337</v>
          </cell>
          <cell r="D776" t="str">
            <v>รพ.หัวไทร</v>
          </cell>
          <cell r="E776" t="str">
            <v>รพช.</v>
          </cell>
          <cell r="F776" t="str">
            <v>F2</v>
          </cell>
          <cell r="G776">
            <v>59</v>
          </cell>
          <cell r="H776">
            <v>51106</v>
          </cell>
          <cell r="I776">
            <v>6</v>
          </cell>
          <cell r="J776" t="str">
            <v>รพช.F2 30,000 - 60,000</v>
          </cell>
          <cell r="K776" t="str">
            <v>รพช.</v>
          </cell>
          <cell r="L776" t="str">
            <v>F2</v>
          </cell>
          <cell r="M776">
            <v>60</v>
          </cell>
          <cell r="N776">
            <v>50696</v>
          </cell>
          <cell r="O776">
            <v>6</v>
          </cell>
          <cell r="P776" t="str">
            <v>รพช.F2 30,000 - 60,000</v>
          </cell>
        </row>
        <row r="777">
          <cell r="C777" t="str">
            <v>11338</v>
          </cell>
          <cell r="D777" t="str">
            <v>รพ.บางขัน</v>
          </cell>
          <cell r="E777" t="str">
            <v>รพช.</v>
          </cell>
          <cell r="F777" t="str">
            <v>F2</v>
          </cell>
          <cell r="G777">
            <v>30</v>
          </cell>
          <cell r="H777">
            <v>40252</v>
          </cell>
          <cell r="I777">
            <v>6</v>
          </cell>
          <cell r="J777" t="str">
            <v>รพช.F2 30,000 - 60,000</v>
          </cell>
          <cell r="K777" t="str">
            <v>รพช.</v>
          </cell>
          <cell r="L777" t="str">
            <v>F2</v>
          </cell>
          <cell r="M777">
            <v>30</v>
          </cell>
          <cell r="N777">
            <v>39772</v>
          </cell>
          <cell r="O777">
            <v>6</v>
          </cell>
          <cell r="P777" t="str">
            <v>รพช.F2 30,000 - 60,000</v>
          </cell>
        </row>
        <row r="778">
          <cell r="C778" t="str">
            <v>11339</v>
          </cell>
          <cell r="D778" t="str">
            <v>รพ.ถ้ำพรรณรา</v>
          </cell>
          <cell r="E778" t="str">
            <v>รพช.</v>
          </cell>
          <cell r="F778" t="str">
            <v>F3</v>
          </cell>
          <cell r="G778">
            <v>10</v>
          </cell>
          <cell r="H778">
            <v>15610</v>
          </cell>
          <cell r="I778">
            <v>3</v>
          </cell>
          <cell r="J778" t="str">
            <v>รพช.F3 15,000-25,000</v>
          </cell>
          <cell r="K778" t="str">
            <v>รพช.</v>
          </cell>
          <cell r="L778" t="str">
            <v>F3</v>
          </cell>
          <cell r="M778">
            <v>10</v>
          </cell>
          <cell r="N778">
            <v>15407</v>
          </cell>
          <cell r="O778">
            <v>3</v>
          </cell>
          <cell r="P778" t="str">
            <v>รพช.F3 15,000-25,000</v>
          </cell>
        </row>
        <row r="779">
          <cell r="C779" t="str">
            <v>11660</v>
          </cell>
          <cell r="D779" t="str">
            <v>รพ.จุฬาภรณ์</v>
          </cell>
          <cell r="E779" t="str">
            <v>รพช.</v>
          </cell>
          <cell r="F779" t="str">
            <v>F2</v>
          </cell>
          <cell r="G779">
            <v>24</v>
          </cell>
          <cell r="H779">
            <v>24606</v>
          </cell>
          <cell r="I779">
            <v>5</v>
          </cell>
          <cell r="J779" t="str">
            <v>รพช.F2 &lt;=30,000</v>
          </cell>
          <cell r="K779" t="str">
            <v>รพช.</v>
          </cell>
          <cell r="L779" t="str">
            <v>F2</v>
          </cell>
          <cell r="M779">
            <v>36</v>
          </cell>
          <cell r="N779">
            <v>24147</v>
          </cell>
          <cell r="O779">
            <v>5</v>
          </cell>
          <cell r="P779" t="str">
            <v>รพช.F2 &lt;=30,000</v>
          </cell>
        </row>
        <row r="780">
          <cell r="C780" t="str">
            <v>40491</v>
          </cell>
          <cell r="D780" t="str">
            <v>รพ.เฉลิมพระเกียรติ</v>
          </cell>
          <cell r="E780" t="str">
            <v>รพช.</v>
          </cell>
          <cell r="F780" t="str">
            <v>F3</v>
          </cell>
          <cell r="G780">
            <v>10</v>
          </cell>
          <cell r="H780">
            <v>24200</v>
          </cell>
          <cell r="I780">
            <v>3</v>
          </cell>
          <cell r="J780" t="str">
            <v>รพช.F3 15,000-25,000</v>
          </cell>
          <cell r="K780" t="str">
            <v>รพช.</v>
          </cell>
          <cell r="L780" t="str">
            <v>F3</v>
          </cell>
          <cell r="M780">
            <v>10</v>
          </cell>
          <cell r="N780">
            <v>23805</v>
          </cell>
          <cell r="O780">
            <v>3</v>
          </cell>
          <cell r="P780" t="str">
            <v>รพช.F3 15,000-25,000</v>
          </cell>
        </row>
        <row r="781">
          <cell r="C781" t="str">
            <v>40492</v>
          </cell>
          <cell r="D781" t="str">
            <v>รพ.พ่อท่านคล้ายวาจาสิทธิ์</v>
          </cell>
          <cell r="E781" t="str">
            <v>รพช.</v>
          </cell>
          <cell r="F781" t="str">
            <v>F3</v>
          </cell>
          <cell r="G781">
            <v>10</v>
          </cell>
          <cell r="H781">
            <v>22169</v>
          </cell>
          <cell r="I781">
            <v>3</v>
          </cell>
          <cell r="J781" t="str">
            <v>รพช.F3 15,000-25,000</v>
          </cell>
          <cell r="K781" t="str">
            <v>รพช.</v>
          </cell>
          <cell r="L781" t="str">
            <v>F3</v>
          </cell>
          <cell r="M781">
            <v>10</v>
          </cell>
          <cell r="N781">
            <v>21952</v>
          </cell>
          <cell r="O781">
            <v>3</v>
          </cell>
          <cell r="P781" t="str">
            <v>รพช.F3 15,000-25,000</v>
          </cell>
        </row>
        <row r="782">
          <cell r="C782" t="str">
            <v>40742</v>
          </cell>
          <cell r="D782" t="str">
            <v>รพ.นบพิตำ</v>
          </cell>
          <cell r="E782" t="str">
            <v>รพช.</v>
          </cell>
          <cell r="F782" t="str">
            <v>F3</v>
          </cell>
          <cell r="G782">
            <v>0</v>
          </cell>
          <cell r="H782">
            <v>21458</v>
          </cell>
          <cell r="I782">
            <v>3</v>
          </cell>
          <cell r="J782" t="str">
            <v>รพช.F3 15,000-25,000</v>
          </cell>
          <cell r="K782" t="str">
            <v>รพช.</v>
          </cell>
          <cell r="L782" t="str">
            <v>F3</v>
          </cell>
          <cell r="M782">
            <v>0</v>
          </cell>
          <cell r="N782">
            <v>21935</v>
          </cell>
          <cell r="O782">
            <v>3</v>
          </cell>
          <cell r="P782" t="str">
            <v>รพช.F3 15,000-25,000</v>
          </cell>
        </row>
        <row r="783">
          <cell r="C783" t="str">
            <v>40743</v>
          </cell>
          <cell r="D783" t="str">
            <v>รพ.พระพรหม</v>
          </cell>
          <cell r="E783" t="str">
            <v>รพช.</v>
          </cell>
          <cell r="F783" t="str">
            <v>F3</v>
          </cell>
          <cell r="G783">
            <v>0</v>
          </cell>
          <cell r="H783">
            <v>31484</v>
          </cell>
          <cell r="I783">
            <v>4</v>
          </cell>
          <cell r="J783" t="str">
            <v>รพช.F3 &gt;=25,000</v>
          </cell>
          <cell r="K783" t="str">
            <v>รพช.</v>
          </cell>
          <cell r="L783" t="str">
            <v>F3</v>
          </cell>
          <cell r="M783">
            <v>0</v>
          </cell>
          <cell r="N783">
            <v>31418</v>
          </cell>
          <cell r="O783">
            <v>4</v>
          </cell>
          <cell r="P783" t="str">
            <v>รพช.F3 &gt;=25,000</v>
          </cell>
        </row>
        <row r="784">
          <cell r="C784" t="str">
            <v>10739</v>
          </cell>
          <cell r="D784" t="str">
            <v>รพ.พังงา</v>
          </cell>
          <cell r="E784" t="str">
            <v>รพท.</v>
          </cell>
          <cell r="F784" t="str">
            <v>S</v>
          </cell>
          <cell r="G784">
            <v>215</v>
          </cell>
          <cell r="H784">
            <v>30881</v>
          </cell>
          <cell r="I784">
            <v>16</v>
          </cell>
          <cell r="J784" t="str">
            <v>รพท.S &lt;=400</v>
          </cell>
          <cell r="K784" t="str">
            <v>รพท.</v>
          </cell>
          <cell r="L784" t="str">
            <v>S</v>
          </cell>
          <cell r="M784">
            <v>215</v>
          </cell>
          <cell r="N784">
            <v>30689</v>
          </cell>
          <cell r="O784">
            <v>16</v>
          </cell>
          <cell r="P784" t="str">
            <v>รพท.S &lt;=400</v>
          </cell>
        </row>
        <row r="785">
          <cell r="C785" t="str">
            <v>10740</v>
          </cell>
          <cell r="D785" t="str">
            <v>รพ.ตะกั่วป่า</v>
          </cell>
          <cell r="E785" t="str">
            <v>รพท.</v>
          </cell>
          <cell r="F785" t="str">
            <v>M1</v>
          </cell>
          <cell r="G785">
            <v>209</v>
          </cell>
          <cell r="H785">
            <v>30644</v>
          </cell>
          <cell r="I785">
            <v>15</v>
          </cell>
          <cell r="J785" t="str">
            <v>รพท. M1 &gt;200</v>
          </cell>
          <cell r="K785" t="str">
            <v>รพท.</v>
          </cell>
          <cell r="L785" t="str">
            <v>M1</v>
          </cell>
          <cell r="M785">
            <v>209</v>
          </cell>
          <cell r="N785">
            <v>30636</v>
          </cell>
          <cell r="O785">
            <v>15</v>
          </cell>
          <cell r="P785" t="str">
            <v>รพท. M1 &gt;200</v>
          </cell>
        </row>
        <row r="786">
          <cell r="C786" t="str">
            <v>11347</v>
          </cell>
          <cell r="D786" t="str">
            <v>รพ.เกาะยาวชัยพัฒน์</v>
          </cell>
          <cell r="E786" t="str">
            <v>รพช.</v>
          </cell>
          <cell r="F786" t="str">
            <v>F2</v>
          </cell>
          <cell r="G786">
            <v>30</v>
          </cell>
          <cell r="H786">
            <v>11354</v>
          </cell>
          <cell r="I786">
            <v>5</v>
          </cell>
          <cell r="J786" t="str">
            <v>รพช.F2 &lt;=30,000</v>
          </cell>
          <cell r="K786" t="str">
            <v>รพช.</v>
          </cell>
          <cell r="L786" t="str">
            <v>F2</v>
          </cell>
          <cell r="M786">
            <v>30</v>
          </cell>
          <cell r="N786">
            <v>11283</v>
          </cell>
          <cell r="O786">
            <v>5</v>
          </cell>
          <cell r="P786" t="str">
            <v>รพช.F2 &lt;=30,000</v>
          </cell>
        </row>
        <row r="787">
          <cell r="C787" t="str">
            <v>11348</v>
          </cell>
          <cell r="D787" t="str">
            <v>รพ.กะปงชัยพัฒน์</v>
          </cell>
          <cell r="E787" t="str">
            <v>รพช.</v>
          </cell>
          <cell r="F787" t="str">
            <v>F2</v>
          </cell>
          <cell r="G787">
            <v>30</v>
          </cell>
          <cell r="H787">
            <v>11412</v>
          </cell>
          <cell r="I787">
            <v>5</v>
          </cell>
          <cell r="J787" t="str">
            <v>รพช.F2 &lt;=30,000</v>
          </cell>
          <cell r="K787" t="str">
            <v>รพช.</v>
          </cell>
          <cell r="L787" t="str">
            <v>F2</v>
          </cell>
          <cell r="M787">
            <v>30</v>
          </cell>
          <cell r="N787">
            <v>11253</v>
          </cell>
          <cell r="O787">
            <v>5</v>
          </cell>
          <cell r="P787" t="str">
            <v>รพช.F2 &lt;=30,000</v>
          </cell>
        </row>
        <row r="788">
          <cell r="C788" t="str">
            <v>11349</v>
          </cell>
          <cell r="D788" t="str">
            <v>รพ.ตะกั่วทุ่ง</v>
          </cell>
          <cell r="E788" t="str">
            <v>รพช.</v>
          </cell>
          <cell r="F788" t="str">
            <v>F2</v>
          </cell>
          <cell r="G788">
            <v>30</v>
          </cell>
          <cell r="H788">
            <v>33101</v>
          </cell>
          <cell r="I788">
            <v>6</v>
          </cell>
          <cell r="J788" t="str">
            <v>รพช.F2 30,000 - 60,000</v>
          </cell>
          <cell r="K788" t="str">
            <v>รพช.</v>
          </cell>
          <cell r="L788" t="str">
            <v>F2</v>
          </cell>
          <cell r="M788">
            <v>30</v>
          </cell>
          <cell r="N788">
            <v>33042</v>
          </cell>
          <cell r="O788">
            <v>6</v>
          </cell>
          <cell r="P788" t="str">
            <v>รพช.F2 30,000 - 60,000</v>
          </cell>
        </row>
        <row r="789">
          <cell r="C789" t="str">
            <v>11350</v>
          </cell>
          <cell r="D789" t="str">
            <v>รพ.บางไทร</v>
          </cell>
          <cell r="E789" t="str">
            <v>รพช.</v>
          </cell>
          <cell r="F789" t="str">
            <v>F3</v>
          </cell>
          <cell r="G789">
            <v>10</v>
          </cell>
          <cell r="H789">
            <v>8098</v>
          </cell>
          <cell r="I789">
            <v>2</v>
          </cell>
          <cell r="J789" t="str">
            <v>รพช.F3 &lt;=15,000</v>
          </cell>
          <cell r="K789" t="str">
            <v>รพช.</v>
          </cell>
          <cell r="L789" t="str">
            <v>F3</v>
          </cell>
          <cell r="M789">
            <v>0</v>
          </cell>
          <cell r="N789">
            <v>8064</v>
          </cell>
          <cell r="O789">
            <v>2</v>
          </cell>
          <cell r="P789" t="str">
            <v>รพช.F3 &lt;=15,000</v>
          </cell>
        </row>
        <row r="790">
          <cell r="C790" t="str">
            <v>11352</v>
          </cell>
          <cell r="D790" t="str">
            <v>รพ.คุระบุรีชัยพัฒน์</v>
          </cell>
          <cell r="E790" t="str">
            <v>รพช.</v>
          </cell>
          <cell r="F790" t="str">
            <v>F2</v>
          </cell>
          <cell r="G790">
            <v>30</v>
          </cell>
          <cell r="H790">
            <v>22713</v>
          </cell>
          <cell r="I790">
            <v>5</v>
          </cell>
          <cell r="J790" t="str">
            <v>รพช.F2 &lt;=30,000</v>
          </cell>
          <cell r="K790" t="str">
            <v>รพช.</v>
          </cell>
          <cell r="L790" t="str">
            <v>F2</v>
          </cell>
          <cell r="M790">
            <v>30</v>
          </cell>
          <cell r="N790">
            <v>22530</v>
          </cell>
          <cell r="O790">
            <v>5</v>
          </cell>
          <cell r="P790" t="str">
            <v>รพช.F2 &lt;=30,000</v>
          </cell>
        </row>
        <row r="791">
          <cell r="C791" t="str">
            <v>11353</v>
          </cell>
          <cell r="D791" t="str">
            <v>รพ.ทับปุด</v>
          </cell>
          <cell r="E791" t="str">
            <v>รพช.</v>
          </cell>
          <cell r="F791" t="str">
            <v>F2</v>
          </cell>
          <cell r="G791">
            <v>30</v>
          </cell>
          <cell r="H791">
            <v>20587</v>
          </cell>
          <cell r="I791">
            <v>5</v>
          </cell>
          <cell r="J791" t="str">
            <v>รพช.F2 &lt;=30,000</v>
          </cell>
          <cell r="K791" t="str">
            <v>รพช.</v>
          </cell>
          <cell r="L791" t="str">
            <v>F2</v>
          </cell>
          <cell r="M791">
            <v>30</v>
          </cell>
          <cell r="N791">
            <v>20399</v>
          </cell>
          <cell r="O791">
            <v>5</v>
          </cell>
          <cell r="P791" t="str">
            <v>รพช.F2 &lt;=30,000</v>
          </cell>
        </row>
        <row r="792">
          <cell r="C792" t="str">
            <v>11354</v>
          </cell>
          <cell r="D792" t="str">
            <v>รพ.ท้ายเหมืองชัยพัฒน์</v>
          </cell>
          <cell r="E792" t="str">
            <v>รพช.</v>
          </cell>
          <cell r="F792" t="str">
            <v>F2</v>
          </cell>
          <cell r="G792">
            <v>30</v>
          </cell>
          <cell r="H792">
            <v>36002</v>
          </cell>
          <cell r="I792">
            <v>6</v>
          </cell>
          <cell r="J792" t="str">
            <v>รพช.F2 30,000 - 60,000</v>
          </cell>
          <cell r="K792" t="str">
            <v>รพช.</v>
          </cell>
          <cell r="L792" t="str">
            <v>F2</v>
          </cell>
          <cell r="M792">
            <v>30</v>
          </cell>
          <cell r="N792">
            <v>35729</v>
          </cell>
          <cell r="O792">
            <v>6</v>
          </cell>
          <cell r="P792" t="str">
            <v>รพช.F2 30,000 - 60,000</v>
          </cell>
        </row>
        <row r="793">
          <cell r="C793" t="str">
            <v>10741</v>
          </cell>
          <cell r="D793" t="str">
            <v>รพ.วชิระภูเก็ต</v>
          </cell>
          <cell r="E793" t="str">
            <v>รพศ</v>
          </cell>
          <cell r="F793" t="str">
            <v>A</v>
          </cell>
          <cell r="G793">
            <v>551</v>
          </cell>
          <cell r="H793">
            <v>145406</v>
          </cell>
          <cell r="I793">
            <v>18</v>
          </cell>
          <cell r="J793" t="str">
            <v>รพศ.A &lt;=700</v>
          </cell>
          <cell r="K793" t="str">
            <v>รพศ.</v>
          </cell>
          <cell r="L793" t="str">
            <v>A</v>
          </cell>
          <cell r="M793">
            <v>591</v>
          </cell>
          <cell r="N793">
            <v>146766</v>
          </cell>
          <cell r="O793">
            <v>18</v>
          </cell>
          <cell r="P793" t="str">
            <v>รพศ.A &lt;=700</v>
          </cell>
        </row>
        <row r="794">
          <cell r="C794" t="str">
            <v>11355</v>
          </cell>
          <cell r="D794" t="str">
            <v>รพ.ป่าตอง</v>
          </cell>
          <cell r="E794" t="str">
            <v>รพช.</v>
          </cell>
          <cell r="F794" t="str">
            <v>M2</v>
          </cell>
          <cell r="G794">
            <v>60</v>
          </cell>
          <cell r="H794">
            <v>38160</v>
          </cell>
          <cell r="I794">
            <v>12</v>
          </cell>
          <cell r="J794" t="str">
            <v>รพช. M2 &lt;=100</v>
          </cell>
          <cell r="K794" t="str">
            <v>รพช.</v>
          </cell>
          <cell r="L794" t="str">
            <v>M2</v>
          </cell>
          <cell r="M794">
            <v>62</v>
          </cell>
          <cell r="N794">
            <v>37657</v>
          </cell>
          <cell r="O794">
            <v>12</v>
          </cell>
          <cell r="P794" t="str">
            <v>รพช. M2 &lt;=100</v>
          </cell>
        </row>
        <row r="795">
          <cell r="C795" t="str">
            <v>11356</v>
          </cell>
          <cell r="D795" t="str">
            <v>รพ.ถลาง</v>
          </cell>
          <cell r="E795" t="str">
            <v>รพช.</v>
          </cell>
          <cell r="F795" t="str">
            <v>F1</v>
          </cell>
          <cell r="G795">
            <v>75</v>
          </cell>
          <cell r="H795">
            <v>67586</v>
          </cell>
          <cell r="I795">
            <v>10</v>
          </cell>
          <cell r="J795" t="str">
            <v>รพช.F1 50,000-100,000</v>
          </cell>
          <cell r="K795" t="str">
            <v>รพช.</v>
          </cell>
          <cell r="L795" t="str">
            <v>F1</v>
          </cell>
          <cell r="M795">
            <v>64</v>
          </cell>
          <cell r="N795">
            <v>67676</v>
          </cell>
          <cell r="O795">
            <v>10</v>
          </cell>
          <cell r="P795" t="str">
            <v>รพช.F1 50,000-100,000</v>
          </cell>
        </row>
        <row r="796">
          <cell r="C796" t="str">
            <v>10743</v>
          </cell>
          <cell r="D796" t="str">
            <v>รพ.ระนอง</v>
          </cell>
          <cell r="E796" t="str">
            <v>รพท.</v>
          </cell>
          <cell r="F796" t="str">
            <v>S</v>
          </cell>
          <cell r="G796">
            <v>300</v>
          </cell>
          <cell r="H796">
            <v>61797</v>
          </cell>
          <cell r="I796">
            <v>16</v>
          </cell>
          <cell r="J796" t="str">
            <v>รพท.S &lt;=400</v>
          </cell>
          <cell r="K796" t="str">
            <v>รพท.</v>
          </cell>
          <cell r="L796" t="str">
            <v>S</v>
          </cell>
          <cell r="M796">
            <v>300</v>
          </cell>
          <cell r="N796">
            <v>62304</v>
          </cell>
          <cell r="O796">
            <v>16</v>
          </cell>
          <cell r="P796" t="str">
            <v>รพท.S &lt;=400</v>
          </cell>
        </row>
        <row r="797">
          <cell r="C797" t="str">
            <v>11323</v>
          </cell>
          <cell r="D797" t="str">
            <v>รพ.ละอุ่น</v>
          </cell>
          <cell r="E797" t="str">
            <v>รพช.</v>
          </cell>
          <cell r="F797" t="str">
            <v>F3</v>
          </cell>
          <cell r="G797">
            <v>12</v>
          </cell>
          <cell r="H797">
            <v>10879</v>
          </cell>
          <cell r="I797">
            <v>2</v>
          </cell>
          <cell r="J797" t="str">
            <v>รพช.F3 &lt;=15,000</v>
          </cell>
          <cell r="K797" t="str">
            <v>รพช.</v>
          </cell>
          <cell r="L797" t="str">
            <v>F3</v>
          </cell>
          <cell r="M797">
            <v>10</v>
          </cell>
          <cell r="N797">
            <v>10791</v>
          </cell>
          <cell r="O797">
            <v>2</v>
          </cell>
          <cell r="P797" t="str">
            <v>รพช.F3 &lt;=15,000</v>
          </cell>
        </row>
        <row r="798">
          <cell r="C798" t="str">
            <v>11372</v>
          </cell>
          <cell r="D798" t="str">
            <v>รพ.กะเปอร์</v>
          </cell>
          <cell r="E798" t="str">
            <v>รพช.</v>
          </cell>
          <cell r="F798" t="str">
            <v>F2</v>
          </cell>
          <cell r="G798">
            <v>30</v>
          </cell>
          <cell r="H798">
            <v>17385</v>
          </cell>
          <cell r="I798">
            <v>5</v>
          </cell>
          <cell r="J798" t="str">
            <v>รพช.F2 &lt;=30,000</v>
          </cell>
          <cell r="K798" t="str">
            <v>รพช.</v>
          </cell>
          <cell r="L798" t="str">
            <v>F2</v>
          </cell>
          <cell r="M798">
            <v>30</v>
          </cell>
          <cell r="N798">
            <v>17236</v>
          </cell>
          <cell r="O798">
            <v>5</v>
          </cell>
          <cell r="P798" t="str">
            <v>รพช.F2 &lt;=30,000</v>
          </cell>
        </row>
        <row r="799">
          <cell r="C799" t="str">
            <v>11373</v>
          </cell>
          <cell r="D799" t="str">
            <v>รพ.กระบุรี</v>
          </cell>
          <cell r="E799" t="str">
            <v>รพช.</v>
          </cell>
          <cell r="F799" t="str">
            <v>F2</v>
          </cell>
          <cell r="G799">
            <v>48</v>
          </cell>
          <cell r="H799">
            <v>36329</v>
          </cell>
          <cell r="I799">
            <v>6</v>
          </cell>
          <cell r="J799" t="str">
            <v>รพช.F2 30,000 - 60,000</v>
          </cell>
          <cell r="K799" t="str">
            <v>รพช.</v>
          </cell>
          <cell r="L799" t="str">
            <v>F2</v>
          </cell>
          <cell r="M799">
            <v>48</v>
          </cell>
          <cell r="N799">
            <v>35850</v>
          </cell>
          <cell r="O799">
            <v>6</v>
          </cell>
          <cell r="P799" t="str">
            <v>รพช.F2 30,000 - 60,000</v>
          </cell>
        </row>
        <row r="800">
          <cell r="C800" t="str">
            <v>11374</v>
          </cell>
          <cell r="D800" t="str">
            <v>รพ.สุขสำราญ</v>
          </cell>
          <cell r="E800" t="str">
            <v>รพช.</v>
          </cell>
          <cell r="F800" t="str">
            <v>F3</v>
          </cell>
          <cell r="G800">
            <v>24</v>
          </cell>
          <cell r="H800">
            <v>11289</v>
          </cell>
          <cell r="I800">
            <v>2</v>
          </cell>
          <cell r="J800" t="str">
            <v>รพช.F3 &lt;=15,000</v>
          </cell>
          <cell r="K800" t="str">
            <v>รพช.</v>
          </cell>
          <cell r="L800" t="str">
            <v>F3</v>
          </cell>
          <cell r="M800">
            <v>10</v>
          </cell>
          <cell r="N800">
            <v>11284</v>
          </cell>
          <cell r="O800">
            <v>2</v>
          </cell>
          <cell r="P800" t="str">
            <v>รพช.F3 &lt;=15,000</v>
          </cell>
        </row>
        <row r="801">
          <cell r="C801" t="str">
            <v>10681</v>
          </cell>
          <cell r="D801" t="str">
            <v>รพ.สุราษฎร์ธานี</v>
          </cell>
          <cell r="E801" t="str">
            <v>รพศ</v>
          </cell>
          <cell r="F801" t="str">
            <v>A</v>
          </cell>
          <cell r="G801">
            <v>748</v>
          </cell>
          <cell r="H801">
            <v>134626</v>
          </cell>
          <cell r="I801">
            <v>19</v>
          </cell>
          <cell r="J801" t="str">
            <v>รพศ.A &gt;700 to &lt;1000</v>
          </cell>
          <cell r="K801" t="str">
            <v>รพศ.</v>
          </cell>
          <cell r="L801" t="str">
            <v>A</v>
          </cell>
          <cell r="M801">
            <v>748</v>
          </cell>
          <cell r="N801">
            <v>136009</v>
          </cell>
          <cell r="O801">
            <v>19</v>
          </cell>
          <cell r="P801" t="str">
            <v>รพศ.A &gt;700 to &lt;1000</v>
          </cell>
        </row>
        <row r="802">
          <cell r="C802" t="str">
            <v>10742</v>
          </cell>
          <cell r="D802" t="str">
            <v>รพ.เกาะสมุย</v>
          </cell>
          <cell r="E802" t="str">
            <v>รพท.</v>
          </cell>
          <cell r="F802" t="str">
            <v>M1</v>
          </cell>
          <cell r="G802">
            <v>158</v>
          </cell>
          <cell r="H802">
            <v>60645</v>
          </cell>
          <cell r="I802">
            <v>14</v>
          </cell>
          <cell r="J802" t="str">
            <v>รพท. M1 &lt;=200</v>
          </cell>
          <cell r="K802" t="str">
            <v>รพท.</v>
          </cell>
          <cell r="L802" t="str">
            <v>M1</v>
          </cell>
          <cell r="M802">
            <v>158</v>
          </cell>
          <cell r="N802">
            <v>61333</v>
          </cell>
          <cell r="O802">
            <v>14</v>
          </cell>
          <cell r="P802" t="str">
            <v>รพท. M1 &lt;=200</v>
          </cell>
        </row>
        <row r="803">
          <cell r="C803" t="str">
            <v>11357</v>
          </cell>
          <cell r="D803" t="str">
            <v>รพ.กาญจนดิษฐ์</v>
          </cell>
          <cell r="E803" t="str">
            <v>รพช.</v>
          </cell>
          <cell r="F803" t="str">
            <v>M2</v>
          </cell>
          <cell r="G803">
            <v>118</v>
          </cell>
          <cell r="H803">
            <v>85681</v>
          </cell>
          <cell r="I803">
            <v>13</v>
          </cell>
          <cell r="J803" t="str">
            <v>รพช. M2 &gt;100</v>
          </cell>
          <cell r="K803" t="str">
            <v>รพช.</v>
          </cell>
          <cell r="L803" t="str">
            <v>M2</v>
          </cell>
          <cell r="M803">
            <v>141</v>
          </cell>
          <cell r="N803">
            <v>85975</v>
          </cell>
          <cell r="O803">
            <v>13</v>
          </cell>
          <cell r="P803" t="str">
            <v>รพช. M2 &gt;100</v>
          </cell>
        </row>
        <row r="804">
          <cell r="C804" t="str">
            <v>11358</v>
          </cell>
          <cell r="D804" t="str">
            <v>รพ.ดอนสัก</v>
          </cell>
          <cell r="E804" t="str">
            <v>รพช.</v>
          </cell>
          <cell r="F804" t="str">
            <v>F2</v>
          </cell>
          <cell r="G804">
            <v>30</v>
          </cell>
          <cell r="H804">
            <v>29167</v>
          </cell>
          <cell r="I804">
            <v>5</v>
          </cell>
          <cell r="J804" t="str">
            <v>รพช.F2 &lt;=30,000</v>
          </cell>
          <cell r="K804" t="str">
            <v>รพช.</v>
          </cell>
          <cell r="L804" t="str">
            <v>F2</v>
          </cell>
          <cell r="M804">
            <v>33</v>
          </cell>
          <cell r="N804">
            <v>28782</v>
          </cell>
          <cell r="O804">
            <v>5</v>
          </cell>
          <cell r="P804" t="str">
            <v>รพช.F2 &lt;=30,000</v>
          </cell>
        </row>
        <row r="805">
          <cell r="C805" t="str">
            <v>11359</v>
          </cell>
          <cell r="D805" t="str">
            <v>รพ.เกาะพงัน</v>
          </cell>
          <cell r="E805" t="str">
            <v>รพช.</v>
          </cell>
          <cell r="F805" t="str">
            <v>F2</v>
          </cell>
          <cell r="G805">
            <v>33</v>
          </cell>
          <cell r="H805">
            <v>12772</v>
          </cell>
          <cell r="I805">
            <v>5</v>
          </cell>
          <cell r="J805" t="str">
            <v>รพช.F2 &lt;=30,000</v>
          </cell>
          <cell r="K805" t="str">
            <v>รพช.</v>
          </cell>
          <cell r="L805" t="str">
            <v>F2</v>
          </cell>
          <cell r="M805">
            <v>30</v>
          </cell>
          <cell r="N805">
            <v>13139</v>
          </cell>
          <cell r="O805">
            <v>5</v>
          </cell>
          <cell r="P805" t="str">
            <v>รพช.F2 &lt;=30,000</v>
          </cell>
        </row>
        <row r="806">
          <cell r="C806" t="str">
            <v>11360</v>
          </cell>
          <cell r="D806" t="str">
            <v>รพ.ไชยา</v>
          </cell>
          <cell r="E806" t="str">
            <v>รพช.</v>
          </cell>
          <cell r="F806" t="str">
            <v>M2</v>
          </cell>
          <cell r="G806">
            <v>70</v>
          </cell>
          <cell r="H806">
            <v>43592</v>
          </cell>
          <cell r="I806">
            <v>12</v>
          </cell>
          <cell r="J806" t="str">
            <v>รพช. M2 &lt;=100</v>
          </cell>
          <cell r="K806" t="str">
            <v>รพช.</v>
          </cell>
          <cell r="L806" t="str">
            <v>M2</v>
          </cell>
          <cell r="M806">
            <v>70</v>
          </cell>
          <cell r="N806">
            <v>44308</v>
          </cell>
          <cell r="O806">
            <v>12</v>
          </cell>
          <cell r="P806" t="str">
            <v>รพช. M2 &lt;=100</v>
          </cell>
        </row>
        <row r="807">
          <cell r="C807" t="str">
            <v>11361</v>
          </cell>
          <cell r="D807" t="str">
            <v>รพ.ท่าชนะ</v>
          </cell>
          <cell r="E807" t="str">
            <v>รพช.</v>
          </cell>
          <cell r="F807" t="str">
            <v>F2</v>
          </cell>
          <cell r="G807">
            <v>30</v>
          </cell>
          <cell r="H807">
            <v>44749</v>
          </cell>
          <cell r="I807">
            <v>6</v>
          </cell>
          <cell r="J807" t="str">
            <v>รพช.F2 30,000 - 60,000</v>
          </cell>
          <cell r="K807" t="str">
            <v>รพช.</v>
          </cell>
          <cell r="L807" t="str">
            <v>F2</v>
          </cell>
          <cell r="M807">
            <v>58</v>
          </cell>
          <cell r="N807">
            <v>43893</v>
          </cell>
          <cell r="O807">
            <v>6</v>
          </cell>
          <cell r="P807" t="str">
            <v>รพช.F2 30,000 - 60,000</v>
          </cell>
        </row>
        <row r="808">
          <cell r="C808" t="str">
            <v>11362</v>
          </cell>
          <cell r="D808" t="str">
            <v>รพ.คีรีรัฐนิคม</v>
          </cell>
          <cell r="E808" t="str">
            <v>รพช.</v>
          </cell>
          <cell r="F808" t="str">
            <v>F2</v>
          </cell>
          <cell r="G808">
            <v>30</v>
          </cell>
          <cell r="H808">
            <v>35714</v>
          </cell>
          <cell r="I808">
            <v>6</v>
          </cell>
          <cell r="J808" t="str">
            <v>รพช.F2 30,000 - 60,000</v>
          </cell>
          <cell r="K808" t="str">
            <v>รพช.</v>
          </cell>
          <cell r="L808" t="str">
            <v>F2</v>
          </cell>
          <cell r="M808">
            <v>32</v>
          </cell>
          <cell r="N808">
            <v>35364</v>
          </cell>
          <cell r="O808">
            <v>6</v>
          </cell>
          <cell r="P808" t="str">
            <v>รพช.F2 30,000 - 60,000</v>
          </cell>
        </row>
        <row r="809">
          <cell r="C809" t="str">
            <v>11363</v>
          </cell>
          <cell r="D809" t="str">
            <v>รพ.บ้านตาขุน</v>
          </cell>
          <cell r="E809" t="str">
            <v>รพช.</v>
          </cell>
          <cell r="F809" t="str">
            <v>F3</v>
          </cell>
          <cell r="G809">
            <v>38</v>
          </cell>
          <cell r="H809">
            <v>14683</v>
          </cell>
          <cell r="I809">
            <v>2</v>
          </cell>
          <cell r="J809" t="str">
            <v>รพช.F3 &lt;=15,000</v>
          </cell>
          <cell r="K809" t="str">
            <v>รพช.</v>
          </cell>
          <cell r="L809" t="str">
            <v>F3</v>
          </cell>
          <cell r="M809">
            <v>42</v>
          </cell>
          <cell r="N809">
            <v>14809</v>
          </cell>
          <cell r="O809">
            <v>2</v>
          </cell>
          <cell r="P809" t="str">
            <v>รพช.F3 &lt;=15,000</v>
          </cell>
        </row>
        <row r="810">
          <cell r="C810" t="str">
            <v>11364</v>
          </cell>
          <cell r="D810" t="str">
            <v>รพ.พนม</v>
          </cell>
          <cell r="E810" t="str">
            <v>รพช.</v>
          </cell>
          <cell r="F810" t="str">
            <v>F2</v>
          </cell>
          <cell r="G810">
            <v>46</v>
          </cell>
          <cell r="H810">
            <v>32354</v>
          </cell>
          <cell r="I810">
            <v>6</v>
          </cell>
          <cell r="J810" t="str">
            <v>รพช.F2 30,000 - 60,000</v>
          </cell>
          <cell r="K810" t="str">
            <v>รพช.</v>
          </cell>
          <cell r="L810" t="str">
            <v>F2</v>
          </cell>
          <cell r="M810">
            <v>43</v>
          </cell>
          <cell r="N810">
            <v>31858</v>
          </cell>
          <cell r="O810">
            <v>6</v>
          </cell>
          <cell r="P810" t="str">
            <v>รพช.F2 30,000 - 60,000</v>
          </cell>
        </row>
        <row r="811">
          <cell r="C811" t="str">
            <v>11365</v>
          </cell>
          <cell r="D811" t="str">
            <v>รพ.ท่าฉาง</v>
          </cell>
          <cell r="E811" t="str">
            <v>รพช.</v>
          </cell>
          <cell r="F811" t="str">
            <v>F2</v>
          </cell>
          <cell r="G811">
            <v>28</v>
          </cell>
          <cell r="H811">
            <v>26669</v>
          </cell>
          <cell r="I811">
            <v>5</v>
          </cell>
          <cell r="J811" t="str">
            <v>รพช.F2 &lt;=30,000</v>
          </cell>
          <cell r="K811" t="str">
            <v>รพช.</v>
          </cell>
          <cell r="L811" t="str">
            <v>F2</v>
          </cell>
          <cell r="M811">
            <v>28</v>
          </cell>
          <cell r="N811">
            <v>26391</v>
          </cell>
          <cell r="O811">
            <v>5</v>
          </cell>
          <cell r="P811" t="str">
            <v>รพช.F2 &lt;=30,000</v>
          </cell>
        </row>
        <row r="812">
          <cell r="C812" t="str">
            <v>11366</v>
          </cell>
          <cell r="D812" t="str">
            <v>รพ.บ้านนาสาร</v>
          </cell>
          <cell r="E812" t="str">
            <v>รพช.</v>
          </cell>
          <cell r="F812" t="str">
            <v>M2</v>
          </cell>
          <cell r="G812">
            <v>65</v>
          </cell>
          <cell r="H812">
            <v>58552</v>
          </cell>
          <cell r="I812">
            <v>12</v>
          </cell>
          <cell r="J812" t="str">
            <v>รพช. M2 &lt;=100</v>
          </cell>
          <cell r="K812" t="str">
            <v>รพช.</v>
          </cell>
          <cell r="L812" t="str">
            <v>M2</v>
          </cell>
          <cell r="M812">
            <v>65</v>
          </cell>
          <cell r="N812">
            <v>58136</v>
          </cell>
          <cell r="O812">
            <v>12</v>
          </cell>
          <cell r="P812" t="str">
            <v>รพช. M2 &lt;=100</v>
          </cell>
        </row>
        <row r="813">
          <cell r="C813" t="str">
            <v>11367</v>
          </cell>
          <cell r="D813" t="str">
            <v>รพ.บ้านนาเดิม</v>
          </cell>
          <cell r="E813" t="str">
            <v>รพช.</v>
          </cell>
          <cell r="F813" t="str">
            <v>F2</v>
          </cell>
          <cell r="G813">
            <v>30</v>
          </cell>
          <cell r="H813">
            <v>20259</v>
          </cell>
          <cell r="I813">
            <v>5</v>
          </cell>
          <cell r="J813" t="str">
            <v>รพช.F2 &lt;=30,000</v>
          </cell>
          <cell r="K813" t="str">
            <v>รพช.</v>
          </cell>
          <cell r="L813" t="str">
            <v>F2</v>
          </cell>
          <cell r="M813">
            <v>35</v>
          </cell>
          <cell r="N813">
            <v>20006</v>
          </cell>
          <cell r="O813">
            <v>5</v>
          </cell>
          <cell r="P813" t="str">
            <v>รพช.F2 &lt;=30,000</v>
          </cell>
        </row>
        <row r="814">
          <cell r="C814" t="str">
            <v>11368</v>
          </cell>
          <cell r="D814" t="str">
            <v>รพ.เคียนซา</v>
          </cell>
          <cell r="E814" t="str">
            <v>รพช.</v>
          </cell>
          <cell r="F814" t="str">
            <v>F2</v>
          </cell>
          <cell r="G814">
            <v>42</v>
          </cell>
          <cell r="H814">
            <v>43650</v>
          </cell>
          <cell r="I814">
            <v>6</v>
          </cell>
          <cell r="J814" t="str">
            <v>รพช.F2 30,000 - 60,000</v>
          </cell>
          <cell r="K814" t="str">
            <v>รพช.</v>
          </cell>
          <cell r="L814" t="str">
            <v>F2</v>
          </cell>
          <cell r="M814">
            <v>37</v>
          </cell>
          <cell r="N814">
            <v>43119</v>
          </cell>
          <cell r="O814">
            <v>6</v>
          </cell>
          <cell r="P814" t="str">
            <v>รพช.F2 30,000 - 60,000</v>
          </cell>
        </row>
        <row r="815">
          <cell r="C815" t="str">
            <v>11369</v>
          </cell>
          <cell r="D815" t="str">
            <v>รพ.พระแสง</v>
          </cell>
          <cell r="E815" t="str">
            <v>รพช.</v>
          </cell>
          <cell r="F815" t="str">
            <v>F2</v>
          </cell>
          <cell r="G815">
            <v>60</v>
          </cell>
          <cell r="H815">
            <v>56630</v>
          </cell>
          <cell r="I815">
            <v>6</v>
          </cell>
          <cell r="J815" t="str">
            <v>รพช.F2 30,000 - 60,000</v>
          </cell>
          <cell r="K815" t="str">
            <v>รพช.</v>
          </cell>
          <cell r="L815" t="str">
            <v>F2</v>
          </cell>
          <cell r="M815">
            <v>74</v>
          </cell>
          <cell r="N815">
            <v>55906</v>
          </cell>
          <cell r="O815">
            <v>6</v>
          </cell>
          <cell r="P815" t="str">
            <v>รพช.F2 30,000 - 60,000</v>
          </cell>
        </row>
        <row r="816">
          <cell r="C816" t="str">
            <v>11370</v>
          </cell>
          <cell r="D816" t="str">
            <v>รพ.พุนพิน</v>
          </cell>
          <cell r="E816" t="str">
            <v>รพช.</v>
          </cell>
          <cell r="F816" t="str">
            <v>F2</v>
          </cell>
          <cell r="G816">
            <v>83</v>
          </cell>
          <cell r="H816">
            <v>36813</v>
          </cell>
          <cell r="I816">
            <v>6</v>
          </cell>
          <cell r="J816" t="str">
            <v>รพช.F2 30,000 - 60,000</v>
          </cell>
          <cell r="K816" t="str">
            <v>รพช.</v>
          </cell>
          <cell r="L816" t="str">
            <v>F2</v>
          </cell>
          <cell r="M816">
            <v>83</v>
          </cell>
          <cell r="N816">
            <v>36172</v>
          </cell>
          <cell r="O816">
            <v>6</v>
          </cell>
          <cell r="P816" t="str">
            <v>รพช.F2 30,000 - 60,000</v>
          </cell>
        </row>
        <row r="817">
          <cell r="C817" t="str">
            <v>11371</v>
          </cell>
          <cell r="D817" t="str">
            <v>รพ.ชัยบุรี</v>
          </cell>
          <cell r="E817" t="str">
            <v>รพช.</v>
          </cell>
          <cell r="F817" t="str">
            <v>F2</v>
          </cell>
          <cell r="G817">
            <v>37</v>
          </cell>
          <cell r="H817">
            <v>24267</v>
          </cell>
          <cell r="I817">
            <v>5</v>
          </cell>
          <cell r="J817" t="str">
            <v>รพช.F2 &lt;=30,000</v>
          </cell>
          <cell r="K817" t="str">
            <v>รพช.</v>
          </cell>
          <cell r="L817" t="str">
            <v>F2</v>
          </cell>
          <cell r="M817">
            <v>33</v>
          </cell>
          <cell r="N817">
            <v>24023</v>
          </cell>
          <cell r="O817">
            <v>5</v>
          </cell>
          <cell r="P817" t="str">
            <v>รพช.F2 &lt;=30,000</v>
          </cell>
        </row>
        <row r="818">
          <cell r="C818" t="str">
            <v>11459</v>
          </cell>
          <cell r="D818" t="str">
            <v>รพร.เวียงสระ</v>
          </cell>
          <cell r="E818" t="str">
            <v>รพช.</v>
          </cell>
          <cell r="F818" t="str">
            <v>M2</v>
          </cell>
          <cell r="G818">
            <v>110</v>
          </cell>
          <cell r="H818">
            <v>51621</v>
          </cell>
          <cell r="I818">
            <v>13</v>
          </cell>
          <cell r="J818" t="str">
            <v>รพช. M2 &gt;100</v>
          </cell>
          <cell r="K818" t="str">
            <v>รพช.</v>
          </cell>
          <cell r="L818" t="str">
            <v>M2</v>
          </cell>
          <cell r="M818">
            <v>110</v>
          </cell>
          <cell r="N818">
            <v>51324</v>
          </cell>
          <cell r="O818">
            <v>13</v>
          </cell>
          <cell r="P818" t="str">
            <v>รพช. M2 &gt;100</v>
          </cell>
        </row>
        <row r="819">
          <cell r="C819" t="str">
            <v>11654</v>
          </cell>
          <cell r="D819" t="str">
            <v>รพ.วิภาวดี</v>
          </cell>
          <cell r="E819" t="str">
            <v>รพช.</v>
          </cell>
          <cell r="F819" t="str">
            <v>F2</v>
          </cell>
          <cell r="G819">
            <v>30</v>
          </cell>
          <cell r="H819">
            <v>13598</v>
          </cell>
          <cell r="I819">
            <v>5</v>
          </cell>
          <cell r="J819" t="str">
            <v>รพช.F2 &lt;=30,000</v>
          </cell>
          <cell r="K819" t="str">
            <v>รพช.</v>
          </cell>
          <cell r="L819" t="str">
            <v>F2</v>
          </cell>
          <cell r="M819">
            <v>34</v>
          </cell>
          <cell r="N819">
            <v>13563</v>
          </cell>
          <cell r="O819">
            <v>5</v>
          </cell>
          <cell r="P819" t="str">
            <v>รพช.F2 &lt;=30,000</v>
          </cell>
        </row>
        <row r="820">
          <cell r="C820" t="str">
            <v>14138</v>
          </cell>
          <cell r="D820" t="str">
            <v>รพ.ท่าโรงช้าง</v>
          </cell>
          <cell r="E820" t="str">
            <v>รพช.</v>
          </cell>
          <cell r="F820" t="str">
            <v>M2</v>
          </cell>
          <cell r="G820">
            <v>73</v>
          </cell>
          <cell r="H820">
            <v>32475</v>
          </cell>
          <cell r="I820">
            <v>12</v>
          </cell>
          <cell r="J820" t="str">
            <v>รพช. M2 &lt;=100</v>
          </cell>
          <cell r="K820" t="str">
            <v>รพช.</v>
          </cell>
          <cell r="L820" t="str">
            <v>M2</v>
          </cell>
          <cell r="M820">
            <v>73</v>
          </cell>
          <cell r="N820">
            <v>32359</v>
          </cell>
          <cell r="O820">
            <v>12</v>
          </cell>
          <cell r="P820" t="str">
            <v>รพช. M2 &lt;=100</v>
          </cell>
        </row>
        <row r="821">
          <cell r="C821" t="str">
            <v>10683</v>
          </cell>
          <cell r="D821" t="str">
            <v>รพ.ตรัง</v>
          </cell>
          <cell r="E821" t="str">
            <v>รพศ</v>
          </cell>
          <cell r="F821" t="str">
            <v>A</v>
          </cell>
          <cell r="G821">
            <v>555</v>
          </cell>
          <cell r="H821">
            <v>117787</v>
          </cell>
          <cell r="I821">
            <v>18</v>
          </cell>
          <cell r="J821" t="str">
            <v>รพศ.A &lt;=700</v>
          </cell>
          <cell r="K821" t="str">
            <v>รพศ.</v>
          </cell>
          <cell r="L821" t="str">
            <v>A</v>
          </cell>
          <cell r="M821">
            <v>553</v>
          </cell>
          <cell r="N821">
            <v>116264</v>
          </cell>
          <cell r="O821">
            <v>18</v>
          </cell>
          <cell r="P821" t="str">
            <v>รพศ.A &lt;=700</v>
          </cell>
        </row>
        <row r="822">
          <cell r="C822" t="str">
            <v>11407</v>
          </cell>
          <cell r="D822" t="str">
            <v>รพ.กันตัง</v>
          </cell>
          <cell r="E822" t="str">
            <v>รพช.</v>
          </cell>
          <cell r="F822" t="str">
            <v>F1</v>
          </cell>
          <cell r="G822">
            <v>60</v>
          </cell>
          <cell r="H822">
            <v>67283</v>
          </cell>
          <cell r="I822">
            <v>10</v>
          </cell>
          <cell r="J822" t="str">
            <v>รพช.F1 50,000-100,000</v>
          </cell>
          <cell r="K822" t="str">
            <v>รพช.</v>
          </cell>
          <cell r="L822" t="str">
            <v>F1</v>
          </cell>
          <cell r="M822">
            <v>60</v>
          </cell>
          <cell r="N822">
            <v>67170</v>
          </cell>
          <cell r="O822">
            <v>10</v>
          </cell>
          <cell r="P822" t="str">
            <v>รพช.F1 50,000-100,000</v>
          </cell>
        </row>
        <row r="823">
          <cell r="C823" t="str">
            <v>11408</v>
          </cell>
          <cell r="D823" t="str">
            <v>รพ.ย่านตาขาว</v>
          </cell>
          <cell r="E823" t="str">
            <v>รพช.</v>
          </cell>
          <cell r="F823" t="str">
            <v>F1</v>
          </cell>
          <cell r="G823">
            <v>60</v>
          </cell>
          <cell r="H823">
            <v>49350</v>
          </cell>
          <cell r="I823">
            <v>9</v>
          </cell>
          <cell r="J823" t="str">
            <v>รพช.F1 &lt;=50,000</v>
          </cell>
          <cell r="K823" t="str">
            <v>รพช.</v>
          </cell>
          <cell r="L823" t="str">
            <v>F1</v>
          </cell>
          <cell r="M823">
            <v>60</v>
          </cell>
          <cell r="N823">
            <v>49056</v>
          </cell>
          <cell r="O823">
            <v>9</v>
          </cell>
          <cell r="P823" t="str">
            <v>รพช.F1 &lt;=50,000</v>
          </cell>
        </row>
        <row r="824">
          <cell r="C824" t="str">
            <v>11409</v>
          </cell>
          <cell r="D824" t="str">
            <v>รพ.ปะเหลียน</v>
          </cell>
          <cell r="E824" t="str">
            <v>รพช.</v>
          </cell>
          <cell r="F824" t="str">
            <v>F2</v>
          </cell>
          <cell r="G824">
            <v>30</v>
          </cell>
          <cell r="H824">
            <v>52391</v>
          </cell>
          <cell r="I824">
            <v>6</v>
          </cell>
          <cell r="J824" t="str">
            <v>รพช.F2 30,000 - 60,000</v>
          </cell>
          <cell r="K824" t="str">
            <v>รพช.</v>
          </cell>
          <cell r="L824" t="str">
            <v>F2</v>
          </cell>
          <cell r="M824">
            <v>30</v>
          </cell>
          <cell r="N824">
            <v>51731</v>
          </cell>
          <cell r="O824">
            <v>6</v>
          </cell>
          <cell r="P824" t="str">
            <v>รพช.F2 30,000 - 60,000</v>
          </cell>
        </row>
        <row r="825">
          <cell r="C825" t="str">
            <v>11410</v>
          </cell>
          <cell r="D825" t="str">
            <v>รพ.สิเกา</v>
          </cell>
          <cell r="E825" t="str">
            <v>รพช.</v>
          </cell>
          <cell r="F825" t="str">
            <v>F2</v>
          </cell>
          <cell r="G825">
            <v>60</v>
          </cell>
          <cell r="H825">
            <v>33013</v>
          </cell>
          <cell r="I825">
            <v>6</v>
          </cell>
          <cell r="J825" t="str">
            <v>รพช.F2 30,000 - 60,000</v>
          </cell>
          <cell r="K825" t="str">
            <v>รพช.</v>
          </cell>
          <cell r="L825" t="str">
            <v>F2</v>
          </cell>
          <cell r="M825">
            <v>60</v>
          </cell>
          <cell r="N825">
            <v>32789</v>
          </cell>
          <cell r="O825">
            <v>6</v>
          </cell>
          <cell r="P825" t="str">
            <v>รพช.F2 30,000 - 60,000</v>
          </cell>
        </row>
        <row r="826">
          <cell r="C826" t="str">
            <v>11411</v>
          </cell>
          <cell r="D826" t="str">
            <v>รพ.ห้วยยอด</v>
          </cell>
          <cell r="E826" t="str">
            <v>รพช.</v>
          </cell>
          <cell r="F826" t="str">
            <v>M2</v>
          </cell>
          <cell r="G826">
            <v>90</v>
          </cell>
          <cell r="H826">
            <v>73274</v>
          </cell>
          <cell r="I826">
            <v>12</v>
          </cell>
          <cell r="J826" t="str">
            <v>รพช. M2 &lt;=100</v>
          </cell>
          <cell r="K826" t="str">
            <v>รพช.</v>
          </cell>
          <cell r="L826" t="str">
            <v>M2</v>
          </cell>
          <cell r="M826">
            <v>90</v>
          </cell>
          <cell r="N826">
            <v>72512</v>
          </cell>
          <cell r="O826">
            <v>12</v>
          </cell>
          <cell r="P826" t="str">
            <v>รพช. M2 &lt;=100</v>
          </cell>
        </row>
        <row r="827">
          <cell r="C827" t="str">
            <v>11412</v>
          </cell>
          <cell r="D827" t="str">
            <v>รพ.วังวิเศษ</v>
          </cell>
          <cell r="E827" t="str">
            <v>รพช.</v>
          </cell>
          <cell r="F827" t="str">
            <v>F2</v>
          </cell>
          <cell r="G827">
            <v>30</v>
          </cell>
          <cell r="H827">
            <v>34987</v>
          </cell>
          <cell r="I827">
            <v>6</v>
          </cell>
          <cell r="J827" t="str">
            <v>รพช.F2 30,000 - 60,000</v>
          </cell>
          <cell r="K827" t="str">
            <v>รพช.</v>
          </cell>
          <cell r="L827" t="str">
            <v>F2</v>
          </cell>
          <cell r="M827">
            <v>30</v>
          </cell>
          <cell r="N827">
            <v>34479</v>
          </cell>
          <cell r="O827">
            <v>6</v>
          </cell>
          <cell r="P827" t="str">
            <v>รพช.F2 30,000 - 60,000</v>
          </cell>
        </row>
        <row r="828">
          <cell r="C828" t="str">
            <v>11413</v>
          </cell>
          <cell r="D828" t="str">
            <v>รพ.นาโยง</v>
          </cell>
          <cell r="E828" t="str">
            <v>รพช.</v>
          </cell>
          <cell r="F828" t="str">
            <v>F2</v>
          </cell>
          <cell r="G828">
            <v>60</v>
          </cell>
          <cell r="H828">
            <v>33230</v>
          </cell>
          <cell r="I828">
            <v>6</v>
          </cell>
          <cell r="J828" t="str">
            <v>รพช.F2 30,000 - 60,000</v>
          </cell>
          <cell r="K828" t="str">
            <v>รพช.</v>
          </cell>
          <cell r="L828" t="str">
            <v>F2</v>
          </cell>
          <cell r="M828">
            <v>60</v>
          </cell>
          <cell r="N828">
            <v>32797</v>
          </cell>
          <cell r="O828">
            <v>6</v>
          </cell>
          <cell r="P828" t="str">
            <v>รพช.F2 30,000 - 60,000</v>
          </cell>
        </row>
        <row r="829">
          <cell r="C829" t="str">
            <v>14139</v>
          </cell>
          <cell r="D829" t="str">
            <v>รพ.รัษฎา</v>
          </cell>
          <cell r="E829" t="str">
            <v>รพช.</v>
          </cell>
          <cell r="F829" t="str">
            <v>F2</v>
          </cell>
          <cell r="G829">
            <v>30</v>
          </cell>
          <cell r="H829">
            <v>23451</v>
          </cell>
          <cell r="I829">
            <v>5</v>
          </cell>
          <cell r="J829" t="str">
            <v>รพช.F2 &lt;=30,000</v>
          </cell>
          <cell r="K829" t="str">
            <v>รพช.</v>
          </cell>
          <cell r="L829" t="str">
            <v>F2</v>
          </cell>
          <cell r="M829">
            <v>30</v>
          </cell>
          <cell r="N829">
            <v>23207</v>
          </cell>
          <cell r="O829">
            <v>5</v>
          </cell>
          <cell r="P829" t="str">
            <v>รพช.F2 &lt;=30,000</v>
          </cell>
        </row>
        <row r="830">
          <cell r="C830" t="str">
            <v>28817</v>
          </cell>
          <cell r="D830" t="str">
            <v>รพ.หาดสำราญเฉลิมพระเกียรติ 80 พรรษา</v>
          </cell>
          <cell r="E830" t="str">
            <v>รพช.</v>
          </cell>
          <cell r="F830" t="str">
            <v>F3</v>
          </cell>
          <cell r="G830">
            <v>25</v>
          </cell>
          <cell r="H830">
            <v>12959</v>
          </cell>
          <cell r="I830">
            <v>2</v>
          </cell>
          <cell r="J830" t="str">
            <v>รพช.F3 &lt;=15,000</v>
          </cell>
          <cell r="K830" t="str">
            <v>รพช.</v>
          </cell>
          <cell r="L830" t="str">
            <v>F3</v>
          </cell>
          <cell r="M830">
            <v>25</v>
          </cell>
          <cell r="N830">
            <v>12983</v>
          </cell>
          <cell r="O830">
            <v>2</v>
          </cell>
          <cell r="P830" t="str">
            <v>รพช.F3 &lt;=15,000</v>
          </cell>
        </row>
        <row r="831">
          <cell r="C831" t="str">
            <v>10750</v>
          </cell>
          <cell r="D831" t="str">
            <v>รพ.นราธิวาสราชนครินทร์</v>
          </cell>
          <cell r="E831" t="str">
            <v>รพท.</v>
          </cell>
          <cell r="F831" t="str">
            <v>S</v>
          </cell>
          <cell r="G831">
            <v>407</v>
          </cell>
          <cell r="H831">
            <v>99432</v>
          </cell>
          <cell r="I831">
            <v>17</v>
          </cell>
          <cell r="J831" t="str">
            <v>รพท.S &gt;400</v>
          </cell>
          <cell r="K831" t="str">
            <v>รพท.</v>
          </cell>
          <cell r="L831" t="str">
            <v>S</v>
          </cell>
          <cell r="M831">
            <v>407</v>
          </cell>
          <cell r="N831">
            <v>100012</v>
          </cell>
          <cell r="O831">
            <v>17</v>
          </cell>
          <cell r="P831" t="str">
            <v>รพท.S &gt;400</v>
          </cell>
        </row>
        <row r="832">
          <cell r="C832" t="str">
            <v>10751</v>
          </cell>
          <cell r="D832" t="str">
            <v>รพ.สุไหงโก-ลก</v>
          </cell>
          <cell r="E832" t="str">
            <v>รพท.</v>
          </cell>
          <cell r="F832" t="str">
            <v>M1</v>
          </cell>
          <cell r="G832">
            <v>212</v>
          </cell>
          <cell r="H832">
            <v>69068</v>
          </cell>
          <cell r="I832">
            <v>15</v>
          </cell>
          <cell r="J832" t="str">
            <v>รพท. M1 &gt;200</v>
          </cell>
          <cell r="K832" t="str">
            <v>รพท.</v>
          </cell>
          <cell r="L832" t="str">
            <v>M1</v>
          </cell>
          <cell r="M832">
            <v>210</v>
          </cell>
          <cell r="N832">
            <v>68932</v>
          </cell>
          <cell r="O832">
            <v>15</v>
          </cell>
          <cell r="P832" t="str">
            <v>รพท. M1 &gt;200</v>
          </cell>
        </row>
        <row r="833">
          <cell r="C833" t="str">
            <v>11435</v>
          </cell>
          <cell r="D833" t="str">
            <v>รพ.ตากใบ</v>
          </cell>
          <cell r="E833" t="str">
            <v>รพช.</v>
          </cell>
          <cell r="F833" t="str">
            <v>F1</v>
          </cell>
          <cell r="G833">
            <v>110</v>
          </cell>
          <cell r="H833">
            <v>63100</v>
          </cell>
          <cell r="I833">
            <v>10</v>
          </cell>
          <cell r="J833" t="str">
            <v>รพช.F1 50,000-100,000</v>
          </cell>
          <cell r="K833" t="str">
            <v>รพช.</v>
          </cell>
          <cell r="L833" t="str">
            <v>F1</v>
          </cell>
          <cell r="M833">
            <v>109</v>
          </cell>
          <cell r="N833">
            <v>63111</v>
          </cell>
          <cell r="O833">
            <v>10</v>
          </cell>
          <cell r="P833" t="str">
            <v>รพช.F1 50,000-100,000</v>
          </cell>
        </row>
        <row r="834">
          <cell r="C834" t="str">
            <v>11436</v>
          </cell>
          <cell r="D834" t="str">
            <v>รพ.บาเจาะ</v>
          </cell>
          <cell r="E834" t="str">
            <v>รพช.</v>
          </cell>
          <cell r="F834" t="str">
            <v>F2</v>
          </cell>
          <cell r="G834">
            <v>30</v>
          </cell>
          <cell r="H834">
            <v>47183</v>
          </cell>
          <cell r="I834">
            <v>6</v>
          </cell>
          <cell r="J834" t="str">
            <v>รพช.F2 30,000 - 60,000</v>
          </cell>
          <cell r="K834" t="str">
            <v>รพช.</v>
          </cell>
          <cell r="L834" t="str">
            <v>F2</v>
          </cell>
          <cell r="M834">
            <v>68</v>
          </cell>
          <cell r="N834">
            <v>47213</v>
          </cell>
          <cell r="O834">
            <v>6</v>
          </cell>
          <cell r="P834" t="str">
            <v>รพช.F2 30,000 - 60,000</v>
          </cell>
        </row>
        <row r="835">
          <cell r="C835" t="str">
            <v>11437</v>
          </cell>
          <cell r="D835" t="str">
            <v>รพ.ระแงะ</v>
          </cell>
          <cell r="E835" t="str">
            <v>รพช.</v>
          </cell>
          <cell r="F835" t="str">
            <v>F1</v>
          </cell>
          <cell r="G835">
            <v>85</v>
          </cell>
          <cell r="H835">
            <v>80241</v>
          </cell>
          <cell r="I835">
            <v>10</v>
          </cell>
          <cell r="J835" t="str">
            <v>รพช.F1 50,000-100,000</v>
          </cell>
          <cell r="K835" t="str">
            <v>รพช.</v>
          </cell>
          <cell r="L835" t="str">
            <v>F1</v>
          </cell>
          <cell r="M835">
            <v>120</v>
          </cell>
          <cell r="N835">
            <v>79940</v>
          </cell>
          <cell r="O835">
            <v>10</v>
          </cell>
          <cell r="P835" t="str">
            <v>รพช.F1 50,000-100,000</v>
          </cell>
        </row>
        <row r="836">
          <cell r="C836" t="str">
            <v>11438</v>
          </cell>
          <cell r="D836" t="str">
            <v>รพ.รือเสาะ</v>
          </cell>
          <cell r="E836" t="str">
            <v>รพช.</v>
          </cell>
          <cell r="F836" t="str">
            <v>F2</v>
          </cell>
          <cell r="G836">
            <v>82</v>
          </cell>
          <cell r="H836">
            <v>63921</v>
          </cell>
          <cell r="I836">
            <v>7</v>
          </cell>
          <cell r="J836" t="str">
            <v>รพช.F2 60,000-90,000</v>
          </cell>
          <cell r="K836" t="str">
            <v>รพช.</v>
          </cell>
          <cell r="L836" t="str">
            <v>F2</v>
          </cell>
          <cell r="M836">
            <v>82</v>
          </cell>
          <cell r="N836">
            <v>64550</v>
          </cell>
          <cell r="O836">
            <v>7</v>
          </cell>
          <cell r="P836" t="str">
            <v>รพช.F2 60,000-90,000</v>
          </cell>
        </row>
        <row r="837">
          <cell r="C837" t="str">
            <v>11439</v>
          </cell>
          <cell r="D837" t="str">
            <v>รพ.ศรีสาคร</v>
          </cell>
          <cell r="E837" t="str">
            <v>รพช.</v>
          </cell>
          <cell r="F837" t="str">
            <v>F2</v>
          </cell>
          <cell r="G837">
            <v>42</v>
          </cell>
          <cell r="H837">
            <v>34602</v>
          </cell>
          <cell r="I837">
            <v>6</v>
          </cell>
          <cell r="J837" t="str">
            <v>รพช.F2 30,000 - 60,000</v>
          </cell>
          <cell r="K837" t="str">
            <v>รพช.</v>
          </cell>
          <cell r="L837" t="str">
            <v>F2</v>
          </cell>
          <cell r="M837">
            <v>42</v>
          </cell>
          <cell r="N837">
            <v>34735</v>
          </cell>
          <cell r="O837">
            <v>6</v>
          </cell>
          <cell r="P837" t="str">
            <v>รพช.F2 30,000 - 60,000</v>
          </cell>
        </row>
        <row r="838">
          <cell r="C838" t="str">
            <v>11440</v>
          </cell>
          <cell r="D838" t="str">
            <v>รพ.แว้ง</v>
          </cell>
          <cell r="E838" t="str">
            <v>รพช.</v>
          </cell>
          <cell r="F838" t="str">
            <v>F2</v>
          </cell>
          <cell r="G838">
            <v>36</v>
          </cell>
          <cell r="H838">
            <v>46480</v>
          </cell>
          <cell r="I838">
            <v>6</v>
          </cell>
          <cell r="J838" t="str">
            <v>รพช.F2 30,000 - 60,000</v>
          </cell>
          <cell r="K838" t="str">
            <v>รพช.</v>
          </cell>
          <cell r="L838" t="str">
            <v>F2</v>
          </cell>
          <cell r="M838">
            <v>36</v>
          </cell>
          <cell r="N838">
            <v>46510</v>
          </cell>
          <cell r="O838">
            <v>6</v>
          </cell>
          <cell r="P838" t="str">
            <v>รพช.F2 30,000 - 60,000</v>
          </cell>
        </row>
        <row r="839">
          <cell r="C839" t="str">
            <v>11441</v>
          </cell>
          <cell r="D839" t="str">
            <v>รพ.สุคิริน</v>
          </cell>
          <cell r="E839" t="str">
            <v>รพช.</v>
          </cell>
          <cell r="F839" t="str">
            <v>F2</v>
          </cell>
          <cell r="G839">
            <v>38</v>
          </cell>
          <cell r="H839">
            <v>22377</v>
          </cell>
          <cell r="I839">
            <v>5</v>
          </cell>
          <cell r="J839" t="str">
            <v>รพช.F2 &lt;=30,000</v>
          </cell>
          <cell r="K839" t="str">
            <v>รพช.</v>
          </cell>
          <cell r="L839" t="str">
            <v>F2</v>
          </cell>
          <cell r="M839">
            <v>38</v>
          </cell>
          <cell r="N839">
            <v>22605</v>
          </cell>
          <cell r="O839">
            <v>5</v>
          </cell>
          <cell r="P839" t="str">
            <v>รพช.F2 &lt;=30,000</v>
          </cell>
        </row>
        <row r="840">
          <cell r="C840" t="str">
            <v>11442</v>
          </cell>
          <cell r="D840" t="str">
            <v>รพ.สุไหงปาดี</v>
          </cell>
          <cell r="E840" t="str">
            <v>รพช.</v>
          </cell>
          <cell r="F840" t="str">
            <v>F2</v>
          </cell>
          <cell r="G840">
            <v>35</v>
          </cell>
          <cell r="H840">
            <v>49641</v>
          </cell>
          <cell r="I840">
            <v>6</v>
          </cell>
          <cell r="J840" t="str">
            <v>รพช.F2 30,000 - 60,000</v>
          </cell>
          <cell r="K840" t="str">
            <v>รพช.</v>
          </cell>
          <cell r="L840" t="str">
            <v>F2</v>
          </cell>
          <cell r="M840">
            <v>35</v>
          </cell>
          <cell r="N840">
            <v>49560</v>
          </cell>
          <cell r="O840">
            <v>6</v>
          </cell>
          <cell r="P840" t="str">
            <v>รพช.F2 30,000 - 60,000</v>
          </cell>
        </row>
        <row r="841">
          <cell r="C841" t="str">
            <v>13818</v>
          </cell>
          <cell r="D841" t="str">
            <v>รพ.จะแนะ</v>
          </cell>
          <cell r="E841" t="str">
            <v>รพช.</v>
          </cell>
          <cell r="F841" t="str">
            <v>F2</v>
          </cell>
          <cell r="G841">
            <v>37</v>
          </cell>
          <cell r="H841">
            <v>34639</v>
          </cell>
          <cell r="I841">
            <v>6</v>
          </cell>
          <cell r="J841" t="str">
            <v>รพช.F2 30,000 - 60,000</v>
          </cell>
          <cell r="K841" t="str">
            <v>รพช.</v>
          </cell>
          <cell r="L841" t="str">
            <v>F2</v>
          </cell>
          <cell r="M841">
            <v>37</v>
          </cell>
          <cell r="N841">
            <v>34680</v>
          </cell>
          <cell r="O841">
            <v>6</v>
          </cell>
          <cell r="P841" t="str">
            <v>รพช.F2 30,000 - 60,000</v>
          </cell>
        </row>
        <row r="842">
          <cell r="C842" t="str">
            <v>15010</v>
          </cell>
          <cell r="D842" t="str">
            <v>รพ.เจาะไอร้อง</v>
          </cell>
          <cell r="E842" t="str">
            <v>รพช.</v>
          </cell>
          <cell r="F842" t="str">
            <v>F2</v>
          </cell>
          <cell r="G842">
            <v>30</v>
          </cell>
          <cell r="H842">
            <v>36008</v>
          </cell>
          <cell r="I842">
            <v>6</v>
          </cell>
          <cell r="J842" t="str">
            <v>รพช.F2 30,000 - 60,000</v>
          </cell>
          <cell r="K842" t="str">
            <v>รพช.</v>
          </cell>
          <cell r="L842" t="str">
            <v>F2</v>
          </cell>
          <cell r="M842">
            <v>34</v>
          </cell>
          <cell r="N842">
            <v>35909</v>
          </cell>
          <cell r="O842">
            <v>6</v>
          </cell>
          <cell r="P842" t="str">
            <v>รพช.F2 30,000 - 60,000</v>
          </cell>
        </row>
        <row r="843">
          <cell r="C843" t="str">
            <v>23771</v>
          </cell>
          <cell r="D843" t="str">
            <v>รพ.ยี่งอเฉลิมพระเกียรติ 80 พรรษา</v>
          </cell>
          <cell r="E843" t="str">
            <v>รพช.</v>
          </cell>
          <cell r="F843" t="str">
            <v>F2</v>
          </cell>
          <cell r="G843">
            <v>44</v>
          </cell>
          <cell r="H843">
            <v>38610</v>
          </cell>
          <cell r="I843">
            <v>6</v>
          </cell>
          <cell r="J843" t="str">
            <v>รพช.F2 30,000 - 60,000</v>
          </cell>
          <cell r="K843" t="str">
            <v>รพช.</v>
          </cell>
          <cell r="L843" t="str">
            <v>F2</v>
          </cell>
          <cell r="M843">
            <v>44</v>
          </cell>
          <cell r="N843">
            <v>38847</v>
          </cell>
          <cell r="O843">
            <v>6</v>
          </cell>
          <cell r="P843" t="str">
            <v>รพช.F2 30,000 - 60,000</v>
          </cell>
        </row>
        <row r="844">
          <cell r="C844" t="str">
            <v>10748</v>
          </cell>
          <cell r="D844" t="str">
            <v>รพ.ปัตตานี</v>
          </cell>
          <cell r="E844" t="str">
            <v>รพท.</v>
          </cell>
          <cell r="F844" t="str">
            <v>S</v>
          </cell>
          <cell r="G844">
            <v>504</v>
          </cell>
          <cell r="H844">
            <v>113243</v>
          </cell>
          <cell r="I844">
            <v>17</v>
          </cell>
          <cell r="J844" t="str">
            <v>รพท.S &gt;400</v>
          </cell>
          <cell r="K844" t="str">
            <v>รพท.</v>
          </cell>
          <cell r="L844" t="str">
            <v>S</v>
          </cell>
          <cell r="M844">
            <v>504</v>
          </cell>
          <cell r="N844">
            <v>114713</v>
          </cell>
          <cell r="O844">
            <v>17</v>
          </cell>
          <cell r="P844" t="str">
            <v>รพท.S &gt;400</v>
          </cell>
        </row>
        <row r="845">
          <cell r="C845" t="str">
            <v>11423</v>
          </cell>
          <cell r="D845" t="str">
            <v>รพ.โคกโพธิ์</v>
          </cell>
          <cell r="E845" t="str">
            <v>รพช.</v>
          </cell>
          <cell r="F845" t="str">
            <v>F1</v>
          </cell>
          <cell r="G845">
            <v>104</v>
          </cell>
          <cell r="H845">
            <v>54923</v>
          </cell>
          <cell r="I845">
            <v>10</v>
          </cell>
          <cell r="J845" t="str">
            <v>รพช.F1 50,000-100,000</v>
          </cell>
          <cell r="K845" t="str">
            <v>รพช.</v>
          </cell>
          <cell r="L845" t="str">
            <v>F1</v>
          </cell>
          <cell r="M845">
            <v>104</v>
          </cell>
          <cell r="N845">
            <v>54127</v>
          </cell>
          <cell r="O845">
            <v>10</v>
          </cell>
          <cell r="P845" t="str">
            <v>รพช.F1 50,000-100,000</v>
          </cell>
        </row>
        <row r="846">
          <cell r="C846" t="str">
            <v>11424</v>
          </cell>
          <cell r="D846" t="str">
            <v>รพ.หนองจิก</v>
          </cell>
          <cell r="E846" t="str">
            <v>รพช.</v>
          </cell>
          <cell r="F846" t="str">
            <v>F2</v>
          </cell>
          <cell r="G846">
            <v>44</v>
          </cell>
          <cell r="H846">
            <v>64384</v>
          </cell>
          <cell r="I846">
            <v>7</v>
          </cell>
          <cell r="J846" t="str">
            <v>รพช.F2 60,000-90,000</v>
          </cell>
          <cell r="K846" t="str">
            <v>รพช.</v>
          </cell>
          <cell r="L846" t="str">
            <v>F2</v>
          </cell>
          <cell r="M846">
            <v>46</v>
          </cell>
          <cell r="N846">
            <v>64109</v>
          </cell>
          <cell r="O846">
            <v>7</v>
          </cell>
          <cell r="P846" t="str">
            <v>รพช.F2 60,000-90,000</v>
          </cell>
        </row>
        <row r="847">
          <cell r="C847" t="str">
            <v>11425</v>
          </cell>
          <cell r="D847" t="str">
            <v>รพ.ปะนาเระ</v>
          </cell>
          <cell r="E847" t="str">
            <v>รพช.</v>
          </cell>
          <cell r="F847" t="str">
            <v>F2</v>
          </cell>
          <cell r="G847">
            <v>30</v>
          </cell>
          <cell r="H847">
            <v>39141</v>
          </cell>
          <cell r="I847">
            <v>6</v>
          </cell>
          <cell r="J847" t="str">
            <v>รพช.F2 30,000 - 60,000</v>
          </cell>
          <cell r="K847" t="str">
            <v>รพช.</v>
          </cell>
          <cell r="L847" t="str">
            <v>F2</v>
          </cell>
          <cell r="M847">
            <v>30</v>
          </cell>
          <cell r="N847">
            <v>39100</v>
          </cell>
          <cell r="O847">
            <v>6</v>
          </cell>
          <cell r="P847" t="str">
            <v>รพช.F2 30,000 - 60,000</v>
          </cell>
        </row>
        <row r="848">
          <cell r="C848" t="str">
            <v>11426</v>
          </cell>
          <cell r="D848" t="str">
            <v>รพ.มายอ</v>
          </cell>
          <cell r="E848" t="str">
            <v>รพช.</v>
          </cell>
          <cell r="F848" t="str">
            <v>F2</v>
          </cell>
          <cell r="G848">
            <v>42</v>
          </cell>
          <cell r="H848">
            <v>53546</v>
          </cell>
          <cell r="I848">
            <v>6</v>
          </cell>
          <cell r="J848" t="str">
            <v>รพช.F2 30,000 - 60,000</v>
          </cell>
          <cell r="K848" t="str">
            <v>รพช.</v>
          </cell>
          <cell r="L848" t="str">
            <v>F2</v>
          </cell>
          <cell r="M848">
            <v>42</v>
          </cell>
          <cell r="N848">
            <v>53586</v>
          </cell>
          <cell r="O848">
            <v>6</v>
          </cell>
          <cell r="P848" t="str">
            <v>รพช.F2 30,000 - 60,000</v>
          </cell>
        </row>
        <row r="849">
          <cell r="C849" t="str">
            <v>11427</v>
          </cell>
          <cell r="D849" t="str">
            <v>รพ.ทุ่งยางแดง</v>
          </cell>
          <cell r="E849" t="str">
            <v>รพช.</v>
          </cell>
          <cell r="F849" t="str">
            <v>F2</v>
          </cell>
          <cell r="G849">
            <v>30</v>
          </cell>
          <cell r="H849">
            <v>22158</v>
          </cell>
          <cell r="I849">
            <v>5</v>
          </cell>
          <cell r="J849" t="str">
            <v>รพช.F2 &lt;=30,000</v>
          </cell>
          <cell r="K849" t="str">
            <v>รพช.</v>
          </cell>
          <cell r="L849" t="str">
            <v>F2</v>
          </cell>
          <cell r="M849">
            <v>30</v>
          </cell>
          <cell r="N849">
            <v>22318</v>
          </cell>
          <cell r="O849">
            <v>5</v>
          </cell>
          <cell r="P849" t="str">
            <v>รพช.F2 &lt;=30,000</v>
          </cell>
        </row>
        <row r="850">
          <cell r="C850" t="str">
            <v>11428</v>
          </cell>
          <cell r="D850" t="str">
            <v>รพ.ไม้แก่น</v>
          </cell>
          <cell r="E850" t="str">
            <v>รพช.</v>
          </cell>
          <cell r="F850" t="str">
            <v>F2</v>
          </cell>
          <cell r="G850">
            <v>30</v>
          </cell>
          <cell r="H850">
            <v>10914</v>
          </cell>
          <cell r="I850">
            <v>5</v>
          </cell>
          <cell r="J850" t="str">
            <v>รพช.F2 &lt;=30,000</v>
          </cell>
          <cell r="K850" t="str">
            <v>รพช.</v>
          </cell>
          <cell r="L850" t="str">
            <v>F2</v>
          </cell>
          <cell r="M850">
            <v>30</v>
          </cell>
          <cell r="N850">
            <v>10933</v>
          </cell>
          <cell r="O850">
            <v>5</v>
          </cell>
          <cell r="P850" t="str">
            <v>รพช.F2 &lt;=30,000</v>
          </cell>
        </row>
        <row r="851">
          <cell r="C851" t="str">
            <v>11429</v>
          </cell>
          <cell r="D851" t="str">
            <v>รพ.ยะหริ่ง</v>
          </cell>
          <cell r="E851" t="str">
            <v>รพช.</v>
          </cell>
          <cell r="F851" t="str">
            <v>F2</v>
          </cell>
          <cell r="G851">
            <v>62</v>
          </cell>
          <cell r="H851">
            <v>77300</v>
          </cell>
          <cell r="I851">
            <v>7</v>
          </cell>
          <cell r="J851" t="str">
            <v>รพช.F2 60,000-90,000</v>
          </cell>
          <cell r="K851" t="str">
            <v>รพช.</v>
          </cell>
          <cell r="L851" t="str">
            <v>F2</v>
          </cell>
          <cell r="M851">
            <v>62</v>
          </cell>
          <cell r="N851">
            <v>77151</v>
          </cell>
          <cell r="O851">
            <v>7</v>
          </cell>
          <cell r="P851" t="str">
            <v>รพช.F2 60,000-90,000</v>
          </cell>
        </row>
        <row r="852">
          <cell r="C852" t="str">
            <v>11430</v>
          </cell>
          <cell r="D852" t="str">
            <v>รพ.ยะรัง</v>
          </cell>
          <cell r="E852" t="str">
            <v>รพช.</v>
          </cell>
          <cell r="F852" t="str">
            <v>F2</v>
          </cell>
          <cell r="G852">
            <v>49</v>
          </cell>
          <cell r="H852">
            <v>79694</v>
          </cell>
          <cell r="I852">
            <v>7</v>
          </cell>
          <cell r="J852" t="str">
            <v>รพช.F2 60,000-90,000</v>
          </cell>
          <cell r="K852" t="str">
            <v>รพช.</v>
          </cell>
          <cell r="L852" t="str">
            <v>F2</v>
          </cell>
          <cell r="M852">
            <v>49</v>
          </cell>
          <cell r="N852">
            <v>79030</v>
          </cell>
          <cell r="O852">
            <v>7</v>
          </cell>
          <cell r="P852" t="str">
            <v>รพช.F2 60,000-90,000</v>
          </cell>
        </row>
        <row r="853">
          <cell r="C853" t="str">
            <v>11431</v>
          </cell>
          <cell r="D853" t="str">
            <v>รพ.แม่ลาน</v>
          </cell>
          <cell r="E853" t="str">
            <v>รพช.</v>
          </cell>
          <cell r="F853" t="str">
            <v>F2</v>
          </cell>
          <cell r="G853">
            <v>30</v>
          </cell>
          <cell r="H853">
            <v>14554</v>
          </cell>
          <cell r="I853">
            <v>5</v>
          </cell>
          <cell r="J853" t="str">
            <v>รพช.F2 &lt;=30,000</v>
          </cell>
          <cell r="K853" t="str">
            <v>รพช.</v>
          </cell>
          <cell r="L853" t="str">
            <v>F2</v>
          </cell>
          <cell r="M853">
            <v>30</v>
          </cell>
          <cell r="N853">
            <v>15089</v>
          </cell>
          <cell r="O853">
            <v>5</v>
          </cell>
          <cell r="P853" t="str">
            <v>รพช.F2 &lt;=30,000</v>
          </cell>
        </row>
        <row r="854">
          <cell r="C854" t="str">
            <v>11460</v>
          </cell>
          <cell r="D854" t="str">
            <v>รพร.สายบุรี</v>
          </cell>
          <cell r="E854" t="str">
            <v>รพช.</v>
          </cell>
          <cell r="F854" t="str">
            <v>M2</v>
          </cell>
          <cell r="G854">
            <v>80</v>
          </cell>
          <cell r="H854">
            <v>60192</v>
          </cell>
          <cell r="I854">
            <v>12</v>
          </cell>
          <cell r="J854" t="str">
            <v>รพช. M2 &lt;=100</v>
          </cell>
          <cell r="K854" t="str">
            <v>รพช.</v>
          </cell>
          <cell r="L854" t="str">
            <v>M2</v>
          </cell>
          <cell r="M854">
            <v>80</v>
          </cell>
          <cell r="N854">
            <v>60025</v>
          </cell>
          <cell r="O854">
            <v>12</v>
          </cell>
          <cell r="P854" t="str">
            <v>รพช. M2 &lt;=100</v>
          </cell>
        </row>
        <row r="855">
          <cell r="C855" t="str">
            <v>11464</v>
          </cell>
          <cell r="D855" t="str">
            <v>รพ.กะพ้อ</v>
          </cell>
          <cell r="E855" t="str">
            <v>รพช.</v>
          </cell>
          <cell r="F855" t="str">
            <v>F2</v>
          </cell>
          <cell r="G855">
            <v>32</v>
          </cell>
          <cell r="H855">
            <v>16553</v>
          </cell>
          <cell r="I855">
            <v>5</v>
          </cell>
          <cell r="J855" t="str">
            <v>รพช.F2 &lt;=30,000</v>
          </cell>
          <cell r="K855" t="str">
            <v>รพช.</v>
          </cell>
          <cell r="L855" t="str">
            <v>F2</v>
          </cell>
          <cell r="M855">
            <v>32</v>
          </cell>
          <cell r="N855">
            <v>16514</v>
          </cell>
          <cell r="O855">
            <v>5</v>
          </cell>
          <cell r="P855" t="str">
            <v>รพช.F2 &lt;=30,000</v>
          </cell>
        </row>
        <row r="856">
          <cell r="C856" t="str">
            <v>10747</v>
          </cell>
          <cell r="D856" t="str">
            <v>รพ.พัทลุง</v>
          </cell>
          <cell r="E856" t="str">
            <v>รพท.</v>
          </cell>
          <cell r="F856" t="str">
            <v>S</v>
          </cell>
          <cell r="G856">
            <v>445</v>
          </cell>
          <cell r="H856">
            <v>81316</v>
          </cell>
          <cell r="I856">
            <v>17</v>
          </cell>
          <cell r="J856" t="str">
            <v>รพท.S &gt;400</v>
          </cell>
          <cell r="K856" t="str">
            <v>รพท.</v>
          </cell>
          <cell r="L856" t="str">
            <v>S</v>
          </cell>
          <cell r="M856">
            <v>448</v>
          </cell>
          <cell r="N856">
            <v>80987</v>
          </cell>
          <cell r="O856">
            <v>17</v>
          </cell>
          <cell r="P856" t="str">
            <v>รพท.S &gt;400</v>
          </cell>
        </row>
        <row r="857">
          <cell r="C857" t="str">
            <v>11414</v>
          </cell>
          <cell r="D857" t="str">
            <v>รพ.กงหรา</v>
          </cell>
          <cell r="E857" t="str">
            <v>รพช.</v>
          </cell>
          <cell r="F857" t="str">
            <v>F2</v>
          </cell>
          <cell r="G857">
            <v>30</v>
          </cell>
          <cell r="H857">
            <v>28650</v>
          </cell>
          <cell r="I857">
            <v>5</v>
          </cell>
          <cell r="J857" t="str">
            <v>รพช.F2 &lt;=30,000</v>
          </cell>
          <cell r="K857" t="str">
            <v>รพช.</v>
          </cell>
          <cell r="L857" t="str">
            <v>F2</v>
          </cell>
          <cell r="M857">
            <v>30</v>
          </cell>
          <cell r="N857">
            <v>28537</v>
          </cell>
          <cell r="O857">
            <v>5</v>
          </cell>
          <cell r="P857" t="str">
            <v>รพช.F2 &lt;=30,000</v>
          </cell>
        </row>
        <row r="858">
          <cell r="C858" t="str">
            <v>11415</v>
          </cell>
          <cell r="D858" t="str">
            <v>รพ.เขาชัยสน</v>
          </cell>
          <cell r="E858" t="str">
            <v>รพช.</v>
          </cell>
          <cell r="F858" t="str">
            <v>F2</v>
          </cell>
          <cell r="G858">
            <v>30</v>
          </cell>
          <cell r="H858">
            <v>32759</v>
          </cell>
          <cell r="I858">
            <v>6</v>
          </cell>
          <cell r="J858" t="str">
            <v>รพช.F2 30,000 - 60,000</v>
          </cell>
          <cell r="K858" t="str">
            <v>รพช.</v>
          </cell>
          <cell r="L858" t="str">
            <v>F2</v>
          </cell>
          <cell r="M858">
            <v>30</v>
          </cell>
          <cell r="N858">
            <v>32228</v>
          </cell>
          <cell r="O858">
            <v>6</v>
          </cell>
          <cell r="P858" t="str">
            <v>รพช.F2 30,000 - 60,000</v>
          </cell>
        </row>
        <row r="859">
          <cell r="C859" t="str">
            <v>11416</v>
          </cell>
          <cell r="D859" t="str">
            <v>รพ.ตะโหมด</v>
          </cell>
          <cell r="E859" t="str">
            <v>รพช.</v>
          </cell>
          <cell r="F859" t="str">
            <v>F1</v>
          </cell>
          <cell r="G859">
            <v>30</v>
          </cell>
          <cell r="H859">
            <v>24633</v>
          </cell>
          <cell r="I859">
            <v>9</v>
          </cell>
          <cell r="J859" t="str">
            <v>รพช.F1 &lt;=50,000</v>
          </cell>
          <cell r="K859" t="str">
            <v>รพช.</v>
          </cell>
          <cell r="L859" t="str">
            <v>F1</v>
          </cell>
          <cell r="M859">
            <v>30</v>
          </cell>
          <cell r="N859">
            <v>24257</v>
          </cell>
          <cell r="O859">
            <v>9</v>
          </cell>
          <cell r="P859" t="str">
            <v>รพช.F1 &lt;=50,000</v>
          </cell>
        </row>
        <row r="860">
          <cell r="C860" t="str">
            <v>11417</v>
          </cell>
          <cell r="D860" t="str">
            <v>รพ.ควนขนุน</v>
          </cell>
          <cell r="E860" t="str">
            <v>รพช.</v>
          </cell>
          <cell r="F860" t="str">
            <v>M2</v>
          </cell>
          <cell r="G860">
            <v>90</v>
          </cell>
          <cell r="H860">
            <v>59338</v>
          </cell>
          <cell r="I860">
            <v>12</v>
          </cell>
          <cell r="J860" t="str">
            <v>รพช. M2 &lt;=100</v>
          </cell>
          <cell r="K860" t="str">
            <v>รพช.</v>
          </cell>
          <cell r="L860" t="str">
            <v>M2</v>
          </cell>
          <cell r="M860">
            <v>90</v>
          </cell>
          <cell r="N860">
            <v>58299</v>
          </cell>
          <cell r="O860">
            <v>12</v>
          </cell>
          <cell r="P860" t="str">
            <v>รพช. M2 &lt;=100</v>
          </cell>
        </row>
        <row r="861">
          <cell r="C861" t="str">
            <v>11418</v>
          </cell>
          <cell r="D861" t="str">
            <v>รพ.ปากพะยูน</v>
          </cell>
          <cell r="E861" t="str">
            <v>รพช.</v>
          </cell>
          <cell r="F861" t="str">
            <v>F2</v>
          </cell>
          <cell r="G861">
            <v>30</v>
          </cell>
          <cell r="H861">
            <v>36567</v>
          </cell>
          <cell r="I861">
            <v>6</v>
          </cell>
          <cell r="J861" t="str">
            <v>รพช.F2 30,000 - 60,000</v>
          </cell>
          <cell r="K861" t="str">
            <v>รพช.</v>
          </cell>
          <cell r="L861" t="str">
            <v>F2</v>
          </cell>
          <cell r="M861">
            <v>30</v>
          </cell>
          <cell r="N861">
            <v>36004</v>
          </cell>
          <cell r="O861">
            <v>6</v>
          </cell>
          <cell r="P861" t="str">
            <v>รพช.F2 30,000 - 60,000</v>
          </cell>
        </row>
        <row r="862">
          <cell r="C862" t="str">
            <v>11419</v>
          </cell>
          <cell r="D862" t="str">
            <v>รพ.ศรีบรรพต</v>
          </cell>
          <cell r="E862" t="str">
            <v>รพช.</v>
          </cell>
          <cell r="F862" t="str">
            <v>F2</v>
          </cell>
          <cell r="G862">
            <v>30</v>
          </cell>
          <cell r="H862">
            <v>13380</v>
          </cell>
          <cell r="I862">
            <v>5</v>
          </cell>
          <cell r="J862" t="str">
            <v>รพช.F2 &lt;=30,000</v>
          </cell>
          <cell r="K862" t="str">
            <v>รพช.</v>
          </cell>
          <cell r="L862" t="str">
            <v>F2</v>
          </cell>
          <cell r="M862">
            <v>30</v>
          </cell>
          <cell r="N862">
            <v>13152</v>
          </cell>
          <cell r="O862">
            <v>5</v>
          </cell>
          <cell r="P862" t="str">
            <v>รพช.F2 &lt;=30,000</v>
          </cell>
        </row>
        <row r="863">
          <cell r="C863" t="str">
            <v>11420</v>
          </cell>
          <cell r="D863" t="str">
            <v>รพ.ป่าบอน</v>
          </cell>
          <cell r="E863" t="str">
            <v>รพช.</v>
          </cell>
          <cell r="F863" t="str">
            <v>F2</v>
          </cell>
          <cell r="G863">
            <v>30</v>
          </cell>
          <cell r="H863">
            <v>36829</v>
          </cell>
          <cell r="I863">
            <v>6</v>
          </cell>
          <cell r="J863" t="str">
            <v>รพช.F2 30,000 - 60,000</v>
          </cell>
          <cell r="K863" t="str">
            <v>รพช.</v>
          </cell>
          <cell r="L863" t="str">
            <v>F2</v>
          </cell>
          <cell r="M863">
            <v>30</v>
          </cell>
          <cell r="N863">
            <v>36364</v>
          </cell>
          <cell r="O863">
            <v>6</v>
          </cell>
          <cell r="P863" t="str">
            <v>รพช.F2 30,000 - 60,000</v>
          </cell>
        </row>
        <row r="864">
          <cell r="C864" t="str">
            <v>11421</v>
          </cell>
          <cell r="D864" t="str">
            <v>รพ.บางแก้ว</v>
          </cell>
          <cell r="E864" t="str">
            <v>รพช.</v>
          </cell>
          <cell r="F864" t="str">
            <v>F2</v>
          </cell>
          <cell r="G864">
            <v>30</v>
          </cell>
          <cell r="H864">
            <v>19635</v>
          </cell>
          <cell r="I864">
            <v>5</v>
          </cell>
          <cell r="J864" t="str">
            <v>รพช.F2 &lt;=30,000</v>
          </cell>
          <cell r="K864" t="str">
            <v>รพช.</v>
          </cell>
          <cell r="L864" t="str">
            <v>F2</v>
          </cell>
          <cell r="M864">
            <v>30</v>
          </cell>
          <cell r="N864">
            <v>19343</v>
          </cell>
          <cell r="O864">
            <v>5</v>
          </cell>
          <cell r="P864" t="str">
            <v>รพช.F2 &lt;=30,000</v>
          </cell>
        </row>
        <row r="865">
          <cell r="C865" t="str">
            <v>11422</v>
          </cell>
          <cell r="D865" t="str">
            <v>รพ.ป่าพะยอม</v>
          </cell>
          <cell r="E865" t="str">
            <v>รพช.</v>
          </cell>
          <cell r="F865" t="str">
            <v>F2</v>
          </cell>
          <cell r="G865">
            <v>30</v>
          </cell>
          <cell r="H865">
            <v>28806</v>
          </cell>
          <cell r="I865">
            <v>5</v>
          </cell>
          <cell r="J865" t="str">
            <v>รพช.F2 &lt;=30,000</v>
          </cell>
          <cell r="K865" t="str">
            <v>รพช.</v>
          </cell>
          <cell r="L865" t="str">
            <v>F2</v>
          </cell>
          <cell r="M865">
            <v>30</v>
          </cell>
          <cell r="N865">
            <v>28498</v>
          </cell>
          <cell r="O865">
            <v>5</v>
          </cell>
          <cell r="P865" t="str">
            <v>รพช.F2 &lt;=30,000</v>
          </cell>
        </row>
        <row r="866">
          <cell r="C866" t="str">
            <v>24673</v>
          </cell>
          <cell r="D866" t="str">
            <v>รพ.ศรีนครินทร์(ปัญญานันทภิขุ)</v>
          </cell>
          <cell r="E866" t="str">
            <v>รพช.</v>
          </cell>
          <cell r="F866" t="str">
            <v>F3</v>
          </cell>
          <cell r="G866">
            <v>30</v>
          </cell>
          <cell r="H866">
            <v>20239</v>
          </cell>
          <cell r="I866">
            <v>3</v>
          </cell>
          <cell r="J866" t="str">
            <v>รพช.F3 15,000-25,000</v>
          </cell>
          <cell r="K866" t="str">
            <v>รพช.</v>
          </cell>
          <cell r="L866" t="str">
            <v>F3</v>
          </cell>
          <cell r="M866">
            <v>30</v>
          </cell>
          <cell r="N866">
            <v>20476</v>
          </cell>
          <cell r="O866">
            <v>3</v>
          </cell>
          <cell r="P866" t="str">
            <v>รพช.F3 15,000-25,000</v>
          </cell>
        </row>
        <row r="867">
          <cell r="C867" t="str">
            <v>10684</v>
          </cell>
          <cell r="D867" t="str">
            <v>รพ.ยะลา</v>
          </cell>
          <cell r="E867" t="str">
            <v>รพศ</v>
          </cell>
          <cell r="F867" t="str">
            <v>A</v>
          </cell>
          <cell r="G867">
            <v>479</v>
          </cell>
          <cell r="H867">
            <v>145224</v>
          </cell>
          <cell r="I867">
            <v>18</v>
          </cell>
          <cell r="J867" t="str">
            <v>รพศ.A &lt;=700</v>
          </cell>
          <cell r="K867" t="str">
            <v>รพศ.</v>
          </cell>
          <cell r="L867" t="str">
            <v>A</v>
          </cell>
          <cell r="M867">
            <v>479</v>
          </cell>
          <cell r="N867">
            <v>148089</v>
          </cell>
          <cell r="O867">
            <v>18</v>
          </cell>
          <cell r="P867" t="str">
            <v>รพศ.A &lt;=700</v>
          </cell>
        </row>
        <row r="868">
          <cell r="C868" t="str">
            <v>10749</v>
          </cell>
          <cell r="D868" t="str">
            <v>รพ.เบตง</v>
          </cell>
          <cell r="E868" t="str">
            <v>รพท.</v>
          </cell>
          <cell r="F868" t="str">
            <v>M1</v>
          </cell>
          <cell r="G868">
            <v>170</v>
          </cell>
          <cell r="H868">
            <v>58195</v>
          </cell>
          <cell r="I868">
            <v>14</v>
          </cell>
          <cell r="J868" t="str">
            <v>รพท. M1 &lt;=200</v>
          </cell>
          <cell r="K868" t="str">
            <v>รพท.</v>
          </cell>
          <cell r="L868" t="str">
            <v>M1</v>
          </cell>
          <cell r="M868">
            <v>170</v>
          </cell>
          <cell r="N868">
            <v>57664</v>
          </cell>
          <cell r="O868">
            <v>14</v>
          </cell>
          <cell r="P868" t="str">
            <v>รพท. M1 &lt;=200</v>
          </cell>
        </row>
        <row r="869">
          <cell r="C869" t="str">
            <v>11432</v>
          </cell>
          <cell r="D869" t="str">
            <v>รพ.บันนังสตา</v>
          </cell>
          <cell r="E869" t="str">
            <v>รพช.</v>
          </cell>
          <cell r="F869" t="str">
            <v>F2</v>
          </cell>
          <cell r="G869">
            <v>60</v>
          </cell>
          <cell r="H869">
            <v>53880</v>
          </cell>
          <cell r="I869">
            <v>6</v>
          </cell>
          <cell r="J869" t="str">
            <v>รพช.F2 30,000 - 60,000</v>
          </cell>
          <cell r="K869" t="str">
            <v>รพช.</v>
          </cell>
          <cell r="L869" t="str">
            <v>F2</v>
          </cell>
          <cell r="M869">
            <v>60</v>
          </cell>
          <cell r="N869">
            <v>53930</v>
          </cell>
          <cell r="O869">
            <v>6</v>
          </cell>
          <cell r="P869" t="str">
            <v>รพช.F2 30,000 - 60,000</v>
          </cell>
        </row>
        <row r="870">
          <cell r="C870" t="str">
            <v>11433</v>
          </cell>
          <cell r="D870" t="str">
            <v>รพ.ธารโต</v>
          </cell>
          <cell r="E870" t="str">
            <v>รพช.</v>
          </cell>
          <cell r="F870" t="str">
            <v>F2</v>
          </cell>
          <cell r="G870">
            <v>29</v>
          </cell>
          <cell r="H870">
            <v>21610</v>
          </cell>
          <cell r="I870">
            <v>5</v>
          </cell>
          <cell r="J870" t="str">
            <v>รพช.F2 &lt;=30,000</v>
          </cell>
          <cell r="K870" t="str">
            <v>รพช.</v>
          </cell>
          <cell r="L870" t="str">
            <v>F2</v>
          </cell>
          <cell r="M870">
            <v>29</v>
          </cell>
          <cell r="N870">
            <v>21739</v>
          </cell>
          <cell r="O870">
            <v>5</v>
          </cell>
          <cell r="P870" t="str">
            <v>รพช.F2 &lt;=30,000</v>
          </cell>
        </row>
        <row r="871">
          <cell r="C871" t="str">
            <v>11434</v>
          </cell>
          <cell r="D871" t="str">
            <v>รพ.รามัน</v>
          </cell>
          <cell r="E871" t="str">
            <v>รพช.</v>
          </cell>
          <cell r="F871" t="str">
            <v>F1</v>
          </cell>
          <cell r="G871">
            <v>89</v>
          </cell>
          <cell r="H871">
            <v>80126</v>
          </cell>
          <cell r="I871">
            <v>10</v>
          </cell>
          <cell r="J871" t="str">
            <v>รพช.F1 50,000-100,000</v>
          </cell>
          <cell r="K871" t="str">
            <v>รพช.</v>
          </cell>
          <cell r="L871" t="str">
            <v>F1</v>
          </cell>
          <cell r="M871">
            <v>107</v>
          </cell>
          <cell r="N871">
            <v>79836</v>
          </cell>
          <cell r="O871">
            <v>10</v>
          </cell>
          <cell r="P871" t="str">
            <v>รพช.F1 50,000-100,000</v>
          </cell>
        </row>
        <row r="872">
          <cell r="C872" t="str">
            <v>11461</v>
          </cell>
          <cell r="D872" t="str">
            <v>รพร.ยะหา</v>
          </cell>
          <cell r="E872" t="str">
            <v>รพช.</v>
          </cell>
          <cell r="F872" t="str">
            <v>F1</v>
          </cell>
          <cell r="G872">
            <v>72</v>
          </cell>
          <cell r="H872">
            <v>55834</v>
          </cell>
          <cell r="I872">
            <v>10</v>
          </cell>
          <cell r="J872" t="str">
            <v>รพช.F1 50,000-100,000</v>
          </cell>
          <cell r="K872" t="str">
            <v>รพช.</v>
          </cell>
          <cell r="L872" t="str">
            <v>F1</v>
          </cell>
          <cell r="M872">
            <v>72</v>
          </cell>
          <cell r="N872">
            <v>55867</v>
          </cell>
          <cell r="O872">
            <v>10</v>
          </cell>
          <cell r="P872" t="str">
            <v>รพช.F1 50,000-100,000</v>
          </cell>
        </row>
        <row r="873">
          <cell r="C873" t="str">
            <v>13806</v>
          </cell>
          <cell r="D873" t="str">
            <v>รพ.กาบัง</v>
          </cell>
          <cell r="E873" t="str">
            <v>รพช.</v>
          </cell>
          <cell r="F873" t="str">
            <v>F2</v>
          </cell>
          <cell r="G873">
            <v>30</v>
          </cell>
          <cell r="H873">
            <v>24126</v>
          </cell>
          <cell r="I873">
            <v>5</v>
          </cell>
          <cell r="J873" t="str">
            <v>รพช.F2 &lt;=30,000</v>
          </cell>
          <cell r="K873" t="str">
            <v>รพช.</v>
          </cell>
          <cell r="L873" t="str">
            <v>F2</v>
          </cell>
          <cell r="M873">
            <v>30</v>
          </cell>
          <cell r="N873">
            <v>24258</v>
          </cell>
          <cell r="O873">
            <v>5</v>
          </cell>
          <cell r="P873" t="str">
            <v>รพช.F2 &lt;=30,000</v>
          </cell>
        </row>
        <row r="874">
          <cell r="C874" t="str">
            <v>24689</v>
          </cell>
          <cell r="D874" t="str">
            <v>รพ.กรงปินัง</v>
          </cell>
          <cell r="E874" t="str">
            <v>รพช.</v>
          </cell>
          <cell r="F874" t="str">
            <v>F2</v>
          </cell>
          <cell r="G874">
            <v>30</v>
          </cell>
          <cell r="H874">
            <v>25596</v>
          </cell>
          <cell r="I874">
            <v>5</v>
          </cell>
          <cell r="J874" t="str">
            <v>รพช.F2 &lt;=30,000</v>
          </cell>
          <cell r="K874" t="str">
            <v>รพช.</v>
          </cell>
          <cell r="L874" t="str">
            <v>F2</v>
          </cell>
          <cell r="M874">
            <v>30</v>
          </cell>
          <cell r="N874">
            <v>25847</v>
          </cell>
          <cell r="O874">
            <v>5</v>
          </cell>
          <cell r="P874" t="str">
            <v>รพช.F2 &lt;=30,000</v>
          </cell>
        </row>
        <row r="875">
          <cell r="C875" t="str">
            <v>10682</v>
          </cell>
          <cell r="D875" t="str">
            <v>รพ.หาดใหญ่</v>
          </cell>
          <cell r="E875" t="str">
            <v>รพศ</v>
          </cell>
          <cell r="F875" t="str">
            <v>A</v>
          </cell>
          <cell r="G875">
            <v>721</v>
          </cell>
          <cell r="H875">
            <v>266807</v>
          </cell>
          <cell r="I875">
            <v>19</v>
          </cell>
          <cell r="J875" t="str">
            <v>รพศ.A &gt;700 to &lt;1000</v>
          </cell>
          <cell r="K875" t="str">
            <v>รพศ.</v>
          </cell>
          <cell r="L875" t="str">
            <v>A</v>
          </cell>
          <cell r="M875">
            <v>721</v>
          </cell>
          <cell r="N875">
            <v>265637</v>
          </cell>
          <cell r="O875">
            <v>19</v>
          </cell>
          <cell r="P875" t="str">
            <v>รพศ.A &gt;700 to &lt;1000</v>
          </cell>
        </row>
        <row r="876">
          <cell r="C876" t="str">
            <v>10745</v>
          </cell>
          <cell r="D876" t="str">
            <v>รพ.สงขลา</v>
          </cell>
          <cell r="E876" t="str">
            <v>รพท.</v>
          </cell>
          <cell r="F876" t="str">
            <v>S</v>
          </cell>
          <cell r="G876">
            <v>508</v>
          </cell>
          <cell r="H876">
            <v>162946</v>
          </cell>
          <cell r="I876">
            <v>17</v>
          </cell>
          <cell r="J876" t="str">
            <v>รพท.S &gt;400</v>
          </cell>
          <cell r="K876" t="str">
            <v>รพท.</v>
          </cell>
          <cell r="L876" t="str">
            <v>S</v>
          </cell>
          <cell r="M876">
            <v>508</v>
          </cell>
          <cell r="N876">
            <v>169450</v>
          </cell>
          <cell r="O876">
            <v>17</v>
          </cell>
          <cell r="P876" t="str">
            <v>รพท.S &gt;400</v>
          </cell>
        </row>
        <row r="877">
          <cell r="C877" t="str">
            <v>11386</v>
          </cell>
          <cell r="D877" t="str">
            <v>รพ.สทิงพระ</v>
          </cell>
          <cell r="E877" t="str">
            <v>รพช.</v>
          </cell>
          <cell r="F877" t="str">
            <v>F2</v>
          </cell>
          <cell r="G877">
            <v>30</v>
          </cell>
          <cell r="H877">
            <v>32391</v>
          </cell>
          <cell r="I877">
            <v>6</v>
          </cell>
          <cell r="J877" t="str">
            <v>รพช.F2 30,000 - 60,000</v>
          </cell>
          <cell r="K877" t="str">
            <v>รพช.</v>
          </cell>
          <cell r="L877" t="str">
            <v>F2</v>
          </cell>
          <cell r="M877">
            <v>30</v>
          </cell>
          <cell r="N877">
            <v>31977</v>
          </cell>
          <cell r="O877">
            <v>6</v>
          </cell>
          <cell r="P877" t="str">
            <v>รพช.F2 30,000 - 60,000</v>
          </cell>
        </row>
        <row r="878">
          <cell r="C878" t="str">
            <v>11387</v>
          </cell>
          <cell r="D878" t="str">
            <v>รพ.จะนะ</v>
          </cell>
          <cell r="E878" t="str">
            <v>รพช.</v>
          </cell>
          <cell r="F878" t="str">
            <v>F2</v>
          </cell>
          <cell r="G878">
            <v>70</v>
          </cell>
          <cell r="H878">
            <v>70292</v>
          </cell>
          <cell r="I878">
            <v>7</v>
          </cell>
          <cell r="J878" t="str">
            <v>รพช.F2 60,000-90,000</v>
          </cell>
          <cell r="K878" t="str">
            <v>รพช.</v>
          </cell>
          <cell r="L878" t="str">
            <v>F2</v>
          </cell>
          <cell r="M878">
            <v>72</v>
          </cell>
          <cell r="N878">
            <v>69463</v>
          </cell>
          <cell r="O878">
            <v>7</v>
          </cell>
          <cell r="P878" t="str">
            <v>รพช.F2 60,000-90,000</v>
          </cell>
        </row>
        <row r="879">
          <cell r="C879" t="str">
            <v>11388</v>
          </cell>
          <cell r="D879" t="str">
            <v>รพ.สมเด็จพระบรมราชินีนาถ ณ  อำเภอนาทวี</v>
          </cell>
          <cell r="E879" t="str">
            <v>รพช.</v>
          </cell>
          <cell r="F879" t="str">
            <v>M2</v>
          </cell>
          <cell r="G879">
            <v>121</v>
          </cell>
          <cell r="H879">
            <v>60265</v>
          </cell>
          <cell r="I879">
            <v>13</v>
          </cell>
          <cell r="J879" t="str">
            <v>รพช. M2 &gt;100</v>
          </cell>
          <cell r="K879" t="str">
            <v>รพช.</v>
          </cell>
          <cell r="L879" t="str">
            <v>M2</v>
          </cell>
          <cell r="M879">
            <v>159</v>
          </cell>
          <cell r="N879">
            <v>61566</v>
          </cell>
          <cell r="O879">
            <v>13</v>
          </cell>
          <cell r="P879" t="str">
            <v>รพช. M2 &gt;100</v>
          </cell>
        </row>
        <row r="880">
          <cell r="C880" t="str">
            <v>11390</v>
          </cell>
          <cell r="D880" t="str">
            <v>รพ.เทพา</v>
          </cell>
          <cell r="E880" t="str">
            <v>รพช.</v>
          </cell>
          <cell r="F880" t="str">
            <v>F2</v>
          </cell>
          <cell r="G880">
            <v>60</v>
          </cell>
          <cell r="H880">
            <v>62592</v>
          </cell>
          <cell r="I880">
            <v>7</v>
          </cell>
          <cell r="J880" t="str">
            <v>รพช.F2 60,000-90,000</v>
          </cell>
          <cell r="K880" t="str">
            <v>รพช.</v>
          </cell>
          <cell r="L880" t="str">
            <v>F2</v>
          </cell>
          <cell r="M880">
            <v>70</v>
          </cell>
          <cell r="N880">
            <v>61854</v>
          </cell>
          <cell r="O880">
            <v>7</v>
          </cell>
          <cell r="P880" t="str">
            <v>รพช.F2 60,000-90,000</v>
          </cell>
        </row>
        <row r="881">
          <cell r="C881" t="str">
            <v>11391</v>
          </cell>
          <cell r="D881" t="str">
            <v>รพ.สะบ้าย้อย</v>
          </cell>
          <cell r="E881" t="str">
            <v>รพช.</v>
          </cell>
          <cell r="F881" t="str">
            <v>F2</v>
          </cell>
          <cell r="G881">
            <v>44</v>
          </cell>
          <cell r="H881">
            <v>63317</v>
          </cell>
          <cell r="I881">
            <v>7</v>
          </cell>
          <cell r="J881" t="str">
            <v>รพช.F2 60,000-90,000</v>
          </cell>
          <cell r="K881" t="str">
            <v>รพช.</v>
          </cell>
          <cell r="L881" t="str">
            <v>F2</v>
          </cell>
          <cell r="M881">
            <v>43</v>
          </cell>
          <cell r="N881">
            <v>63141</v>
          </cell>
          <cell r="O881">
            <v>7</v>
          </cell>
          <cell r="P881" t="str">
            <v>รพช.F2 60,000-90,000</v>
          </cell>
        </row>
        <row r="882">
          <cell r="C882" t="str">
            <v>11392</v>
          </cell>
          <cell r="D882" t="str">
            <v>รพ.ระโนด</v>
          </cell>
          <cell r="E882" t="str">
            <v>รพช.</v>
          </cell>
          <cell r="F882" t="str">
            <v>F1</v>
          </cell>
          <cell r="G882">
            <v>60</v>
          </cell>
          <cell r="H882">
            <v>49244</v>
          </cell>
          <cell r="I882">
            <v>9</v>
          </cell>
          <cell r="J882" t="str">
            <v>รพช.F1 &lt;=50,000</v>
          </cell>
          <cell r="K882" t="str">
            <v>รพช.</v>
          </cell>
          <cell r="L882" t="str">
            <v>F1</v>
          </cell>
          <cell r="M882">
            <v>60</v>
          </cell>
          <cell r="N882">
            <v>48240</v>
          </cell>
          <cell r="O882">
            <v>9</v>
          </cell>
          <cell r="P882" t="str">
            <v>รพช.F1 &lt;=50,000</v>
          </cell>
        </row>
        <row r="883">
          <cell r="C883" t="str">
            <v>11393</v>
          </cell>
          <cell r="D883" t="str">
            <v>รพ.กระแสสินธุ์</v>
          </cell>
          <cell r="E883" t="str">
            <v>รพช.</v>
          </cell>
          <cell r="F883" t="str">
            <v>F2</v>
          </cell>
          <cell r="G883">
            <v>30</v>
          </cell>
          <cell r="H883">
            <v>10422</v>
          </cell>
          <cell r="I883">
            <v>5</v>
          </cell>
          <cell r="J883" t="str">
            <v>รพช.F2 &lt;=30,000</v>
          </cell>
          <cell r="K883" t="str">
            <v>รพช.</v>
          </cell>
          <cell r="L883" t="str">
            <v>F2</v>
          </cell>
          <cell r="M883">
            <v>30</v>
          </cell>
          <cell r="N883">
            <v>10225</v>
          </cell>
          <cell r="O883">
            <v>5</v>
          </cell>
          <cell r="P883" t="str">
            <v>รพช.F2 &lt;=30,000</v>
          </cell>
        </row>
        <row r="884">
          <cell r="C884" t="str">
            <v>11394</v>
          </cell>
          <cell r="D884" t="str">
            <v>รพ.รัตภูมิ</v>
          </cell>
          <cell r="E884" t="str">
            <v>รพช.</v>
          </cell>
          <cell r="F884" t="str">
            <v>F2</v>
          </cell>
          <cell r="G884">
            <v>46</v>
          </cell>
          <cell r="H884">
            <v>56312</v>
          </cell>
          <cell r="I884">
            <v>6</v>
          </cell>
          <cell r="J884" t="str">
            <v>รพช.F2 30,000 - 60,000</v>
          </cell>
          <cell r="K884" t="str">
            <v>รพช.</v>
          </cell>
          <cell r="L884" t="str">
            <v>F2</v>
          </cell>
          <cell r="M884">
            <v>46</v>
          </cell>
          <cell r="N884">
            <v>55734</v>
          </cell>
          <cell r="O884">
            <v>6</v>
          </cell>
          <cell r="P884" t="str">
            <v>รพช.F2 30,000 - 60,000</v>
          </cell>
        </row>
        <row r="885">
          <cell r="C885" t="str">
            <v>11395</v>
          </cell>
          <cell r="D885" t="str">
            <v>รพ.สะเดา</v>
          </cell>
          <cell r="E885" t="str">
            <v>รพช.</v>
          </cell>
          <cell r="F885" t="str">
            <v>F2</v>
          </cell>
          <cell r="G885">
            <v>43</v>
          </cell>
          <cell r="H885">
            <v>58870</v>
          </cell>
          <cell r="I885">
            <v>6</v>
          </cell>
          <cell r="J885" t="str">
            <v>รพช.F2 30,000 - 60,000</v>
          </cell>
          <cell r="K885" t="str">
            <v>รพช.</v>
          </cell>
          <cell r="L885" t="str">
            <v>F2</v>
          </cell>
          <cell r="M885">
            <v>54</v>
          </cell>
          <cell r="N885">
            <v>58226</v>
          </cell>
          <cell r="O885">
            <v>6</v>
          </cell>
          <cell r="P885" t="str">
            <v>รพช.F2 30,000 - 60,000</v>
          </cell>
        </row>
        <row r="886">
          <cell r="C886" t="str">
            <v>11396</v>
          </cell>
          <cell r="D886" t="str">
            <v>รพ.นาหม่อม</v>
          </cell>
          <cell r="E886" t="str">
            <v>รพช.</v>
          </cell>
          <cell r="F886" t="str">
            <v>F2</v>
          </cell>
          <cell r="G886">
            <v>28</v>
          </cell>
          <cell r="H886">
            <v>15406</v>
          </cell>
          <cell r="I886">
            <v>5</v>
          </cell>
          <cell r="J886" t="str">
            <v>รพช.F2 &lt;=30,000</v>
          </cell>
          <cell r="K886" t="str">
            <v>รพช.</v>
          </cell>
          <cell r="L886" t="str">
            <v>F2</v>
          </cell>
          <cell r="M886">
            <v>28</v>
          </cell>
          <cell r="N886">
            <v>15313</v>
          </cell>
          <cell r="O886">
            <v>5</v>
          </cell>
          <cell r="P886" t="str">
            <v>รพช.F2 &lt;=30,000</v>
          </cell>
        </row>
        <row r="887">
          <cell r="C887" t="str">
            <v>11397</v>
          </cell>
          <cell r="D887" t="str">
            <v>รพ.ควนเนียง</v>
          </cell>
          <cell r="E887" t="str">
            <v>รพช.</v>
          </cell>
          <cell r="F887" t="str">
            <v>F2</v>
          </cell>
          <cell r="G887">
            <v>30</v>
          </cell>
          <cell r="H887">
            <v>25764</v>
          </cell>
          <cell r="I887">
            <v>5</v>
          </cell>
          <cell r="J887" t="str">
            <v>รพช.F2 &lt;=30,000</v>
          </cell>
          <cell r="K887" t="str">
            <v>รพช.</v>
          </cell>
          <cell r="L887" t="str">
            <v>F2</v>
          </cell>
          <cell r="M887">
            <v>30</v>
          </cell>
          <cell r="N887">
            <v>25372</v>
          </cell>
          <cell r="O887">
            <v>5</v>
          </cell>
          <cell r="P887" t="str">
            <v>รพช.F2 &lt;=30,000</v>
          </cell>
        </row>
        <row r="888">
          <cell r="C888" t="str">
            <v>11398</v>
          </cell>
          <cell r="D888" t="str">
            <v>รพ.ปาดังเบซาร์</v>
          </cell>
          <cell r="E888" t="str">
            <v>รพช.</v>
          </cell>
          <cell r="F888" t="str">
            <v>F2</v>
          </cell>
          <cell r="G888">
            <v>30</v>
          </cell>
          <cell r="H888">
            <v>34931</v>
          </cell>
          <cell r="I888">
            <v>6</v>
          </cell>
          <cell r="J888" t="str">
            <v>รพช.F2 30,000 - 60,000</v>
          </cell>
          <cell r="K888" t="str">
            <v>รพช.</v>
          </cell>
          <cell r="L888" t="str">
            <v>F2</v>
          </cell>
          <cell r="M888">
            <v>33</v>
          </cell>
          <cell r="N888">
            <v>34852</v>
          </cell>
          <cell r="O888">
            <v>6</v>
          </cell>
          <cell r="P888" t="str">
            <v>รพช.F2 30,000 - 60,000</v>
          </cell>
        </row>
        <row r="889">
          <cell r="C889" t="str">
            <v>11399</v>
          </cell>
          <cell r="D889" t="str">
            <v>รพ.บางกล่ำ</v>
          </cell>
          <cell r="E889" t="str">
            <v>รพช.</v>
          </cell>
          <cell r="F889" t="str">
            <v>F2</v>
          </cell>
          <cell r="G889">
            <v>30</v>
          </cell>
          <cell r="H889">
            <v>21122</v>
          </cell>
          <cell r="I889">
            <v>5</v>
          </cell>
          <cell r="J889" t="str">
            <v>รพช.F2 &lt;=30,000</v>
          </cell>
          <cell r="K889" t="str">
            <v>รพช.</v>
          </cell>
          <cell r="L889" t="str">
            <v>F2</v>
          </cell>
          <cell r="M889">
            <v>24</v>
          </cell>
          <cell r="N889">
            <v>21018</v>
          </cell>
          <cell r="O889">
            <v>5</v>
          </cell>
          <cell r="P889" t="str">
            <v>รพช.F2 &lt;=30,000</v>
          </cell>
        </row>
        <row r="890">
          <cell r="C890" t="str">
            <v>11400</v>
          </cell>
          <cell r="D890" t="str">
            <v>รพ.สิงหนคร</v>
          </cell>
          <cell r="E890" t="str">
            <v>รพช.</v>
          </cell>
          <cell r="F890" t="str">
            <v>F2</v>
          </cell>
          <cell r="G890">
            <v>30</v>
          </cell>
          <cell r="H890">
            <v>37135</v>
          </cell>
          <cell r="I890">
            <v>6</v>
          </cell>
          <cell r="J890" t="str">
            <v>รพช.F2 30,000 - 60,000</v>
          </cell>
          <cell r="K890" t="str">
            <v>รพช.</v>
          </cell>
          <cell r="L890" t="str">
            <v>F2</v>
          </cell>
          <cell r="M890">
            <v>30</v>
          </cell>
          <cell r="N890">
            <v>36671</v>
          </cell>
          <cell r="O890">
            <v>6</v>
          </cell>
          <cell r="P890" t="str">
            <v>รพช.F2 30,000 - 60,000</v>
          </cell>
        </row>
        <row r="891">
          <cell r="C891" t="str">
            <v>11401</v>
          </cell>
          <cell r="D891" t="str">
            <v>รพ.คลองหอยโข่ง</v>
          </cell>
          <cell r="E891" t="str">
            <v>รพช.</v>
          </cell>
          <cell r="F891" t="str">
            <v>F2</v>
          </cell>
          <cell r="G891">
            <v>30</v>
          </cell>
          <cell r="H891">
            <v>17977</v>
          </cell>
          <cell r="I891">
            <v>5</v>
          </cell>
          <cell r="J891" t="str">
            <v>รพช.F2 &lt;=30,000</v>
          </cell>
          <cell r="K891" t="str">
            <v>รพช.</v>
          </cell>
          <cell r="L891" t="str">
            <v>F2</v>
          </cell>
          <cell r="M891">
            <v>30</v>
          </cell>
          <cell r="N891">
            <v>17759</v>
          </cell>
          <cell r="O891">
            <v>5</v>
          </cell>
          <cell r="P891" t="str">
            <v>รพช.F2 &lt;=30,000</v>
          </cell>
        </row>
        <row r="892">
          <cell r="C892" t="str">
            <v>10746</v>
          </cell>
          <cell r="D892" t="str">
            <v>รพ.สตูล</v>
          </cell>
          <cell r="E892" t="str">
            <v>รพท.</v>
          </cell>
          <cell r="F892" t="str">
            <v>S</v>
          </cell>
          <cell r="G892">
            <v>202</v>
          </cell>
          <cell r="H892">
            <v>94609</v>
          </cell>
          <cell r="I892">
            <v>16</v>
          </cell>
          <cell r="J892" t="str">
            <v>รพท.S &lt;=400</v>
          </cell>
          <cell r="K892" t="str">
            <v>รพท.</v>
          </cell>
          <cell r="L892" t="str">
            <v>S</v>
          </cell>
          <cell r="M892">
            <v>240</v>
          </cell>
          <cell r="N892">
            <v>94938</v>
          </cell>
          <cell r="O892">
            <v>16</v>
          </cell>
          <cell r="P892" t="str">
            <v>รพท.S &lt;=400</v>
          </cell>
        </row>
        <row r="893">
          <cell r="C893" t="str">
            <v>11402</v>
          </cell>
          <cell r="D893" t="str">
            <v>รพ.ควนโดน</v>
          </cell>
          <cell r="E893" t="str">
            <v>รพช.</v>
          </cell>
          <cell r="F893" t="str">
            <v>F2</v>
          </cell>
          <cell r="G893">
            <v>30</v>
          </cell>
          <cell r="H893">
            <v>18877</v>
          </cell>
          <cell r="I893">
            <v>5</v>
          </cell>
          <cell r="J893" t="str">
            <v>รพช.F2 &lt;=30,000</v>
          </cell>
          <cell r="K893" t="str">
            <v>รพช.</v>
          </cell>
          <cell r="L893" t="str">
            <v>F2</v>
          </cell>
          <cell r="M893">
            <v>30</v>
          </cell>
          <cell r="N893">
            <v>18868</v>
          </cell>
          <cell r="O893">
            <v>5</v>
          </cell>
          <cell r="P893" t="str">
            <v>รพช.F2 &lt;=30,000</v>
          </cell>
        </row>
        <row r="894">
          <cell r="C894" t="str">
            <v>11403</v>
          </cell>
          <cell r="D894" t="str">
            <v>รพ.ควนกาหลง</v>
          </cell>
          <cell r="E894" t="str">
            <v>รพช.</v>
          </cell>
          <cell r="F894" t="str">
            <v>F2</v>
          </cell>
          <cell r="G894">
            <v>33</v>
          </cell>
          <cell r="H894">
            <v>26540</v>
          </cell>
          <cell r="I894">
            <v>5</v>
          </cell>
          <cell r="J894" t="str">
            <v>รพช.F2 &lt;=30,000</v>
          </cell>
          <cell r="K894" t="str">
            <v>รพช.</v>
          </cell>
          <cell r="L894" t="str">
            <v>F2</v>
          </cell>
          <cell r="M894">
            <v>33</v>
          </cell>
          <cell r="N894">
            <v>26394</v>
          </cell>
          <cell r="O894">
            <v>5</v>
          </cell>
          <cell r="P894" t="str">
            <v>รพช.F2 &lt;=30,000</v>
          </cell>
        </row>
        <row r="895">
          <cell r="C895" t="str">
            <v>11404</v>
          </cell>
          <cell r="D895" t="str">
            <v>รพ.ท่าแพ</v>
          </cell>
          <cell r="E895" t="str">
            <v>รพช.</v>
          </cell>
          <cell r="F895" t="str">
            <v>F2</v>
          </cell>
          <cell r="G895">
            <v>33</v>
          </cell>
          <cell r="H895">
            <v>23847</v>
          </cell>
          <cell r="I895">
            <v>5</v>
          </cell>
          <cell r="J895" t="str">
            <v>รพช.F2 &lt;=30,000</v>
          </cell>
          <cell r="K895" t="str">
            <v>รพช.</v>
          </cell>
          <cell r="L895" t="str">
            <v>F2</v>
          </cell>
          <cell r="M895">
            <v>30</v>
          </cell>
          <cell r="N895">
            <v>23809</v>
          </cell>
          <cell r="O895">
            <v>5</v>
          </cell>
          <cell r="P895" t="str">
            <v>รพช.F2 &lt;=30,000</v>
          </cell>
        </row>
        <row r="896">
          <cell r="C896" t="str">
            <v>11405</v>
          </cell>
          <cell r="D896" t="str">
            <v>รพ.ละงู</v>
          </cell>
          <cell r="E896" t="str">
            <v>รพช.</v>
          </cell>
          <cell r="F896" t="str">
            <v>F1</v>
          </cell>
          <cell r="G896">
            <v>63</v>
          </cell>
          <cell r="H896">
            <v>57290</v>
          </cell>
          <cell r="I896">
            <v>10</v>
          </cell>
          <cell r="J896" t="str">
            <v>รพช.F1 50,000-100,000</v>
          </cell>
          <cell r="K896" t="str">
            <v>รพช.</v>
          </cell>
          <cell r="L896" t="str">
            <v>F1</v>
          </cell>
          <cell r="M896">
            <v>90</v>
          </cell>
          <cell r="N896">
            <v>56923</v>
          </cell>
          <cell r="O896">
            <v>10</v>
          </cell>
          <cell r="P896" t="str">
            <v>รพช.F1 50,000-100,000</v>
          </cell>
        </row>
        <row r="897">
          <cell r="C897" t="str">
            <v>11406</v>
          </cell>
          <cell r="D897" t="str">
            <v>รพ.ทุ่งหว้า</v>
          </cell>
          <cell r="E897" t="str">
            <v>รพช.</v>
          </cell>
          <cell r="F897" t="str">
            <v>F2</v>
          </cell>
          <cell r="G897">
            <v>30</v>
          </cell>
          <cell r="H897">
            <v>19686</v>
          </cell>
          <cell r="I897">
            <v>5</v>
          </cell>
          <cell r="J897" t="str">
            <v>รพช.F2 &lt;=30,000</v>
          </cell>
          <cell r="K897" t="str">
            <v>รพช.</v>
          </cell>
          <cell r="L897" t="str">
            <v>F2</v>
          </cell>
          <cell r="M897">
            <v>30</v>
          </cell>
          <cell r="N897">
            <v>19575</v>
          </cell>
          <cell r="O897">
            <v>5</v>
          </cell>
          <cell r="P897" t="str">
            <v>รพช.F2 &lt;=30,000</v>
          </cell>
        </row>
        <row r="898">
          <cell r="C898" t="str">
            <v>28786</v>
          </cell>
          <cell r="D898" t="str">
            <v>รพ.มะนัง</v>
          </cell>
          <cell r="E898" t="str">
            <v>รพช.</v>
          </cell>
          <cell r="F898" t="str">
            <v>F3</v>
          </cell>
          <cell r="G898">
            <v>30</v>
          </cell>
          <cell r="H898">
            <v>15111</v>
          </cell>
          <cell r="I898">
            <v>2</v>
          </cell>
          <cell r="J898" t="str">
            <v>รพช.F3 &lt;=15,000</v>
          </cell>
          <cell r="K898" t="str">
            <v>รพช.</v>
          </cell>
          <cell r="L898" t="str">
            <v>F3</v>
          </cell>
          <cell r="M898">
            <v>30</v>
          </cell>
          <cell r="N898">
            <v>15149</v>
          </cell>
          <cell r="O898">
            <v>3</v>
          </cell>
          <cell r="P898" t="str">
            <v>รพช.F3 15,000-25,000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org2562"/>
      <sheetName val="D#Org"/>
      <sheetName val="2563#กบรส"/>
      <sheetName val="Sheet1"/>
      <sheetName val="Sheet3"/>
      <sheetName val="Sheet4"/>
    </sheetNames>
    <sheetDataSet>
      <sheetData sheetId="0" refreshError="1"/>
      <sheetData sheetId="1" refreshError="1"/>
      <sheetData sheetId="2" refreshError="1"/>
      <sheetData sheetId="3">
        <row r="2">
          <cell r="D2" t="str">
            <v>10674</v>
          </cell>
          <cell r="E2" t="str">
            <v>รพ.เชียงรายประชานุเคราะห์</v>
          </cell>
          <cell r="F2" t="str">
            <v>โรงพยาบาลเชียงรายประชานุเคราะห์</v>
          </cell>
          <cell r="G2" t="str">
            <v>รพศ.</v>
          </cell>
          <cell r="H2" t="str">
            <v>A</v>
          </cell>
          <cell r="I2">
            <v>758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D3" t="str">
            <v>11192</v>
          </cell>
          <cell r="E3" t="str">
            <v>รพ.แม่จัน</v>
          </cell>
          <cell r="F3" t="str">
            <v>โรงพยาบาลแม่จัน</v>
          </cell>
          <cell r="G3" t="str">
            <v>รพช.</v>
          </cell>
          <cell r="H3" t="str">
            <v>M2</v>
          </cell>
          <cell r="I3">
            <v>158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D4" t="str">
            <v>11194</v>
          </cell>
          <cell r="E4" t="str">
            <v>รพ.แม่สาย</v>
          </cell>
          <cell r="F4" t="str">
            <v>โรงพยาบาลแม่สาย</v>
          </cell>
          <cell r="G4" t="str">
            <v>รพช.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D5" t="str">
            <v>11189</v>
          </cell>
          <cell r="E5" t="str">
            <v>รพ.เทิง</v>
          </cell>
          <cell r="F5" t="str">
            <v>โรงพยาบาลเทิง</v>
          </cell>
          <cell r="G5" t="str">
            <v>รพช.</v>
          </cell>
          <cell r="H5" t="str">
            <v>F1</v>
          </cell>
          <cell r="I5">
            <v>69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D6" t="str">
            <v>11190</v>
          </cell>
          <cell r="E6" t="str">
            <v>รพ.พาน</v>
          </cell>
          <cell r="F6" t="str">
            <v>โรงพยาบาลพาน</v>
          </cell>
          <cell r="G6" t="str">
            <v>รพช.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D7" t="str">
            <v>11196</v>
          </cell>
          <cell r="E7" t="str">
            <v>รพ.เวียงป่าเป้า</v>
          </cell>
          <cell r="F7" t="str">
            <v>โรงพยาบาลเวียงป่าเป้า</v>
          </cell>
          <cell r="G7" t="str">
            <v>รพช.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D8" t="str">
            <v>11454</v>
          </cell>
          <cell r="E8" t="str">
            <v>รพ.สมเด็จพระยุพราชเชียงของ</v>
          </cell>
          <cell r="F8" t="str">
            <v>โรงพยาบาลสมเด็จพระยุพราชเชียงของ</v>
          </cell>
          <cell r="G8" t="str">
            <v>รพช.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D9" t="str">
            <v>11199</v>
          </cell>
          <cell r="E9" t="str">
            <v>รพ.ขุนตาล</v>
          </cell>
          <cell r="F9" t="str">
            <v>โรงพยาบาลขุนตาล</v>
          </cell>
          <cell r="G9" t="str">
            <v>รพช.</v>
          </cell>
          <cell r="H9" t="str">
            <v>F2</v>
          </cell>
          <cell r="I9">
            <v>41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D10" t="str">
            <v>11193</v>
          </cell>
          <cell r="E10" t="str">
            <v>รพ.เชียงแสน</v>
          </cell>
          <cell r="F10" t="str">
            <v>โรงพยาบาลเชียงแสน</v>
          </cell>
          <cell r="G10" t="str">
            <v>รพช.</v>
          </cell>
          <cell r="H10" t="str">
            <v>F2</v>
          </cell>
          <cell r="I10">
            <v>52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D11" t="str">
            <v>11191</v>
          </cell>
          <cell r="E11" t="str">
            <v>รพ.ป่าแดด</v>
          </cell>
          <cell r="F11" t="str">
            <v>โรงพยาบาลป่าแดด</v>
          </cell>
          <cell r="G11" t="str">
            <v>รพช.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D12" t="str">
            <v>11197</v>
          </cell>
          <cell r="E12" t="str">
            <v>รพ.พญาเม็งราย</v>
          </cell>
          <cell r="F12" t="str">
            <v>โรงพยาบาลพญาเม็งราย</v>
          </cell>
          <cell r="G12" t="str">
            <v>รพช.</v>
          </cell>
          <cell r="H12" t="str">
            <v>F2</v>
          </cell>
          <cell r="I12">
            <v>60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D13" t="str">
            <v>11200</v>
          </cell>
          <cell r="E13" t="str">
            <v>รพ.แม่ฟ้าหลวง</v>
          </cell>
          <cell r="F13" t="str">
            <v>โรงพยาบาลแม่ฟ้าหลวง</v>
          </cell>
          <cell r="G13" t="str">
            <v>รพช.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D14" t="str">
            <v>11201</v>
          </cell>
          <cell r="E14" t="str">
            <v>รพ.แม่ลาว</v>
          </cell>
          <cell r="F14" t="str">
            <v>โรงพยาบาลแม่ลาว</v>
          </cell>
          <cell r="G14" t="str">
            <v>รพช.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D15" t="str">
            <v>11195</v>
          </cell>
          <cell r="E15" t="str">
            <v>รพ.แม่สรวย</v>
          </cell>
          <cell r="F15" t="str">
            <v>โรงพยาบาลแม่สรวย</v>
          </cell>
          <cell r="G15" t="str">
            <v>รพช.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D16" t="str">
            <v>11198</v>
          </cell>
          <cell r="E16" t="str">
            <v>รพ.เวียงแก่น</v>
          </cell>
          <cell r="F16" t="str">
            <v>โรงพยาบาลเวียงแก่น</v>
          </cell>
          <cell r="G16" t="str">
            <v>รพช.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D17" t="str">
            <v>11202</v>
          </cell>
          <cell r="E17" t="str">
            <v>รพ.เวียงเชียงรุ้ง</v>
          </cell>
          <cell r="F17" t="str">
            <v>โรงพยาบาลเวียงเชียงรุ้ง</v>
          </cell>
          <cell r="G17" t="str">
            <v>รพช.</v>
          </cell>
          <cell r="H17" t="str">
            <v>F2</v>
          </cell>
          <cell r="I17">
            <v>30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D18" t="str">
            <v>15012</v>
          </cell>
          <cell r="E18" t="str">
            <v>รพ.สมเด็จพระญาณสังวร</v>
          </cell>
          <cell r="F18" t="str">
            <v>โรงพยาบาลสมเด็จพระญาณสังวร</v>
          </cell>
          <cell r="G18" t="str">
            <v>รพช.</v>
          </cell>
          <cell r="H18" t="str">
            <v>F2</v>
          </cell>
          <cell r="I18">
            <v>43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D19" t="str">
            <v>28823</v>
          </cell>
          <cell r="E19" t="str">
            <v>รพ.ดอยหลวง</v>
          </cell>
          <cell r="F19" t="str">
            <v>โรงพยาบาลดอยหลวง</v>
          </cell>
          <cell r="G19" t="str">
            <v>รพช.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D20" t="str">
            <v>10713</v>
          </cell>
          <cell r="E20" t="str">
            <v>รพ.นครพิงค์</v>
          </cell>
          <cell r="F20" t="str">
            <v>โรงพยาบาลนครพิงค์</v>
          </cell>
          <cell r="G20" t="str">
            <v>รพศ.</v>
          </cell>
          <cell r="H20" t="str">
            <v>A</v>
          </cell>
          <cell r="I20">
            <v>609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D21" t="str">
            <v>11119</v>
          </cell>
          <cell r="E21" t="str">
            <v>รพ.จอมทอง</v>
          </cell>
          <cell r="F21" t="str">
            <v>โรงพยาบาลจอมทอง</v>
          </cell>
          <cell r="G21" t="str">
            <v>รพท.</v>
          </cell>
          <cell r="H21" t="str">
            <v>M1</v>
          </cell>
          <cell r="I21">
            <v>240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D22" t="str">
            <v>11125</v>
          </cell>
          <cell r="E22" t="str">
            <v>รพ.ฝาง</v>
          </cell>
          <cell r="F22" t="str">
            <v>โรงพยาบาลฝาง</v>
          </cell>
          <cell r="G22" t="str">
            <v>รพท.</v>
          </cell>
          <cell r="H22" t="str">
            <v>M1</v>
          </cell>
          <cell r="I22">
            <v>230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D23" t="str">
            <v>11130</v>
          </cell>
          <cell r="E23" t="str">
            <v>รพ.สันทราย</v>
          </cell>
          <cell r="F23" t="str">
            <v>โรงพยาบาลสันทราย</v>
          </cell>
          <cell r="G23" t="str">
            <v>รพช.</v>
          </cell>
          <cell r="H23" t="str">
            <v>M2</v>
          </cell>
          <cell r="I23">
            <v>168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D24" t="str">
            <v>11128</v>
          </cell>
          <cell r="E24" t="str">
            <v>รพ.สันป่าตอง</v>
          </cell>
          <cell r="F24" t="str">
            <v>โรงพยาบาลสันป่าตอง</v>
          </cell>
          <cell r="G24" t="str">
            <v>รพช.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D25" t="str">
            <v>11121</v>
          </cell>
          <cell r="E25" t="str">
            <v>รพ.เชียงดาว</v>
          </cell>
          <cell r="F25" t="str">
            <v>โรงพยาบาลเชียงดาว</v>
          </cell>
          <cell r="G25" t="str">
            <v>รพช.</v>
          </cell>
          <cell r="H25" t="str">
            <v>F1</v>
          </cell>
          <cell r="I25">
            <v>89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D26" t="str">
            <v>11131</v>
          </cell>
          <cell r="E26" t="str">
            <v>รพ.หางดง</v>
          </cell>
          <cell r="F26" t="str">
            <v>โรงพยาบาลหางดง</v>
          </cell>
          <cell r="G26" t="str">
            <v>รพช.</v>
          </cell>
          <cell r="H26" t="str">
            <v>F1</v>
          </cell>
          <cell r="I26">
            <v>88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D27" t="str">
            <v>11137</v>
          </cell>
          <cell r="E27" t="str">
            <v>รพ.ไชยปราการ</v>
          </cell>
          <cell r="F27" t="str">
            <v>โรงพยาบาลไชยปราการ</v>
          </cell>
          <cell r="G27" t="str">
            <v>รพช.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D28" t="str">
            <v>11133</v>
          </cell>
          <cell r="E28" t="str">
            <v>รพ.ดอยเต่า</v>
          </cell>
          <cell r="F28" t="str">
            <v>โรงพยาบาลดอยเต่า</v>
          </cell>
          <cell r="G28" t="str">
            <v>รพช.</v>
          </cell>
          <cell r="H28" t="str">
            <v>F2</v>
          </cell>
          <cell r="I28">
            <v>30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D29" t="str">
            <v>11122</v>
          </cell>
          <cell r="E29" t="str">
            <v>รพ.ดอยสะเก็ด</v>
          </cell>
          <cell r="F29" t="str">
            <v>โรงพยาบาลดอยสะเก็ด</v>
          </cell>
          <cell r="G29" t="str">
            <v>รพช.</v>
          </cell>
          <cell r="H29" t="str">
            <v>F2</v>
          </cell>
          <cell r="I29">
            <v>60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D30" t="str">
            <v>11643</v>
          </cell>
          <cell r="E30" t="str">
            <v>รพ.ดอยหล่อ</v>
          </cell>
          <cell r="F30" t="str">
            <v>โรงพยาบาลดอยหล่อ</v>
          </cell>
          <cell r="G30" t="str">
            <v>รพช.</v>
          </cell>
          <cell r="H30" t="str">
            <v>F2</v>
          </cell>
          <cell r="I30">
            <v>30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D31" t="str">
            <v>11120</v>
          </cell>
          <cell r="E31" t="str">
            <v>รพ.เทพรัตนเวชชานุกูลเฉลิมพระเกียรติ ๖๐ พรรษา</v>
          </cell>
          <cell r="F31" t="str">
            <v>โรงพยาบาลเทพรัตนเวชชานุกูลเฉลิมพระเกียรติ ๖๐ พรรษา</v>
          </cell>
          <cell r="G31" t="str">
            <v>รพช.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D32" t="str">
            <v>11127</v>
          </cell>
          <cell r="E32" t="str">
            <v>รพ.พร้าว</v>
          </cell>
          <cell r="F32" t="str">
            <v>โรงพยาบาลพร้าว</v>
          </cell>
          <cell r="G32" t="str">
            <v>รพช.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D33" t="str">
            <v>11123</v>
          </cell>
          <cell r="E33" t="str">
            <v>รพ.แม่แตง</v>
          </cell>
          <cell r="F33" t="str">
            <v>โรงพยาบาลแม่แตง</v>
          </cell>
          <cell r="G33" t="str">
            <v>รพช.</v>
          </cell>
          <cell r="H33" t="str">
            <v>F2</v>
          </cell>
          <cell r="I33">
            <v>60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D34" t="str">
            <v>11138</v>
          </cell>
          <cell r="E34" t="str">
            <v>รพ.แม่วาง</v>
          </cell>
          <cell r="F34" t="str">
            <v>โรงพยาบาลแม่วาง</v>
          </cell>
          <cell r="G34" t="str">
            <v>รพช.</v>
          </cell>
          <cell r="H34" t="str">
            <v>F2</v>
          </cell>
          <cell r="I34">
            <v>36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D35" t="str">
            <v>11139</v>
          </cell>
          <cell r="E35" t="str">
            <v>รพ.แม่ออน</v>
          </cell>
          <cell r="F35" t="str">
            <v>โรงพยาบาลแม่ออน</v>
          </cell>
          <cell r="G35" t="str">
            <v>รพช.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D36" t="str">
            <v>11126</v>
          </cell>
          <cell r="E36" t="str">
            <v>รพ.แม่อาย</v>
          </cell>
          <cell r="F36" t="str">
            <v>โรงพยาบาลแม่อาย</v>
          </cell>
          <cell r="G36" t="str">
            <v>รพช.</v>
          </cell>
          <cell r="H36" t="str">
            <v>F2</v>
          </cell>
          <cell r="I36">
            <v>75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D37" t="str">
            <v>11136</v>
          </cell>
          <cell r="E37" t="str">
            <v>รพ.เวียงแหง</v>
          </cell>
          <cell r="F37" t="str">
            <v>โรงพยาบาลเวียงแหง</v>
          </cell>
          <cell r="G37" t="str">
            <v>รพช.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D38" t="str">
            <v>11124</v>
          </cell>
          <cell r="E38" t="str">
            <v>รพ.สะเมิง</v>
          </cell>
          <cell r="F38" t="str">
            <v>โรงพยาบาลสะเมิง</v>
          </cell>
          <cell r="G38" t="str">
            <v>รพช.</v>
          </cell>
          <cell r="H38" t="str">
            <v>F2</v>
          </cell>
          <cell r="I38">
            <v>30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D39" t="str">
            <v>11129</v>
          </cell>
          <cell r="E39" t="str">
            <v>รพ.สันกำแพง</v>
          </cell>
          <cell r="F39" t="str">
            <v>โรงพยาบาลสันกำแพง</v>
          </cell>
          <cell r="G39" t="str">
            <v>รพช.</v>
          </cell>
          <cell r="H39" t="str">
            <v>F2</v>
          </cell>
          <cell r="I39">
            <v>57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D40" t="str">
            <v>11135</v>
          </cell>
          <cell r="E40" t="str">
            <v>รพ.สารภี</v>
          </cell>
          <cell r="F40" t="str">
            <v>โรงพยาบาลสารภี</v>
          </cell>
          <cell r="G40" t="str">
            <v>รพช.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D41" t="str">
            <v>11134</v>
          </cell>
          <cell r="E41" t="str">
            <v>รพ.อมก๋อย</v>
          </cell>
          <cell r="F41" t="str">
            <v>โรงพยาบาลอมก๋อย</v>
          </cell>
          <cell r="G41" t="str">
            <v>รพช.</v>
          </cell>
          <cell r="H41" t="str">
            <v>F2</v>
          </cell>
          <cell r="I41">
            <v>64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D42" t="str">
            <v>11132</v>
          </cell>
          <cell r="E42" t="str">
            <v>รพ.ฮอด</v>
          </cell>
          <cell r="F42" t="str">
            <v>โรงพยาบาลฮอด</v>
          </cell>
          <cell r="G42" t="str">
            <v>รพช.</v>
          </cell>
          <cell r="H42" t="str">
            <v>F2</v>
          </cell>
          <cell r="I42">
            <v>77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D43" t="str">
            <v>23736</v>
          </cell>
          <cell r="E43" t="str">
            <v>รพ.วัดจันทร์เฉลิมพระเกียรติ ๘๐ พรรษา</v>
          </cell>
          <cell r="F43" t="str">
            <v>โรงพยาบาลวัดจันทร์เฉลิมพระเกียรติ ๘๐ พรรษา</v>
          </cell>
          <cell r="G43" t="str">
            <v>รพช.</v>
          </cell>
          <cell r="H43" t="str">
            <v>F3</v>
          </cell>
          <cell r="I43">
            <v>23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D44" t="str">
            <v>10716</v>
          </cell>
          <cell r="E44" t="str">
            <v>รพ.น่าน</v>
          </cell>
          <cell r="F44" t="str">
            <v>โรงพยาบาลน่าน</v>
          </cell>
          <cell r="G44" t="str">
            <v>รพท.</v>
          </cell>
          <cell r="H44" t="str">
            <v>S</v>
          </cell>
          <cell r="I44">
            <v>502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D45" t="str">
            <v>11453</v>
          </cell>
          <cell r="E45" t="str">
            <v>รพ.สมเด็จพระยุพราชปัว</v>
          </cell>
          <cell r="F45" t="str">
            <v>โรงพยาบาลสมเด็จพระยุพราชปัว</v>
          </cell>
          <cell r="G45" t="str">
            <v>รพช.</v>
          </cell>
          <cell r="H45" t="str">
            <v>M2</v>
          </cell>
          <cell r="I45">
            <v>125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D46" t="str">
            <v>11625</v>
          </cell>
          <cell r="E46" t="str">
            <v>รพ.เฉลิมพระเกียรติ</v>
          </cell>
          <cell r="F46" t="str">
            <v>โรงพยาบาลเฉลิมพระเกียรติ</v>
          </cell>
          <cell r="G46" t="str">
            <v>รพช.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D47" t="str">
            <v>11179</v>
          </cell>
          <cell r="E47" t="str">
            <v>รพ.เชียงกลาง</v>
          </cell>
          <cell r="F47" t="str">
            <v>โรงพยาบาลเชียงกลาง</v>
          </cell>
          <cell r="G47" t="str">
            <v>รพช.</v>
          </cell>
          <cell r="H47" t="str">
            <v>F2</v>
          </cell>
          <cell r="I47">
            <v>37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D48" t="str">
            <v>11176</v>
          </cell>
          <cell r="E48" t="str">
            <v>รพ.ท่าวังผา</v>
          </cell>
          <cell r="F48" t="str">
            <v>โรงพยาบาลท่าวังผา</v>
          </cell>
          <cell r="G48" t="str">
            <v>รพช.</v>
          </cell>
          <cell r="H48" t="str">
            <v>F2</v>
          </cell>
          <cell r="I48">
            <v>36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D49" t="str">
            <v>11178</v>
          </cell>
          <cell r="E49" t="str">
            <v>รพ.ทุ่งช้าง</v>
          </cell>
          <cell r="F49" t="str">
            <v>โรงพยาบาลทุ่งช้าง</v>
          </cell>
          <cell r="G49" t="str">
            <v>รพช.</v>
          </cell>
          <cell r="H49" t="str">
            <v>F2</v>
          </cell>
          <cell r="I49">
            <v>30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D50" t="str">
            <v>11175</v>
          </cell>
          <cell r="E50" t="str">
            <v>รพ.นาน้อย</v>
          </cell>
          <cell r="F50" t="str">
            <v>โรงพยาบาลนาน้อย</v>
          </cell>
          <cell r="G50" t="str">
            <v>รพช.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D51" t="str">
            <v>11180</v>
          </cell>
          <cell r="E51" t="str">
            <v>รพ.นาหมื่น</v>
          </cell>
          <cell r="F51" t="str">
            <v>โรงพยาบาลนาหมื่น</v>
          </cell>
          <cell r="G51" t="str">
            <v>รพช.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D52" t="str">
            <v>11182</v>
          </cell>
          <cell r="E52" t="str">
            <v>รพ.บ่อเกลือ</v>
          </cell>
          <cell r="F52" t="str">
            <v>โรงพยาบาลบ่อเกลือ</v>
          </cell>
          <cell r="G52" t="str">
            <v>รพช.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D53" t="str">
            <v>11174</v>
          </cell>
          <cell r="E53" t="str">
            <v>รพ.บ้านหลวง</v>
          </cell>
          <cell r="F53" t="str">
            <v>โรงพยาบาลบ้านหลวง</v>
          </cell>
          <cell r="G53" t="str">
            <v>รพช.</v>
          </cell>
          <cell r="H53" t="str">
            <v>F2</v>
          </cell>
          <cell r="I53">
            <v>30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D54" t="str">
            <v>11173</v>
          </cell>
          <cell r="E54" t="str">
            <v>รพ.แม่จริม</v>
          </cell>
          <cell r="F54" t="str">
            <v>โรงพยาบาลแม่จริม</v>
          </cell>
          <cell r="G54" t="str">
            <v>รพช.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D55" t="str">
            <v>11177</v>
          </cell>
          <cell r="E55" t="str">
            <v>รพ.เวียงสา</v>
          </cell>
          <cell r="F55" t="str">
            <v>โรงพยาบาลเวียงสา</v>
          </cell>
          <cell r="G55" t="str">
            <v>รพช.</v>
          </cell>
          <cell r="H55" t="str">
            <v>F2</v>
          </cell>
          <cell r="I55">
            <v>84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D56" t="str">
            <v>11183</v>
          </cell>
          <cell r="E56" t="str">
            <v>รพ.สองแคว</v>
          </cell>
          <cell r="F56" t="str">
            <v>โรงพยาบาลสองแคว</v>
          </cell>
          <cell r="G56" t="str">
            <v>รพช.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D57" t="str">
            <v>11181</v>
          </cell>
          <cell r="E57" t="str">
            <v>รพ.สันติสุข</v>
          </cell>
          <cell r="F57" t="str">
            <v>โรงพยาบาลสันติสุข</v>
          </cell>
          <cell r="G57" t="str">
            <v>รพช.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D58" t="str">
            <v>25017</v>
          </cell>
          <cell r="E58" t="str">
            <v>รพ.ภูเพียง</v>
          </cell>
          <cell r="F58" t="str">
            <v>โรงพยาบาลภูเพียง</v>
          </cell>
          <cell r="G58" t="str">
            <v>รพช.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D59" t="str">
            <v>10717</v>
          </cell>
          <cell r="E59" t="str">
            <v>รพ.พะเยา</v>
          </cell>
          <cell r="F59" t="str">
            <v>โรงพยาบาลพะเยา</v>
          </cell>
          <cell r="G59" t="str">
            <v>รพท.</v>
          </cell>
          <cell r="H59" t="str">
            <v>S</v>
          </cell>
          <cell r="I59">
            <v>400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D60" t="str">
            <v>10718</v>
          </cell>
          <cell r="E60" t="str">
            <v>รพ.เชียงคำ</v>
          </cell>
          <cell r="F60" t="str">
            <v>โรงพยาบาลเชียงคำ</v>
          </cell>
          <cell r="G60" t="str">
            <v>รพท.</v>
          </cell>
          <cell r="H60" t="str">
            <v>M1</v>
          </cell>
          <cell r="I60">
            <v>231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D61" t="str">
            <v>11184</v>
          </cell>
          <cell r="E61" t="str">
            <v>รพ.จุน</v>
          </cell>
          <cell r="F61" t="str">
            <v>โรงพยาบาลจุน</v>
          </cell>
          <cell r="G61" t="str">
            <v>รพช.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D62" t="str">
            <v>11185</v>
          </cell>
          <cell r="E62" t="str">
            <v>รพ.เชียงม่วน</v>
          </cell>
          <cell r="F62" t="str">
            <v>โรงพยาบาลเชียงม่วน</v>
          </cell>
          <cell r="G62" t="str">
            <v>รพช.</v>
          </cell>
          <cell r="H62" t="str">
            <v>F2</v>
          </cell>
          <cell r="I62">
            <v>30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D63" t="str">
            <v>11186</v>
          </cell>
          <cell r="E63" t="str">
            <v>รพ.ดอกคำใต้</v>
          </cell>
          <cell r="F63" t="str">
            <v>โรงพยาบาลดอกคำใต้</v>
          </cell>
          <cell r="G63" t="str">
            <v>รพช.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D64" t="str">
            <v>11187</v>
          </cell>
          <cell r="E64" t="str">
            <v>รพ.ปง</v>
          </cell>
          <cell r="F64" t="str">
            <v>โรงพยาบาลปง</v>
          </cell>
          <cell r="G64" t="str">
            <v>รพช.</v>
          </cell>
          <cell r="H64" t="str">
            <v>F2</v>
          </cell>
          <cell r="I64">
            <v>56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D65" t="str">
            <v>11188</v>
          </cell>
          <cell r="E65" t="str">
            <v>รพ.แม่ใจ</v>
          </cell>
          <cell r="F65" t="str">
            <v>โรงพยาบาลแม่ใจ</v>
          </cell>
          <cell r="G65" t="str">
            <v>รพช.</v>
          </cell>
          <cell r="H65" t="str">
            <v>F2</v>
          </cell>
          <cell r="I65">
            <v>34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D66" t="str">
            <v>40745</v>
          </cell>
          <cell r="E66" t="str">
            <v>รพ.ภูกามยาว</v>
          </cell>
          <cell r="F66" t="str">
            <v>โรงพยาบาลภูกามยาว</v>
          </cell>
          <cell r="G66" t="str">
            <v>รพช.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D67" t="str">
            <v>40744</v>
          </cell>
          <cell r="E67" t="str">
            <v>รพ.ภูซาง</v>
          </cell>
          <cell r="F67" t="str">
            <v>โรงพยาบาลภูซาง</v>
          </cell>
          <cell r="G67" t="str">
            <v>รพช.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D68" t="str">
            <v>10715</v>
          </cell>
          <cell r="E68" t="str">
            <v>รพ.แพร่</v>
          </cell>
          <cell r="F68" t="str">
            <v>โรงพยาบาลแพร่</v>
          </cell>
          <cell r="G68" t="str">
            <v>รพท.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D69" t="str">
            <v>11452</v>
          </cell>
          <cell r="E69" t="str">
            <v>รพ.สมเด็จพระยุพราชเด่นชัย</v>
          </cell>
          <cell r="F69" t="str">
            <v>โรงพยาบาลสมเด็จพระยุพราชเด่นชัย</v>
          </cell>
          <cell r="G69" t="str">
            <v>รพช.</v>
          </cell>
          <cell r="H69" t="str">
            <v>F1</v>
          </cell>
          <cell r="I69">
            <v>34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D70" t="str">
            <v>11166</v>
          </cell>
          <cell r="E70" t="str">
            <v>รพ.ร้องกวาง</v>
          </cell>
          <cell r="F70" t="str">
            <v>โรงพยาบาลร้องกวาง</v>
          </cell>
          <cell r="G70" t="str">
            <v>รพช.</v>
          </cell>
          <cell r="H70" t="str">
            <v>F2</v>
          </cell>
          <cell r="I70">
            <v>64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D71" t="str">
            <v>11167</v>
          </cell>
          <cell r="E71" t="str">
            <v>รพ.ลอง</v>
          </cell>
          <cell r="F71" t="str">
            <v>โรงพยาบาลลอง</v>
          </cell>
          <cell r="G71" t="str">
            <v>รพช.</v>
          </cell>
          <cell r="H71" t="str">
            <v>F2</v>
          </cell>
          <cell r="I71">
            <v>60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D72" t="str">
            <v>11171</v>
          </cell>
          <cell r="E72" t="str">
            <v>รพ.วังชิ้น</v>
          </cell>
          <cell r="F72" t="str">
            <v>โรงพยาบาลวังชิ้น</v>
          </cell>
          <cell r="G72" t="str">
            <v>รพช.</v>
          </cell>
          <cell r="H72" t="str">
            <v>F2</v>
          </cell>
          <cell r="I72">
            <v>38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D73" t="str">
            <v>11170</v>
          </cell>
          <cell r="E73" t="str">
            <v>รพ.สอง</v>
          </cell>
          <cell r="F73" t="str">
            <v>โรงพยาบาลสอง</v>
          </cell>
          <cell r="G73" t="str">
            <v>รพช.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D74" t="str">
            <v>11169</v>
          </cell>
          <cell r="E74" t="str">
            <v>รพ.สูงเม่น</v>
          </cell>
          <cell r="F74" t="str">
            <v>โรงพยาบาลสูงเม่น</v>
          </cell>
          <cell r="G74" t="str">
            <v>รพช.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D75" t="str">
            <v>11172</v>
          </cell>
          <cell r="E75" t="str">
            <v>รพ.หนองม่วงไข่</v>
          </cell>
          <cell r="F75" t="str">
            <v>โรงพยาบาลหนองม่วงไข่</v>
          </cell>
          <cell r="G75" t="str">
            <v>รพช.</v>
          </cell>
          <cell r="H75" t="str">
            <v>F2</v>
          </cell>
          <cell r="I75">
            <v>34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D76" t="str">
            <v>10719</v>
          </cell>
          <cell r="E76" t="str">
            <v>รพ.ศรีสังวาลย์</v>
          </cell>
          <cell r="F76" t="str">
            <v>โรงพยาบาลศรีสังวาลย์</v>
          </cell>
          <cell r="G76" t="str">
            <v>รพท.</v>
          </cell>
          <cell r="H76" t="str">
            <v>S</v>
          </cell>
          <cell r="I76">
            <v>198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D77" t="str">
            <v>11205</v>
          </cell>
          <cell r="E77" t="str">
            <v>รพ.แม่สะเรียง</v>
          </cell>
          <cell r="F77" t="str">
            <v>โรงพยาบาลแม่สะเรียง</v>
          </cell>
          <cell r="G77" t="str">
            <v>รพช.</v>
          </cell>
          <cell r="H77" t="str">
            <v>M2</v>
          </cell>
          <cell r="I77">
            <v>118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D78" t="str">
            <v>11204</v>
          </cell>
          <cell r="E78" t="str">
            <v>รพ.ปาย</v>
          </cell>
          <cell r="F78" t="str">
            <v>โรงพยาบาลปาย</v>
          </cell>
          <cell r="G78" t="str">
            <v>รพช.</v>
          </cell>
          <cell r="H78" t="str">
            <v>F1</v>
          </cell>
          <cell r="I78">
            <v>60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D79" t="str">
            <v>11203</v>
          </cell>
          <cell r="E79" t="str">
            <v>รพ.ขุนยวม</v>
          </cell>
          <cell r="F79" t="str">
            <v>โรงพยาบาลขุนยวม</v>
          </cell>
          <cell r="G79" t="str">
            <v>รพช.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D80" t="str">
            <v>11208</v>
          </cell>
          <cell r="E80" t="str">
            <v>รพ.ปางมะผ้า</v>
          </cell>
          <cell r="F80" t="str">
            <v>โรงพยาบาลปางมะผ้า</v>
          </cell>
          <cell r="G80" t="str">
            <v>รพช.</v>
          </cell>
          <cell r="H80" t="str">
            <v>F2</v>
          </cell>
          <cell r="I80">
            <v>34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D81" t="str">
            <v>11206</v>
          </cell>
          <cell r="E81" t="str">
            <v>รพ.แม่ลาน้อย</v>
          </cell>
          <cell r="F81" t="str">
            <v>โรงพยาบาลแม่ลาน้อย</v>
          </cell>
          <cell r="G81" t="str">
            <v>รพช.</v>
          </cell>
          <cell r="H81" t="str">
            <v>F2</v>
          </cell>
          <cell r="I81">
            <v>30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D82" t="str">
            <v>11207</v>
          </cell>
          <cell r="E82" t="str">
            <v>รพ.สบเมย</v>
          </cell>
          <cell r="F82" t="str">
            <v>โรงพยาบาลสบเมย</v>
          </cell>
          <cell r="G82" t="str">
            <v>รพช.</v>
          </cell>
          <cell r="H82" t="str">
            <v>F2</v>
          </cell>
          <cell r="I82">
            <v>30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D83" t="str">
            <v>10672</v>
          </cell>
          <cell r="E83" t="str">
            <v>รพ.ลำปาง</v>
          </cell>
          <cell r="F83" t="str">
            <v>โรงพยาบาลลำปาง</v>
          </cell>
          <cell r="G83" t="str">
            <v>รพศ.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D84" t="str">
            <v>11147</v>
          </cell>
          <cell r="E84" t="str">
            <v>รพ.เกาะคา</v>
          </cell>
          <cell r="F84" t="str">
            <v>โรงพยาบาลเกาะคา</v>
          </cell>
          <cell r="G84" t="str">
            <v>รพช.</v>
          </cell>
          <cell r="H84" t="str">
            <v>M2</v>
          </cell>
          <cell r="I84">
            <v>120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D85" t="str">
            <v>11152</v>
          </cell>
          <cell r="E85" t="str">
            <v>รพ.เถิน</v>
          </cell>
          <cell r="F85" t="str">
            <v>โรงพยาบาลเถิน</v>
          </cell>
          <cell r="G85" t="str">
            <v>รพช.</v>
          </cell>
          <cell r="H85" t="str">
            <v>M2</v>
          </cell>
          <cell r="I85">
            <v>60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D86" t="str">
            <v>11149</v>
          </cell>
          <cell r="E86" t="str">
            <v>รพ.งาว</v>
          </cell>
          <cell r="F86" t="str">
            <v>โรงพยาบาลงาว</v>
          </cell>
          <cell r="G86" t="str">
            <v>รพช.</v>
          </cell>
          <cell r="H86" t="str">
            <v>F2</v>
          </cell>
          <cell r="I86">
            <v>40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D87" t="str">
            <v>11150</v>
          </cell>
          <cell r="E87" t="str">
            <v>รพ.แจ้ห่ม</v>
          </cell>
          <cell r="F87" t="str">
            <v>โรงพยาบาลแจ้ห่ม</v>
          </cell>
          <cell r="G87" t="str">
            <v>รพช.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D88" t="str">
            <v>11157</v>
          </cell>
          <cell r="E88" t="str">
            <v>รพ.เมืองปาน</v>
          </cell>
          <cell r="F88" t="str">
            <v>โรงพยาบาลเมืองปาน</v>
          </cell>
          <cell r="G88" t="str">
            <v>รพช.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D89" t="str">
            <v>11154</v>
          </cell>
          <cell r="E89" t="str">
            <v>รพ.แม่ทะ</v>
          </cell>
          <cell r="F89" t="str">
            <v>โรงพยาบาลแม่ทะ</v>
          </cell>
          <cell r="G89" t="str">
            <v>รพช.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D90" t="str">
            <v>11153</v>
          </cell>
          <cell r="E90" t="str">
            <v>รพ.แม่พริก</v>
          </cell>
          <cell r="F90" t="str">
            <v>โรงพยาบาลแม่พริก</v>
          </cell>
          <cell r="G90" t="str">
            <v>รพช.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D91" t="str">
            <v>11146</v>
          </cell>
          <cell r="E91" t="str">
            <v>รพ.แม่เมาะ</v>
          </cell>
          <cell r="F91" t="str">
            <v>โรงพยาบาลแม่เมาะ</v>
          </cell>
          <cell r="G91" t="str">
            <v>รพช.</v>
          </cell>
          <cell r="H91" t="str">
            <v>F2</v>
          </cell>
          <cell r="I91">
            <v>30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D92" t="str">
            <v>11151</v>
          </cell>
          <cell r="E92" t="str">
            <v>รพ.วังเหนือ</v>
          </cell>
          <cell r="F92" t="str">
            <v>โรงพยาบาลวังเหนือ</v>
          </cell>
          <cell r="G92" t="str">
            <v>รพช.</v>
          </cell>
          <cell r="H92" t="str">
            <v>F2</v>
          </cell>
          <cell r="I92">
            <v>30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D93" t="str">
            <v>11155</v>
          </cell>
          <cell r="E93" t="str">
            <v>รพ.สบปราบ</v>
          </cell>
          <cell r="F93" t="str">
            <v>โรงพยาบาลสบปราบ</v>
          </cell>
          <cell r="G93" t="str">
            <v>รพช.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D94" t="str">
            <v>11148</v>
          </cell>
          <cell r="E94" t="str">
            <v>รพ.เสริมงาม</v>
          </cell>
          <cell r="F94" t="str">
            <v>โรงพยาบาลเสริมงาม</v>
          </cell>
          <cell r="G94" t="str">
            <v>รพช.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D95" t="str">
            <v>11156</v>
          </cell>
          <cell r="E95" t="str">
            <v>รพ.ห้างฉัตร</v>
          </cell>
          <cell r="F95" t="str">
            <v>โรงพยาบาลห้างฉัตร</v>
          </cell>
          <cell r="G95" t="str">
            <v>รพช.</v>
          </cell>
          <cell r="H95" t="str">
            <v>F2</v>
          </cell>
          <cell r="I95">
            <v>30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D96" t="str">
            <v>10714</v>
          </cell>
          <cell r="E96" t="str">
            <v>รพ.ลำพูน</v>
          </cell>
          <cell r="F96" t="str">
            <v>โรงพยาบาลลำพูน</v>
          </cell>
          <cell r="G96" t="str">
            <v>รพท.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D97" t="str">
            <v>11142</v>
          </cell>
          <cell r="E97" t="str">
            <v>รพ.ลี้</v>
          </cell>
          <cell r="F97" t="str">
            <v>โรงพยาบาลลี้</v>
          </cell>
          <cell r="G97" t="str">
            <v>รพช.</v>
          </cell>
          <cell r="H97" t="str">
            <v>F1</v>
          </cell>
          <cell r="I97">
            <v>60</v>
          </cell>
          <cell r="J97" t="str">
            <v>51</v>
          </cell>
          <cell r="K97" t="str">
            <v>ลำพูน</v>
          </cell>
          <cell r="L97" t="str">
            <v>5104</v>
          </cell>
          <cell r="M97" t="str">
            <v>ลี้</v>
          </cell>
          <cell r="N97" t="str">
            <v>510401</v>
          </cell>
          <cell r="O97" t="str">
            <v>ลี้</v>
          </cell>
          <cell r="P97" t="str">
            <v>07</v>
          </cell>
        </row>
        <row r="98">
          <cell r="D98" t="str">
            <v>11143</v>
          </cell>
          <cell r="E98" t="str">
            <v>รพ.ทุ่งหัวช้าง</v>
          </cell>
          <cell r="F98" t="str">
            <v>โรงพยาบาลทุ่งหัวช้าง</v>
          </cell>
          <cell r="G98" t="str">
            <v>รพช.</v>
          </cell>
          <cell r="H98" t="str">
            <v>F2</v>
          </cell>
          <cell r="I98">
            <v>30</v>
          </cell>
          <cell r="J98" t="str">
            <v>51</v>
          </cell>
          <cell r="K98" t="str">
            <v>ลำพูน</v>
          </cell>
          <cell r="L98" t="str">
            <v>5105</v>
          </cell>
          <cell r="M98" t="str">
            <v>ทุ่งหัวช้าง</v>
          </cell>
          <cell r="N98" t="str">
            <v>510501</v>
          </cell>
          <cell r="O98" t="str">
            <v>ทุ่งหัวช้าง</v>
          </cell>
          <cell r="P98" t="str">
            <v>03</v>
          </cell>
        </row>
        <row r="99">
          <cell r="D99" t="str">
            <v>11145</v>
          </cell>
          <cell r="E99" t="str">
            <v>รพ.บ้านธิ</v>
          </cell>
          <cell r="F99" t="str">
            <v>โรงพยาบาลบ้านธิ</v>
          </cell>
          <cell r="G99" t="str">
            <v>รพช.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5107</v>
          </cell>
          <cell r="M99" t="str">
            <v>บ้านธิ</v>
          </cell>
          <cell r="N99" t="str">
            <v>510701</v>
          </cell>
          <cell r="O99" t="str">
            <v>บ้านธิ</v>
          </cell>
          <cell r="P99" t="str">
            <v>06</v>
          </cell>
        </row>
        <row r="100">
          <cell r="D100" t="str">
            <v>11141</v>
          </cell>
          <cell r="E100" t="str">
            <v>รพ.บ้านโฮ่ง</v>
          </cell>
          <cell r="F100" t="str">
            <v>โรงพยาบาลบ้านโฮ่ง</v>
          </cell>
          <cell r="G100" t="str">
            <v>รพช.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5103</v>
          </cell>
          <cell r="M100" t="str">
            <v>บ้านโฮ่ง</v>
          </cell>
          <cell r="N100" t="str">
            <v>510301</v>
          </cell>
          <cell r="O100" t="str">
            <v>บ้านโฮ่ง</v>
          </cell>
          <cell r="P100" t="str">
            <v>07</v>
          </cell>
        </row>
        <row r="101">
          <cell r="D101" t="str">
            <v>11144</v>
          </cell>
          <cell r="E101" t="str">
            <v>รพ.ป่าซาง</v>
          </cell>
          <cell r="F101" t="str">
            <v>โรงพยาบาลป่าซาง</v>
          </cell>
          <cell r="G101" t="str">
            <v>รพช.</v>
          </cell>
          <cell r="H101" t="str">
            <v>F1</v>
          </cell>
          <cell r="I101">
            <v>60</v>
          </cell>
          <cell r="J101" t="str">
            <v>51</v>
          </cell>
          <cell r="K101" t="str">
            <v>ลำพูน</v>
          </cell>
          <cell r="L101" t="str">
            <v>5106</v>
          </cell>
          <cell r="M101" t="str">
            <v>ป่าซาง</v>
          </cell>
          <cell r="N101" t="str">
            <v>510611</v>
          </cell>
          <cell r="O101" t="str">
            <v>นครเจดีย์</v>
          </cell>
          <cell r="P101" t="str">
            <v>07</v>
          </cell>
        </row>
        <row r="102">
          <cell r="D102" t="str">
            <v>11140</v>
          </cell>
          <cell r="E102" t="str">
            <v>รพ.แม่ทา</v>
          </cell>
          <cell r="F102" t="str">
            <v>โรงพยาบาลแม่ทา</v>
          </cell>
          <cell r="G102" t="str">
            <v>รพช.</v>
          </cell>
          <cell r="H102" t="str">
            <v>F2</v>
          </cell>
          <cell r="I102">
            <v>30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D103" t="str">
            <v>24956</v>
          </cell>
          <cell r="E103" t="str">
            <v>รพ.เวียงหนองล่อง</v>
          </cell>
          <cell r="F103" t="str">
            <v>โรงพยาบาลเวียงหนองล่อง</v>
          </cell>
          <cell r="G103" t="str">
            <v>รพช.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D104" t="str">
            <v>10723</v>
          </cell>
          <cell r="E104" t="str">
            <v>รพ.แม่สอด</v>
          </cell>
          <cell r="F104" t="str">
            <v>โรงพยาบาลแม่สอด</v>
          </cell>
          <cell r="G104" t="str">
            <v>รพท.</v>
          </cell>
          <cell r="H104" t="str">
            <v>S</v>
          </cell>
          <cell r="I104">
            <v>365</v>
          </cell>
          <cell r="J104" t="str">
            <v>63</v>
          </cell>
          <cell r="K104" t="str">
            <v>ตาก</v>
          </cell>
          <cell r="L104" t="str">
            <v>6306</v>
          </cell>
          <cell r="M104" t="str">
            <v>แม่สอด</v>
          </cell>
          <cell r="N104" t="str">
            <v>630601</v>
          </cell>
          <cell r="O104" t="str">
            <v>แม่สอด</v>
          </cell>
          <cell r="P104" t="str">
            <v>00</v>
          </cell>
        </row>
        <row r="105">
          <cell r="D105" t="str">
            <v>10722</v>
          </cell>
          <cell r="E105" t="str">
            <v>รพ.สมเด็จพระเจ้าตากสินมหาราช</v>
          </cell>
          <cell r="F105" t="str">
            <v>โรงพยาบาลสมเด็จพระเจ้าตากสินมหาราช</v>
          </cell>
          <cell r="G105" t="str">
            <v>รพท.</v>
          </cell>
          <cell r="H105" t="str">
            <v>S</v>
          </cell>
          <cell r="I105">
            <v>310</v>
          </cell>
          <cell r="J105" t="str">
            <v>63</v>
          </cell>
          <cell r="K105" t="str">
            <v>ตาก</v>
          </cell>
          <cell r="L105" t="str">
            <v>6301</v>
          </cell>
          <cell r="M105" t="str">
            <v>เมืองตาก</v>
          </cell>
          <cell r="N105" t="str">
            <v>630101</v>
          </cell>
          <cell r="O105" t="str">
            <v>ระแหง</v>
          </cell>
          <cell r="P105" t="str">
            <v>00</v>
          </cell>
        </row>
        <row r="106">
          <cell r="D106" t="str">
            <v>11241</v>
          </cell>
          <cell r="E106" t="str">
            <v>รพ.ท่าสองยาง</v>
          </cell>
          <cell r="F106" t="str">
            <v>โรงพยาบาลท่าสองยาง</v>
          </cell>
          <cell r="G106" t="str">
            <v>รพช.</v>
          </cell>
          <cell r="H106" t="str">
            <v>M2</v>
          </cell>
          <cell r="I106">
            <v>78</v>
          </cell>
          <cell r="J106" t="str">
            <v>63</v>
          </cell>
          <cell r="K106" t="str">
            <v>ตาก</v>
          </cell>
          <cell r="L106" t="str">
            <v>6305</v>
          </cell>
          <cell r="M106" t="str">
            <v>ท่าสองยาง</v>
          </cell>
          <cell r="N106" t="str">
            <v>630502</v>
          </cell>
          <cell r="O106" t="str">
            <v>แม่ต้าน</v>
          </cell>
          <cell r="P106" t="str">
            <v>02</v>
          </cell>
        </row>
        <row r="107">
          <cell r="D107" t="str">
            <v>11243</v>
          </cell>
          <cell r="E107" t="str">
            <v>รพ.อุ้มผาง</v>
          </cell>
          <cell r="F107" t="str">
            <v>โรงพยาบาลอุ้มผาง</v>
          </cell>
          <cell r="G107" t="str">
            <v>รพช.</v>
          </cell>
          <cell r="H107" t="str">
            <v>M2</v>
          </cell>
          <cell r="I107">
            <v>72</v>
          </cell>
          <cell r="J107" t="str">
            <v>63</v>
          </cell>
          <cell r="K107" t="str">
            <v>ตาก</v>
          </cell>
          <cell r="L107" t="str">
            <v>6308</v>
          </cell>
          <cell r="M107" t="str">
            <v>อุ้มผาง</v>
          </cell>
          <cell r="N107" t="str">
            <v>630801</v>
          </cell>
          <cell r="O107" t="str">
            <v>อุ้มผาง</v>
          </cell>
          <cell r="P107" t="str">
            <v>01</v>
          </cell>
        </row>
        <row r="108">
          <cell r="D108" t="str">
            <v>11242</v>
          </cell>
          <cell r="E108" t="str">
            <v>รพ.พบพระ</v>
          </cell>
          <cell r="F108" t="str">
            <v>โรงพยาบาลพบพระ</v>
          </cell>
          <cell r="G108" t="str">
            <v>รพช.</v>
          </cell>
          <cell r="H108" t="str">
            <v>F1</v>
          </cell>
          <cell r="I108">
            <v>75</v>
          </cell>
          <cell r="J108" t="str">
            <v>63</v>
          </cell>
          <cell r="K108" t="str">
            <v>ตาก</v>
          </cell>
          <cell r="L108" t="str">
            <v>6307</v>
          </cell>
          <cell r="M108" t="str">
            <v>พบพระ</v>
          </cell>
          <cell r="N108" t="str">
            <v>630701</v>
          </cell>
          <cell r="O108" t="str">
            <v>พบพระ</v>
          </cell>
          <cell r="P108" t="str">
            <v>02</v>
          </cell>
        </row>
        <row r="109">
          <cell r="D109" t="str">
            <v>11240</v>
          </cell>
          <cell r="E109" t="str">
            <v>รพ.แม่ระมาด</v>
          </cell>
          <cell r="F109" t="str">
            <v>โรงพยาบาลแม่ระมาด</v>
          </cell>
          <cell r="G109" t="str">
            <v>รพช.</v>
          </cell>
          <cell r="H109" t="str">
            <v>F1</v>
          </cell>
          <cell r="I109">
            <v>120</v>
          </cell>
          <cell r="J109" t="str">
            <v>63</v>
          </cell>
          <cell r="K109" t="str">
            <v>ตาก</v>
          </cell>
          <cell r="L109" t="str">
            <v>6304</v>
          </cell>
          <cell r="M109" t="str">
            <v>แม่ระมาด</v>
          </cell>
          <cell r="N109" t="str">
            <v>630401</v>
          </cell>
          <cell r="O109" t="str">
            <v>แม่ระมาด</v>
          </cell>
          <cell r="P109" t="str">
            <v>04</v>
          </cell>
        </row>
        <row r="110">
          <cell r="D110" t="str">
            <v>11238</v>
          </cell>
          <cell r="E110" t="str">
            <v>รพ.บ้านตาก</v>
          </cell>
          <cell r="F110" t="str">
            <v>โรงพยาบาลบ้านตาก</v>
          </cell>
          <cell r="G110" t="str">
            <v>รพช.</v>
          </cell>
          <cell r="H110" t="str">
            <v>F2</v>
          </cell>
          <cell r="I110">
            <v>60</v>
          </cell>
          <cell r="J110" t="str">
            <v>63</v>
          </cell>
          <cell r="K110" t="str">
            <v>ตาก</v>
          </cell>
          <cell r="L110" t="str">
            <v>6302</v>
          </cell>
          <cell r="M110" t="str">
            <v>บ้านตาก</v>
          </cell>
          <cell r="N110" t="str">
            <v>630201</v>
          </cell>
          <cell r="O110" t="str">
            <v>ตากออก</v>
          </cell>
          <cell r="P110" t="str">
            <v>07</v>
          </cell>
        </row>
        <row r="111">
          <cell r="D111" t="str">
            <v>11239</v>
          </cell>
          <cell r="E111" t="str">
            <v>รพ.สามเงา</v>
          </cell>
          <cell r="F111" t="str">
            <v>โรงพยาบาลสามเงา</v>
          </cell>
          <cell r="G111" t="str">
            <v>รพช.</v>
          </cell>
          <cell r="H111" t="str">
            <v>F2</v>
          </cell>
          <cell r="I111">
            <v>36</v>
          </cell>
          <cell r="J111" t="str">
            <v>63</v>
          </cell>
          <cell r="K111" t="str">
            <v>ตาก</v>
          </cell>
          <cell r="L111" t="str">
            <v>6303</v>
          </cell>
          <cell r="M111" t="str">
            <v>สามเงา</v>
          </cell>
          <cell r="N111" t="str">
            <v>630301</v>
          </cell>
          <cell r="O111" t="str">
            <v>สามเงา</v>
          </cell>
          <cell r="P111" t="str">
            <v>04</v>
          </cell>
        </row>
        <row r="112">
          <cell r="D112" t="str">
            <v>27443</v>
          </cell>
          <cell r="E112" t="str">
            <v>รพ.วังเจ้า</v>
          </cell>
          <cell r="F112" t="str">
            <v>โรงพยาบาลวังเจ้า</v>
          </cell>
          <cell r="G112" t="str">
            <v>รพช.</v>
          </cell>
          <cell r="H112" t="str">
            <v>F3</v>
          </cell>
          <cell r="I112">
            <v>0</v>
          </cell>
          <cell r="J112" t="str">
            <v>63</v>
          </cell>
          <cell r="K112" t="str">
            <v>ตาก</v>
          </cell>
          <cell r="L112" t="str">
            <v>6309</v>
          </cell>
          <cell r="M112" t="str">
            <v>วังเจ้า</v>
          </cell>
          <cell r="N112" t="str">
            <v>630901</v>
          </cell>
          <cell r="O112" t="str">
            <v>เชียงทอง</v>
          </cell>
          <cell r="P112" t="str">
            <v>02</v>
          </cell>
        </row>
        <row r="113">
          <cell r="D113" t="str">
            <v>10676</v>
          </cell>
          <cell r="E113" t="str">
            <v>รพ.พุทธชินราช</v>
          </cell>
          <cell r="F113" t="str">
            <v>โรงพยาบาลพุทธชินราช</v>
          </cell>
          <cell r="G113" t="str">
            <v>รพศ.</v>
          </cell>
          <cell r="H113" t="str">
            <v>A</v>
          </cell>
          <cell r="I113">
            <v>1052</v>
          </cell>
          <cell r="J113" t="str">
            <v>65</v>
          </cell>
          <cell r="K113" t="str">
            <v>พิษณุโลก</v>
          </cell>
          <cell r="L113" t="str">
            <v>6501</v>
          </cell>
          <cell r="M113" t="str">
            <v>เมืองพิษณุโลก</v>
          </cell>
          <cell r="N113" t="str">
            <v>650101</v>
          </cell>
          <cell r="O113" t="str">
            <v>ในเมือง</v>
          </cell>
          <cell r="P113" t="str">
            <v>00</v>
          </cell>
        </row>
        <row r="114">
          <cell r="D114" t="str">
            <v>11455</v>
          </cell>
          <cell r="E114" t="str">
            <v>รพ.สมเด็จพระยุพราชนครไทย</v>
          </cell>
          <cell r="F114" t="str">
            <v>โรงพยาบาลสมเด็จพระยุพราชนครไทย</v>
          </cell>
          <cell r="G114" t="str">
            <v>รพช.</v>
          </cell>
          <cell r="H114" t="str">
            <v>M2</v>
          </cell>
          <cell r="I114">
            <v>90</v>
          </cell>
          <cell r="J114" t="str">
            <v>65</v>
          </cell>
          <cell r="K114" t="str">
            <v>พิษณุโลก</v>
          </cell>
          <cell r="L114" t="str">
            <v>6502</v>
          </cell>
          <cell r="M114" t="str">
            <v>นครไทย</v>
          </cell>
          <cell r="N114" t="str">
            <v>650201</v>
          </cell>
          <cell r="O114" t="str">
            <v>นครไทย</v>
          </cell>
          <cell r="P114" t="str">
            <v>07</v>
          </cell>
        </row>
        <row r="115">
          <cell r="D115" t="str">
            <v>11251</v>
          </cell>
          <cell r="E115" t="str">
            <v>รพ.ชาติตระการ</v>
          </cell>
          <cell r="F115" t="str">
            <v>โรงพยาบาลชาติตระการ</v>
          </cell>
          <cell r="G115" t="str">
            <v>รพช.</v>
          </cell>
          <cell r="H115" t="str">
            <v>F2</v>
          </cell>
          <cell r="I115">
            <v>30</v>
          </cell>
          <cell r="J115" t="str">
            <v>65</v>
          </cell>
          <cell r="K115" t="str">
            <v>พิษณุโลก</v>
          </cell>
          <cell r="L115" t="str">
            <v>6503</v>
          </cell>
          <cell r="M115" t="str">
            <v>ชาติตระการ</v>
          </cell>
          <cell r="N115" t="str">
            <v>650301</v>
          </cell>
          <cell r="O115" t="str">
            <v>ป่าแดง</v>
          </cell>
          <cell r="P115" t="str">
            <v>05</v>
          </cell>
        </row>
        <row r="116">
          <cell r="D116" t="str">
            <v>11257</v>
          </cell>
          <cell r="E116" t="str">
            <v>รพ.เนินมะปราง</v>
          </cell>
          <cell r="F116" t="str">
            <v>โรงพยาบาลเนินมะปราง</v>
          </cell>
          <cell r="G116" t="str">
            <v>รพช.</v>
          </cell>
          <cell r="H116" t="str">
            <v>F2</v>
          </cell>
          <cell r="I116">
            <v>30</v>
          </cell>
          <cell r="J116" t="str">
            <v>65</v>
          </cell>
          <cell r="K116" t="str">
            <v>พิษณุโลก</v>
          </cell>
          <cell r="L116" t="str">
            <v>6509</v>
          </cell>
          <cell r="M116" t="str">
            <v>เนินมะปราง</v>
          </cell>
          <cell r="N116" t="str">
            <v>650906</v>
          </cell>
          <cell r="O116" t="str">
            <v>เนินมะปราง</v>
          </cell>
          <cell r="P116" t="str">
            <v>02</v>
          </cell>
        </row>
        <row r="117">
          <cell r="D117" t="str">
            <v>11253</v>
          </cell>
          <cell r="E117" t="str">
            <v>รพ.บางกระทุ่ม</v>
          </cell>
          <cell r="F117" t="str">
            <v>โรงพยาบาลบางกระทุ่ม</v>
          </cell>
          <cell r="G117" t="str">
            <v>รพช.</v>
          </cell>
          <cell r="H117" t="str">
            <v>F2</v>
          </cell>
          <cell r="I117">
            <v>56</v>
          </cell>
          <cell r="J117" t="str">
            <v>65</v>
          </cell>
          <cell r="K117" t="str">
            <v>พิษณุโลก</v>
          </cell>
          <cell r="L117" t="str">
            <v>6505</v>
          </cell>
          <cell r="M117" t="str">
            <v>บางกระทุ่ม</v>
          </cell>
          <cell r="N117" t="str">
            <v>650506</v>
          </cell>
          <cell r="O117" t="str">
            <v>ไผ่ล้อม</v>
          </cell>
          <cell r="P117" t="str">
            <v>11</v>
          </cell>
        </row>
        <row r="118">
          <cell r="D118" t="str">
            <v>11252</v>
          </cell>
          <cell r="E118" t="str">
            <v>รพ.บางระกำ</v>
          </cell>
          <cell r="F118" t="str">
            <v>โรงพยาบาลบางระกำ</v>
          </cell>
          <cell r="G118" t="str">
            <v>รพช.</v>
          </cell>
          <cell r="H118" t="str">
            <v>F2</v>
          </cell>
          <cell r="I118">
            <v>50</v>
          </cell>
          <cell r="J118" t="str">
            <v>65</v>
          </cell>
          <cell r="K118" t="str">
            <v>พิษณุโลก</v>
          </cell>
          <cell r="L118" t="str">
            <v>6504</v>
          </cell>
          <cell r="M118" t="str">
            <v>บางระกำ</v>
          </cell>
          <cell r="N118" t="str">
            <v>650401</v>
          </cell>
          <cell r="O118" t="str">
            <v>บางระกำ</v>
          </cell>
          <cell r="P118" t="str">
            <v>07</v>
          </cell>
        </row>
        <row r="119">
          <cell r="D119" t="str">
            <v>11254</v>
          </cell>
          <cell r="E119" t="str">
            <v>รพ.พรหมพิราม</v>
          </cell>
          <cell r="F119" t="str">
            <v>โรงพยาบาลพรหมพิราม</v>
          </cell>
          <cell r="G119" t="str">
            <v>รพช.</v>
          </cell>
          <cell r="H119" t="str">
            <v>F2</v>
          </cell>
          <cell r="I119">
            <v>40</v>
          </cell>
          <cell r="J119" t="str">
            <v>65</v>
          </cell>
          <cell r="K119" t="str">
            <v>พิษณุโลก</v>
          </cell>
          <cell r="L119" t="str">
            <v>6506</v>
          </cell>
          <cell r="M119" t="str">
            <v>พรหมพิราม</v>
          </cell>
          <cell r="N119" t="str">
            <v>650601</v>
          </cell>
          <cell r="O119" t="str">
            <v>พรหมพิราม</v>
          </cell>
          <cell r="P119" t="str">
            <v>01</v>
          </cell>
        </row>
        <row r="120">
          <cell r="D120" t="str">
            <v>11256</v>
          </cell>
          <cell r="E120" t="str">
            <v>รพ.วังทอง</v>
          </cell>
          <cell r="F120" t="str">
            <v>โรงพยาบาลวังทอง</v>
          </cell>
          <cell r="G120" t="str">
            <v>รพช.</v>
          </cell>
          <cell r="H120" t="str">
            <v>F1</v>
          </cell>
          <cell r="I120">
            <v>73</v>
          </cell>
          <cell r="J120" t="str">
            <v>65</v>
          </cell>
          <cell r="K120" t="str">
            <v>พิษณุโลก</v>
          </cell>
          <cell r="L120" t="str">
            <v>6508</v>
          </cell>
          <cell r="M120" t="str">
            <v>วังทอง</v>
          </cell>
          <cell r="N120" t="str">
            <v>650801</v>
          </cell>
          <cell r="O120" t="str">
            <v>วังทอง</v>
          </cell>
          <cell r="P120" t="str">
            <v>05</v>
          </cell>
        </row>
        <row r="121">
          <cell r="D121" t="str">
            <v>11255</v>
          </cell>
          <cell r="E121" t="str">
            <v>รพ.วัดโบสถ์</v>
          </cell>
          <cell r="F121" t="str">
            <v>โรงพยาบาลวัดโบสถ์</v>
          </cell>
          <cell r="G121" t="str">
            <v>รพช.</v>
          </cell>
          <cell r="H121" t="str">
            <v>F2</v>
          </cell>
          <cell r="I121">
            <v>30</v>
          </cell>
          <cell r="J121" t="str">
            <v>65</v>
          </cell>
          <cell r="K121" t="str">
            <v>พิษณุโลก</v>
          </cell>
          <cell r="L121" t="str">
            <v>6507</v>
          </cell>
          <cell r="M121" t="str">
            <v>วัดโบสถ์</v>
          </cell>
          <cell r="N121" t="str">
            <v>650701</v>
          </cell>
          <cell r="O121" t="str">
            <v>วัดโบสถ์</v>
          </cell>
          <cell r="P121" t="str">
            <v>01</v>
          </cell>
        </row>
        <row r="122">
          <cell r="D122" t="str">
            <v>10727</v>
          </cell>
          <cell r="E122" t="str">
            <v>รพ.เพชรบูรณ์</v>
          </cell>
          <cell r="F122" t="str">
            <v>โรงพยาบาลเพชรบูรณ์</v>
          </cell>
          <cell r="G122" t="str">
            <v>รพท.</v>
          </cell>
          <cell r="H122" t="str">
            <v>S</v>
          </cell>
          <cell r="I122">
            <v>509</v>
          </cell>
          <cell r="J122" t="str">
            <v>67</v>
          </cell>
          <cell r="K122" t="str">
            <v>เพชรบูรณ์</v>
          </cell>
          <cell r="L122" t="str">
            <v>6701</v>
          </cell>
          <cell r="M122" t="str">
            <v>เมืองเพชรบูรณ์</v>
          </cell>
          <cell r="N122" t="str">
            <v>670101</v>
          </cell>
          <cell r="O122" t="str">
            <v>ในเมือง</v>
          </cell>
          <cell r="P122" t="str">
            <v>00</v>
          </cell>
        </row>
        <row r="123">
          <cell r="D123" t="str">
            <v>11266</v>
          </cell>
          <cell r="E123" t="str">
            <v>รพ.วิเชียรบุรี</v>
          </cell>
          <cell r="F123" t="str">
            <v>โรงพยาบาลวิเชียรบุรี</v>
          </cell>
          <cell r="G123" t="str">
            <v>รพช.</v>
          </cell>
          <cell r="H123" t="str">
            <v>M1</v>
          </cell>
          <cell r="I123">
            <v>240</v>
          </cell>
          <cell r="J123" t="str">
            <v>67</v>
          </cell>
          <cell r="K123" t="str">
            <v>เพชรบูรณ์</v>
          </cell>
          <cell r="L123" t="str">
            <v>6705</v>
          </cell>
          <cell r="M123" t="str">
            <v>วิเชียรบุรี</v>
          </cell>
          <cell r="N123" t="str">
            <v>670502</v>
          </cell>
          <cell r="O123" t="str">
            <v>สระประดู่</v>
          </cell>
          <cell r="P123" t="str">
            <v>01</v>
          </cell>
        </row>
        <row r="124">
          <cell r="D124" t="str">
            <v>11265</v>
          </cell>
          <cell r="E124" t="str">
            <v>รพ.หล่มสัก</v>
          </cell>
          <cell r="F124" t="str">
            <v>โรงพยาบาลหล่มสัก</v>
          </cell>
          <cell r="G124" t="str">
            <v>รพช.</v>
          </cell>
          <cell r="H124" t="str">
            <v>M2</v>
          </cell>
          <cell r="I124">
            <v>205</v>
          </cell>
          <cell r="J124" t="str">
            <v>67</v>
          </cell>
          <cell r="K124" t="str">
            <v>เพชรบูรณ์</v>
          </cell>
          <cell r="L124" t="str">
            <v>6703</v>
          </cell>
          <cell r="M124" t="str">
            <v>หล่มสัก</v>
          </cell>
          <cell r="N124" t="str">
            <v>670301</v>
          </cell>
          <cell r="O124" t="str">
            <v>หล่มสัก</v>
          </cell>
          <cell r="P124" t="str">
            <v>00</v>
          </cell>
        </row>
        <row r="125">
          <cell r="D125" t="str">
            <v>11457</v>
          </cell>
          <cell r="E125" t="str">
            <v>รพ.สมเด็จพระยุพราชหล่มเก่า</v>
          </cell>
          <cell r="F125" t="str">
            <v>โรงพยาบาลสมเด็จพระยุพราชหล่มเก่า</v>
          </cell>
          <cell r="G125" t="str">
            <v>รพช.</v>
          </cell>
          <cell r="H125" t="str">
            <v>F1</v>
          </cell>
          <cell r="I125">
            <v>121</v>
          </cell>
          <cell r="J125" t="str">
            <v>67</v>
          </cell>
          <cell r="K125" t="str">
            <v>เพชรบูรณ์</v>
          </cell>
          <cell r="L125" t="str">
            <v>6704</v>
          </cell>
          <cell r="M125" t="str">
            <v>หล่มเก่า</v>
          </cell>
          <cell r="N125" t="str">
            <v>670406</v>
          </cell>
          <cell r="O125" t="str">
            <v>นาแซง</v>
          </cell>
          <cell r="P125" t="str">
            <v>01</v>
          </cell>
        </row>
        <row r="126">
          <cell r="D126" t="str">
            <v>11268</v>
          </cell>
          <cell r="E126" t="str">
            <v>รพ.หนองไผ่</v>
          </cell>
          <cell r="F126" t="str">
            <v>โรงพยาบาลหนองไผ่</v>
          </cell>
          <cell r="G126" t="str">
            <v>รพช.</v>
          </cell>
          <cell r="H126" t="str">
            <v>F1</v>
          </cell>
          <cell r="I126">
            <v>141</v>
          </cell>
          <cell r="J126" t="str">
            <v>67</v>
          </cell>
          <cell r="K126" t="str">
            <v>เพชรบูรณ์</v>
          </cell>
          <cell r="L126" t="str">
            <v>6707</v>
          </cell>
          <cell r="M126" t="str">
            <v>หนองไผ่</v>
          </cell>
          <cell r="N126" t="str">
            <v>670710</v>
          </cell>
          <cell r="O126" t="str">
            <v>หนองไผ่</v>
          </cell>
          <cell r="P126" t="str">
            <v>06</v>
          </cell>
        </row>
        <row r="127">
          <cell r="D127" t="str">
            <v>11272</v>
          </cell>
          <cell r="E127" t="str">
            <v>รพ.เขาค้อ</v>
          </cell>
          <cell r="F127" t="str">
            <v>โรงพยาบาลเขาค้อ</v>
          </cell>
          <cell r="G127" t="str">
            <v>รพช.</v>
          </cell>
          <cell r="H127" t="str">
            <v>F2</v>
          </cell>
          <cell r="I127">
            <v>30</v>
          </cell>
          <cell r="J127" t="str">
            <v>67</v>
          </cell>
          <cell r="K127" t="str">
            <v>เพชรบูรณ์</v>
          </cell>
          <cell r="L127" t="str">
            <v>6711</v>
          </cell>
          <cell r="M127" t="str">
            <v>เขาค้อ</v>
          </cell>
          <cell r="N127" t="str">
            <v>671103</v>
          </cell>
          <cell r="O127" t="str">
            <v>เขาค้อ</v>
          </cell>
          <cell r="P127" t="str">
            <v>01</v>
          </cell>
        </row>
        <row r="128">
          <cell r="D128" t="str">
            <v>11264</v>
          </cell>
          <cell r="E128" t="str">
            <v>รพ.ชนแดน</v>
          </cell>
          <cell r="F128" t="str">
            <v>โรงพยาบาลชนแดน</v>
          </cell>
          <cell r="G128" t="str">
            <v>รพช.</v>
          </cell>
          <cell r="H128" t="str">
            <v>F2</v>
          </cell>
          <cell r="I128">
            <v>60</v>
          </cell>
          <cell r="J128" t="str">
            <v>67</v>
          </cell>
          <cell r="K128" t="str">
            <v>เพชรบูรณ์</v>
          </cell>
          <cell r="L128" t="str">
            <v>6702</v>
          </cell>
          <cell r="M128" t="str">
            <v>ชนแดน</v>
          </cell>
          <cell r="N128" t="str">
            <v>670201</v>
          </cell>
          <cell r="O128" t="str">
            <v>ชนแดน</v>
          </cell>
          <cell r="P128" t="str">
            <v>07</v>
          </cell>
        </row>
        <row r="129">
          <cell r="D129" t="str">
            <v>11269</v>
          </cell>
          <cell r="E129" t="str">
            <v>รพ.บึงสามพัน</v>
          </cell>
          <cell r="F129" t="str">
            <v>โรงพยาบาลบึงสามพัน</v>
          </cell>
          <cell r="G129" t="str">
            <v>รพช.</v>
          </cell>
          <cell r="H129" t="str">
            <v>F2</v>
          </cell>
          <cell r="I129">
            <v>60</v>
          </cell>
          <cell r="J129" t="str">
            <v>67</v>
          </cell>
          <cell r="K129" t="str">
            <v>เพชรบูรณ์</v>
          </cell>
          <cell r="L129" t="str">
            <v>6708</v>
          </cell>
          <cell r="M129" t="str">
            <v>บึงสามพัน</v>
          </cell>
          <cell r="N129" t="str">
            <v>670801</v>
          </cell>
          <cell r="O129" t="str">
            <v>ซับสมอทอด</v>
          </cell>
          <cell r="P129" t="str">
            <v>09</v>
          </cell>
        </row>
        <row r="130">
          <cell r="D130" t="str">
            <v>11271</v>
          </cell>
          <cell r="E130" t="str">
            <v>รพ.วังโป่ง</v>
          </cell>
          <cell r="F130" t="str">
            <v>โรงพยาบาลวังโป่ง</v>
          </cell>
          <cell r="G130" t="str">
            <v>รพช.</v>
          </cell>
          <cell r="H130" t="str">
            <v>F2</v>
          </cell>
          <cell r="I130">
            <v>30</v>
          </cell>
          <cell r="J130" t="str">
            <v>67</v>
          </cell>
          <cell r="K130" t="str">
            <v>เพชรบูรณ์</v>
          </cell>
          <cell r="L130" t="str">
            <v>6710</v>
          </cell>
          <cell r="M130" t="str">
            <v>วังโป่ง</v>
          </cell>
          <cell r="N130" t="str">
            <v>671001</v>
          </cell>
          <cell r="O130" t="str">
            <v>วังโป่ง</v>
          </cell>
          <cell r="P130" t="str">
            <v>01</v>
          </cell>
        </row>
        <row r="131">
          <cell r="D131" t="str">
            <v>11267</v>
          </cell>
          <cell r="E131" t="str">
            <v>รพ.ศรีเทพ</v>
          </cell>
          <cell r="F131" t="str">
            <v>โรงพยาบาลศรีเทพ</v>
          </cell>
          <cell r="G131" t="str">
            <v>รพช.</v>
          </cell>
          <cell r="H131" t="str">
            <v>F2</v>
          </cell>
          <cell r="I131">
            <v>58</v>
          </cell>
          <cell r="J131" t="str">
            <v>67</v>
          </cell>
          <cell r="K131" t="str">
            <v>เพชรบูรณ์</v>
          </cell>
          <cell r="L131" t="str">
            <v>6706</v>
          </cell>
          <cell r="M131" t="str">
            <v>ศรีเทพ</v>
          </cell>
          <cell r="N131" t="str">
            <v>670602</v>
          </cell>
          <cell r="O131" t="str">
            <v>สระกรวด</v>
          </cell>
          <cell r="P131" t="str">
            <v>12</v>
          </cell>
        </row>
        <row r="132">
          <cell r="D132" t="str">
            <v>11270</v>
          </cell>
          <cell r="E132" t="str">
            <v>รพ.น้ำหนาว</v>
          </cell>
          <cell r="F132" t="str">
            <v>โรงพยาบาลน้ำหนาว</v>
          </cell>
          <cell r="G132" t="str">
            <v>รพช.</v>
          </cell>
          <cell r="H132" t="str">
            <v>F3</v>
          </cell>
          <cell r="I132">
            <v>18</v>
          </cell>
          <cell r="J132" t="str">
            <v>67</v>
          </cell>
          <cell r="K132" t="str">
            <v>เพชรบูรณ์</v>
          </cell>
          <cell r="L132" t="str">
            <v>6709</v>
          </cell>
          <cell r="M132" t="str">
            <v>น้ำหนาว</v>
          </cell>
          <cell r="N132" t="str">
            <v>670901</v>
          </cell>
          <cell r="O132" t="str">
            <v>น้ำหนาว</v>
          </cell>
          <cell r="P132" t="str">
            <v>05</v>
          </cell>
        </row>
        <row r="133">
          <cell r="D133" t="str">
            <v>10724</v>
          </cell>
          <cell r="E133" t="str">
            <v>รพ.สุโขทัย</v>
          </cell>
          <cell r="F133" t="str">
            <v>โรงพยาบาลสุโขทัย</v>
          </cell>
          <cell r="G133" t="str">
            <v>รพท.</v>
          </cell>
          <cell r="H133" t="str">
            <v>S</v>
          </cell>
          <cell r="I133">
            <v>320</v>
          </cell>
          <cell r="J133" t="str">
            <v>64</v>
          </cell>
          <cell r="K133" t="str">
            <v>สุโขทัย</v>
          </cell>
          <cell r="L133" t="str">
            <v>6401</v>
          </cell>
          <cell r="M133" t="str">
            <v>เมืองสุโขทัย</v>
          </cell>
          <cell r="N133" t="str">
            <v>640106</v>
          </cell>
          <cell r="O133" t="str">
            <v>บ้านกล้วย</v>
          </cell>
          <cell r="P133" t="str">
            <v>01</v>
          </cell>
        </row>
        <row r="134">
          <cell r="D134" t="str">
            <v>10725</v>
          </cell>
          <cell r="E134" t="str">
            <v>รพ.ศรีสังวรสุโขทัย</v>
          </cell>
          <cell r="F134" t="str">
            <v>โรงพยาบาลศรีสังวรสุโขทัย</v>
          </cell>
          <cell r="G134" t="str">
            <v>รพท.</v>
          </cell>
          <cell r="H134" t="str">
            <v>M1</v>
          </cell>
          <cell r="I134">
            <v>307</v>
          </cell>
          <cell r="J134" t="str">
            <v>64</v>
          </cell>
          <cell r="K134" t="str">
            <v>สุโขทัย</v>
          </cell>
          <cell r="L134" t="str">
            <v>6406</v>
          </cell>
          <cell r="M134" t="str">
            <v>ศรีสำโรง</v>
          </cell>
          <cell r="N134" t="str">
            <v>640601</v>
          </cell>
          <cell r="O134" t="str">
            <v>คลองตาล</v>
          </cell>
          <cell r="P134" t="str">
            <v>08</v>
          </cell>
        </row>
        <row r="135">
          <cell r="D135" t="str">
            <v>11248</v>
          </cell>
          <cell r="E135" t="str">
            <v>รพ.สวรรคโลก</v>
          </cell>
          <cell r="F135" t="str">
            <v>โรงพยาบาลสวรรคโลก</v>
          </cell>
          <cell r="G135" t="str">
            <v>รพช.</v>
          </cell>
          <cell r="H135" t="str">
            <v>M2</v>
          </cell>
          <cell r="I135">
            <v>111</v>
          </cell>
          <cell r="J135" t="str">
            <v>64</v>
          </cell>
          <cell r="K135" t="str">
            <v>สุโขทัย</v>
          </cell>
          <cell r="L135" t="str">
            <v>6407</v>
          </cell>
          <cell r="M135" t="str">
            <v>สวรรคโลก</v>
          </cell>
          <cell r="N135" t="str">
            <v>640701</v>
          </cell>
          <cell r="O135" t="str">
            <v>เมืองสวรรคโลก</v>
          </cell>
          <cell r="P135" t="str">
            <v>04</v>
          </cell>
        </row>
        <row r="136">
          <cell r="D136" t="str">
            <v>11246</v>
          </cell>
          <cell r="E136" t="str">
            <v>รพ.กงไกรลาศ</v>
          </cell>
          <cell r="F136" t="str">
            <v>โรงพยาบาลกงไกรลาศ</v>
          </cell>
          <cell r="G136" t="str">
            <v>รพช.</v>
          </cell>
          <cell r="H136" t="str">
            <v>F2</v>
          </cell>
          <cell r="I136">
            <v>34</v>
          </cell>
          <cell r="J136" t="str">
            <v>64</v>
          </cell>
          <cell r="K136" t="str">
            <v>สุโขทัย</v>
          </cell>
          <cell r="L136" t="str">
            <v>6404</v>
          </cell>
          <cell r="M136" t="str">
            <v>กงไกรลาศ</v>
          </cell>
          <cell r="N136" t="str">
            <v>640401</v>
          </cell>
          <cell r="O136" t="str">
            <v>กง</v>
          </cell>
          <cell r="P136" t="str">
            <v>02</v>
          </cell>
        </row>
        <row r="137">
          <cell r="D137" t="str">
            <v>11245</v>
          </cell>
          <cell r="E137" t="str">
            <v>รพ.คีรีมาศ</v>
          </cell>
          <cell r="F137" t="str">
            <v>โรงพยาบาลคีรีมาศ</v>
          </cell>
          <cell r="G137" t="str">
            <v>รพช.</v>
          </cell>
          <cell r="H137" t="str">
            <v>F2</v>
          </cell>
          <cell r="I137">
            <v>40</v>
          </cell>
          <cell r="J137" t="str">
            <v>64</v>
          </cell>
          <cell r="K137" t="str">
            <v>สุโขทัย</v>
          </cell>
          <cell r="L137" t="str">
            <v>6403</v>
          </cell>
          <cell r="M137" t="str">
            <v>คีรีมาศ</v>
          </cell>
          <cell r="N137" t="str">
            <v>640301</v>
          </cell>
          <cell r="O137" t="str">
            <v>โตนด</v>
          </cell>
          <cell r="P137" t="str">
            <v>07</v>
          </cell>
        </row>
        <row r="138">
          <cell r="D138" t="str">
            <v>11250</v>
          </cell>
          <cell r="E138" t="str">
            <v>รพ.ทุ่งเสลี่ยม</v>
          </cell>
          <cell r="F138" t="str">
            <v>โรงพยาบาลทุ่งเสลี่ยม</v>
          </cell>
          <cell r="G138" t="str">
            <v>รพช.</v>
          </cell>
          <cell r="H138" t="str">
            <v>F2</v>
          </cell>
          <cell r="I138">
            <v>43</v>
          </cell>
          <cell r="J138" t="str">
            <v>64</v>
          </cell>
          <cell r="K138" t="str">
            <v>สุโขทัย</v>
          </cell>
          <cell r="L138" t="str">
            <v>6409</v>
          </cell>
          <cell r="M138" t="str">
            <v>ทุ่งเสลี่ยม</v>
          </cell>
          <cell r="N138" t="str">
            <v>640903</v>
          </cell>
          <cell r="O138" t="str">
            <v>ทุ่งเสลี่ยม</v>
          </cell>
          <cell r="P138" t="str">
            <v>08</v>
          </cell>
        </row>
        <row r="139">
          <cell r="D139" t="str">
            <v>11244</v>
          </cell>
          <cell r="E139" t="str">
            <v>รพ.บ้านด่านลานหอย</v>
          </cell>
          <cell r="F139" t="str">
            <v>โรงพยาบาลบ้านด่านลานหอย</v>
          </cell>
          <cell r="G139" t="str">
            <v>รพช.</v>
          </cell>
          <cell r="H139" t="str">
            <v>F2</v>
          </cell>
          <cell r="I139">
            <v>35</v>
          </cell>
          <cell r="J139" t="str">
            <v>64</v>
          </cell>
          <cell r="K139" t="str">
            <v>สุโขทัย</v>
          </cell>
          <cell r="L139" t="str">
            <v>6402</v>
          </cell>
          <cell r="M139" t="str">
            <v>บ้านด่านลานหอย</v>
          </cell>
          <cell r="N139" t="str">
            <v>640202</v>
          </cell>
          <cell r="O139" t="str">
            <v>บ้านด่าน</v>
          </cell>
          <cell r="P139" t="str">
            <v>02</v>
          </cell>
        </row>
        <row r="140">
          <cell r="D140" t="str">
            <v>11249</v>
          </cell>
          <cell r="E140" t="str">
            <v>รพ.ศรีนคร</v>
          </cell>
          <cell r="F140" t="str">
            <v>โรงพยาบาลศรีนคร</v>
          </cell>
          <cell r="G140" t="str">
            <v>รพช.</v>
          </cell>
          <cell r="H140" t="str">
            <v>F2</v>
          </cell>
          <cell r="I140">
            <v>31</v>
          </cell>
          <cell r="J140" t="str">
            <v>64</v>
          </cell>
          <cell r="K140" t="str">
            <v>สุโขทัย</v>
          </cell>
          <cell r="L140" t="str">
            <v>6408</v>
          </cell>
          <cell r="M140" t="str">
            <v>ศรีนคร</v>
          </cell>
          <cell r="N140" t="str">
            <v>640801</v>
          </cell>
          <cell r="O140" t="str">
            <v>ศรีนคร</v>
          </cell>
          <cell r="P140" t="str">
            <v>03</v>
          </cell>
        </row>
        <row r="141">
          <cell r="D141" t="str">
            <v>11247</v>
          </cell>
          <cell r="E141" t="str">
            <v>รพ.ศรีสัชนาลัย</v>
          </cell>
          <cell r="F141" t="str">
            <v>โรงพยาบาลศรีสัชนาลัย</v>
          </cell>
          <cell r="G141" t="str">
            <v>รพช.</v>
          </cell>
          <cell r="H141" t="str">
            <v>F1</v>
          </cell>
          <cell r="I141">
            <v>70</v>
          </cell>
          <cell r="J141" t="str">
            <v>64</v>
          </cell>
          <cell r="K141" t="str">
            <v>สุโขทัย</v>
          </cell>
          <cell r="L141" t="str">
            <v>6405</v>
          </cell>
          <cell r="M141" t="str">
            <v>ศรีสัชนาลัย</v>
          </cell>
          <cell r="N141" t="str">
            <v>640501</v>
          </cell>
          <cell r="O141" t="str">
            <v>หาดเสี้ยว</v>
          </cell>
          <cell r="P141" t="str">
            <v>03</v>
          </cell>
        </row>
        <row r="142">
          <cell r="D142" t="str">
            <v>10673</v>
          </cell>
          <cell r="E142" t="str">
            <v>รพ.อุตรดิตถ์</v>
          </cell>
          <cell r="F142" t="str">
            <v>โรงพยาบาลอุตรดิตถ์</v>
          </cell>
          <cell r="G142" t="str">
            <v>รพศ.</v>
          </cell>
          <cell r="H142" t="str">
            <v>A</v>
          </cell>
          <cell r="I142">
            <v>620</v>
          </cell>
          <cell r="J142" t="str">
            <v>53</v>
          </cell>
          <cell r="K142" t="str">
            <v>อุตรดิตถ์</v>
          </cell>
          <cell r="L142" t="str">
            <v>5301</v>
          </cell>
          <cell r="M142" t="str">
            <v>เมืองอุตรดิตถ์</v>
          </cell>
          <cell r="N142" t="str">
            <v>530101</v>
          </cell>
          <cell r="O142" t="str">
            <v>ท่าอิฐ</v>
          </cell>
          <cell r="P142" t="str">
            <v>00</v>
          </cell>
        </row>
        <row r="143">
          <cell r="D143" t="str">
            <v>11160</v>
          </cell>
          <cell r="E143" t="str">
            <v>รพ.น้ำปาด</v>
          </cell>
          <cell r="F143" t="str">
            <v>โรงพยาบาลน้ำปาด</v>
          </cell>
          <cell r="G143" t="str">
            <v>รพช.</v>
          </cell>
          <cell r="H143" t="str">
            <v>F1</v>
          </cell>
          <cell r="I143">
            <v>34</v>
          </cell>
          <cell r="J143" t="str">
            <v>53</v>
          </cell>
          <cell r="K143" t="str">
            <v>อุตรดิตถ์</v>
          </cell>
          <cell r="L143" t="str">
            <v>5304</v>
          </cell>
          <cell r="M143" t="str">
            <v>น้ำปาด</v>
          </cell>
          <cell r="N143" t="str">
            <v>530401</v>
          </cell>
          <cell r="O143" t="str">
            <v>แสนตอ</v>
          </cell>
          <cell r="P143" t="str">
            <v>04</v>
          </cell>
        </row>
        <row r="144">
          <cell r="D144" t="str">
            <v>11158</v>
          </cell>
          <cell r="E144" t="str">
            <v>รพ.ตรอน</v>
          </cell>
          <cell r="F144" t="str">
            <v>โรงพยาบาลตรอน</v>
          </cell>
          <cell r="G144" t="str">
            <v>รพช.</v>
          </cell>
          <cell r="H144" t="str">
            <v>F2</v>
          </cell>
          <cell r="I144">
            <v>34</v>
          </cell>
          <cell r="J144" t="str">
            <v>53</v>
          </cell>
          <cell r="K144" t="str">
            <v>อุตรดิตถ์</v>
          </cell>
          <cell r="L144" t="str">
            <v>5302</v>
          </cell>
          <cell r="M144" t="str">
            <v>ตรอน</v>
          </cell>
          <cell r="N144" t="str">
            <v>530202</v>
          </cell>
          <cell r="O144" t="str">
            <v>บ้านแก่ง</v>
          </cell>
          <cell r="P144" t="str">
            <v>02</v>
          </cell>
        </row>
        <row r="145">
          <cell r="D145" t="str">
            <v>11165</v>
          </cell>
          <cell r="E145" t="str">
            <v>รพ.ทองแสนขัน</v>
          </cell>
          <cell r="F145" t="str">
            <v>โรงพยาบาลทองแสนขัน</v>
          </cell>
          <cell r="G145" t="str">
            <v>รพช.</v>
          </cell>
          <cell r="H145" t="str">
            <v>F2</v>
          </cell>
          <cell r="I145">
            <v>35</v>
          </cell>
          <cell r="J145" t="str">
            <v>53</v>
          </cell>
          <cell r="K145" t="str">
            <v>อุตรดิตถ์</v>
          </cell>
          <cell r="L145" t="str">
            <v>5309</v>
          </cell>
          <cell r="M145" t="str">
            <v>ทองแสนขัน</v>
          </cell>
          <cell r="N145" t="str">
            <v>530902</v>
          </cell>
          <cell r="O145" t="str">
            <v>บ่อทอง</v>
          </cell>
          <cell r="P145" t="str">
            <v>09</v>
          </cell>
        </row>
        <row r="146">
          <cell r="D146" t="str">
            <v>11159</v>
          </cell>
          <cell r="E146" t="str">
            <v>รพ.ท่าปลา</v>
          </cell>
          <cell r="F146" t="str">
            <v>โรงพยาบาลท่าปลา</v>
          </cell>
          <cell r="G146" t="str">
            <v>รพช.</v>
          </cell>
          <cell r="H146" t="str">
            <v>F2</v>
          </cell>
          <cell r="I146">
            <v>35</v>
          </cell>
          <cell r="J146" t="str">
            <v>53</v>
          </cell>
          <cell r="K146" t="str">
            <v>อุตรดิตถ์</v>
          </cell>
          <cell r="L146" t="str">
            <v>5303</v>
          </cell>
          <cell r="M146" t="str">
            <v>ท่าปลา</v>
          </cell>
          <cell r="N146" t="str">
            <v>530301</v>
          </cell>
          <cell r="O146" t="str">
            <v>ท่าปลา</v>
          </cell>
          <cell r="P146" t="str">
            <v>01</v>
          </cell>
        </row>
        <row r="147">
          <cell r="D147" t="str">
            <v>11162</v>
          </cell>
          <cell r="E147" t="str">
            <v>รพ.บ้านโคก</v>
          </cell>
          <cell r="F147" t="str">
            <v>โรงพยาบาลบ้านโคก</v>
          </cell>
          <cell r="G147" t="str">
            <v>รพช.</v>
          </cell>
          <cell r="H147" t="str">
            <v>F2</v>
          </cell>
          <cell r="I147">
            <v>30</v>
          </cell>
          <cell r="J147" t="str">
            <v>53</v>
          </cell>
          <cell r="K147" t="str">
            <v>อุตรดิตถ์</v>
          </cell>
          <cell r="L147" t="str">
            <v>5306</v>
          </cell>
          <cell r="M147" t="str">
            <v>บ้านโคก</v>
          </cell>
          <cell r="N147" t="str">
            <v>530602</v>
          </cell>
          <cell r="O147" t="str">
            <v>บ้านโคก</v>
          </cell>
          <cell r="P147" t="str">
            <v>03</v>
          </cell>
        </row>
        <row r="148">
          <cell r="D148" t="str">
            <v>11163</v>
          </cell>
          <cell r="E148" t="str">
            <v>รพ.พิชัย</v>
          </cell>
          <cell r="F148" t="str">
            <v>โรงพยาบาลพิชัย</v>
          </cell>
          <cell r="G148" t="str">
            <v>รพช.</v>
          </cell>
          <cell r="H148" t="str">
            <v>F2</v>
          </cell>
          <cell r="I148">
            <v>60</v>
          </cell>
          <cell r="J148" t="str">
            <v>53</v>
          </cell>
          <cell r="K148" t="str">
            <v>อุตรดิตถ์</v>
          </cell>
          <cell r="L148" t="str">
            <v>5307</v>
          </cell>
          <cell r="M148" t="str">
            <v>พิชัย</v>
          </cell>
          <cell r="N148" t="str">
            <v>530701</v>
          </cell>
          <cell r="O148" t="str">
            <v>ในเมือง</v>
          </cell>
          <cell r="P148" t="str">
            <v>01</v>
          </cell>
        </row>
        <row r="149">
          <cell r="D149" t="str">
            <v>11161</v>
          </cell>
          <cell r="E149" t="str">
            <v>รพ.ฟากท่า</v>
          </cell>
          <cell r="F149" t="str">
            <v>โรงพยาบาลฟากท่า</v>
          </cell>
          <cell r="G149" t="str">
            <v>รพช.</v>
          </cell>
          <cell r="H149" t="str">
            <v>F2</v>
          </cell>
          <cell r="I149">
            <v>30</v>
          </cell>
          <cell r="J149" t="str">
            <v>53</v>
          </cell>
          <cell r="K149" t="str">
            <v>อุตรดิตถ์</v>
          </cell>
          <cell r="L149" t="str">
            <v>5305</v>
          </cell>
          <cell r="M149" t="str">
            <v>ฟากท่า</v>
          </cell>
          <cell r="N149" t="str">
            <v>530501</v>
          </cell>
          <cell r="O149" t="str">
            <v>ฟากท่า</v>
          </cell>
          <cell r="P149" t="str">
            <v>01</v>
          </cell>
        </row>
        <row r="150">
          <cell r="D150" t="str">
            <v>11164</v>
          </cell>
          <cell r="E150" t="str">
            <v>รพ.ลับแล</v>
          </cell>
          <cell r="F150" t="str">
            <v>โรงพยาบาลลับแล</v>
          </cell>
          <cell r="G150" t="str">
            <v>รพช.</v>
          </cell>
          <cell r="H150" t="str">
            <v>F2</v>
          </cell>
          <cell r="I150">
            <v>30</v>
          </cell>
          <cell r="J150" t="str">
            <v>53</v>
          </cell>
          <cell r="K150" t="str">
            <v>อุตรดิตถ์</v>
          </cell>
          <cell r="L150" t="str">
            <v>5308</v>
          </cell>
          <cell r="M150" t="str">
            <v>ลับแล</v>
          </cell>
          <cell r="N150" t="str">
            <v>530805</v>
          </cell>
          <cell r="O150" t="str">
            <v>ชัยจุมพล</v>
          </cell>
          <cell r="P150" t="str">
            <v>01</v>
          </cell>
        </row>
        <row r="151">
          <cell r="D151" t="str">
            <v>10721</v>
          </cell>
          <cell r="E151" t="str">
            <v>รพ.กำแพงเพชร</v>
          </cell>
          <cell r="F151" t="str">
            <v>โรงพยาบาลกำแพงเพชร</v>
          </cell>
          <cell r="G151" t="str">
            <v>รพท.</v>
          </cell>
          <cell r="H151" t="str">
            <v>S</v>
          </cell>
          <cell r="I151">
            <v>480</v>
          </cell>
          <cell r="J151" t="str">
            <v>62</v>
          </cell>
          <cell r="K151" t="str">
            <v>กำแพงเพชร</v>
          </cell>
          <cell r="L151" t="str">
            <v>6201</v>
          </cell>
          <cell r="M151" t="str">
            <v>เมืองกำแพงเพชร</v>
          </cell>
          <cell r="N151" t="str">
            <v>620101</v>
          </cell>
          <cell r="O151" t="str">
            <v>ในเมือง</v>
          </cell>
          <cell r="P151" t="str">
            <v>00</v>
          </cell>
        </row>
        <row r="152">
          <cell r="D152" t="str">
            <v>11231</v>
          </cell>
          <cell r="E152" t="str">
            <v>รพ.ขาณุวรลักษบุรี</v>
          </cell>
          <cell r="F152" t="str">
            <v>โรงพยาบาลขาณุวรลักษบุรี</v>
          </cell>
          <cell r="G152" t="str">
            <v>รพช.</v>
          </cell>
          <cell r="H152" t="str">
            <v>M2</v>
          </cell>
          <cell r="I152">
            <v>98</v>
          </cell>
          <cell r="J152" t="str">
            <v>62</v>
          </cell>
          <cell r="K152" t="str">
            <v>กำแพงเพชร</v>
          </cell>
          <cell r="L152" t="str">
            <v>6204</v>
          </cell>
          <cell r="M152" t="str">
            <v>ขาณุวรลักษบุรี</v>
          </cell>
          <cell r="N152" t="str">
            <v>620405</v>
          </cell>
          <cell r="O152" t="str">
            <v>แสนตอ</v>
          </cell>
          <cell r="P152" t="str">
            <v>02</v>
          </cell>
        </row>
        <row r="153">
          <cell r="D153" t="str">
            <v>11232</v>
          </cell>
          <cell r="E153" t="str">
            <v>รพ.คลองขลุง</v>
          </cell>
          <cell r="F153" t="str">
            <v>โรงพยาบาลคลองขลุง</v>
          </cell>
          <cell r="G153" t="str">
            <v>รพช.</v>
          </cell>
          <cell r="H153" t="str">
            <v>F1</v>
          </cell>
          <cell r="I153">
            <v>118</v>
          </cell>
          <cell r="J153" t="str">
            <v>62</v>
          </cell>
          <cell r="K153" t="str">
            <v>กำแพงเพชร</v>
          </cell>
          <cell r="L153" t="str">
            <v>6205</v>
          </cell>
          <cell r="M153" t="str">
            <v>คลองขลุง</v>
          </cell>
          <cell r="N153" t="str">
            <v>620501</v>
          </cell>
          <cell r="O153" t="str">
            <v>คลองขลุง</v>
          </cell>
          <cell r="P153" t="str">
            <v>10</v>
          </cell>
        </row>
        <row r="154">
          <cell r="D154" t="str">
            <v>11230</v>
          </cell>
          <cell r="E154" t="str">
            <v>รพ.คลองลาน</v>
          </cell>
          <cell r="F154" t="str">
            <v>โรงพยาบาลคลองลาน</v>
          </cell>
          <cell r="G154" t="str">
            <v>รพช.</v>
          </cell>
          <cell r="H154" t="str">
            <v>F2</v>
          </cell>
          <cell r="I154">
            <v>76</v>
          </cell>
          <cell r="J154" t="str">
            <v>62</v>
          </cell>
          <cell r="K154" t="str">
            <v>กำแพงเพชร</v>
          </cell>
          <cell r="L154" t="str">
            <v>6203</v>
          </cell>
          <cell r="M154" t="str">
            <v>คลองลาน</v>
          </cell>
          <cell r="N154" t="str">
            <v>620301</v>
          </cell>
          <cell r="O154" t="str">
            <v>คลองน้ำไหล</v>
          </cell>
          <cell r="P154" t="str">
            <v>09</v>
          </cell>
        </row>
        <row r="155">
          <cell r="D155" t="str">
            <v>11235</v>
          </cell>
          <cell r="E155" t="str">
            <v>รพ.ทรายทองวัฒนา</v>
          </cell>
          <cell r="F155" t="str">
            <v>โรงพยาบาลทรายทองวัฒนา</v>
          </cell>
          <cell r="G155" t="str">
            <v>รพช.</v>
          </cell>
          <cell r="H155" t="str">
            <v>F2</v>
          </cell>
          <cell r="I155">
            <v>39</v>
          </cell>
          <cell r="J155" t="str">
            <v>62</v>
          </cell>
          <cell r="K155" t="str">
            <v>กำแพงเพชร</v>
          </cell>
          <cell r="L155" t="str">
            <v>6208</v>
          </cell>
          <cell r="M155" t="str">
            <v>ทรายทองวัฒนา</v>
          </cell>
          <cell r="N155" t="str">
            <v>620801</v>
          </cell>
          <cell r="O155" t="str">
            <v>ทุ่งทราย</v>
          </cell>
          <cell r="P155" t="str">
            <v>01</v>
          </cell>
        </row>
        <row r="156">
          <cell r="D156" t="str">
            <v>11229</v>
          </cell>
          <cell r="E156" t="str">
            <v>รพ.ไทรงาม</v>
          </cell>
          <cell r="F156" t="str">
            <v>โรงพยาบาลไทรงาม</v>
          </cell>
          <cell r="G156" t="str">
            <v>รพช.</v>
          </cell>
          <cell r="H156" t="str">
            <v>F2</v>
          </cell>
          <cell r="I156">
            <v>40</v>
          </cell>
          <cell r="J156" t="str">
            <v>62</v>
          </cell>
          <cell r="K156" t="str">
            <v>กำแพงเพชร</v>
          </cell>
          <cell r="L156" t="str">
            <v>6202</v>
          </cell>
          <cell r="M156" t="str">
            <v>ไทรงาม</v>
          </cell>
          <cell r="N156" t="str">
            <v>620201</v>
          </cell>
          <cell r="O156" t="str">
            <v>ไทรงาม</v>
          </cell>
          <cell r="P156" t="str">
            <v>04</v>
          </cell>
        </row>
        <row r="157">
          <cell r="D157" t="str">
            <v>14135</v>
          </cell>
          <cell r="E157" t="str">
            <v>รพ.บึงสามัคคี</v>
          </cell>
          <cell r="F157" t="str">
            <v>โรงพยาบาลบึงสามัคคี</v>
          </cell>
          <cell r="G157" t="str">
            <v>รพช.</v>
          </cell>
          <cell r="H157" t="str">
            <v>F2</v>
          </cell>
          <cell r="I157">
            <v>40</v>
          </cell>
          <cell r="J157" t="str">
            <v>62</v>
          </cell>
          <cell r="K157" t="str">
            <v>กำแพงเพชร</v>
          </cell>
          <cell r="L157" t="str">
            <v>6210</v>
          </cell>
          <cell r="M157" t="str">
            <v>บึงสามัคคี</v>
          </cell>
          <cell r="N157" t="str">
            <v>621003</v>
          </cell>
          <cell r="O157" t="str">
            <v>ระหาน</v>
          </cell>
          <cell r="P157" t="str">
            <v>07</v>
          </cell>
        </row>
        <row r="158">
          <cell r="D158" t="str">
            <v>11236</v>
          </cell>
          <cell r="E158" t="str">
            <v>รพ.ปางศิลาทอง</v>
          </cell>
          <cell r="F158" t="str">
            <v>โรงพยาบาลปางศิลาทอง</v>
          </cell>
          <cell r="G158" t="str">
            <v>รพช.</v>
          </cell>
          <cell r="H158" t="str">
            <v>F2</v>
          </cell>
          <cell r="I158">
            <v>35</v>
          </cell>
          <cell r="J158" t="str">
            <v>62</v>
          </cell>
          <cell r="K158" t="str">
            <v>กำแพงเพชร</v>
          </cell>
          <cell r="L158" t="str">
            <v>6209</v>
          </cell>
          <cell r="M158" t="str">
            <v>ปางศิลาทอง</v>
          </cell>
          <cell r="N158" t="str">
            <v>620902</v>
          </cell>
          <cell r="O158" t="str">
            <v>หินดาต</v>
          </cell>
          <cell r="P158" t="str">
            <v>04</v>
          </cell>
        </row>
        <row r="159">
          <cell r="D159" t="str">
            <v>11233</v>
          </cell>
          <cell r="E159" t="str">
            <v>รพ.พรานกระต่าย</v>
          </cell>
          <cell r="F159" t="str">
            <v>โรงพยาบาลพรานกระต่าย</v>
          </cell>
          <cell r="G159" t="str">
            <v>รพช.</v>
          </cell>
          <cell r="H159" t="str">
            <v>F2</v>
          </cell>
          <cell r="I159">
            <v>65</v>
          </cell>
          <cell r="J159" t="str">
            <v>62</v>
          </cell>
          <cell r="K159" t="str">
            <v>กำแพงเพชร</v>
          </cell>
          <cell r="L159" t="str">
            <v>6206</v>
          </cell>
          <cell r="M159" t="str">
            <v>พรานกระต่าย</v>
          </cell>
          <cell r="N159" t="str">
            <v>620601</v>
          </cell>
          <cell r="O159" t="str">
            <v>พรานกระต่าย</v>
          </cell>
          <cell r="P159" t="str">
            <v>11</v>
          </cell>
        </row>
        <row r="160">
          <cell r="D160" t="str">
            <v>11234</v>
          </cell>
          <cell r="E160" t="str">
            <v>รพ.ลานกระบือ</v>
          </cell>
          <cell r="F160" t="str">
            <v>โรงพยาบาลลานกระบือ</v>
          </cell>
          <cell r="G160" t="str">
            <v>รพช.</v>
          </cell>
          <cell r="H160" t="str">
            <v>F2</v>
          </cell>
          <cell r="I160">
            <v>34</v>
          </cell>
          <cell r="J160" t="str">
            <v>62</v>
          </cell>
          <cell r="K160" t="str">
            <v>กำแพงเพชร</v>
          </cell>
          <cell r="L160" t="str">
            <v>6207</v>
          </cell>
          <cell r="M160" t="str">
            <v>ลานกระบือ</v>
          </cell>
          <cell r="N160" t="str">
            <v>620701</v>
          </cell>
          <cell r="O160" t="str">
            <v>ลานกระบือ</v>
          </cell>
          <cell r="P160" t="str">
            <v>06</v>
          </cell>
        </row>
        <row r="161">
          <cell r="D161" t="str">
            <v>28010</v>
          </cell>
          <cell r="E161" t="str">
            <v>รพ.โกสัมพีนคร</v>
          </cell>
          <cell r="F161" t="str">
            <v>โรงพยาบาลโกสัมพีนคร</v>
          </cell>
          <cell r="G161" t="str">
            <v>รพช.</v>
          </cell>
          <cell r="H161" t="str">
            <v>F3</v>
          </cell>
          <cell r="I161">
            <v>10</v>
          </cell>
          <cell r="J161" t="str">
            <v>62</v>
          </cell>
          <cell r="K161" t="str">
            <v>กำแพงเพชร</v>
          </cell>
          <cell r="L161" t="str">
            <v>6211</v>
          </cell>
          <cell r="M161" t="str">
            <v>โกสัมพีนคร</v>
          </cell>
          <cell r="N161" t="str">
            <v>621101</v>
          </cell>
          <cell r="O161" t="str">
            <v>โกสัมพี</v>
          </cell>
          <cell r="P161" t="str">
            <v>03</v>
          </cell>
        </row>
        <row r="162">
          <cell r="D162" t="str">
            <v>11228</v>
          </cell>
          <cell r="E162" t="str">
            <v>รพ.ทุ่งโพธิ์ทะเล</v>
          </cell>
          <cell r="F162" t="str">
            <v>โรงพยาบาลทุ่งโพธิ์ทะเล</v>
          </cell>
          <cell r="G162" t="str">
            <v>รพช.</v>
          </cell>
          <cell r="H162" t="str">
            <v>F3</v>
          </cell>
          <cell r="I162">
            <v>10</v>
          </cell>
          <cell r="J162" t="str">
            <v>62</v>
          </cell>
          <cell r="K162" t="str">
            <v>กำแพงเพชร</v>
          </cell>
          <cell r="L162" t="str">
            <v>6201</v>
          </cell>
          <cell r="M162" t="str">
            <v>เมืองกำแพงเพชร</v>
          </cell>
          <cell r="N162" t="str">
            <v>620112</v>
          </cell>
          <cell r="O162" t="str">
            <v>นิคมทุ่งโพธิ์ทะเล</v>
          </cell>
          <cell r="P162" t="str">
            <v>12</v>
          </cell>
        </row>
        <row r="163">
          <cell r="D163" t="str">
            <v>10694</v>
          </cell>
          <cell r="E163" t="str">
            <v>รพ.ชัยนาทนเรนทร</v>
          </cell>
          <cell r="F163" t="str">
            <v>โรงพยาบาลชัยนาทนเรนทร</v>
          </cell>
          <cell r="G163" t="str">
            <v>รพท.</v>
          </cell>
          <cell r="H163" t="str">
            <v>S</v>
          </cell>
          <cell r="I163">
            <v>348</v>
          </cell>
          <cell r="J163" t="str">
            <v>18</v>
          </cell>
          <cell r="K163" t="str">
            <v>ชัยนาท</v>
          </cell>
          <cell r="L163" t="str">
            <v>1801</v>
          </cell>
          <cell r="M163" t="str">
            <v>เมืองชัยนาท</v>
          </cell>
          <cell r="N163" t="str">
            <v>180101</v>
          </cell>
          <cell r="O163" t="str">
            <v>ในเมือง</v>
          </cell>
          <cell r="P163" t="str">
            <v>05</v>
          </cell>
        </row>
        <row r="164">
          <cell r="D164" t="str">
            <v>10802</v>
          </cell>
          <cell r="E164" t="str">
            <v>รพ.มโนรมย์</v>
          </cell>
          <cell r="F164" t="str">
            <v>โรงพยาบาลมโนรมย์</v>
          </cell>
          <cell r="G164" t="str">
            <v>รพช.</v>
          </cell>
          <cell r="H164" t="str">
            <v>F2</v>
          </cell>
          <cell r="I164">
            <v>30</v>
          </cell>
          <cell r="J164" t="str">
            <v>18</v>
          </cell>
          <cell r="K164" t="str">
            <v>ชัยนาท</v>
          </cell>
          <cell r="L164" t="str">
            <v>1802</v>
          </cell>
          <cell r="M164" t="str">
            <v>มโนรมย์</v>
          </cell>
          <cell r="N164" t="str">
            <v>180205</v>
          </cell>
          <cell r="O164" t="str">
            <v>หางน้ำสาคร</v>
          </cell>
          <cell r="P164" t="str">
            <v>04</v>
          </cell>
        </row>
        <row r="165">
          <cell r="D165" t="str">
            <v>10803</v>
          </cell>
          <cell r="E165" t="str">
            <v>รพ.วัดสิงห์</v>
          </cell>
          <cell r="F165" t="str">
            <v>โรงพยาบาลวัดสิงห์</v>
          </cell>
          <cell r="G165" t="str">
            <v>รพช.</v>
          </cell>
          <cell r="H165" t="str">
            <v>F2</v>
          </cell>
          <cell r="I165">
            <v>30</v>
          </cell>
          <cell r="J165" t="str">
            <v>18</v>
          </cell>
          <cell r="K165" t="str">
            <v>ชัยนาท</v>
          </cell>
          <cell r="L165" t="str">
            <v>1803</v>
          </cell>
          <cell r="M165" t="str">
            <v>วัดสิงห์</v>
          </cell>
          <cell r="N165" t="str">
            <v>180301</v>
          </cell>
          <cell r="O165" t="str">
            <v>วัดสิงห์</v>
          </cell>
          <cell r="P165" t="str">
            <v>00</v>
          </cell>
        </row>
        <row r="166">
          <cell r="D166" t="str">
            <v>10805</v>
          </cell>
          <cell r="E166" t="str">
            <v>รพ.สรรคบุรี</v>
          </cell>
          <cell r="F166" t="str">
            <v>โรงพยาบาลสรรคบุรี</v>
          </cell>
          <cell r="G166" t="str">
            <v>รพช.</v>
          </cell>
          <cell r="H166" t="str">
            <v>F2</v>
          </cell>
          <cell r="I166">
            <v>60</v>
          </cell>
          <cell r="J166" t="str">
            <v>18</v>
          </cell>
          <cell r="K166" t="str">
            <v>ชัยนาท</v>
          </cell>
          <cell r="L166" t="str">
            <v>1805</v>
          </cell>
          <cell r="M166" t="str">
            <v>สรรคบุรี</v>
          </cell>
          <cell r="N166" t="str">
            <v>180501</v>
          </cell>
          <cell r="O166" t="str">
            <v>แพรกศรีราชา</v>
          </cell>
          <cell r="P166" t="str">
            <v>08</v>
          </cell>
        </row>
        <row r="167">
          <cell r="D167" t="str">
            <v>10804</v>
          </cell>
          <cell r="E167" t="str">
            <v>รพ.สรรพยา</v>
          </cell>
          <cell r="F167" t="str">
            <v>โรงพยาบาลสรรพยา</v>
          </cell>
          <cell r="G167" t="str">
            <v>รพช.</v>
          </cell>
          <cell r="H167" t="str">
            <v>F2</v>
          </cell>
          <cell r="I167">
            <v>30</v>
          </cell>
          <cell r="J167" t="str">
            <v>18</v>
          </cell>
          <cell r="K167" t="str">
            <v>ชัยนาท</v>
          </cell>
          <cell r="L167" t="str">
            <v>1804</v>
          </cell>
          <cell r="M167" t="str">
            <v>สรรพยา</v>
          </cell>
          <cell r="N167" t="str">
            <v>180404</v>
          </cell>
          <cell r="O167" t="str">
            <v>โพนางดำตก</v>
          </cell>
          <cell r="P167" t="str">
            <v>05</v>
          </cell>
        </row>
        <row r="168">
          <cell r="D168" t="str">
            <v>10806</v>
          </cell>
          <cell r="E168" t="str">
            <v>รพ.หันคา</v>
          </cell>
          <cell r="F168" t="str">
            <v>โรงพยาบาลหันคา</v>
          </cell>
          <cell r="G168" t="str">
            <v>รพช.</v>
          </cell>
          <cell r="H168" t="str">
            <v>F2</v>
          </cell>
          <cell r="I168">
            <v>30</v>
          </cell>
          <cell r="J168" t="str">
            <v>18</v>
          </cell>
          <cell r="K168" t="str">
            <v>ชัยนาท</v>
          </cell>
          <cell r="L168" t="str">
            <v>1806</v>
          </cell>
          <cell r="M168" t="str">
            <v>หันคา</v>
          </cell>
          <cell r="N168" t="str">
            <v>180609</v>
          </cell>
          <cell r="O168" t="str">
            <v>เด่นใหญ่</v>
          </cell>
          <cell r="P168" t="str">
            <v>01</v>
          </cell>
        </row>
        <row r="169">
          <cell r="D169" t="str">
            <v>27975</v>
          </cell>
          <cell r="E169" t="str">
            <v>รพ.เนินขาม</v>
          </cell>
          <cell r="F169" t="str">
            <v>โรงพยาบาลเนินขาม</v>
          </cell>
          <cell r="G169" t="str">
            <v>รพช.</v>
          </cell>
          <cell r="H169" t="str">
            <v>F3</v>
          </cell>
          <cell r="I169">
            <v>0</v>
          </cell>
          <cell r="J169" t="str">
            <v>18</v>
          </cell>
          <cell r="K169" t="str">
            <v>ชัยนาท</v>
          </cell>
          <cell r="L169" t="str">
            <v>1808</v>
          </cell>
          <cell r="M169" t="str">
            <v>เนินขาม</v>
          </cell>
          <cell r="N169" t="str">
            <v>180801</v>
          </cell>
          <cell r="O169" t="str">
            <v>เนินขาม</v>
          </cell>
          <cell r="P169" t="str">
            <v>14</v>
          </cell>
        </row>
        <row r="170">
          <cell r="D170" t="str">
            <v>27974</v>
          </cell>
          <cell r="E170" t="str">
            <v>รพ.หนองมะโมง</v>
          </cell>
          <cell r="F170" t="str">
            <v>โรงพยาบาลหนองมะโมง</v>
          </cell>
          <cell r="G170" t="str">
            <v>รพช.</v>
          </cell>
          <cell r="H170" t="str">
            <v>F3</v>
          </cell>
          <cell r="I170">
            <v>14</v>
          </cell>
          <cell r="J170" t="str">
            <v>18</v>
          </cell>
          <cell r="K170" t="str">
            <v>ชัยนาท</v>
          </cell>
          <cell r="L170" t="str">
            <v>1807</v>
          </cell>
          <cell r="M170" t="str">
            <v>หนองมะโมง</v>
          </cell>
          <cell r="N170" t="str">
            <v>180701</v>
          </cell>
          <cell r="O170" t="str">
            <v>หนองมะโมง</v>
          </cell>
          <cell r="P170" t="str">
            <v>01</v>
          </cell>
        </row>
        <row r="171">
          <cell r="D171" t="str">
            <v>10675</v>
          </cell>
          <cell r="E171" t="str">
            <v>รพ.สวรรค์ประชารักษ์</v>
          </cell>
          <cell r="F171" t="str">
            <v>โรงพยาบาลสวรรค์ประชารักษ์</v>
          </cell>
          <cell r="G171" t="str">
            <v>รพศ.</v>
          </cell>
          <cell r="H171" t="str">
            <v>A</v>
          </cell>
          <cell r="I171">
            <v>544</v>
          </cell>
          <cell r="J171" t="str">
            <v>60</v>
          </cell>
          <cell r="K171" t="str">
            <v>นครสวรรค์</v>
          </cell>
          <cell r="L171" t="str">
            <v>6001</v>
          </cell>
          <cell r="M171" t="str">
            <v>เมืองนครสวรรค์</v>
          </cell>
          <cell r="N171" t="str">
            <v>600101</v>
          </cell>
          <cell r="O171" t="str">
            <v>ปากน้ำโพ</v>
          </cell>
          <cell r="P171" t="str">
            <v>00</v>
          </cell>
        </row>
        <row r="172">
          <cell r="D172" t="str">
            <v>11214</v>
          </cell>
          <cell r="E172" t="str">
            <v>รพ.ตาคลี</v>
          </cell>
          <cell r="F172" t="str">
            <v>โรงพยาบาลตาคลี</v>
          </cell>
          <cell r="G172" t="str">
            <v>รพช.</v>
          </cell>
          <cell r="H172" t="str">
            <v>M2</v>
          </cell>
          <cell r="I172">
            <v>116</v>
          </cell>
          <cell r="J172" t="str">
            <v>60</v>
          </cell>
          <cell r="K172" t="str">
            <v>นครสวรรค์</v>
          </cell>
          <cell r="L172" t="str">
            <v>6007</v>
          </cell>
          <cell r="M172" t="str">
            <v>ตาคลี</v>
          </cell>
          <cell r="N172" t="str">
            <v>600701</v>
          </cell>
          <cell r="O172" t="str">
            <v>ตาคลี</v>
          </cell>
          <cell r="P172" t="str">
            <v>14</v>
          </cell>
        </row>
        <row r="173">
          <cell r="D173" t="str">
            <v>11218</v>
          </cell>
          <cell r="E173" t="str">
            <v>รพ.ลาดยาว</v>
          </cell>
          <cell r="F173" t="str">
            <v>โรงพยาบาลลาดยาว</v>
          </cell>
          <cell r="G173" t="str">
            <v>รพช.</v>
          </cell>
          <cell r="H173" t="str">
            <v>M2</v>
          </cell>
          <cell r="I173">
            <v>90</v>
          </cell>
          <cell r="J173" t="str">
            <v>60</v>
          </cell>
          <cell r="K173" t="str">
            <v>นครสวรรค์</v>
          </cell>
          <cell r="L173" t="str">
            <v>6011</v>
          </cell>
          <cell r="M173" t="str">
            <v>ลาดยาว</v>
          </cell>
          <cell r="N173" t="str">
            <v>601101</v>
          </cell>
          <cell r="O173" t="str">
            <v>ลาดยาว</v>
          </cell>
          <cell r="P173" t="str">
            <v>08</v>
          </cell>
        </row>
        <row r="174">
          <cell r="D174" t="str">
            <v>11210</v>
          </cell>
          <cell r="E174" t="str">
            <v>รพ.ชุมแสง</v>
          </cell>
          <cell r="F174" t="str">
            <v>โรงพยาบาลชุมแสง</v>
          </cell>
          <cell r="G174" t="str">
            <v>รพช.</v>
          </cell>
          <cell r="H174" t="str">
            <v>F1</v>
          </cell>
          <cell r="I174">
            <v>60</v>
          </cell>
          <cell r="J174" t="str">
            <v>60</v>
          </cell>
          <cell r="K174" t="str">
            <v>นครสวรรค์</v>
          </cell>
          <cell r="L174" t="str">
            <v>6003</v>
          </cell>
          <cell r="M174" t="str">
            <v>ชุมแสง</v>
          </cell>
          <cell r="N174" t="str">
            <v>600304</v>
          </cell>
          <cell r="O174" t="str">
            <v>เกยไชย</v>
          </cell>
          <cell r="P174" t="str">
            <v>04</v>
          </cell>
        </row>
        <row r="175">
          <cell r="D175" t="str">
            <v>11215</v>
          </cell>
          <cell r="E175" t="str">
            <v>รพ.ท่าตะโก</v>
          </cell>
          <cell r="F175" t="str">
            <v>โรงพยาบาลท่าตะโก</v>
          </cell>
          <cell r="G175" t="str">
            <v>รพช.</v>
          </cell>
          <cell r="H175" t="str">
            <v>F1</v>
          </cell>
          <cell r="I175">
            <v>60</v>
          </cell>
          <cell r="J175" t="str">
            <v>60</v>
          </cell>
          <cell r="K175" t="str">
            <v>นครสวรรค์</v>
          </cell>
          <cell r="L175" t="str">
            <v>6008</v>
          </cell>
          <cell r="M175" t="str">
            <v>ท่าตะโก</v>
          </cell>
          <cell r="N175" t="str">
            <v>600801</v>
          </cell>
          <cell r="O175" t="str">
            <v>ท่าตะโก</v>
          </cell>
          <cell r="P175" t="str">
            <v>01</v>
          </cell>
        </row>
        <row r="176">
          <cell r="D176" t="str">
            <v>11212</v>
          </cell>
          <cell r="E176" t="str">
            <v>รพ.บรรพตพิสัย</v>
          </cell>
          <cell r="F176" t="str">
            <v>โรงพยาบาลบรรพตพิสัย</v>
          </cell>
          <cell r="G176" t="str">
            <v>รพช.</v>
          </cell>
          <cell r="H176" t="str">
            <v>F1</v>
          </cell>
          <cell r="I176">
            <v>102</v>
          </cell>
          <cell r="J176" t="str">
            <v>60</v>
          </cell>
          <cell r="K176" t="str">
            <v>นครสวรรค์</v>
          </cell>
          <cell r="L176" t="str">
            <v>6005</v>
          </cell>
          <cell r="M176" t="str">
            <v>บรรพตพิสัย</v>
          </cell>
          <cell r="N176" t="str">
            <v>600513</v>
          </cell>
          <cell r="O176" t="str">
            <v>เจริญผล</v>
          </cell>
          <cell r="P176" t="str">
            <v>02</v>
          </cell>
        </row>
        <row r="177">
          <cell r="D177" t="str">
            <v>11213</v>
          </cell>
          <cell r="E177" t="str">
            <v>รพ.เก้าเลี้ยว</v>
          </cell>
          <cell r="F177" t="str">
            <v>โรงพยาบาลเก้าเลี้ยว</v>
          </cell>
          <cell r="G177" t="str">
            <v>รพช.</v>
          </cell>
          <cell r="H177" t="str">
            <v>F2</v>
          </cell>
          <cell r="I177">
            <v>33</v>
          </cell>
          <cell r="J177" t="str">
            <v>60</v>
          </cell>
          <cell r="K177" t="str">
            <v>นครสวรรค์</v>
          </cell>
          <cell r="L177" t="str">
            <v>6006</v>
          </cell>
          <cell r="M177" t="str">
            <v>เก้าเลี้ยว</v>
          </cell>
          <cell r="N177" t="str">
            <v>600602</v>
          </cell>
          <cell r="O177" t="str">
            <v>เก้าเลี้ยว</v>
          </cell>
          <cell r="P177" t="str">
            <v>01</v>
          </cell>
        </row>
        <row r="178">
          <cell r="D178" t="str">
            <v>11209</v>
          </cell>
          <cell r="E178" t="str">
            <v>รพ.โกรกพระ</v>
          </cell>
          <cell r="F178" t="str">
            <v>โรงพยาบาลโกรกพระ</v>
          </cell>
          <cell r="G178" t="str">
            <v>รพช.</v>
          </cell>
          <cell r="H178" t="str">
            <v>F2</v>
          </cell>
          <cell r="I178">
            <v>30</v>
          </cell>
          <cell r="J178" t="str">
            <v>60</v>
          </cell>
          <cell r="K178" t="str">
            <v>นครสวรรค์</v>
          </cell>
          <cell r="L178" t="str">
            <v>6002</v>
          </cell>
          <cell r="M178" t="str">
            <v>โกรกพระ</v>
          </cell>
          <cell r="N178" t="str">
            <v>600201</v>
          </cell>
          <cell r="O178" t="str">
            <v>โกรกพระ</v>
          </cell>
          <cell r="P178" t="str">
            <v>07</v>
          </cell>
        </row>
        <row r="179">
          <cell r="D179" t="str">
            <v>11219</v>
          </cell>
          <cell r="E179" t="str">
            <v>รพ.ตากฟ้า</v>
          </cell>
          <cell r="F179" t="str">
            <v>โรงพยาบาลตากฟ้า</v>
          </cell>
          <cell r="G179" t="str">
            <v>รพช.</v>
          </cell>
          <cell r="H179" t="str">
            <v>F2</v>
          </cell>
          <cell r="I179">
            <v>30</v>
          </cell>
          <cell r="J179" t="str">
            <v>60</v>
          </cell>
          <cell r="K179" t="str">
            <v>นครสวรรค์</v>
          </cell>
          <cell r="L179" t="str">
            <v>6012</v>
          </cell>
          <cell r="M179" t="str">
            <v>ตากฟ้า</v>
          </cell>
          <cell r="N179" t="str">
            <v>601201</v>
          </cell>
          <cell r="O179" t="str">
            <v>ตากฟ้า</v>
          </cell>
          <cell r="P179" t="str">
            <v>01</v>
          </cell>
        </row>
        <row r="180">
          <cell r="D180" t="str">
            <v>11217</v>
          </cell>
          <cell r="E180" t="str">
            <v>รพ.พยุหะคีรี</v>
          </cell>
          <cell r="F180" t="str">
            <v>โรงพยาบาลพยุหะคีรี</v>
          </cell>
          <cell r="G180" t="str">
            <v>รพช.</v>
          </cell>
          <cell r="H180" t="str">
            <v>F2</v>
          </cell>
          <cell r="I180">
            <v>36</v>
          </cell>
          <cell r="J180" t="str">
            <v>60</v>
          </cell>
          <cell r="K180" t="str">
            <v>นครสวรรค์</v>
          </cell>
          <cell r="L180" t="str">
            <v>6010</v>
          </cell>
          <cell r="M180" t="str">
            <v>พยุหะคีรี</v>
          </cell>
          <cell r="N180" t="str">
            <v>601001</v>
          </cell>
          <cell r="O180" t="str">
            <v>พยุหะ</v>
          </cell>
          <cell r="P180" t="str">
            <v>08</v>
          </cell>
        </row>
        <row r="181">
          <cell r="D181" t="str">
            <v>11216</v>
          </cell>
          <cell r="E181" t="str">
            <v>รพ.ไพศาลี</v>
          </cell>
          <cell r="F181" t="str">
            <v>โรงพยาบาลไพศาลี</v>
          </cell>
          <cell r="G181" t="str">
            <v>รพช.</v>
          </cell>
          <cell r="H181" t="str">
            <v>F2</v>
          </cell>
          <cell r="I181">
            <v>60</v>
          </cell>
          <cell r="J181" t="str">
            <v>60</v>
          </cell>
          <cell r="K181" t="str">
            <v>นครสวรรค์</v>
          </cell>
          <cell r="L181" t="str">
            <v>6009</v>
          </cell>
          <cell r="M181" t="str">
            <v>ไพศาลี</v>
          </cell>
          <cell r="N181" t="str">
            <v>600908</v>
          </cell>
          <cell r="O181" t="str">
            <v>ไพศาลี</v>
          </cell>
          <cell r="P181" t="str">
            <v>08</v>
          </cell>
        </row>
        <row r="182">
          <cell r="D182" t="str">
            <v>11220</v>
          </cell>
          <cell r="E182" t="str">
            <v>รพ.แม่วงก์</v>
          </cell>
          <cell r="F182" t="str">
            <v>โรงพยาบาลแม่วงก์</v>
          </cell>
          <cell r="G182" t="str">
            <v>รพช.</v>
          </cell>
          <cell r="H182" t="str">
            <v>F2</v>
          </cell>
          <cell r="I182">
            <v>30</v>
          </cell>
          <cell r="J182" t="str">
            <v>60</v>
          </cell>
          <cell r="K182" t="str">
            <v>นครสวรรค์</v>
          </cell>
          <cell r="L182" t="str">
            <v>6013</v>
          </cell>
          <cell r="M182" t="str">
            <v>แม่วงก์</v>
          </cell>
          <cell r="N182" t="str">
            <v>601301</v>
          </cell>
          <cell r="O182" t="str">
            <v>แม่วงก์</v>
          </cell>
          <cell r="P182" t="str">
            <v>09</v>
          </cell>
        </row>
        <row r="183">
          <cell r="D183" t="str">
            <v>11211</v>
          </cell>
          <cell r="E183" t="str">
            <v>รพ.หนองบัว</v>
          </cell>
          <cell r="F183" t="str">
            <v>โรงพยาบาลหนองบัว</v>
          </cell>
          <cell r="G183" t="str">
            <v>รพช.</v>
          </cell>
          <cell r="H183" t="str">
            <v>F2</v>
          </cell>
          <cell r="I183">
            <v>60</v>
          </cell>
          <cell r="J183" t="str">
            <v>60</v>
          </cell>
          <cell r="K183" t="str">
            <v>นครสวรรค์</v>
          </cell>
          <cell r="L183" t="str">
            <v>6004</v>
          </cell>
          <cell r="M183" t="str">
            <v>หนองบัว</v>
          </cell>
          <cell r="N183" t="str">
            <v>600401</v>
          </cell>
          <cell r="O183" t="str">
            <v>หนองบัว</v>
          </cell>
          <cell r="P183" t="str">
            <v>03</v>
          </cell>
        </row>
        <row r="184">
          <cell r="D184" t="str">
            <v>40749</v>
          </cell>
          <cell r="E184" t="str">
            <v>รพ.ชุมตาบง</v>
          </cell>
          <cell r="F184" t="str">
            <v>โรงพยาบาลชุมตาบง</v>
          </cell>
          <cell r="G184" t="str">
            <v>รพช.</v>
          </cell>
          <cell r="H184" t="str">
            <v>F3</v>
          </cell>
          <cell r="I184">
            <v>0</v>
          </cell>
          <cell r="J184" t="str">
            <v>60</v>
          </cell>
          <cell r="K184" t="str">
            <v>นครสวรรค์</v>
          </cell>
          <cell r="L184" t="str">
            <v>6015</v>
          </cell>
          <cell r="M184" t="str">
            <v>ชุมตาบง</v>
          </cell>
          <cell r="N184" t="str">
            <v>601501</v>
          </cell>
          <cell r="O184" t="str">
            <v>ชุมตาบง</v>
          </cell>
          <cell r="P184" t="str">
            <v>00</v>
          </cell>
        </row>
        <row r="185">
          <cell r="D185" t="str">
            <v>10726</v>
          </cell>
          <cell r="E185" t="str">
            <v>รพ.พิจิตร</v>
          </cell>
          <cell r="F185" t="str">
            <v>โรงพยาบาลพิจิตร</v>
          </cell>
          <cell r="G185" t="str">
            <v>รพท.</v>
          </cell>
          <cell r="H185" t="str">
            <v>S</v>
          </cell>
          <cell r="I185">
            <v>456</v>
          </cell>
          <cell r="J185" t="str">
            <v>66</v>
          </cell>
          <cell r="K185" t="str">
            <v>พิจิตร</v>
          </cell>
          <cell r="L185" t="str">
            <v>6601</v>
          </cell>
          <cell r="M185" t="str">
            <v>เมืองพิจิตร</v>
          </cell>
          <cell r="N185" t="str">
            <v>660101</v>
          </cell>
          <cell r="O185" t="str">
            <v>ในเมือง</v>
          </cell>
          <cell r="P185" t="str">
            <v>00</v>
          </cell>
        </row>
        <row r="186">
          <cell r="D186" t="str">
            <v>11260</v>
          </cell>
          <cell r="E186" t="str">
            <v>รพ.บางมูลนาก</v>
          </cell>
          <cell r="F186" t="str">
            <v>โรงพยาบาลบางมูลนาก</v>
          </cell>
          <cell r="G186" t="str">
            <v>รพช.</v>
          </cell>
          <cell r="H186" t="str">
            <v>M2</v>
          </cell>
          <cell r="I186">
            <v>101</v>
          </cell>
          <cell r="J186" t="str">
            <v>66</v>
          </cell>
          <cell r="K186" t="str">
            <v>พิจิตร</v>
          </cell>
          <cell r="L186" t="str">
            <v>6605</v>
          </cell>
          <cell r="M186" t="str">
            <v>บางมูลนาก</v>
          </cell>
          <cell r="N186" t="str">
            <v>660501</v>
          </cell>
          <cell r="O186" t="str">
            <v>บางมูลนาก</v>
          </cell>
          <cell r="P186" t="str">
            <v>09</v>
          </cell>
        </row>
        <row r="187">
          <cell r="D187" t="str">
            <v>11456</v>
          </cell>
          <cell r="E187" t="str">
            <v>รพ.สมเด็จพระยุพราชตะพานหิน</v>
          </cell>
          <cell r="F187" t="str">
            <v>โรงพยาบาลสมเด็จพระยุพราชตะพานหิน</v>
          </cell>
          <cell r="G187" t="str">
            <v>รพช.</v>
          </cell>
          <cell r="H187" t="str">
            <v>M2</v>
          </cell>
          <cell r="I187">
            <v>100</v>
          </cell>
          <cell r="J187" t="str">
            <v>66</v>
          </cell>
          <cell r="K187" t="str">
            <v>พิจิตร</v>
          </cell>
          <cell r="L187" t="str">
            <v>6604</v>
          </cell>
          <cell r="M187" t="str">
            <v>ตะพานหิน</v>
          </cell>
          <cell r="N187" t="str">
            <v>660401</v>
          </cell>
          <cell r="O187" t="str">
            <v>ตะพานหิน</v>
          </cell>
          <cell r="P187" t="str">
            <v>00</v>
          </cell>
        </row>
        <row r="188">
          <cell r="D188" t="str">
            <v>11263</v>
          </cell>
          <cell r="E188" t="str">
            <v>รพ.ทับคล้อ</v>
          </cell>
          <cell r="F188" t="str">
            <v>โรงพยาบาลทับคล้อ</v>
          </cell>
          <cell r="G188" t="str">
            <v>รพช.</v>
          </cell>
          <cell r="H188" t="str">
            <v>F2</v>
          </cell>
          <cell r="I188">
            <v>34</v>
          </cell>
          <cell r="J188" t="str">
            <v>66</v>
          </cell>
          <cell r="K188" t="str">
            <v>พิจิตร</v>
          </cell>
          <cell r="L188" t="str">
            <v>6608</v>
          </cell>
          <cell r="M188" t="str">
            <v>ทับคล้อ</v>
          </cell>
          <cell r="N188" t="str">
            <v>660802</v>
          </cell>
          <cell r="O188" t="str">
            <v>เขาทราย</v>
          </cell>
          <cell r="P188" t="str">
            <v>04</v>
          </cell>
        </row>
        <row r="189">
          <cell r="D189" t="str">
            <v>11261</v>
          </cell>
          <cell r="E189" t="str">
            <v>รพ.โพทะเล</v>
          </cell>
          <cell r="F189" t="str">
            <v>โรงพยาบาลโพทะเล</v>
          </cell>
          <cell r="G189" t="str">
            <v>รพช.</v>
          </cell>
          <cell r="H189" t="str">
            <v>F2</v>
          </cell>
          <cell r="I189">
            <v>45</v>
          </cell>
          <cell r="J189" t="str">
            <v>66</v>
          </cell>
          <cell r="K189" t="str">
            <v>พิจิตร</v>
          </cell>
          <cell r="L189" t="str">
            <v>6606</v>
          </cell>
          <cell r="M189" t="str">
            <v>โพทะเล</v>
          </cell>
          <cell r="N189" t="str">
            <v>660601</v>
          </cell>
          <cell r="O189" t="str">
            <v>โพทะเล</v>
          </cell>
          <cell r="P189" t="str">
            <v>02</v>
          </cell>
        </row>
        <row r="190">
          <cell r="D190" t="str">
            <v>11259</v>
          </cell>
          <cell r="E190" t="str">
            <v>รพ.โพธิ์ประทับช้าง</v>
          </cell>
          <cell r="F190" t="str">
            <v>โรงพยาบาลโพธิ์ประทับช้าง</v>
          </cell>
          <cell r="G190" t="str">
            <v>รพช.</v>
          </cell>
          <cell r="H190" t="str">
            <v>F2</v>
          </cell>
          <cell r="I190">
            <v>35</v>
          </cell>
          <cell r="J190" t="str">
            <v>66</v>
          </cell>
          <cell r="K190" t="str">
            <v>พิจิตร</v>
          </cell>
          <cell r="L190" t="str">
            <v>6603</v>
          </cell>
          <cell r="M190" t="str">
            <v>โพธิ์ประทับช้าง</v>
          </cell>
          <cell r="N190" t="str">
            <v>660301</v>
          </cell>
          <cell r="O190" t="str">
            <v>โพธิ์ประทับช้าง</v>
          </cell>
          <cell r="P190" t="str">
            <v>02</v>
          </cell>
        </row>
        <row r="191">
          <cell r="D191" t="str">
            <v>11631</v>
          </cell>
          <cell r="E191" t="str">
            <v>รพ.วชิรบารมี</v>
          </cell>
          <cell r="F191" t="str">
            <v>โรงพยาบาลวชิรบารมี</v>
          </cell>
          <cell r="G191" t="str">
            <v>รพช.</v>
          </cell>
          <cell r="H191" t="str">
            <v>F2</v>
          </cell>
          <cell r="I191">
            <v>34</v>
          </cell>
          <cell r="J191" t="str">
            <v>66</v>
          </cell>
          <cell r="K191" t="str">
            <v>พิจิตร</v>
          </cell>
          <cell r="L191" t="str">
            <v>6612</v>
          </cell>
          <cell r="M191" t="str">
            <v>วชิรบารมี</v>
          </cell>
          <cell r="N191" t="str">
            <v>661201</v>
          </cell>
          <cell r="O191" t="str">
            <v>บ้านนา</v>
          </cell>
          <cell r="P191" t="str">
            <v>13</v>
          </cell>
        </row>
        <row r="192">
          <cell r="D192" t="str">
            <v>11258</v>
          </cell>
          <cell r="E192" t="str">
            <v>รพ.วังทรายพูน</v>
          </cell>
          <cell r="F192" t="str">
            <v>โรงพยาบาลวังทรายพูน</v>
          </cell>
          <cell r="G192" t="str">
            <v>รพช.</v>
          </cell>
          <cell r="H192" t="str">
            <v>F2</v>
          </cell>
          <cell r="I192">
            <v>35</v>
          </cell>
          <cell r="J192" t="str">
            <v>66</v>
          </cell>
          <cell r="K192" t="str">
            <v>พิจิตร</v>
          </cell>
          <cell r="L192" t="str">
            <v>6602</v>
          </cell>
          <cell r="M192" t="str">
            <v>วังทรายพูน</v>
          </cell>
          <cell r="N192" t="str">
            <v>660201</v>
          </cell>
          <cell r="O192" t="str">
            <v>วังทรายพูน</v>
          </cell>
          <cell r="P192" t="str">
            <v>01</v>
          </cell>
        </row>
        <row r="193">
          <cell r="D193" t="str">
            <v>11262</v>
          </cell>
          <cell r="E193" t="str">
            <v>รพ.สามง่าม</v>
          </cell>
          <cell r="F193" t="str">
            <v>โรงพยาบาลสามง่าม</v>
          </cell>
          <cell r="G193" t="str">
            <v>รพช.</v>
          </cell>
          <cell r="H193" t="str">
            <v>F2</v>
          </cell>
          <cell r="I193">
            <v>43</v>
          </cell>
          <cell r="J193" t="str">
            <v>66</v>
          </cell>
          <cell r="K193" t="str">
            <v>พิจิตร</v>
          </cell>
          <cell r="L193" t="str">
            <v>6607</v>
          </cell>
          <cell r="M193" t="str">
            <v>สามง่าม</v>
          </cell>
          <cell r="N193" t="str">
            <v>660701</v>
          </cell>
          <cell r="O193" t="str">
            <v>สามง่าม</v>
          </cell>
          <cell r="P193" t="str">
            <v>05</v>
          </cell>
        </row>
        <row r="194">
          <cell r="D194" t="str">
            <v>27980</v>
          </cell>
          <cell r="E194" t="str">
            <v>รพ.ดงเจริญ</v>
          </cell>
          <cell r="F194" t="str">
            <v>โรงพยาบาลดงเจริญ</v>
          </cell>
          <cell r="G194" t="str">
            <v>รพช.</v>
          </cell>
          <cell r="H194" t="str">
            <v>F3</v>
          </cell>
          <cell r="I194">
            <v>0</v>
          </cell>
          <cell r="J194" t="str">
            <v>66</v>
          </cell>
          <cell r="K194" t="str">
            <v>พิจิตร</v>
          </cell>
          <cell r="L194" t="str">
            <v>6611</v>
          </cell>
          <cell r="M194" t="str">
            <v>ดงเจริญ</v>
          </cell>
          <cell r="N194" t="str">
            <v>661105</v>
          </cell>
          <cell r="O194" t="str">
            <v>สำนักขุนเณร</v>
          </cell>
          <cell r="P194" t="str">
            <v>02</v>
          </cell>
        </row>
        <row r="195">
          <cell r="D195" t="str">
            <v>27979</v>
          </cell>
          <cell r="E195" t="str">
            <v>รพ.บึงนาราง</v>
          </cell>
          <cell r="F195" t="str">
            <v>โรงพยาบาลบึงนาราง</v>
          </cell>
          <cell r="G195" t="str">
            <v>รพช.</v>
          </cell>
          <cell r="H195" t="str">
            <v>F3</v>
          </cell>
          <cell r="I195">
            <v>0</v>
          </cell>
          <cell r="J195" t="str">
            <v>66</v>
          </cell>
          <cell r="K195" t="str">
            <v>พิจิตร</v>
          </cell>
          <cell r="L195" t="str">
            <v>6610</v>
          </cell>
          <cell r="M195" t="str">
            <v>บึงนาราง</v>
          </cell>
          <cell r="N195" t="str">
            <v>661005</v>
          </cell>
          <cell r="O195" t="str">
            <v>บึงนาราง</v>
          </cell>
          <cell r="P195" t="str">
            <v>02</v>
          </cell>
        </row>
        <row r="196">
          <cell r="D196" t="str">
            <v>27978</v>
          </cell>
          <cell r="E196" t="str">
            <v>รพ.สากเหล็ก</v>
          </cell>
          <cell r="F196" t="str">
            <v>โรงพยาบาลสากเหล็ก</v>
          </cell>
          <cell r="G196" t="str">
            <v>รพช.</v>
          </cell>
          <cell r="H196" t="str">
            <v>F3</v>
          </cell>
          <cell r="I196">
            <v>0</v>
          </cell>
          <cell r="J196" t="str">
            <v>66</v>
          </cell>
          <cell r="K196" t="str">
            <v>พิจิตร</v>
          </cell>
          <cell r="L196" t="str">
            <v>6609</v>
          </cell>
          <cell r="M196" t="str">
            <v>สากเหล็ก</v>
          </cell>
          <cell r="N196" t="str">
            <v>660901</v>
          </cell>
          <cell r="O196" t="str">
            <v>สากเหล็ก</v>
          </cell>
          <cell r="P196" t="str">
            <v>12</v>
          </cell>
        </row>
        <row r="197">
          <cell r="D197" t="str">
            <v>10720</v>
          </cell>
          <cell r="E197" t="str">
            <v>รพ.อุทัยธานี</v>
          </cell>
          <cell r="F197" t="str">
            <v>โรงพยาบาลอุทัยธานี</v>
          </cell>
          <cell r="G197" t="str">
            <v>รพท.</v>
          </cell>
          <cell r="H197" t="str">
            <v>S</v>
          </cell>
          <cell r="I197">
            <v>350</v>
          </cell>
          <cell r="J197" t="str">
            <v>61</v>
          </cell>
          <cell r="K197" t="str">
            <v>อุทัยธานี</v>
          </cell>
          <cell r="L197" t="str">
            <v>6101</v>
          </cell>
          <cell r="M197" t="str">
            <v>เมืองอุทัยธานี</v>
          </cell>
          <cell r="N197" t="str">
            <v>610101</v>
          </cell>
          <cell r="O197" t="str">
            <v>อุทัยใหม่</v>
          </cell>
          <cell r="P197" t="str">
            <v>00</v>
          </cell>
        </row>
        <row r="198">
          <cell r="D198" t="str">
            <v>11223</v>
          </cell>
          <cell r="E198" t="str">
            <v>รพ.หนองฉาง</v>
          </cell>
          <cell r="F198" t="str">
            <v>โรงพยาบาลหนองฉาง</v>
          </cell>
          <cell r="G198" t="str">
            <v>รพช.</v>
          </cell>
          <cell r="H198" t="str">
            <v>F1</v>
          </cell>
          <cell r="I198">
            <v>90</v>
          </cell>
          <cell r="J198" t="str">
            <v>61</v>
          </cell>
          <cell r="K198" t="str">
            <v>อุทัยธานี</v>
          </cell>
          <cell r="L198" t="str">
            <v>6104</v>
          </cell>
          <cell r="M198" t="str">
            <v>หนองฉาง</v>
          </cell>
          <cell r="N198" t="str">
            <v>610401</v>
          </cell>
          <cell r="O198" t="str">
            <v>หนองฉาง</v>
          </cell>
          <cell r="P198" t="str">
            <v>05</v>
          </cell>
        </row>
        <row r="199">
          <cell r="D199" t="str">
            <v>11221</v>
          </cell>
          <cell r="E199" t="str">
            <v>รพ.ทัพทัน</v>
          </cell>
          <cell r="F199" t="str">
            <v>โรงพยาบาลทัพทัน</v>
          </cell>
          <cell r="G199" t="str">
            <v>รพช.</v>
          </cell>
          <cell r="H199" t="str">
            <v>F2</v>
          </cell>
          <cell r="I199">
            <v>90</v>
          </cell>
          <cell r="J199" t="str">
            <v>61</v>
          </cell>
          <cell r="K199" t="str">
            <v>อุทัยธานี</v>
          </cell>
          <cell r="L199" t="str">
            <v>6102</v>
          </cell>
          <cell r="M199" t="str">
            <v>ทัพทัน</v>
          </cell>
          <cell r="N199" t="str">
            <v>610201</v>
          </cell>
          <cell r="O199" t="str">
            <v>ทัพทัน</v>
          </cell>
          <cell r="P199" t="str">
            <v>01</v>
          </cell>
        </row>
        <row r="200">
          <cell r="D200" t="str">
            <v>11225</v>
          </cell>
          <cell r="E200" t="str">
            <v>รพ.บ้านไร่</v>
          </cell>
          <cell r="F200" t="str">
            <v>โรงพยาบาลบ้านไร่</v>
          </cell>
          <cell r="G200" t="str">
            <v>รพช.</v>
          </cell>
          <cell r="H200" t="str">
            <v>F2</v>
          </cell>
          <cell r="I200">
            <v>60</v>
          </cell>
          <cell r="J200" t="str">
            <v>61</v>
          </cell>
          <cell r="K200" t="str">
            <v>อุทัยธานี</v>
          </cell>
          <cell r="L200" t="str">
            <v>6106</v>
          </cell>
          <cell r="M200" t="str">
            <v>บ้านไร่</v>
          </cell>
          <cell r="N200" t="str">
            <v>610604</v>
          </cell>
          <cell r="O200" t="str">
            <v>คอกควาย</v>
          </cell>
          <cell r="P200" t="str">
            <v>01</v>
          </cell>
        </row>
        <row r="201">
          <cell r="D201" t="str">
            <v>11226</v>
          </cell>
          <cell r="E201" t="str">
            <v>รพ.ลานสัก</v>
          </cell>
          <cell r="F201" t="str">
            <v>โรงพยาบาลลานสัก</v>
          </cell>
          <cell r="G201" t="str">
            <v>รพช.</v>
          </cell>
          <cell r="H201" t="str">
            <v>F2</v>
          </cell>
          <cell r="I201">
            <v>60</v>
          </cell>
          <cell r="J201" t="str">
            <v>61</v>
          </cell>
          <cell r="K201" t="str">
            <v>อุทัยธานี</v>
          </cell>
          <cell r="L201" t="str">
            <v>6107</v>
          </cell>
          <cell r="M201" t="str">
            <v>ลานสัก</v>
          </cell>
          <cell r="N201" t="str">
            <v>610701</v>
          </cell>
          <cell r="O201" t="str">
            <v>ลานสัก</v>
          </cell>
          <cell r="P201" t="str">
            <v>02</v>
          </cell>
        </row>
        <row r="202">
          <cell r="D202" t="str">
            <v>11222</v>
          </cell>
          <cell r="E202" t="str">
            <v>รพ.สว่างอารมณ์</v>
          </cell>
          <cell r="F202" t="str">
            <v>โรงพยาบาลสว่างอารมณ์</v>
          </cell>
          <cell r="G202" t="str">
            <v>รพช.</v>
          </cell>
          <cell r="H202" t="str">
            <v>F2</v>
          </cell>
          <cell r="I202">
            <v>30</v>
          </cell>
          <cell r="J202" t="str">
            <v>61</v>
          </cell>
          <cell r="K202" t="str">
            <v>อุทัยธานี</v>
          </cell>
          <cell r="L202" t="str">
            <v>6103</v>
          </cell>
          <cell r="M202" t="str">
            <v>สว่างอารมณ์</v>
          </cell>
          <cell r="N202" t="str">
            <v>610301</v>
          </cell>
          <cell r="O202" t="str">
            <v>สว่างอารมณ์</v>
          </cell>
          <cell r="P202" t="str">
            <v>01</v>
          </cell>
        </row>
        <row r="203">
          <cell r="D203" t="str">
            <v>11227</v>
          </cell>
          <cell r="E203" t="str">
            <v>รพ.ห้วยคต</v>
          </cell>
          <cell r="F203" t="str">
            <v>โรงพยาบาลห้วยคต</v>
          </cell>
          <cell r="G203" t="str">
            <v>รพช.</v>
          </cell>
          <cell r="H203" t="str">
            <v>F2</v>
          </cell>
          <cell r="I203">
            <v>30</v>
          </cell>
          <cell r="J203" t="str">
            <v>61</v>
          </cell>
          <cell r="K203" t="str">
            <v>อุทัยธานี</v>
          </cell>
          <cell r="L203" t="str">
            <v>6108</v>
          </cell>
          <cell r="M203" t="str">
            <v>ห้วยคต</v>
          </cell>
          <cell r="N203" t="str">
            <v>610801</v>
          </cell>
          <cell r="O203" t="str">
            <v>สุขฤทัย</v>
          </cell>
          <cell r="P203" t="str">
            <v>05</v>
          </cell>
        </row>
        <row r="204">
          <cell r="D204" t="str">
            <v>11224</v>
          </cell>
          <cell r="E204" t="str">
            <v>รพ.หนองขาหย่าง</v>
          </cell>
          <cell r="F204" t="str">
            <v>โรงพยาบาลหนองขาหย่าง</v>
          </cell>
          <cell r="G204" t="str">
            <v>รพช.</v>
          </cell>
          <cell r="H204" t="str">
            <v>F3</v>
          </cell>
          <cell r="I204">
            <v>10</v>
          </cell>
          <cell r="J204" t="str">
            <v>61</v>
          </cell>
          <cell r="K204" t="str">
            <v>อุทัยธานี</v>
          </cell>
          <cell r="L204" t="str">
            <v>6105</v>
          </cell>
          <cell r="M204" t="str">
            <v>หนองขาหย่าง</v>
          </cell>
          <cell r="N204" t="str">
            <v>610501</v>
          </cell>
          <cell r="O204" t="str">
            <v>หนองขาหย่าง</v>
          </cell>
          <cell r="P204" t="str">
            <v>05</v>
          </cell>
        </row>
        <row r="205">
          <cell r="D205" t="str">
            <v>10698</v>
          </cell>
          <cell r="E205" t="str">
            <v>รพ.นครนายก</v>
          </cell>
          <cell r="F205" t="str">
            <v>โรงพยาบาลนครนายก</v>
          </cell>
          <cell r="G205" t="str">
            <v>รพท.</v>
          </cell>
          <cell r="H205" t="str">
            <v>S</v>
          </cell>
          <cell r="I205">
            <v>314</v>
          </cell>
          <cell r="J205" t="str">
            <v>26</v>
          </cell>
          <cell r="K205" t="str">
            <v>นครนายก</v>
          </cell>
          <cell r="L205" t="str">
            <v>2601</v>
          </cell>
          <cell r="M205" t="str">
            <v>เมืองนครนายก</v>
          </cell>
          <cell r="N205" t="str">
            <v>260101</v>
          </cell>
          <cell r="O205" t="str">
            <v>นครนายก</v>
          </cell>
          <cell r="P205" t="str">
            <v>06</v>
          </cell>
        </row>
        <row r="206">
          <cell r="D206" t="str">
            <v>10864</v>
          </cell>
          <cell r="E206" t="str">
            <v>รพ.บ้านนา</v>
          </cell>
          <cell r="F206" t="str">
            <v>โรงพยาบาลบ้านนา</v>
          </cell>
          <cell r="G206" t="str">
            <v>รพช.</v>
          </cell>
          <cell r="H206" t="str">
            <v>F2</v>
          </cell>
          <cell r="I206">
            <v>70</v>
          </cell>
          <cell r="J206" t="str">
            <v>26</v>
          </cell>
          <cell r="K206" t="str">
            <v>นครนายก</v>
          </cell>
          <cell r="L206" t="str">
            <v>2603</v>
          </cell>
          <cell r="M206" t="str">
            <v>บ้านนา</v>
          </cell>
          <cell r="N206" t="str">
            <v>260307</v>
          </cell>
          <cell r="O206" t="str">
            <v>พิกุลออก</v>
          </cell>
          <cell r="P206" t="str">
            <v>04</v>
          </cell>
        </row>
        <row r="207">
          <cell r="D207" t="str">
            <v>10865</v>
          </cell>
          <cell r="E207" t="str">
            <v>รพ.องครักษ์</v>
          </cell>
          <cell r="F207" t="str">
            <v>โรงพยาบาลองครักษ์</v>
          </cell>
          <cell r="G207" t="str">
            <v>รพช.</v>
          </cell>
          <cell r="H207" t="str">
            <v>F2</v>
          </cell>
          <cell r="I207">
            <v>33</v>
          </cell>
          <cell r="J207" t="str">
            <v>26</v>
          </cell>
          <cell r="K207" t="str">
            <v>นครนายก</v>
          </cell>
          <cell r="L207" t="str">
            <v>2604</v>
          </cell>
          <cell r="M207" t="str">
            <v>องครักษ์</v>
          </cell>
          <cell r="N207" t="str">
            <v>260409</v>
          </cell>
          <cell r="O207" t="str">
            <v>องครักษ์</v>
          </cell>
          <cell r="P207" t="str">
            <v>04</v>
          </cell>
        </row>
        <row r="208">
          <cell r="D208" t="str">
            <v>10863</v>
          </cell>
          <cell r="E208" t="str">
            <v>รพ.ปากพลี</v>
          </cell>
          <cell r="F208" t="str">
            <v>โรงพยาบาลปากพลี</v>
          </cell>
          <cell r="G208" t="str">
            <v>รพช.</v>
          </cell>
          <cell r="H208" t="str">
            <v>F3</v>
          </cell>
          <cell r="I208">
            <v>10</v>
          </cell>
          <cell r="J208" t="str">
            <v>26</v>
          </cell>
          <cell r="K208" t="str">
            <v>นครนายก</v>
          </cell>
          <cell r="L208" t="str">
            <v>2602</v>
          </cell>
          <cell r="M208" t="str">
            <v>ปากพลี</v>
          </cell>
          <cell r="N208" t="str">
            <v>260203</v>
          </cell>
          <cell r="O208" t="str">
            <v>ปากพลี</v>
          </cell>
          <cell r="P208" t="str">
            <v>04</v>
          </cell>
        </row>
        <row r="209">
          <cell r="D209" t="str">
            <v>10686</v>
          </cell>
          <cell r="E209" t="str">
            <v>รพ.พระนั่งเกล้า</v>
          </cell>
          <cell r="F209" t="str">
            <v>โรงพยาบาลพระนั่งเกล้า</v>
          </cell>
          <cell r="G209" t="str">
            <v>รพศ.</v>
          </cell>
          <cell r="H209" t="str">
            <v>A</v>
          </cell>
          <cell r="I209">
            <v>606</v>
          </cell>
          <cell r="J209" t="str">
            <v>12</v>
          </cell>
          <cell r="K209" t="str">
            <v>นนทบุรี</v>
          </cell>
          <cell r="L209" t="str">
            <v>1201</v>
          </cell>
          <cell r="M209" t="str">
            <v>เมืองนนทบุรี</v>
          </cell>
          <cell r="N209" t="str">
            <v>120104</v>
          </cell>
          <cell r="O209" t="str">
            <v>บางกระสอ</v>
          </cell>
          <cell r="P209" t="str">
            <v>00</v>
          </cell>
        </row>
        <row r="210">
          <cell r="D210" t="str">
            <v>10758</v>
          </cell>
          <cell r="E210" t="str">
            <v>รพ.บางบัวทอง</v>
          </cell>
          <cell r="F210" t="str">
            <v>โรงพยาบาลบางบัวทอง</v>
          </cell>
          <cell r="G210" t="str">
            <v>รพช.</v>
          </cell>
          <cell r="H210" t="str">
            <v>M2</v>
          </cell>
          <cell r="I210">
            <v>60</v>
          </cell>
          <cell r="J210" t="str">
            <v>12</v>
          </cell>
          <cell r="K210" t="str">
            <v>นนทบุรี</v>
          </cell>
          <cell r="L210" t="str">
            <v>1204</v>
          </cell>
          <cell r="M210" t="str">
            <v>บางบัวทอง</v>
          </cell>
          <cell r="N210" t="str">
            <v>120401</v>
          </cell>
          <cell r="O210" t="str">
            <v>โสนลอย</v>
          </cell>
          <cell r="P210" t="str">
            <v>03</v>
          </cell>
        </row>
        <row r="211">
          <cell r="D211" t="str">
            <v>10757</v>
          </cell>
          <cell r="E211" t="str">
            <v>รพ.บางใหญ่</v>
          </cell>
          <cell r="F211" t="str">
            <v>โรงพยาบาลบางใหญ่</v>
          </cell>
          <cell r="G211" t="str">
            <v>รพช.</v>
          </cell>
          <cell r="H211" t="str">
            <v>M2</v>
          </cell>
          <cell r="I211">
            <v>80</v>
          </cell>
          <cell r="J211" t="str">
            <v>12</v>
          </cell>
          <cell r="K211" t="str">
            <v>นนทบุรี</v>
          </cell>
          <cell r="L211" t="str">
            <v>1203</v>
          </cell>
          <cell r="M211" t="str">
            <v>บางใหญ่</v>
          </cell>
          <cell r="N211" t="str">
            <v>120301</v>
          </cell>
          <cell r="O211" t="str">
            <v>บางม่วง</v>
          </cell>
          <cell r="P211" t="str">
            <v>03</v>
          </cell>
        </row>
        <row r="212">
          <cell r="D212" t="str">
            <v>10756</v>
          </cell>
          <cell r="E212" t="str">
            <v>รพ.บางกรวย</v>
          </cell>
          <cell r="F212" t="str">
            <v>โรงพยาบาลบางกรวย</v>
          </cell>
          <cell r="G212" t="str">
            <v>รพช.</v>
          </cell>
          <cell r="H212" t="str">
            <v>F1</v>
          </cell>
          <cell r="I212">
            <v>20</v>
          </cell>
          <cell r="J212" t="str">
            <v>12</v>
          </cell>
          <cell r="K212" t="str">
            <v>นนทบุรี</v>
          </cell>
          <cell r="L212" t="str">
            <v>1202</v>
          </cell>
          <cell r="M212" t="str">
            <v>บางกรวย</v>
          </cell>
          <cell r="N212" t="str">
            <v>120201</v>
          </cell>
          <cell r="O212" t="str">
            <v>วัดชลอ</v>
          </cell>
          <cell r="P212" t="str">
            <v>08</v>
          </cell>
        </row>
        <row r="213">
          <cell r="D213" t="str">
            <v>10760</v>
          </cell>
          <cell r="E213" t="str">
            <v>รพ.ปากเกร็ด</v>
          </cell>
          <cell r="F213" t="str">
            <v>โรงพยาบาลปากเกร็ด</v>
          </cell>
          <cell r="G213" t="str">
            <v>รพช.</v>
          </cell>
          <cell r="H213" t="str">
            <v>F1</v>
          </cell>
          <cell r="I213">
            <v>60</v>
          </cell>
          <cell r="J213" t="str">
            <v>12</v>
          </cell>
          <cell r="K213" t="str">
            <v>นนทบุรี</v>
          </cell>
          <cell r="L213" t="str">
            <v>1206</v>
          </cell>
          <cell r="M213" t="str">
            <v>ปากเกร็ด</v>
          </cell>
          <cell r="N213" t="str">
            <v>120601</v>
          </cell>
          <cell r="O213" t="str">
            <v>ปากเกร็ด</v>
          </cell>
          <cell r="P213" t="str">
            <v>05</v>
          </cell>
        </row>
        <row r="214">
          <cell r="D214" t="str">
            <v>10759</v>
          </cell>
          <cell r="E214" t="str">
            <v>รพ.ไทรน้อย</v>
          </cell>
          <cell r="F214" t="str">
            <v>โรงพยาบาลไทรน้อย</v>
          </cell>
          <cell r="G214" t="str">
            <v>รพช.</v>
          </cell>
          <cell r="H214" t="str">
            <v>F2</v>
          </cell>
          <cell r="I214">
            <v>58</v>
          </cell>
          <cell r="J214" t="str">
            <v>12</v>
          </cell>
          <cell r="K214" t="str">
            <v>นนทบุรี</v>
          </cell>
          <cell r="L214" t="str">
            <v>1205</v>
          </cell>
          <cell r="M214" t="str">
            <v>ไทรน้อย</v>
          </cell>
          <cell r="N214" t="str">
            <v>120501</v>
          </cell>
          <cell r="O214" t="str">
            <v>ไทรน้อย</v>
          </cell>
          <cell r="P214" t="str">
            <v>05</v>
          </cell>
        </row>
        <row r="215">
          <cell r="D215" t="str">
            <v>28875</v>
          </cell>
          <cell r="E215" t="str">
            <v>รพ.บางบัวทอง ๒</v>
          </cell>
          <cell r="F215" t="str">
            <v>โรงพยาบาลบางบัวทอง ๒</v>
          </cell>
          <cell r="G215" t="str">
            <v>รพช.</v>
          </cell>
          <cell r="H215" t="str">
            <v>F3</v>
          </cell>
          <cell r="I215">
            <v>27</v>
          </cell>
          <cell r="J215" t="str">
            <v>12</v>
          </cell>
          <cell r="K215" t="str">
            <v>นนทบุรี</v>
          </cell>
          <cell r="L215" t="str">
            <v>1204</v>
          </cell>
          <cell r="M215" t="str">
            <v>บางบัวทอง</v>
          </cell>
          <cell r="N215" t="str">
            <v>120407</v>
          </cell>
          <cell r="O215" t="str">
            <v>พิมลราช</v>
          </cell>
          <cell r="P215" t="str">
            <v>08</v>
          </cell>
        </row>
        <row r="216">
          <cell r="D216" t="str">
            <v>10687</v>
          </cell>
          <cell r="E216" t="str">
            <v>รพ.ปทุมธานี</v>
          </cell>
          <cell r="F216" t="str">
            <v>โรงพยาบาลปทุมธานี</v>
          </cell>
          <cell r="G216" t="str">
            <v>รพท.</v>
          </cell>
          <cell r="H216" t="str">
            <v>S</v>
          </cell>
          <cell r="I216">
            <v>408</v>
          </cell>
          <cell r="J216" t="str">
            <v>13</v>
          </cell>
          <cell r="K216" t="str">
            <v>ปทุมธานี</v>
          </cell>
          <cell r="L216" t="str">
            <v>1301</v>
          </cell>
          <cell r="M216" t="str">
            <v>เมืองปทุมธานี</v>
          </cell>
          <cell r="N216" t="str">
            <v>130101</v>
          </cell>
          <cell r="O216" t="str">
            <v>บางปรอก</v>
          </cell>
          <cell r="P216" t="str">
            <v>05</v>
          </cell>
        </row>
        <row r="217">
          <cell r="D217" t="str">
            <v>10762</v>
          </cell>
          <cell r="E217" t="str">
            <v>รพ.ธัญบุรี</v>
          </cell>
          <cell r="F217" t="str">
            <v>โรงพยาบาลธัญบุรี</v>
          </cell>
          <cell r="G217" t="str">
            <v>รพช.</v>
          </cell>
          <cell r="H217" t="str">
            <v>M2</v>
          </cell>
          <cell r="I217">
            <v>66</v>
          </cell>
          <cell r="J217" t="str">
            <v>13</v>
          </cell>
          <cell r="K217" t="str">
            <v>ปทุมธานี</v>
          </cell>
          <cell r="L217" t="str">
            <v>1303</v>
          </cell>
          <cell r="M217" t="str">
            <v>ธัญบุรี</v>
          </cell>
          <cell r="N217" t="str">
            <v>130303</v>
          </cell>
          <cell r="O217" t="str">
            <v>รังสิต</v>
          </cell>
          <cell r="P217" t="str">
            <v>02</v>
          </cell>
        </row>
        <row r="218">
          <cell r="D218" t="str">
            <v>10761</v>
          </cell>
          <cell r="E218" t="str">
            <v>รพ.คลองหลวง</v>
          </cell>
          <cell r="F218" t="str">
            <v>โรงพยาบาลคลองหลวง</v>
          </cell>
          <cell r="G218" t="str">
            <v>รพช.</v>
          </cell>
          <cell r="H218" t="str">
            <v>F2</v>
          </cell>
          <cell r="I218">
            <v>50</v>
          </cell>
          <cell r="J218" t="str">
            <v>13</v>
          </cell>
          <cell r="K218" t="str">
            <v>ปทุมธานี</v>
          </cell>
          <cell r="L218" t="str">
            <v>1302</v>
          </cell>
          <cell r="M218" t="str">
            <v>คลองหลวง</v>
          </cell>
          <cell r="N218" t="str">
            <v>130206</v>
          </cell>
          <cell r="O218" t="str">
            <v>คลองหก</v>
          </cell>
          <cell r="P218" t="str">
            <v>07</v>
          </cell>
        </row>
        <row r="219">
          <cell r="D219" t="str">
            <v>10763</v>
          </cell>
          <cell r="E219" t="str">
            <v>รพ.ประชาธิปัตย์</v>
          </cell>
          <cell r="F219" t="str">
            <v>โรงพยาบาลประชาธิปัตย์</v>
          </cell>
          <cell r="G219" t="str">
            <v>รพช.</v>
          </cell>
          <cell r="H219" t="str">
            <v>F2</v>
          </cell>
          <cell r="I219">
            <v>33</v>
          </cell>
          <cell r="J219" t="str">
            <v>13</v>
          </cell>
          <cell r="K219" t="str">
            <v>ปทุมธานี</v>
          </cell>
          <cell r="L219" t="str">
            <v>1303</v>
          </cell>
          <cell r="M219" t="str">
            <v>ธัญบุรี</v>
          </cell>
          <cell r="N219" t="str">
            <v>130301</v>
          </cell>
          <cell r="O219" t="str">
            <v>ประชาธิปัตย์</v>
          </cell>
          <cell r="P219" t="str">
            <v>02</v>
          </cell>
        </row>
        <row r="220">
          <cell r="D220" t="str">
            <v>10765</v>
          </cell>
          <cell r="E220" t="str">
            <v>รพ.ลาดหลุมแก้ว</v>
          </cell>
          <cell r="F220" t="str">
            <v>โรงพยาบาลลาดหลุมแก้ว</v>
          </cell>
          <cell r="G220" t="str">
            <v>รพช.</v>
          </cell>
          <cell r="H220" t="str">
            <v>F2</v>
          </cell>
          <cell r="I220">
            <v>30</v>
          </cell>
          <cell r="J220" t="str">
            <v>13</v>
          </cell>
          <cell r="K220" t="str">
            <v>ปทุมธานี</v>
          </cell>
          <cell r="L220" t="str">
            <v>1305</v>
          </cell>
          <cell r="M220" t="str">
            <v>ลาดหลุมแก้ว</v>
          </cell>
          <cell r="N220" t="str">
            <v>130501</v>
          </cell>
          <cell r="O220" t="str">
            <v>ระแหง</v>
          </cell>
          <cell r="P220" t="str">
            <v>04</v>
          </cell>
        </row>
        <row r="221">
          <cell r="D221" t="str">
            <v>10766</v>
          </cell>
          <cell r="E221" t="str">
            <v>รพ.ลำลูกกา</v>
          </cell>
          <cell r="F221" t="str">
            <v>โรงพยาบาลลำลูกกา</v>
          </cell>
          <cell r="G221" t="str">
            <v>รพช.</v>
          </cell>
          <cell r="H221" t="str">
            <v>F2</v>
          </cell>
          <cell r="I221">
            <v>35</v>
          </cell>
          <cell r="J221" t="str">
            <v>13</v>
          </cell>
          <cell r="K221" t="str">
            <v>ปทุมธานี</v>
          </cell>
          <cell r="L221" t="str">
            <v>1306</v>
          </cell>
          <cell r="M221" t="str">
            <v>ลำลูกกา</v>
          </cell>
          <cell r="N221" t="str">
            <v>130606</v>
          </cell>
          <cell r="O221" t="str">
            <v>ลำไทร</v>
          </cell>
          <cell r="P221" t="str">
            <v>06</v>
          </cell>
        </row>
        <row r="222">
          <cell r="D222" t="str">
            <v>10764</v>
          </cell>
          <cell r="E222" t="str">
            <v>รพ.หนองเสือ</v>
          </cell>
          <cell r="F222" t="str">
            <v>โรงพยาบาลหนองเสือ</v>
          </cell>
          <cell r="G222" t="str">
            <v>รพช.</v>
          </cell>
          <cell r="H222" t="str">
            <v>F2</v>
          </cell>
          <cell r="I222">
            <v>38</v>
          </cell>
          <cell r="J222" t="str">
            <v>13</v>
          </cell>
          <cell r="K222" t="str">
            <v>ปทุมธานี</v>
          </cell>
          <cell r="L222" t="str">
            <v>1304</v>
          </cell>
          <cell r="M222" t="str">
            <v>หนองเสือ</v>
          </cell>
          <cell r="N222" t="str">
            <v>130401</v>
          </cell>
          <cell r="O222" t="str">
            <v>บึงบา</v>
          </cell>
          <cell r="P222" t="str">
            <v>06</v>
          </cell>
        </row>
        <row r="223">
          <cell r="D223" t="str">
            <v>10767</v>
          </cell>
          <cell r="E223" t="str">
            <v>รพ.สามโคก</v>
          </cell>
          <cell r="F223" t="str">
            <v>โรงพยาบาลสามโคก</v>
          </cell>
          <cell r="G223" t="str">
            <v>รพช.</v>
          </cell>
          <cell r="H223" t="str">
            <v>F2</v>
          </cell>
          <cell r="I223">
            <v>38</v>
          </cell>
          <cell r="J223" t="str">
            <v>13</v>
          </cell>
          <cell r="K223" t="str">
            <v>ปทุมธานี</v>
          </cell>
          <cell r="L223" t="str">
            <v>1307</v>
          </cell>
          <cell r="M223" t="str">
            <v>สามโคก</v>
          </cell>
          <cell r="N223" t="str">
            <v>130707</v>
          </cell>
          <cell r="O223" t="str">
            <v>บ้านปทุม</v>
          </cell>
          <cell r="P223" t="str">
            <v>06</v>
          </cell>
        </row>
        <row r="224">
          <cell r="D224" t="str">
            <v>10660</v>
          </cell>
          <cell r="E224" t="str">
            <v>รพ.พระนครศรีอยุธยา</v>
          </cell>
          <cell r="F224" t="str">
            <v>โรงพยาบาลพระนครศรีอยุธยา</v>
          </cell>
          <cell r="G224" t="str">
            <v>รพศ.</v>
          </cell>
          <cell r="H224" t="str">
            <v>A</v>
          </cell>
          <cell r="I224">
            <v>524</v>
          </cell>
          <cell r="J224" t="str">
            <v>14</v>
          </cell>
          <cell r="K224" t="str">
            <v>พระนครศรีอยุธยา</v>
          </cell>
          <cell r="L224" t="str">
            <v>1401</v>
          </cell>
          <cell r="M224" t="str">
            <v>พระนครศรีอยุธยา</v>
          </cell>
          <cell r="N224" t="str">
            <v>140101</v>
          </cell>
          <cell r="O224" t="str">
            <v>ประตูชัย</v>
          </cell>
          <cell r="P224" t="str">
            <v>04</v>
          </cell>
        </row>
        <row r="225">
          <cell r="D225" t="str">
            <v>10688</v>
          </cell>
          <cell r="E225" t="str">
            <v>รพ.เสนา</v>
          </cell>
          <cell r="F225" t="str">
            <v>โรงพยาบาลเสนา</v>
          </cell>
          <cell r="G225" t="str">
            <v>รพท.</v>
          </cell>
          <cell r="H225" t="str">
            <v>M1</v>
          </cell>
          <cell r="I225">
            <v>208</v>
          </cell>
          <cell r="J225" t="str">
            <v>14</v>
          </cell>
          <cell r="K225" t="str">
            <v>พระนครศรีอยุธยา</v>
          </cell>
          <cell r="L225" t="str">
            <v>1412</v>
          </cell>
          <cell r="M225" t="str">
            <v>เสนา</v>
          </cell>
          <cell r="N225" t="str">
            <v>141203</v>
          </cell>
          <cell r="O225" t="str">
            <v>เจ้าเจ็ด</v>
          </cell>
          <cell r="P225" t="str">
            <v>01</v>
          </cell>
        </row>
        <row r="226">
          <cell r="D226" t="str">
            <v>10772</v>
          </cell>
          <cell r="E226" t="str">
            <v>รพ.บางปะอิน</v>
          </cell>
          <cell r="F226" t="str">
            <v>โรงพยาบาลบางปะอิน</v>
          </cell>
          <cell r="G226" t="str">
            <v>รพช.</v>
          </cell>
          <cell r="H226" t="str">
            <v>M2</v>
          </cell>
          <cell r="I226">
            <v>30</v>
          </cell>
          <cell r="J226" t="str">
            <v>14</v>
          </cell>
          <cell r="K226" t="str">
            <v>พระนครศรีอยุธยา</v>
          </cell>
          <cell r="L226" t="str">
            <v>1406</v>
          </cell>
          <cell r="M226" t="str">
            <v>บางปะอิน</v>
          </cell>
          <cell r="N226" t="str">
            <v>140601</v>
          </cell>
          <cell r="O226" t="str">
            <v>บ้านเลน</v>
          </cell>
          <cell r="P226" t="str">
            <v>11</v>
          </cell>
        </row>
        <row r="227">
          <cell r="D227" t="str">
            <v>10777</v>
          </cell>
          <cell r="E227" t="str">
            <v>รพ.วังน้อย</v>
          </cell>
          <cell r="F227" t="str">
            <v>โรงพยาบาลวังน้อย</v>
          </cell>
          <cell r="G227" t="str">
            <v>รพช.</v>
          </cell>
          <cell r="H227" t="str">
            <v>F1</v>
          </cell>
          <cell r="I227">
            <v>40</v>
          </cell>
          <cell r="J227" t="str">
            <v>14</v>
          </cell>
          <cell r="K227" t="str">
            <v>พระนครศรีอยุธยา</v>
          </cell>
          <cell r="L227" t="str">
            <v>1411</v>
          </cell>
          <cell r="M227" t="str">
            <v>วังน้อย</v>
          </cell>
          <cell r="N227" t="str">
            <v>141104</v>
          </cell>
          <cell r="O227" t="str">
            <v>ลำไทร</v>
          </cell>
          <cell r="P227" t="str">
            <v>05</v>
          </cell>
        </row>
        <row r="228">
          <cell r="D228" t="str">
            <v>10768</v>
          </cell>
          <cell r="E228" t="str">
            <v>รพ.ท่าเรือ</v>
          </cell>
          <cell r="F228" t="str">
            <v>โรงพยาบาลท่าเรือ</v>
          </cell>
          <cell r="G228" t="str">
            <v>รพช.</v>
          </cell>
          <cell r="H228" t="str">
            <v>F2</v>
          </cell>
          <cell r="I228">
            <v>30</v>
          </cell>
          <cell r="J228" t="str">
            <v>14</v>
          </cell>
          <cell r="K228" t="str">
            <v>พระนครศรีอยุธยา</v>
          </cell>
          <cell r="L228" t="str">
            <v>1402</v>
          </cell>
          <cell r="M228" t="str">
            <v>ท่าเรือ</v>
          </cell>
          <cell r="N228" t="str">
            <v>140201</v>
          </cell>
          <cell r="O228" t="str">
            <v>ท่าเรือ</v>
          </cell>
          <cell r="P228" t="str">
            <v>00</v>
          </cell>
        </row>
        <row r="229">
          <cell r="D229" t="str">
            <v>10770</v>
          </cell>
          <cell r="E229" t="str">
            <v>รพ.บางไทร</v>
          </cell>
          <cell r="F229" t="str">
            <v>โรงพยาบาลบางไทร</v>
          </cell>
          <cell r="G229" t="str">
            <v>รพช.</v>
          </cell>
          <cell r="H229" t="str">
            <v>F2</v>
          </cell>
          <cell r="I229">
            <v>24</v>
          </cell>
          <cell r="J229" t="str">
            <v>14</v>
          </cell>
          <cell r="K229" t="str">
            <v>พระนครศรีอยุธยา</v>
          </cell>
          <cell r="L229" t="str">
            <v>1404</v>
          </cell>
          <cell r="M229" t="str">
            <v>บางไทร</v>
          </cell>
          <cell r="N229" t="str">
            <v>140401</v>
          </cell>
          <cell r="O229" t="str">
            <v>บางไทร</v>
          </cell>
          <cell r="P229" t="str">
            <v>02</v>
          </cell>
        </row>
        <row r="230">
          <cell r="D230" t="str">
            <v>10771</v>
          </cell>
          <cell r="E230" t="str">
            <v>รพ.บางบาล</v>
          </cell>
          <cell r="F230" t="str">
            <v>โรงพยาบาลบางบาล</v>
          </cell>
          <cell r="G230" t="str">
            <v>รพช.</v>
          </cell>
          <cell r="H230" t="str">
            <v>F2</v>
          </cell>
          <cell r="I230">
            <v>84</v>
          </cell>
          <cell r="J230" t="str">
            <v>14</v>
          </cell>
          <cell r="K230" t="str">
            <v>พระนครศรีอยุธยา</v>
          </cell>
          <cell r="L230" t="str">
            <v>1405</v>
          </cell>
          <cell r="M230" t="str">
            <v>บางบาล</v>
          </cell>
          <cell r="N230" t="str">
            <v>140504</v>
          </cell>
          <cell r="O230" t="str">
            <v>สะพานไทย</v>
          </cell>
          <cell r="P230" t="str">
            <v>01</v>
          </cell>
        </row>
        <row r="231">
          <cell r="D231" t="str">
            <v>10773</v>
          </cell>
          <cell r="E231" t="str">
            <v>รพ.บางปะหัน</v>
          </cell>
          <cell r="F231" t="str">
            <v>โรงพยาบาลบางปะหัน</v>
          </cell>
          <cell r="G231" t="str">
            <v>รพช.</v>
          </cell>
          <cell r="H231" t="str">
            <v>F2</v>
          </cell>
          <cell r="I231">
            <v>30</v>
          </cell>
          <cell r="J231" t="str">
            <v>14</v>
          </cell>
          <cell r="K231" t="str">
            <v>พระนครศรีอยุธยา</v>
          </cell>
          <cell r="L231" t="str">
            <v>1407</v>
          </cell>
          <cell r="M231" t="str">
            <v>บางปะหัน</v>
          </cell>
          <cell r="N231" t="str">
            <v>140708</v>
          </cell>
          <cell r="O231" t="str">
            <v>บางนางร้า</v>
          </cell>
          <cell r="P231" t="str">
            <v>05</v>
          </cell>
        </row>
        <row r="232">
          <cell r="D232" t="str">
            <v>10774</v>
          </cell>
          <cell r="E232" t="str">
            <v>รพ.ผักไห่</v>
          </cell>
          <cell r="F232" t="str">
            <v>โรงพยาบาลผักไห่</v>
          </cell>
          <cell r="G232" t="str">
            <v>รพช.</v>
          </cell>
          <cell r="H232" t="str">
            <v>F2</v>
          </cell>
          <cell r="I232">
            <v>31</v>
          </cell>
          <cell r="J232" t="str">
            <v>14</v>
          </cell>
          <cell r="K232" t="str">
            <v>พระนครศรีอยุธยา</v>
          </cell>
          <cell r="L232" t="str">
            <v>1408</v>
          </cell>
          <cell r="M232" t="str">
            <v>ผักไห่</v>
          </cell>
          <cell r="N232" t="str">
            <v>140805</v>
          </cell>
          <cell r="O232" t="str">
            <v>ตาลาน</v>
          </cell>
          <cell r="P232" t="str">
            <v>05</v>
          </cell>
        </row>
        <row r="233">
          <cell r="D233" t="str">
            <v>10775</v>
          </cell>
          <cell r="E233" t="str">
            <v>รพ.ภาชี</v>
          </cell>
          <cell r="F233" t="str">
            <v>โรงพยาบาลภาชี</v>
          </cell>
          <cell r="G233" t="str">
            <v>รพช.</v>
          </cell>
          <cell r="H233" t="str">
            <v>F2</v>
          </cell>
          <cell r="I233">
            <v>46</v>
          </cell>
          <cell r="J233" t="str">
            <v>14</v>
          </cell>
          <cell r="K233" t="str">
            <v>พระนครศรีอยุธยา</v>
          </cell>
          <cell r="L233" t="str">
            <v>1409</v>
          </cell>
          <cell r="M233" t="str">
            <v>ภาชี</v>
          </cell>
          <cell r="N233" t="str">
            <v>140901</v>
          </cell>
          <cell r="O233" t="str">
            <v>ภาชี</v>
          </cell>
          <cell r="P233" t="str">
            <v>02</v>
          </cell>
        </row>
        <row r="234">
          <cell r="D234" t="str">
            <v>10776</v>
          </cell>
          <cell r="E234" t="str">
            <v>รพ.ลาดบัวหลวง</v>
          </cell>
          <cell r="F234" t="str">
            <v>โรงพยาบาลลาดบัวหลวง</v>
          </cell>
          <cell r="G234" t="str">
            <v>รพช.</v>
          </cell>
          <cell r="H234" t="str">
            <v>F2</v>
          </cell>
          <cell r="I234">
            <v>30</v>
          </cell>
          <cell r="J234" t="str">
            <v>14</v>
          </cell>
          <cell r="K234" t="str">
            <v>พระนครศรีอยุธยา</v>
          </cell>
          <cell r="L234" t="str">
            <v>1410</v>
          </cell>
          <cell r="M234" t="str">
            <v>ลาดบัวหลวง</v>
          </cell>
          <cell r="N234" t="str">
            <v>141003</v>
          </cell>
          <cell r="O234" t="str">
            <v>สามเมือง</v>
          </cell>
          <cell r="P234" t="str">
            <v>03</v>
          </cell>
        </row>
        <row r="235">
          <cell r="D235" t="str">
            <v>10769</v>
          </cell>
          <cell r="E235" t="str">
            <v>รพ.สมเด็จพระสังฆราช(นครหลวง)</v>
          </cell>
          <cell r="F235" t="str">
            <v>โรงพยาบาลสมเด็จพระสังฆราช(นครหลวง)</v>
          </cell>
          <cell r="G235" t="str">
            <v>รพช.</v>
          </cell>
          <cell r="H235" t="str">
            <v>F2</v>
          </cell>
          <cell r="I235">
            <v>66</v>
          </cell>
          <cell r="J235" t="str">
            <v>14</v>
          </cell>
          <cell r="K235" t="str">
            <v>พระนครศรีอยุธยา</v>
          </cell>
          <cell r="L235" t="str">
            <v>1403</v>
          </cell>
          <cell r="M235" t="str">
            <v>นครหลวง</v>
          </cell>
          <cell r="N235" t="str">
            <v>140303</v>
          </cell>
          <cell r="O235" t="str">
            <v>บ่อโพง</v>
          </cell>
          <cell r="P235" t="str">
            <v>02</v>
          </cell>
        </row>
        <row r="236">
          <cell r="D236" t="str">
            <v>10779</v>
          </cell>
          <cell r="E236" t="str">
            <v>รพ.อุทัย</v>
          </cell>
          <cell r="F236" t="str">
            <v>โรงพยาบาลอุทัย</v>
          </cell>
          <cell r="G236" t="str">
            <v>รพช.</v>
          </cell>
          <cell r="H236" t="str">
            <v>F2</v>
          </cell>
          <cell r="I236">
            <v>10</v>
          </cell>
          <cell r="J236" t="str">
            <v>14</v>
          </cell>
          <cell r="K236" t="str">
            <v>พระนครศรีอยุธยา</v>
          </cell>
          <cell r="L236" t="str">
            <v>1414</v>
          </cell>
          <cell r="M236" t="str">
            <v>อุทัย</v>
          </cell>
          <cell r="N236" t="str">
            <v>141406</v>
          </cell>
          <cell r="O236" t="str">
            <v>อุทัย</v>
          </cell>
          <cell r="P236" t="str">
            <v>05</v>
          </cell>
        </row>
        <row r="237">
          <cell r="D237" t="str">
            <v>10778</v>
          </cell>
          <cell r="E237" t="str">
            <v>รพ.บางซ้าย</v>
          </cell>
          <cell r="F237" t="str">
            <v>โรงพยาบาลบางซ้าย</v>
          </cell>
          <cell r="G237" t="str">
            <v>รพช.</v>
          </cell>
          <cell r="H237" t="str">
            <v>F3</v>
          </cell>
          <cell r="I237">
            <v>31</v>
          </cell>
          <cell r="J237" t="str">
            <v>14</v>
          </cell>
          <cell r="K237" t="str">
            <v>พระนครศรีอยุธยา</v>
          </cell>
          <cell r="L237" t="str">
            <v>1413</v>
          </cell>
          <cell r="M237" t="str">
            <v>บางซ้าย</v>
          </cell>
          <cell r="N237" t="str">
            <v>141301</v>
          </cell>
          <cell r="O237" t="str">
            <v>บางซ้าย</v>
          </cell>
          <cell r="P237" t="str">
            <v>01</v>
          </cell>
        </row>
        <row r="238">
          <cell r="D238" t="str">
            <v>10781</v>
          </cell>
          <cell r="E238" t="str">
            <v>รพ.บ้านแพรก</v>
          </cell>
          <cell r="F238" t="str">
            <v>โรงพยาบาลบ้านแพรก</v>
          </cell>
          <cell r="G238" t="str">
            <v>รพช.</v>
          </cell>
          <cell r="H238" t="str">
            <v>F3</v>
          </cell>
          <cell r="I238">
            <v>24</v>
          </cell>
          <cell r="J238" t="str">
            <v>14</v>
          </cell>
          <cell r="K238" t="str">
            <v>พระนครศรีอยุธยา</v>
          </cell>
          <cell r="L238" t="str">
            <v>1416</v>
          </cell>
          <cell r="M238" t="str">
            <v>บ้านแพรก</v>
          </cell>
          <cell r="N238" t="str">
            <v>141602</v>
          </cell>
          <cell r="O238" t="str">
            <v>บ้านใหม่</v>
          </cell>
          <cell r="P238" t="str">
            <v>01</v>
          </cell>
        </row>
        <row r="239">
          <cell r="D239" t="str">
            <v>10780</v>
          </cell>
          <cell r="E239" t="str">
            <v>รพ.มหาราช</v>
          </cell>
          <cell r="F239" t="str">
            <v>โรงพยาบาลมหาราช</v>
          </cell>
          <cell r="G239" t="str">
            <v>รพช.</v>
          </cell>
          <cell r="H239" t="str">
            <v>F3</v>
          </cell>
          <cell r="I239">
            <v>24</v>
          </cell>
          <cell r="J239" t="str">
            <v>14</v>
          </cell>
          <cell r="K239" t="str">
            <v>พระนครศรีอยุธยา</v>
          </cell>
          <cell r="L239" t="str">
            <v>1415</v>
          </cell>
          <cell r="M239" t="str">
            <v>มหาราช</v>
          </cell>
          <cell r="N239" t="str">
            <v>141501</v>
          </cell>
          <cell r="O239" t="str">
            <v>หัวไผ่</v>
          </cell>
          <cell r="P239" t="str">
            <v>06</v>
          </cell>
        </row>
        <row r="240">
          <cell r="D240" t="str">
            <v>10690</v>
          </cell>
          <cell r="E240" t="str">
            <v>รพ.พระนารายณ์มหาราช</v>
          </cell>
          <cell r="F240" t="str">
            <v>โรงพยาบาลพระนารายณ์มหาราช</v>
          </cell>
          <cell r="G240" t="str">
            <v>รพท.</v>
          </cell>
          <cell r="H240" t="str">
            <v>S</v>
          </cell>
          <cell r="I240">
            <v>428</v>
          </cell>
          <cell r="J240" t="str">
            <v>16</v>
          </cell>
          <cell r="K240" t="str">
            <v>ลพบุรี</v>
          </cell>
          <cell r="L240" t="str">
            <v>1601</v>
          </cell>
          <cell r="M240" t="str">
            <v>เมืองลพบุรี</v>
          </cell>
          <cell r="N240" t="str">
            <v>160106</v>
          </cell>
          <cell r="O240" t="str">
            <v>เขาสามยอด</v>
          </cell>
          <cell r="P240" t="str">
            <v>01</v>
          </cell>
        </row>
        <row r="241">
          <cell r="D241" t="str">
            <v>10691</v>
          </cell>
          <cell r="E241" t="str">
            <v>รพ.บ้านหมี่</v>
          </cell>
          <cell r="F241" t="str">
            <v>โรงพยาบาลบ้านหมี่</v>
          </cell>
          <cell r="G241" t="str">
            <v>รพท.</v>
          </cell>
          <cell r="H241" t="str">
            <v>M1</v>
          </cell>
          <cell r="I241">
            <v>258</v>
          </cell>
          <cell r="J241" t="str">
            <v>16</v>
          </cell>
          <cell r="K241" t="str">
            <v>ลพบุรี</v>
          </cell>
          <cell r="L241" t="str">
            <v>1606</v>
          </cell>
          <cell r="M241" t="str">
            <v>บ้านหมี่</v>
          </cell>
          <cell r="N241" t="str">
            <v>160619</v>
          </cell>
          <cell r="O241" t="str">
            <v>บ้านหมี่</v>
          </cell>
          <cell r="P241" t="str">
            <v>02</v>
          </cell>
        </row>
        <row r="242">
          <cell r="D242" t="str">
            <v>10790</v>
          </cell>
          <cell r="E242" t="str">
            <v>รพ.โคกสำโรง</v>
          </cell>
          <cell r="F242" t="str">
            <v>โรงพยาบาลโคกสำโรง</v>
          </cell>
          <cell r="G242" t="str">
            <v>รพช.</v>
          </cell>
          <cell r="H242" t="str">
            <v>M2</v>
          </cell>
          <cell r="I242">
            <v>123</v>
          </cell>
          <cell r="J242" t="str">
            <v>16</v>
          </cell>
          <cell r="K242" t="str">
            <v>ลพบุรี</v>
          </cell>
          <cell r="L242" t="str">
            <v>1603</v>
          </cell>
          <cell r="M242" t="str">
            <v>โคกสำโรง</v>
          </cell>
          <cell r="N242" t="str">
            <v>160301</v>
          </cell>
          <cell r="O242" t="str">
            <v>โคกสำโรง</v>
          </cell>
          <cell r="P242" t="str">
            <v>05</v>
          </cell>
        </row>
        <row r="243">
          <cell r="D243" t="str">
            <v>10791</v>
          </cell>
          <cell r="E243" t="str">
            <v>รพ.ชัยบาดาล</v>
          </cell>
          <cell r="F243" t="str">
            <v>โรงพยาบาลชัยบาดาล</v>
          </cell>
          <cell r="G243" t="str">
            <v>รพช.</v>
          </cell>
          <cell r="H243" t="str">
            <v>M2</v>
          </cell>
          <cell r="I243">
            <v>154</v>
          </cell>
          <cell r="J243" t="str">
            <v>16</v>
          </cell>
          <cell r="K243" t="str">
            <v>ลพบุรี</v>
          </cell>
          <cell r="L243" t="str">
            <v>1604</v>
          </cell>
          <cell r="M243" t="str">
            <v>ชัยบาดาล</v>
          </cell>
          <cell r="N243" t="str">
            <v>160401</v>
          </cell>
          <cell r="O243" t="str">
            <v>ลำนารายณ์</v>
          </cell>
          <cell r="P243" t="str">
            <v>11</v>
          </cell>
        </row>
        <row r="244">
          <cell r="D244" t="str">
            <v>10792</v>
          </cell>
          <cell r="E244" t="str">
            <v>รพ.ท่าวุ้ง</v>
          </cell>
          <cell r="F244" t="str">
            <v>โรงพยาบาลท่าวุ้ง</v>
          </cell>
          <cell r="G244" t="str">
            <v>รพช.</v>
          </cell>
          <cell r="H244" t="str">
            <v>F2</v>
          </cell>
          <cell r="I244">
            <v>53</v>
          </cell>
          <cell r="J244" t="str">
            <v>16</v>
          </cell>
          <cell r="K244" t="str">
            <v>ลพบุรี</v>
          </cell>
          <cell r="L244" t="str">
            <v>1605</v>
          </cell>
          <cell r="M244" t="str">
            <v>ท่าวุ้ง</v>
          </cell>
          <cell r="N244" t="str">
            <v>160502</v>
          </cell>
          <cell r="O244" t="str">
            <v>บางคู้</v>
          </cell>
          <cell r="P244" t="str">
            <v>07</v>
          </cell>
        </row>
        <row r="245">
          <cell r="D245" t="str">
            <v>10793</v>
          </cell>
          <cell r="E245" t="str">
            <v>รพ.ท่าหลวง</v>
          </cell>
          <cell r="F245" t="str">
            <v>โรงพยาบาลท่าหลวง</v>
          </cell>
          <cell r="G245" t="str">
            <v>รพช.</v>
          </cell>
          <cell r="H245" t="str">
            <v>F2</v>
          </cell>
          <cell r="I245">
            <v>31</v>
          </cell>
          <cell r="J245" t="str">
            <v>16</v>
          </cell>
          <cell r="K245" t="str">
            <v>ลพบุรี</v>
          </cell>
          <cell r="L245" t="str">
            <v>1607</v>
          </cell>
          <cell r="M245" t="str">
            <v>ท่าหลวง</v>
          </cell>
          <cell r="N245" t="str">
            <v>160701</v>
          </cell>
          <cell r="O245" t="str">
            <v>ท่าหลวง</v>
          </cell>
          <cell r="P245" t="str">
            <v>09</v>
          </cell>
        </row>
        <row r="246">
          <cell r="D246" t="str">
            <v>10789</v>
          </cell>
          <cell r="E246" t="str">
            <v>รพ.พัฒนานิคม</v>
          </cell>
          <cell r="F246" t="str">
            <v>โรงพยาบาลพัฒนานิคม</v>
          </cell>
          <cell r="G246" t="str">
            <v>รพช.</v>
          </cell>
          <cell r="H246" t="str">
            <v>F2</v>
          </cell>
          <cell r="I246">
            <v>66</v>
          </cell>
          <cell r="J246" t="str">
            <v>16</v>
          </cell>
          <cell r="K246" t="str">
            <v>ลพบุรี</v>
          </cell>
          <cell r="L246" t="str">
            <v>1602</v>
          </cell>
          <cell r="M246" t="str">
            <v>พัฒนานิคม</v>
          </cell>
          <cell r="N246" t="str">
            <v>160201</v>
          </cell>
          <cell r="O246" t="str">
            <v>พัฒนานิคม</v>
          </cell>
          <cell r="P246" t="str">
            <v>06</v>
          </cell>
        </row>
        <row r="247">
          <cell r="D247" t="str">
            <v>10796</v>
          </cell>
          <cell r="E247" t="str">
            <v>รพ.ลำสนธิ</v>
          </cell>
          <cell r="F247" t="str">
            <v>โรงพยาบาลลำสนธิ</v>
          </cell>
          <cell r="G247" t="str">
            <v>รพช.</v>
          </cell>
          <cell r="H247" t="str">
            <v>F2</v>
          </cell>
          <cell r="I247">
            <v>30</v>
          </cell>
          <cell r="J247" t="str">
            <v>16</v>
          </cell>
          <cell r="K247" t="str">
            <v>ลพบุรี</v>
          </cell>
          <cell r="L247" t="str">
            <v>1610</v>
          </cell>
          <cell r="M247" t="str">
            <v>ลำสนธิ</v>
          </cell>
          <cell r="N247" t="str">
            <v>161003</v>
          </cell>
          <cell r="O247" t="str">
            <v>หนองรี</v>
          </cell>
          <cell r="P247" t="str">
            <v>11</v>
          </cell>
        </row>
        <row r="248">
          <cell r="D248" t="str">
            <v>10797</v>
          </cell>
          <cell r="E248" t="str">
            <v>รพ.หนองม่วง</v>
          </cell>
          <cell r="F248" t="str">
            <v>โรงพยาบาลหนองม่วง</v>
          </cell>
          <cell r="G248" t="str">
            <v>รพช.</v>
          </cell>
          <cell r="H248" t="str">
            <v>F2</v>
          </cell>
          <cell r="I248">
            <v>35</v>
          </cell>
          <cell r="J248" t="str">
            <v>16</v>
          </cell>
          <cell r="K248" t="str">
            <v>ลพบุรี</v>
          </cell>
          <cell r="L248" t="str">
            <v>1611</v>
          </cell>
          <cell r="M248" t="str">
            <v>หนองม่วง</v>
          </cell>
          <cell r="N248" t="str">
            <v>161101</v>
          </cell>
          <cell r="O248" t="str">
            <v>หนองม่วง</v>
          </cell>
          <cell r="P248" t="str">
            <v>07</v>
          </cell>
        </row>
        <row r="249">
          <cell r="D249" t="str">
            <v>10795</v>
          </cell>
          <cell r="E249" t="str">
            <v>รพ.โคกเจริญ</v>
          </cell>
          <cell r="F249" t="str">
            <v>โรงพยาบาลโคกเจริญ</v>
          </cell>
          <cell r="G249" t="str">
            <v>รพช.</v>
          </cell>
          <cell r="H249" t="str">
            <v>F2</v>
          </cell>
          <cell r="I249">
            <v>30</v>
          </cell>
          <cell r="J249" t="str">
            <v>16</v>
          </cell>
          <cell r="K249" t="str">
            <v>ลพบุรี</v>
          </cell>
          <cell r="L249" t="str">
            <v>1609</v>
          </cell>
          <cell r="M249" t="str">
            <v>โคกเจริญ</v>
          </cell>
          <cell r="N249" t="str">
            <v>160901</v>
          </cell>
          <cell r="O249" t="str">
            <v>โคกเจริญ</v>
          </cell>
          <cell r="P249" t="str">
            <v>02</v>
          </cell>
        </row>
        <row r="250">
          <cell r="D250" t="str">
            <v>10794</v>
          </cell>
          <cell r="E250" t="str">
            <v>รพ.สระโบสถ์</v>
          </cell>
          <cell r="F250" t="str">
            <v>โรงพยาบาลสระโบสถ์</v>
          </cell>
          <cell r="G250" t="str">
            <v>รพช.</v>
          </cell>
          <cell r="H250" t="str">
            <v>F3</v>
          </cell>
          <cell r="I250">
            <v>30</v>
          </cell>
          <cell r="J250" t="str">
            <v>16</v>
          </cell>
          <cell r="K250" t="str">
            <v>ลพบุรี</v>
          </cell>
          <cell r="L250" t="str">
            <v>1608</v>
          </cell>
          <cell r="M250" t="str">
            <v>สระโบสถ์</v>
          </cell>
          <cell r="N250" t="str">
            <v>160805</v>
          </cell>
          <cell r="O250" t="str">
            <v>นิยมชัย</v>
          </cell>
          <cell r="P250" t="str">
            <v>10</v>
          </cell>
        </row>
        <row r="251">
          <cell r="D251" t="str">
            <v>10661</v>
          </cell>
          <cell r="E251" t="str">
            <v>รพ.สระบุรี</v>
          </cell>
          <cell r="F251" t="str">
            <v>โรงพยาบาลสระบุรี</v>
          </cell>
          <cell r="G251" t="str">
            <v>รพศ.</v>
          </cell>
          <cell r="H251" t="str">
            <v>A</v>
          </cell>
          <cell r="I251">
            <v>700</v>
          </cell>
          <cell r="J251" t="str">
            <v>19</v>
          </cell>
          <cell r="K251" t="str">
            <v>สระบุรี</v>
          </cell>
          <cell r="L251" t="str">
            <v>1901</v>
          </cell>
          <cell r="M251" t="str">
            <v>เมืองสระบุรี</v>
          </cell>
          <cell r="N251" t="str">
            <v>190101</v>
          </cell>
          <cell r="O251" t="str">
            <v>ปากเพรียว</v>
          </cell>
          <cell r="P251" t="str">
            <v>00</v>
          </cell>
        </row>
        <row r="252">
          <cell r="D252" t="str">
            <v>10695</v>
          </cell>
          <cell r="E252" t="str">
            <v>รพ.พระพุทธบาท</v>
          </cell>
          <cell r="F252" t="str">
            <v>โรงพยาบาลพระพุทธบาท</v>
          </cell>
          <cell r="G252" t="str">
            <v>รพท.</v>
          </cell>
          <cell r="H252" t="str">
            <v>M1</v>
          </cell>
          <cell r="I252">
            <v>315</v>
          </cell>
          <cell r="J252" t="str">
            <v>19</v>
          </cell>
          <cell r="K252" t="str">
            <v>สระบุรี</v>
          </cell>
          <cell r="L252" t="str">
            <v>1909</v>
          </cell>
          <cell r="M252" t="str">
            <v>พระพุทธบาท</v>
          </cell>
          <cell r="N252" t="str">
            <v>190903</v>
          </cell>
          <cell r="O252" t="str">
            <v>ธารเกษม</v>
          </cell>
          <cell r="P252" t="str">
            <v>08</v>
          </cell>
        </row>
        <row r="253">
          <cell r="D253" t="str">
            <v>10807</v>
          </cell>
          <cell r="E253" t="str">
            <v>รพ.แก่งคอย</v>
          </cell>
          <cell r="F253" t="str">
            <v>โรงพยาบาลแก่งคอย</v>
          </cell>
          <cell r="G253" t="str">
            <v>รพช.</v>
          </cell>
          <cell r="H253" t="str">
            <v>F1</v>
          </cell>
          <cell r="I253">
            <v>77</v>
          </cell>
          <cell r="J253" t="str">
            <v>19</v>
          </cell>
          <cell r="K253" t="str">
            <v>สระบุรี</v>
          </cell>
          <cell r="L253" t="str">
            <v>1902</v>
          </cell>
          <cell r="M253" t="str">
            <v>แก่งคอย</v>
          </cell>
          <cell r="N253" t="str">
            <v>190201</v>
          </cell>
          <cell r="O253" t="str">
            <v>แก่งคอย</v>
          </cell>
          <cell r="P253" t="str">
            <v>08</v>
          </cell>
        </row>
        <row r="254">
          <cell r="D254" t="str">
            <v>10811</v>
          </cell>
          <cell r="E254" t="str">
            <v>รพ.บ้านหมอ</v>
          </cell>
          <cell r="F254" t="str">
            <v>โรงพยาบาลบ้านหมอ</v>
          </cell>
          <cell r="G254" t="str">
            <v>รพช.</v>
          </cell>
          <cell r="H254" t="str">
            <v>F2</v>
          </cell>
          <cell r="I254">
            <v>35</v>
          </cell>
          <cell r="J254" t="str">
            <v>19</v>
          </cell>
          <cell r="K254" t="str">
            <v>สระบุรี</v>
          </cell>
          <cell r="L254" t="str">
            <v>1906</v>
          </cell>
          <cell r="M254" t="str">
            <v>บ้านหมอ</v>
          </cell>
          <cell r="N254" t="str">
            <v>190601</v>
          </cell>
          <cell r="O254" t="str">
            <v>บ้านหมอ</v>
          </cell>
          <cell r="P254" t="str">
            <v>04</v>
          </cell>
        </row>
        <row r="255">
          <cell r="D255" t="str">
            <v>10815</v>
          </cell>
          <cell r="E255" t="str">
            <v>รพ.มวกเหล็ก</v>
          </cell>
          <cell r="F255" t="str">
            <v>โรงพยาบาลมวกเหล็ก</v>
          </cell>
          <cell r="G255" t="str">
            <v>รพช.</v>
          </cell>
          <cell r="H255" t="str">
            <v>F2</v>
          </cell>
          <cell r="I255">
            <v>37</v>
          </cell>
          <cell r="J255" t="str">
            <v>19</v>
          </cell>
          <cell r="K255" t="str">
            <v>สระบุรี</v>
          </cell>
          <cell r="L255" t="str">
            <v>1911</v>
          </cell>
          <cell r="M255" t="str">
            <v>มวกเหล็ก</v>
          </cell>
          <cell r="N255" t="str">
            <v>191102</v>
          </cell>
          <cell r="O255" t="str">
            <v>มิตรภาพ</v>
          </cell>
          <cell r="P255" t="str">
            <v>09</v>
          </cell>
        </row>
        <row r="256">
          <cell r="D256" t="str">
            <v>10816</v>
          </cell>
          <cell r="E256" t="str">
            <v>รพ.วังม่วงสัทธรรม</v>
          </cell>
          <cell r="F256" t="str">
            <v>โรงพยาบาลวังม่วงสัทธรรม</v>
          </cell>
          <cell r="G256" t="str">
            <v>รพช.</v>
          </cell>
          <cell r="H256" t="str">
            <v>F2</v>
          </cell>
          <cell r="I256">
            <v>39</v>
          </cell>
          <cell r="J256" t="str">
            <v>19</v>
          </cell>
          <cell r="K256" t="str">
            <v>สระบุรี</v>
          </cell>
          <cell r="L256" t="str">
            <v>1912</v>
          </cell>
          <cell r="M256" t="str">
            <v>วังม่วง</v>
          </cell>
          <cell r="N256" t="str">
            <v>191203</v>
          </cell>
          <cell r="O256" t="str">
            <v>วังม่วง</v>
          </cell>
          <cell r="P256" t="str">
            <v>01</v>
          </cell>
        </row>
        <row r="257">
          <cell r="D257" t="str">
            <v>10809</v>
          </cell>
          <cell r="E257" t="str">
            <v>รพ.วิหารแดง</v>
          </cell>
          <cell r="F257" t="str">
            <v>โรงพยาบาลวิหารแดง</v>
          </cell>
          <cell r="G257" t="str">
            <v>รพช.</v>
          </cell>
          <cell r="H257" t="str">
            <v>F2</v>
          </cell>
          <cell r="I257">
            <v>49</v>
          </cell>
          <cell r="J257" t="str">
            <v>19</v>
          </cell>
          <cell r="K257" t="str">
            <v>สระบุรี</v>
          </cell>
          <cell r="L257" t="str">
            <v>1904</v>
          </cell>
          <cell r="M257" t="str">
            <v>วิหารแดง</v>
          </cell>
          <cell r="N257" t="str">
            <v>190402</v>
          </cell>
          <cell r="O257" t="str">
            <v>บ้านลำ</v>
          </cell>
          <cell r="P257" t="str">
            <v>03</v>
          </cell>
        </row>
        <row r="258">
          <cell r="D258" t="str">
            <v>10814</v>
          </cell>
          <cell r="E258" t="str">
            <v>รพ.เสาไห้เฉลิมพระเกียรติ ๘๐ พรรษา</v>
          </cell>
          <cell r="F258" t="str">
            <v>โรงพยาบาลเสาไห้เฉลิมพระเกียรติ ๘๐ พรรษา</v>
          </cell>
          <cell r="G258" t="str">
            <v>รพช.</v>
          </cell>
          <cell r="H258" t="str">
            <v>F2</v>
          </cell>
          <cell r="I258">
            <v>49</v>
          </cell>
          <cell r="J258" t="str">
            <v>19</v>
          </cell>
          <cell r="K258" t="str">
            <v>สระบุรี</v>
          </cell>
          <cell r="L258" t="str">
            <v>1910</v>
          </cell>
          <cell r="M258" t="str">
            <v>เสาไห้</v>
          </cell>
          <cell r="N258" t="str">
            <v>191001</v>
          </cell>
          <cell r="O258" t="str">
            <v>เสาไห้</v>
          </cell>
          <cell r="P258" t="str">
            <v>07</v>
          </cell>
        </row>
        <row r="259">
          <cell r="D259" t="str">
            <v>10808</v>
          </cell>
          <cell r="E259" t="str">
            <v>รพ.หนองแค</v>
          </cell>
          <cell r="F259" t="str">
            <v>โรงพยาบาลหนองแค</v>
          </cell>
          <cell r="G259" t="str">
            <v>รพช.</v>
          </cell>
          <cell r="H259" t="str">
            <v>F2</v>
          </cell>
          <cell r="I259">
            <v>69</v>
          </cell>
          <cell r="J259" t="str">
            <v>19</v>
          </cell>
          <cell r="K259" t="str">
            <v>สระบุรี</v>
          </cell>
          <cell r="L259" t="str">
            <v>1903</v>
          </cell>
          <cell r="M259" t="str">
            <v>หนองแค</v>
          </cell>
          <cell r="N259" t="str">
            <v>190301</v>
          </cell>
          <cell r="O259" t="str">
            <v>หนองแค</v>
          </cell>
          <cell r="P259" t="str">
            <v>00</v>
          </cell>
        </row>
        <row r="260">
          <cell r="D260" t="str">
            <v>10810</v>
          </cell>
          <cell r="E260" t="str">
            <v>รพ.หนองแซง</v>
          </cell>
          <cell r="F260" t="str">
            <v>โรงพยาบาลหนองแซง</v>
          </cell>
          <cell r="G260" t="str">
            <v>รพช.</v>
          </cell>
          <cell r="H260" t="str">
            <v>F2</v>
          </cell>
          <cell r="I260">
            <v>24</v>
          </cell>
          <cell r="J260" t="str">
            <v>19</v>
          </cell>
          <cell r="K260" t="str">
            <v>สระบุรี</v>
          </cell>
          <cell r="L260" t="str">
            <v>1905</v>
          </cell>
          <cell r="M260" t="str">
            <v>หนองแซง</v>
          </cell>
          <cell r="N260" t="str">
            <v>190506</v>
          </cell>
          <cell r="O260" t="str">
            <v>ไก่เส่า</v>
          </cell>
          <cell r="P260" t="str">
            <v>06</v>
          </cell>
        </row>
        <row r="261">
          <cell r="D261" t="str">
            <v>10812</v>
          </cell>
          <cell r="E261" t="str">
            <v>รพ.ดอนพุด</v>
          </cell>
          <cell r="F261" t="str">
            <v>โรงพยาบาลดอนพุด</v>
          </cell>
          <cell r="G261" t="str">
            <v>รพช.</v>
          </cell>
          <cell r="H261" t="str">
            <v>F3</v>
          </cell>
          <cell r="I261">
            <v>15</v>
          </cell>
          <cell r="J261" t="str">
            <v>19</v>
          </cell>
          <cell r="K261" t="str">
            <v>สระบุรี</v>
          </cell>
          <cell r="L261" t="str">
            <v>1907</v>
          </cell>
          <cell r="M261" t="str">
            <v>ดอนพุด</v>
          </cell>
          <cell r="N261" t="str">
            <v>190701</v>
          </cell>
          <cell r="O261" t="str">
            <v>ดอนพุด</v>
          </cell>
          <cell r="P261" t="str">
            <v>02</v>
          </cell>
        </row>
        <row r="262">
          <cell r="D262" t="str">
            <v>10813</v>
          </cell>
          <cell r="E262" t="str">
            <v>รพ.หนองโดน</v>
          </cell>
          <cell r="F262" t="str">
            <v>โรงพยาบาลหนองโดน</v>
          </cell>
          <cell r="G262" t="str">
            <v>รพช.</v>
          </cell>
          <cell r="H262" t="str">
            <v>F3</v>
          </cell>
          <cell r="I262">
            <v>20</v>
          </cell>
          <cell r="J262" t="str">
            <v>19</v>
          </cell>
          <cell r="K262" t="str">
            <v>สระบุรี</v>
          </cell>
          <cell r="L262" t="str">
            <v>1908</v>
          </cell>
          <cell r="M262" t="str">
            <v>หนองโดน</v>
          </cell>
          <cell r="N262" t="str">
            <v>190801</v>
          </cell>
          <cell r="O262" t="str">
            <v>หนองโดน</v>
          </cell>
          <cell r="P262" t="str">
            <v>09</v>
          </cell>
        </row>
        <row r="263">
          <cell r="D263" t="str">
            <v>10692</v>
          </cell>
          <cell r="E263" t="str">
            <v>รพ.สิงห์บุรี</v>
          </cell>
          <cell r="F263" t="str">
            <v>โรงพยาบาลสิงห์บุรี</v>
          </cell>
          <cell r="G263" t="str">
            <v>รพท.</v>
          </cell>
          <cell r="H263" t="str">
            <v>S</v>
          </cell>
          <cell r="I263">
            <v>282</v>
          </cell>
          <cell r="J263" t="str">
            <v>17</v>
          </cell>
          <cell r="K263" t="str">
            <v>สิงห์บุรี</v>
          </cell>
          <cell r="L263" t="str">
            <v>1701</v>
          </cell>
          <cell r="M263" t="str">
            <v>เมืองสิงห์บุรี</v>
          </cell>
          <cell r="N263" t="str">
            <v>170101</v>
          </cell>
          <cell r="O263" t="str">
            <v>บางพุทรา</v>
          </cell>
          <cell r="P263" t="str">
            <v>00</v>
          </cell>
        </row>
        <row r="264">
          <cell r="D264" t="str">
            <v>10693</v>
          </cell>
          <cell r="E264" t="str">
            <v>รพ.อินทร์บุรี</v>
          </cell>
          <cell r="F264" t="str">
            <v>โรงพยาบาลอินทร์บุรี</v>
          </cell>
          <cell r="G264" t="str">
            <v>รพท.</v>
          </cell>
          <cell r="H264" t="str">
            <v>M1</v>
          </cell>
          <cell r="I264">
            <v>150</v>
          </cell>
          <cell r="J264" t="str">
            <v>17</v>
          </cell>
          <cell r="K264" t="str">
            <v>สิงห์บุรี</v>
          </cell>
          <cell r="L264" t="str">
            <v>1706</v>
          </cell>
          <cell r="M264" t="str">
            <v>อินทร์บุรี</v>
          </cell>
          <cell r="N264" t="str">
            <v>170603</v>
          </cell>
          <cell r="O264" t="str">
            <v>ทับยา</v>
          </cell>
          <cell r="P264" t="str">
            <v>01</v>
          </cell>
        </row>
        <row r="265">
          <cell r="D265" t="str">
            <v>10799</v>
          </cell>
          <cell r="E265" t="str">
            <v>รพ.ค่ายบางระจัน</v>
          </cell>
          <cell r="F265" t="str">
            <v>โรงพยาบาลค่ายบางระจัน</v>
          </cell>
          <cell r="G265" t="str">
            <v>รพช.</v>
          </cell>
          <cell r="H265" t="str">
            <v>F2</v>
          </cell>
          <cell r="I265">
            <v>30</v>
          </cell>
          <cell r="J265" t="str">
            <v>17</v>
          </cell>
          <cell r="K265" t="str">
            <v>สิงห์บุรี</v>
          </cell>
          <cell r="L265" t="str">
            <v>1703</v>
          </cell>
          <cell r="M265" t="str">
            <v>ค่ายบางระจัน</v>
          </cell>
          <cell r="N265" t="str">
            <v>170302</v>
          </cell>
          <cell r="O265" t="str">
            <v>บางระจัน</v>
          </cell>
          <cell r="P265" t="str">
            <v>11</v>
          </cell>
        </row>
        <row r="266">
          <cell r="D266" t="str">
            <v>10801</v>
          </cell>
          <cell r="E266" t="str">
            <v>รพ.ท่าช้าง</v>
          </cell>
          <cell r="F266" t="str">
            <v>โรงพยาบาลท่าช้าง</v>
          </cell>
          <cell r="G266" t="str">
            <v>รพช.</v>
          </cell>
          <cell r="H266" t="str">
            <v>F2</v>
          </cell>
          <cell r="I266">
            <v>30</v>
          </cell>
          <cell r="J266" t="str">
            <v>17</v>
          </cell>
          <cell r="K266" t="str">
            <v>สิงห์บุรี</v>
          </cell>
          <cell r="L266" t="str">
            <v>1705</v>
          </cell>
          <cell r="M266" t="str">
            <v>ท่าช้าง</v>
          </cell>
          <cell r="N266" t="str">
            <v>170502</v>
          </cell>
          <cell r="O266" t="str">
            <v>โพประจักษ์</v>
          </cell>
          <cell r="P266" t="str">
            <v>04</v>
          </cell>
        </row>
        <row r="267">
          <cell r="D267" t="str">
            <v>10798</v>
          </cell>
          <cell r="E267" t="str">
            <v>รพ.บางระจัน</v>
          </cell>
          <cell r="F267" t="str">
            <v>โรงพยาบาลบางระจัน</v>
          </cell>
          <cell r="G267" t="str">
            <v>รพช.</v>
          </cell>
          <cell r="H267" t="str">
            <v>F2</v>
          </cell>
          <cell r="I267">
            <v>30</v>
          </cell>
          <cell r="J267" t="str">
            <v>17</v>
          </cell>
          <cell r="K267" t="str">
            <v>สิงห์บุรี</v>
          </cell>
          <cell r="L267" t="str">
            <v>1702</v>
          </cell>
          <cell r="M267" t="str">
            <v>บางระจัน</v>
          </cell>
          <cell r="N267" t="str">
            <v>170203</v>
          </cell>
          <cell r="O267" t="str">
            <v>เชิงกลัด</v>
          </cell>
          <cell r="P267" t="str">
            <v>06</v>
          </cell>
        </row>
        <row r="268">
          <cell r="D268" t="str">
            <v>10800</v>
          </cell>
          <cell r="E268" t="str">
            <v>รพ.พรหมบุรี</v>
          </cell>
          <cell r="F268" t="str">
            <v>โรงพยาบาลพรหมบุรี</v>
          </cell>
          <cell r="G268" t="str">
            <v>รพช.</v>
          </cell>
          <cell r="H268" t="str">
            <v>F3</v>
          </cell>
          <cell r="I268">
            <v>28</v>
          </cell>
          <cell r="J268" t="str">
            <v>17</v>
          </cell>
          <cell r="K268" t="str">
            <v>สิงห์บุรี</v>
          </cell>
          <cell r="L268" t="str">
            <v>1704</v>
          </cell>
          <cell r="M268" t="str">
            <v>พรหมบุรี</v>
          </cell>
          <cell r="N268" t="str">
            <v>170404</v>
          </cell>
          <cell r="O268" t="str">
            <v>บ้านหม้อ</v>
          </cell>
          <cell r="P268" t="str">
            <v>03</v>
          </cell>
        </row>
        <row r="269">
          <cell r="D269" t="str">
            <v>10689</v>
          </cell>
          <cell r="E269" t="str">
            <v>รพ.อ่างทอง</v>
          </cell>
          <cell r="F269" t="str">
            <v>โรงพยาบาลอ่างทอง</v>
          </cell>
          <cell r="G269" t="str">
            <v>รพท.</v>
          </cell>
          <cell r="H269" t="str">
            <v>S</v>
          </cell>
          <cell r="I269">
            <v>324</v>
          </cell>
          <cell r="J269" t="str">
            <v>15</v>
          </cell>
          <cell r="K269" t="str">
            <v>อ่างทอง</v>
          </cell>
          <cell r="L269" t="str">
            <v>1501</v>
          </cell>
          <cell r="M269" t="str">
            <v>เมืองอ่างทอง</v>
          </cell>
          <cell r="N269" t="str">
            <v>150102</v>
          </cell>
          <cell r="O269" t="str">
            <v>บางแก้ว</v>
          </cell>
          <cell r="P269" t="str">
            <v>00</v>
          </cell>
        </row>
        <row r="270">
          <cell r="D270" t="str">
            <v>10787</v>
          </cell>
          <cell r="E270" t="str">
            <v>รพ.วิเศษชัยชาญ</v>
          </cell>
          <cell r="F270" t="str">
            <v>โรงพยาบาลวิเศษชัยชาญ</v>
          </cell>
          <cell r="G270" t="str">
            <v>รพช.</v>
          </cell>
          <cell r="H270" t="str">
            <v>F1</v>
          </cell>
          <cell r="I270">
            <v>97</v>
          </cell>
          <cell r="J270" t="str">
            <v>15</v>
          </cell>
          <cell r="K270" t="str">
            <v>อ่างทอง</v>
          </cell>
          <cell r="L270" t="str">
            <v>1506</v>
          </cell>
          <cell r="M270" t="str">
            <v>วิเศษชัยชาญ</v>
          </cell>
          <cell r="N270" t="str">
            <v>150602</v>
          </cell>
          <cell r="O270" t="str">
            <v>ศาลเจ้าโรงทอง</v>
          </cell>
          <cell r="P270" t="str">
            <v>04</v>
          </cell>
        </row>
        <row r="271">
          <cell r="D271" t="str">
            <v>10782</v>
          </cell>
          <cell r="E271" t="str">
            <v>รพ.ไชโย</v>
          </cell>
          <cell r="F271" t="str">
            <v>โรงพยาบาลไชโย</v>
          </cell>
          <cell r="G271" t="str">
            <v>รพช.</v>
          </cell>
          <cell r="H271" t="str">
            <v>F2</v>
          </cell>
          <cell r="I271">
            <v>38</v>
          </cell>
          <cell r="J271" t="str">
            <v>15</v>
          </cell>
          <cell r="K271" t="str">
            <v>อ่างทอง</v>
          </cell>
          <cell r="L271" t="str">
            <v>1502</v>
          </cell>
          <cell r="M271" t="str">
            <v>ไชโย</v>
          </cell>
          <cell r="N271" t="str">
            <v>150206</v>
          </cell>
          <cell r="O271" t="str">
            <v>ไชโย</v>
          </cell>
          <cell r="P271" t="str">
            <v>05</v>
          </cell>
        </row>
        <row r="272">
          <cell r="D272" t="str">
            <v>10784</v>
          </cell>
          <cell r="E272" t="str">
            <v>รพ.ป่าโมก</v>
          </cell>
          <cell r="F272" t="str">
            <v>โรงพยาบาลป่าโมก</v>
          </cell>
          <cell r="G272" t="str">
            <v>รพช.</v>
          </cell>
          <cell r="H272" t="str">
            <v>F2</v>
          </cell>
          <cell r="I272">
            <v>54</v>
          </cell>
          <cell r="J272" t="str">
            <v>15</v>
          </cell>
          <cell r="K272" t="str">
            <v>อ่างทอง</v>
          </cell>
          <cell r="L272" t="str">
            <v>1503</v>
          </cell>
          <cell r="M272" t="str">
            <v>ป่าโมก</v>
          </cell>
          <cell r="N272" t="str">
            <v>150302</v>
          </cell>
          <cell r="O272" t="str">
            <v>ป่าโมก</v>
          </cell>
          <cell r="P272" t="str">
            <v>00</v>
          </cell>
        </row>
        <row r="273">
          <cell r="D273" t="str">
            <v>10785</v>
          </cell>
          <cell r="E273" t="str">
            <v>รพ.โพธิ์ทอง</v>
          </cell>
          <cell r="F273" t="str">
            <v>โรงพยาบาลโพธิ์ทอง</v>
          </cell>
          <cell r="G273" t="str">
            <v>รพช.</v>
          </cell>
          <cell r="H273" t="str">
            <v>F2</v>
          </cell>
          <cell r="I273">
            <v>81</v>
          </cell>
          <cell r="J273" t="str">
            <v>15</v>
          </cell>
          <cell r="K273" t="str">
            <v>อ่างทอง</v>
          </cell>
          <cell r="L273" t="str">
            <v>1504</v>
          </cell>
          <cell r="M273" t="str">
            <v>โพธิ์ทอง</v>
          </cell>
          <cell r="N273" t="str">
            <v>150401</v>
          </cell>
          <cell r="O273" t="str">
            <v>อ่างแก้ว</v>
          </cell>
          <cell r="P273" t="str">
            <v>04</v>
          </cell>
        </row>
        <row r="274">
          <cell r="D274" t="str">
            <v>10786</v>
          </cell>
          <cell r="E274" t="str">
            <v>รพ.แสวงหา</v>
          </cell>
          <cell r="F274" t="str">
            <v>โรงพยาบาลแสวงหา</v>
          </cell>
          <cell r="G274" t="str">
            <v>รพช.</v>
          </cell>
          <cell r="H274" t="str">
            <v>F2</v>
          </cell>
          <cell r="I274">
            <v>48</v>
          </cell>
          <cell r="J274" t="str">
            <v>15</v>
          </cell>
          <cell r="K274" t="str">
            <v>อ่างทอง</v>
          </cell>
          <cell r="L274" t="str">
            <v>1505</v>
          </cell>
          <cell r="M274" t="str">
            <v>แสวงหา</v>
          </cell>
          <cell r="N274" t="str">
            <v>150501</v>
          </cell>
          <cell r="O274" t="str">
            <v>แสวงหา</v>
          </cell>
          <cell r="P274" t="str">
            <v>01</v>
          </cell>
        </row>
        <row r="275">
          <cell r="D275" t="str">
            <v>10788</v>
          </cell>
          <cell r="E275" t="str">
            <v>รพ.สามโก้</v>
          </cell>
          <cell r="F275" t="str">
            <v>โรงพยาบาลสามโก้</v>
          </cell>
          <cell r="G275" t="str">
            <v>รพช.</v>
          </cell>
          <cell r="H275" t="str">
            <v>F3</v>
          </cell>
          <cell r="I275">
            <v>36</v>
          </cell>
          <cell r="J275" t="str">
            <v>15</v>
          </cell>
          <cell r="K275" t="str">
            <v>อ่างทอง</v>
          </cell>
          <cell r="L275" t="str">
            <v>1507</v>
          </cell>
          <cell r="M275" t="str">
            <v>สามโก้</v>
          </cell>
          <cell r="N275" t="str">
            <v>150701</v>
          </cell>
          <cell r="O275" t="str">
            <v>สามโก้</v>
          </cell>
          <cell r="P275" t="str">
            <v>10</v>
          </cell>
        </row>
        <row r="276">
          <cell r="D276" t="str">
            <v>10731</v>
          </cell>
          <cell r="E276" t="str">
            <v>รพ.พหลพลพยุหเสนา</v>
          </cell>
          <cell r="F276" t="str">
            <v>โรงพยาบาลพหลพลพยุหเสนา</v>
          </cell>
          <cell r="G276" t="str">
            <v>รพท.</v>
          </cell>
          <cell r="H276" t="str">
            <v>S</v>
          </cell>
          <cell r="I276">
            <v>540</v>
          </cell>
          <cell r="J276" t="str">
            <v>71</v>
          </cell>
          <cell r="K276" t="str">
            <v>กาญจนบุรี</v>
          </cell>
          <cell r="L276" t="str">
            <v>7101</v>
          </cell>
          <cell r="M276" t="str">
            <v>เมืองกาญจนบุรี</v>
          </cell>
          <cell r="N276" t="str">
            <v>710103</v>
          </cell>
          <cell r="O276" t="str">
            <v>ปากแพรก</v>
          </cell>
          <cell r="P276" t="str">
            <v>03</v>
          </cell>
        </row>
        <row r="277">
          <cell r="D277" t="str">
            <v>10732</v>
          </cell>
          <cell r="E277" t="str">
            <v>รพ.มะการักษ์</v>
          </cell>
          <cell r="F277" t="str">
            <v>โรงพยาบาลมะการักษ์</v>
          </cell>
          <cell r="G277" t="str">
            <v>รพท.</v>
          </cell>
          <cell r="H277" t="str">
            <v>M1</v>
          </cell>
          <cell r="I277">
            <v>252</v>
          </cell>
          <cell r="J277" t="str">
            <v>71</v>
          </cell>
          <cell r="K277" t="str">
            <v>กาญจนบุรี</v>
          </cell>
          <cell r="L277" t="str">
            <v>7105</v>
          </cell>
          <cell r="M277" t="str">
            <v>ท่ามะกา</v>
          </cell>
          <cell r="N277" t="str">
            <v>710506</v>
          </cell>
          <cell r="O277" t="str">
            <v>ท่ามะกา</v>
          </cell>
          <cell r="P277" t="str">
            <v>04</v>
          </cell>
        </row>
        <row r="278">
          <cell r="D278" t="str">
            <v>11283</v>
          </cell>
          <cell r="E278" t="str">
            <v>รพ.ทองผาภูมิ</v>
          </cell>
          <cell r="F278" t="str">
            <v>โรงพยาบาลทองผาภูมิ</v>
          </cell>
          <cell r="G278" t="str">
            <v>รพช.</v>
          </cell>
          <cell r="H278" t="str">
            <v>M2</v>
          </cell>
          <cell r="I278">
            <v>94</v>
          </cell>
          <cell r="J278" t="str">
            <v>71</v>
          </cell>
          <cell r="K278" t="str">
            <v>กาญจนบุรี</v>
          </cell>
          <cell r="L278" t="str">
            <v>7107</v>
          </cell>
          <cell r="M278" t="str">
            <v>ทองผาภูมิ</v>
          </cell>
          <cell r="N278" t="str">
            <v>710701</v>
          </cell>
          <cell r="O278" t="str">
            <v>ท่าขนุน</v>
          </cell>
          <cell r="P278" t="str">
            <v>01</v>
          </cell>
        </row>
        <row r="279">
          <cell r="D279" t="str">
            <v>11282</v>
          </cell>
          <cell r="E279" t="str">
            <v>รพ.สมเด็จพระสังฆราชองค์ที่๑๙</v>
          </cell>
          <cell r="F279" t="str">
            <v>โรงพยาบาลสมเด็จพระสังฆราชองค์ที่๑๙</v>
          </cell>
          <cell r="G279" t="str">
            <v>รพช.</v>
          </cell>
          <cell r="H279" t="str">
            <v>M2</v>
          </cell>
          <cell r="I279">
            <v>120</v>
          </cell>
          <cell r="J279" t="str">
            <v>71</v>
          </cell>
          <cell r="K279" t="str">
            <v>กาญจนบุรี</v>
          </cell>
          <cell r="L279" t="str">
            <v>7106</v>
          </cell>
          <cell r="M279" t="str">
            <v>ท่าม่วง</v>
          </cell>
          <cell r="N279" t="str">
            <v>710601</v>
          </cell>
          <cell r="O279" t="str">
            <v>ท่าม่วง</v>
          </cell>
          <cell r="P279" t="str">
            <v>01</v>
          </cell>
        </row>
        <row r="280">
          <cell r="D280" t="str">
            <v>11280</v>
          </cell>
          <cell r="E280" t="str">
            <v>รพ.บ่อพลอย</v>
          </cell>
          <cell r="F280" t="str">
            <v>โรงพยาบาลบ่อพลอย</v>
          </cell>
          <cell r="G280" t="str">
            <v>รพช.</v>
          </cell>
          <cell r="H280" t="str">
            <v>F1</v>
          </cell>
          <cell r="I280">
            <v>67</v>
          </cell>
          <cell r="J280" t="str">
            <v>71</v>
          </cell>
          <cell r="K280" t="str">
            <v>กาญจนบุรี</v>
          </cell>
          <cell r="L280" t="str">
            <v>7103</v>
          </cell>
          <cell r="M280" t="str">
            <v>บ่อพลอย</v>
          </cell>
          <cell r="N280" t="str">
            <v>710301</v>
          </cell>
          <cell r="O280" t="str">
            <v>บ่อพลอย</v>
          </cell>
          <cell r="P280" t="str">
            <v>01</v>
          </cell>
        </row>
        <row r="281">
          <cell r="D281" t="str">
            <v>11285</v>
          </cell>
          <cell r="E281" t="str">
            <v>รพ.เจ้าคุณไพบูลย์พนมทวน</v>
          </cell>
          <cell r="F281" t="str">
            <v>โรงพยาบาลเจ้าคุณไพบูลย์พนมทวน</v>
          </cell>
          <cell r="G281" t="str">
            <v>รพช.</v>
          </cell>
          <cell r="H281" t="str">
            <v>F2</v>
          </cell>
          <cell r="I281">
            <v>63</v>
          </cell>
          <cell r="J281" t="str">
            <v>71</v>
          </cell>
          <cell r="K281" t="str">
            <v>กาญจนบุรี</v>
          </cell>
          <cell r="L281" t="str">
            <v>7109</v>
          </cell>
          <cell r="M281" t="str">
            <v>พนมทวน</v>
          </cell>
          <cell r="N281" t="str">
            <v>710901</v>
          </cell>
          <cell r="O281" t="str">
            <v>พนมทวน</v>
          </cell>
          <cell r="P281" t="str">
            <v>08</v>
          </cell>
        </row>
        <row r="282">
          <cell r="D282" t="str">
            <v>11287</v>
          </cell>
          <cell r="E282" t="str">
            <v>รพ.ด่านมะขามเตี้ย</v>
          </cell>
          <cell r="F282" t="str">
            <v>โรงพยาบาลด่านมะขามเตี้ย</v>
          </cell>
          <cell r="G282" t="str">
            <v>รพช.</v>
          </cell>
          <cell r="H282" t="str">
            <v>F2</v>
          </cell>
          <cell r="I282">
            <v>30</v>
          </cell>
          <cell r="J282" t="str">
            <v>71</v>
          </cell>
          <cell r="K282" t="str">
            <v>กาญจนบุรี</v>
          </cell>
          <cell r="L282" t="str">
            <v>7111</v>
          </cell>
          <cell r="M282" t="str">
            <v>ด่านมะขามเตี้ย</v>
          </cell>
          <cell r="N282" t="str">
            <v>711101</v>
          </cell>
          <cell r="O282" t="str">
            <v>ด่านมะขามเตี้ย</v>
          </cell>
          <cell r="P282" t="str">
            <v>01</v>
          </cell>
        </row>
        <row r="283">
          <cell r="D283" t="str">
            <v>11281</v>
          </cell>
          <cell r="E283" t="str">
            <v>รพ.ท่ากระดาน</v>
          </cell>
          <cell r="F283" t="str">
            <v>โรงพยาบาลท่ากระดาน</v>
          </cell>
          <cell r="G283" t="str">
            <v>รพช.</v>
          </cell>
          <cell r="H283" t="str">
            <v>F2</v>
          </cell>
          <cell r="I283">
            <v>30</v>
          </cell>
          <cell r="J283" t="str">
            <v>71</v>
          </cell>
          <cell r="K283" t="str">
            <v>กาญจนบุรี</v>
          </cell>
          <cell r="L283" t="str">
            <v>7104</v>
          </cell>
          <cell r="M283" t="str">
            <v>ศรีสวัสดิ์</v>
          </cell>
          <cell r="N283" t="str">
            <v>710404</v>
          </cell>
          <cell r="O283" t="str">
            <v>ท่ากระดาน</v>
          </cell>
          <cell r="P283" t="str">
            <v>02</v>
          </cell>
        </row>
        <row r="284">
          <cell r="D284" t="str">
            <v>11278</v>
          </cell>
          <cell r="E284" t="str">
            <v>รพ.ไทรโยค</v>
          </cell>
          <cell r="F284" t="str">
            <v>โรงพยาบาลไทรโยค</v>
          </cell>
          <cell r="G284" t="str">
            <v>รพช.</v>
          </cell>
          <cell r="H284" t="str">
            <v>F2</v>
          </cell>
          <cell r="I284">
            <v>58</v>
          </cell>
          <cell r="J284" t="str">
            <v>71</v>
          </cell>
          <cell r="K284" t="str">
            <v>กาญจนบุรี</v>
          </cell>
          <cell r="L284" t="str">
            <v>7102</v>
          </cell>
          <cell r="M284" t="str">
            <v>ไทรโยค</v>
          </cell>
          <cell r="N284" t="str">
            <v>710201</v>
          </cell>
          <cell r="O284" t="str">
            <v>ลุ่มสุ่ม</v>
          </cell>
          <cell r="P284" t="str">
            <v>01</v>
          </cell>
        </row>
        <row r="285">
          <cell r="D285" t="str">
            <v>11286</v>
          </cell>
          <cell r="E285" t="str">
            <v>รพ.เลาขวัญ</v>
          </cell>
          <cell r="F285" t="str">
            <v>โรงพยาบาลเลาขวัญ</v>
          </cell>
          <cell r="G285" t="str">
            <v>รพช.</v>
          </cell>
          <cell r="H285" t="str">
            <v>F2</v>
          </cell>
          <cell r="I285">
            <v>46</v>
          </cell>
          <cell r="J285" t="str">
            <v>71</v>
          </cell>
          <cell r="K285" t="str">
            <v>กาญจนบุรี</v>
          </cell>
          <cell r="L285" t="str">
            <v>7110</v>
          </cell>
          <cell r="M285" t="str">
            <v>เลาขวัญ</v>
          </cell>
          <cell r="N285" t="str">
            <v>711001</v>
          </cell>
          <cell r="O285" t="str">
            <v>เลาขวัญ</v>
          </cell>
          <cell r="P285" t="str">
            <v>06</v>
          </cell>
        </row>
        <row r="286">
          <cell r="D286" t="str">
            <v>11288</v>
          </cell>
          <cell r="E286" t="str">
            <v>รพ.สถานพระบารมี</v>
          </cell>
          <cell r="F286" t="str">
            <v>โรงพยาบาลสถานพระบารมี</v>
          </cell>
          <cell r="G286" t="str">
            <v>รพช.</v>
          </cell>
          <cell r="H286" t="str">
            <v>F2</v>
          </cell>
          <cell r="I286">
            <v>30</v>
          </cell>
          <cell r="J286" t="str">
            <v>71</v>
          </cell>
          <cell r="K286" t="str">
            <v>กาญจนบุรี</v>
          </cell>
          <cell r="L286" t="str">
            <v>7112</v>
          </cell>
          <cell r="M286" t="str">
            <v>หนองปรือ</v>
          </cell>
          <cell r="N286" t="str">
            <v>711203</v>
          </cell>
          <cell r="O286" t="str">
            <v>สมเด็จเจริญ</v>
          </cell>
          <cell r="P286" t="str">
            <v>01</v>
          </cell>
        </row>
        <row r="287">
          <cell r="D287" t="str">
            <v>11279</v>
          </cell>
          <cell r="E287" t="str">
            <v>รพ.สมเด็จพระปิยมหาราชรมณียเขต</v>
          </cell>
          <cell r="F287" t="str">
            <v>โรงพยาบาลสมเด็จพระปิยมหาราชรมณียเขต</v>
          </cell>
          <cell r="G287" t="str">
            <v>รพช.</v>
          </cell>
          <cell r="H287" t="str">
            <v>F2</v>
          </cell>
          <cell r="I287">
            <v>30</v>
          </cell>
          <cell r="J287" t="str">
            <v>71</v>
          </cell>
          <cell r="K287" t="str">
            <v>กาญจนบุรี</v>
          </cell>
          <cell r="L287" t="str">
            <v>7102</v>
          </cell>
          <cell r="M287" t="str">
            <v>ไทรโยค</v>
          </cell>
          <cell r="N287" t="str">
            <v>710204</v>
          </cell>
          <cell r="O287" t="str">
            <v>ไทรโยค</v>
          </cell>
          <cell r="P287" t="str">
            <v>07</v>
          </cell>
        </row>
        <row r="288">
          <cell r="D288" t="str">
            <v>11284</v>
          </cell>
          <cell r="E288" t="str">
            <v>รพ.สังขละบุรี</v>
          </cell>
          <cell r="F288" t="str">
            <v>โรงพยาบาลสังขละบุรี</v>
          </cell>
          <cell r="G288" t="str">
            <v>รพช.</v>
          </cell>
          <cell r="H288" t="str">
            <v>F2</v>
          </cell>
          <cell r="I288">
            <v>30</v>
          </cell>
          <cell r="J288" t="str">
            <v>71</v>
          </cell>
          <cell r="K288" t="str">
            <v>กาญจนบุรี</v>
          </cell>
          <cell r="L288" t="str">
            <v>7108</v>
          </cell>
          <cell r="M288" t="str">
            <v>สังขละบุรี</v>
          </cell>
          <cell r="N288" t="str">
            <v>710801</v>
          </cell>
          <cell r="O288" t="str">
            <v>หนองลู</v>
          </cell>
          <cell r="P288" t="str">
            <v>03</v>
          </cell>
        </row>
        <row r="289">
          <cell r="D289" t="str">
            <v>21948</v>
          </cell>
          <cell r="E289" t="str">
            <v>รพ.ห้วยกระเจาเฉลิมพระเกียรติ ๘๐ พรรษา</v>
          </cell>
          <cell r="F289" t="str">
            <v>โรงพยาบาลห้วยกระเจาเฉลิมพระเกียรติ ๘๐ พรรษา</v>
          </cell>
          <cell r="G289" t="str">
            <v>รพช.</v>
          </cell>
          <cell r="H289" t="str">
            <v>F2</v>
          </cell>
          <cell r="I289">
            <v>34</v>
          </cell>
          <cell r="J289" t="str">
            <v>71</v>
          </cell>
          <cell r="K289" t="str">
            <v>กาญจนบุรี</v>
          </cell>
          <cell r="L289" t="str">
            <v>7113</v>
          </cell>
          <cell r="M289" t="str">
            <v>ห้วยกระเจา</v>
          </cell>
          <cell r="N289" t="str">
            <v>711301</v>
          </cell>
          <cell r="O289" t="str">
            <v>ห้วยกระเจา</v>
          </cell>
          <cell r="P289" t="str">
            <v>06</v>
          </cell>
        </row>
        <row r="290">
          <cell r="D290" t="str">
            <v>14136</v>
          </cell>
          <cell r="E290" t="str">
            <v>รพ.ศุกร์ศิริศรีสวัสดิ์</v>
          </cell>
          <cell r="F290" t="str">
            <v>โรงพยาบาลศุกร์ศิริศรีสวัสดิ์</v>
          </cell>
          <cell r="G290" t="str">
            <v>รพช.</v>
          </cell>
          <cell r="H290" t="str">
            <v>F3</v>
          </cell>
          <cell r="I290">
            <v>16</v>
          </cell>
          <cell r="J290" t="str">
            <v>71</v>
          </cell>
          <cell r="K290" t="str">
            <v>กาญจนบุรี</v>
          </cell>
          <cell r="L290" t="str">
            <v>7104</v>
          </cell>
          <cell r="M290" t="str">
            <v>ศรีสวัสดิ์</v>
          </cell>
          <cell r="N290" t="str">
            <v>710402</v>
          </cell>
          <cell r="O290" t="str">
            <v>ด่านแม่แฉลบ</v>
          </cell>
          <cell r="P290" t="str">
            <v>03</v>
          </cell>
        </row>
        <row r="291">
          <cell r="D291" t="str">
            <v>41701</v>
          </cell>
          <cell r="E291" t="str">
            <v>รพ.หนองปรือ</v>
          </cell>
          <cell r="F291" t="str">
            <v>โรงพยาบาลหนองปรือ</v>
          </cell>
          <cell r="G291" t="str">
            <v>รพช.</v>
          </cell>
          <cell r="H291" t="str">
            <v>F3</v>
          </cell>
          <cell r="I291">
            <v>30</v>
          </cell>
          <cell r="J291" t="str">
            <v>71</v>
          </cell>
          <cell r="K291" t="str">
            <v>กาญจนบุรี</v>
          </cell>
          <cell r="L291" t="str">
            <v>7112</v>
          </cell>
          <cell r="M291" t="str">
            <v>หนองปรือ</v>
          </cell>
          <cell r="N291" t="str">
            <v>711201</v>
          </cell>
          <cell r="O291" t="str">
            <v>หนองปรือ</v>
          </cell>
          <cell r="P291" t="str">
            <v>10</v>
          </cell>
        </row>
        <row r="292">
          <cell r="D292" t="str">
            <v>10679</v>
          </cell>
          <cell r="E292" t="str">
            <v>รพ.นครปฐม</v>
          </cell>
          <cell r="F292" t="str">
            <v>โรงพยาบาลนครปฐม</v>
          </cell>
          <cell r="G292" t="str">
            <v>รพศ.</v>
          </cell>
          <cell r="H292" t="str">
            <v>A</v>
          </cell>
          <cell r="I292">
            <v>860</v>
          </cell>
          <cell r="J292" t="str">
            <v>73</v>
          </cell>
          <cell r="K292" t="str">
            <v>นครปฐม</v>
          </cell>
          <cell r="L292" t="str">
            <v>7301</v>
          </cell>
          <cell r="M292" t="str">
            <v>เมืองนครปฐม</v>
          </cell>
          <cell r="N292" t="str">
            <v>730101</v>
          </cell>
          <cell r="O292" t="str">
            <v>พระปฐมเจดีย์</v>
          </cell>
          <cell r="P292" t="str">
            <v>00</v>
          </cell>
        </row>
        <row r="293">
          <cell r="D293" t="str">
            <v>11302</v>
          </cell>
          <cell r="E293" t="str">
            <v>รพ.สามพราน</v>
          </cell>
          <cell r="F293" t="str">
            <v>โรงพยาบาลสามพราน</v>
          </cell>
          <cell r="G293" t="str">
            <v>รพช.</v>
          </cell>
          <cell r="H293" t="str">
            <v>M2</v>
          </cell>
          <cell r="I293">
            <v>120</v>
          </cell>
          <cell r="J293" t="str">
            <v>73</v>
          </cell>
          <cell r="K293" t="str">
            <v>นครปฐม</v>
          </cell>
          <cell r="L293" t="str">
            <v>7306</v>
          </cell>
          <cell r="M293" t="str">
            <v>สามพราน</v>
          </cell>
          <cell r="N293" t="str">
            <v>730609</v>
          </cell>
          <cell r="O293" t="str">
            <v>ท่าตลาด</v>
          </cell>
          <cell r="P293" t="str">
            <v>01</v>
          </cell>
        </row>
        <row r="294">
          <cell r="D294" t="str">
            <v>11297</v>
          </cell>
          <cell r="E294" t="str">
            <v>รพ.กำแพงแสน</v>
          </cell>
          <cell r="F294" t="str">
            <v>โรงพยาบาลกำแพงแสน</v>
          </cell>
          <cell r="G294" t="str">
            <v>รพช.</v>
          </cell>
          <cell r="H294" t="str">
            <v>F1</v>
          </cell>
          <cell r="I294">
            <v>98</v>
          </cell>
          <cell r="J294" t="str">
            <v>73</v>
          </cell>
          <cell r="K294" t="str">
            <v>นครปฐม</v>
          </cell>
          <cell r="L294" t="str">
            <v>7302</v>
          </cell>
          <cell r="M294" t="str">
            <v>กำแพงแสน</v>
          </cell>
          <cell r="N294" t="str">
            <v>730201</v>
          </cell>
          <cell r="O294" t="str">
            <v>ทุ่งกระพังโหม</v>
          </cell>
          <cell r="P294" t="str">
            <v>04</v>
          </cell>
        </row>
        <row r="295">
          <cell r="D295" t="str">
            <v>11301</v>
          </cell>
          <cell r="E295" t="str">
            <v>รพ.บางเลน</v>
          </cell>
          <cell r="F295" t="str">
            <v>โรงพยาบาลบางเลน</v>
          </cell>
          <cell r="G295" t="str">
            <v>รพช.</v>
          </cell>
          <cell r="H295" t="str">
            <v>F1</v>
          </cell>
          <cell r="I295">
            <v>79</v>
          </cell>
          <cell r="J295" t="str">
            <v>73</v>
          </cell>
          <cell r="K295" t="str">
            <v>นครปฐม</v>
          </cell>
          <cell r="L295" t="str">
            <v>7305</v>
          </cell>
          <cell r="M295" t="str">
            <v>บางเลน</v>
          </cell>
          <cell r="N295" t="str">
            <v>730501</v>
          </cell>
          <cell r="O295" t="str">
            <v>บางเลน</v>
          </cell>
          <cell r="P295" t="str">
            <v>06</v>
          </cell>
        </row>
        <row r="296">
          <cell r="D296" t="str">
            <v>11300</v>
          </cell>
          <cell r="E296" t="str">
            <v>รพ.ดอนตูม</v>
          </cell>
          <cell r="F296" t="str">
            <v>โรงพยาบาลดอนตูม</v>
          </cell>
          <cell r="G296" t="str">
            <v>รพช.</v>
          </cell>
          <cell r="H296" t="str">
            <v>F2</v>
          </cell>
          <cell r="I296">
            <v>38</v>
          </cell>
          <cell r="J296" t="str">
            <v>73</v>
          </cell>
          <cell r="K296" t="str">
            <v>นครปฐม</v>
          </cell>
          <cell r="L296" t="str">
            <v>7304</v>
          </cell>
          <cell r="M296" t="str">
            <v>ดอนตูม</v>
          </cell>
          <cell r="N296" t="str">
            <v>730401</v>
          </cell>
          <cell r="O296" t="str">
            <v>สามง่าม</v>
          </cell>
          <cell r="P296" t="str">
            <v>05</v>
          </cell>
        </row>
        <row r="297">
          <cell r="D297" t="str">
            <v>11298</v>
          </cell>
          <cell r="E297" t="str">
            <v>รพ.นครชัยศรี</v>
          </cell>
          <cell r="F297" t="str">
            <v>โรงพยาบาลนครชัยศรี</v>
          </cell>
          <cell r="G297" t="str">
            <v>รพช.</v>
          </cell>
          <cell r="H297" t="str">
            <v>F2</v>
          </cell>
          <cell r="I297">
            <v>50</v>
          </cell>
          <cell r="J297" t="str">
            <v>73</v>
          </cell>
          <cell r="K297" t="str">
            <v>นครปฐม</v>
          </cell>
          <cell r="L297" t="str">
            <v>7303</v>
          </cell>
          <cell r="M297" t="str">
            <v>นครชัยศรี</v>
          </cell>
          <cell r="N297" t="str">
            <v>730301</v>
          </cell>
          <cell r="O297" t="str">
            <v>นครชัยศรี</v>
          </cell>
          <cell r="P297" t="str">
            <v>03</v>
          </cell>
        </row>
        <row r="298">
          <cell r="D298" t="str">
            <v>11303</v>
          </cell>
          <cell r="E298" t="str">
            <v>รพ.พุทธมณฑล</v>
          </cell>
          <cell r="F298" t="str">
            <v>โรงพยาบาลพุทธมณฑล</v>
          </cell>
          <cell r="G298" t="str">
            <v>รพช.</v>
          </cell>
          <cell r="H298" t="str">
            <v>F2</v>
          </cell>
          <cell r="I298">
            <v>30</v>
          </cell>
          <cell r="J298" t="str">
            <v>73</v>
          </cell>
          <cell r="K298" t="str">
            <v>นครปฐม</v>
          </cell>
          <cell r="L298" t="str">
            <v>7307</v>
          </cell>
          <cell r="M298" t="str">
            <v>พุทธมณฑล</v>
          </cell>
          <cell r="N298" t="str">
            <v>730701</v>
          </cell>
          <cell r="O298" t="str">
            <v>ศาลายา</v>
          </cell>
          <cell r="P298" t="str">
            <v>01</v>
          </cell>
        </row>
        <row r="299">
          <cell r="D299" t="str">
            <v>13819</v>
          </cell>
          <cell r="E299" t="str">
            <v>รพ.หลวงพ่อเปิ่น</v>
          </cell>
          <cell r="F299" t="str">
            <v>โรงพยาบาลหลวงพ่อเปิ่น</v>
          </cell>
          <cell r="G299" t="str">
            <v>รพช.</v>
          </cell>
          <cell r="H299" t="str">
            <v>F2</v>
          </cell>
          <cell r="I299">
            <v>30</v>
          </cell>
          <cell r="J299" t="str">
            <v>73</v>
          </cell>
          <cell r="K299" t="str">
            <v>นครปฐม</v>
          </cell>
          <cell r="L299" t="str">
            <v>7303</v>
          </cell>
          <cell r="M299" t="str">
            <v>นครชัยศรี</v>
          </cell>
          <cell r="N299" t="str">
            <v>730321</v>
          </cell>
          <cell r="O299" t="str">
            <v>บางแก้วฟ้า</v>
          </cell>
          <cell r="P299" t="str">
            <v>02</v>
          </cell>
        </row>
        <row r="300">
          <cell r="D300" t="str">
            <v>11299</v>
          </cell>
          <cell r="E300" t="str">
            <v>รพ.ห้วยพลู</v>
          </cell>
          <cell r="F300" t="str">
            <v>โรงพยาบาลห้วยพลู</v>
          </cell>
          <cell r="G300" t="str">
            <v>รพช.</v>
          </cell>
          <cell r="H300" t="str">
            <v>F2</v>
          </cell>
          <cell r="I300">
            <v>58</v>
          </cell>
          <cell r="J300" t="str">
            <v>73</v>
          </cell>
          <cell r="K300" t="str">
            <v>นครปฐม</v>
          </cell>
          <cell r="L300" t="str">
            <v>7303</v>
          </cell>
          <cell r="M300" t="str">
            <v>นครชัยศรี</v>
          </cell>
          <cell r="N300" t="str">
            <v>730318</v>
          </cell>
          <cell r="O300" t="str">
            <v>ห้วยพลู</v>
          </cell>
          <cell r="P300" t="str">
            <v>01</v>
          </cell>
        </row>
        <row r="301">
          <cell r="D301" t="str">
            <v>10737</v>
          </cell>
          <cell r="E301" t="str">
            <v>รพ.ประจวบคีรีขันธ์</v>
          </cell>
          <cell r="F301" t="str">
            <v>โรงพยาบาลประจวบคีรีขันธ์</v>
          </cell>
          <cell r="G301" t="str">
            <v>รพท.</v>
          </cell>
          <cell r="H301" t="str">
            <v>S</v>
          </cell>
          <cell r="I301">
            <v>278</v>
          </cell>
          <cell r="J301" t="str">
            <v>77</v>
          </cell>
          <cell r="K301" t="str">
            <v>ประจวบคีรีขันธ์</v>
          </cell>
          <cell r="L301" t="str">
            <v>7701</v>
          </cell>
          <cell r="M301" t="str">
            <v>เมืองประจวบคีรีขันธ์</v>
          </cell>
          <cell r="N301" t="str">
            <v>770101</v>
          </cell>
          <cell r="O301" t="str">
            <v>ประจวบคีรีขันธ์</v>
          </cell>
          <cell r="P301" t="str">
            <v>00</v>
          </cell>
        </row>
        <row r="302">
          <cell r="D302" t="str">
            <v>11320</v>
          </cell>
          <cell r="E302" t="str">
            <v>รพ.หัวหิน</v>
          </cell>
          <cell r="F302" t="str">
            <v>โรงพยาบาลหัวหิน</v>
          </cell>
          <cell r="G302" t="str">
            <v>รพท.</v>
          </cell>
          <cell r="H302" t="str">
            <v>S</v>
          </cell>
          <cell r="I302">
            <v>340</v>
          </cell>
          <cell r="J302" t="str">
            <v>77</v>
          </cell>
          <cell r="K302" t="str">
            <v>ประจวบคีรีขันธ์</v>
          </cell>
          <cell r="L302" t="str">
            <v>7707</v>
          </cell>
          <cell r="M302" t="str">
            <v>หัวหิน</v>
          </cell>
          <cell r="N302" t="str">
            <v>770701</v>
          </cell>
          <cell r="O302" t="str">
            <v>หัวหิน</v>
          </cell>
          <cell r="P302" t="str">
            <v>00</v>
          </cell>
        </row>
        <row r="303">
          <cell r="D303" t="str">
            <v>11317</v>
          </cell>
          <cell r="E303" t="str">
            <v>รพ.บางสะพาน</v>
          </cell>
          <cell r="F303" t="str">
            <v>โรงพยาบาลบางสะพาน</v>
          </cell>
          <cell r="G303" t="str">
            <v>รพช.</v>
          </cell>
          <cell r="H303" t="str">
            <v>M2</v>
          </cell>
          <cell r="I303">
            <v>150</v>
          </cell>
          <cell r="J303" t="str">
            <v>77</v>
          </cell>
          <cell r="K303" t="str">
            <v>ประจวบคีรีขันธ์</v>
          </cell>
          <cell r="L303" t="str">
            <v>7704</v>
          </cell>
          <cell r="M303" t="str">
            <v>บางสะพาน</v>
          </cell>
          <cell r="N303" t="str">
            <v>770401</v>
          </cell>
          <cell r="O303" t="str">
            <v>กำเนิดนพคุณ</v>
          </cell>
          <cell r="P303" t="str">
            <v>05</v>
          </cell>
        </row>
        <row r="304">
          <cell r="D304" t="str">
            <v>11315</v>
          </cell>
          <cell r="E304" t="str">
            <v>รพ.กุยบุรี</v>
          </cell>
          <cell r="F304" t="str">
            <v>โรงพยาบาลกุยบุรี</v>
          </cell>
          <cell r="G304" t="str">
            <v>รพช.</v>
          </cell>
          <cell r="H304" t="str">
            <v>F2</v>
          </cell>
          <cell r="I304">
            <v>36</v>
          </cell>
          <cell r="J304" t="str">
            <v>77</v>
          </cell>
          <cell r="K304" t="str">
            <v>ประจวบคีรีขันธ์</v>
          </cell>
          <cell r="L304" t="str">
            <v>7702</v>
          </cell>
          <cell r="M304" t="str">
            <v>กุยบุรี</v>
          </cell>
          <cell r="N304" t="str">
            <v>770201</v>
          </cell>
          <cell r="O304" t="str">
            <v>กุยบุรี</v>
          </cell>
          <cell r="P304" t="str">
            <v>05</v>
          </cell>
        </row>
        <row r="305">
          <cell r="D305" t="str">
            <v>11316</v>
          </cell>
          <cell r="E305" t="str">
            <v>รพ.ทับสะแก</v>
          </cell>
          <cell r="F305" t="str">
            <v>โรงพยาบาลทับสะแก</v>
          </cell>
          <cell r="G305" t="str">
            <v>รพช.</v>
          </cell>
          <cell r="H305" t="str">
            <v>F2</v>
          </cell>
          <cell r="I305">
            <v>60</v>
          </cell>
          <cell r="J305" t="str">
            <v>77</v>
          </cell>
          <cell r="K305" t="str">
            <v>ประจวบคีรีขันธ์</v>
          </cell>
          <cell r="L305" t="str">
            <v>7703</v>
          </cell>
          <cell r="M305" t="str">
            <v>ทับสะแก</v>
          </cell>
          <cell r="N305" t="str">
            <v>770303</v>
          </cell>
          <cell r="O305" t="str">
            <v>นาหูกวาง</v>
          </cell>
          <cell r="P305" t="str">
            <v>06</v>
          </cell>
        </row>
        <row r="306">
          <cell r="D306" t="str">
            <v>11318</v>
          </cell>
          <cell r="E306" t="str">
            <v>รพ.บางสะพานน้อย</v>
          </cell>
          <cell r="F306" t="str">
            <v>โรงพยาบาลบางสะพานน้อย</v>
          </cell>
          <cell r="G306" t="str">
            <v>รพช.</v>
          </cell>
          <cell r="H306" t="str">
            <v>F2</v>
          </cell>
          <cell r="I306">
            <v>36</v>
          </cell>
          <cell r="J306" t="str">
            <v>77</v>
          </cell>
          <cell r="K306" t="str">
            <v>ประจวบคีรีขันธ์</v>
          </cell>
          <cell r="L306" t="str">
            <v>7705</v>
          </cell>
          <cell r="M306" t="str">
            <v>บางสะพานน้อย</v>
          </cell>
          <cell r="N306" t="str">
            <v>770501</v>
          </cell>
          <cell r="O306" t="str">
            <v>ปากแพรก</v>
          </cell>
          <cell r="P306" t="str">
            <v>04</v>
          </cell>
        </row>
        <row r="307">
          <cell r="D307" t="str">
            <v>11319</v>
          </cell>
          <cell r="E307" t="str">
            <v>รพ.ปราณบุรี</v>
          </cell>
          <cell r="F307" t="str">
            <v>โรงพยาบาลปราณบุรี</v>
          </cell>
          <cell r="G307" t="str">
            <v>รพช.</v>
          </cell>
          <cell r="H307" t="str">
            <v>F2</v>
          </cell>
          <cell r="I307">
            <v>60</v>
          </cell>
          <cell r="J307" t="str">
            <v>77</v>
          </cell>
          <cell r="K307" t="str">
            <v>ประจวบคีรีขันธ์</v>
          </cell>
          <cell r="L307" t="str">
            <v>7706</v>
          </cell>
          <cell r="M307" t="str">
            <v>ปราณบุรี</v>
          </cell>
          <cell r="N307" t="str">
            <v>770608</v>
          </cell>
          <cell r="O307" t="str">
            <v>วังก์พง</v>
          </cell>
          <cell r="P307" t="str">
            <v>05</v>
          </cell>
        </row>
        <row r="308">
          <cell r="D308" t="str">
            <v>11321</v>
          </cell>
          <cell r="E308" t="str">
            <v>รพ.สามร้อยยอด</v>
          </cell>
          <cell r="F308" t="str">
            <v>โรงพยาบาลสามร้อยยอด</v>
          </cell>
          <cell r="G308" t="str">
            <v>รพช.</v>
          </cell>
          <cell r="H308" t="str">
            <v>F2</v>
          </cell>
          <cell r="I308">
            <v>60</v>
          </cell>
          <cell r="J308" t="str">
            <v>77</v>
          </cell>
          <cell r="K308" t="str">
            <v>ประจวบคีรีขันธ์</v>
          </cell>
          <cell r="L308" t="str">
            <v>7708</v>
          </cell>
          <cell r="M308" t="str">
            <v>สามร้อยยอด</v>
          </cell>
          <cell r="N308" t="str">
            <v>770805</v>
          </cell>
          <cell r="O308" t="str">
            <v>ไร่ใหม่</v>
          </cell>
          <cell r="P308" t="str">
            <v>06</v>
          </cell>
        </row>
        <row r="309">
          <cell r="D309" t="str">
            <v>10736</v>
          </cell>
          <cell r="E309" t="str">
            <v>รพ.พระจอมเกล้า</v>
          </cell>
          <cell r="F309" t="str">
            <v>โรงพยาบาลพระจอมเกล้า</v>
          </cell>
          <cell r="G309" t="str">
            <v>รพท.</v>
          </cell>
          <cell r="H309" t="str">
            <v>S</v>
          </cell>
          <cell r="I309">
            <v>489</v>
          </cell>
          <cell r="J309" t="str">
            <v>76</v>
          </cell>
          <cell r="K309" t="str">
            <v>เพชรบุรี</v>
          </cell>
          <cell r="L309" t="str">
            <v>7601</v>
          </cell>
          <cell r="M309" t="str">
            <v>เมืองเพชรบุรี</v>
          </cell>
          <cell r="N309" t="str">
            <v>760102</v>
          </cell>
          <cell r="O309" t="str">
            <v>คลองกระแชง</v>
          </cell>
          <cell r="P309" t="str">
            <v>00</v>
          </cell>
        </row>
        <row r="310">
          <cell r="D310" t="str">
            <v>11310</v>
          </cell>
          <cell r="E310" t="str">
            <v>รพ.ชะอำ</v>
          </cell>
          <cell r="F310" t="str">
            <v>โรงพยาบาลชะอำ</v>
          </cell>
          <cell r="G310" t="str">
            <v>รพช.</v>
          </cell>
          <cell r="H310" t="str">
            <v>M2</v>
          </cell>
          <cell r="I310">
            <v>84</v>
          </cell>
          <cell r="J310" t="str">
            <v>76</v>
          </cell>
          <cell r="K310" t="str">
            <v>เพชรบุรี</v>
          </cell>
          <cell r="L310" t="str">
            <v>7604</v>
          </cell>
          <cell r="M310" t="str">
            <v>ชะอำ</v>
          </cell>
          <cell r="N310" t="str">
            <v>760401</v>
          </cell>
          <cell r="O310" t="str">
            <v>ชะอำ</v>
          </cell>
          <cell r="P310" t="str">
            <v>00</v>
          </cell>
        </row>
        <row r="311">
          <cell r="D311" t="str">
            <v>11311</v>
          </cell>
          <cell r="E311" t="str">
            <v>รพ.ท่ายาง</v>
          </cell>
          <cell r="F311" t="str">
            <v>โรงพยาบาลท่ายาง</v>
          </cell>
          <cell r="G311" t="str">
            <v>รพช.</v>
          </cell>
          <cell r="H311" t="str">
            <v>F1</v>
          </cell>
          <cell r="I311">
            <v>74</v>
          </cell>
          <cell r="J311" t="str">
            <v>76</v>
          </cell>
          <cell r="K311" t="str">
            <v>เพชรบุรี</v>
          </cell>
          <cell r="L311" t="str">
            <v>7605</v>
          </cell>
          <cell r="M311" t="str">
            <v>ท่ายาง</v>
          </cell>
          <cell r="N311" t="str">
            <v>760501</v>
          </cell>
          <cell r="O311" t="str">
            <v>ท่ายาง</v>
          </cell>
          <cell r="P311" t="str">
            <v>01</v>
          </cell>
        </row>
        <row r="312">
          <cell r="D312" t="str">
            <v>11314</v>
          </cell>
          <cell r="E312" t="str">
            <v>รพ.แก่งกระจาน</v>
          </cell>
          <cell r="F312" t="str">
            <v>โรงพยาบาลแก่งกระจาน</v>
          </cell>
          <cell r="G312" t="str">
            <v>รพช.</v>
          </cell>
          <cell r="H312" t="str">
            <v>F2</v>
          </cell>
          <cell r="I312">
            <v>30</v>
          </cell>
          <cell r="J312" t="str">
            <v>76</v>
          </cell>
          <cell r="K312" t="str">
            <v>เพชรบุรี</v>
          </cell>
          <cell r="L312" t="str">
            <v>7608</v>
          </cell>
          <cell r="M312" t="str">
            <v>แก่งกระจาน</v>
          </cell>
          <cell r="N312" t="str">
            <v>760803</v>
          </cell>
          <cell r="O312" t="str">
            <v>วังจันทร์</v>
          </cell>
          <cell r="P312" t="str">
            <v>05</v>
          </cell>
        </row>
        <row r="313">
          <cell r="D313" t="str">
            <v>11308</v>
          </cell>
          <cell r="E313" t="str">
            <v>รพ.เขาย้อย</v>
          </cell>
          <cell r="F313" t="str">
            <v>โรงพยาบาลเขาย้อย</v>
          </cell>
          <cell r="G313" t="str">
            <v>รพช.</v>
          </cell>
          <cell r="H313" t="str">
            <v>F2</v>
          </cell>
          <cell r="I313">
            <v>30</v>
          </cell>
          <cell r="J313" t="str">
            <v>76</v>
          </cell>
          <cell r="K313" t="str">
            <v>เพชรบุรี</v>
          </cell>
          <cell r="L313" t="str">
            <v>7602</v>
          </cell>
          <cell r="M313" t="str">
            <v>เขาย้อย</v>
          </cell>
          <cell r="N313" t="str">
            <v>760201</v>
          </cell>
          <cell r="O313" t="str">
            <v>เขาย้อย</v>
          </cell>
          <cell r="P313" t="str">
            <v>05</v>
          </cell>
        </row>
        <row r="314">
          <cell r="D314" t="str">
            <v>11312</v>
          </cell>
          <cell r="E314" t="str">
            <v>รพ.บ้านลาด</v>
          </cell>
          <cell r="F314" t="str">
            <v>โรงพยาบาลบ้านลาด</v>
          </cell>
          <cell r="G314" t="str">
            <v>รพช.</v>
          </cell>
          <cell r="H314" t="str">
            <v>F2</v>
          </cell>
          <cell r="I314">
            <v>30</v>
          </cell>
          <cell r="J314" t="str">
            <v>76</v>
          </cell>
          <cell r="K314" t="str">
            <v>เพชรบุรี</v>
          </cell>
          <cell r="L314" t="str">
            <v>7606</v>
          </cell>
          <cell r="M314" t="str">
            <v>บ้านลาด</v>
          </cell>
          <cell r="N314" t="str">
            <v>760616</v>
          </cell>
          <cell r="O314" t="str">
            <v>ท่าช้าง</v>
          </cell>
          <cell r="P314" t="str">
            <v>08</v>
          </cell>
        </row>
        <row r="315">
          <cell r="D315" t="str">
            <v>11313</v>
          </cell>
          <cell r="E315" t="str">
            <v>รพ.บ้านแหลม</v>
          </cell>
          <cell r="F315" t="str">
            <v>โรงพยาบาลบ้านแหลม</v>
          </cell>
          <cell r="G315" t="str">
            <v>รพช.</v>
          </cell>
          <cell r="H315" t="str">
            <v>F2</v>
          </cell>
          <cell r="I315">
            <v>30</v>
          </cell>
          <cell r="J315" t="str">
            <v>76</v>
          </cell>
          <cell r="K315" t="str">
            <v>เพชรบุรี</v>
          </cell>
          <cell r="L315" t="str">
            <v>7607</v>
          </cell>
          <cell r="M315" t="str">
            <v>บ้านแหลม</v>
          </cell>
          <cell r="N315" t="str">
            <v>760701</v>
          </cell>
          <cell r="O315" t="str">
            <v>บ้านแหลม</v>
          </cell>
          <cell r="P315" t="str">
            <v>03</v>
          </cell>
        </row>
        <row r="316">
          <cell r="D316" t="str">
            <v>11309</v>
          </cell>
          <cell r="E316" t="str">
            <v>รพ.หนองหญ้าปล้อง</v>
          </cell>
          <cell r="F316" t="str">
            <v>โรงพยาบาลหนองหญ้าปล้อง</v>
          </cell>
          <cell r="G316" t="str">
            <v>รพช.</v>
          </cell>
          <cell r="H316" t="str">
            <v>F2</v>
          </cell>
          <cell r="I316">
            <v>28</v>
          </cell>
          <cell r="J316" t="str">
            <v>76</v>
          </cell>
          <cell r="K316" t="str">
            <v>เพชรบุรี</v>
          </cell>
          <cell r="L316" t="str">
            <v>7603</v>
          </cell>
          <cell r="M316" t="str">
            <v>หนองหญ้าปล้อง</v>
          </cell>
          <cell r="N316" t="str">
            <v>760301</v>
          </cell>
          <cell r="O316" t="str">
            <v>หนองหญ้าปล้อง</v>
          </cell>
          <cell r="P316" t="str">
            <v>11</v>
          </cell>
        </row>
        <row r="317">
          <cell r="D317" t="str">
            <v>10677</v>
          </cell>
          <cell r="E317" t="str">
            <v>รพ.ราชบุรี</v>
          </cell>
          <cell r="F317" t="str">
            <v>โรงพยาบาลราชบุรี</v>
          </cell>
          <cell r="G317" t="str">
            <v>รพศ.</v>
          </cell>
          <cell r="H317" t="str">
            <v>A</v>
          </cell>
          <cell r="I317">
            <v>855</v>
          </cell>
          <cell r="J317" t="str">
            <v>70</v>
          </cell>
          <cell r="K317" t="str">
            <v>ราชบุรี</v>
          </cell>
          <cell r="L317" t="str">
            <v>7001</v>
          </cell>
          <cell r="M317" t="str">
            <v>เมืองราชบุรี</v>
          </cell>
          <cell r="N317" t="str">
            <v>700101</v>
          </cell>
          <cell r="O317" t="str">
            <v>หน้าเมือง</v>
          </cell>
          <cell r="P317" t="str">
            <v>01</v>
          </cell>
        </row>
        <row r="318">
          <cell r="D318" t="str">
            <v>10729</v>
          </cell>
          <cell r="E318" t="str">
            <v>รพ.บ้านโป่ง</v>
          </cell>
          <cell r="F318" t="str">
            <v>โรงพยาบาลบ้านโป่ง</v>
          </cell>
          <cell r="G318" t="str">
            <v>รพท.</v>
          </cell>
          <cell r="H318" t="str">
            <v>S</v>
          </cell>
          <cell r="I318">
            <v>350</v>
          </cell>
          <cell r="J318" t="str">
            <v>70</v>
          </cell>
          <cell r="K318" t="str">
            <v>ราชบุรี</v>
          </cell>
          <cell r="L318" t="str">
            <v>7005</v>
          </cell>
          <cell r="M318" t="str">
            <v>บ้านโป่ง</v>
          </cell>
          <cell r="N318" t="str">
            <v>700501</v>
          </cell>
          <cell r="O318" t="str">
            <v>บ้านโป่ง</v>
          </cell>
          <cell r="P318" t="str">
            <v>01</v>
          </cell>
        </row>
        <row r="319">
          <cell r="D319" t="str">
            <v>10728</v>
          </cell>
          <cell r="E319" t="str">
            <v>รพ.ดำเนินสะดวก</v>
          </cell>
          <cell r="F319" t="str">
            <v>โรงพยาบาลดำเนินสะดวก</v>
          </cell>
          <cell r="G319" t="str">
            <v>รพท.</v>
          </cell>
          <cell r="H319" t="str">
            <v>M1</v>
          </cell>
          <cell r="I319">
            <v>272</v>
          </cell>
          <cell r="J319" t="str">
            <v>70</v>
          </cell>
          <cell r="K319" t="str">
            <v>ราชบุรี</v>
          </cell>
          <cell r="L319" t="str">
            <v>7004</v>
          </cell>
          <cell r="M319" t="str">
            <v>ดำเนินสะดวก</v>
          </cell>
          <cell r="N319" t="str">
            <v>700411</v>
          </cell>
          <cell r="O319" t="str">
            <v>ท่านัด</v>
          </cell>
          <cell r="P319" t="str">
            <v>04</v>
          </cell>
        </row>
        <row r="320">
          <cell r="D320" t="str">
            <v>10730</v>
          </cell>
          <cell r="E320" t="str">
            <v>รพ.โพธาราม</v>
          </cell>
          <cell r="F320" t="str">
            <v>โรงพยาบาลโพธาราม</v>
          </cell>
          <cell r="G320" t="str">
            <v>รพท.</v>
          </cell>
          <cell r="H320" t="str">
            <v>M1</v>
          </cell>
          <cell r="I320">
            <v>340</v>
          </cell>
          <cell r="J320" t="str">
            <v>70</v>
          </cell>
          <cell r="K320" t="str">
            <v>ราชบุรี</v>
          </cell>
          <cell r="L320" t="str">
            <v>7007</v>
          </cell>
          <cell r="M320" t="str">
            <v>โพธาราม</v>
          </cell>
          <cell r="N320" t="str">
            <v>700701</v>
          </cell>
          <cell r="O320" t="str">
            <v>โพธาราม</v>
          </cell>
          <cell r="P320" t="str">
            <v>00</v>
          </cell>
        </row>
        <row r="321">
          <cell r="D321" t="str">
            <v>11458</v>
          </cell>
          <cell r="E321" t="str">
            <v>รพ.สมเด็จพระยุพราชจอมบึง</v>
          </cell>
          <cell r="F321" t="str">
            <v>โรงพยาบาลสมเด็จพระยุพราชจอมบึง</v>
          </cell>
          <cell r="G321" t="str">
            <v>รพช.</v>
          </cell>
          <cell r="H321" t="str">
            <v>F1</v>
          </cell>
          <cell r="I321">
            <v>60</v>
          </cell>
          <cell r="J321" t="str">
            <v>70</v>
          </cell>
          <cell r="K321" t="str">
            <v>ราชบุรี</v>
          </cell>
          <cell r="L321" t="str">
            <v>7002</v>
          </cell>
          <cell r="M321" t="str">
            <v>จอมบึง</v>
          </cell>
          <cell r="N321" t="str">
            <v>700201</v>
          </cell>
          <cell r="O321" t="str">
            <v>จอมบึง</v>
          </cell>
          <cell r="P321" t="str">
            <v>08</v>
          </cell>
        </row>
        <row r="322">
          <cell r="D322" t="str">
            <v>11275</v>
          </cell>
          <cell r="E322" t="str">
            <v>รพ.เจ็ดเสมียน</v>
          </cell>
          <cell r="F322" t="str">
            <v>โรงพยาบาลเจ็ดเสมียน</v>
          </cell>
          <cell r="G322" t="str">
            <v>รพช.</v>
          </cell>
          <cell r="H322" t="str">
            <v>F2</v>
          </cell>
          <cell r="I322">
            <v>34</v>
          </cell>
          <cell r="J322" t="str">
            <v>70</v>
          </cell>
          <cell r="K322" t="str">
            <v>ราชบุรี</v>
          </cell>
          <cell r="L322" t="str">
            <v>7007</v>
          </cell>
          <cell r="M322" t="str">
            <v>โพธาราม</v>
          </cell>
          <cell r="N322" t="str">
            <v>700709</v>
          </cell>
          <cell r="O322" t="str">
            <v>เจ็ดเสมียน</v>
          </cell>
          <cell r="P322" t="str">
            <v>02</v>
          </cell>
        </row>
        <row r="323">
          <cell r="D323" t="str">
            <v>11274</v>
          </cell>
          <cell r="E323" t="str">
            <v>รพ.บางแพ</v>
          </cell>
          <cell r="F323" t="str">
            <v>โรงพยาบาลบางแพ</v>
          </cell>
          <cell r="G323" t="str">
            <v>รพช.</v>
          </cell>
          <cell r="H323" t="str">
            <v>F2</v>
          </cell>
          <cell r="I323">
            <v>48</v>
          </cell>
          <cell r="J323" t="str">
            <v>70</v>
          </cell>
          <cell r="K323" t="str">
            <v>ราชบุรี</v>
          </cell>
          <cell r="L323" t="str">
            <v>7006</v>
          </cell>
          <cell r="M323" t="str">
            <v>บางแพ</v>
          </cell>
          <cell r="N323" t="str">
            <v>700602</v>
          </cell>
          <cell r="O323" t="str">
            <v>วังเย็น</v>
          </cell>
          <cell r="P323" t="str">
            <v>05</v>
          </cell>
        </row>
        <row r="324">
          <cell r="D324" t="str">
            <v>11276</v>
          </cell>
          <cell r="E324" t="str">
            <v>รพ.ปากท่อ</v>
          </cell>
          <cell r="F324" t="str">
            <v>โรงพยาบาลปากท่อ</v>
          </cell>
          <cell r="G324" t="str">
            <v>รพช.</v>
          </cell>
          <cell r="H324" t="str">
            <v>F2</v>
          </cell>
          <cell r="I324">
            <v>60</v>
          </cell>
          <cell r="J324" t="str">
            <v>70</v>
          </cell>
          <cell r="K324" t="str">
            <v>ราชบุรี</v>
          </cell>
          <cell r="L324" t="str">
            <v>7008</v>
          </cell>
          <cell r="M324" t="str">
            <v>ปากท่อ</v>
          </cell>
          <cell r="N324" t="str">
            <v>700805</v>
          </cell>
          <cell r="O324" t="str">
            <v>ปากท่อ</v>
          </cell>
          <cell r="P324" t="str">
            <v>08</v>
          </cell>
        </row>
        <row r="325">
          <cell r="D325" t="str">
            <v>11277</v>
          </cell>
          <cell r="E325" t="str">
            <v>รพ.วัดเพลง</v>
          </cell>
          <cell r="F325" t="str">
            <v>โรงพยาบาลวัดเพลง</v>
          </cell>
          <cell r="G325" t="str">
            <v>รพช.</v>
          </cell>
          <cell r="H325" t="str">
            <v>F2</v>
          </cell>
          <cell r="I325">
            <v>38</v>
          </cell>
          <cell r="J325" t="str">
            <v>70</v>
          </cell>
          <cell r="K325" t="str">
            <v>ราชบุรี</v>
          </cell>
          <cell r="L325" t="str">
            <v>7009</v>
          </cell>
          <cell r="M325" t="str">
            <v>วัดเพลง</v>
          </cell>
          <cell r="N325" t="str">
            <v>700903</v>
          </cell>
          <cell r="O325" t="str">
            <v>วัดเพลง</v>
          </cell>
          <cell r="P325" t="str">
            <v>05</v>
          </cell>
        </row>
        <row r="326">
          <cell r="D326" t="str">
            <v>11273</v>
          </cell>
          <cell r="E326" t="str">
            <v>รพ.สวนผึ้ง</v>
          </cell>
          <cell r="F326" t="str">
            <v>โรงพยาบาลสวนผึ้ง</v>
          </cell>
          <cell r="G326" t="str">
            <v>รพช.</v>
          </cell>
          <cell r="H326" t="str">
            <v>F2</v>
          </cell>
          <cell r="I326">
            <v>60</v>
          </cell>
          <cell r="J326" t="str">
            <v>70</v>
          </cell>
          <cell r="K326" t="str">
            <v>ราชบุรี</v>
          </cell>
          <cell r="L326" t="str">
            <v>7003</v>
          </cell>
          <cell r="M326" t="str">
            <v>สวนผึ้ง</v>
          </cell>
          <cell r="N326" t="str">
            <v>700304</v>
          </cell>
          <cell r="O326" t="str">
            <v>ท่าเคย</v>
          </cell>
          <cell r="P326" t="str">
            <v>05</v>
          </cell>
        </row>
        <row r="327">
          <cell r="D327" t="str">
            <v>28858</v>
          </cell>
          <cell r="E327" t="str">
            <v>รพ.บ้านคา</v>
          </cell>
          <cell r="F327" t="str">
            <v>โรงพยาบาลบ้านคา</v>
          </cell>
          <cell r="G327" t="str">
            <v>รพช.</v>
          </cell>
          <cell r="H327" t="str">
            <v>F3</v>
          </cell>
          <cell r="I327">
            <v>30</v>
          </cell>
          <cell r="J327" t="str">
            <v>70</v>
          </cell>
          <cell r="K327" t="str">
            <v>ราชบุรี</v>
          </cell>
          <cell r="L327" t="str">
            <v>7010</v>
          </cell>
          <cell r="M327" t="str">
            <v>บ้านคา</v>
          </cell>
          <cell r="N327" t="str">
            <v>701001</v>
          </cell>
          <cell r="O327" t="str">
            <v>บ้านคา</v>
          </cell>
          <cell r="P327" t="str">
            <v>03</v>
          </cell>
        </row>
        <row r="328">
          <cell r="D328" t="str">
            <v>10735</v>
          </cell>
          <cell r="E328" t="str">
            <v>รพ.สมเด็จพระพุทธเลิศหล้า</v>
          </cell>
          <cell r="F328" t="str">
            <v>โรงพยาบาลสมเด็จพระพุทธเลิศหล้า</v>
          </cell>
          <cell r="G328" t="str">
            <v>รพท.</v>
          </cell>
          <cell r="H328" t="str">
            <v>S</v>
          </cell>
          <cell r="I328">
            <v>311</v>
          </cell>
          <cell r="J328" t="str">
            <v>75</v>
          </cell>
          <cell r="K328" t="str">
            <v>สมุทรสงคราม</v>
          </cell>
          <cell r="L328" t="str">
            <v>7501</v>
          </cell>
          <cell r="M328" t="str">
            <v>เมืองสมุทรสงคราม</v>
          </cell>
          <cell r="N328" t="str">
            <v>750101</v>
          </cell>
          <cell r="O328" t="str">
            <v>แม่กลอง</v>
          </cell>
          <cell r="P328" t="str">
            <v>00</v>
          </cell>
        </row>
        <row r="329">
          <cell r="D329" t="str">
            <v>11306</v>
          </cell>
          <cell r="E329" t="str">
            <v>รพ.นภาลัย</v>
          </cell>
          <cell r="F329" t="str">
            <v>โรงพยาบาลนภาลัย</v>
          </cell>
          <cell r="G329" t="str">
            <v>รพช.</v>
          </cell>
          <cell r="H329" t="str">
            <v>F1</v>
          </cell>
          <cell r="I329">
            <v>90</v>
          </cell>
          <cell r="J329" t="str">
            <v>75</v>
          </cell>
          <cell r="K329" t="str">
            <v>สมุทรสงคราม</v>
          </cell>
          <cell r="L329" t="str">
            <v>7502</v>
          </cell>
          <cell r="M329" t="str">
            <v>บางคนที</v>
          </cell>
          <cell r="N329" t="str">
            <v>750201</v>
          </cell>
          <cell r="O329" t="str">
            <v>กระดังงา</v>
          </cell>
          <cell r="P329" t="str">
            <v>06</v>
          </cell>
        </row>
        <row r="330">
          <cell r="D330" t="str">
            <v>11307</v>
          </cell>
          <cell r="E330" t="str">
            <v>รพ.อัมพวา</v>
          </cell>
          <cell r="F330" t="str">
            <v>โรงพยาบาลอัมพวา</v>
          </cell>
          <cell r="G330" t="str">
            <v>รพช.</v>
          </cell>
          <cell r="H330" t="str">
            <v>F2</v>
          </cell>
          <cell r="I330">
            <v>36</v>
          </cell>
          <cell r="J330" t="str">
            <v>75</v>
          </cell>
          <cell r="K330" t="str">
            <v>สมุทรสงคราม</v>
          </cell>
          <cell r="L330" t="str">
            <v>7503</v>
          </cell>
          <cell r="M330" t="str">
            <v>อัมพวา</v>
          </cell>
          <cell r="N330" t="str">
            <v>750307</v>
          </cell>
          <cell r="O330" t="str">
            <v>แควอ้อม</v>
          </cell>
          <cell r="P330" t="str">
            <v>07</v>
          </cell>
        </row>
        <row r="331">
          <cell r="D331" t="str">
            <v>10734</v>
          </cell>
          <cell r="E331" t="str">
            <v>รพ.สมุทรสาคร</v>
          </cell>
          <cell r="F331" t="str">
            <v>โรงพยาบาลสมุทรสาคร</v>
          </cell>
          <cell r="G331" t="str">
            <v>รพศ.</v>
          </cell>
          <cell r="H331" t="str">
            <v>A</v>
          </cell>
          <cell r="I331">
            <v>602</v>
          </cell>
          <cell r="J331" t="str">
            <v>74</v>
          </cell>
          <cell r="K331" t="str">
            <v>สมุทรสาคร</v>
          </cell>
          <cell r="L331" t="str">
            <v>7401</v>
          </cell>
          <cell r="M331" t="str">
            <v>เมืองสมุทรสาคร</v>
          </cell>
          <cell r="N331" t="str">
            <v>740101</v>
          </cell>
          <cell r="O331" t="str">
            <v>มหาชัย</v>
          </cell>
          <cell r="P331" t="str">
            <v>00</v>
          </cell>
        </row>
        <row r="332">
          <cell r="D332" t="str">
            <v>11304</v>
          </cell>
          <cell r="E332" t="str">
            <v>รพ.กระทุ่มแบน</v>
          </cell>
          <cell r="F332" t="str">
            <v>โรงพยาบาลกระทุ่มแบน</v>
          </cell>
          <cell r="G332" t="str">
            <v>รพท.</v>
          </cell>
          <cell r="H332" t="str">
            <v>M1</v>
          </cell>
          <cell r="I332">
            <v>309</v>
          </cell>
          <cell r="J332" t="str">
            <v>74</v>
          </cell>
          <cell r="K332" t="str">
            <v>สมุทรสาคร</v>
          </cell>
          <cell r="L332" t="str">
            <v>7402</v>
          </cell>
          <cell r="M332" t="str">
            <v>กระทุ่มแบน</v>
          </cell>
          <cell r="N332" t="str">
            <v>740201</v>
          </cell>
          <cell r="O332" t="str">
            <v>ตลาดกระทุ่มแบน</v>
          </cell>
          <cell r="P332" t="str">
            <v>00</v>
          </cell>
        </row>
        <row r="333">
          <cell r="D333" t="str">
            <v>10678</v>
          </cell>
          <cell r="E333" t="str">
            <v>รพ.เจ้าพระยายมราช</v>
          </cell>
          <cell r="F333" t="str">
            <v>โรงพยาบาลเจ้าพระยายมราช</v>
          </cell>
          <cell r="G333" t="str">
            <v>รพศ.</v>
          </cell>
          <cell r="H333" t="str">
            <v>A</v>
          </cell>
          <cell r="I333">
            <v>680</v>
          </cell>
          <cell r="J333" t="str">
            <v>72</v>
          </cell>
          <cell r="K333" t="str">
            <v>สุพรรณบุรี</v>
          </cell>
          <cell r="L333" t="str">
            <v>7201</v>
          </cell>
          <cell r="M333" t="str">
            <v>เมืองสุพรรณบุรี</v>
          </cell>
          <cell r="N333" t="str">
            <v>720101</v>
          </cell>
          <cell r="O333" t="str">
            <v>ท่าพี่เลี้ยง</v>
          </cell>
          <cell r="P333" t="str">
            <v>00</v>
          </cell>
        </row>
        <row r="334">
          <cell r="D334" t="str">
            <v>10733</v>
          </cell>
          <cell r="E334" t="str">
            <v>รพ.สมเด็จพระสังฆราชองค์ที่๑๗</v>
          </cell>
          <cell r="F334" t="str">
            <v>โรงพยาบาลสมเด็จพระสังฆราชองค์ที่๑๗</v>
          </cell>
          <cell r="G334" t="str">
            <v>รพท.</v>
          </cell>
          <cell r="H334" t="str">
            <v>M1</v>
          </cell>
          <cell r="I334">
            <v>262</v>
          </cell>
          <cell r="J334" t="str">
            <v>72</v>
          </cell>
          <cell r="K334" t="str">
            <v>สุพรรณบุรี</v>
          </cell>
          <cell r="L334" t="str">
            <v>7207</v>
          </cell>
          <cell r="M334" t="str">
            <v>สองพี่น้อง</v>
          </cell>
          <cell r="N334" t="str">
            <v>720701</v>
          </cell>
          <cell r="O334" t="str">
            <v>สองพี่น้อง</v>
          </cell>
          <cell r="P334" t="str">
            <v>00</v>
          </cell>
        </row>
        <row r="335">
          <cell r="D335" t="str">
            <v>11295</v>
          </cell>
          <cell r="E335" t="str">
            <v>รพ.อู่ทอง</v>
          </cell>
          <cell r="F335" t="str">
            <v>โรงพยาบาลอู่ทอง</v>
          </cell>
          <cell r="G335" t="str">
            <v>รพช.</v>
          </cell>
          <cell r="H335" t="str">
            <v>M2</v>
          </cell>
          <cell r="I335">
            <v>144</v>
          </cell>
          <cell r="J335" t="str">
            <v>72</v>
          </cell>
          <cell r="K335" t="str">
            <v>สุพรรณบุรี</v>
          </cell>
          <cell r="L335" t="str">
            <v>7209</v>
          </cell>
          <cell r="M335" t="str">
            <v>อู่ทอง</v>
          </cell>
          <cell r="N335" t="str">
            <v>720903</v>
          </cell>
          <cell r="O335" t="str">
            <v>จรเข้สามพัน</v>
          </cell>
          <cell r="P335" t="str">
            <v>15</v>
          </cell>
        </row>
        <row r="336">
          <cell r="D336" t="str">
            <v>11290</v>
          </cell>
          <cell r="E336" t="str">
            <v>รพ.ด่านช้าง</v>
          </cell>
          <cell r="F336" t="str">
            <v>โรงพยาบาลด่านช้าง</v>
          </cell>
          <cell r="G336" t="str">
            <v>รพช.</v>
          </cell>
          <cell r="H336" t="str">
            <v>F1</v>
          </cell>
          <cell r="I336">
            <v>106</v>
          </cell>
          <cell r="J336" t="str">
            <v>72</v>
          </cell>
          <cell r="K336" t="str">
            <v>สุพรรณบุรี</v>
          </cell>
          <cell r="L336" t="str">
            <v>7203</v>
          </cell>
          <cell r="M336" t="str">
            <v>ด่านช้าง</v>
          </cell>
          <cell r="N336" t="str">
            <v>720302</v>
          </cell>
          <cell r="O336" t="str">
            <v>ด่านช้าง</v>
          </cell>
          <cell r="P336" t="str">
            <v>01</v>
          </cell>
        </row>
        <row r="337">
          <cell r="D337" t="str">
            <v>11293</v>
          </cell>
          <cell r="E337" t="str">
            <v>รพ.ดอนเจดีย์</v>
          </cell>
          <cell r="F337" t="str">
            <v>โรงพยาบาลดอนเจดีย์</v>
          </cell>
          <cell r="G337" t="str">
            <v>รพช.</v>
          </cell>
          <cell r="H337" t="str">
            <v>F2</v>
          </cell>
          <cell r="I337">
            <v>68</v>
          </cell>
          <cell r="J337" t="str">
            <v>72</v>
          </cell>
          <cell r="K337" t="str">
            <v>สุพรรณบุรี</v>
          </cell>
          <cell r="L337" t="str">
            <v>7206</v>
          </cell>
          <cell r="M337" t="str">
            <v>ดอนเจดีย์</v>
          </cell>
          <cell r="N337" t="str">
            <v>720601</v>
          </cell>
          <cell r="O337" t="str">
            <v>ดอนเจดีย์</v>
          </cell>
          <cell r="P337" t="str">
            <v>05</v>
          </cell>
        </row>
        <row r="338">
          <cell r="D338" t="str">
            <v>11289</v>
          </cell>
          <cell r="E338" t="str">
            <v>รพ.เดิมบางนางบวช</v>
          </cell>
          <cell r="F338" t="str">
            <v>โรงพยาบาลเดิมบางนางบวช</v>
          </cell>
          <cell r="G338" t="str">
            <v>รพช.</v>
          </cell>
          <cell r="H338" t="str">
            <v>F1</v>
          </cell>
          <cell r="I338">
            <v>120</v>
          </cell>
          <cell r="J338" t="str">
            <v>72</v>
          </cell>
          <cell r="K338" t="str">
            <v>สุพรรณบุรี</v>
          </cell>
          <cell r="L338" t="str">
            <v>7202</v>
          </cell>
          <cell r="M338" t="str">
            <v>เดิมบางนางบวช</v>
          </cell>
          <cell r="N338" t="str">
            <v>720201</v>
          </cell>
          <cell r="O338" t="str">
            <v>เขาพระ</v>
          </cell>
          <cell r="P338" t="str">
            <v>02</v>
          </cell>
        </row>
        <row r="339">
          <cell r="D339" t="str">
            <v>11291</v>
          </cell>
          <cell r="E339" t="str">
            <v>รพ.บางปลาม้า</v>
          </cell>
          <cell r="F339" t="str">
            <v>โรงพยาบาลบางปลาม้า</v>
          </cell>
          <cell r="G339" t="str">
            <v>รพช.</v>
          </cell>
          <cell r="H339" t="str">
            <v>F2</v>
          </cell>
          <cell r="I339">
            <v>62</v>
          </cell>
          <cell r="J339" t="str">
            <v>72</v>
          </cell>
          <cell r="K339" t="str">
            <v>สุพรรณบุรี</v>
          </cell>
          <cell r="L339" t="str">
            <v>7204</v>
          </cell>
          <cell r="M339" t="str">
            <v>บางปลาม้า</v>
          </cell>
          <cell r="N339" t="str">
            <v>720401</v>
          </cell>
          <cell r="O339" t="str">
            <v>โคกคราม</v>
          </cell>
          <cell r="P339" t="str">
            <v>05</v>
          </cell>
        </row>
        <row r="340">
          <cell r="D340" t="str">
            <v>11292</v>
          </cell>
          <cell r="E340" t="str">
            <v>รพ.ศรีประจันต์</v>
          </cell>
          <cell r="F340" t="str">
            <v>โรงพยาบาลศรีประจันต์</v>
          </cell>
          <cell r="G340" t="str">
            <v>รพช.</v>
          </cell>
          <cell r="H340" t="str">
            <v>F2</v>
          </cell>
          <cell r="I340">
            <v>60</v>
          </cell>
          <cell r="J340" t="str">
            <v>72</v>
          </cell>
          <cell r="K340" t="str">
            <v>สุพรรณบุรี</v>
          </cell>
          <cell r="L340" t="str">
            <v>7205</v>
          </cell>
          <cell r="M340" t="str">
            <v>ศรีประจันต์</v>
          </cell>
          <cell r="N340" t="str">
            <v>720508</v>
          </cell>
          <cell r="O340" t="str">
            <v>วังน้ำซับ</v>
          </cell>
          <cell r="P340" t="str">
            <v>01</v>
          </cell>
        </row>
        <row r="341">
          <cell r="D341" t="str">
            <v>11294</v>
          </cell>
          <cell r="E341" t="str">
            <v>รพ.สามชุก</v>
          </cell>
          <cell r="F341" t="str">
            <v>โรงพยาบาลสามชุก</v>
          </cell>
          <cell r="G341" t="str">
            <v>รพช.</v>
          </cell>
          <cell r="H341" t="str">
            <v>F2</v>
          </cell>
          <cell r="I341">
            <v>60</v>
          </cell>
          <cell r="J341" t="str">
            <v>72</v>
          </cell>
          <cell r="K341" t="str">
            <v>สุพรรณบุรี</v>
          </cell>
          <cell r="L341" t="str">
            <v>7208</v>
          </cell>
          <cell r="M341" t="str">
            <v>สามชุก</v>
          </cell>
          <cell r="N341" t="str">
            <v>720804</v>
          </cell>
          <cell r="O341" t="str">
            <v>หนองผักนาก</v>
          </cell>
          <cell r="P341" t="str">
            <v>07</v>
          </cell>
        </row>
        <row r="342">
          <cell r="D342" t="str">
            <v>11296</v>
          </cell>
          <cell r="E342" t="str">
            <v>รพ.หนองหญ้าไซ</v>
          </cell>
          <cell r="F342" t="str">
            <v>โรงพยาบาลหนองหญ้าไซ</v>
          </cell>
          <cell r="G342" t="str">
            <v>รพช.</v>
          </cell>
          <cell r="H342" t="str">
            <v>F2</v>
          </cell>
          <cell r="I342">
            <v>60</v>
          </cell>
          <cell r="J342" t="str">
            <v>72</v>
          </cell>
          <cell r="K342" t="str">
            <v>สุพรรณบุรี</v>
          </cell>
          <cell r="L342" t="str">
            <v>7210</v>
          </cell>
          <cell r="M342" t="str">
            <v>หนองหญ้าไซ</v>
          </cell>
          <cell r="N342" t="str">
            <v>721001</v>
          </cell>
          <cell r="O342" t="str">
            <v>หนองหญ้าไซ</v>
          </cell>
          <cell r="P342" t="str">
            <v>05</v>
          </cell>
        </row>
        <row r="343">
          <cell r="D343" t="str">
            <v>10664</v>
          </cell>
          <cell r="E343" t="str">
            <v>รพ.พระปกเกล้า</v>
          </cell>
          <cell r="F343" t="str">
            <v>โรงพยาบาลพระปกเกล้า</v>
          </cell>
          <cell r="G343" t="str">
            <v>รพศ.</v>
          </cell>
          <cell r="H343" t="str">
            <v>A</v>
          </cell>
          <cell r="I343">
            <v>755</v>
          </cell>
          <cell r="J343" t="str">
            <v>22</v>
          </cell>
          <cell r="K343" t="str">
            <v>จันทบุรี</v>
          </cell>
          <cell r="L343" t="str">
            <v>2201</v>
          </cell>
          <cell r="M343" t="str">
            <v>เมืองจันทบุรี</v>
          </cell>
          <cell r="N343" t="str">
            <v>220102</v>
          </cell>
          <cell r="O343" t="str">
            <v>วัดใหม่</v>
          </cell>
          <cell r="P343" t="str">
            <v>00</v>
          </cell>
        </row>
        <row r="344">
          <cell r="D344" t="str">
            <v>10834</v>
          </cell>
          <cell r="E344" t="str">
            <v>รพ.ขลุง</v>
          </cell>
          <cell r="F344" t="str">
            <v>โรงพยาบาลขลุง</v>
          </cell>
          <cell r="G344" t="str">
            <v>รพช.</v>
          </cell>
          <cell r="H344" t="str">
            <v>F1</v>
          </cell>
          <cell r="I344">
            <v>34</v>
          </cell>
          <cell r="J344" t="str">
            <v>22</v>
          </cell>
          <cell r="K344" t="str">
            <v>จันทบุรี</v>
          </cell>
          <cell r="L344" t="str">
            <v>2202</v>
          </cell>
          <cell r="M344" t="str">
            <v>ขลุง</v>
          </cell>
          <cell r="N344" t="str">
            <v>220201</v>
          </cell>
          <cell r="O344" t="str">
            <v>ขลุง</v>
          </cell>
          <cell r="P344" t="str">
            <v>00</v>
          </cell>
        </row>
        <row r="345">
          <cell r="D345" t="str">
            <v>10843</v>
          </cell>
          <cell r="E345" t="str">
            <v>รพ.นายายอาม</v>
          </cell>
          <cell r="F345" t="str">
            <v>โรงพยาบาลนายายอาม</v>
          </cell>
          <cell r="G345" t="str">
            <v>รพช.</v>
          </cell>
          <cell r="H345" t="str">
            <v>F1</v>
          </cell>
          <cell r="I345">
            <v>34</v>
          </cell>
          <cell r="J345" t="str">
            <v>22</v>
          </cell>
          <cell r="K345" t="str">
            <v>จันทบุรี</v>
          </cell>
          <cell r="L345" t="str">
            <v>2209</v>
          </cell>
          <cell r="M345" t="str">
            <v>นายายอาม</v>
          </cell>
          <cell r="N345" t="str">
            <v>220901</v>
          </cell>
          <cell r="O345" t="str">
            <v>นายายอาม</v>
          </cell>
          <cell r="P345" t="str">
            <v>12</v>
          </cell>
        </row>
        <row r="346">
          <cell r="D346" t="str">
            <v>10839</v>
          </cell>
          <cell r="E346" t="str">
            <v>รพ.มะขาม</v>
          </cell>
          <cell r="F346" t="str">
            <v>โรงพยาบาลมะขาม</v>
          </cell>
          <cell r="G346" t="str">
            <v>รพช.</v>
          </cell>
          <cell r="H346" t="str">
            <v>F1</v>
          </cell>
          <cell r="I346">
            <v>36</v>
          </cell>
          <cell r="J346" t="str">
            <v>22</v>
          </cell>
          <cell r="K346" t="str">
            <v>จันทบุรี</v>
          </cell>
          <cell r="L346" t="str">
            <v>2205</v>
          </cell>
          <cell r="M346" t="str">
            <v>มะขาม</v>
          </cell>
          <cell r="N346" t="str">
            <v>220501</v>
          </cell>
          <cell r="O346" t="str">
            <v>มะขาม</v>
          </cell>
          <cell r="P346" t="str">
            <v>01</v>
          </cell>
        </row>
        <row r="347">
          <cell r="D347" t="str">
            <v>10841</v>
          </cell>
          <cell r="E347" t="str">
            <v>รพ.สอยดาว</v>
          </cell>
          <cell r="F347" t="str">
            <v>โรงพยาบาลสอยดาว</v>
          </cell>
          <cell r="G347" t="str">
            <v>รพช.</v>
          </cell>
          <cell r="H347" t="str">
            <v>F1</v>
          </cell>
          <cell r="I347">
            <v>62</v>
          </cell>
          <cell r="J347" t="str">
            <v>22</v>
          </cell>
          <cell r="K347" t="str">
            <v>จันทบุรี</v>
          </cell>
          <cell r="L347" t="str">
            <v>2207</v>
          </cell>
          <cell r="M347" t="str">
            <v>สอยดาว</v>
          </cell>
          <cell r="N347" t="str">
            <v>220701</v>
          </cell>
          <cell r="O347" t="str">
            <v>ปะตง</v>
          </cell>
          <cell r="P347" t="str">
            <v>01</v>
          </cell>
        </row>
        <row r="348">
          <cell r="D348" t="str">
            <v>10842</v>
          </cell>
          <cell r="E348" t="str">
            <v>รพ.แก่งหางแมว</v>
          </cell>
          <cell r="F348" t="str">
            <v>โรงพยาบาลแก่งหางแมว</v>
          </cell>
          <cell r="G348" t="str">
            <v>รพช.</v>
          </cell>
          <cell r="H348" t="str">
            <v>F2</v>
          </cell>
          <cell r="I348">
            <v>30</v>
          </cell>
          <cell r="J348" t="str">
            <v>22</v>
          </cell>
          <cell r="K348" t="str">
            <v>จันทบุรี</v>
          </cell>
          <cell r="L348" t="str">
            <v>2208</v>
          </cell>
          <cell r="M348" t="str">
            <v>แก่งหางแมว</v>
          </cell>
          <cell r="N348" t="str">
            <v>220801</v>
          </cell>
          <cell r="O348" t="str">
            <v>แก่งหางแมว</v>
          </cell>
          <cell r="P348" t="str">
            <v>03</v>
          </cell>
        </row>
        <row r="349">
          <cell r="D349" t="str">
            <v>10844</v>
          </cell>
          <cell r="E349" t="str">
            <v>รพ.เขาคิชฌกูฏ</v>
          </cell>
          <cell r="F349" t="str">
            <v>โรงพยาบาลเขาคิชฌกูฏ</v>
          </cell>
          <cell r="G349" t="str">
            <v>รพช.</v>
          </cell>
          <cell r="H349" t="str">
            <v>F2</v>
          </cell>
          <cell r="I349">
            <v>34</v>
          </cell>
          <cell r="J349" t="str">
            <v>22</v>
          </cell>
          <cell r="K349" t="str">
            <v>จันทบุรี</v>
          </cell>
          <cell r="L349" t="str">
            <v>2210</v>
          </cell>
          <cell r="M349" t="str">
            <v>เขาคิชฌกูฏ</v>
          </cell>
          <cell r="N349" t="str">
            <v>221001</v>
          </cell>
          <cell r="O349" t="str">
            <v>ชากไทย</v>
          </cell>
          <cell r="P349" t="str">
            <v>10</v>
          </cell>
        </row>
        <row r="350">
          <cell r="D350" t="str">
            <v>10836</v>
          </cell>
          <cell r="E350" t="str">
            <v>รพ.เขาสุกิม</v>
          </cell>
          <cell r="F350" t="str">
            <v>โรงพยาบาลเขาสุกิม</v>
          </cell>
          <cell r="G350" t="str">
            <v>รพช.</v>
          </cell>
          <cell r="H350" t="str">
            <v>F2</v>
          </cell>
          <cell r="I350">
            <v>41</v>
          </cell>
          <cell r="J350" t="str">
            <v>22</v>
          </cell>
          <cell r="K350" t="str">
            <v>จันทบุรี</v>
          </cell>
          <cell r="L350" t="str">
            <v>2203</v>
          </cell>
          <cell r="M350" t="str">
            <v>ท่าใหม่</v>
          </cell>
          <cell r="N350" t="str">
            <v>220307</v>
          </cell>
          <cell r="O350" t="str">
            <v>เขาบายศรี</v>
          </cell>
          <cell r="P350" t="str">
            <v>12</v>
          </cell>
        </row>
        <row r="351">
          <cell r="D351" t="str">
            <v>10835</v>
          </cell>
          <cell r="E351" t="str">
            <v>รพ.ท่าใหม่</v>
          </cell>
          <cell r="F351" t="str">
            <v>โรงพยาบาลท่าใหม่</v>
          </cell>
          <cell r="G351" t="str">
            <v>รพช.</v>
          </cell>
          <cell r="H351" t="str">
            <v>F2</v>
          </cell>
          <cell r="I351">
            <v>30</v>
          </cell>
          <cell r="J351" t="str">
            <v>22</v>
          </cell>
          <cell r="K351" t="str">
            <v>จันทบุรี</v>
          </cell>
          <cell r="L351" t="str">
            <v>2203</v>
          </cell>
          <cell r="M351" t="str">
            <v>ท่าใหม่</v>
          </cell>
          <cell r="N351" t="str">
            <v>220301</v>
          </cell>
          <cell r="O351" t="str">
            <v>ท่าใหม่</v>
          </cell>
          <cell r="P351" t="str">
            <v>00</v>
          </cell>
        </row>
        <row r="352">
          <cell r="D352" t="str">
            <v>10838</v>
          </cell>
          <cell r="E352" t="str">
            <v>รพ.โป่งน้ำร้อน</v>
          </cell>
          <cell r="F352" t="str">
            <v>โรงพยาบาลโป่งน้ำร้อน</v>
          </cell>
          <cell r="G352" t="str">
            <v>รพช.</v>
          </cell>
          <cell r="H352" t="str">
            <v>F2</v>
          </cell>
          <cell r="I352">
            <v>69</v>
          </cell>
          <cell r="J352" t="str">
            <v>22</v>
          </cell>
          <cell r="K352" t="str">
            <v>จันทบุรี</v>
          </cell>
          <cell r="L352" t="str">
            <v>2204</v>
          </cell>
          <cell r="M352" t="str">
            <v>โป่งน้ำร้อน</v>
          </cell>
          <cell r="N352" t="str">
            <v>220401</v>
          </cell>
          <cell r="O352" t="str">
            <v>ทับไทร</v>
          </cell>
          <cell r="P352" t="str">
            <v>01</v>
          </cell>
        </row>
        <row r="353">
          <cell r="D353" t="str">
            <v>10837</v>
          </cell>
          <cell r="E353" t="str">
            <v>รพ.สองพี่น้อง</v>
          </cell>
          <cell r="F353" t="str">
            <v>โรงพยาบาลสองพี่น้อง</v>
          </cell>
          <cell r="G353" t="str">
            <v>รพช.</v>
          </cell>
          <cell r="H353" t="str">
            <v>F2</v>
          </cell>
          <cell r="I353">
            <v>30</v>
          </cell>
          <cell r="J353" t="str">
            <v>22</v>
          </cell>
          <cell r="K353" t="str">
            <v>จันทบุรี</v>
          </cell>
          <cell r="L353" t="str">
            <v>2203</v>
          </cell>
          <cell r="M353" t="str">
            <v>ท่าใหม่</v>
          </cell>
          <cell r="N353" t="str">
            <v>220308</v>
          </cell>
          <cell r="O353" t="str">
            <v>สองพี่น้อง</v>
          </cell>
          <cell r="P353" t="str">
            <v>05</v>
          </cell>
        </row>
        <row r="354">
          <cell r="D354" t="str">
            <v>10840</v>
          </cell>
          <cell r="E354" t="str">
            <v>รพ.แหลมสิงห์</v>
          </cell>
          <cell r="F354" t="str">
            <v>โรงพยาบาลแหลมสิงห์</v>
          </cell>
          <cell r="G354" t="str">
            <v>รพช.</v>
          </cell>
          <cell r="H354" t="str">
            <v>F2</v>
          </cell>
          <cell r="I354">
            <v>30</v>
          </cell>
          <cell r="J354" t="str">
            <v>22</v>
          </cell>
          <cell r="K354" t="str">
            <v>จันทบุรี</v>
          </cell>
          <cell r="L354" t="str">
            <v>2206</v>
          </cell>
          <cell r="M354" t="str">
            <v>แหลมสิงห์</v>
          </cell>
          <cell r="N354" t="str">
            <v>220601</v>
          </cell>
          <cell r="O354" t="str">
            <v>ปากน้ำแหลมสิงห์</v>
          </cell>
          <cell r="P354" t="str">
            <v>01</v>
          </cell>
        </row>
        <row r="355">
          <cell r="D355" t="str">
            <v>10697</v>
          </cell>
          <cell r="E355" t="str">
            <v>รพ.พุทธโสธร</v>
          </cell>
          <cell r="F355" t="str">
            <v>โรงพยาบาลพุทธโสธร</v>
          </cell>
          <cell r="G355" t="str">
            <v>รพศ.</v>
          </cell>
          <cell r="H355" t="str">
            <v>A</v>
          </cell>
          <cell r="I355">
            <v>595</v>
          </cell>
          <cell r="J355" t="str">
            <v>24</v>
          </cell>
          <cell r="K355" t="str">
            <v>ฉะเชิงเทรา</v>
          </cell>
          <cell r="L355" t="str">
            <v>2401</v>
          </cell>
          <cell r="M355" t="str">
            <v>เมืองฉะเชิงเทรา</v>
          </cell>
          <cell r="N355" t="str">
            <v>240101</v>
          </cell>
          <cell r="O355" t="str">
            <v>หน้าเมือง</v>
          </cell>
          <cell r="P355" t="str">
            <v>00</v>
          </cell>
        </row>
        <row r="356">
          <cell r="D356" t="str">
            <v>10854</v>
          </cell>
          <cell r="E356" t="str">
            <v>รพ.พนมสารคาม</v>
          </cell>
          <cell r="F356" t="str">
            <v>โรงพยาบาลพนมสารคาม</v>
          </cell>
          <cell r="G356" t="str">
            <v>รพช.</v>
          </cell>
          <cell r="H356" t="str">
            <v>M2</v>
          </cell>
          <cell r="I356">
            <v>138</v>
          </cell>
          <cell r="J356" t="str">
            <v>24</v>
          </cell>
          <cell r="K356" t="str">
            <v>ฉะเชิงเทรา</v>
          </cell>
          <cell r="L356" t="str">
            <v>2406</v>
          </cell>
          <cell r="M356" t="str">
            <v>พนมสารคาม</v>
          </cell>
          <cell r="N356" t="str">
            <v>240606</v>
          </cell>
          <cell r="O356" t="str">
            <v>ท่าถ่าน</v>
          </cell>
          <cell r="P356" t="str">
            <v>04</v>
          </cell>
        </row>
        <row r="357">
          <cell r="D357" t="str">
            <v>10851</v>
          </cell>
          <cell r="E357" t="str">
            <v>รพ.บางน้ำเปรี้ยว</v>
          </cell>
          <cell r="F357" t="str">
            <v>โรงพยาบาลบางน้ำเปรี้ยว</v>
          </cell>
          <cell r="G357" t="str">
            <v>รพช.</v>
          </cell>
          <cell r="H357" t="str">
            <v>F1</v>
          </cell>
          <cell r="I357">
            <v>63</v>
          </cell>
          <cell r="J357" t="str">
            <v>24</v>
          </cell>
          <cell r="K357" t="str">
            <v>ฉะเชิงเทรา</v>
          </cell>
          <cell r="L357" t="str">
            <v>2403</v>
          </cell>
          <cell r="M357" t="str">
            <v>บางน้ำเปรี้ยว</v>
          </cell>
          <cell r="N357" t="str">
            <v>240304</v>
          </cell>
          <cell r="O357" t="str">
            <v>หมอนทอง</v>
          </cell>
          <cell r="P357" t="str">
            <v>02</v>
          </cell>
        </row>
        <row r="358">
          <cell r="D358" t="str">
            <v>10852</v>
          </cell>
          <cell r="E358" t="str">
            <v>รพ.บางปะกง</v>
          </cell>
          <cell r="F358" t="str">
            <v>โรงพยาบาลบางปะกง</v>
          </cell>
          <cell r="G358" t="str">
            <v>รพช.</v>
          </cell>
          <cell r="H358" t="str">
            <v>F1</v>
          </cell>
          <cell r="I358">
            <v>90</v>
          </cell>
          <cell r="J358" t="str">
            <v>24</v>
          </cell>
          <cell r="K358" t="str">
            <v>ฉะเชิงเทรา</v>
          </cell>
          <cell r="L358" t="str">
            <v>2404</v>
          </cell>
          <cell r="M358" t="str">
            <v>บางปะกง</v>
          </cell>
          <cell r="N358" t="str">
            <v>240401</v>
          </cell>
          <cell r="O358" t="str">
            <v>บางปะกง</v>
          </cell>
          <cell r="P358" t="str">
            <v>13</v>
          </cell>
        </row>
        <row r="359">
          <cell r="D359" t="str">
            <v>10855</v>
          </cell>
          <cell r="E359" t="str">
            <v>รพ.สนามชัยเขต</v>
          </cell>
          <cell r="F359" t="str">
            <v>โรงพยาบาลสนามชัยเขต</v>
          </cell>
          <cell r="G359" t="str">
            <v>รพช.</v>
          </cell>
          <cell r="H359" t="str">
            <v>M2</v>
          </cell>
          <cell r="I359">
            <v>121</v>
          </cell>
          <cell r="J359" t="str">
            <v>24</v>
          </cell>
          <cell r="K359" t="str">
            <v>ฉะเชิงเทรา</v>
          </cell>
          <cell r="L359" t="str">
            <v>2408</v>
          </cell>
          <cell r="M359" t="str">
            <v>สนามชัยเขต</v>
          </cell>
          <cell r="N359" t="str">
            <v>240801</v>
          </cell>
          <cell r="O359" t="str">
            <v>คู้ยายหมี</v>
          </cell>
          <cell r="P359" t="str">
            <v>04</v>
          </cell>
        </row>
        <row r="360">
          <cell r="D360" t="str">
            <v>10833</v>
          </cell>
          <cell r="E360" t="str">
            <v>รพ.ท่าตะเกียบ</v>
          </cell>
          <cell r="F360" t="str">
            <v>โรงพยาบาลท่าตะเกียบ</v>
          </cell>
          <cell r="G360" t="str">
            <v>รพช.</v>
          </cell>
          <cell r="H360" t="str">
            <v>F2</v>
          </cell>
          <cell r="I360">
            <v>41</v>
          </cell>
          <cell r="J360" t="str">
            <v>24</v>
          </cell>
          <cell r="K360" t="str">
            <v>ฉะเชิงเทรา</v>
          </cell>
          <cell r="L360" t="str">
            <v>2410</v>
          </cell>
          <cell r="M360" t="str">
            <v>ท่าตะเกียบ</v>
          </cell>
          <cell r="N360" t="str">
            <v>241001</v>
          </cell>
          <cell r="O360" t="str">
            <v>ท่าตะเกียบ</v>
          </cell>
          <cell r="P360" t="str">
            <v>13</v>
          </cell>
        </row>
        <row r="361">
          <cell r="D361" t="str">
            <v>10850</v>
          </cell>
          <cell r="E361" t="str">
            <v>รพ.บางคล้า</v>
          </cell>
          <cell r="F361" t="str">
            <v>โรงพยาบาลบางคล้า</v>
          </cell>
          <cell r="G361" t="str">
            <v>รพช.</v>
          </cell>
          <cell r="H361" t="str">
            <v>F2</v>
          </cell>
          <cell r="I361">
            <v>50</v>
          </cell>
          <cell r="J361" t="str">
            <v>24</v>
          </cell>
          <cell r="K361" t="str">
            <v>ฉะเชิงเทรา</v>
          </cell>
          <cell r="L361" t="str">
            <v>2402</v>
          </cell>
          <cell r="M361" t="str">
            <v>บางคล้า</v>
          </cell>
          <cell r="N361" t="str">
            <v>240209</v>
          </cell>
          <cell r="O361" t="str">
            <v>ปากน้ำ</v>
          </cell>
          <cell r="P361" t="str">
            <v>01</v>
          </cell>
        </row>
        <row r="362">
          <cell r="D362" t="str">
            <v>10853</v>
          </cell>
          <cell r="E362" t="str">
            <v>รพ.บ้านโพธิ์</v>
          </cell>
          <cell r="F362" t="str">
            <v>โรงพยาบาลบ้านโพธิ์</v>
          </cell>
          <cell r="G362" t="str">
            <v>รพช.</v>
          </cell>
          <cell r="H362" t="str">
            <v>F2</v>
          </cell>
          <cell r="I362">
            <v>52</v>
          </cell>
          <cell r="J362" t="str">
            <v>24</v>
          </cell>
          <cell r="K362" t="str">
            <v>ฉะเชิงเทรา</v>
          </cell>
          <cell r="L362" t="str">
            <v>2405</v>
          </cell>
          <cell r="M362" t="str">
            <v>บ้านโพธิ์</v>
          </cell>
          <cell r="N362" t="str">
            <v>240501</v>
          </cell>
          <cell r="O362" t="str">
            <v>บ้านโพธิ์</v>
          </cell>
          <cell r="P362" t="str">
            <v>01</v>
          </cell>
        </row>
        <row r="363">
          <cell r="D363" t="str">
            <v>10856</v>
          </cell>
          <cell r="E363" t="str">
            <v>รพ.แปลงยาว</v>
          </cell>
          <cell r="F363" t="str">
            <v>โรงพยาบาลแปลงยาว</v>
          </cell>
          <cell r="G363" t="str">
            <v>รพช.</v>
          </cell>
          <cell r="H363" t="str">
            <v>F2</v>
          </cell>
          <cell r="I363">
            <v>52</v>
          </cell>
          <cell r="J363" t="str">
            <v>24</v>
          </cell>
          <cell r="K363" t="str">
            <v>ฉะเชิงเทรา</v>
          </cell>
          <cell r="L363" t="str">
            <v>2409</v>
          </cell>
          <cell r="M363" t="str">
            <v>แปลงยาว</v>
          </cell>
          <cell r="N363" t="str">
            <v>240902</v>
          </cell>
          <cell r="O363" t="str">
            <v>วังเย็น</v>
          </cell>
          <cell r="P363" t="str">
            <v>04</v>
          </cell>
        </row>
        <row r="364">
          <cell r="D364" t="str">
            <v>13747</v>
          </cell>
          <cell r="E364" t="str">
            <v>รพ.ราชสาส์น</v>
          </cell>
          <cell r="F364" t="str">
            <v>โรงพยาบาลราชสาส์น</v>
          </cell>
          <cell r="G364" t="str">
            <v>รพช.</v>
          </cell>
          <cell r="H364" t="str">
            <v>F2</v>
          </cell>
          <cell r="I364">
            <v>13</v>
          </cell>
          <cell r="J364" t="str">
            <v>24</v>
          </cell>
          <cell r="K364" t="str">
            <v>ฉะเชิงเทรา</v>
          </cell>
          <cell r="L364" t="str">
            <v>2407</v>
          </cell>
          <cell r="M364" t="str">
            <v>ราชสาส์น</v>
          </cell>
          <cell r="N364" t="str">
            <v>240703</v>
          </cell>
          <cell r="O364" t="str">
            <v>ดงน้อย</v>
          </cell>
          <cell r="P364" t="str">
            <v>01</v>
          </cell>
        </row>
        <row r="365">
          <cell r="D365" t="str">
            <v>31327</v>
          </cell>
          <cell r="E365" t="str">
            <v>รพ.คลองเขื่อน</v>
          </cell>
          <cell r="F365" t="str">
            <v>โรงพยาบาลคลองเขื่อน</v>
          </cell>
          <cell r="G365" t="str">
            <v>รพช.</v>
          </cell>
          <cell r="H365" t="str">
            <v>F3</v>
          </cell>
          <cell r="I365">
            <v>10</v>
          </cell>
          <cell r="J365" t="str">
            <v>24</v>
          </cell>
          <cell r="K365" t="str">
            <v>ฉะเชิงเทรา</v>
          </cell>
          <cell r="L365" t="str">
            <v>2411</v>
          </cell>
          <cell r="M365" t="str">
            <v>คลองเขื่อน</v>
          </cell>
          <cell r="N365" t="str">
            <v>241102</v>
          </cell>
          <cell r="O365" t="str">
            <v>คลองเขื่อน</v>
          </cell>
          <cell r="P365" t="str">
            <v>04</v>
          </cell>
        </row>
        <row r="366">
          <cell r="D366" t="str">
            <v>10662</v>
          </cell>
          <cell r="E366" t="str">
            <v>รพ.ชลบุรี</v>
          </cell>
          <cell r="F366" t="str">
            <v>โรงพยาบาลชลบุรี</v>
          </cell>
          <cell r="G366" t="str">
            <v>รพศ.</v>
          </cell>
          <cell r="H366" t="str">
            <v>A</v>
          </cell>
          <cell r="I366">
            <v>748</v>
          </cell>
          <cell r="J366" t="str">
            <v>20</v>
          </cell>
          <cell r="K366" t="str">
            <v>ชลบุรี</v>
          </cell>
          <cell r="L366" t="str">
            <v>2001</v>
          </cell>
          <cell r="M366" t="str">
            <v>เมืองชลบุรี</v>
          </cell>
          <cell r="N366" t="str">
            <v>200105</v>
          </cell>
          <cell r="O366" t="str">
            <v>บ้านสวน</v>
          </cell>
          <cell r="P366" t="str">
            <v>02</v>
          </cell>
        </row>
        <row r="367">
          <cell r="D367" t="str">
            <v>10819</v>
          </cell>
          <cell r="E367" t="str">
            <v>รพ.บางละมุง</v>
          </cell>
          <cell r="F367" t="str">
            <v>โรงพยาบาลบางละมุง</v>
          </cell>
          <cell r="G367" t="str">
            <v>รพท.</v>
          </cell>
          <cell r="H367" t="str">
            <v>S</v>
          </cell>
          <cell r="I367">
            <v>260</v>
          </cell>
          <cell r="J367" t="str">
            <v>20</v>
          </cell>
          <cell r="K367" t="str">
            <v>ชลบุรี</v>
          </cell>
          <cell r="L367" t="str">
            <v>2004</v>
          </cell>
          <cell r="M367" t="str">
            <v>บางละมุง</v>
          </cell>
          <cell r="N367" t="str">
            <v>200408</v>
          </cell>
          <cell r="O367" t="str">
            <v>นาเกลือ</v>
          </cell>
          <cell r="P367" t="str">
            <v>05</v>
          </cell>
        </row>
        <row r="368">
          <cell r="D368" t="str">
            <v>10817</v>
          </cell>
          <cell r="E368" t="str">
            <v>รพ.บ้านบึง</v>
          </cell>
          <cell r="F368" t="str">
            <v>โรงพยาบาลบ้านบึง</v>
          </cell>
          <cell r="G368" t="str">
            <v>รพช.</v>
          </cell>
          <cell r="H368" t="str">
            <v>M2</v>
          </cell>
          <cell r="I368">
            <v>138</v>
          </cell>
          <cell r="J368" t="str">
            <v>20</v>
          </cell>
          <cell r="K368" t="str">
            <v>ชลบุรี</v>
          </cell>
          <cell r="L368" t="str">
            <v>2002</v>
          </cell>
          <cell r="M368" t="str">
            <v>บ้านบึง</v>
          </cell>
          <cell r="N368" t="str">
            <v>200201</v>
          </cell>
          <cell r="O368" t="str">
            <v>บ้านบึง</v>
          </cell>
          <cell r="P368" t="str">
            <v>01</v>
          </cell>
        </row>
        <row r="369">
          <cell r="D369" t="str">
            <v>10822</v>
          </cell>
          <cell r="E369" t="str">
            <v>รพ.พนัสนิคม</v>
          </cell>
          <cell r="F369" t="str">
            <v>โรงพยาบาลพนัสนิคม</v>
          </cell>
          <cell r="G369" t="str">
            <v>รพช.</v>
          </cell>
          <cell r="H369" t="str">
            <v>M2</v>
          </cell>
          <cell r="I369">
            <v>219</v>
          </cell>
          <cell r="J369" t="str">
            <v>20</v>
          </cell>
          <cell r="K369" t="str">
            <v>ชลบุรี</v>
          </cell>
          <cell r="L369" t="str">
            <v>2006</v>
          </cell>
          <cell r="M369" t="str">
            <v>พนัสนิคม</v>
          </cell>
          <cell r="N369" t="str">
            <v>200609</v>
          </cell>
          <cell r="O369" t="str">
            <v>กุฎโง้ง</v>
          </cell>
          <cell r="P369" t="str">
            <v>01</v>
          </cell>
        </row>
        <row r="370">
          <cell r="D370" t="str">
            <v>10823</v>
          </cell>
          <cell r="E370" t="str">
            <v>รพ.แหลมฉบัง</v>
          </cell>
          <cell r="F370" t="str">
            <v>โรงพยาบาลแหลมฉบัง</v>
          </cell>
          <cell r="G370" t="str">
            <v>รพช.</v>
          </cell>
          <cell r="H370" t="str">
            <v>M2</v>
          </cell>
          <cell r="I370">
            <v>163</v>
          </cell>
          <cell r="J370" t="str">
            <v>20</v>
          </cell>
          <cell r="K370" t="str">
            <v>ชลบุรี</v>
          </cell>
          <cell r="L370" t="str">
            <v>2007</v>
          </cell>
          <cell r="M370" t="str">
            <v>ศรีราชา</v>
          </cell>
          <cell r="N370" t="str">
            <v>200703</v>
          </cell>
          <cell r="O370" t="str">
            <v>ทุ่งสุขลา</v>
          </cell>
          <cell r="P370" t="str">
            <v>07</v>
          </cell>
        </row>
        <row r="371">
          <cell r="D371" t="str">
            <v>10821</v>
          </cell>
          <cell r="E371" t="str">
            <v>รพ.พานทอง</v>
          </cell>
          <cell r="F371" t="str">
            <v>โรงพยาบาลพานทอง</v>
          </cell>
          <cell r="G371" t="str">
            <v>รพช.</v>
          </cell>
          <cell r="H371" t="str">
            <v>F1</v>
          </cell>
          <cell r="I371">
            <v>78</v>
          </cell>
          <cell r="J371" t="str">
            <v>20</v>
          </cell>
          <cell r="K371" t="str">
            <v>ชลบุรี</v>
          </cell>
          <cell r="L371" t="str">
            <v>2005</v>
          </cell>
          <cell r="M371" t="str">
            <v>พานทอง</v>
          </cell>
          <cell r="N371" t="str">
            <v>200501</v>
          </cell>
          <cell r="O371" t="str">
            <v>พานทอง</v>
          </cell>
          <cell r="P371" t="str">
            <v>08</v>
          </cell>
        </row>
        <row r="372">
          <cell r="D372" t="str">
            <v>10825</v>
          </cell>
          <cell r="E372" t="str">
            <v>รพ.สัตหีบกม.๑๐</v>
          </cell>
          <cell r="F372" t="str">
            <v>โรงพยาบาลสัตหีบกม.๑๐</v>
          </cell>
          <cell r="G372" t="str">
            <v>รพช.</v>
          </cell>
          <cell r="H372" t="str">
            <v>F1</v>
          </cell>
          <cell r="I372">
            <v>56</v>
          </cell>
          <cell r="J372" t="str">
            <v>20</v>
          </cell>
          <cell r="K372" t="str">
            <v>ชลบุรี</v>
          </cell>
          <cell r="L372" t="str">
            <v>2009</v>
          </cell>
          <cell r="M372" t="str">
            <v>สัตหีบ</v>
          </cell>
          <cell r="N372" t="str">
            <v>200903</v>
          </cell>
          <cell r="O372" t="str">
            <v>พลูตาหลวง</v>
          </cell>
          <cell r="P372" t="str">
            <v>01</v>
          </cell>
        </row>
        <row r="373">
          <cell r="D373" t="str">
            <v>10824</v>
          </cell>
          <cell r="E373" t="str">
            <v>รพ.เกาะสีชัง</v>
          </cell>
          <cell r="F373" t="str">
            <v>โรงพยาบาลเกาะสีชัง</v>
          </cell>
          <cell r="G373" t="str">
            <v>รพช.</v>
          </cell>
          <cell r="H373" t="str">
            <v>F2</v>
          </cell>
          <cell r="I373">
            <v>30</v>
          </cell>
          <cell r="J373" t="str">
            <v>20</v>
          </cell>
          <cell r="K373" t="str">
            <v>ชลบุรี</v>
          </cell>
          <cell r="L373" t="str">
            <v>2008</v>
          </cell>
          <cell r="M373" t="str">
            <v>เกาะสีชัง</v>
          </cell>
          <cell r="N373" t="str">
            <v>200801</v>
          </cell>
          <cell r="O373" t="str">
            <v>ท่าเทววงษ์</v>
          </cell>
          <cell r="P373" t="str">
            <v>01</v>
          </cell>
        </row>
        <row r="374">
          <cell r="D374" t="str">
            <v>10826</v>
          </cell>
          <cell r="E374" t="str">
            <v>รพ.บ่อทอง</v>
          </cell>
          <cell r="F374" t="str">
            <v>โรงพยาบาลบ่อทอง</v>
          </cell>
          <cell r="G374" t="str">
            <v>รพช.</v>
          </cell>
          <cell r="H374" t="str">
            <v>F2</v>
          </cell>
          <cell r="I374">
            <v>60</v>
          </cell>
          <cell r="J374" t="str">
            <v>20</v>
          </cell>
          <cell r="K374" t="str">
            <v>ชลบุรี</v>
          </cell>
          <cell r="L374" t="str">
            <v>2010</v>
          </cell>
          <cell r="M374" t="str">
            <v>บ่อทอง</v>
          </cell>
          <cell r="N374" t="str">
            <v>201001</v>
          </cell>
          <cell r="O374" t="str">
            <v>บ่อทอง</v>
          </cell>
          <cell r="P374" t="str">
            <v>01</v>
          </cell>
        </row>
        <row r="375">
          <cell r="D375" t="str">
            <v>10820</v>
          </cell>
          <cell r="E375" t="str">
            <v>รพ.วัดญาณสังวราราม</v>
          </cell>
          <cell r="F375" t="str">
            <v>โรงพยาบาลวัดญาณสังวราราม</v>
          </cell>
          <cell r="G375" t="str">
            <v>รพช.</v>
          </cell>
          <cell r="H375" t="str">
            <v>F2</v>
          </cell>
          <cell r="I375">
            <v>30</v>
          </cell>
          <cell r="J375" t="str">
            <v>20</v>
          </cell>
          <cell r="K375" t="str">
            <v>ชลบุรี</v>
          </cell>
          <cell r="L375" t="str">
            <v>2004</v>
          </cell>
          <cell r="M375" t="str">
            <v>บางละมุง</v>
          </cell>
          <cell r="N375" t="str">
            <v>200406</v>
          </cell>
          <cell r="O375" t="str">
            <v>ห้วยใหญ่</v>
          </cell>
          <cell r="P375" t="str">
            <v>11</v>
          </cell>
        </row>
        <row r="376">
          <cell r="D376" t="str">
            <v>10818</v>
          </cell>
          <cell r="E376" t="str">
            <v>รพ.หนองใหญ่</v>
          </cell>
          <cell r="F376" t="str">
            <v>โรงพยาบาลหนองใหญ่</v>
          </cell>
          <cell r="G376" t="str">
            <v>รพช.</v>
          </cell>
          <cell r="H376" t="str">
            <v>F2</v>
          </cell>
          <cell r="I376">
            <v>30</v>
          </cell>
          <cell r="J376" t="str">
            <v>20</v>
          </cell>
          <cell r="K376" t="str">
            <v>ชลบุรี</v>
          </cell>
          <cell r="L376" t="str">
            <v>2003</v>
          </cell>
          <cell r="M376" t="str">
            <v>หนองใหญ่</v>
          </cell>
          <cell r="N376" t="str">
            <v>200301</v>
          </cell>
          <cell r="O376" t="str">
            <v>หนองใหญ่</v>
          </cell>
          <cell r="P376" t="str">
            <v>01</v>
          </cell>
        </row>
        <row r="377">
          <cell r="D377" t="str">
            <v>28006</v>
          </cell>
          <cell r="E377" t="str">
            <v>รพ.เกาะจันทร์</v>
          </cell>
          <cell r="F377" t="str">
            <v>โรงพยาบาลเกาะจันทร์</v>
          </cell>
          <cell r="G377" t="str">
            <v>รพช.</v>
          </cell>
          <cell r="H377" t="str">
            <v>F2</v>
          </cell>
          <cell r="I377">
            <v>30</v>
          </cell>
          <cell r="J377" t="str">
            <v>20</v>
          </cell>
          <cell r="K377" t="str">
            <v>ชลบุรี</v>
          </cell>
          <cell r="L377" t="str">
            <v>2011</v>
          </cell>
          <cell r="M377" t="str">
            <v>เกาะจันทร์</v>
          </cell>
          <cell r="N377" t="str">
            <v>201101</v>
          </cell>
          <cell r="O377" t="str">
            <v>เกาะจันทร์</v>
          </cell>
          <cell r="P377" t="str">
            <v>14</v>
          </cell>
        </row>
        <row r="378">
          <cell r="D378" t="str">
            <v>10696</v>
          </cell>
          <cell r="E378" t="str">
            <v>รพ.ตราด</v>
          </cell>
          <cell r="F378" t="str">
            <v>โรงพยาบาลตราด</v>
          </cell>
          <cell r="G378" t="str">
            <v>รพท.</v>
          </cell>
          <cell r="H378" t="str">
            <v>S</v>
          </cell>
          <cell r="I378">
            <v>368</v>
          </cell>
          <cell r="J378" t="str">
            <v>23</v>
          </cell>
          <cell r="K378" t="str">
            <v>ตราด</v>
          </cell>
          <cell r="L378" t="str">
            <v>2301</v>
          </cell>
          <cell r="M378" t="str">
            <v>เมืองตราด</v>
          </cell>
          <cell r="N378" t="str">
            <v>230107</v>
          </cell>
          <cell r="O378" t="str">
            <v>วังกระแจะ</v>
          </cell>
          <cell r="P378" t="str">
            <v>00</v>
          </cell>
        </row>
        <row r="379">
          <cell r="D379" t="str">
            <v>13816</v>
          </cell>
          <cell r="E379" t="str">
            <v>รพ.เกาะช้าง</v>
          </cell>
          <cell r="F379" t="str">
            <v>โรงพยาบาลเกาะช้าง</v>
          </cell>
          <cell r="G379" t="str">
            <v>รพช.</v>
          </cell>
          <cell r="H379" t="str">
            <v>F2</v>
          </cell>
          <cell r="I379">
            <v>26</v>
          </cell>
          <cell r="J379" t="str">
            <v>23</v>
          </cell>
          <cell r="K379" t="str">
            <v>ตราด</v>
          </cell>
          <cell r="L379" t="str">
            <v>2307</v>
          </cell>
          <cell r="M379" t="str">
            <v>เกาะช้าง</v>
          </cell>
          <cell r="N379" t="str">
            <v>230701</v>
          </cell>
          <cell r="O379" t="str">
            <v>เกาะช้าง</v>
          </cell>
          <cell r="P379" t="str">
            <v>02</v>
          </cell>
        </row>
        <row r="380">
          <cell r="D380" t="str">
            <v>10846</v>
          </cell>
          <cell r="E380" t="str">
            <v>รพ.เขาสมิง</v>
          </cell>
          <cell r="F380" t="str">
            <v>โรงพยาบาลเขาสมิง</v>
          </cell>
          <cell r="G380" t="str">
            <v>รพช.</v>
          </cell>
          <cell r="H380" t="str">
            <v>F2</v>
          </cell>
          <cell r="I380">
            <v>36</v>
          </cell>
          <cell r="J380" t="str">
            <v>23</v>
          </cell>
          <cell r="K380" t="str">
            <v>ตราด</v>
          </cell>
          <cell r="L380" t="str">
            <v>2303</v>
          </cell>
          <cell r="M380" t="str">
            <v>เขาสมิง</v>
          </cell>
          <cell r="N380" t="str">
            <v>230302</v>
          </cell>
          <cell r="O380" t="str">
            <v>แสนตุ้ง</v>
          </cell>
          <cell r="P380" t="str">
            <v>01</v>
          </cell>
        </row>
        <row r="381">
          <cell r="D381" t="str">
            <v>10845</v>
          </cell>
          <cell r="E381" t="str">
            <v>รพ.คลองใหญ่</v>
          </cell>
          <cell r="F381" t="str">
            <v>โรงพยาบาลคลองใหญ่</v>
          </cell>
          <cell r="G381" t="str">
            <v>รพช.</v>
          </cell>
          <cell r="H381" t="str">
            <v>F2</v>
          </cell>
          <cell r="I381">
            <v>36</v>
          </cell>
          <cell r="J381" t="str">
            <v>23</v>
          </cell>
          <cell r="K381" t="str">
            <v>ตราด</v>
          </cell>
          <cell r="L381" t="str">
            <v>2302</v>
          </cell>
          <cell r="M381" t="str">
            <v>คลองใหญ่</v>
          </cell>
          <cell r="N381" t="str">
            <v>230201</v>
          </cell>
          <cell r="O381" t="str">
            <v>คลองใหญ่</v>
          </cell>
          <cell r="P381" t="str">
            <v>09</v>
          </cell>
        </row>
        <row r="382">
          <cell r="D382" t="str">
            <v>10847</v>
          </cell>
          <cell r="E382" t="str">
            <v>รพ.บ่อไร่</v>
          </cell>
          <cell r="F382" t="str">
            <v>โรงพยาบาลบ่อไร่</v>
          </cell>
          <cell r="G382" t="str">
            <v>รพช.</v>
          </cell>
          <cell r="H382" t="str">
            <v>F2</v>
          </cell>
          <cell r="I382">
            <v>37</v>
          </cell>
          <cell r="J382" t="str">
            <v>23</v>
          </cell>
          <cell r="K382" t="str">
            <v>ตราด</v>
          </cell>
          <cell r="L382" t="str">
            <v>2304</v>
          </cell>
          <cell r="M382" t="str">
            <v>บ่อไร่</v>
          </cell>
          <cell r="N382" t="str">
            <v>230401</v>
          </cell>
          <cell r="O382" t="str">
            <v>บ่อพลอย</v>
          </cell>
          <cell r="P382" t="str">
            <v>04</v>
          </cell>
        </row>
        <row r="383">
          <cell r="D383" t="str">
            <v>10848</v>
          </cell>
          <cell r="E383" t="str">
            <v>รพ.แหลมงอบ</v>
          </cell>
          <cell r="F383" t="str">
            <v>โรงพยาบาลแหลมงอบ</v>
          </cell>
          <cell r="G383" t="str">
            <v>รพช.</v>
          </cell>
          <cell r="H383" t="str">
            <v>F2</v>
          </cell>
          <cell r="I383">
            <v>30</v>
          </cell>
          <cell r="J383" t="str">
            <v>23</v>
          </cell>
          <cell r="K383" t="str">
            <v>ตราด</v>
          </cell>
          <cell r="L383" t="str">
            <v>2305</v>
          </cell>
          <cell r="M383" t="str">
            <v>แหลมงอบ</v>
          </cell>
          <cell r="N383" t="str">
            <v>230501</v>
          </cell>
          <cell r="O383" t="str">
            <v>แหลมงอบ</v>
          </cell>
          <cell r="P383" t="str">
            <v>06</v>
          </cell>
        </row>
        <row r="384">
          <cell r="D384" t="str">
            <v>10849</v>
          </cell>
          <cell r="E384" t="str">
            <v>รพ.เกาะกูด</v>
          </cell>
          <cell r="F384" t="str">
            <v>โรงพยาบาลเกาะกูด</v>
          </cell>
          <cell r="G384" t="str">
            <v>รพช.</v>
          </cell>
          <cell r="H384" t="str">
            <v>F3</v>
          </cell>
          <cell r="I384">
            <v>7</v>
          </cell>
          <cell r="J384" t="str">
            <v>23</v>
          </cell>
          <cell r="K384" t="str">
            <v>ตราด</v>
          </cell>
          <cell r="L384" t="str">
            <v>2306</v>
          </cell>
          <cell r="M384" t="str">
            <v>เกาะกูด</v>
          </cell>
          <cell r="N384" t="str">
            <v>230602</v>
          </cell>
          <cell r="O384" t="str">
            <v>เกาะกูด</v>
          </cell>
          <cell r="P384" t="str">
            <v>01</v>
          </cell>
        </row>
        <row r="385">
          <cell r="D385" t="str">
            <v>10665</v>
          </cell>
          <cell r="E385" t="str">
            <v>รพ.เจ้าพระยาอภัยภูเบศร</v>
          </cell>
          <cell r="F385" t="str">
            <v>โรงพยาบาลเจ้าพระยาอภัยภูเบศร</v>
          </cell>
          <cell r="G385" t="str">
            <v>รพศ.</v>
          </cell>
          <cell r="H385" t="str">
            <v>A</v>
          </cell>
          <cell r="I385">
            <v>483</v>
          </cell>
          <cell r="J385" t="str">
            <v>25</v>
          </cell>
          <cell r="K385" t="str">
            <v>ปราจีนบุรี</v>
          </cell>
          <cell r="L385" t="str">
            <v>2501</v>
          </cell>
          <cell r="M385" t="str">
            <v>เมืองปราจีนบุรี</v>
          </cell>
          <cell r="N385" t="str">
            <v>250105</v>
          </cell>
          <cell r="O385" t="str">
            <v>ท่างาม</v>
          </cell>
          <cell r="P385" t="str">
            <v>12</v>
          </cell>
        </row>
        <row r="386">
          <cell r="D386" t="str">
            <v>10857</v>
          </cell>
          <cell r="E386" t="str">
            <v>รพ.กบินทร์บุรี</v>
          </cell>
          <cell r="F386" t="str">
            <v>โรงพยาบาลกบินทร์บุรี</v>
          </cell>
          <cell r="G386" t="str">
            <v>รพท.</v>
          </cell>
          <cell r="H386" t="str">
            <v>M1</v>
          </cell>
          <cell r="I386">
            <v>250</v>
          </cell>
          <cell r="J386" t="str">
            <v>25</v>
          </cell>
          <cell r="K386" t="str">
            <v>ปราจีนบุรี</v>
          </cell>
          <cell r="L386" t="str">
            <v>2502</v>
          </cell>
          <cell r="M386" t="str">
            <v>กบินทร์บุรี</v>
          </cell>
          <cell r="N386" t="str">
            <v>250201</v>
          </cell>
          <cell r="O386" t="str">
            <v>กบินทร์</v>
          </cell>
          <cell r="P386" t="str">
            <v>05</v>
          </cell>
        </row>
        <row r="387">
          <cell r="D387" t="str">
            <v>10858</v>
          </cell>
          <cell r="E387" t="str">
            <v>รพ.นาดี</v>
          </cell>
          <cell r="F387" t="str">
            <v>โรงพยาบาลนาดี</v>
          </cell>
          <cell r="G387" t="str">
            <v>รพช.</v>
          </cell>
          <cell r="H387" t="str">
            <v>F2</v>
          </cell>
          <cell r="I387">
            <v>60</v>
          </cell>
          <cell r="J387" t="str">
            <v>25</v>
          </cell>
          <cell r="K387" t="str">
            <v>ปราจีนบุรี</v>
          </cell>
          <cell r="L387" t="str">
            <v>2503</v>
          </cell>
          <cell r="M387" t="str">
            <v>นาดี</v>
          </cell>
          <cell r="N387" t="str">
            <v>250302</v>
          </cell>
          <cell r="O387" t="str">
            <v>สำพันตา</v>
          </cell>
          <cell r="P387" t="str">
            <v>01</v>
          </cell>
        </row>
        <row r="388">
          <cell r="D388" t="str">
            <v>10859</v>
          </cell>
          <cell r="E388" t="str">
            <v>รพ.บ้านสร้าง</v>
          </cell>
          <cell r="F388" t="str">
            <v>โรงพยาบาลบ้านสร้าง</v>
          </cell>
          <cell r="G388" t="str">
            <v>รพช.</v>
          </cell>
          <cell r="H388" t="str">
            <v>F2</v>
          </cell>
          <cell r="I388">
            <v>30</v>
          </cell>
          <cell r="J388" t="str">
            <v>25</v>
          </cell>
          <cell r="K388" t="str">
            <v>ปราจีนบุรี</v>
          </cell>
          <cell r="L388" t="str">
            <v>2506</v>
          </cell>
          <cell r="M388" t="str">
            <v>บ้านสร้าง</v>
          </cell>
          <cell r="N388" t="str">
            <v>250602</v>
          </cell>
          <cell r="O388" t="str">
            <v>บางกระเบา</v>
          </cell>
          <cell r="P388" t="str">
            <v>01</v>
          </cell>
        </row>
        <row r="389">
          <cell r="D389" t="str">
            <v>10860</v>
          </cell>
          <cell r="E389" t="str">
            <v>รพ.ประจันตคาม</v>
          </cell>
          <cell r="F389" t="str">
            <v>โรงพยาบาลประจันตคาม</v>
          </cell>
          <cell r="G389" t="str">
            <v>รพช.</v>
          </cell>
          <cell r="H389" t="str">
            <v>F2</v>
          </cell>
          <cell r="I389">
            <v>33</v>
          </cell>
          <cell r="J389" t="str">
            <v>25</v>
          </cell>
          <cell r="K389" t="str">
            <v>ปราจีนบุรี</v>
          </cell>
          <cell r="L389" t="str">
            <v>2507</v>
          </cell>
          <cell r="M389" t="str">
            <v>ประจันตคาม</v>
          </cell>
          <cell r="N389" t="str">
            <v>250701</v>
          </cell>
          <cell r="O389" t="str">
            <v>ประจันตคาม</v>
          </cell>
          <cell r="P389" t="str">
            <v>04</v>
          </cell>
        </row>
        <row r="390">
          <cell r="D390" t="str">
            <v>10861</v>
          </cell>
          <cell r="E390" t="str">
            <v>รพ.ศรีมหาโพธิ</v>
          </cell>
          <cell r="F390" t="str">
            <v>โรงพยาบาลศรีมหาโพธิ</v>
          </cell>
          <cell r="G390" t="str">
            <v>รพช.</v>
          </cell>
          <cell r="H390" t="str">
            <v>F2</v>
          </cell>
          <cell r="I390">
            <v>60</v>
          </cell>
          <cell r="J390" t="str">
            <v>25</v>
          </cell>
          <cell r="K390" t="str">
            <v>ปราจีนบุรี</v>
          </cell>
          <cell r="L390" t="str">
            <v>2508</v>
          </cell>
          <cell r="M390" t="str">
            <v>ศรีมหาโพธิ</v>
          </cell>
          <cell r="N390" t="str">
            <v>250801</v>
          </cell>
          <cell r="O390" t="str">
            <v>ศรีมหาโพธิ</v>
          </cell>
          <cell r="P390" t="str">
            <v>09</v>
          </cell>
        </row>
        <row r="391">
          <cell r="D391" t="str">
            <v>10862</v>
          </cell>
          <cell r="E391" t="str">
            <v>รพ.ศรีมโหสถ</v>
          </cell>
          <cell r="F391" t="str">
            <v>โรงพยาบาลศรีมโหสถ</v>
          </cell>
          <cell r="G391" t="str">
            <v>รพช.</v>
          </cell>
          <cell r="H391" t="str">
            <v>F2</v>
          </cell>
          <cell r="I391">
            <v>30</v>
          </cell>
          <cell r="J391" t="str">
            <v>25</v>
          </cell>
          <cell r="K391" t="str">
            <v>ปราจีนบุรี</v>
          </cell>
          <cell r="L391" t="str">
            <v>2509</v>
          </cell>
          <cell r="M391" t="str">
            <v>ศรีมโหสถ</v>
          </cell>
          <cell r="N391" t="str">
            <v>250901</v>
          </cell>
          <cell r="O391" t="str">
            <v>โคกปีบ</v>
          </cell>
          <cell r="P391" t="str">
            <v>04</v>
          </cell>
        </row>
        <row r="392">
          <cell r="D392" t="str">
            <v>10663</v>
          </cell>
          <cell r="E392" t="str">
            <v>รพ.ระยอง</v>
          </cell>
          <cell r="F392" t="str">
            <v>โรงพยาบาลระยอง</v>
          </cell>
          <cell r="G392" t="str">
            <v>รพศ.</v>
          </cell>
          <cell r="H392" t="str">
            <v>A</v>
          </cell>
          <cell r="I392">
            <v>576</v>
          </cell>
          <cell r="J392" t="str">
            <v>21</v>
          </cell>
          <cell r="K392" t="str">
            <v>ระยอง</v>
          </cell>
          <cell r="L392" t="str">
            <v>2101</v>
          </cell>
          <cell r="M392" t="str">
            <v>เมืองระยอง</v>
          </cell>
          <cell r="N392" t="str">
            <v>210101</v>
          </cell>
          <cell r="O392" t="str">
            <v>ท่าประดู่</v>
          </cell>
          <cell r="P392" t="str">
            <v>00</v>
          </cell>
        </row>
        <row r="393">
          <cell r="D393" t="str">
            <v>10829</v>
          </cell>
          <cell r="E393" t="str">
            <v>รพ.แกลง</v>
          </cell>
          <cell r="F393" t="str">
            <v>โรงพยาบาลแกลง</v>
          </cell>
          <cell r="G393" t="str">
            <v>รพท.</v>
          </cell>
          <cell r="H393" t="str">
            <v>M1</v>
          </cell>
          <cell r="I393">
            <v>212</v>
          </cell>
          <cell r="J393" t="str">
            <v>21</v>
          </cell>
          <cell r="K393" t="str">
            <v>ระยอง</v>
          </cell>
          <cell r="L393" t="str">
            <v>2103</v>
          </cell>
          <cell r="M393" t="str">
            <v>แกลง</v>
          </cell>
          <cell r="N393" t="str">
            <v>210301</v>
          </cell>
          <cell r="O393" t="str">
            <v>ทางเกวียน</v>
          </cell>
          <cell r="P393" t="str">
            <v>00</v>
          </cell>
        </row>
        <row r="394">
          <cell r="D394" t="str">
            <v>10827</v>
          </cell>
          <cell r="E394" t="str">
            <v>รพ.เฉลิมพระเกียรติสมเด็จพระเทพรัตนราชสุดาฯ สยามบรมราชกุมารี ระยอง</v>
          </cell>
          <cell r="F394" t="str">
            <v>โรงพยาบาลเฉลิมพระเกียรติสมเด็จพระเทพรัตนราชสุดาฯ สยามบรมราชกุมารี ระยอง</v>
          </cell>
          <cell r="G394" t="str">
            <v>รพท.</v>
          </cell>
          <cell r="H394" t="str">
            <v>M1</v>
          </cell>
          <cell r="I394">
            <v>162</v>
          </cell>
          <cell r="J394" t="str">
            <v>21</v>
          </cell>
          <cell r="K394" t="str">
            <v>ระยอง</v>
          </cell>
          <cell r="L394" t="str">
            <v>2101</v>
          </cell>
          <cell r="M394" t="str">
            <v>เมืองระยอง</v>
          </cell>
          <cell r="N394" t="str">
            <v>210113</v>
          </cell>
          <cell r="O394" t="str">
            <v>ห้วยโป่ง</v>
          </cell>
          <cell r="P394" t="str">
            <v>00</v>
          </cell>
        </row>
        <row r="395">
          <cell r="D395" t="str">
            <v>10828</v>
          </cell>
          <cell r="E395" t="str">
            <v>รพ.บ้านฉาง</v>
          </cell>
          <cell r="F395" t="str">
            <v>โรงพยาบาลบ้านฉาง</v>
          </cell>
          <cell r="G395" t="str">
            <v>รพช.</v>
          </cell>
          <cell r="H395" t="str">
            <v>F1</v>
          </cell>
          <cell r="I395">
            <v>70</v>
          </cell>
          <cell r="J395" t="str">
            <v>21</v>
          </cell>
          <cell r="K395" t="str">
            <v>ระยอง</v>
          </cell>
          <cell r="L395" t="str">
            <v>2102</v>
          </cell>
          <cell r="M395" t="str">
            <v>บ้านฉาง</v>
          </cell>
          <cell r="N395" t="str">
            <v>210202</v>
          </cell>
          <cell r="O395" t="str">
            <v>พลา</v>
          </cell>
          <cell r="P395" t="str">
            <v>01</v>
          </cell>
        </row>
        <row r="396">
          <cell r="D396" t="str">
            <v>22734</v>
          </cell>
          <cell r="E396" t="str">
            <v>รพ.เขาชะเมาเฉลิมพระเกียรติ ๘๐ พรรษา</v>
          </cell>
          <cell r="F396" t="str">
            <v>โรงพยาบาลเขาชะเมาเฉลิมพระเกียรติ ๘๐ พรรษา</v>
          </cell>
          <cell r="G396" t="str">
            <v>รพช.</v>
          </cell>
          <cell r="H396" t="str">
            <v>F2</v>
          </cell>
          <cell r="I396">
            <v>30</v>
          </cell>
          <cell r="J396" t="str">
            <v>21</v>
          </cell>
          <cell r="K396" t="str">
            <v>ระยอง</v>
          </cell>
          <cell r="L396" t="str">
            <v>2107</v>
          </cell>
          <cell r="M396" t="str">
            <v>เขาชะเมา</v>
          </cell>
          <cell r="N396" t="str">
            <v>210702</v>
          </cell>
          <cell r="O396" t="str">
            <v>ห้วยทับมอญ</v>
          </cell>
          <cell r="P396" t="str">
            <v>02</v>
          </cell>
        </row>
        <row r="397">
          <cell r="D397" t="str">
            <v>23962</v>
          </cell>
          <cell r="E397" t="str">
            <v>รพ.นิคมพัฒนา</v>
          </cell>
          <cell r="F397" t="str">
            <v>โรงพยาบาลนิคมพัฒนา</v>
          </cell>
          <cell r="G397" t="str">
            <v>รพช.</v>
          </cell>
          <cell r="H397" t="str">
            <v>F2</v>
          </cell>
          <cell r="I397">
            <v>30</v>
          </cell>
          <cell r="J397" t="str">
            <v>21</v>
          </cell>
          <cell r="K397" t="str">
            <v>ระยอง</v>
          </cell>
          <cell r="L397" t="str">
            <v>2108</v>
          </cell>
          <cell r="M397" t="str">
            <v>นิคมพัฒนา</v>
          </cell>
          <cell r="N397" t="str">
            <v>210803</v>
          </cell>
          <cell r="O397" t="str">
            <v>พนานิคม</v>
          </cell>
          <cell r="P397" t="str">
            <v>02</v>
          </cell>
        </row>
        <row r="398">
          <cell r="D398" t="str">
            <v>10831</v>
          </cell>
          <cell r="E398" t="str">
            <v>รพ.บ้านค่าย</v>
          </cell>
          <cell r="F398" t="str">
            <v>โรงพยาบาลบ้านค่าย</v>
          </cell>
          <cell r="G398" t="str">
            <v>รพช.</v>
          </cell>
          <cell r="H398" t="str">
            <v>F2</v>
          </cell>
          <cell r="I398">
            <v>48</v>
          </cell>
          <cell r="J398" t="str">
            <v>21</v>
          </cell>
          <cell r="K398" t="str">
            <v>ระยอง</v>
          </cell>
          <cell r="L398" t="str">
            <v>2105</v>
          </cell>
          <cell r="M398" t="str">
            <v>บ้านค่าย</v>
          </cell>
          <cell r="N398" t="str">
            <v>210502</v>
          </cell>
          <cell r="O398" t="str">
            <v>หนองละลอก</v>
          </cell>
          <cell r="P398" t="str">
            <v>04</v>
          </cell>
        </row>
        <row r="399">
          <cell r="D399" t="str">
            <v>10832</v>
          </cell>
          <cell r="E399" t="str">
            <v>รพ.ปลวกแดง</v>
          </cell>
          <cell r="F399" t="str">
            <v>โรงพยาบาลปลวกแดง</v>
          </cell>
          <cell r="G399" t="str">
            <v>รพช.</v>
          </cell>
          <cell r="H399" t="str">
            <v>F1</v>
          </cell>
          <cell r="I399">
            <v>73</v>
          </cell>
          <cell r="J399" t="str">
            <v>21</v>
          </cell>
          <cell r="K399" t="str">
            <v>ระยอง</v>
          </cell>
          <cell r="L399" t="str">
            <v>2106</v>
          </cell>
          <cell r="M399" t="str">
            <v>ปลวกแดง</v>
          </cell>
          <cell r="N399" t="str">
            <v>210601</v>
          </cell>
          <cell r="O399" t="str">
            <v>ปลวกแดง</v>
          </cell>
          <cell r="P399" t="str">
            <v>01</v>
          </cell>
        </row>
        <row r="400">
          <cell r="D400" t="str">
            <v>10830</v>
          </cell>
          <cell r="E400" t="str">
            <v>รพ.วังจันทร์</v>
          </cell>
          <cell r="F400" t="str">
            <v>โรงพยาบาลวังจันทร์</v>
          </cell>
          <cell r="G400" t="str">
            <v>รพช.</v>
          </cell>
          <cell r="H400" t="str">
            <v>F2</v>
          </cell>
          <cell r="I400">
            <v>43</v>
          </cell>
          <cell r="J400" t="str">
            <v>21</v>
          </cell>
          <cell r="K400" t="str">
            <v>ระยอง</v>
          </cell>
          <cell r="L400" t="str">
            <v>2104</v>
          </cell>
          <cell r="M400" t="str">
            <v>วังจันทร์</v>
          </cell>
          <cell r="N400" t="str">
            <v>210402</v>
          </cell>
          <cell r="O400" t="str">
            <v>ชุมแสง</v>
          </cell>
          <cell r="P400" t="str">
            <v>03</v>
          </cell>
        </row>
        <row r="401">
          <cell r="D401" t="str">
            <v>10685</v>
          </cell>
          <cell r="E401" t="str">
            <v>รพ.สมุทรปราการ</v>
          </cell>
          <cell r="F401" t="str">
            <v>โรงพยาบาลสมุทรปราการ</v>
          </cell>
          <cell r="G401" t="str">
            <v>รพศ.</v>
          </cell>
          <cell r="H401" t="str">
            <v>A</v>
          </cell>
          <cell r="I401">
            <v>600</v>
          </cell>
          <cell r="J401" t="str">
            <v>11</v>
          </cell>
          <cell r="K401" t="str">
            <v>สมุทรปราการ</v>
          </cell>
          <cell r="L401" t="str">
            <v>1101</v>
          </cell>
          <cell r="M401" t="str">
            <v>เมืองสมุทรปราการ</v>
          </cell>
          <cell r="N401" t="str">
            <v>110101</v>
          </cell>
          <cell r="O401" t="str">
            <v>ปากน้ำ</v>
          </cell>
          <cell r="P401" t="str">
            <v>00</v>
          </cell>
        </row>
        <row r="402">
          <cell r="D402" t="str">
            <v>10753</v>
          </cell>
          <cell r="E402" t="str">
            <v>รพ.บางพลี</v>
          </cell>
          <cell r="F402" t="str">
            <v>โรงพยาบาลบางพลี</v>
          </cell>
          <cell r="G402" t="str">
            <v>รพท.</v>
          </cell>
          <cell r="H402" t="str">
            <v>M1</v>
          </cell>
          <cell r="I402">
            <v>230</v>
          </cell>
          <cell r="J402" t="str">
            <v>11</v>
          </cell>
          <cell r="K402" t="str">
            <v>สมุทรปราการ</v>
          </cell>
          <cell r="L402" t="str">
            <v>1103</v>
          </cell>
          <cell r="M402" t="str">
            <v>บางพลี</v>
          </cell>
          <cell r="N402" t="str">
            <v>110301</v>
          </cell>
          <cell r="O402" t="str">
            <v>บางพลีใหญ่</v>
          </cell>
          <cell r="P402" t="str">
            <v>08</v>
          </cell>
        </row>
        <row r="403">
          <cell r="D403" t="str">
            <v>10752</v>
          </cell>
          <cell r="E403" t="str">
            <v>รพ.บางบ่อ</v>
          </cell>
          <cell r="F403" t="str">
            <v>โรงพยาบาลบางบ่อ</v>
          </cell>
          <cell r="G403" t="str">
            <v>รพช.</v>
          </cell>
          <cell r="H403" t="str">
            <v>M2</v>
          </cell>
          <cell r="I403">
            <v>120</v>
          </cell>
          <cell r="J403" t="str">
            <v>11</v>
          </cell>
          <cell r="K403" t="str">
            <v>สมุทรปราการ</v>
          </cell>
          <cell r="L403" t="str">
            <v>1102</v>
          </cell>
          <cell r="M403" t="str">
            <v>บางบ่อ</v>
          </cell>
          <cell r="N403" t="str">
            <v>110201</v>
          </cell>
          <cell r="O403" t="str">
            <v>บางบ่อ</v>
          </cell>
          <cell r="P403" t="str">
            <v>01</v>
          </cell>
        </row>
        <row r="404">
          <cell r="D404" t="str">
            <v>10754</v>
          </cell>
          <cell r="E404" t="str">
            <v>รพ.บางจาก</v>
          </cell>
          <cell r="F404" t="str">
            <v>โรงพยาบาลบางจาก</v>
          </cell>
          <cell r="G404" t="str">
            <v>รพช.</v>
          </cell>
          <cell r="H404" t="str">
            <v>F1</v>
          </cell>
          <cell r="I404">
            <v>101</v>
          </cell>
          <cell r="J404" t="str">
            <v>11</v>
          </cell>
          <cell r="K404" t="str">
            <v>สมุทรปราการ</v>
          </cell>
          <cell r="L404" t="str">
            <v>1104</v>
          </cell>
          <cell r="M404" t="str">
            <v>พระประแดง</v>
          </cell>
          <cell r="N404" t="str">
            <v>110401</v>
          </cell>
          <cell r="O404" t="str">
            <v>ตลาด</v>
          </cell>
          <cell r="P404" t="str">
            <v>08</v>
          </cell>
        </row>
        <row r="405">
          <cell r="D405" t="str">
            <v>10755</v>
          </cell>
          <cell r="E405" t="str">
            <v>รพ.พระสมุทรเจดีย์สวาทยานนท์</v>
          </cell>
          <cell r="F405" t="str">
            <v>โรงพยาบาลพระสมุทรเจดีย์สวาทยานนท์</v>
          </cell>
          <cell r="G405" t="str">
            <v>รพช.</v>
          </cell>
          <cell r="H405" t="str">
            <v>F2</v>
          </cell>
          <cell r="I405">
            <v>48</v>
          </cell>
          <cell r="J405" t="str">
            <v>11</v>
          </cell>
          <cell r="K405" t="str">
            <v>สมุทรปราการ</v>
          </cell>
          <cell r="L405" t="str">
            <v>1105</v>
          </cell>
          <cell r="M405" t="str">
            <v>พระสมุทรเจดีย์</v>
          </cell>
          <cell r="N405" t="str">
            <v>110501</v>
          </cell>
          <cell r="O405" t="str">
            <v>นาเกลือ</v>
          </cell>
          <cell r="P405" t="str">
            <v>03</v>
          </cell>
        </row>
        <row r="406">
          <cell r="D406" t="str">
            <v>28785</v>
          </cell>
          <cell r="E406" t="str">
            <v>รพ.บางเสาธง</v>
          </cell>
          <cell r="F406" t="str">
            <v>โรงพยาบาลบางเสาธง</v>
          </cell>
          <cell r="G406" t="str">
            <v>รพช.</v>
          </cell>
          <cell r="H406" t="str">
            <v>F3</v>
          </cell>
          <cell r="I406">
            <v>10</v>
          </cell>
          <cell r="J406" t="str">
            <v>11</v>
          </cell>
          <cell r="K406" t="str">
            <v>สมุทรปราการ</v>
          </cell>
          <cell r="L406" t="str">
            <v>1106</v>
          </cell>
          <cell r="M406" t="str">
            <v>บางเสาธง</v>
          </cell>
          <cell r="N406" t="str">
            <v>110601</v>
          </cell>
          <cell r="O406" t="str">
            <v>บางเสาธง</v>
          </cell>
          <cell r="P406" t="str">
            <v>12</v>
          </cell>
        </row>
        <row r="407">
          <cell r="D407" t="str">
            <v>10699</v>
          </cell>
          <cell r="E407" t="str">
            <v>รพ.สมเด็จพระยุพราชสระแก้ว</v>
          </cell>
          <cell r="F407" t="str">
            <v>โรงพยาบาลสมเด็จพระยุพราชสระแก้ว</v>
          </cell>
          <cell r="G407" t="str">
            <v>รพท.</v>
          </cell>
          <cell r="H407" t="str">
            <v>S</v>
          </cell>
          <cell r="I407">
            <v>404</v>
          </cell>
          <cell r="J407" t="str">
            <v>27</v>
          </cell>
          <cell r="K407" t="str">
            <v>สระแก้ว</v>
          </cell>
          <cell r="L407" t="str">
            <v>2701</v>
          </cell>
          <cell r="M407" t="str">
            <v>เมืองสระแก้ว</v>
          </cell>
          <cell r="N407" t="str">
            <v>270101</v>
          </cell>
          <cell r="O407" t="str">
            <v>สระแก้ว</v>
          </cell>
          <cell r="P407" t="str">
            <v>02</v>
          </cell>
        </row>
        <row r="408">
          <cell r="D408" t="str">
            <v>10870</v>
          </cell>
          <cell r="E408" t="str">
            <v>รพ.อรัญประเทศ</v>
          </cell>
          <cell r="F408" t="str">
            <v>โรงพยาบาลอรัญประเทศ</v>
          </cell>
          <cell r="G408" t="str">
            <v>รพท.</v>
          </cell>
          <cell r="H408" t="str">
            <v>M1</v>
          </cell>
          <cell r="I408">
            <v>156</v>
          </cell>
          <cell r="J408" t="str">
            <v>27</v>
          </cell>
          <cell r="K408" t="str">
            <v>สระแก้ว</v>
          </cell>
          <cell r="L408" t="str">
            <v>2706</v>
          </cell>
          <cell r="M408" t="str">
            <v>อรัญประเทศ</v>
          </cell>
          <cell r="N408" t="str">
            <v>270601</v>
          </cell>
          <cell r="O408" t="str">
            <v>อรัญประเทศ</v>
          </cell>
          <cell r="P408" t="str">
            <v>01</v>
          </cell>
        </row>
        <row r="409">
          <cell r="D409" t="str">
            <v>13817</v>
          </cell>
          <cell r="E409" t="str">
            <v>รพ.เขาฉกรรจ์</v>
          </cell>
          <cell r="F409" t="str">
            <v>โรงพยาบาลเขาฉกรรจ์</v>
          </cell>
          <cell r="G409" t="str">
            <v>รพช.</v>
          </cell>
          <cell r="H409" t="str">
            <v>F2</v>
          </cell>
          <cell r="I409">
            <v>51</v>
          </cell>
          <cell r="J409" t="str">
            <v>27</v>
          </cell>
          <cell r="K409" t="str">
            <v>สระแก้ว</v>
          </cell>
          <cell r="L409" t="str">
            <v>2707</v>
          </cell>
          <cell r="M409" t="str">
            <v>เขาฉกรรจ์</v>
          </cell>
          <cell r="N409" t="str">
            <v>270701</v>
          </cell>
          <cell r="O409" t="str">
            <v>เขาฉกรรจ์</v>
          </cell>
          <cell r="P409" t="str">
            <v>06</v>
          </cell>
        </row>
        <row r="410">
          <cell r="D410" t="str">
            <v>10866</v>
          </cell>
          <cell r="E410" t="str">
            <v>รพ.คลองหาด</v>
          </cell>
          <cell r="F410" t="str">
            <v>โรงพยาบาลคลองหาด</v>
          </cell>
          <cell r="G410" t="str">
            <v>รพช.</v>
          </cell>
          <cell r="H410" t="str">
            <v>F2</v>
          </cell>
          <cell r="I410">
            <v>36</v>
          </cell>
          <cell r="J410" t="str">
            <v>27</v>
          </cell>
          <cell r="K410" t="str">
            <v>สระแก้ว</v>
          </cell>
          <cell r="L410" t="str">
            <v>2702</v>
          </cell>
          <cell r="M410" t="str">
            <v>คลองหาด</v>
          </cell>
          <cell r="N410" t="str">
            <v>270201</v>
          </cell>
          <cell r="O410" t="str">
            <v>คลองหาด</v>
          </cell>
          <cell r="P410" t="str">
            <v>01</v>
          </cell>
        </row>
        <row r="411">
          <cell r="D411" t="str">
            <v>10867</v>
          </cell>
          <cell r="E411" t="str">
            <v>รพ.ตาพระยา</v>
          </cell>
          <cell r="F411" t="str">
            <v>โรงพยาบาลตาพระยา</v>
          </cell>
          <cell r="G411" t="str">
            <v>รพช.</v>
          </cell>
          <cell r="H411" t="str">
            <v>F2</v>
          </cell>
          <cell r="I411">
            <v>46</v>
          </cell>
          <cell r="J411" t="str">
            <v>27</v>
          </cell>
          <cell r="K411" t="str">
            <v>สระแก้ว</v>
          </cell>
          <cell r="L411" t="str">
            <v>2703</v>
          </cell>
          <cell r="M411" t="str">
            <v>ตาพระยา</v>
          </cell>
          <cell r="N411" t="str">
            <v>270301</v>
          </cell>
          <cell r="O411" t="str">
            <v>ตาพระยา</v>
          </cell>
          <cell r="P411" t="str">
            <v>01</v>
          </cell>
        </row>
        <row r="412">
          <cell r="D412" t="str">
            <v>10868</v>
          </cell>
          <cell r="E412" t="str">
            <v>รพ.วังน้ำเย็น</v>
          </cell>
          <cell r="F412" t="str">
            <v>โรงพยาบาลวังน้ำเย็น</v>
          </cell>
          <cell r="G412" t="str">
            <v>รพช.</v>
          </cell>
          <cell r="H412" t="str">
            <v>F2</v>
          </cell>
          <cell r="I412">
            <v>84</v>
          </cell>
          <cell r="J412" t="str">
            <v>27</v>
          </cell>
          <cell r="K412" t="str">
            <v>สระแก้ว</v>
          </cell>
          <cell r="L412" t="str">
            <v>2704</v>
          </cell>
          <cell r="M412" t="str">
            <v>วังน้ำเย็น</v>
          </cell>
          <cell r="N412" t="str">
            <v>270401</v>
          </cell>
          <cell r="O412" t="str">
            <v>วังน้ำเย็น</v>
          </cell>
          <cell r="P412" t="str">
            <v>06</v>
          </cell>
        </row>
        <row r="413">
          <cell r="D413" t="str">
            <v>10869</v>
          </cell>
          <cell r="E413" t="str">
            <v>รพ.วัฒนานคร</v>
          </cell>
          <cell r="F413" t="str">
            <v>โรงพยาบาลวัฒนานคร</v>
          </cell>
          <cell r="G413" t="str">
            <v>รพช.</v>
          </cell>
          <cell r="H413" t="str">
            <v>F2</v>
          </cell>
          <cell r="I413">
            <v>77</v>
          </cell>
          <cell r="J413" t="str">
            <v>27</v>
          </cell>
          <cell r="K413" t="str">
            <v>สระแก้ว</v>
          </cell>
          <cell r="L413" t="str">
            <v>2705</v>
          </cell>
          <cell r="M413" t="str">
            <v>วัฒนานคร</v>
          </cell>
          <cell r="N413" t="str">
            <v>270501</v>
          </cell>
          <cell r="O413" t="str">
            <v>วัฒนานคร</v>
          </cell>
          <cell r="P413" t="str">
            <v>11</v>
          </cell>
        </row>
        <row r="414">
          <cell r="D414" t="str">
            <v>28850</v>
          </cell>
          <cell r="E414" t="str">
            <v>รพ.โคกสูง</v>
          </cell>
          <cell r="F414" t="str">
            <v>โรงพยาบาลโคกสูง</v>
          </cell>
          <cell r="G414" t="str">
            <v>รพช.</v>
          </cell>
          <cell r="H414" t="str">
            <v>F3</v>
          </cell>
          <cell r="I414">
            <v>9</v>
          </cell>
          <cell r="J414" t="str">
            <v>27</v>
          </cell>
          <cell r="K414" t="str">
            <v>สระแก้ว</v>
          </cell>
          <cell r="L414" t="str">
            <v>2708</v>
          </cell>
          <cell r="M414" t="str">
            <v>โคกสูง</v>
          </cell>
          <cell r="N414" t="str">
            <v>270801</v>
          </cell>
          <cell r="O414" t="str">
            <v>โคกสูง</v>
          </cell>
          <cell r="P414" t="str">
            <v>08</v>
          </cell>
        </row>
        <row r="415">
          <cell r="D415" t="str">
            <v>28849</v>
          </cell>
          <cell r="E415" t="str">
            <v>รพ.วังสมบูรณ์</v>
          </cell>
          <cell r="F415" t="str">
            <v>โรงพยาบาลวังสมบูรณ์</v>
          </cell>
          <cell r="G415" t="str">
            <v>รพช.</v>
          </cell>
          <cell r="H415" t="str">
            <v>F3</v>
          </cell>
          <cell r="I415">
            <v>23</v>
          </cell>
          <cell r="J415" t="str">
            <v>27</v>
          </cell>
          <cell r="K415" t="str">
            <v>สระแก้ว</v>
          </cell>
          <cell r="L415" t="str">
            <v>2709</v>
          </cell>
          <cell r="M415" t="str">
            <v>วังสมบูรณ์</v>
          </cell>
          <cell r="N415" t="str">
            <v>270901</v>
          </cell>
          <cell r="O415" t="str">
            <v>วังสมบูรณ์</v>
          </cell>
          <cell r="P415" t="str">
            <v>04</v>
          </cell>
        </row>
        <row r="416">
          <cell r="D416" t="str">
            <v>10709</v>
          </cell>
          <cell r="E416" t="str">
            <v>รพ.กาฬสินธุ์</v>
          </cell>
          <cell r="F416" t="str">
            <v>โรงพยาบาลกาฬสินธุ์</v>
          </cell>
          <cell r="G416" t="str">
            <v>รพท.</v>
          </cell>
          <cell r="H416" t="str">
            <v>S</v>
          </cell>
          <cell r="I416">
            <v>586</v>
          </cell>
          <cell r="J416" t="str">
            <v>46</v>
          </cell>
          <cell r="K416" t="str">
            <v>กาฬสินธุ์</v>
          </cell>
          <cell r="L416" t="str">
            <v>4601</v>
          </cell>
          <cell r="M416" t="str">
            <v>เมืองกาฬสินธุ์</v>
          </cell>
          <cell r="N416" t="str">
            <v>460101</v>
          </cell>
          <cell r="O416" t="str">
            <v>กาฬสินธุ์</v>
          </cell>
          <cell r="P416" t="str">
            <v>00</v>
          </cell>
        </row>
        <row r="417">
          <cell r="D417" t="str">
            <v>11081</v>
          </cell>
          <cell r="E417" t="str">
            <v>รพ.ยางตลาด</v>
          </cell>
          <cell r="F417" t="str">
            <v>โรงพยาบาลยางตลาด</v>
          </cell>
          <cell r="G417" t="str">
            <v>รพช.</v>
          </cell>
          <cell r="H417" t="str">
            <v>M2</v>
          </cell>
          <cell r="I417">
            <v>120</v>
          </cell>
          <cell r="J417" t="str">
            <v>46</v>
          </cell>
          <cell r="K417" t="str">
            <v>กาฬสินธุ์</v>
          </cell>
          <cell r="L417" t="str">
            <v>4607</v>
          </cell>
          <cell r="M417" t="str">
            <v>ยางตลาด</v>
          </cell>
          <cell r="N417" t="str">
            <v>460701</v>
          </cell>
          <cell r="O417" t="str">
            <v>ยางตลาด</v>
          </cell>
          <cell r="P417" t="str">
            <v>20</v>
          </cell>
        </row>
        <row r="418">
          <cell r="D418" t="str">
            <v>11087</v>
          </cell>
          <cell r="E418" t="str">
            <v>รพ.สมเด็จ</v>
          </cell>
          <cell r="F418" t="str">
            <v>โรงพยาบาลสมเด็จ</v>
          </cell>
          <cell r="G418" t="str">
            <v>รพช.</v>
          </cell>
          <cell r="H418" t="str">
            <v>M2</v>
          </cell>
          <cell r="I418">
            <v>120</v>
          </cell>
          <cell r="J418" t="str">
            <v>46</v>
          </cell>
          <cell r="K418" t="str">
            <v>กาฬสินธุ์</v>
          </cell>
          <cell r="L418" t="str">
            <v>4613</v>
          </cell>
          <cell r="M418" t="str">
            <v>สมเด็จ</v>
          </cell>
          <cell r="N418" t="str">
            <v>461301</v>
          </cell>
          <cell r="O418" t="str">
            <v>สมเด็จ</v>
          </cell>
          <cell r="P418" t="str">
            <v>02</v>
          </cell>
        </row>
        <row r="419">
          <cell r="D419" t="str">
            <v>11449</v>
          </cell>
          <cell r="E419" t="str">
            <v>รพ.สมเด็จพระยุพราชกุฉินารายณ์</v>
          </cell>
          <cell r="F419" t="str">
            <v>โรงพยาบาลสมเด็จพระยุพราชกุฉินารายณ์</v>
          </cell>
          <cell r="G419" t="str">
            <v>รพช.</v>
          </cell>
          <cell r="H419" t="str">
            <v>M2</v>
          </cell>
          <cell r="I419">
            <v>179</v>
          </cell>
          <cell r="J419" t="str">
            <v>46</v>
          </cell>
          <cell r="K419" t="str">
            <v>กาฬสินธุ์</v>
          </cell>
          <cell r="L419" t="str">
            <v>4605</v>
          </cell>
          <cell r="M419" t="str">
            <v>กุฉินารายณ์</v>
          </cell>
          <cell r="N419" t="str">
            <v>460501</v>
          </cell>
          <cell r="O419" t="str">
            <v>บัวขาว</v>
          </cell>
          <cell r="P419" t="str">
            <v>13</v>
          </cell>
        </row>
        <row r="420">
          <cell r="D420" t="str">
            <v>11078</v>
          </cell>
          <cell r="E420" t="str">
            <v>รพ.กมลาไสย</v>
          </cell>
          <cell r="F420" t="str">
            <v>โรงพยาบาลกมลาไสย</v>
          </cell>
          <cell r="G420" t="str">
            <v>รพช.</v>
          </cell>
          <cell r="H420" t="str">
            <v>F1</v>
          </cell>
          <cell r="I420">
            <v>124</v>
          </cell>
          <cell r="J420" t="str">
            <v>46</v>
          </cell>
          <cell r="K420" t="str">
            <v>กาฬสินธุ์</v>
          </cell>
          <cell r="L420" t="str">
            <v>4603</v>
          </cell>
          <cell r="M420" t="str">
            <v>กมลาไสย</v>
          </cell>
          <cell r="N420" t="str">
            <v>460301</v>
          </cell>
          <cell r="O420" t="str">
            <v>กมลาไสย</v>
          </cell>
          <cell r="P420" t="str">
            <v>11</v>
          </cell>
        </row>
        <row r="421">
          <cell r="D421" t="str">
            <v>11080</v>
          </cell>
          <cell r="E421" t="str">
            <v>รพ.เขาวง</v>
          </cell>
          <cell r="F421" t="str">
            <v>โรงพยาบาลเขาวง</v>
          </cell>
          <cell r="G421" t="str">
            <v>รพช.</v>
          </cell>
          <cell r="H421" t="str">
            <v>F2</v>
          </cell>
          <cell r="I421">
            <v>60</v>
          </cell>
          <cell r="J421" t="str">
            <v>46</v>
          </cell>
          <cell r="K421" t="str">
            <v>กาฬสินธุ์</v>
          </cell>
          <cell r="L421" t="str">
            <v>4606</v>
          </cell>
          <cell r="M421" t="str">
            <v>เขาวง</v>
          </cell>
          <cell r="N421" t="str">
            <v>460601</v>
          </cell>
          <cell r="O421" t="str">
            <v>คุ้มเก่า</v>
          </cell>
          <cell r="P421" t="str">
            <v>03</v>
          </cell>
        </row>
        <row r="422">
          <cell r="D422" t="str">
            <v>11084</v>
          </cell>
          <cell r="E422" t="str">
            <v>รพ.คำม่วง</v>
          </cell>
          <cell r="F422" t="str">
            <v>โรงพยาบาลคำม่วง</v>
          </cell>
          <cell r="G422" t="str">
            <v>รพช.</v>
          </cell>
          <cell r="H422" t="str">
            <v>F2</v>
          </cell>
          <cell r="I422">
            <v>71</v>
          </cell>
          <cell r="J422" t="str">
            <v>46</v>
          </cell>
          <cell r="K422" t="str">
            <v>กาฬสินธุ์</v>
          </cell>
          <cell r="L422" t="str">
            <v>4610</v>
          </cell>
          <cell r="M422" t="str">
            <v>คำม่วง</v>
          </cell>
          <cell r="N422" t="str">
            <v>461001</v>
          </cell>
          <cell r="O422" t="str">
            <v>ทุ่งคลอง</v>
          </cell>
          <cell r="P422" t="str">
            <v>10</v>
          </cell>
        </row>
        <row r="423">
          <cell r="D423" t="str">
            <v>11085</v>
          </cell>
          <cell r="E423" t="str">
            <v>รพ.ท่าคันโท</v>
          </cell>
          <cell r="F423" t="str">
            <v>โรงพยาบาลท่าคันโท</v>
          </cell>
          <cell r="G423" t="str">
            <v>รพช.</v>
          </cell>
          <cell r="H423" t="str">
            <v>F2</v>
          </cell>
          <cell r="I423">
            <v>37</v>
          </cell>
          <cell r="J423" t="str">
            <v>46</v>
          </cell>
          <cell r="K423" t="str">
            <v>กาฬสินธุ์</v>
          </cell>
          <cell r="L423" t="str">
            <v>4611</v>
          </cell>
          <cell r="M423" t="str">
            <v>ท่าคันโท</v>
          </cell>
          <cell r="N423" t="str">
            <v>461105</v>
          </cell>
          <cell r="O423" t="str">
            <v>นาตาล</v>
          </cell>
          <cell r="P423" t="str">
            <v>01</v>
          </cell>
        </row>
        <row r="424">
          <cell r="D424" t="str">
            <v>11077</v>
          </cell>
          <cell r="E424" t="str">
            <v>รพ.นามน</v>
          </cell>
          <cell r="F424" t="str">
            <v>โรงพยาบาลนามน</v>
          </cell>
          <cell r="G424" t="str">
            <v>รพช.</v>
          </cell>
          <cell r="H424" t="str">
            <v>F2</v>
          </cell>
          <cell r="I424">
            <v>40</v>
          </cell>
          <cell r="J424" t="str">
            <v>46</v>
          </cell>
          <cell r="K424" t="str">
            <v>กาฬสินธุ์</v>
          </cell>
          <cell r="L424" t="str">
            <v>4602</v>
          </cell>
          <cell r="M424" t="str">
            <v>นามน</v>
          </cell>
          <cell r="N424" t="str">
            <v>460201</v>
          </cell>
          <cell r="O424" t="str">
            <v>นามน</v>
          </cell>
          <cell r="P424" t="str">
            <v>07</v>
          </cell>
        </row>
        <row r="425">
          <cell r="D425" t="str">
            <v>11079</v>
          </cell>
          <cell r="E425" t="str">
            <v>รพ.ร่องคำ</v>
          </cell>
          <cell r="F425" t="str">
            <v>โรงพยาบาลร่องคำ</v>
          </cell>
          <cell r="G425" t="str">
            <v>รพช.</v>
          </cell>
          <cell r="H425" t="str">
            <v>F2</v>
          </cell>
          <cell r="I425">
            <v>30</v>
          </cell>
          <cell r="J425" t="str">
            <v>46</v>
          </cell>
          <cell r="K425" t="str">
            <v>กาฬสินธุ์</v>
          </cell>
          <cell r="L425" t="str">
            <v>4604</v>
          </cell>
          <cell r="M425" t="str">
            <v>ร่องคำ</v>
          </cell>
          <cell r="N425" t="str">
            <v>460401</v>
          </cell>
          <cell r="O425" t="str">
            <v>ร่องคำ</v>
          </cell>
          <cell r="P425" t="str">
            <v>01</v>
          </cell>
        </row>
        <row r="426">
          <cell r="D426" t="str">
            <v>11083</v>
          </cell>
          <cell r="E426" t="str">
            <v>รพ.สหัสขันธ์</v>
          </cell>
          <cell r="F426" t="str">
            <v>โรงพยาบาลสหัสขันธ์</v>
          </cell>
          <cell r="G426" t="str">
            <v>รพช.</v>
          </cell>
          <cell r="H426" t="str">
            <v>F2</v>
          </cell>
          <cell r="I426">
            <v>30</v>
          </cell>
          <cell r="J426" t="str">
            <v>46</v>
          </cell>
          <cell r="K426" t="str">
            <v>กาฬสินธุ์</v>
          </cell>
          <cell r="L426" t="str">
            <v>4609</v>
          </cell>
          <cell r="M426" t="str">
            <v>สหัสขันธ์</v>
          </cell>
          <cell r="N426" t="str">
            <v>460907</v>
          </cell>
          <cell r="O426" t="str">
            <v>โนนบุรี</v>
          </cell>
          <cell r="P426" t="str">
            <v>10</v>
          </cell>
        </row>
        <row r="427">
          <cell r="D427" t="str">
            <v>11086</v>
          </cell>
          <cell r="E427" t="str">
            <v>รพ.หนองกุงศรี</v>
          </cell>
          <cell r="F427" t="str">
            <v>โรงพยาบาลหนองกุงศรี</v>
          </cell>
          <cell r="G427" t="str">
            <v>รพช.</v>
          </cell>
          <cell r="H427" t="str">
            <v>F2</v>
          </cell>
          <cell r="I427">
            <v>68</v>
          </cell>
          <cell r="J427" t="str">
            <v>46</v>
          </cell>
          <cell r="K427" t="str">
            <v>กาฬสินธุ์</v>
          </cell>
          <cell r="L427" t="str">
            <v>4612</v>
          </cell>
          <cell r="M427" t="str">
            <v>หนองกุงศรี</v>
          </cell>
          <cell r="N427" t="str">
            <v>461201</v>
          </cell>
          <cell r="O427" t="str">
            <v>หนองกุงศรี</v>
          </cell>
          <cell r="P427" t="str">
            <v>02</v>
          </cell>
        </row>
        <row r="428">
          <cell r="D428" t="str">
            <v>11088</v>
          </cell>
          <cell r="E428" t="str">
            <v>รพ.ห้วยผึ้ง</v>
          </cell>
          <cell r="F428" t="str">
            <v>โรงพยาบาลห้วยผึ้ง</v>
          </cell>
          <cell r="G428" t="str">
            <v>รพช.</v>
          </cell>
          <cell r="H428" t="str">
            <v>F2</v>
          </cell>
          <cell r="I428">
            <v>34</v>
          </cell>
          <cell r="J428" t="str">
            <v>46</v>
          </cell>
          <cell r="K428" t="str">
            <v>กาฬสินธุ์</v>
          </cell>
          <cell r="L428" t="str">
            <v>4614</v>
          </cell>
          <cell r="M428" t="str">
            <v>ห้วยผึ้ง</v>
          </cell>
          <cell r="N428" t="str">
            <v>461403</v>
          </cell>
          <cell r="O428" t="str">
            <v>นิคมห้วยผึ้ง</v>
          </cell>
          <cell r="P428" t="str">
            <v>08</v>
          </cell>
        </row>
        <row r="429">
          <cell r="D429" t="str">
            <v>11082</v>
          </cell>
          <cell r="E429" t="str">
            <v>รพ.ห้วยเม็ก</v>
          </cell>
          <cell r="F429" t="str">
            <v>โรงพยาบาลห้วยเม็ก</v>
          </cell>
          <cell r="G429" t="str">
            <v>รพช.</v>
          </cell>
          <cell r="H429" t="str">
            <v>F2</v>
          </cell>
          <cell r="I429">
            <v>58</v>
          </cell>
          <cell r="J429" t="str">
            <v>46</v>
          </cell>
          <cell r="K429" t="str">
            <v>กาฬสินธุ์</v>
          </cell>
          <cell r="L429" t="str">
            <v>4608</v>
          </cell>
          <cell r="M429" t="str">
            <v>ห้วยเม็ก</v>
          </cell>
          <cell r="N429" t="str">
            <v>460801</v>
          </cell>
          <cell r="O429" t="str">
            <v>ห้วยเม็ก</v>
          </cell>
          <cell r="P429" t="str">
            <v>04</v>
          </cell>
        </row>
        <row r="430">
          <cell r="D430" t="str">
            <v>28789</v>
          </cell>
          <cell r="E430" t="str">
            <v>รพ.ฆ้องชัย</v>
          </cell>
          <cell r="F430" t="str">
            <v>โรงพยาบาลฆ้องชัย</v>
          </cell>
          <cell r="G430" t="str">
            <v>รพช.</v>
          </cell>
          <cell r="H430" t="str">
            <v>F3</v>
          </cell>
          <cell r="I430">
            <v>0</v>
          </cell>
          <cell r="J430" t="str">
            <v>46</v>
          </cell>
          <cell r="K430" t="str">
            <v>กาฬสินธุ์</v>
          </cell>
          <cell r="L430" t="str">
            <v>4618</v>
          </cell>
          <cell r="M430" t="str">
            <v>ฆ้องชัย</v>
          </cell>
          <cell r="N430" t="str">
            <v>461801</v>
          </cell>
          <cell r="O430" t="str">
            <v>ฆ้องชัยพัฒนา</v>
          </cell>
          <cell r="P430" t="str">
            <v>11</v>
          </cell>
        </row>
        <row r="431">
          <cell r="D431" t="str">
            <v>28790</v>
          </cell>
          <cell r="E431" t="str">
            <v>รพ.ดอนจาน</v>
          </cell>
          <cell r="F431" t="str">
            <v>โรงพยาบาลดอนจาน</v>
          </cell>
          <cell r="G431" t="str">
            <v>รพช.</v>
          </cell>
          <cell r="H431" t="str">
            <v>F3</v>
          </cell>
          <cell r="I431">
            <v>0</v>
          </cell>
          <cell r="J431" t="str">
            <v>46</v>
          </cell>
          <cell r="K431" t="str">
            <v>กาฬสินธุ์</v>
          </cell>
          <cell r="L431" t="str">
            <v>4617</v>
          </cell>
          <cell r="M431" t="str">
            <v>ดอนจาน</v>
          </cell>
          <cell r="N431" t="str">
            <v>461702</v>
          </cell>
          <cell r="O431" t="str">
            <v>สะอาดไชยศรี</v>
          </cell>
          <cell r="P431" t="str">
            <v>06</v>
          </cell>
        </row>
        <row r="432">
          <cell r="D432" t="str">
            <v>28017</v>
          </cell>
          <cell r="E432" t="str">
            <v>รพ.นาคู</v>
          </cell>
          <cell r="F432" t="str">
            <v>โรงพยาบาลนาคู</v>
          </cell>
          <cell r="G432" t="str">
            <v>รพช.</v>
          </cell>
          <cell r="H432" t="str">
            <v>F3</v>
          </cell>
          <cell r="I432">
            <v>10</v>
          </cell>
          <cell r="J432" t="str">
            <v>46</v>
          </cell>
          <cell r="K432" t="str">
            <v>กาฬสินธุ์</v>
          </cell>
          <cell r="L432" t="str">
            <v>4616</v>
          </cell>
          <cell r="M432" t="str">
            <v>นาคู</v>
          </cell>
          <cell r="N432" t="str">
            <v>461601</v>
          </cell>
          <cell r="O432" t="str">
            <v>นาคู</v>
          </cell>
          <cell r="P432" t="str">
            <v>09</v>
          </cell>
        </row>
        <row r="433">
          <cell r="D433" t="str">
            <v>28791</v>
          </cell>
          <cell r="E433" t="str">
            <v>รพ.สามชัย</v>
          </cell>
          <cell r="F433" t="str">
            <v>โรงพยาบาลสามชัย</v>
          </cell>
          <cell r="G433" t="str">
            <v>รพช.</v>
          </cell>
          <cell r="H433" t="str">
            <v>F2</v>
          </cell>
          <cell r="I433">
            <v>30</v>
          </cell>
          <cell r="J433" t="str">
            <v>46</v>
          </cell>
          <cell r="K433" t="str">
            <v>กาฬสินธุ์</v>
          </cell>
          <cell r="L433" t="str">
            <v>4615</v>
          </cell>
          <cell r="M433" t="str">
            <v>สามชัย</v>
          </cell>
          <cell r="N433" t="str">
            <v>461501</v>
          </cell>
          <cell r="O433" t="str">
            <v>สำราญ</v>
          </cell>
          <cell r="P433" t="str">
            <v>04</v>
          </cell>
        </row>
        <row r="434">
          <cell r="D434" t="str">
            <v>10670</v>
          </cell>
          <cell r="E434" t="str">
            <v>รพ.ขอนแก่น</v>
          </cell>
          <cell r="F434" t="str">
            <v>โรงพยาบาลขอนแก่น</v>
          </cell>
          <cell r="G434" t="str">
            <v>รพศ.</v>
          </cell>
          <cell r="H434" t="str">
            <v>A</v>
          </cell>
          <cell r="I434">
            <v>1000</v>
          </cell>
          <cell r="J434" t="str">
            <v>40</v>
          </cell>
          <cell r="K434" t="str">
            <v>ขอนแก่น</v>
          </cell>
          <cell r="L434" t="str">
            <v>4001</v>
          </cell>
          <cell r="M434" t="str">
            <v>เมืองขอนแก่น</v>
          </cell>
          <cell r="N434" t="str">
            <v>400101</v>
          </cell>
          <cell r="O434" t="str">
            <v>ในเมือง</v>
          </cell>
          <cell r="P434" t="str">
            <v>00</v>
          </cell>
        </row>
        <row r="435">
          <cell r="D435" t="str">
            <v>10998</v>
          </cell>
          <cell r="E435" t="str">
            <v>รพ.ชุมแพ</v>
          </cell>
          <cell r="F435" t="str">
            <v>โรงพยาบาลชุมแพ</v>
          </cell>
          <cell r="G435" t="str">
            <v>รพท.</v>
          </cell>
          <cell r="H435" t="str">
            <v>M1</v>
          </cell>
          <cell r="I435">
            <v>224</v>
          </cell>
          <cell r="J435" t="str">
            <v>40</v>
          </cell>
          <cell r="K435" t="str">
            <v>ขอนแก่น</v>
          </cell>
          <cell r="L435" t="str">
            <v>4005</v>
          </cell>
          <cell r="M435" t="str">
            <v>ชุมแพ</v>
          </cell>
          <cell r="N435" t="str">
            <v>400501</v>
          </cell>
          <cell r="O435" t="str">
            <v>ชุมแพ</v>
          </cell>
          <cell r="P435" t="str">
            <v>08</v>
          </cell>
        </row>
        <row r="436">
          <cell r="D436" t="str">
            <v>12275</v>
          </cell>
          <cell r="E436" t="str">
            <v>รพ.สิรินธร(ภาคตะวันออกเฉียงเหนือ)</v>
          </cell>
          <cell r="F436" t="str">
            <v>โรงพยาบาลสิรินธร(ภาคตะวันออกเฉียงเหนือ)</v>
          </cell>
          <cell r="G436" t="str">
            <v>รพท.</v>
          </cell>
          <cell r="H436" t="str">
            <v>M1</v>
          </cell>
          <cell r="I436">
            <v>120</v>
          </cell>
          <cell r="J436" t="str">
            <v>40</v>
          </cell>
          <cell r="K436" t="str">
            <v>ขอนแก่น</v>
          </cell>
          <cell r="L436" t="str">
            <v>4024</v>
          </cell>
          <cell r="M436" t="str">
            <v>บ้านแฮด</v>
          </cell>
          <cell r="N436" t="str">
            <v>402403</v>
          </cell>
          <cell r="O436" t="str">
            <v>โนนสมบูรณ์</v>
          </cell>
          <cell r="P436" t="str">
            <v>10</v>
          </cell>
        </row>
        <row r="437">
          <cell r="D437" t="str">
            <v>11002</v>
          </cell>
          <cell r="E437" t="str">
            <v>รพ.บ้านไผ่</v>
          </cell>
          <cell r="F437" t="str">
            <v>โรงพยาบาลบ้านไผ่</v>
          </cell>
          <cell r="G437" t="str">
            <v>รพช.</v>
          </cell>
          <cell r="H437" t="str">
            <v>M2</v>
          </cell>
          <cell r="I437">
            <v>121</v>
          </cell>
          <cell r="J437" t="str">
            <v>40</v>
          </cell>
          <cell r="K437" t="str">
            <v>ขอนแก่น</v>
          </cell>
          <cell r="L437" t="str">
            <v>4010</v>
          </cell>
          <cell r="M437" t="str">
            <v>บ้านไผ่</v>
          </cell>
          <cell r="N437" t="str">
            <v>401002</v>
          </cell>
          <cell r="O437" t="str">
            <v>ในเมือง</v>
          </cell>
          <cell r="P437" t="str">
            <v>03</v>
          </cell>
        </row>
        <row r="438">
          <cell r="D438" t="str">
            <v>11004</v>
          </cell>
          <cell r="E438" t="str">
            <v>รพ.พล</v>
          </cell>
          <cell r="F438" t="str">
            <v>โรงพยาบาลพล</v>
          </cell>
          <cell r="G438" t="str">
            <v>รพช.</v>
          </cell>
          <cell r="H438" t="str">
            <v>M2</v>
          </cell>
          <cell r="I438">
            <v>81</v>
          </cell>
          <cell r="J438" t="str">
            <v>40</v>
          </cell>
          <cell r="K438" t="str">
            <v>ขอนแก่น</v>
          </cell>
          <cell r="L438" t="str">
            <v>4012</v>
          </cell>
          <cell r="M438" t="str">
            <v>พล</v>
          </cell>
          <cell r="N438" t="str">
            <v>401201</v>
          </cell>
          <cell r="O438" t="str">
            <v>เมืองพล</v>
          </cell>
          <cell r="P438" t="str">
            <v>01</v>
          </cell>
        </row>
        <row r="439">
          <cell r="D439" t="str">
            <v>11445</v>
          </cell>
          <cell r="E439" t="str">
            <v>รพ.สมเด็จพระยุพราชกระนวน</v>
          </cell>
          <cell r="F439" t="str">
            <v>โรงพยาบาลสมเด็จพระยุพราชกระนวน</v>
          </cell>
          <cell r="G439" t="str">
            <v>รพช.</v>
          </cell>
          <cell r="H439" t="str">
            <v>M2</v>
          </cell>
          <cell r="I439">
            <v>90</v>
          </cell>
          <cell r="J439" t="str">
            <v>40</v>
          </cell>
          <cell r="K439" t="str">
            <v>ขอนแก่น</v>
          </cell>
          <cell r="L439" t="str">
            <v>4009</v>
          </cell>
          <cell r="M439" t="str">
            <v>กระนวน</v>
          </cell>
          <cell r="N439" t="str">
            <v>400901</v>
          </cell>
          <cell r="O439" t="str">
            <v>หนองโก</v>
          </cell>
          <cell r="P439" t="str">
            <v>11</v>
          </cell>
        </row>
        <row r="440">
          <cell r="D440" t="str">
            <v>11000</v>
          </cell>
          <cell r="E440" t="str">
            <v>รพ.น้ำพอง</v>
          </cell>
          <cell r="F440" t="str">
            <v>โรงพยาบาลน้ำพอง</v>
          </cell>
          <cell r="G440" t="str">
            <v>รพช.</v>
          </cell>
          <cell r="H440" t="str">
            <v>M2</v>
          </cell>
          <cell r="I440">
            <v>120</v>
          </cell>
          <cell r="J440" t="str">
            <v>40</v>
          </cell>
          <cell r="K440" t="str">
            <v>ขอนแก่น</v>
          </cell>
          <cell r="L440" t="str">
            <v>4007</v>
          </cell>
          <cell r="M440" t="str">
            <v>น้ำพอง</v>
          </cell>
          <cell r="N440" t="str">
            <v>400701</v>
          </cell>
          <cell r="O440" t="str">
            <v>น้ำพอง</v>
          </cell>
          <cell r="P440" t="str">
            <v>02</v>
          </cell>
        </row>
        <row r="441">
          <cell r="D441" t="str">
            <v>11008</v>
          </cell>
          <cell r="E441" t="str">
            <v>รพ.ภูเวียง</v>
          </cell>
          <cell r="F441" t="str">
            <v>โรงพยาบาลภูเวียง</v>
          </cell>
          <cell r="G441" t="str">
            <v>รพช.</v>
          </cell>
          <cell r="H441" t="str">
            <v>F1</v>
          </cell>
          <cell r="I441">
            <v>98</v>
          </cell>
          <cell r="J441" t="str">
            <v>40</v>
          </cell>
          <cell r="K441" t="str">
            <v>ขอนแก่น</v>
          </cell>
          <cell r="L441" t="str">
            <v>4016</v>
          </cell>
          <cell r="M441" t="str">
            <v>ภูเวียง</v>
          </cell>
          <cell r="N441" t="str">
            <v>401617</v>
          </cell>
          <cell r="O441" t="str">
            <v>ภูเวียง</v>
          </cell>
          <cell r="P441" t="str">
            <v>03</v>
          </cell>
        </row>
        <row r="442">
          <cell r="D442" t="str">
            <v>11009</v>
          </cell>
          <cell r="E442" t="str">
            <v>รพ.มัญจาคีรี</v>
          </cell>
          <cell r="F442" t="str">
            <v>โรงพยาบาลมัญจาคีรี</v>
          </cell>
          <cell r="G442" t="str">
            <v>รพช.</v>
          </cell>
          <cell r="H442" t="str">
            <v>F1</v>
          </cell>
          <cell r="I442">
            <v>74</v>
          </cell>
          <cell r="J442" t="str">
            <v>40</v>
          </cell>
          <cell r="K442" t="str">
            <v>ขอนแก่น</v>
          </cell>
          <cell r="L442" t="str">
            <v>4017</v>
          </cell>
          <cell r="M442" t="str">
            <v>มัญจาคีรี</v>
          </cell>
          <cell r="N442" t="str">
            <v>401701</v>
          </cell>
          <cell r="O442" t="str">
            <v>กุดเค้า</v>
          </cell>
          <cell r="P442" t="str">
            <v>14</v>
          </cell>
        </row>
        <row r="443">
          <cell r="D443" t="str">
            <v>10997</v>
          </cell>
          <cell r="E443" t="str">
            <v>รพ.หนองเรือ</v>
          </cell>
          <cell r="F443" t="str">
            <v>โรงพยาบาลหนองเรือ</v>
          </cell>
          <cell r="G443" t="str">
            <v>รพช.</v>
          </cell>
          <cell r="H443" t="str">
            <v>F1</v>
          </cell>
          <cell r="I443">
            <v>92</v>
          </cell>
          <cell r="J443" t="str">
            <v>40</v>
          </cell>
          <cell r="K443" t="str">
            <v>ขอนแก่น</v>
          </cell>
          <cell r="L443" t="str">
            <v>4004</v>
          </cell>
          <cell r="M443" t="str">
            <v>หนองเรือ</v>
          </cell>
          <cell r="N443" t="str">
            <v>400401</v>
          </cell>
          <cell r="O443" t="str">
            <v>หนองเรือ</v>
          </cell>
          <cell r="P443" t="str">
            <v>01</v>
          </cell>
        </row>
        <row r="444">
          <cell r="D444" t="str">
            <v>11011</v>
          </cell>
          <cell r="E444" t="str">
            <v>รพ.เขาสวนกวาง</v>
          </cell>
          <cell r="F444" t="str">
            <v>โรงพยาบาลเขาสวนกวาง</v>
          </cell>
          <cell r="G444" t="str">
            <v>รพช.</v>
          </cell>
          <cell r="H444" t="str">
            <v>F2</v>
          </cell>
          <cell r="I444">
            <v>45</v>
          </cell>
          <cell r="J444" t="str">
            <v>40</v>
          </cell>
          <cell r="K444" t="str">
            <v>ขอนแก่น</v>
          </cell>
          <cell r="L444" t="str">
            <v>4019</v>
          </cell>
          <cell r="M444" t="str">
            <v>เขาสวนกวาง</v>
          </cell>
          <cell r="N444" t="str">
            <v>401905</v>
          </cell>
          <cell r="O444" t="str">
            <v>คำม่วง</v>
          </cell>
          <cell r="P444" t="str">
            <v>10</v>
          </cell>
        </row>
        <row r="445">
          <cell r="D445" t="str">
            <v>11010</v>
          </cell>
          <cell r="E445" t="str">
            <v>รพ.ชนบท</v>
          </cell>
          <cell r="F445" t="str">
            <v>โรงพยาบาลชนบท</v>
          </cell>
          <cell r="G445" t="str">
            <v>รพช.</v>
          </cell>
          <cell r="H445" t="str">
            <v>F2</v>
          </cell>
          <cell r="I445">
            <v>35</v>
          </cell>
          <cell r="J445" t="str">
            <v>40</v>
          </cell>
          <cell r="K445" t="str">
            <v>ขอนแก่น</v>
          </cell>
          <cell r="L445" t="str">
            <v>4018</v>
          </cell>
          <cell r="M445" t="str">
            <v>ชนบท</v>
          </cell>
          <cell r="N445" t="str">
            <v>401801</v>
          </cell>
          <cell r="O445" t="str">
            <v>ชนบท</v>
          </cell>
          <cell r="P445" t="str">
            <v>11</v>
          </cell>
        </row>
        <row r="446">
          <cell r="D446" t="str">
            <v>14132</v>
          </cell>
          <cell r="E446" t="str">
            <v>รพ.ซำสูง</v>
          </cell>
          <cell r="F446" t="str">
            <v>โรงพยาบาลซำสูง</v>
          </cell>
          <cell r="G446" t="str">
            <v>รพช.</v>
          </cell>
          <cell r="H446" t="str">
            <v>F2</v>
          </cell>
          <cell r="I446">
            <v>30</v>
          </cell>
          <cell r="J446" t="str">
            <v>40</v>
          </cell>
          <cell r="K446" t="str">
            <v>ขอนแก่น</v>
          </cell>
          <cell r="L446" t="str">
            <v>4021</v>
          </cell>
          <cell r="M446" t="str">
            <v>ซำสูง</v>
          </cell>
          <cell r="N446" t="str">
            <v>402101</v>
          </cell>
          <cell r="O446" t="str">
            <v>กระนวน</v>
          </cell>
          <cell r="P446" t="str">
            <v>03</v>
          </cell>
        </row>
        <row r="447">
          <cell r="D447" t="str">
            <v>10995</v>
          </cell>
          <cell r="E447" t="str">
            <v>รพ.บ้านฝาง</v>
          </cell>
          <cell r="F447" t="str">
            <v>โรงพยาบาลบ้านฝาง</v>
          </cell>
          <cell r="G447" t="str">
            <v>รพช.</v>
          </cell>
          <cell r="H447" t="str">
            <v>F2</v>
          </cell>
          <cell r="I447">
            <v>44</v>
          </cell>
          <cell r="J447" t="str">
            <v>40</v>
          </cell>
          <cell r="K447" t="str">
            <v>ขอนแก่น</v>
          </cell>
          <cell r="L447" t="str">
            <v>4002</v>
          </cell>
          <cell r="M447" t="str">
            <v>บ้านฝาง</v>
          </cell>
          <cell r="N447" t="str">
            <v>400206</v>
          </cell>
          <cell r="O447" t="str">
            <v>บ้านฝาง</v>
          </cell>
          <cell r="P447" t="str">
            <v>09</v>
          </cell>
        </row>
        <row r="448">
          <cell r="D448" t="str">
            <v>11003</v>
          </cell>
          <cell r="E448" t="str">
            <v>รพ.เปือยน้อย</v>
          </cell>
          <cell r="F448" t="str">
            <v>โรงพยาบาลเปือยน้อย</v>
          </cell>
          <cell r="G448" t="str">
            <v>รพช.</v>
          </cell>
          <cell r="H448" t="str">
            <v>F2</v>
          </cell>
          <cell r="I448">
            <v>30</v>
          </cell>
          <cell r="J448" t="str">
            <v>40</v>
          </cell>
          <cell r="K448" t="str">
            <v>ขอนแก่น</v>
          </cell>
          <cell r="L448" t="str">
            <v>4011</v>
          </cell>
          <cell r="M448" t="str">
            <v>เปือยน้อย</v>
          </cell>
          <cell r="N448" t="str">
            <v>401101</v>
          </cell>
          <cell r="O448" t="str">
            <v>เปือยน้อย</v>
          </cell>
          <cell r="P448" t="str">
            <v>07</v>
          </cell>
        </row>
        <row r="449">
          <cell r="D449" t="str">
            <v>10996</v>
          </cell>
          <cell r="E449" t="str">
            <v>รพ.พระยืน</v>
          </cell>
          <cell r="F449" t="str">
            <v>โรงพยาบาลพระยืน</v>
          </cell>
          <cell r="G449" t="str">
            <v>รพช.</v>
          </cell>
          <cell r="H449" t="str">
            <v>F2</v>
          </cell>
          <cell r="I449">
            <v>30</v>
          </cell>
          <cell r="J449" t="str">
            <v>40</v>
          </cell>
          <cell r="K449" t="str">
            <v>ขอนแก่น</v>
          </cell>
          <cell r="L449" t="str">
            <v>4003</v>
          </cell>
          <cell r="M449" t="str">
            <v>พระยืน</v>
          </cell>
          <cell r="N449" t="str">
            <v>400301</v>
          </cell>
          <cell r="O449" t="str">
            <v>พระยืน</v>
          </cell>
          <cell r="P449" t="str">
            <v>01</v>
          </cell>
        </row>
        <row r="450">
          <cell r="D450" t="str">
            <v>11012</v>
          </cell>
          <cell r="E450" t="str">
            <v>รพ.ภูผาม่าน</v>
          </cell>
          <cell r="F450" t="str">
            <v>โรงพยาบาลภูผาม่าน</v>
          </cell>
          <cell r="G450" t="str">
            <v>รพช.</v>
          </cell>
          <cell r="H450" t="str">
            <v>F2</v>
          </cell>
          <cell r="I450">
            <v>33</v>
          </cell>
          <cell r="J450" t="str">
            <v>40</v>
          </cell>
          <cell r="K450" t="str">
            <v>ขอนแก่น</v>
          </cell>
          <cell r="L450" t="str">
            <v>4020</v>
          </cell>
          <cell r="M450" t="str">
            <v>ภูผาม่าน</v>
          </cell>
          <cell r="N450" t="str">
            <v>402003</v>
          </cell>
          <cell r="O450" t="str">
            <v>ภูผาม่าน</v>
          </cell>
          <cell r="P450" t="str">
            <v>01</v>
          </cell>
        </row>
        <row r="451">
          <cell r="D451" t="str">
            <v>11006</v>
          </cell>
          <cell r="E451" t="str">
            <v>รพ.แวงน้อย</v>
          </cell>
          <cell r="F451" t="str">
            <v>โรงพยาบาลแวงน้อย</v>
          </cell>
          <cell r="G451" t="str">
            <v>รพช.</v>
          </cell>
          <cell r="H451" t="str">
            <v>F2</v>
          </cell>
          <cell r="I451">
            <v>30</v>
          </cell>
          <cell r="J451" t="str">
            <v>40</v>
          </cell>
          <cell r="K451" t="str">
            <v>ขอนแก่น</v>
          </cell>
          <cell r="L451" t="str">
            <v>4014</v>
          </cell>
          <cell r="M451" t="str">
            <v>แวงน้อย</v>
          </cell>
          <cell r="N451" t="str">
            <v>401404</v>
          </cell>
          <cell r="O451" t="str">
            <v>ละหานนา</v>
          </cell>
          <cell r="P451" t="str">
            <v>07</v>
          </cell>
        </row>
        <row r="452">
          <cell r="D452" t="str">
            <v>11005</v>
          </cell>
          <cell r="E452" t="str">
            <v>รพ.แวงใหญ่</v>
          </cell>
          <cell r="F452" t="str">
            <v>โรงพยาบาลแวงใหญ่</v>
          </cell>
          <cell r="G452" t="str">
            <v>รพช.</v>
          </cell>
          <cell r="H452" t="str">
            <v>F2</v>
          </cell>
          <cell r="I452">
            <v>35</v>
          </cell>
          <cell r="J452" t="str">
            <v>40</v>
          </cell>
          <cell r="K452" t="str">
            <v>ขอนแก่น</v>
          </cell>
          <cell r="L452" t="str">
            <v>4013</v>
          </cell>
          <cell r="M452" t="str">
            <v>แวงใหญ่</v>
          </cell>
          <cell r="N452" t="str">
            <v>401301</v>
          </cell>
          <cell r="O452" t="str">
            <v>คอนฉิม</v>
          </cell>
          <cell r="P452" t="str">
            <v>09</v>
          </cell>
        </row>
        <row r="453">
          <cell r="D453" t="str">
            <v>10999</v>
          </cell>
          <cell r="E453" t="str">
            <v>รพ.สีชมพู</v>
          </cell>
          <cell r="F453" t="str">
            <v>โรงพยาบาลสีชมพู</v>
          </cell>
          <cell r="G453" t="str">
            <v>รพช.</v>
          </cell>
          <cell r="H453" t="str">
            <v>F2</v>
          </cell>
          <cell r="I453">
            <v>60</v>
          </cell>
          <cell r="J453" t="str">
            <v>40</v>
          </cell>
          <cell r="K453" t="str">
            <v>ขอนแก่น</v>
          </cell>
          <cell r="L453" t="str">
            <v>4006</v>
          </cell>
          <cell r="M453" t="str">
            <v>สีชมพู</v>
          </cell>
          <cell r="N453" t="str">
            <v>400604</v>
          </cell>
          <cell r="O453" t="str">
            <v>วังเพิ่ม</v>
          </cell>
          <cell r="P453" t="str">
            <v>10</v>
          </cell>
        </row>
        <row r="454">
          <cell r="D454" t="str">
            <v>11007</v>
          </cell>
          <cell r="E454" t="str">
            <v>รพ.หนองสองห้อง</v>
          </cell>
          <cell r="F454" t="str">
            <v>โรงพยาบาลหนองสองห้อง</v>
          </cell>
          <cell r="G454" t="str">
            <v>รพช.</v>
          </cell>
          <cell r="H454" t="str">
            <v>F1</v>
          </cell>
          <cell r="I454">
            <v>45</v>
          </cell>
          <cell r="J454" t="str">
            <v>40</v>
          </cell>
          <cell r="K454" t="str">
            <v>ขอนแก่น</v>
          </cell>
          <cell r="L454" t="str">
            <v>4015</v>
          </cell>
          <cell r="M454" t="str">
            <v>หนองสองห้อง</v>
          </cell>
          <cell r="N454" t="str">
            <v>401501</v>
          </cell>
          <cell r="O454" t="str">
            <v>หนองสองห้อง</v>
          </cell>
          <cell r="P454" t="str">
            <v>16</v>
          </cell>
        </row>
        <row r="455">
          <cell r="D455" t="str">
            <v>11001</v>
          </cell>
          <cell r="E455" t="str">
            <v>รพ.อุบลรัตน์</v>
          </cell>
          <cell r="F455" t="str">
            <v>โรงพยาบาลอุบลรัตน์</v>
          </cell>
          <cell r="G455" t="str">
            <v>รพช.</v>
          </cell>
          <cell r="H455" t="str">
            <v>F2</v>
          </cell>
          <cell r="I455">
            <v>58</v>
          </cell>
          <cell r="J455" t="str">
            <v>40</v>
          </cell>
          <cell r="K455" t="str">
            <v>ขอนแก่น</v>
          </cell>
          <cell r="L455" t="str">
            <v>4008</v>
          </cell>
          <cell r="M455" t="str">
            <v>อุบลรัตน์</v>
          </cell>
          <cell r="N455" t="str">
            <v>400803</v>
          </cell>
          <cell r="O455" t="str">
            <v>เขื่อนอุบลรัตน์</v>
          </cell>
          <cell r="P455" t="str">
            <v>02</v>
          </cell>
        </row>
        <row r="456">
          <cell r="D456" t="str">
            <v>77651</v>
          </cell>
          <cell r="E456" t="str">
            <v>รพ.โคกโพธิ์ไชย</v>
          </cell>
          <cell r="F456" t="str">
            <v>โรงพยาบาลโคกโพธิ์ไชย</v>
          </cell>
          <cell r="G456" t="str">
            <v>รพช.</v>
          </cell>
          <cell r="H456" t="str">
            <v>F3</v>
          </cell>
          <cell r="I456">
            <v>0</v>
          </cell>
          <cell r="J456" t="str">
            <v>40</v>
          </cell>
          <cell r="K456" t="str">
            <v>ขอนแก่น</v>
          </cell>
          <cell r="L456" t="str">
            <v>4022</v>
          </cell>
          <cell r="M456" t="str">
            <v>โคกโพธิ์ไชย</v>
          </cell>
          <cell r="N456" t="str">
            <v>402201</v>
          </cell>
          <cell r="O456" t="str">
            <v>บ้านโคก</v>
          </cell>
          <cell r="P456" t="str">
            <v>08</v>
          </cell>
        </row>
        <row r="457">
          <cell r="D457" t="str">
            <v>77652</v>
          </cell>
          <cell r="E457" t="str">
            <v>รพ.โนนศิลา</v>
          </cell>
          <cell r="F457" t="str">
            <v>โรงพยาบาลโนนศิลา</v>
          </cell>
          <cell r="G457" t="str">
            <v>รพช.</v>
          </cell>
          <cell r="H457" t="str">
            <v>F3</v>
          </cell>
          <cell r="I457">
            <v>0</v>
          </cell>
          <cell r="J457" t="str">
            <v>40</v>
          </cell>
          <cell r="K457" t="str">
            <v>ขอนแก่น</v>
          </cell>
          <cell r="L457" t="str">
            <v>4025</v>
          </cell>
          <cell r="M457" t="str">
            <v>โนนศิลา</v>
          </cell>
          <cell r="N457" t="str">
            <v>402501</v>
          </cell>
          <cell r="O457" t="str">
            <v>โนนศิลา</v>
          </cell>
          <cell r="P457" t="str">
            <v>03</v>
          </cell>
        </row>
        <row r="458">
          <cell r="D458" t="str">
            <v>77650</v>
          </cell>
          <cell r="E458" t="str">
            <v>รพ.เวียงเก่า</v>
          </cell>
          <cell r="F458" t="str">
            <v>โรงพยาบาลเวียงเก่า</v>
          </cell>
          <cell r="G458" t="str">
            <v>รพช.</v>
          </cell>
          <cell r="H458" t="str">
            <v>F3</v>
          </cell>
          <cell r="I458">
            <v>0</v>
          </cell>
          <cell r="J458" t="str">
            <v>40</v>
          </cell>
          <cell r="K458" t="str">
            <v>ขอนแก่น</v>
          </cell>
          <cell r="L458" t="str">
            <v>4029</v>
          </cell>
          <cell r="M458" t="str">
            <v>เวียงเก่า</v>
          </cell>
          <cell r="N458" t="str">
            <v>402902</v>
          </cell>
          <cell r="O458" t="str">
            <v>เมืองเก่าพัฒนา</v>
          </cell>
          <cell r="P458" t="str">
            <v>08</v>
          </cell>
        </row>
        <row r="459">
          <cell r="D459" t="str">
            <v>77649</v>
          </cell>
          <cell r="E459" t="str">
            <v>รพ.หนองนาคำ</v>
          </cell>
          <cell r="F459" t="str">
            <v>โรงพยาบาลหนองนาคำ</v>
          </cell>
          <cell r="G459" t="str">
            <v>รพช.</v>
          </cell>
          <cell r="H459" t="str">
            <v>F3</v>
          </cell>
          <cell r="I459">
            <v>0</v>
          </cell>
          <cell r="J459" t="str">
            <v>40</v>
          </cell>
          <cell r="K459" t="str">
            <v>ขอนแก่น</v>
          </cell>
          <cell r="L459" t="str">
            <v>4023</v>
          </cell>
          <cell r="M459" t="str">
            <v>หนองนาคำ</v>
          </cell>
          <cell r="N459" t="str">
            <v>402302</v>
          </cell>
          <cell r="O459" t="str">
            <v>บ้านโคก</v>
          </cell>
          <cell r="P459" t="str">
            <v>01</v>
          </cell>
        </row>
        <row r="460">
          <cell r="D460" t="str">
            <v>10707</v>
          </cell>
          <cell r="E460" t="str">
            <v>รพ.มหาสารคาม</v>
          </cell>
          <cell r="F460" t="str">
            <v>โรงพยาบาลมหาสารคาม</v>
          </cell>
          <cell r="G460" t="str">
            <v>รพท.</v>
          </cell>
          <cell r="H460" t="str">
            <v>S</v>
          </cell>
          <cell r="I460">
            <v>580</v>
          </cell>
          <cell r="J460" t="str">
            <v>44</v>
          </cell>
          <cell r="K460" t="str">
            <v>มหาสารคาม</v>
          </cell>
          <cell r="L460" t="str">
            <v>4401</v>
          </cell>
          <cell r="M460" t="str">
            <v>เมืองมหาสารคาม</v>
          </cell>
          <cell r="N460" t="str">
            <v>440101</v>
          </cell>
          <cell r="O460" t="str">
            <v>ตลาด</v>
          </cell>
          <cell r="P460" t="str">
            <v>02</v>
          </cell>
        </row>
        <row r="461">
          <cell r="D461" t="str">
            <v>11055</v>
          </cell>
          <cell r="E461" t="str">
            <v>รพ.บรบือ</v>
          </cell>
          <cell r="F461" t="str">
            <v>โรงพยาบาลบรบือ</v>
          </cell>
          <cell r="G461" t="str">
            <v>รพช.</v>
          </cell>
          <cell r="H461" t="str">
            <v>M2</v>
          </cell>
          <cell r="I461">
            <v>148</v>
          </cell>
          <cell r="J461" t="str">
            <v>44</v>
          </cell>
          <cell r="K461" t="str">
            <v>มหาสารคาม</v>
          </cell>
          <cell r="L461" t="str">
            <v>4406</v>
          </cell>
          <cell r="M461" t="str">
            <v>บรบือ</v>
          </cell>
          <cell r="N461" t="str">
            <v>440601</v>
          </cell>
          <cell r="O461" t="str">
            <v>บรบือ</v>
          </cell>
          <cell r="P461" t="str">
            <v>01</v>
          </cell>
        </row>
        <row r="462">
          <cell r="D462" t="str">
            <v>11057</v>
          </cell>
          <cell r="E462" t="str">
            <v>รพ.พยัคฆภูมิพิสัย</v>
          </cell>
          <cell r="F462" t="str">
            <v>โรงพยาบาลพยัคฆภูมิพิสัย</v>
          </cell>
          <cell r="G462" t="str">
            <v>รพช.</v>
          </cell>
          <cell r="H462" t="str">
            <v>M2</v>
          </cell>
          <cell r="I462">
            <v>96</v>
          </cell>
          <cell r="J462" t="str">
            <v>44</v>
          </cell>
          <cell r="K462" t="str">
            <v>มหาสารคาม</v>
          </cell>
          <cell r="L462" t="str">
            <v>4408</v>
          </cell>
          <cell r="M462" t="str">
            <v>พยัคฆภูมิพิสัย</v>
          </cell>
          <cell r="N462" t="str">
            <v>440801</v>
          </cell>
          <cell r="O462" t="str">
            <v>ปะหลาน</v>
          </cell>
          <cell r="P462" t="str">
            <v>01</v>
          </cell>
        </row>
        <row r="463">
          <cell r="D463" t="str">
            <v>11052</v>
          </cell>
          <cell r="E463" t="str">
            <v>รพ.โกสุมพิสัย</v>
          </cell>
          <cell r="F463" t="str">
            <v>โรงพยาบาลโกสุมพิสัย</v>
          </cell>
          <cell r="G463" t="str">
            <v>รพช.</v>
          </cell>
          <cell r="H463" t="str">
            <v>F1</v>
          </cell>
          <cell r="I463">
            <v>128</v>
          </cell>
          <cell r="J463" t="str">
            <v>44</v>
          </cell>
          <cell r="K463" t="str">
            <v>มหาสารคาม</v>
          </cell>
          <cell r="L463" t="str">
            <v>4403</v>
          </cell>
          <cell r="M463" t="str">
            <v>โกสุมพิสัย</v>
          </cell>
          <cell r="N463" t="str">
            <v>440301</v>
          </cell>
          <cell r="O463" t="str">
            <v>หัวขวาง</v>
          </cell>
          <cell r="P463" t="str">
            <v>13</v>
          </cell>
        </row>
        <row r="464">
          <cell r="D464" t="str">
            <v>11058</v>
          </cell>
          <cell r="E464" t="str">
            <v>รพ.วาปีปทุม</v>
          </cell>
          <cell r="F464" t="str">
            <v>โรงพยาบาลวาปีปทุม</v>
          </cell>
          <cell r="G464" t="str">
            <v>รพช.</v>
          </cell>
          <cell r="H464" t="str">
            <v>M2</v>
          </cell>
          <cell r="I464">
            <v>153</v>
          </cell>
          <cell r="J464" t="str">
            <v>44</v>
          </cell>
          <cell r="K464" t="str">
            <v>มหาสารคาม</v>
          </cell>
          <cell r="L464" t="str">
            <v>4409</v>
          </cell>
          <cell r="M464" t="str">
            <v>วาปีปทุม</v>
          </cell>
          <cell r="N464" t="str">
            <v>440901</v>
          </cell>
          <cell r="O464" t="str">
            <v>หนองแสง</v>
          </cell>
          <cell r="P464" t="str">
            <v>02</v>
          </cell>
        </row>
        <row r="465">
          <cell r="D465" t="str">
            <v>11053</v>
          </cell>
          <cell r="E465" t="str">
            <v>รพ.กันทรวิชัย</v>
          </cell>
          <cell r="F465" t="str">
            <v>โรงพยาบาลกันทรวิชัย</v>
          </cell>
          <cell r="G465" t="str">
            <v>รพช.</v>
          </cell>
          <cell r="H465" t="str">
            <v>F2</v>
          </cell>
          <cell r="I465">
            <v>60</v>
          </cell>
          <cell r="J465" t="str">
            <v>44</v>
          </cell>
          <cell r="K465" t="str">
            <v>มหาสารคาม</v>
          </cell>
          <cell r="L465" t="str">
            <v>4404</v>
          </cell>
          <cell r="M465" t="str">
            <v>กันทรวิชัย</v>
          </cell>
          <cell r="N465" t="str">
            <v>440401</v>
          </cell>
          <cell r="O465" t="str">
            <v>โคกพระ</v>
          </cell>
          <cell r="P465" t="str">
            <v>02</v>
          </cell>
        </row>
        <row r="466">
          <cell r="D466" t="str">
            <v>11051</v>
          </cell>
          <cell r="E466" t="str">
            <v>รพ.แกดำ</v>
          </cell>
          <cell r="F466" t="str">
            <v>โรงพยาบาลแกดำ</v>
          </cell>
          <cell r="G466" t="str">
            <v>รพช.</v>
          </cell>
          <cell r="H466" t="str">
            <v>F2</v>
          </cell>
          <cell r="I466">
            <v>30</v>
          </cell>
          <cell r="J466" t="str">
            <v>44</v>
          </cell>
          <cell r="K466" t="str">
            <v>มหาสารคาม</v>
          </cell>
          <cell r="L466" t="str">
            <v>4402</v>
          </cell>
          <cell r="M466" t="str">
            <v>แกดำ</v>
          </cell>
          <cell r="N466" t="str">
            <v>440201</v>
          </cell>
          <cell r="O466" t="str">
            <v>แกดำ</v>
          </cell>
          <cell r="P466" t="str">
            <v>07</v>
          </cell>
        </row>
        <row r="467">
          <cell r="D467" t="str">
            <v>11054</v>
          </cell>
          <cell r="E467" t="str">
            <v>รพ.เชียงยืน</v>
          </cell>
          <cell r="F467" t="str">
            <v>โรงพยาบาลเชียงยืน</v>
          </cell>
          <cell r="G467" t="str">
            <v>รพช.</v>
          </cell>
          <cell r="H467" t="str">
            <v>F2</v>
          </cell>
          <cell r="I467">
            <v>52</v>
          </cell>
          <cell r="J467" t="str">
            <v>44</v>
          </cell>
          <cell r="K467" t="str">
            <v>มหาสารคาม</v>
          </cell>
          <cell r="L467" t="str">
            <v>4405</v>
          </cell>
          <cell r="M467" t="str">
            <v>เชียงยืน</v>
          </cell>
          <cell r="N467" t="str">
            <v>440501</v>
          </cell>
          <cell r="O467" t="str">
            <v>เชียงยืน</v>
          </cell>
          <cell r="P467" t="str">
            <v>05</v>
          </cell>
        </row>
        <row r="468">
          <cell r="D468" t="str">
            <v>11056</v>
          </cell>
          <cell r="E468" t="str">
            <v>รพ.นาเชือก</v>
          </cell>
          <cell r="F468" t="str">
            <v>โรงพยาบาลนาเชือก</v>
          </cell>
          <cell r="G468" t="str">
            <v>รพช.</v>
          </cell>
          <cell r="H468" t="str">
            <v>F2</v>
          </cell>
          <cell r="I468">
            <v>38</v>
          </cell>
          <cell r="J468" t="str">
            <v>44</v>
          </cell>
          <cell r="K468" t="str">
            <v>มหาสารคาม</v>
          </cell>
          <cell r="L468" t="str">
            <v>4407</v>
          </cell>
          <cell r="M468" t="str">
            <v>นาเชือก</v>
          </cell>
          <cell r="N468" t="str">
            <v>440701</v>
          </cell>
          <cell r="O468" t="str">
            <v>นาเชือก</v>
          </cell>
          <cell r="P468" t="str">
            <v>02</v>
          </cell>
        </row>
        <row r="469">
          <cell r="D469" t="str">
            <v>11059</v>
          </cell>
          <cell r="E469" t="str">
            <v>รพ.นาดูน</v>
          </cell>
          <cell r="F469" t="str">
            <v>โรงพยาบาลนาดูน</v>
          </cell>
          <cell r="G469" t="str">
            <v>รพช.</v>
          </cell>
          <cell r="H469" t="str">
            <v>F2</v>
          </cell>
          <cell r="I469">
            <v>30</v>
          </cell>
          <cell r="J469" t="str">
            <v>44</v>
          </cell>
          <cell r="K469" t="str">
            <v>มหาสารคาม</v>
          </cell>
          <cell r="L469" t="str">
            <v>4410</v>
          </cell>
          <cell r="M469" t="str">
            <v>นาดูน</v>
          </cell>
          <cell r="N469" t="str">
            <v>441001</v>
          </cell>
          <cell r="O469" t="str">
            <v>นาดูน</v>
          </cell>
          <cell r="P469" t="str">
            <v>09</v>
          </cell>
        </row>
        <row r="470">
          <cell r="D470" t="str">
            <v>11060</v>
          </cell>
          <cell r="E470" t="str">
            <v>รพ.ยางสีสุราช</v>
          </cell>
          <cell r="F470" t="str">
            <v>โรงพยาบาลยางสีสุราช</v>
          </cell>
          <cell r="G470" t="str">
            <v>รพช.</v>
          </cell>
          <cell r="H470" t="str">
            <v>F2</v>
          </cell>
          <cell r="I470">
            <v>30</v>
          </cell>
          <cell r="J470" t="str">
            <v>44</v>
          </cell>
          <cell r="K470" t="str">
            <v>มหาสารคาม</v>
          </cell>
          <cell r="L470" t="str">
            <v>4411</v>
          </cell>
          <cell r="M470" t="str">
            <v>ยางสีสุราช</v>
          </cell>
          <cell r="N470" t="str">
            <v>441101</v>
          </cell>
          <cell r="O470" t="str">
            <v>ยางสีสุราช</v>
          </cell>
          <cell r="P470" t="str">
            <v>02</v>
          </cell>
        </row>
        <row r="471">
          <cell r="D471" t="str">
            <v>24704</v>
          </cell>
          <cell r="E471" t="str">
            <v>รพ.กุดรัง</v>
          </cell>
          <cell r="F471" t="str">
            <v>โรงพยาบาลกุดรัง</v>
          </cell>
          <cell r="G471" t="str">
            <v>รพช.</v>
          </cell>
          <cell r="H471" t="str">
            <v>F3</v>
          </cell>
          <cell r="I471">
            <v>0</v>
          </cell>
          <cell r="J471" t="str">
            <v>44</v>
          </cell>
          <cell r="K471" t="str">
            <v>มหาสารคาม</v>
          </cell>
          <cell r="L471" t="str">
            <v>4412</v>
          </cell>
          <cell r="M471" t="str">
            <v>กุดรัง</v>
          </cell>
          <cell r="N471" t="str">
            <v>441201</v>
          </cell>
          <cell r="O471" t="str">
            <v>กุดรัง</v>
          </cell>
          <cell r="P471" t="str">
            <v>10</v>
          </cell>
        </row>
        <row r="472">
          <cell r="D472" t="str">
            <v>28843</v>
          </cell>
          <cell r="E472" t="str">
            <v>รพ.ชื่นชม</v>
          </cell>
          <cell r="F472" t="str">
            <v>โรงพยาบาลชื่นชม</v>
          </cell>
          <cell r="G472" t="str">
            <v>รพช.</v>
          </cell>
          <cell r="H472" t="str">
            <v>F3</v>
          </cell>
          <cell r="I472">
            <v>0</v>
          </cell>
          <cell r="J472" t="str">
            <v>44</v>
          </cell>
          <cell r="K472" t="str">
            <v>มหาสารคาม</v>
          </cell>
          <cell r="L472" t="str">
            <v>4413</v>
          </cell>
          <cell r="M472" t="str">
            <v>ชื่นชม</v>
          </cell>
          <cell r="N472" t="str">
            <v>441301</v>
          </cell>
          <cell r="O472" t="str">
            <v>ชื่นชม</v>
          </cell>
          <cell r="P472" t="str">
            <v>03</v>
          </cell>
        </row>
        <row r="473">
          <cell r="D473" t="str">
            <v>10708</v>
          </cell>
          <cell r="E473" t="str">
            <v>รพ.ร้อยเอ็ด</v>
          </cell>
          <cell r="F473" t="str">
            <v>โรงพยาบาลร้อยเอ็ด</v>
          </cell>
          <cell r="G473" t="str">
            <v>รพศ.</v>
          </cell>
          <cell r="H473" t="str">
            <v>A</v>
          </cell>
          <cell r="I473">
            <v>820</v>
          </cell>
          <cell r="J473" t="str">
            <v>45</v>
          </cell>
          <cell r="K473" t="str">
            <v>ร้อยเอ็ด</v>
          </cell>
          <cell r="L473" t="str">
            <v>4501</v>
          </cell>
          <cell r="M473" t="str">
            <v>เมืองร้อยเอ็ด</v>
          </cell>
          <cell r="N473" t="str">
            <v>450101</v>
          </cell>
          <cell r="O473" t="str">
            <v>ในเมือง</v>
          </cell>
          <cell r="P473" t="str">
            <v>00</v>
          </cell>
        </row>
        <row r="474">
          <cell r="D474" t="str">
            <v>11061</v>
          </cell>
          <cell r="E474" t="str">
            <v>รพ.เกษตรวิสัย</v>
          </cell>
          <cell r="F474" t="str">
            <v>โรงพยาบาลเกษตรวิสัย</v>
          </cell>
          <cell r="G474" t="str">
            <v>รพช.</v>
          </cell>
          <cell r="H474" t="str">
            <v>M2</v>
          </cell>
          <cell r="I474">
            <v>96</v>
          </cell>
          <cell r="J474" t="str">
            <v>45</v>
          </cell>
          <cell r="K474" t="str">
            <v>ร้อยเอ็ด</v>
          </cell>
          <cell r="L474" t="str">
            <v>4502</v>
          </cell>
          <cell r="M474" t="str">
            <v>เกษตรวิสัย</v>
          </cell>
          <cell r="N474" t="str">
            <v>450201</v>
          </cell>
          <cell r="O474" t="str">
            <v>เกษตรวิสัย</v>
          </cell>
          <cell r="P474" t="str">
            <v>10</v>
          </cell>
        </row>
        <row r="475">
          <cell r="D475" t="str">
            <v>11066</v>
          </cell>
          <cell r="E475" t="str">
            <v>รพ.โพนทอง</v>
          </cell>
          <cell r="F475" t="str">
            <v>โรงพยาบาลโพนทอง</v>
          </cell>
          <cell r="G475" t="str">
            <v>รพช.</v>
          </cell>
          <cell r="H475" t="str">
            <v>M2</v>
          </cell>
          <cell r="I475">
            <v>122</v>
          </cell>
          <cell r="J475" t="str">
            <v>45</v>
          </cell>
          <cell r="K475" t="str">
            <v>ร้อยเอ็ด</v>
          </cell>
          <cell r="L475" t="str">
            <v>4507</v>
          </cell>
          <cell r="M475" t="str">
            <v>โพนทอง</v>
          </cell>
          <cell r="N475" t="str">
            <v>450712</v>
          </cell>
          <cell r="O475" t="str">
            <v>สระนกแก้ว</v>
          </cell>
          <cell r="P475" t="str">
            <v>10</v>
          </cell>
        </row>
        <row r="476">
          <cell r="D476" t="str">
            <v>11070</v>
          </cell>
          <cell r="E476" t="str">
            <v>รพ.สุวรรณภูมิ</v>
          </cell>
          <cell r="F476" t="str">
            <v>โรงพยาบาลสุวรรณภูมิ</v>
          </cell>
          <cell r="G476" t="str">
            <v>รพช.</v>
          </cell>
          <cell r="H476" t="str">
            <v>M2</v>
          </cell>
          <cell r="I476">
            <v>156</v>
          </cell>
          <cell r="J476" t="str">
            <v>45</v>
          </cell>
          <cell r="K476" t="str">
            <v>ร้อยเอ็ด</v>
          </cell>
          <cell r="L476" t="str">
            <v>4511</v>
          </cell>
          <cell r="M476" t="str">
            <v>สุวรรณภูมิ</v>
          </cell>
          <cell r="N476" t="str">
            <v>451101</v>
          </cell>
          <cell r="O476" t="str">
            <v>สระคู</v>
          </cell>
          <cell r="P476" t="str">
            <v>01</v>
          </cell>
        </row>
        <row r="477">
          <cell r="D477" t="str">
            <v>11069</v>
          </cell>
          <cell r="E477" t="str">
            <v>รพ.เสลภูมิ</v>
          </cell>
          <cell r="F477" t="str">
            <v>โรงพยาบาลเสลภูมิ</v>
          </cell>
          <cell r="G477" t="str">
            <v>รพช.</v>
          </cell>
          <cell r="H477" t="str">
            <v>M2</v>
          </cell>
          <cell r="I477">
            <v>86</v>
          </cell>
          <cell r="J477" t="str">
            <v>45</v>
          </cell>
          <cell r="K477" t="str">
            <v>ร้อยเอ็ด</v>
          </cell>
          <cell r="L477" t="str">
            <v>4510</v>
          </cell>
          <cell r="M477" t="str">
            <v>เสลภูมิ</v>
          </cell>
          <cell r="N477" t="str">
            <v>451017</v>
          </cell>
          <cell r="O477" t="str">
            <v>ขวัญเมือง</v>
          </cell>
          <cell r="P477" t="str">
            <v>07</v>
          </cell>
        </row>
        <row r="478">
          <cell r="D478" t="str">
            <v>11065</v>
          </cell>
          <cell r="E478" t="str">
            <v>รพ.พนมไพร</v>
          </cell>
          <cell r="F478" t="str">
            <v>โรงพยาบาลพนมไพร</v>
          </cell>
          <cell r="G478" t="str">
            <v>รพช.</v>
          </cell>
          <cell r="H478" t="str">
            <v>F1</v>
          </cell>
          <cell r="I478">
            <v>42</v>
          </cell>
          <cell r="J478" t="str">
            <v>45</v>
          </cell>
          <cell r="K478" t="str">
            <v>ร้อยเอ็ด</v>
          </cell>
          <cell r="L478" t="str">
            <v>4506</v>
          </cell>
          <cell r="M478" t="str">
            <v>พนมไพร</v>
          </cell>
          <cell r="N478" t="str">
            <v>450601</v>
          </cell>
          <cell r="O478" t="str">
            <v>พนมไพร</v>
          </cell>
          <cell r="P478" t="str">
            <v>03</v>
          </cell>
        </row>
        <row r="479">
          <cell r="D479" t="str">
            <v>11063</v>
          </cell>
          <cell r="E479" t="str">
            <v>รพ.จตุรพักตรพิมาน</v>
          </cell>
          <cell r="F479" t="str">
            <v>โรงพยาบาลจตุรพักตรพิมาน</v>
          </cell>
          <cell r="G479" t="str">
            <v>รพช.</v>
          </cell>
          <cell r="H479" t="str">
            <v>F2</v>
          </cell>
          <cell r="I479">
            <v>60</v>
          </cell>
          <cell r="J479" t="str">
            <v>45</v>
          </cell>
          <cell r="K479" t="str">
            <v>ร้อยเอ็ด</v>
          </cell>
          <cell r="L479" t="str">
            <v>4504</v>
          </cell>
          <cell r="M479" t="str">
            <v>จตุรพักตรพิมาน</v>
          </cell>
          <cell r="N479" t="str">
            <v>450401</v>
          </cell>
          <cell r="O479" t="str">
            <v>หัวช้าง</v>
          </cell>
          <cell r="P479" t="str">
            <v>04</v>
          </cell>
        </row>
        <row r="480">
          <cell r="D480" t="str">
            <v>11076</v>
          </cell>
          <cell r="E480" t="str">
            <v>รพ.จังหาร</v>
          </cell>
          <cell r="F480" t="str">
            <v>โรงพยาบาลจังหาร</v>
          </cell>
          <cell r="G480" t="str">
            <v>รพช.</v>
          </cell>
          <cell r="H480" t="str">
            <v>F2</v>
          </cell>
          <cell r="I480">
            <v>37</v>
          </cell>
          <cell r="J480" t="str">
            <v>45</v>
          </cell>
          <cell r="K480" t="str">
            <v>ร้อยเอ็ด</v>
          </cell>
          <cell r="L480" t="str">
            <v>4517</v>
          </cell>
          <cell r="M480" t="str">
            <v>จังหาร</v>
          </cell>
          <cell r="N480" t="str">
            <v>451704</v>
          </cell>
          <cell r="O480" t="str">
            <v>จังหาร</v>
          </cell>
          <cell r="P480" t="str">
            <v>03</v>
          </cell>
        </row>
        <row r="481">
          <cell r="D481" t="str">
            <v>11064</v>
          </cell>
          <cell r="E481" t="str">
            <v>รพ.ธวัชบุรี</v>
          </cell>
          <cell r="F481" t="str">
            <v>โรงพยาบาลธวัชบุรี</v>
          </cell>
          <cell r="G481" t="str">
            <v>รพช.</v>
          </cell>
          <cell r="H481" t="str">
            <v>F2</v>
          </cell>
          <cell r="I481">
            <v>30</v>
          </cell>
          <cell r="J481" t="str">
            <v>45</v>
          </cell>
          <cell r="K481" t="str">
            <v>ร้อยเอ็ด</v>
          </cell>
          <cell r="L481" t="str">
            <v>4505</v>
          </cell>
          <cell r="M481" t="str">
            <v>ธวัชบุรี</v>
          </cell>
          <cell r="N481" t="str">
            <v>450504</v>
          </cell>
          <cell r="O481" t="str">
            <v>ธวัชบุรี</v>
          </cell>
          <cell r="P481" t="str">
            <v>03</v>
          </cell>
        </row>
        <row r="482">
          <cell r="D482" t="str">
            <v>11062</v>
          </cell>
          <cell r="E482" t="str">
            <v>รพ.ปทุมรัตต์</v>
          </cell>
          <cell r="F482" t="str">
            <v>โรงพยาบาลปทุมรัตต์</v>
          </cell>
          <cell r="G482" t="str">
            <v>รพช.</v>
          </cell>
          <cell r="H482" t="str">
            <v>F2</v>
          </cell>
          <cell r="I482">
            <v>38</v>
          </cell>
          <cell r="J482" t="str">
            <v>45</v>
          </cell>
          <cell r="K482" t="str">
            <v>ร้อยเอ็ด</v>
          </cell>
          <cell r="L482" t="str">
            <v>4503</v>
          </cell>
          <cell r="M482" t="str">
            <v>ปทุมรัตต์</v>
          </cell>
          <cell r="N482" t="str">
            <v>450301</v>
          </cell>
          <cell r="O482" t="str">
            <v>บัวแดง</v>
          </cell>
          <cell r="P482" t="str">
            <v>09</v>
          </cell>
        </row>
        <row r="483">
          <cell r="D483" t="str">
            <v>11067</v>
          </cell>
          <cell r="E483" t="str">
            <v>รพ.โพธิ์ชัย</v>
          </cell>
          <cell r="F483" t="str">
            <v>โรงพยาบาลโพธิ์ชัย</v>
          </cell>
          <cell r="G483" t="str">
            <v>รพช.</v>
          </cell>
          <cell r="H483" t="str">
            <v>F2</v>
          </cell>
          <cell r="I483">
            <v>30</v>
          </cell>
          <cell r="J483" t="str">
            <v>45</v>
          </cell>
          <cell r="K483" t="str">
            <v>ร้อยเอ็ด</v>
          </cell>
          <cell r="L483" t="str">
            <v>4508</v>
          </cell>
          <cell r="M483" t="str">
            <v>โพธิ์ชัย</v>
          </cell>
          <cell r="N483" t="str">
            <v>450801</v>
          </cell>
          <cell r="O483" t="str">
            <v>ขามเปี้ย</v>
          </cell>
          <cell r="P483" t="str">
            <v>02</v>
          </cell>
        </row>
        <row r="484">
          <cell r="D484" t="str">
            <v>11072</v>
          </cell>
          <cell r="E484" t="str">
            <v>รพ.โพนทราย</v>
          </cell>
          <cell r="F484" t="str">
            <v>โรงพยาบาลโพนทราย</v>
          </cell>
          <cell r="G484" t="str">
            <v>รพช.</v>
          </cell>
          <cell r="H484" t="str">
            <v>F2</v>
          </cell>
          <cell r="I484">
            <v>30</v>
          </cell>
          <cell r="J484" t="str">
            <v>45</v>
          </cell>
          <cell r="K484" t="str">
            <v>ร้อยเอ็ด</v>
          </cell>
          <cell r="L484" t="str">
            <v>4513</v>
          </cell>
          <cell r="M484" t="str">
            <v>โพนทราย</v>
          </cell>
          <cell r="N484" t="str">
            <v>451301</v>
          </cell>
          <cell r="O484" t="str">
            <v>โพนทราย</v>
          </cell>
          <cell r="P484" t="str">
            <v>09</v>
          </cell>
        </row>
        <row r="485">
          <cell r="D485" t="str">
            <v>11074</v>
          </cell>
          <cell r="E485" t="str">
            <v>รพ.เมยวดี</v>
          </cell>
          <cell r="F485" t="str">
            <v>โรงพยาบาลเมยวดี</v>
          </cell>
          <cell r="G485" t="str">
            <v>รพช.</v>
          </cell>
          <cell r="H485" t="str">
            <v>F2</v>
          </cell>
          <cell r="I485">
            <v>28</v>
          </cell>
          <cell r="J485" t="str">
            <v>45</v>
          </cell>
          <cell r="K485" t="str">
            <v>ร้อยเอ็ด</v>
          </cell>
          <cell r="L485" t="str">
            <v>4515</v>
          </cell>
          <cell r="M485" t="str">
            <v>เมยวดี</v>
          </cell>
          <cell r="N485" t="str">
            <v>451501</v>
          </cell>
          <cell r="O485" t="str">
            <v>เมยวดี</v>
          </cell>
          <cell r="P485" t="str">
            <v>06</v>
          </cell>
        </row>
        <row r="486">
          <cell r="D486" t="str">
            <v>11071</v>
          </cell>
          <cell r="E486" t="str">
            <v>รพ.เมืองสรวง</v>
          </cell>
          <cell r="F486" t="str">
            <v>โรงพยาบาลเมืองสรวง</v>
          </cell>
          <cell r="G486" t="str">
            <v>รพช.</v>
          </cell>
          <cell r="H486" t="str">
            <v>F2</v>
          </cell>
          <cell r="I486">
            <v>30</v>
          </cell>
          <cell r="J486" t="str">
            <v>45</v>
          </cell>
          <cell r="K486" t="str">
            <v>ร้อยเอ็ด</v>
          </cell>
          <cell r="L486" t="str">
            <v>4512</v>
          </cell>
          <cell r="M486" t="str">
            <v>เมืองสรวง</v>
          </cell>
          <cell r="N486" t="str">
            <v>451201</v>
          </cell>
          <cell r="O486" t="str">
            <v>หนองผือ</v>
          </cell>
          <cell r="P486" t="str">
            <v>04</v>
          </cell>
        </row>
        <row r="487">
          <cell r="D487" t="str">
            <v>11075</v>
          </cell>
          <cell r="E487" t="str">
            <v>รพ.ศรีสมเด็จ</v>
          </cell>
          <cell r="F487" t="str">
            <v>โรงพยาบาลศรีสมเด็จ</v>
          </cell>
          <cell r="G487" t="str">
            <v>รพช.</v>
          </cell>
          <cell r="H487" t="str">
            <v>F2</v>
          </cell>
          <cell r="I487">
            <v>38</v>
          </cell>
          <cell r="J487" t="str">
            <v>45</v>
          </cell>
          <cell r="K487" t="str">
            <v>ร้อยเอ็ด</v>
          </cell>
          <cell r="L487" t="str">
            <v>4516</v>
          </cell>
          <cell r="M487" t="str">
            <v>ศรีสมเด็จ</v>
          </cell>
          <cell r="N487" t="str">
            <v>451602</v>
          </cell>
          <cell r="O487" t="str">
            <v>ศรีสมเด็จ</v>
          </cell>
          <cell r="P487" t="str">
            <v>03</v>
          </cell>
        </row>
        <row r="488">
          <cell r="D488" t="str">
            <v>11068</v>
          </cell>
          <cell r="E488" t="str">
            <v>รพ.หนองพอก</v>
          </cell>
          <cell r="F488" t="str">
            <v>โรงพยาบาลหนองพอก</v>
          </cell>
          <cell r="G488" t="str">
            <v>รพช.</v>
          </cell>
          <cell r="H488" t="str">
            <v>F2</v>
          </cell>
          <cell r="I488">
            <v>56</v>
          </cell>
          <cell r="J488" t="str">
            <v>45</v>
          </cell>
          <cell r="K488" t="str">
            <v>ร้อยเอ็ด</v>
          </cell>
          <cell r="L488" t="str">
            <v>4509</v>
          </cell>
          <cell r="M488" t="str">
            <v>หนองพอก</v>
          </cell>
          <cell r="N488" t="str">
            <v>450901</v>
          </cell>
          <cell r="O488" t="str">
            <v>หนองพอก</v>
          </cell>
          <cell r="P488" t="str">
            <v>01</v>
          </cell>
        </row>
        <row r="489">
          <cell r="D489" t="str">
            <v>11073</v>
          </cell>
          <cell r="E489" t="str">
            <v>รพ.อาจสามารถ</v>
          </cell>
          <cell r="F489" t="str">
            <v>โรงพยาบาลอาจสามารถ</v>
          </cell>
          <cell r="G489" t="str">
            <v>รพช.</v>
          </cell>
          <cell r="H489" t="str">
            <v>F2</v>
          </cell>
          <cell r="I489">
            <v>38</v>
          </cell>
          <cell r="J489" t="str">
            <v>45</v>
          </cell>
          <cell r="K489" t="str">
            <v>ร้อยเอ็ด</v>
          </cell>
          <cell r="L489" t="str">
            <v>4514</v>
          </cell>
          <cell r="M489" t="str">
            <v>อาจสามารถ</v>
          </cell>
          <cell r="N489" t="str">
            <v>451401</v>
          </cell>
          <cell r="O489" t="str">
            <v>อาจสามารถ</v>
          </cell>
          <cell r="P489" t="str">
            <v>07</v>
          </cell>
        </row>
        <row r="490">
          <cell r="D490" t="str">
            <v>27989</v>
          </cell>
          <cell r="E490" t="str">
            <v>รพ.เชียงขวัญ</v>
          </cell>
          <cell r="F490" t="str">
            <v>โรงพยาบาลเชียงขวัญ</v>
          </cell>
          <cell r="G490" t="str">
            <v>รพช.</v>
          </cell>
          <cell r="H490" t="str">
            <v>F3</v>
          </cell>
          <cell r="I490">
            <v>0</v>
          </cell>
          <cell r="J490" t="str">
            <v>45</v>
          </cell>
          <cell r="K490" t="str">
            <v>ร้อยเอ็ด</v>
          </cell>
          <cell r="L490" t="str">
            <v>4518</v>
          </cell>
          <cell r="M490" t="str">
            <v>เชียงขวัญ</v>
          </cell>
          <cell r="N490" t="str">
            <v>451803</v>
          </cell>
          <cell r="O490" t="str">
            <v>พระธาตุ</v>
          </cell>
          <cell r="P490" t="str">
            <v>02</v>
          </cell>
        </row>
        <row r="491">
          <cell r="D491" t="str">
            <v>27988</v>
          </cell>
          <cell r="E491" t="str">
            <v>รพ.ทุ่งเขาหลวง</v>
          </cell>
          <cell r="F491" t="str">
            <v>โรงพยาบาลทุ่งเขาหลวง</v>
          </cell>
          <cell r="G491" t="str">
            <v>รพช.</v>
          </cell>
          <cell r="H491" t="str">
            <v>F3</v>
          </cell>
          <cell r="I491">
            <v>10</v>
          </cell>
          <cell r="J491" t="str">
            <v>45</v>
          </cell>
          <cell r="K491" t="str">
            <v>ร้อยเอ็ด</v>
          </cell>
          <cell r="L491" t="str">
            <v>4520</v>
          </cell>
          <cell r="M491" t="str">
            <v>ทุ่งเขาหลวง</v>
          </cell>
          <cell r="N491" t="str">
            <v>452001</v>
          </cell>
          <cell r="O491" t="str">
            <v>ทุ่งเขาหลวง</v>
          </cell>
          <cell r="P491" t="str">
            <v>07</v>
          </cell>
        </row>
        <row r="492">
          <cell r="D492" t="str">
            <v>27990</v>
          </cell>
          <cell r="E492" t="str">
            <v>รพ.หนองฮี</v>
          </cell>
          <cell r="F492" t="str">
            <v>โรงพยาบาลหนองฮี</v>
          </cell>
          <cell r="G492" t="str">
            <v>รพช.</v>
          </cell>
          <cell r="H492" t="str">
            <v>F3</v>
          </cell>
          <cell r="I492">
            <v>0</v>
          </cell>
          <cell r="J492" t="str">
            <v>45</v>
          </cell>
          <cell r="K492" t="str">
            <v>ร้อยเอ็ด</v>
          </cell>
          <cell r="L492" t="str">
            <v>4519</v>
          </cell>
          <cell r="M492" t="str">
            <v>หนองฮี</v>
          </cell>
          <cell r="N492" t="str">
            <v>451901</v>
          </cell>
          <cell r="O492" t="str">
            <v>หนองฮี</v>
          </cell>
          <cell r="P492" t="str">
            <v>10</v>
          </cell>
        </row>
        <row r="493">
          <cell r="D493" t="str">
            <v>10711</v>
          </cell>
          <cell r="E493" t="str">
            <v>รพ.นครพนม</v>
          </cell>
          <cell r="F493" t="str">
            <v>โรงพยาบาลนครพนม</v>
          </cell>
          <cell r="G493" t="str">
            <v>รพท.</v>
          </cell>
          <cell r="H493" t="str">
            <v>S</v>
          </cell>
          <cell r="I493">
            <v>405</v>
          </cell>
          <cell r="J493" t="str">
            <v>48</v>
          </cell>
          <cell r="K493" t="str">
            <v>นครพนม</v>
          </cell>
          <cell r="L493" t="str">
            <v>4801</v>
          </cell>
          <cell r="M493" t="str">
            <v>เมืองนครพนม</v>
          </cell>
          <cell r="N493" t="str">
            <v>480101</v>
          </cell>
          <cell r="O493" t="str">
            <v>ในเมือง</v>
          </cell>
          <cell r="P493" t="str">
            <v>00</v>
          </cell>
        </row>
        <row r="494">
          <cell r="D494" t="str">
            <v>11451</v>
          </cell>
          <cell r="E494" t="str">
            <v>รพ.สมเด็จพระยุพราชธาตุพนม</v>
          </cell>
          <cell r="F494" t="str">
            <v>โรงพยาบาลสมเด็จพระยุพราชธาตุพนม</v>
          </cell>
          <cell r="G494" t="str">
            <v>รพช.</v>
          </cell>
          <cell r="H494" t="str">
            <v>M2</v>
          </cell>
          <cell r="I494">
            <v>120</v>
          </cell>
          <cell r="J494" t="str">
            <v>48</v>
          </cell>
          <cell r="K494" t="str">
            <v>นครพนม</v>
          </cell>
          <cell r="L494" t="str">
            <v>4805</v>
          </cell>
          <cell r="M494" t="str">
            <v>ธาตุพนม</v>
          </cell>
          <cell r="N494" t="str">
            <v>480501</v>
          </cell>
          <cell r="O494" t="str">
            <v>ธาตุพนม</v>
          </cell>
          <cell r="P494" t="str">
            <v>07</v>
          </cell>
        </row>
        <row r="495">
          <cell r="D495" t="str">
            <v>11110</v>
          </cell>
          <cell r="E495" t="str">
            <v>รพ.ศรีสงคราม</v>
          </cell>
          <cell r="F495" t="str">
            <v>โรงพยาบาลศรีสงคราม</v>
          </cell>
          <cell r="G495" t="str">
            <v>รพช.</v>
          </cell>
          <cell r="H495" t="str">
            <v>F1</v>
          </cell>
          <cell r="I495">
            <v>88</v>
          </cell>
          <cell r="J495" t="str">
            <v>48</v>
          </cell>
          <cell r="K495" t="str">
            <v>นครพนม</v>
          </cell>
          <cell r="L495" t="str">
            <v>4808</v>
          </cell>
          <cell r="M495" t="str">
            <v>ศรีสงคราม</v>
          </cell>
          <cell r="N495" t="str">
            <v>480801</v>
          </cell>
          <cell r="O495" t="str">
            <v>ศรีสงคราม</v>
          </cell>
          <cell r="P495" t="str">
            <v>01</v>
          </cell>
        </row>
        <row r="496">
          <cell r="D496" t="str">
            <v>11105</v>
          </cell>
          <cell r="E496" t="str">
            <v>รพ.ท่าอุเทน</v>
          </cell>
          <cell r="F496" t="str">
            <v>โรงพยาบาลท่าอุเทน</v>
          </cell>
          <cell r="G496" t="str">
            <v>รพช.</v>
          </cell>
          <cell r="H496" t="str">
            <v>F2</v>
          </cell>
          <cell r="I496">
            <v>40</v>
          </cell>
          <cell r="J496" t="str">
            <v>48</v>
          </cell>
          <cell r="K496" t="str">
            <v>นครพนม</v>
          </cell>
          <cell r="L496" t="str">
            <v>4803</v>
          </cell>
          <cell r="M496" t="str">
            <v>ท่าอุเทน</v>
          </cell>
          <cell r="N496" t="str">
            <v>480302</v>
          </cell>
          <cell r="O496" t="str">
            <v>โนนตาล</v>
          </cell>
          <cell r="P496" t="str">
            <v>06</v>
          </cell>
        </row>
        <row r="497">
          <cell r="D497" t="str">
            <v>11109</v>
          </cell>
          <cell r="E497" t="str">
            <v>รพ.นาแก</v>
          </cell>
          <cell r="F497" t="str">
            <v>โรงพยาบาลนาแก</v>
          </cell>
          <cell r="G497" t="str">
            <v>รพช.</v>
          </cell>
          <cell r="H497" t="str">
            <v>F2</v>
          </cell>
          <cell r="I497">
            <v>60</v>
          </cell>
          <cell r="J497" t="str">
            <v>48</v>
          </cell>
          <cell r="K497" t="str">
            <v>นครพนม</v>
          </cell>
          <cell r="L497" t="str">
            <v>4807</v>
          </cell>
          <cell r="M497" t="str">
            <v>นาแก</v>
          </cell>
          <cell r="N497" t="str">
            <v>480701</v>
          </cell>
          <cell r="O497" t="str">
            <v>นาแก</v>
          </cell>
          <cell r="P497" t="str">
            <v>07</v>
          </cell>
        </row>
        <row r="498">
          <cell r="D498" t="str">
            <v>11107</v>
          </cell>
          <cell r="E498" t="str">
            <v>รพ.นาทม</v>
          </cell>
          <cell r="F498" t="str">
            <v>โรงพยาบาลนาทม</v>
          </cell>
          <cell r="G498" t="str">
            <v>รพช.</v>
          </cell>
          <cell r="H498" t="str">
            <v>F2</v>
          </cell>
          <cell r="I498">
            <v>30</v>
          </cell>
          <cell r="J498" t="str">
            <v>48</v>
          </cell>
          <cell r="K498" t="str">
            <v>นครพนม</v>
          </cell>
          <cell r="L498" t="str">
            <v>4811</v>
          </cell>
          <cell r="M498" t="str">
            <v>นาทม</v>
          </cell>
          <cell r="N498" t="str">
            <v>481103</v>
          </cell>
          <cell r="O498" t="str">
            <v>ดอนเตย</v>
          </cell>
          <cell r="P498" t="str">
            <v>04</v>
          </cell>
        </row>
        <row r="499">
          <cell r="D499" t="str">
            <v>11111</v>
          </cell>
          <cell r="E499" t="str">
            <v>รพ.นาหว้า</v>
          </cell>
          <cell r="F499" t="str">
            <v>โรงพยาบาลนาหว้า</v>
          </cell>
          <cell r="G499" t="str">
            <v>รพช.</v>
          </cell>
          <cell r="H499" t="str">
            <v>F2</v>
          </cell>
          <cell r="I499">
            <v>36</v>
          </cell>
          <cell r="J499" t="str">
            <v>48</v>
          </cell>
          <cell r="K499" t="str">
            <v>นครพนม</v>
          </cell>
          <cell r="L499" t="str">
            <v>4809</v>
          </cell>
          <cell r="M499" t="str">
            <v>นาหว้า</v>
          </cell>
          <cell r="N499" t="str">
            <v>480901</v>
          </cell>
          <cell r="O499" t="str">
            <v>นาหว้า</v>
          </cell>
          <cell r="P499" t="str">
            <v>05</v>
          </cell>
        </row>
        <row r="500">
          <cell r="D500" t="str">
            <v>11106</v>
          </cell>
          <cell r="E500" t="str">
            <v>รพ.บ้านแพง</v>
          </cell>
          <cell r="F500" t="str">
            <v>โรงพยาบาลบ้านแพง</v>
          </cell>
          <cell r="G500" t="str">
            <v>รพช.</v>
          </cell>
          <cell r="H500" t="str">
            <v>F2</v>
          </cell>
          <cell r="I500">
            <v>43</v>
          </cell>
          <cell r="J500" t="str">
            <v>48</v>
          </cell>
          <cell r="K500" t="str">
            <v>นครพนม</v>
          </cell>
          <cell r="L500" t="str">
            <v>4804</v>
          </cell>
          <cell r="M500" t="str">
            <v>บ้านแพง</v>
          </cell>
          <cell r="N500" t="str">
            <v>480401</v>
          </cell>
          <cell r="O500" t="str">
            <v>บ้านแพง</v>
          </cell>
          <cell r="P500" t="str">
            <v>02</v>
          </cell>
        </row>
        <row r="501">
          <cell r="D501" t="str">
            <v>11104</v>
          </cell>
          <cell r="E501" t="str">
            <v>รพ.ปลาปาก</v>
          </cell>
          <cell r="F501" t="str">
            <v>โรงพยาบาลปลาปาก</v>
          </cell>
          <cell r="G501" t="str">
            <v>รพช.</v>
          </cell>
          <cell r="H501" t="str">
            <v>F2</v>
          </cell>
          <cell r="I501">
            <v>40</v>
          </cell>
          <cell r="J501" t="str">
            <v>48</v>
          </cell>
          <cell r="K501" t="str">
            <v>นครพนม</v>
          </cell>
          <cell r="L501" t="str">
            <v>4802</v>
          </cell>
          <cell r="M501" t="str">
            <v>ปลาปาก</v>
          </cell>
          <cell r="N501" t="str">
            <v>480201</v>
          </cell>
          <cell r="O501" t="str">
            <v>ปลาปาก</v>
          </cell>
          <cell r="P501" t="str">
            <v>02</v>
          </cell>
        </row>
        <row r="502">
          <cell r="D502" t="str">
            <v>11112</v>
          </cell>
          <cell r="E502" t="str">
            <v>รพ.โพนสวรรค์</v>
          </cell>
          <cell r="F502" t="str">
            <v>โรงพยาบาลโพนสวรรค์</v>
          </cell>
          <cell r="G502" t="str">
            <v>รพช.</v>
          </cell>
          <cell r="H502" t="str">
            <v>F2</v>
          </cell>
          <cell r="I502">
            <v>30</v>
          </cell>
          <cell r="J502" t="str">
            <v>48</v>
          </cell>
          <cell r="K502" t="str">
            <v>นครพนม</v>
          </cell>
          <cell r="L502" t="str">
            <v>4810</v>
          </cell>
          <cell r="M502" t="str">
            <v>โพนสวรรค์</v>
          </cell>
          <cell r="N502" t="str">
            <v>481001</v>
          </cell>
          <cell r="O502" t="str">
            <v>โพนสวรรค์</v>
          </cell>
          <cell r="P502" t="str">
            <v>05</v>
          </cell>
        </row>
        <row r="503">
          <cell r="D503" t="str">
            <v>11108</v>
          </cell>
          <cell r="E503" t="str">
            <v>รพ.เรณูนคร</v>
          </cell>
          <cell r="F503" t="str">
            <v>โรงพยาบาลเรณูนคร</v>
          </cell>
          <cell r="G503" t="str">
            <v>รพช.</v>
          </cell>
          <cell r="H503" t="str">
            <v>F2</v>
          </cell>
          <cell r="I503">
            <v>40</v>
          </cell>
          <cell r="J503" t="str">
            <v>48</v>
          </cell>
          <cell r="K503" t="str">
            <v>นครพนม</v>
          </cell>
          <cell r="L503" t="str">
            <v>4806</v>
          </cell>
          <cell r="M503" t="str">
            <v>เรณูนคร</v>
          </cell>
          <cell r="N503" t="str">
            <v>480602</v>
          </cell>
          <cell r="O503" t="str">
            <v>โพนทอง</v>
          </cell>
          <cell r="P503" t="str">
            <v>09</v>
          </cell>
        </row>
        <row r="504">
          <cell r="D504" t="str">
            <v>40840</v>
          </cell>
          <cell r="E504" t="str">
            <v>รพ.วังยาง</v>
          </cell>
          <cell r="F504" t="str">
            <v>โรงพยาบาลวังยาง</v>
          </cell>
          <cell r="G504" t="str">
            <v>รพช.</v>
          </cell>
          <cell r="H504" t="str">
            <v>F3</v>
          </cell>
          <cell r="I504">
            <v>25</v>
          </cell>
          <cell r="J504" t="str">
            <v>48</v>
          </cell>
          <cell r="K504" t="str">
            <v>นครพนม</v>
          </cell>
          <cell r="L504" t="str">
            <v>4812</v>
          </cell>
          <cell r="M504" t="str">
            <v>วังยาง</v>
          </cell>
          <cell r="N504" t="str">
            <v>481201</v>
          </cell>
          <cell r="O504" t="str">
            <v>วังยาง</v>
          </cell>
          <cell r="P504" t="str">
            <v>01</v>
          </cell>
        </row>
        <row r="505">
          <cell r="D505" t="str">
            <v>11040</v>
          </cell>
          <cell r="E505" t="str">
            <v>รพ.บึงกาฬ</v>
          </cell>
          <cell r="F505" t="str">
            <v>โรงพยาบาลบึงกาฬ</v>
          </cell>
          <cell r="G505" t="str">
            <v>รพท.</v>
          </cell>
          <cell r="H505" t="str">
            <v>S</v>
          </cell>
          <cell r="I505">
            <v>259</v>
          </cell>
          <cell r="J505" t="str">
            <v>38</v>
          </cell>
          <cell r="K505" t="str">
            <v>บึงกาฬ</v>
          </cell>
          <cell r="L505" t="str">
            <v>3801</v>
          </cell>
          <cell r="M505" t="str">
            <v>เมืองบึงกาฬ</v>
          </cell>
          <cell r="N505" t="str">
            <v>380101</v>
          </cell>
          <cell r="O505" t="str">
            <v>บึงกาฬ</v>
          </cell>
          <cell r="P505" t="str">
            <v>01</v>
          </cell>
        </row>
        <row r="506">
          <cell r="D506" t="str">
            <v>11046</v>
          </cell>
          <cell r="E506" t="str">
            <v>รพ.เซกา</v>
          </cell>
          <cell r="F506" t="str">
            <v>โรงพยาบาลเซกา</v>
          </cell>
          <cell r="G506" t="str">
            <v>รพช.</v>
          </cell>
          <cell r="H506" t="str">
            <v>M2</v>
          </cell>
          <cell r="I506">
            <v>120</v>
          </cell>
          <cell r="J506" t="str">
            <v>38</v>
          </cell>
          <cell r="K506" t="str">
            <v>บึงกาฬ</v>
          </cell>
          <cell r="L506" t="str">
            <v>3804</v>
          </cell>
          <cell r="M506" t="str">
            <v>เซกา</v>
          </cell>
          <cell r="N506" t="str">
            <v>380401</v>
          </cell>
          <cell r="O506" t="str">
            <v>เซกา</v>
          </cell>
          <cell r="P506" t="str">
            <v>01</v>
          </cell>
        </row>
        <row r="507">
          <cell r="D507" t="str">
            <v>11043</v>
          </cell>
          <cell r="E507" t="str">
            <v>รพ.โซ่พิสัย</v>
          </cell>
          <cell r="F507" t="str">
            <v>โรงพยาบาลโซ่พิสัย</v>
          </cell>
          <cell r="G507" t="str">
            <v>รพช.</v>
          </cell>
          <cell r="H507" t="str">
            <v>F2</v>
          </cell>
          <cell r="I507">
            <v>75</v>
          </cell>
          <cell r="J507" t="str">
            <v>38</v>
          </cell>
          <cell r="K507" t="str">
            <v>บึงกาฬ</v>
          </cell>
          <cell r="L507" t="str">
            <v>3803</v>
          </cell>
          <cell r="M507" t="str">
            <v>โซ่พิสัย</v>
          </cell>
          <cell r="N507" t="str">
            <v>380301</v>
          </cell>
          <cell r="O507" t="str">
            <v>โซ่</v>
          </cell>
          <cell r="P507" t="str">
            <v>02</v>
          </cell>
        </row>
        <row r="508">
          <cell r="D508" t="str">
            <v>11048</v>
          </cell>
          <cell r="E508" t="str">
            <v>รพ.บึงโขงหลง</v>
          </cell>
          <cell r="F508" t="str">
            <v>โรงพยาบาลบึงโขงหลง</v>
          </cell>
          <cell r="G508" t="str">
            <v>รพช.</v>
          </cell>
          <cell r="H508" t="str">
            <v>F2</v>
          </cell>
          <cell r="I508">
            <v>62</v>
          </cell>
          <cell r="J508" t="str">
            <v>38</v>
          </cell>
          <cell r="K508" t="str">
            <v>บึงกาฬ</v>
          </cell>
          <cell r="L508" t="str">
            <v>3806</v>
          </cell>
          <cell r="M508" t="str">
            <v>บึงโขงหลง</v>
          </cell>
          <cell r="N508" t="str">
            <v>380601</v>
          </cell>
          <cell r="O508" t="str">
            <v>บึงโขงหลง</v>
          </cell>
          <cell r="P508" t="str">
            <v>11</v>
          </cell>
        </row>
        <row r="509">
          <cell r="D509" t="str">
            <v>11047</v>
          </cell>
          <cell r="E509" t="str">
            <v>รพ.ปากคาด</v>
          </cell>
          <cell r="F509" t="str">
            <v>โรงพยาบาลปากคาด</v>
          </cell>
          <cell r="G509" t="str">
            <v>รพช.</v>
          </cell>
          <cell r="H509" t="str">
            <v>F2</v>
          </cell>
          <cell r="I509">
            <v>37</v>
          </cell>
          <cell r="J509" t="str">
            <v>38</v>
          </cell>
          <cell r="K509" t="str">
            <v>บึงกาฬ</v>
          </cell>
          <cell r="L509" t="str">
            <v>3805</v>
          </cell>
          <cell r="M509" t="str">
            <v>ปากคาด</v>
          </cell>
          <cell r="N509" t="str">
            <v>380504</v>
          </cell>
          <cell r="O509" t="str">
            <v>โนนศิลา</v>
          </cell>
          <cell r="P509" t="str">
            <v>04</v>
          </cell>
        </row>
        <row r="510">
          <cell r="D510" t="str">
            <v>11041</v>
          </cell>
          <cell r="E510" t="str">
            <v>รพ.พรเจริญ</v>
          </cell>
          <cell r="F510" t="str">
            <v>โรงพยาบาลพรเจริญ</v>
          </cell>
          <cell r="G510" t="str">
            <v>รพช.</v>
          </cell>
          <cell r="H510" t="str">
            <v>F2</v>
          </cell>
          <cell r="I510">
            <v>42</v>
          </cell>
          <cell r="J510" t="str">
            <v>38</v>
          </cell>
          <cell r="K510" t="str">
            <v>บึงกาฬ</v>
          </cell>
          <cell r="L510" t="str">
            <v>3802</v>
          </cell>
          <cell r="M510" t="str">
            <v>พรเจริญ</v>
          </cell>
          <cell r="N510" t="str">
            <v>380203</v>
          </cell>
          <cell r="O510" t="str">
            <v>พรเจริญ</v>
          </cell>
          <cell r="P510" t="str">
            <v>08</v>
          </cell>
        </row>
        <row r="511">
          <cell r="D511" t="str">
            <v>11049</v>
          </cell>
          <cell r="E511" t="str">
            <v>รพ.ศรีวิไล</v>
          </cell>
          <cell r="F511" t="str">
            <v>โรงพยาบาลศรีวิไล</v>
          </cell>
          <cell r="G511" t="str">
            <v>รพช.</v>
          </cell>
          <cell r="H511" t="str">
            <v>F2</v>
          </cell>
          <cell r="I511">
            <v>38</v>
          </cell>
          <cell r="J511" t="str">
            <v>38</v>
          </cell>
          <cell r="K511" t="str">
            <v>บึงกาฬ</v>
          </cell>
          <cell r="L511" t="str">
            <v>3807</v>
          </cell>
          <cell r="M511" t="str">
            <v>ศรีวิไล</v>
          </cell>
          <cell r="N511" t="str">
            <v>380701</v>
          </cell>
          <cell r="O511" t="str">
            <v>ศรีวิไล</v>
          </cell>
          <cell r="P511" t="str">
            <v>11</v>
          </cell>
        </row>
        <row r="512">
          <cell r="D512" t="str">
            <v>11050</v>
          </cell>
          <cell r="E512" t="str">
            <v>รพ.บุ่งคล้า</v>
          </cell>
          <cell r="F512" t="str">
            <v>โรงพยาบาลบุ่งคล้า</v>
          </cell>
          <cell r="G512" t="str">
            <v>รพช.</v>
          </cell>
          <cell r="H512" t="str">
            <v>F3</v>
          </cell>
          <cell r="I512">
            <v>32</v>
          </cell>
          <cell r="J512" t="str">
            <v>38</v>
          </cell>
          <cell r="K512" t="str">
            <v>บึงกาฬ</v>
          </cell>
          <cell r="L512" t="str">
            <v>3808</v>
          </cell>
          <cell r="M512" t="str">
            <v>บุ่งคล้า</v>
          </cell>
          <cell r="N512" t="str">
            <v>380801</v>
          </cell>
          <cell r="O512" t="str">
            <v>บุ่งคล้า</v>
          </cell>
          <cell r="P512" t="str">
            <v>02</v>
          </cell>
        </row>
        <row r="513">
          <cell r="D513" t="str">
            <v>10705</v>
          </cell>
          <cell r="E513" t="str">
            <v>รพ.เลย</v>
          </cell>
          <cell r="F513" t="str">
            <v>โรงพยาบาลเลย</v>
          </cell>
          <cell r="G513" t="str">
            <v>รพท.</v>
          </cell>
          <cell r="H513" t="str">
            <v>S</v>
          </cell>
          <cell r="I513">
            <v>480</v>
          </cell>
          <cell r="J513" t="str">
            <v>42</v>
          </cell>
          <cell r="K513" t="str">
            <v>เลย</v>
          </cell>
          <cell r="L513" t="str">
            <v>4201</v>
          </cell>
          <cell r="M513" t="str">
            <v>เมืองเลย</v>
          </cell>
          <cell r="N513" t="str">
            <v>420101</v>
          </cell>
          <cell r="O513" t="str">
            <v>กุดป่อง</v>
          </cell>
          <cell r="P513" t="str">
            <v>01</v>
          </cell>
        </row>
        <row r="514">
          <cell r="D514" t="str">
            <v>11447</v>
          </cell>
          <cell r="E514" t="str">
            <v>รพ.สมเด็จพระยุพราชด่านซ้าย</v>
          </cell>
          <cell r="F514" t="str">
            <v>โรงพยาบาลสมเด็จพระยุพราชด่านซ้าย</v>
          </cell>
          <cell r="G514" t="str">
            <v>รพช.</v>
          </cell>
          <cell r="H514" t="str">
            <v>M2</v>
          </cell>
          <cell r="I514">
            <v>60</v>
          </cell>
          <cell r="J514" t="str">
            <v>42</v>
          </cell>
          <cell r="K514" t="str">
            <v>เลย</v>
          </cell>
          <cell r="L514" t="str">
            <v>4205</v>
          </cell>
          <cell r="M514" t="str">
            <v>ด่านซ้าย</v>
          </cell>
          <cell r="N514" t="str">
            <v>420501</v>
          </cell>
          <cell r="O514" t="str">
            <v>ด่านซ้าย</v>
          </cell>
          <cell r="P514" t="str">
            <v>03</v>
          </cell>
        </row>
        <row r="515">
          <cell r="D515" t="str">
            <v>11036</v>
          </cell>
          <cell r="E515" t="str">
            <v>รพ.วังสะพุง</v>
          </cell>
          <cell r="F515" t="str">
            <v>โรงพยาบาลวังสะพุง</v>
          </cell>
          <cell r="G515" t="str">
            <v>รพช.</v>
          </cell>
          <cell r="H515" t="str">
            <v>F1</v>
          </cell>
          <cell r="I515">
            <v>113</v>
          </cell>
          <cell r="J515" t="str">
            <v>42</v>
          </cell>
          <cell r="K515" t="str">
            <v>เลย</v>
          </cell>
          <cell r="L515" t="str">
            <v>4209</v>
          </cell>
          <cell r="M515" t="str">
            <v>วังสะพุง</v>
          </cell>
          <cell r="N515" t="str">
            <v>420901</v>
          </cell>
          <cell r="O515" t="str">
            <v>วังสะพุง</v>
          </cell>
          <cell r="P515" t="str">
            <v>03</v>
          </cell>
        </row>
        <row r="516">
          <cell r="D516" t="str">
            <v>11031</v>
          </cell>
          <cell r="E516" t="str">
            <v>รพ.เชียงคาน</v>
          </cell>
          <cell r="F516" t="str">
            <v>โรงพยาบาลเชียงคาน</v>
          </cell>
          <cell r="G516" t="str">
            <v>รพช.</v>
          </cell>
          <cell r="H516" t="str">
            <v>F2</v>
          </cell>
          <cell r="I516">
            <v>49</v>
          </cell>
          <cell r="J516" t="str">
            <v>42</v>
          </cell>
          <cell r="K516" t="str">
            <v>เลย</v>
          </cell>
          <cell r="L516" t="str">
            <v>4203</v>
          </cell>
          <cell r="M516" t="str">
            <v>เชียงคาน</v>
          </cell>
          <cell r="N516" t="str">
            <v>420301</v>
          </cell>
          <cell r="O516" t="str">
            <v>เชียงคาน</v>
          </cell>
          <cell r="P516" t="str">
            <v>02</v>
          </cell>
        </row>
        <row r="517">
          <cell r="D517" t="str">
            <v>11035</v>
          </cell>
          <cell r="E517" t="str">
            <v>รพ.ท่าลี่</v>
          </cell>
          <cell r="F517" t="str">
            <v>โรงพยาบาลท่าลี่</v>
          </cell>
          <cell r="G517" t="str">
            <v>รพช.</v>
          </cell>
          <cell r="H517" t="str">
            <v>F2</v>
          </cell>
          <cell r="I517">
            <v>50</v>
          </cell>
          <cell r="J517" t="str">
            <v>42</v>
          </cell>
          <cell r="K517" t="str">
            <v>เลย</v>
          </cell>
          <cell r="L517" t="str">
            <v>4208</v>
          </cell>
          <cell r="M517" t="str">
            <v>ท่าลี่</v>
          </cell>
          <cell r="N517" t="str">
            <v>420801</v>
          </cell>
          <cell r="O517" t="str">
            <v>ท่าลี่</v>
          </cell>
          <cell r="P517" t="str">
            <v>01</v>
          </cell>
        </row>
        <row r="518">
          <cell r="D518" t="str">
            <v>11030</v>
          </cell>
          <cell r="E518" t="str">
            <v>รพ.นาด้วง</v>
          </cell>
          <cell r="F518" t="str">
            <v>โรงพยาบาลนาด้วง</v>
          </cell>
          <cell r="G518" t="str">
            <v>รพช.</v>
          </cell>
          <cell r="H518" t="str">
            <v>F2</v>
          </cell>
          <cell r="I518">
            <v>38</v>
          </cell>
          <cell r="J518" t="str">
            <v>42</v>
          </cell>
          <cell r="K518" t="str">
            <v>เลย</v>
          </cell>
          <cell r="L518" t="str">
            <v>4202</v>
          </cell>
          <cell r="M518" t="str">
            <v>นาด้วง</v>
          </cell>
          <cell r="N518" t="str">
            <v>420201</v>
          </cell>
          <cell r="O518" t="str">
            <v>นาด้วง</v>
          </cell>
          <cell r="P518" t="str">
            <v>06</v>
          </cell>
        </row>
        <row r="519">
          <cell r="D519" t="str">
            <v>11032</v>
          </cell>
          <cell r="E519" t="str">
            <v>รพ.ปากชม</v>
          </cell>
          <cell r="F519" t="str">
            <v>โรงพยาบาลปากชม</v>
          </cell>
          <cell r="G519" t="str">
            <v>รพช.</v>
          </cell>
          <cell r="H519" t="str">
            <v>F2</v>
          </cell>
          <cell r="I519">
            <v>47</v>
          </cell>
          <cell r="J519" t="str">
            <v>42</v>
          </cell>
          <cell r="K519" t="str">
            <v>เลย</v>
          </cell>
          <cell r="L519" t="str">
            <v>4204</v>
          </cell>
          <cell r="M519" t="str">
            <v>ปากชม</v>
          </cell>
          <cell r="N519" t="str">
            <v>420401</v>
          </cell>
          <cell r="O519" t="str">
            <v>ปากชม</v>
          </cell>
          <cell r="P519" t="str">
            <v>01</v>
          </cell>
        </row>
        <row r="520">
          <cell r="D520" t="str">
            <v>11039</v>
          </cell>
          <cell r="E520" t="str">
            <v>รพ.ผาขาว</v>
          </cell>
          <cell r="F520" t="str">
            <v>โรงพยาบาลผาขาว</v>
          </cell>
          <cell r="G520" t="str">
            <v>รพช.</v>
          </cell>
          <cell r="H520" t="str">
            <v>F2</v>
          </cell>
          <cell r="I520">
            <v>48</v>
          </cell>
          <cell r="J520" t="str">
            <v>42</v>
          </cell>
          <cell r="K520" t="str">
            <v>เลย</v>
          </cell>
          <cell r="L520" t="str">
            <v>4212</v>
          </cell>
          <cell r="M520" t="str">
            <v>ผาขาว</v>
          </cell>
          <cell r="N520" t="str">
            <v>421203</v>
          </cell>
          <cell r="O520" t="str">
            <v>โนนปอแดง</v>
          </cell>
          <cell r="P520" t="str">
            <v>08</v>
          </cell>
        </row>
        <row r="521">
          <cell r="D521" t="str">
            <v>11037</v>
          </cell>
          <cell r="E521" t="str">
            <v>รพ.ภูกระดึง</v>
          </cell>
          <cell r="F521" t="str">
            <v>โรงพยาบาลภูกระดึง</v>
          </cell>
          <cell r="G521" t="str">
            <v>รพช.</v>
          </cell>
          <cell r="H521" t="str">
            <v>F2</v>
          </cell>
          <cell r="I521">
            <v>47</v>
          </cell>
          <cell r="J521" t="str">
            <v>42</v>
          </cell>
          <cell r="K521" t="str">
            <v>เลย</v>
          </cell>
          <cell r="L521" t="str">
            <v>4210</v>
          </cell>
          <cell r="M521" t="str">
            <v>ภูกระดึง</v>
          </cell>
          <cell r="N521" t="str">
            <v>421007</v>
          </cell>
          <cell r="O521" t="str">
            <v>ภูกระดึง</v>
          </cell>
          <cell r="P521" t="str">
            <v>08</v>
          </cell>
        </row>
        <row r="522">
          <cell r="D522" t="str">
            <v>11034</v>
          </cell>
          <cell r="E522" t="str">
            <v>รพ.ภูเรือ</v>
          </cell>
          <cell r="F522" t="str">
            <v>โรงพยาบาลภูเรือ</v>
          </cell>
          <cell r="G522" t="str">
            <v>รพช.</v>
          </cell>
          <cell r="H522" t="str">
            <v>F2</v>
          </cell>
          <cell r="I522">
            <v>30</v>
          </cell>
          <cell r="J522" t="str">
            <v>42</v>
          </cell>
          <cell r="K522" t="str">
            <v>เลย</v>
          </cell>
          <cell r="L522" t="str">
            <v>4207</v>
          </cell>
          <cell r="M522" t="str">
            <v>ภูเรือ</v>
          </cell>
          <cell r="N522" t="str">
            <v>420701</v>
          </cell>
          <cell r="O522" t="str">
            <v>หนองบัว</v>
          </cell>
          <cell r="P522" t="str">
            <v>06</v>
          </cell>
        </row>
        <row r="523">
          <cell r="D523" t="str">
            <v>11038</v>
          </cell>
          <cell r="E523" t="str">
            <v>รพ.ภูหลวง</v>
          </cell>
          <cell r="F523" t="str">
            <v>โรงพยาบาลภูหลวง</v>
          </cell>
          <cell r="G523" t="str">
            <v>รพช.</v>
          </cell>
          <cell r="H523" t="str">
            <v>F2</v>
          </cell>
          <cell r="I523">
            <v>32</v>
          </cell>
          <cell r="J523" t="str">
            <v>42</v>
          </cell>
          <cell r="K523" t="str">
            <v>เลย</v>
          </cell>
          <cell r="L523" t="str">
            <v>4211</v>
          </cell>
          <cell r="M523" t="str">
            <v>ภูหลวง</v>
          </cell>
          <cell r="N523" t="str">
            <v>421102</v>
          </cell>
          <cell r="O523" t="str">
            <v>หนองคัน</v>
          </cell>
          <cell r="P523" t="str">
            <v>03</v>
          </cell>
        </row>
        <row r="524">
          <cell r="D524" t="str">
            <v>14133</v>
          </cell>
          <cell r="E524" t="str">
            <v>รพ.เอราวัณ</v>
          </cell>
          <cell r="F524" t="str">
            <v>โรงพยาบาลเอราวัณ</v>
          </cell>
          <cell r="G524" t="str">
            <v>รพช.</v>
          </cell>
          <cell r="H524" t="str">
            <v>F2</v>
          </cell>
          <cell r="I524">
            <v>37</v>
          </cell>
          <cell r="J524" t="str">
            <v>42</v>
          </cell>
          <cell r="K524" t="str">
            <v>เลย</v>
          </cell>
          <cell r="L524" t="str">
            <v>4213</v>
          </cell>
          <cell r="M524" t="str">
            <v>เอราวัณ</v>
          </cell>
          <cell r="N524" t="str">
            <v>421302</v>
          </cell>
          <cell r="O524" t="str">
            <v>ผาอินทร์แปลง</v>
          </cell>
          <cell r="P524" t="str">
            <v>03</v>
          </cell>
        </row>
        <row r="525">
          <cell r="D525" t="str">
            <v>11033</v>
          </cell>
          <cell r="E525" t="str">
            <v>รพ.นาแห้ว</v>
          </cell>
          <cell r="F525" t="str">
            <v>โรงพยาบาลนาแห้ว</v>
          </cell>
          <cell r="G525" t="str">
            <v>รพช.</v>
          </cell>
          <cell r="H525" t="str">
            <v>F3</v>
          </cell>
          <cell r="I525">
            <v>27</v>
          </cell>
          <cell r="J525" t="str">
            <v>42</v>
          </cell>
          <cell r="K525" t="str">
            <v>เลย</v>
          </cell>
          <cell r="L525" t="str">
            <v>4206</v>
          </cell>
          <cell r="M525" t="str">
            <v>นาแห้ว</v>
          </cell>
          <cell r="N525" t="str">
            <v>420601</v>
          </cell>
          <cell r="O525" t="str">
            <v>นาแห้ว</v>
          </cell>
          <cell r="P525" t="str">
            <v>05</v>
          </cell>
        </row>
        <row r="526">
          <cell r="D526" t="str">
            <v>28861</v>
          </cell>
          <cell r="E526" t="str">
            <v>รพ.หนองหิน</v>
          </cell>
          <cell r="F526" t="str">
            <v>โรงพยาบาลหนองหิน</v>
          </cell>
          <cell r="G526" t="str">
            <v>รพช.</v>
          </cell>
          <cell r="H526" t="str">
            <v>F2</v>
          </cell>
          <cell r="I526">
            <v>30</v>
          </cell>
          <cell r="J526" t="str">
            <v>42</v>
          </cell>
          <cell r="K526" t="str">
            <v>เลย</v>
          </cell>
          <cell r="L526" t="str">
            <v>4214</v>
          </cell>
          <cell r="M526" t="str">
            <v>หนองหิน</v>
          </cell>
          <cell r="N526" t="str">
            <v>421401</v>
          </cell>
          <cell r="O526" t="str">
            <v>หนองหิน</v>
          </cell>
          <cell r="P526" t="str">
            <v>00</v>
          </cell>
        </row>
        <row r="527">
          <cell r="D527" t="str">
            <v>10710</v>
          </cell>
          <cell r="E527" t="str">
            <v>รพ.สกลนคร</v>
          </cell>
          <cell r="F527" t="str">
            <v>โรงพยาบาลสกลนคร</v>
          </cell>
          <cell r="G527" t="str">
            <v>รพศ.</v>
          </cell>
          <cell r="H527" t="str">
            <v>A</v>
          </cell>
          <cell r="I527">
            <v>768</v>
          </cell>
          <cell r="J527" t="str">
            <v>47</v>
          </cell>
          <cell r="K527" t="str">
            <v>สกลนคร</v>
          </cell>
          <cell r="L527" t="str">
            <v>4701</v>
          </cell>
          <cell r="M527" t="str">
            <v>เมืองสกลนคร</v>
          </cell>
          <cell r="N527" t="str">
            <v>470101</v>
          </cell>
          <cell r="O527" t="str">
            <v>ธาตุเชิงชุม</v>
          </cell>
          <cell r="P527" t="str">
            <v>00</v>
          </cell>
        </row>
        <row r="528">
          <cell r="D528" t="str">
            <v>11095</v>
          </cell>
          <cell r="E528" t="str">
            <v>รพ.วานรนิวาส</v>
          </cell>
          <cell r="F528" t="str">
            <v>โรงพยาบาลวานรนิวาส</v>
          </cell>
          <cell r="G528" t="str">
            <v>รพท.</v>
          </cell>
          <cell r="H528" t="str">
            <v>M1</v>
          </cell>
          <cell r="I528">
            <v>186</v>
          </cell>
          <cell r="J528" t="str">
            <v>47</v>
          </cell>
          <cell r="K528" t="str">
            <v>สกลนคร</v>
          </cell>
          <cell r="L528" t="str">
            <v>4708</v>
          </cell>
          <cell r="M528" t="str">
            <v>วานรนิวาส</v>
          </cell>
          <cell r="N528" t="str">
            <v>470812</v>
          </cell>
          <cell r="O528" t="str">
            <v>คอนสวรรค์</v>
          </cell>
          <cell r="P528" t="str">
            <v>09</v>
          </cell>
        </row>
        <row r="529">
          <cell r="D529" t="str">
            <v>11450</v>
          </cell>
          <cell r="E529" t="str">
            <v>รพ.สมเด็จพระยุพราชสว่างแดนดิน</v>
          </cell>
          <cell r="F529" t="str">
            <v>โรงพยาบาลสมเด็จพระยุพราชสว่างแดนดิน</v>
          </cell>
          <cell r="G529" t="str">
            <v>รพท.</v>
          </cell>
          <cell r="H529" t="str">
            <v>M1</v>
          </cell>
          <cell r="I529">
            <v>240</v>
          </cell>
          <cell r="J529" t="str">
            <v>47</v>
          </cell>
          <cell r="K529" t="str">
            <v>สกลนคร</v>
          </cell>
          <cell r="L529" t="str">
            <v>4712</v>
          </cell>
          <cell r="M529" t="str">
            <v>สว่างแดนดิน</v>
          </cell>
          <cell r="N529" t="str">
            <v>471201</v>
          </cell>
          <cell r="O529" t="str">
            <v>สว่างแดนดิน</v>
          </cell>
          <cell r="P529" t="str">
            <v>11</v>
          </cell>
        </row>
        <row r="530">
          <cell r="D530" t="str">
            <v>11097</v>
          </cell>
          <cell r="E530" t="str">
            <v>รพ.บ้านม่วง</v>
          </cell>
          <cell r="F530" t="str">
            <v>โรงพยาบาลบ้านม่วง</v>
          </cell>
          <cell r="G530" t="str">
            <v>รพช.</v>
          </cell>
          <cell r="H530" t="str">
            <v>F1</v>
          </cell>
          <cell r="I530">
            <v>78</v>
          </cell>
          <cell r="J530" t="str">
            <v>47</v>
          </cell>
          <cell r="K530" t="str">
            <v>สกลนคร</v>
          </cell>
          <cell r="L530" t="str">
            <v>4710</v>
          </cell>
          <cell r="M530" t="str">
            <v>บ้านม่วง</v>
          </cell>
          <cell r="N530" t="str">
            <v>471001</v>
          </cell>
          <cell r="O530" t="str">
            <v>ม่วง</v>
          </cell>
          <cell r="P530" t="str">
            <v>02</v>
          </cell>
        </row>
        <row r="531">
          <cell r="D531" t="str">
            <v>11092</v>
          </cell>
          <cell r="E531" t="str">
            <v>รพ.พังโคน</v>
          </cell>
          <cell r="F531" t="str">
            <v>โรงพยาบาลพังโคน</v>
          </cell>
          <cell r="G531" t="str">
            <v>รพช.</v>
          </cell>
          <cell r="H531" t="str">
            <v>F1</v>
          </cell>
          <cell r="I531">
            <v>85</v>
          </cell>
          <cell r="J531" t="str">
            <v>47</v>
          </cell>
          <cell r="K531" t="str">
            <v>สกลนคร</v>
          </cell>
          <cell r="L531" t="str">
            <v>4705</v>
          </cell>
          <cell r="M531" t="str">
            <v>พังโคน</v>
          </cell>
          <cell r="N531" t="str">
            <v>470501</v>
          </cell>
          <cell r="O531" t="str">
            <v>พังโคน</v>
          </cell>
          <cell r="P531" t="str">
            <v>09</v>
          </cell>
        </row>
        <row r="532">
          <cell r="D532" t="str">
            <v>11098</v>
          </cell>
          <cell r="E532" t="str">
            <v>รพ.อากาศอำนวย</v>
          </cell>
          <cell r="F532" t="str">
            <v>โรงพยาบาลอากาศอำนวย</v>
          </cell>
          <cell r="G532" t="str">
            <v>รพช.</v>
          </cell>
          <cell r="H532" t="str">
            <v>F1</v>
          </cell>
          <cell r="I532">
            <v>96</v>
          </cell>
          <cell r="J532" t="str">
            <v>47</v>
          </cell>
          <cell r="K532" t="str">
            <v>สกลนคร</v>
          </cell>
          <cell r="L532" t="str">
            <v>4711</v>
          </cell>
          <cell r="M532" t="str">
            <v>อากาศอำนวย</v>
          </cell>
          <cell r="N532" t="str">
            <v>471101</v>
          </cell>
          <cell r="O532" t="str">
            <v>อากาศ</v>
          </cell>
          <cell r="P532" t="str">
            <v>03</v>
          </cell>
        </row>
        <row r="533">
          <cell r="D533" t="str">
            <v>11090</v>
          </cell>
          <cell r="E533" t="str">
            <v>รพ.กุดบาก</v>
          </cell>
          <cell r="F533" t="str">
            <v>โรงพยาบาลกุดบาก</v>
          </cell>
          <cell r="G533" t="str">
            <v>รพช.</v>
          </cell>
          <cell r="H533" t="str">
            <v>F2</v>
          </cell>
          <cell r="I533">
            <v>38</v>
          </cell>
          <cell r="J533" t="str">
            <v>47</v>
          </cell>
          <cell r="K533" t="str">
            <v>สกลนคร</v>
          </cell>
          <cell r="L533" t="str">
            <v>4703</v>
          </cell>
          <cell r="M533" t="str">
            <v>กุดบาก</v>
          </cell>
          <cell r="N533" t="str">
            <v>470301</v>
          </cell>
          <cell r="O533" t="str">
            <v>กุดบาก</v>
          </cell>
          <cell r="P533" t="str">
            <v>01</v>
          </cell>
        </row>
        <row r="534">
          <cell r="D534" t="str">
            <v>11089</v>
          </cell>
          <cell r="E534" t="str">
            <v>รพ.กุสุมาลย์</v>
          </cell>
          <cell r="F534" t="str">
            <v>โรงพยาบาลกุสุมาลย์</v>
          </cell>
          <cell r="G534" t="str">
            <v>รพช.</v>
          </cell>
          <cell r="H534" t="str">
            <v>F2</v>
          </cell>
          <cell r="I534">
            <v>40</v>
          </cell>
          <cell r="J534" t="str">
            <v>47</v>
          </cell>
          <cell r="K534" t="str">
            <v>สกลนคร</v>
          </cell>
          <cell r="L534" t="str">
            <v>4702</v>
          </cell>
          <cell r="M534" t="str">
            <v>กุสุมาลย์</v>
          </cell>
          <cell r="N534" t="str">
            <v>470202</v>
          </cell>
          <cell r="O534" t="str">
            <v>นาโพธิ์</v>
          </cell>
          <cell r="P534" t="str">
            <v>11</v>
          </cell>
        </row>
        <row r="535">
          <cell r="D535" t="str">
            <v>11096</v>
          </cell>
          <cell r="E535" t="str">
            <v>รพ.คำตากล้า</v>
          </cell>
          <cell r="F535" t="str">
            <v>โรงพยาบาลคำตากล้า</v>
          </cell>
          <cell r="G535" t="str">
            <v>รพช.</v>
          </cell>
          <cell r="H535" t="str">
            <v>F2</v>
          </cell>
          <cell r="I535">
            <v>37</v>
          </cell>
          <cell r="J535" t="str">
            <v>47</v>
          </cell>
          <cell r="K535" t="str">
            <v>สกลนคร</v>
          </cell>
          <cell r="L535" t="str">
            <v>4709</v>
          </cell>
          <cell r="M535" t="str">
            <v>คำตากล้า</v>
          </cell>
          <cell r="N535" t="str">
            <v>470901</v>
          </cell>
          <cell r="O535" t="str">
            <v>คำตากล้า</v>
          </cell>
          <cell r="P535" t="str">
            <v>11</v>
          </cell>
        </row>
        <row r="536">
          <cell r="D536" t="str">
            <v>11101</v>
          </cell>
          <cell r="E536" t="str">
            <v>รพ.โคกศรีสุพรรณ</v>
          </cell>
          <cell r="F536" t="str">
            <v>โรงพยาบาลโคกศรีสุพรรณ</v>
          </cell>
          <cell r="G536" t="str">
            <v>รพช.</v>
          </cell>
          <cell r="H536" t="str">
            <v>F2</v>
          </cell>
          <cell r="I536">
            <v>54</v>
          </cell>
          <cell r="J536" t="str">
            <v>47</v>
          </cell>
          <cell r="K536" t="str">
            <v>สกลนคร</v>
          </cell>
          <cell r="L536" t="str">
            <v>4715</v>
          </cell>
          <cell r="M536" t="str">
            <v>โคกศรีสุพรรณ</v>
          </cell>
          <cell r="N536" t="str">
            <v>471501</v>
          </cell>
          <cell r="O536" t="str">
            <v>ตองโขบ</v>
          </cell>
          <cell r="P536" t="str">
            <v>08</v>
          </cell>
        </row>
        <row r="537">
          <cell r="D537" t="str">
            <v>11102</v>
          </cell>
          <cell r="E537" t="str">
            <v>รพ.เจริญศิลป์</v>
          </cell>
          <cell r="F537" t="str">
            <v>โรงพยาบาลเจริญศิลป์</v>
          </cell>
          <cell r="G537" t="str">
            <v>รพช.</v>
          </cell>
          <cell r="H537" t="str">
            <v>F2</v>
          </cell>
          <cell r="I537">
            <v>40</v>
          </cell>
          <cell r="J537" t="str">
            <v>47</v>
          </cell>
          <cell r="K537" t="str">
            <v>สกลนคร</v>
          </cell>
          <cell r="L537" t="str">
            <v>4716</v>
          </cell>
          <cell r="M537" t="str">
            <v>เจริญศิลป์</v>
          </cell>
          <cell r="N537" t="str">
            <v>471602</v>
          </cell>
          <cell r="O537" t="str">
            <v>เจริญศิลป์</v>
          </cell>
          <cell r="P537" t="str">
            <v>02</v>
          </cell>
        </row>
        <row r="538">
          <cell r="D538" t="str">
            <v>11100</v>
          </cell>
          <cell r="E538" t="str">
            <v>รพ.เต่างอย</v>
          </cell>
          <cell r="F538" t="str">
            <v>โรงพยาบาลเต่างอย</v>
          </cell>
          <cell r="G538" t="str">
            <v>รพช.</v>
          </cell>
          <cell r="H538" t="str">
            <v>F2</v>
          </cell>
          <cell r="I538">
            <v>30</v>
          </cell>
          <cell r="J538" t="str">
            <v>47</v>
          </cell>
          <cell r="K538" t="str">
            <v>สกลนคร</v>
          </cell>
          <cell r="L538" t="str">
            <v>4714</v>
          </cell>
          <cell r="M538" t="str">
            <v>เต่างอย</v>
          </cell>
          <cell r="N538" t="str">
            <v>471401</v>
          </cell>
          <cell r="O538" t="str">
            <v>เต่างอย</v>
          </cell>
          <cell r="P538" t="str">
            <v>06</v>
          </cell>
        </row>
        <row r="539">
          <cell r="D539" t="str">
            <v>21323</v>
          </cell>
          <cell r="E539" t="str">
            <v>รพ.พระอาจารย์แบน ธนากโร</v>
          </cell>
          <cell r="F539" t="str">
            <v>โรงพยาบาลพระอาจารย์แบน  ธนากโร</v>
          </cell>
          <cell r="G539" t="str">
            <v>รพช.</v>
          </cell>
          <cell r="H539" t="str">
            <v>F2</v>
          </cell>
          <cell r="I539">
            <v>57</v>
          </cell>
          <cell r="J539" t="str">
            <v>47</v>
          </cell>
          <cell r="K539" t="str">
            <v>สกลนคร</v>
          </cell>
          <cell r="L539" t="str">
            <v>4718</v>
          </cell>
          <cell r="M539" t="str">
            <v>ภูพาน</v>
          </cell>
          <cell r="N539" t="str">
            <v>471803</v>
          </cell>
          <cell r="O539" t="str">
            <v>โคกภู</v>
          </cell>
          <cell r="P539" t="str">
            <v>00</v>
          </cell>
        </row>
        <row r="540">
          <cell r="D540" t="str">
            <v>11091</v>
          </cell>
          <cell r="E540" t="str">
            <v>รพ.พระอาจารย์ฝั้นอาจาโร</v>
          </cell>
          <cell r="F540" t="str">
            <v>โรงพยาบาลพระอาจารย์ฝั้นอาจาโร</v>
          </cell>
          <cell r="G540" t="str">
            <v>รพช.</v>
          </cell>
          <cell r="H540" t="str">
            <v>F2</v>
          </cell>
          <cell r="I540">
            <v>105</v>
          </cell>
          <cell r="J540" t="str">
            <v>47</v>
          </cell>
          <cell r="K540" t="str">
            <v>สกลนคร</v>
          </cell>
          <cell r="L540" t="str">
            <v>4704</v>
          </cell>
          <cell r="M540" t="str">
            <v>พรรณานิคม</v>
          </cell>
          <cell r="N540" t="str">
            <v>470401</v>
          </cell>
          <cell r="O540" t="str">
            <v>พรรณา</v>
          </cell>
          <cell r="P540" t="str">
            <v>10</v>
          </cell>
        </row>
        <row r="541">
          <cell r="D541" t="str">
            <v>11103</v>
          </cell>
          <cell r="E541" t="str">
            <v>รพ.โพนนาแก้ว</v>
          </cell>
          <cell r="F541" t="str">
            <v>โรงพยาบาลโพนนาแก้ว</v>
          </cell>
          <cell r="G541" t="str">
            <v>รพช.</v>
          </cell>
          <cell r="H541" t="str">
            <v>F2</v>
          </cell>
          <cell r="I541">
            <v>41</v>
          </cell>
          <cell r="J541" t="str">
            <v>47</v>
          </cell>
          <cell r="K541" t="str">
            <v>สกลนคร</v>
          </cell>
          <cell r="L541" t="str">
            <v>4717</v>
          </cell>
          <cell r="M541" t="str">
            <v>โพนนาแก้ว</v>
          </cell>
          <cell r="N541" t="str">
            <v>471702</v>
          </cell>
          <cell r="O541" t="str">
            <v>นาแก้ว</v>
          </cell>
          <cell r="P541" t="str">
            <v>10</v>
          </cell>
        </row>
        <row r="542">
          <cell r="D542" t="str">
            <v>11093</v>
          </cell>
          <cell r="E542" t="str">
            <v>รพ.วาริชภูมิ</v>
          </cell>
          <cell r="F542" t="str">
            <v>โรงพยาบาลวาริชภูมิ</v>
          </cell>
          <cell r="G542" t="str">
            <v>รพช.</v>
          </cell>
          <cell r="H542" t="str">
            <v>F2</v>
          </cell>
          <cell r="I542">
            <v>41</v>
          </cell>
          <cell r="J542" t="str">
            <v>47</v>
          </cell>
          <cell r="K542" t="str">
            <v>สกลนคร</v>
          </cell>
          <cell r="L542" t="str">
            <v>4706</v>
          </cell>
          <cell r="M542" t="str">
            <v>วาริชภูมิ</v>
          </cell>
          <cell r="N542" t="str">
            <v>470601</v>
          </cell>
          <cell r="O542" t="str">
            <v>วาริชภูมิ</v>
          </cell>
          <cell r="P542" t="str">
            <v>13</v>
          </cell>
        </row>
        <row r="543">
          <cell r="D543" t="str">
            <v>11099</v>
          </cell>
          <cell r="E543" t="str">
            <v>รพ.ส่องดาว</v>
          </cell>
          <cell r="F543" t="str">
            <v>โรงพยาบาลส่องดาว</v>
          </cell>
          <cell r="G543" t="str">
            <v>รพช.</v>
          </cell>
          <cell r="H543" t="str">
            <v>F2</v>
          </cell>
          <cell r="I543">
            <v>41</v>
          </cell>
          <cell r="J543" t="str">
            <v>47</v>
          </cell>
          <cell r="K543" t="str">
            <v>สกลนคร</v>
          </cell>
          <cell r="L543" t="str">
            <v>4713</v>
          </cell>
          <cell r="M543" t="str">
            <v>ส่องดาว</v>
          </cell>
          <cell r="N543" t="str">
            <v>471301</v>
          </cell>
          <cell r="O543" t="str">
            <v>ส่องดาว</v>
          </cell>
          <cell r="P543" t="str">
            <v>09</v>
          </cell>
        </row>
        <row r="544">
          <cell r="D544" t="str">
            <v>11094</v>
          </cell>
          <cell r="E544" t="str">
            <v>รพ.นิคมน้ำอูน</v>
          </cell>
          <cell r="F544" t="str">
            <v>โรงพยาบาลนิคมน้ำอูน</v>
          </cell>
          <cell r="G544" t="str">
            <v>รพช.</v>
          </cell>
          <cell r="H544" t="str">
            <v>F3</v>
          </cell>
          <cell r="I544">
            <v>17</v>
          </cell>
          <cell r="J544" t="str">
            <v>47</v>
          </cell>
          <cell r="K544" t="str">
            <v>สกลนคร</v>
          </cell>
          <cell r="L544" t="str">
            <v>4707</v>
          </cell>
          <cell r="M544" t="str">
            <v>นิคมน้ำอูน</v>
          </cell>
          <cell r="N544" t="str">
            <v>470702</v>
          </cell>
          <cell r="O544" t="str">
            <v>หนองปลิง</v>
          </cell>
          <cell r="P544" t="str">
            <v>05</v>
          </cell>
        </row>
        <row r="545">
          <cell r="D545" t="str">
            <v>10706</v>
          </cell>
          <cell r="E545" t="str">
            <v>รพ.หนองคาย</v>
          </cell>
          <cell r="F545" t="str">
            <v>โรงพยาบาลหนองคาย</v>
          </cell>
          <cell r="G545" t="str">
            <v>รพท.</v>
          </cell>
          <cell r="H545" t="str">
            <v>S</v>
          </cell>
          <cell r="I545">
            <v>429</v>
          </cell>
          <cell r="J545" t="str">
            <v>43</v>
          </cell>
          <cell r="K545" t="str">
            <v>หนองคาย</v>
          </cell>
          <cell r="L545" t="str">
            <v>4301</v>
          </cell>
          <cell r="M545" t="str">
            <v>เมืองหนองคาย</v>
          </cell>
          <cell r="N545" t="str">
            <v>430101</v>
          </cell>
          <cell r="O545" t="str">
            <v>ในเมือง</v>
          </cell>
          <cell r="P545" t="str">
            <v>03</v>
          </cell>
        </row>
        <row r="546">
          <cell r="D546" t="str">
            <v>11448</v>
          </cell>
          <cell r="E546" t="str">
            <v>รพ.สมเด็จพระยุพราชท่าบ่อ</v>
          </cell>
          <cell r="F546" t="str">
            <v>โรงพยาบาลสมเด็จพระยุพราชท่าบ่อ</v>
          </cell>
          <cell r="G546" t="str">
            <v>รพช.</v>
          </cell>
          <cell r="H546" t="str">
            <v>M2</v>
          </cell>
          <cell r="I546">
            <v>251</v>
          </cell>
          <cell r="J546" t="str">
            <v>43</v>
          </cell>
          <cell r="K546" t="str">
            <v>หนองคาย</v>
          </cell>
          <cell r="L546" t="str">
            <v>4302</v>
          </cell>
          <cell r="M546" t="str">
            <v>ท่าบ่อ</v>
          </cell>
          <cell r="N546" t="str">
            <v>430201</v>
          </cell>
          <cell r="O546" t="str">
            <v>ท่าบ่อ</v>
          </cell>
          <cell r="P546" t="str">
            <v>13</v>
          </cell>
        </row>
        <row r="547">
          <cell r="D547" t="str">
            <v>11042</v>
          </cell>
          <cell r="E547" t="str">
            <v>รพ.โพนพิสัย</v>
          </cell>
          <cell r="F547" t="str">
            <v>โรงพยาบาลโพนพิสัย</v>
          </cell>
          <cell r="G547" t="str">
            <v>รพช.</v>
          </cell>
          <cell r="H547" t="str">
            <v>F1</v>
          </cell>
          <cell r="I547">
            <v>109</v>
          </cell>
          <cell r="J547" t="str">
            <v>43</v>
          </cell>
          <cell r="K547" t="str">
            <v>หนองคาย</v>
          </cell>
          <cell r="L547" t="str">
            <v>4305</v>
          </cell>
          <cell r="M547" t="str">
            <v>โพนพิสัย</v>
          </cell>
          <cell r="N547" t="str">
            <v>430501</v>
          </cell>
          <cell r="O547" t="str">
            <v>จุมพล</v>
          </cell>
          <cell r="P547" t="str">
            <v>03</v>
          </cell>
        </row>
        <row r="548">
          <cell r="D548" t="str">
            <v>11044</v>
          </cell>
          <cell r="E548" t="str">
            <v>รพ.ศรีเชียงใหม่</v>
          </cell>
          <cell r="F548" t="str">
            <v>โรงพยาบาลศรีเชียงใหม่</v>
          </cell>
          <cell r="G548" t="str">
            <v>รพช.</v>
          </cell>
          <cell r="H548" t="str">
            <v>F2</v>
          </cell>
          <cell r="I548">
            <v>32</v>
          </cell>
          <cell r="J548" t="str">
            <v>43</v>
          </cell>
          <cell r="K548" t="str">
            <v>หนองคาย</v>
          </cell>
          <cell r="L548" t="str">
            <v>4307</v>
          </cell>
          <cell r="M548" t="str">
            <v>ศรีเชียงใหม่</v>
          </cell>
          <cell r="N548" t="str">
            <v>430701</v>
          </cell>
          <cell r="O548" t="str">
            <v>พานพร้าว</v>
          </cell>
          <cell r="P548" t="str">
            <v>01</v>
          </cell>
        </row>
        <row r="549">
          <cell r="D549" t="str">
            <v>11045</v>
          </cell>
          <cell r="E549" t="str">
            <v>รพ.สังคม</v>
          </cell>
          <cell r="F549" t="str">
            <v>โรงพยาบาลสังคม</v>
          </cell>
          <cell r="G549" t="str">
            <v>รพช.</v>
          </cell>
          <cell r="H549" t="str">
            <v>F2</v>
          </cell>
          <cell r="I549">
            <v>40</v>
          </cell>
          <cell r="J549" t="str">
            <v>43</v>
          </cell>
          <cell r="K549" t="str">
            <v>หนองคาย</v>
          </cell>
          <cell r="L549" t="str">
            <v>4308</v>
          </cell>
          <cell r="M549" t="str">
            <v>สังคม</v>
          </cell>
          <cell r="N549" t="str">
            <v>430802</v>
          </cell>
          <cell r="O549" t="str">
            <v>ผาตั้ง</v>
          </cell>
          <cell r="P549" t="str">
            <v>03</v>
          </cell>
        </row>
        <row r="550">
          <cell r="D550" t="str">
            <v>28811</v>
          </cell>
          <cell r="E550" t="str">
            <v>รพ.เฝ้าไร่</v>
          </cell>
          <cell r="F550" t="str">
            <v>โรงพยาบาลเฝ้าไร่</v>
          </cell>
          <cell r="G550" t="str">
            <v>รพช.</v>
          </cell>
          <cell r="H550" t="str">
            <v>F2</v>
          </cell>
          <cell r="I550">
            <v>30</v>
          </cell>
          <cell r="J550" t="str">
            <v>43</v>
          </cell>
          <cell r="K550" t="str">
            <v>หนองคาย</v>
          </cell>
          <cell r="L550" t="str">
            <v>4315</v>
          </cell>
          <cell r="M550" t="str">
            <v>เฝ้าไร่</v>
          </cell>
          <cell r="N550" t="str">
            <v>431501</v>
          </cell>
          <cell r="O550" t="str">
            <v>เฝ้าไร่</v>
          </cell>
          <cell r="P550" t="str">
            <v>11</v>
          </cell>
        </row>
        <row r="551">
          <cell r="D551" t="str">
            <v>28778</v>
          </cell>
          <cell r="E551" t="str">
            <v>รพ.โพธิ์ตาก</v>
          </cell>
          <cell r="F551" t="str">
            <v>โรงพยาบาลโพธิ์ตาก</v>
          </cell>
          <cell r="G551" t="str">
            <v>รพช.</v>
          </cell>
          <cell r="H551" t="str">
            <v>F3</v>
          </cell>
          <cell r="I551">
            <v>16</v>
          </cell>
          <cell r="J551" t="str">
            <v>43</v>
          </cell>
          <cell r="K551" t="str">
            <v>หนองคาย</v>
          </cell>
          <cell r="L551" t="str">
            <v>4317</v>
          </cell>
          <cell r="M551" t="str">
            <v>โพธิ์ตาก</v>
          </cell>
          <cell r="N551" t="str">
            <v>431701</v>
          </cell>
          <cell r="O551" t="str">
            <v>โพธิ์ตาก</v>
          </cell>
          <cell r="P551" t="str">
            <v>07</v>
          </cell>
        </row>
        <row r="552">
          <cell r="D552" t="str">
            <v>28815</v>
          </cell>
          <cell r="E552" t="str">
            <v>รพ.รัตนวาปี</v>
          </cell>
          <cell r="F552" t="str">
            <v>โรงพยาบาลรัตนวาปี</v>
          </cell>
          <cell r="G552" t="str">
            <v>รพช.</v>
          </cell>
          <cell r="H552" t="str">
            <v>F3</v>
          </cell>
          <cell r="I552">
            <v>36</v>
          </cell>
          <cell r="J552" t="str">
            <v>43</v>
          </cell>
          <cell r="K552" t="str">
            <v>หนองคาย</v>
          </cell>
          <cell r="L552" t="str">
            <v>4316</v>
          </cell>
          <cell r="M552" t="str">
            <v>รัตนวาปี</v>
          </cell>
          <cell r="N552" t="str">
            <v>431601</v>
          </cell>
          <cell r="O552" t="str">
            <v>รัตนวาปี</v>
          </cell>
          <cell r="P552" t="str">
            <v>11</v>
          </cell>
        </row>
        <row r="553">
          <cell r="D553" t="str">
            <v>21356</v>
          </cell>
          <cell r="E553" t="str">
            <v>รพ.สระใคร</v>
          </cell>
          <cell r="F553" t="str">
            <v>โรงพยาบาลสระใคร</v>
          </cell>
          <cell r="G553" t="str">
            <v>รพช.</v>
          </cell>
          <cell r="H553" t="str">
            <v>F3</v>
          </cell>
          <cell r="I553">
            <v>28</v>
          </cell>
          <cell r="J553" t="str">
            <v>43</v>
          </cell>
          <cell r="K553" t="str">
            <v>หนองคาย</v>
          </cell>
          <cell r="L553" t="str">
            <v>4314</v>
          </cell>
          <cell r="M553" t="str">
            <v>สระใคร</v>
          </cell>
          <cell r="N553" t="str">
            <v>431401</v>
          </cell>
          <cell r="O553" t="str">
            <v>สระใคร</v>
          </cell>
          <cell r="P553" t="str">
            <v>03</v>
          </cell>
        </row>
        <row r="554">
          <cell r="D554" t="str">
            <v>10704</v>
          </cell>
          <cell r="E554" t="str">
            <v>รพ.หนองบัวลำภู</v>
          </cell>
          <cell r="F554" t="str">
            <v>โรงพยาบาลหนองบัวลำภู</v>
          </cell>
          <cell r="G554" t="str">
            <v>รพท.</v>
          </cell>
          <cell r="H554" t="str">
            <v>S</v>
          </cell>
          <cell r="I554">
            <v>323</v>
          </cell>
          <cell r="J554" t="str">
            <v>39</v>
          </cell>
          <cell r="K554" t="str">
            <v>หนองบัวลำภู</v>
          </cell>
          <cell r="L554" t="str">
            <v>3901</v>
          </cell>
          <cell r="M554" t="str">
            <v>เมืองหนองบัวลำภู</v>
          </cell>
          <cell r="N554" t="str">
            <v>390101</v>
          </cell>
          <cell r="O554" t="str">
            <v>หนองบัว</v>
          </cell>
          <cell r="P554" t="str">
            <v>01</v>
          </cell>
        </row>
        <row r="555">
          <cell r="D555" t="str">
            <v>10991</v>
          </cell>
          <cell r="E555" t="str">
            <v>รพ.นากลาง</v>
          </cell>
          <cell r="F555" t="str">
            <v>โรงพยาบาลนากลาง</v>
          </cell>
          <cell r="G555" t="str">
            <v>รพช.</v>
          </cell>
          <cell r="H555" t="str">
            <v>F1</v>
          </cell>
          <cell r="I555">
            <v>78</v>
          </cell>
          <cell r="J555" t="str">
            <v>39</v>
          </cell>
          <cell r="K555" t="str">
            <v>หนองบัวลำภู</v>
          </cell>
          <cell r="L555" t="str">
            <v>3902</v>
          </cell>
          <cell r="M555" t="str">
            <v>นากลาง</v>
          </cell>
          <cell r="N555" t="str">
            <v>390201</v>
          </cell>
          <cell r="O555" t="str">
            <v>นากลาง</v>
          </cell>
          <cell r="P555" t="str">
            <v>06</v>
          </cell>
        </row>
        <row r="556">
          <cell r="D556" t="str">
            <v>10993</v>
          </cell>
          <cell r="E556" t="str">
            <v>รพ.ศรีบุญเรือง</v>
          </cell>
          <cell r="F556" t="str">
            <v>โรงพยาบาลศรีบุญเรือง</v>
          </cell>
          <cell r="G556" t="str">
            <v>รพช.</v>
          </cell>
          <cell r="H556" t="str">
            <v>F1</v>
          </cell>
          <cell r="I556">
            <v>90</v>
          </cell>
          <cell r="J556" t="str">
            <v>39</v>
          </cell>
          <cell r="K556" t="str">
            <v>หนองบัวลำภู</v>
          </cell>
          <cell r="L556" t="str">
            <v>3904</v>
          </cell>
          <cell r="M556" t="str">
            <v>ศรีบุญเรือง</v>
          </cell>
          <cell r="N556" t="str">
            <v>390401</v>
          </cell>
          <cell r="O556" t="str">
            <v>เมืองใหม่</v>
          </cell>
          <cell r="P556" t="str">
            <v>07</v>
          </cell>
        </row>
        <row r="557">
          <cell r="D557" t="str">
            <v>23367</v>
          </cell>
          <cell r="E557" t="str">
            <v>รพ.นาวังเฉลิมพระเกียรติ ๘๐ พรรษา</v>
          </cell>
          <cell r="F557" t="str">
            <v>โรงพยาบาลนาวังเฉลิมพระเกียรติ ๘๐ พรรษา</v>
          </cell>
          <cell r="G557" t="str">
            <v>รพช.</v>
          </cell>
          <cell r="H557" t="str">
            <v>F2</v>
          </cell>
          <cell r="I557">
            <v>46</v>
          </cell>
          <cell r="J557" t="str">
            <v>39</v>
          </cell>
          <cell r="K557" t="str">
            <v>หนองบัวลำภู</v>
          </cell>
          <cell r="L557" t="str">
            <v>3906</v>
          </cell>
          <cell r="M557" t="str">
            <v>นาวัง</v>
          </cell>
          <cell r="N557" t="str">
            <v>390601</v>
          </cell>
          <cell r="O557" t="str">
            <v>นาเหล่า</v>
          </cell>
          <cell r="P557" t="str">
            <v>00</v>
          </cell>
        </row>
        <row r="558">
          <cell r="D558" t="str">
            <v>10992</v>
          </cell>
          <cell r="E558" t="str">
            <v>รพ.โนนสัง</v>
          </cell>
          <cell r="F558" t="str">
            <v>โรงพยาบาลโนนสัง</v>
          </cell>
          <cell r="G558" t="str">
            <v>รพช.</v>
          </cell>
          <cell r="H558" t="str">
            <v>F2</v>
          </cell>
          <cell r="I558">
            <v>35</v>
          </cell>
          <cell r="J558" t="str">
            <v>39</v>
          </cell>
          <cell r="K558" t="str">
            <v>หนองบัวลำภู</v>
          </cell>
          <cell r="L558" t="str">
            <v>3903</v>
          </cell>
          <cell r="M558" t="str">
            <v>โนนสัง</v>
          </cell>
          <cell r="N558" t="str">
            <v>390301</v>
          </cell>
          <cell r="O558" t="str">
            <v>โนนสัง</v>
          </cell>
          <cell r="P558" t="str">
            <v>15</v>
          </cell>
        </row>
        <row r="559">
          <cell r="D559" t="str">
            <v>10994</v>
          </cell>
          <cell r="E559" t="str">
            <v>รพ.สุวรรณคูหา</v>
          </cell>
          <cell r="F559" t="str">
            <v>โรงพยาบาลสุวรรณคูหา</v>
          </cell>
          <cell r="G559" t="str">
            <v>รพช.</v>
          </cell>
          <cell r="H559" t="str">
            <v>F2</v>
          </cell>
          <cell r="I559">
            <v>55</v>
          </cell>
          <cell r="J559" t="str">
            <v>39</v>
          </cell>
          <cell r="K559" t="str">
            <v>หนองบัวลำภู</v>
          </cell>
          <cell r="L559" t="str">
            <v>3905</v>
          </cell>
          <cell r="M559" t="str">
            <v>สุวรรณคูหา</v>
          </cell>
          <cell r="N559" t="str">
            <v>390506</v>
          </cell>
          <cell r="O559" t="str">
            <v>สุวรรณคูหา</v>
          </cell>
          <cell r="P559" t="str">
            <v>06</v>
          </cell>
        </row>
        <row r="560">
          <cell r="D560" t="str">
            <v>10671</v>
          </cell>
          <cell r="E560" t="str">
            <v>รพ.อุดรธานี</v>
          </cell>
          <cell r="F560" t="str">
            <v>โรงพยาบาลอุดรธานี</v>
          </cell>
          <cell r="G560" t="str">
            <v>รพศ.</v>
          </cell>
          <cell r="H560" t="str">
            <v>A</v>
          </cell>
          <cell r="I560">
            <v>1073</v>
          </cell>
          <cell r="J560" t="str">
            <v>41</v>
          </cell>
          <cell r="K560" t="str">
            <v>อุดรธานี</v>
          </cell>
          <cell r="L560" t="str">
            <v>4101</v>
          </cell>
          <cell r="M560" t="str">
            <v>เมืองอุดรธานี</v>
          </cell>
          <cell r="N560" t="str">
            <v>410101</v>
          </cell>
          <cell r="O560" t="str">
            <v>หมากแข้ง</v>
          </cell>
          <cell r="P560" t="str">
            <v>00</v>
          </cell>
        </row>
        <row r="561">
          <cell r="D561" t="str">
            <v>11015</v>
          </cell>
          <cell r="E561" t="str">
            <v>รพ.กุมภวาปี</v>
          </cell>
          <cell r="F561" t="str">
            <v>โรงพยาบาลกุมภวาปี</v>
          </cell>
          <cell r="G561" t="str">
            <v>รพท.</v>
          </cell>
          <cell r="H561" t="str">
            <v>M1</v>
          </cell>
          <cell r="I561">
            <v>198</v>
          </cell>
          <cell r="J561" t="str">
            <v>41</v>
          </cell>
          <cell r="K561" t="str">
            <v>อุดรธานี</v>
          </cell>
          <cell r="L561" t="str">
            <v>4104</v>
          </cell>
          <cell r="M561" t="str">
            <v>กุมภวาปี</v>
          </cell>
          <cell r="N561" t="str">
            <v>410415</v>
          </cell>
          <cell r="O561" t="str">
            <v>กุมภวาปี</v>
          </cell>
          <cell r="P561" t="str">
            <v>05</v>
          </cell>
        </row>
        <row r="562">
          <cell r="D562" t="str">
            <v>11023</v>
          </cell>
          <cell r="E562" t="str">
            <v>รพ.บ้านผือ</v>
          </cell>
          <cell r="F562" t="str">
            <v>โรงพยาบาลบ้านผือ</v>
          </cell>
          <cell r="G562" t="str">
            <v>รพช.</v>
          </cell>
          <cell r="H562" t="str">
            <v>M2</v>
          </cell>
          <cell r="I562">
            <v>114</v>
          </cell>
          <cell r="J562" t="str">
            <v>41</v>
          </cell>
          <cell r="K562" t="str">
            <v>อุดรธานี</v>
          </cell>
          <cell r="L562" t="str">
            <v>4117</v>
          </cell>
          <cell r="M562" t="str">
            <v>บ้านผือ</v>
          </cell>
          <cell r="N562" t="str">
            <v>411701</v>
          </cell>
          <cell r="O562" t="str">
            <v>บ้านผือ</v>
          </cell>
          <cell r="P562" t="str">
            <v>02</v>
          </cell>
        </row>
        <row r="563">
          <cell r="D563" t="str">
            <v>11018</v>
          </cell>
          <cell r="E563" t="str">
            <v>รพ.หนองหาน</v>
          </cell>
          <cell r="F563" t="str">
            <v>โรงพยาบาลหนองหาน</v>
          </cell>
          <cell r="G563" t="str">
            <v>รพช.</v>
          </cell>
          <cell r="H563" t="str">
            <v>M2</v>
          </cell>
          <cell r="I563">
            <v>113</v>
          </cell>
          <cell r="J563" t="str">
            <v>41</v>
          </cell>
          <cell r="K563" t="str">
            <v>อุดรธานี</v>
          </cell>
          <cell r="L563" t="str">
            <v>4106</v>
          </cell>
          <cell r="M563" t="str">
            <v>หนองหาน</v>
          </cell>
          <cell r="N563" t="str">
            <v>410601</v>
          </cell>
          <cell r="O563" t="str">
            <v>หนองหาน</v>
          </cell>
          <cell r="P563" t="str">
            <v>06</v>
          </cell>
        </row>
        <row r="564">
          <cell r="D564" t="str">
            <v>11024</v>
          </cell>
          <cell r="E564" t="str">
            <v>รพ.น้ำโสม</v>
          </cell>
          <cell r="F564" t="str">
            <v>โรงพยาบาลน้ำโสม</v>
          </cell>
          <cell r="G564" t="str">
            <v>รพช.</v>
          </cell>
          <cell r="H564" t="str">
            <v>F2</v>
          </cell>
          <cell r="I564">
            <v>70</v>
          </cell>
          <cell r="J564" t="str">
            <v>41</v>
          </cell>
          <cell r="K564" t="str">
            <v>อุดรธานี</v>
          </cell>
          <cell r="L564" t="str">
            <v>4118</v>
          </cell>
          <cell r="M564" t="str">
            <v>น้ำโสม</v>
          </cell>
          <cell r="N564" t="str">
            <v>411810</v>
          </cell>
          <cell r="O564" t="str">
            <v>ศรีสำราญ</v>
          </cell>
          <cell r="P564" t="str">
            <v>01</v>
          </cell>
        </row>
        <row r="565">
          <cell r="D565" t="str">
            <v>11025</v>
          </cell>
          <cell r="E565" t="str">
            <v>รพ.เพ็ญ</v>
          </cell>
          <cell r="F565" t="str">
            <v>โรงพยาบาลเพ็ญ</v>
          </cell>
          <cell r="G565" t="str">
            <v>รพช.</v>
          </cell>
          <cell r="H565" t="str">
            <v>F1</v>
          </cell>
          <cell r="I565">
            <v>114</v>
          </cell>
          <cell r="J565" t="str">
            <v>41</v>
          </cell>
          <cell r="K565" t="str">
            <v>อุดรธานี</v>
          </cell>
          <cell r="L565" t="str">
            <v>4119</v>
          </cell>
          <cell r="M565" t="str">
            <v>เพ็ญ</v>
          </cell>
          <cell r="N565" t="str">
            <v>411901</v>
          </cell>
          <cell r="O565" t="str">
            <v>เพ็ญ</v>
          </cell>
          <cell r="P565" t="str">
            <v>01</v>
          </cell>
        </row>
        <row r="566">
          <cell r="D566" t="str">
            <v>11446</v>
          </cell>
          <cell r="E566" t="str">
            <v>รพ.สมเด็จพระยุพราชบ้านดุง</v>
          </cell>
          <cell r="F566" t="str">
            <v>โรงพยาบาลสมเด็จพระยุพราชบ้านดุง</v>
          </cell>
          <cell r="G566" t="str">
            <v>รพช.</v>
          </cell>
          <cell r="H566" t="str">
            <v>M2</v>
          </cell>
          <cell r="I566">
            <v>150</v>
          </cell>
          <cell r="J566" t="str">
            <v>41</v>
          </cell>
          <cell r="K566" t="str">
            <v>อุดรธานี</v>
          </cell>
          <cell r="L566" t="str">
            <v>4111</v>
          </cell>
          <cell r="M566" t="str">
            <v>บ้านดุง</v>
          </cell>
          <cell r="N566" t="str">
            <v>411101</v>
          </cell>
          <cell r="O566" t="str">
            <v>ศรีสุทโธ</v>
          </cell>
          <cell r="P566" t="str">
            <v>07</v>
          </cell>
        </row>
        <row r="567">
          <cell r="D567" t="str">
            <v>11013</v>
          </cell>
          <cell r="E567" t="str">
            <v>รพ.กุดจับ</v>
          </cell>
          <cell r="F567" t="str">
            <v>โรงพยาบาลกุดจับ</v>
          </cell>
          <cell r="G567" t="str">
            <v>รพช.</v>
          </cell>
          <cell r="H567" t="str">
            <v>F2</v>
          </cell>
          <cell r="I567">
            <v>56</v>
          </cell>
          <cell r="J567" t="str">
            <v>41</v>
          </cell>
          <cell r="K567" t="str">
            <v>อุดรธานี</v>
          </cell>
          <cell r="L567" t="str">
            <v>4102</v>
          </cell>
          <cell r="M567" t="str">
            <v>กุดจับ</v>
          </cell>
          <cell r="N567" t="str">
            <v>410206</v>
          </cell>
          <cell r="O567" t="str">
            <v>เมืองเพีย</v>
          </cell>
          <cell r="P567" t="str">
            <v>03</v>
          </cell>
        </row>
        <row r="568">
          <cell r="D568" t="str">
            <v>11020</v>
          </cell>
          <cell r="E568" t="str">
            <v>รพ.ไชยวาน</v>
          </cell>
          <cell r="F568" t="str">
            <v>โรงพยาบาลไชยวาน</v>
          </cell>
          <cell r="G568" t="str">
            <v>รพช.</v>
          </cell>
          <cell r="H568" t="str">
            <v>F2</v>
          </cell>
          <cell r="I568">
            <v>30</v>
          </cell>
          <cell r="J568" t="str">
            <v>41</v>
          </cell>
          <cell r="K568" t="str">
            <v>อุดรธานี</v>
          </cell>
          <cell r="L568" t="str">
            <v>4108</v>
          </cell>
          <cell r="M568" t="str">
            <v>ไชยวาน</v>
          </cell>
          <cell r="N568" t="str">
            <v>410801</v>
          </cell>
          <cell r="O568" t="str">
            <v>ไชยวาน</v>
          </cell>
          <cell r="P568" t="str">
            <v>05</v>
          </cell>
        </row>
        <row r="569">
          <cell r="D569" t="str">
            <v>11019</v>
          </cell>
          <cell r="E569" t="str">
            <v>รพ.ทุ่งฝน</v>
          </cell>
          <cell r="F569" t="str">
            <v>โรงพยาบาลทุ่งฝน</v>
          </cell>
          <cell r="G569" t="str">
            <v>รพช.</v>
          </cell>
          <cell r="H569" t="str">
            <v>F2</v>
          </cell>
          <cell r="I569">
            <v>30</v>
          </cell>
          <cell r="J569" t="str">
            <v>41</v>
          </cell>
          <cell r="K569" t="str">
            <v>อุดรธานี</v>
          </cell>
          <cell r="L569" t="str">
            <v>4107</v>
          </cell>
          <cell r="M569" t="str">
            <v>ทุ่งฝน</v>
          </cell>
          <cell r="N569" t="str">
            <v>410701</v>
          </cell>
          <cell r="O569" t="str">
            <v>ทุ่งฝน</v>
          </cell>
          <cell r="P569" t="str">
            <v>11</v>
          </cell>
        </row>
        <row r="570">
          <cell r="D570" t="str">
            <v>11028</v>
          </cell>
          <cell r="E570" t="str">
            <v>รพ.นายูง</v>
          </cell>
          <cell r="F570" t="str">
            <v>โรงพยาบาลนายูง</v>
          </cell>
          <cell r="G570" t="str">
            <v>รพช.</v>
          </cell>
          <cell r="H570" t="str">
            <v>F2</v>
          </cell>
          <cell r="I570">
            <v>30</v>
          </cell>
          <cell r="J570" t="str">
            <v>41</v>
          </cell>
          <cell r="K570" t="str">
            <v>อุดรธานี</v>
          </cell>
          <cell r="L570" t="str">
            <v>4122</v>
          </cell>
          <cell r="M570" t="str">
            <v>นายูง</v>
          </cell>
          <cell r="N570" t="str">
            <v>412201</v>
          </cell>
          <cell r="O570" t="str">
            <v>นายูง</v>
          </cell>
          <cell r="P570" t="str">
            <v>07</v>
          </cell>
        </row>
        <row r="571">
          <cell r="D571" t="str">
            <v>11017</v>
          </cell>
          <cell r="E571" t="str">
            <v>รพ.โนนสะอาด</v>
          </cell>
          <cell r="F571" t="str">
            <v>โรงพยาบาลโนนสะอาด</v>
          </cell>
          <cell r="G571" t="str">
            <v>รพช.</v>
          </cell>
          <cell r="H571" t="str">
            <v>F2</v>
          </cell>
          <cell r="I571">
            <v>36</v>
          </cell>
          <cell r="J571" t="str">
            <v>41</v>
          </cell>
          <cell r="K571" t="str">
            <v>อุดรธานี</v>
          </cell>
          <cell r="L571" t="str">
            <v>4105</v>
          </cell>
          <cell r="M571" t="str">
            <v>โนนสะอาด</v>
          </cell>
          <cell r="N571" t="str">
            <v>410501</v>
          </cell>
          <cell r="O571" t="str">
            <v>โนนสะอาด</v>
          </cell>
          <cell r="P571" t="str">
            <v>02</v>
          </cell>
        </row>
        <row r="572">
          <cell r="D572" t="str">
            <v>11029</v>
          </cell>
          <cell r="E572" t="str">
            <v>รพ.พิบูลย์รักษ์</v>
          </cell>
          <cell r="F572" t="str">
            <v>โรงพยาบาลพิบูลย์รักษ์</v>
          </cell>
          <cell r="G572" t="str">
            <v>รพช.</v>
          </cell>
          <cell r="H572" t="str">
            <v>F2</v>
          </cell>
          <cell r="I572">
            <v>30</v>
          </cell>
          <cell r="J572" t="str">
            <v>41</v>
          </cell>
          <cell r="K572" t="str">
            <v>อุดรธานี</v>
          </cell>
          <cell r="L572" t="str">
            <v>4123</v>
          </cell>
          <cell r="M572" t="str">
            <v>พิบูลย์รักษ์</v>
          </cell>
          <cell r="N572" t="str">
            <v>412301</v>
          </cell>
          <cell r="O572" t="str">
            <v>บ้านแดง</v>
          </cell>
          <cell r="P572" t="str">
            <v>11</v>
          </cell>
        </row>
        <row r="573">
          <cell r="D573" t="str">
            <v>11022</v>
          </cell>
          <cell r="E573" t="str">
            <v>รพ.วังสามหมอ</v>
          </cell>
          <cell r="F573" t="str">
            <v>โรงพยาบาลวังสามหมอ</v>
          </cell>
          <cell r="G573" t="str">
            <v>รพช.</v>
          </cell>
          <cell r="H573" t="str">
            <v>F2</v>
          </cell>
          <cell r="I573">
            <v>70</v>
          </cell>
          <cell r="J573" t="str">
            <v>41</v>
          </cell>
          <cell r="K573" t="str">
            <v>อุดรธานี</v>
          </cell>
          <cell r="L573" t="str">
            <v>4110</v>
          </cell>
          <cell r="M573" t="str">
            <v>วังสามหมอ</v>
          </cell>
          <cell r="N573" t="str">
            <v>411006</v>
          </cell>
          <cell r="O573" t="str">
            <v>วังสามหมอ</v>
          </cell>
          <cell r="P573" t="str">
            <v>11</v>
          </cell>
        </row>
        <row r="574">
          <cell r="D574" t="str">
            <v>11021</v>
          </cell>
          <cell r="E574" t="str">
            <v>รพ.ศรีธาตุ</v>
          </cell>
          <cell r="F574" t="str">
            <v>โรงพยาบาลศรีธาตุ</v>
          </cell>
          <cell r="G574" t="str">
            <v>รพช.</v>
          </cell>
          <cell r="H574" t="str">
            <v>F2</v>
          </cell>
          <cell r="I574">
            <v>34</v>
          </cell>
          <cell r="J574" t="str">
            <v>41</v>
          </cell>
          <cell r="K574" t="str">
            <v>อุดรธานี</v>
          </cell>
          <cell r="L574" t="str">
            <v>4109</v>
          </cell>
          <cell r="M574" t="str">
            <v>ศรีธาตุ</v>
          </cell>
          <cell r="N574" t="str">
            <v>410902</v>
          </cell>
          <cell r="O574" t="str">
            <v>จำปี</v>
          </cell>
          <cell r="P574" t="str">
            <v>08</v>
          </cell>
        </row>
        <row r="575">
          <cell r="D575" t="str">
            <v>11026</v>
          </cell>
          <cell r="E575" t="str">
            <v>รพ.สร้างคอม</v>
          </cell>
          <cell r="F575" t="str">
            <v>โรงพยาบาลสร้างคอม</v>
          </cell>
          <cell r="G575" t="str">
            <v>รพช.</v>
          </cell>
          <cell r="H575" t="str">
            <v>F2</v>
          </cell>
          <cell r="I575">
            <v>30</v>
          </cell>
          <cell r="J575" t="str">
            <v>41</v>
          </cell>
          <cell r="K575" t="str">
            <v>อุดรธานี</v>
          </cell>
          <cell r="L575" t="str">
            <v>4120</v>
          </cell>
          <cell r="M575" t="str">
            <v>สร้างคอม</v>
          </cell>
          <cell r="N575" t="str">
            <v>412001</v>
          </cell>
          <cell r="O575" t="str">
            <v>สร้างคอม</v>
          </cell>
          <cell r="P575" t="str">
            <v>04</v>
          </cell>
        </row>
        <row r="576">
          <cell r="D576" t="str">
            <v>11014</v>
          </cell>
          <cell r="E576" t="str">
            <v>รพ.หนองวัวซอ</v>
          </cell>
          <cell r="F576" t="str">
            <v>โรงพยาบาลหนองวัวซอ</v>
          </cell>
          <cell r="G576" t="str">
            <v>รพช.</v>
          </cell>
          <cell r="H576" t="str">
            <v>F2</v>
          </cell>
          <cell r="I576">
            <v>67</v>
          </cell>
          <cell r="J576" t="str">
            <v>41</v>
          </cell>
          <cell r="K576" t="str">
            <v>อุดรธานี</v>
          </cell>
          <cell r="L576" t="str">
            <v>4103</v>
          </cell>
          <cell r="M576" t="str">
            <v>หนองวัวซอ</v>
          </cell>
          <cell r="N576" t="str">
            <v>410301</v>
          </cell>
          <cell r="O576" t="str">
            <v>หมากหญ้า</v>
          </cell>
          <cell r="P576" t="str">
            <v>05</v>
          </cell>
        </row>
        <row r="577">
          <cell r="D577" t="str">
            <v>11027</v>
          </cell>
          <cell r="E577" t="str">
            <v>รพ.หนองแสง</v>
          </cell>
          <cell r="F577" t="str">
            <v>โรงพยาบาลหนองแสง</v>
          </cell>
          <cell r="G577" t="str">
            <v>รพช.</v>
          </cell>
          <cell r="H577" t="str">
            <v>F2</v>
          </cell>
          <cell r="I577">
            <v>30</v>
          </cell>
          <cell r="J577" t="str">
            <v>41</v>
          </cell>
          <cell r="K577" t="str">
            <v>อุดรธานี</v>
          </cell>
          <cell r="L577" t="str">
            <v>4121</v>
          </cell>
          <cell r="M577" t="str">
            <v>หนองแสง</v>
          </cell>
          <cell r="N577" t="str">
            <v>412104</v>
          </cell>
          <cell r="O577" t="str">
            <v>ทับกุง</v>
          </cell>
          <cell r="P577" t="str">
            <v>07</v>
          </cell>
        </row>
        <row r="578">
          <cell r="D578" t="str">
            <v>25058</v>
          </cell>
          <cell r="E578" t="str">
            <v>รพ.กู่แก้ว</v>
          </cell>
          <cell r="F578" t="str">
            <v>โรงพยาบาลกู่แก้ว</v>
          </cell>
          <cell r="G578" t="str">
            <v>รพช.</v>
          </cell>
          <cell r="H578" t="str">
            <v>F3</v>
          </cell>
          <cell r="I578">
            <v>26</v>
          </cell>
          <cell r="J578" t="str">
            <v>41</v>
          </cell>
          <cell r="K578" t="str">
            <v>อุดรธานี</v>
          </cell>
          <cell r="L578" t="str">
            <v>4124</v>
          </cell>
          <cell r="M578" t="str">
            <v>กู่แก้ว</v>
          </cell>
          <cell r="N578" t="str">
            <v>412401</v>
          </cell>
          <cell r="O578" t="str">
            <v>บ้านจีต</v>
          </cell>
          <cell r="P578" t="str">
            <v>07</v>
          </cell>
        </row>
        <row r="579">
          <cell r="D579" t="str">
            <v>25059</v>
          </cell>
          <cell r="E579" t="str">
            <v>รพ.ประจักษ์ศิลปาคม</v>
          </cell>
          <cell r="F579" t="str">
            <v>โรงพยาบาลประจักษ์ศิลปาคม</v>
          </cell>
          <cell r="G579" t="str">
            <v>รพช.</v>
          </cell>
          <cell r="H579" t="str">
            <v>F3</v>
          </cell>
          <cell r="I579">
            <v>14</v>
          </cell>
          <cell r="J579" t="str">
            <v>41</v>
          </cell>
          <cell r="K579" t="str">
            <v>อุดรธานี</v>
          </cell>
          <cell r="L579" t="str">
            <v>4125</v>
          </cell>
          <cell r="M579" t="str">
            <v>ประจักษ์ศิลปาคม</v>
          </cell>
          <cell r="N579" t="str">
            <v>412501</v>
          </cell>
          <cell r="O579" t="str">
            <v>นาม่วง</v>
          </cell>
          <cell r="P579" t="str">
            <v>03</v>
          </cell>
        </row>
        <row r="580">
          <cell r="D580" t="str">
            <v>11016</v>
          </cell>
          <cell r="E580" t="str">
            <v>รพ.ห้วยเกิ้ง</v>
          </cell>
          <cell r="F580" t="str">
            <v>โรงพยาบาลห้วยเกิ้ง</v>
          </cell>
          <cell r="G580" t="str">
            <v>รพช.</v>
          </cell>
          <cell r="H580" t="str">
            <v>F3</v>
          </cell>
          <cell r="I580">
            <v>10</v>
          </cell>
          <cell r="J580" t="str">
            <v>41</v>
          </cell>
          <cell r="K580" t="str">
            <v>อุดรธานี</v>
          </cell>
          <cell r="L580" t="str">
            <v>4104</v>
          </cell>
          <cell r="M580" t="str">
            <v>กุมภวาปี</v>
          </cell>
          <cell r="N580" t="str">
            <v>410407</v>
          </cell>
          <cell r="O580" t="str">
            <v>ห้วยเกิ้ง</v>
          </cell>
          <cell r="P580" t="str">
            <v>04</v>
          </cell>
        </row>
        <row r="581">
          <cell r="D581" t="str">
            <v>10702</v>
          </cell>
          <cell r="E581" t="str">
            <v>รพ.ชัยภูมิ</v>
          </cell>
          <cell r="F581" t="str">
            <v>โรงพยาบาลชัยภูมิ</v>
          </cell>
          <cell r="G581" t="str">
            <v>รพท.</v>
          </cell>
          <cell r="H581" t="str">
            <v>S</v>
          </cell>
          <cell r="I581">
            <v>728</v>
          </cell>
          <cell r="J581" t="str">
            <v>36</v>
          </cell>
          <cell r="K581" t="str">
            <v>ชัยภูมิ</v>
          </cell>
          <cell r="L581" t="str">
            <v>3601</v>
          </cell>
          <cell r="M581" t="str">
            <v>เมืองชัยภูมิ</v>
          </cell>
          <cell r="N581" t="str">
            <v>360101</v>
          </cell>
          <cell r="O581" t="str">
            <v>ในเมือง</v>
          </cell>
          <cell r="P581" t="str">
            <v>05</v>
          </cell>
        </row>
        <row r="582">
          <cell r="D582" t="str">
            <v>10978</v>
          </cell>
          <cell r="E582" t="str">
            <v>รพ.ภูเขียวเฉลิมพระเกียรติ</v>
          </cell>
          <cell r="F582" t="str">
            <v>โรงพยาบาลภูเขียวเฉลิมพระเกียรติ</v>
          </cell>
          <cell r="G582" t="str">
            <v>รพท.</v>
          </cell>
          <cell r="H582" t="str">
            <v>M1</v>
          </cell>
          <cell r="I582">
            <v>277</v>
          </cell>
          <cell r="J582" t="str">
            <v>36</v>
          </cell>
          <cell r="K582" t="str">
            <v>ชัยภูมิ</v>
          </cell>
          <cell r="L582" t="str">
            <v>3610</v>
          </cell>
          <cell r="M582" t="str">
            <v>ภูเขียว</v>
          </cell>
          <cell r="N582" t="str">
            <v>361001</v>
          </cell>
          <cell r="O582" t="str">
            <v>ผักปัง</v>
          </cell>
          <cell r="P582" t="str">
            <v>04</v>
          </cell>
        </row>
        <row r="583">
          <cell r="D583" t="str">
            <v>10980</v>
          </cell>
          <cell r="E583" t="str">
            <v>รพ.แก้งคร้อ</v>
          </cell>
          <cell r="F583" t="str">
            <v>โรงพยาบาลแก้งคร้อ</v>
          </cell>
          <cell r="G583" t="str">
            <v>รพช.</v>
          </cell>
          <cell r="H583" t="str">
            <v>M2</v>
          </cell>
          <cell r="I583">
            <v>120</v>
          </cell>
          <cell r="J583" t="str">
            <v>36</v>
          </cell>
          <cell r="K583" t="str">
            <v>ชัยภูมิ</v>
          </cell>
          <cell r="L583" t="str">
            <v>3612</v>
          </cell>
          <cell r="M583" t="str">
            <v>แก้งคร้อ</v>
          </cell>
          <cell r="N583" t="str">
            <v>361201</v>
          </cell>
          <cell r="O583" t="str">
            <v>ช่องสามหมอ</v>
          </cell>
          <cell r="P583" t="str">
            <v>01</v>
          </cell>
        </row>
        <row r="584">
          <cell r="D584" t="str">
            <v>10973</v>
          </cell>
          <cell r="E584" t="str">
            <v>รพ.หนองบัวแดง</v>
          </cell>
          <cell r="F584" t="str">
            <v>โรงพยาบาลหนองบัวแดง</v>
          </cell>
          <cell r="G584" t="str">
            <v>รพช.</v>
          </cell>
          <cell r="H584" t="str">
            <v>M2</v>
          </cell>
          <cell r="I584">
            <v>120</v>
          </cell>
          <cell r="J584" t="str">
            <v>36</v>
          </cell>
          <cell r="K584" t="str">
            <v>ชัยภูมิ</v>
          </cell>
          <cell r="L584" t="str">
            <v>3605</v>
          </cell>
          <cell r="M584" t="str">
            <v>หนองบัวแดง</v>
          </cell>
          <cell r="N584" t="str">
            <v>360501</v>
          </cell>
          <cell r="O584" t="str">
            <v>หนองบัวแดง</v>
          </cell>
          <cell r="P584" t="str">
            <v>02</v>
          </cell>
        </row>
        <row r="585">
          <cell r="D585" t="str">
            <v>10974</v>
          </cell>
          <cell r="E585" t="str">
            <v>รพ.จัตุรัส</v>
          </cell>
          <cell r="F585" t="str">
            <v>โรงพยาบาลจัตุรัส</v>
          </cell>
          <cell r="G585" t="str">
            <v>รพช.</v>
          </cell>
          <cell r="H585" t="str">
            <v>F1</v>
          </cell>
          <cell r="I585">
            <v>90</v>
          </cell>
          <cell r="J585" t="str">
            <v>36</v>
          </cell>
          <cell r="K585" t="str">
            <v>ชัยภูมิ</v>
          </cell>
          <cell r="L585" t="str">
            <v>3606</v>
          </cell>
          <cell r="M585" t="str">
            <v>จัตุรัส</v>
          </cell>
          <cell r="N585" t="str">
            <v>360610</v>
          </cell>
          <cell r="O585" t="str">
            <v>หนองบัวใหญ่</v>
          </cell>
          <cell r="P585" t="str">
            <v>01</v>
          </cell>
        </row>
        <row r="586">
          <cell r="D586" t="str">
            <v>10975</v>
          </cell>
          <cell r="E586" t="str">
            <v>รพ.บำเหน็จณรงค์</v>
          </cell>
          <cell r="F586" t="str">
            <v>โรงพยาบาลบำเหน็จณรงค์</v>
          </cell>
          <cell r="G586" t="str">
            <v>รพช.</v>
          </cell>
          <cell r="H586" t="str">
            <v>F1</v>
          </cell>
          <cell r="I586">
            <v>73</v>
          </cell>
          <cell r="J586" t="str">
            <v>36</v>
          </cell>
          <cell r="K586" t="str">
            <v>ชัยภูมิ</v>
          </cell>
          <cell r="L586" t="str">
            <v>3607</v>
          </cell>
          <cell r="M586" t="str">
            <v>บำเหน็จณรงค์</v>
          </cell>
          <cell r="N586" t="str">
            <v>360702</v>
          </cell>
          <cell r="O586" t="str">
            <v>บ้านเพชร</v>
          </cell>
          <cell r="P586" t="str">
            <v>01</v>
          </cell>
        </row>
        <row r="587">
          <cell r="D587" t="str">
            <v>10972</v>
          </cell>
          <cell r="E587" t="str">
            <v>รพ.เกษตรสมบูรณ์</v>
          </cell>
          <cell r="F587" t="str">
            <v>โรงพยาบาลเกษตรสมบูรณ์</v>
          </cell>
          <cell r="G587" t="str">
            <v>รพช.</v>
          </cell>
          <cell r="H587" t="str">
            <v>F2</v>
          </cell>
          <cell r="I587">
            <v>77</v>
          </cell>
          <cell r="J587" t="str">
            <v>36</v>
          </cell>
          <cell r="K587" t="str">
            <v>ชัยภูมิ</v>
          </cell>
          <cell r="L587" t="str">
            <v>3604</v>
          </cell>
          <cell r="M587" t="str">
            <v>เกษตรสมบูรณ์</v>
          </cell>
          <cell r="N587" t="str">
            <v>360401</v>
          </cell>
          <cell r="O587" t="str">
            <v>บ้านยาง</v>
          </cell>
          <cell r="P587" t="str">
            <v>01</v>
          </cell>
        </row>
        <row r="588">
          <cell r="D588" t="str">
            <v>10971</v>
          </cell>
          <cell r="E588" t="str">
            <v>รพ.คอนสวรรค์</v>
          </cell>
          <cell r="F588" t="str">
            <v>โรงพยาบาลคอนสวรรค์</v>
          </cell>
          <cell r="G588" t="str">
            <v>รพช.</v>
          </cell>
          <cell r="H588" t="str">
            <v>F2</v>
          </cell>
          <cell r="I588">
            <v>45</v>
          </cell>
          <cell r="J588" t="str">
            <v>36</v>
          </cell>
          <cell r="K588" t="str">
            <v>ชัยภูมิ</v>
          </cell>
          <cell r="L588" t="str">
            <v>3603</v>
          </cell>
          <cell r="M588" t="str">
            <v>คอนสวรรค์</v>
          </cell>
          <cell r="N588" t="str">
            <v>360301</v>
          </cell>
          <cell r="O588" t="str">
            <v>คอนสวรรค์</v>
          </cell>
          <cell r="P588" t="str">
            <v>13</v>
          </cell>
        </row>
        <row r="589">
          <cell r="D589" t="str">
            <v>10981</v>
          </cell>
          <cell r="E589" t="str">
            <v>รพ.คอนสาร</v>
          </cell>
          <cell r="F589" t="str">
            <v>โรงพยาบาลคอนสาร</v>
          </cell>
          <cell r="G589" t="str">
            <v>รพช.</v>
          </cell>
          <cell r="H589" t="str">
            <v>F2</v>
          </cell>
          <cell r="I589">
            <v>60</v>
          </cell>
          <cell r="J589" t="str">
            <v>36</v>
          </cell>
          <cell r="K589" t="str">
            <v>ชัยภูมิ</v>
          </cell>
          <cell r="L589" t="str">
            <v>3613</v>
          </cell>
          <cell r="M589" t="str">
            <v>คอนสาร</v>
          </cell>
          <cell r="N589" t="str">
            <v>361307</v>
          </cell>
          <cell r="O589" t="str">
            <v>ทุ่งนาเลา</v>
          </cell>
          <cell r="P589" t="str">
            <v>05</v>
          </cell>
        </row>
        <row r="590">
          <cell r="D590" t="str">
            <v>10977</v>
          </cell>
          <cell r="E590" t="str">
            <v>รพ.เทพสถิต</v>
          </cell>
          <cell r="F590" t="str">
            <v>โรงพยาบาลเทพสถิต</v>
          </cell>
          <cell r="G590" t="str">
            <v>รพช.</v>
          </cell>
          <cell r="H590" t="str">
            <v>F2</v>
          </cell>
          <cell r="I590">
            <v>30</v>
          </cell>
          <cell r="J590" t="str">
            <v>36</v>
          </cell>
          <cell r="K590" t="str">
            <v>ชัยภูมิ</v>
          </cell>
          <cell r="L590" t="str">
            <v>3609</v>
          </cell>
          <cell r="M590" t="str">
            <v>เทพสถิต</v>
          </cell>
          <cell r="N590" t="str">
            <v>360901</v>
          </cell>
          <cell r="O590" t="str">
            <v>วะตะแบก</v>
          </cell>
          <cell r="P590" t="str">
            <v>01</v>
          </cell>
        </row>
        <row r="591">
          <cell r="D591" t="str">
            <v>10983</v>
          </cell>
          <cell r="E591" t="str">
            <v>รพ.เนินสง่า</v>
          </cell>
          <cell r="F591" t="str">
            <v>โรงพยาบาลเนินสง่า</v>
          </cell>
          <cell r="G591" t="str">
            <v>รพช.</v>
          </cell>
          <cell r="H591" t="str">
            <v>F2</v>
          </cell>
          <cell r="I591">
            <v>30</v>
          </cell>
          <cell r="J591" t="str">
            <v>36</v>
          </cell>
          <cell r="K591" t="str">
            <v>ชัยภูมิ</v>
          </cell>
          <cell r="L591" t="str">
            <v>3615</v>
          </cell>
          <cell r="M591" t="str">
            <v>เนินสง่า</v>
          </cell>
          <cell r="N591" t="str">
            <v>361501</v>
          </cell>
          <cell r="O591" t="str">
            <v>หนองฉิม</v>
          </cell>
          <cell r="P591" t="str">
            <v>05</v>
          </cell>
        </row>
        <row r="592">
          <cell r="D592" t="str">
            <v>10970</v>
          </cell>
          <cell r="E592" t="str">
            <v>รพ.บ้านเขว้า</v>
          </cell>
          <cell r="F592" t="str">
            <v>โรงพยาบาลบ้านเขว้า</v>
          </cell>
          <cell r="G592" t="str">
            <v>รพช.</v>
          </cell>
          <cell r="H592" t="str">
            <v>F2</v>
          </cell>
          <cell r="I592">
            <v>50</v>
          </cell>
          <cell r="J592" t="str">
            <v>36</v>
          </cell>
          <cell r="K592" t="str">
            <v>ชัยภูมิ</v>
          </cell>
          <cell r="L592" t="str">
            <v>3602</v>
          </cell>
          <cell r="M592" t="str">
            <v>บ้านเขว้า</v>
          </cell>
          <cell r="N592" t="str">
            <v>360201</v>
          </cell>
          <cell r="O592" t="str">
            <v>บ้านเขว้า</v>
          </cell>
          <cell r="P592" t="str">
            <v>01</v>
          </cell>
        </row>
        <row r="593">
          <cell r="D593" t="str">
            <v>10979</v>
          </cell>
          <cell r="E593" t="str">
            <v>รพ.บ้านแท่น</v>
          </cell>
          <cell r="F593" t="str">
            <v>โรงพยาบาลบ้านแท่น</v>
          </cell>
          <cell r="G593" t="str">
            <v>รพช.</v>
          </cell>
          <cell r="H593" t="str">
            <v>F2</v>
          </cell>
          <cell r="I593">
            <v>30</v>
          </cell>
          <cell r="J593" t="str">
            <v>36</v>
          </cell>
          <cell r="K593" t="str">
            <v>ชัยภูมิ</v>
          </cell>
          <cell r="L593" t="str">
            <v>3611</v>
          </cell>
          <cell r="M593" t="str">
            <v>บ้านแท่น</v>
          </cell>
          <cell r="N593" t="str">
            <v>361101</v>
          </cell>
          <cell r="O593" t="str">
            <v>บ้านแท่น</v>
          </cell>
          <cell r="P593" t="str">
            <v>03</v>
          </cell>
        </row>
        <row r="594">
          <cell r="D594" t="str">
            <v>10982</v>
          </cell>
          <cell r="E594" t="str">
            <v>รพ.ภักดีชุมพล</v>
          </cell>
          <cell r="F594" t="str">
            <v>โรงพยาบาลภักดีชุมพล</v>
          </cell>
          <cell r="G594" t="str">
            <v>รพช.</v>
          </cell>
          <cell r="H594" t="str">
            <v>F2</v>
          </cell>
          <cell r="I594">
            <v>30</v>
          </cell>
          <cell r="J594" t="str">
            <v>36</v>
          </cell>
          <cell r="K594" t="str">
            <v>ชัยภูมิ</v>
          </cell>
          <cell r="L594" t="str">
            <v>3614</v>
          </cell>
          <cell r="M594" t="str">
            <v>ภักดีชุมพล</v>
          </cell>
          <cell r="N594" t="str">
            <v>361402</v>
          </cell>
          <cell r="O594" t="str">
            <v>เจาทอง</v>
          </cell>
          <cell r="P594" t="str">
            <v>03</v>
          </cell>
        </row>
        <row r="595">
          <cell r="D595" t="str">
            <v>10976</v>
          </cell>
          <cell r="E595" t="str">
            <v>รพ.หนองบัวระเหว</v>
          </cell>
          <cell r="F595" t="str">
            <v>โรงพยาบาลหนองบัวระเหว</v>
          </cell>
          <cell r="G595" t="str">
            <v>รพช.</v>
          </cell>
          <cell r="H595" t="str">
            <v>F2</v>
          </cell>
          <cell r="I595">
            <v>30</v>
          </cell>
          <cell r="J595" t="str">
            <v>36</v>
          </cell>
          <cell r="K595" t="str">
            <v>ชัยภูมิ</v>
          </cell>
          <cell r="L595" t="str">
            <v>3608</v>
          </cell>
          <cell r="M595" t="str">
            <v>หนองบัวระเหว</v>
          </cell>
          <cell r="N595" t="str">
            <v>360801</v>
          </cell>
          <cell r="O595" t="str">
            <v>หนองบัวระเหว</v>
          </cell>
          <cell r="P595" t="str">
            <v>01</v>
          </cell>
        </row>
        <row r="596">
          <cell r="D596" t="str">
            <v>04007</v>
          </cell>
          <cell r="E596" t="str">
            <v>รพ.ซับใหญ่</v>
          </cell>
          <cell r="F596" t="str">
            <v>โรงพยาบาลซับใหญ่</v>
          </cell>
          <cell r="G596" t="str">
            <v>รพช.</v>
          </cell>
          <cell r="H596" t="str">
            <v>F3</v>
          </cell>
          <cell r="I596">
            <v>10</v>
          </cell>
          <cell r="J596" t="str">
            <v>36</v>
          </cell>
          <cell r="K596" t="str">
            <v>ชัยภูมิ</v>
          </cell>
          <cell r="L596" t="str">
            <v>3616</v>
          </cell>
          <cell r="M596" t="str">
            <v>ซับใหญ่</v>
          </cell>
          <cell r="N596" t="str">
            <v>361601</v>
          </cell>
          <cell r="O596" t="str">
            <v>ซับใหญ่</v>
          </cell>
          <cell r="P596" t="str">
            <v>01</v>
          </cell>
        </row>
        <row r="597">
          <cell r="D597" t="str">
            <v>10666</v>
          </cell>
          <cell r="E597" t="str">
            <v>รพ.มหาราชนครราชสีมา</v>
          </cell>
          <cell r="F597" t="str">
            <v>โรงพยาบาลมหาราชนครราชสีมา</v>
          </cell>
          <cell r="G597" t="str">
            <v>รพศ.</v>
          </cell>
          <cell r="H597" t="str">
            <v>A</v>
          </cell>
          <cell r="I597">
            <v>1277</v>
          </cell>
          <cell r="J597" t="str">
            <v>30</v>
          </cell>
          <cell r="K597" t="str">
            <v>นครราชสีมา</v>
          </cell>
          <cell r="L597" t="str">
            <v>3001</v>
          </cell>
          <cell r="M597" t="str">
            <v>เมืองนครราชสีมา</v>
          </cell>
          <cell r="N597" t="str">
            <v>300101</v>
          </cell>
          <cell r="O597" t="str">
            <v>ในเมือง</v>
          </cell>
          <cell r="P597" t="str">
            <v>00</v>
          </cell>
        </row>
        <row r="598">
          <cell r="D598" t="str">
            <v>23839</v>
          </cell>
          <cell r="E598" t="str">
            <v>รพ.เทพรัตน์นครราชสีมา</v>
          </cell>
          <cell r="F598" t="str">
            <v>โรงพยาบาลเทพรัตน์นครราชสีมา</v>
          </cell>
          <cell r="G598" t="str">
            <v>รพท.</v>
          </cell>
          <cell r="H598" t="str">
            <v>M1</v>
          </cell>
          <cell r="I598">
            <v>200</v>
          </cell>
          <cell r="J598" t="str">
            <v>30</v>
          </cell>
          <cell r="K598" t="str">
            <v>นครราชสีมา</v>
          </cell>
          <cell r="L598" t="str">
            <v>3001</v>
          </cell>
          <cell r="M598" t="str">
            <v>เมืองนครราชสีมา</v>
          </cell>
          <cell r="N598" t="str">
            <v>300117</v>
          </cell>
          <cell r="O598" t="str">
            <v>โคกกรวด</v>
          </cell>
          <cell r="P598" t="str">
            <v>06</v>
          </cell>
        </row>
        <row r="599">
          <cell r="D599" t="str">
            <v>10890</v>
          </cell>
          <cell r="E599" t="str">
            <v>รพ.ปากช่องนานา</v>
          </cell>
          <cell r="F599" t="str">
            <v>โรงพยาบาลปากช่องนานา</v>
          </cell>
          <cell r="G599" t="str">
            <v>รพท.</v>
          </cell>
          <cell r="H599" t="str">
            <v>M1</v>
          </cell>
          <cell r="I599">
            <v>268</v>
          </cell>
          <cell r="J599" t="str">
            <v>30</v>
          </cell>
          <cell r="K599" t="str">
            <v>นครราชสีมา</v>
          </cell>
          <cell r="L599" t="str">
            <v>3021</v>
          </cell>
          <cell r="M599" t="str">
            <v>ปากช่อง</v>
          </cell>
          <cell r="N599" t="str">
            <v>302101</v>
          </cell>
          <cell r="O599" t="str">
            <v>ปากช่อง</v>
          </cell>
          <cell r="P599" t="str">
            <v>00</v>
          </cell>
        </row>
        <row r="600">
          <cell r="D600" t="str">
            <v>10871</v>
          </cell>
          <cell r="E600" t="str">
            <v>รพ.ครบุรี</v>
          </cell>
          <cell r="F600" t="str">
            <v>โรงพยาบาลครบุรี</v>
          </cell>
          <cell r="G600" t="str">
            <v>รพช.</v>
          </cell>
          <cell r="H600" t="str">
            <v>M2</v>
          </cell>
          <cell r="I600">
            <v>120</v>
          </cell>
          <cell r="J600" t="str">
            <v>30</v>
          </cell>
          <cell r="K600" t="str">
            <v>นครราชสีมา</v>
          </cell>
          <cell r="L600" t="str">
            <v>3002</v>
          </cell>
          <cell r="M600" t="str">
            <v>ครบุรี</v>
          </cell>
          <cell r="N600" t="str">
            <v>300201</v>
          </cell>
          <cell r="O600" t="str">
            <v>แชะ</v>
          </cell>
          <cell r="P600" t="str">
            <v>04</v>
          </cell>
        </row>
        <row r="601">
          <cell r="D601" t="str">
            <v>10876</v>
          </cell>
          <cell r="E601" t="str">
            <v>รพ.โชคชัย</v>
          </cell>
          <cell r="F601" t="str">
            <v>โรงพยาบาลโชคชัย</v>
          </cell>
          <cell r="G601" t="str">
            <v>รพช.</v>
          </cell>
          <cell r="H601" t="str">
            <v>M2</v>
          </cell>
          <cell r="I601">
            <v>91</v>
          </cell>
          <cell r="J601" t="str">
            <v>30</v>
          </cell>
          <cell r="K601" t="str">
            <v>นครราชสีมา</v>
          </cell>
          <cell r="L601" t="str">
            <v>3007</v>
          </cell>
          <cell r="M601" t="str">
            <v>โชคชัย</v>
          </cell>
          <cell r="N601" t="str">
            <v>300708</v>
          </cell>
          <cell r="O601" t="str">
            <v>โชคชัย</v>
          </cell>
          <cell r="P601" t="str">
            <v>13</v>
          </cell>
        </row>
        <row r="602">
          <cell r="D602" t="str">
            <v>10877</v>
          </cell>
          <cell r="E602" t="str">
            <v>รพ.ด่านขุนทด</v>
          </cell>
          <cell r="F602" t="str">
            <v>โรงพยาบาลด่านขุนทด</v>
          </cell>
          <cell r="G602" t="str">
            <v>รพช.</v>
          </cell>
          <cell r="H602" t="str">
            <v>M2</v>
          </cell>
          <cell r="I602">
            <v>125</v>
          </cell>
          <cell r="J602" t="str">
            <v>30</v>
          </cell>
          <cell r="K602" t="str">
            <v>นครราชสีมา</v>
          </cell>
          <cell r="L602" t="str">
            <v>3008</v>
          </cell>
          <cell r="M602" t="str">
            <v>ด่านขุนทด</v>
          </cell>
          <cell r="N602" t="str">
            <v>300802</v>
          </cell>
          <cell r="O602" t="str">
            <v>ด่านขุนทด</v>
          </cell>
          <cell r="P602" t="str">
            <v>02</v>
          </cell>
        </row>
        <row r="603">
          <cell r="D603" t="str">
            <v>10881</v>
          </cell>
          <cell r="E603" t="str">
            <v>รพ.บัวใหญ่</v>
          </cell>
          <cell r="F603" t="str">
            <v>โรงพยาบาลบัวใหญ่</v>
          </cell>
          <cell r="G603" t="str">
            <v>รพช.</v>
          </cell>
          <cell r="H603" t="str">
            <v>M2</v>
          </cell>
          <cell r="I603">
            <v>152</v>
          </cell>
          <cell r="J603" t="str">
            <v>30</v>
          </cell>
          <cell r="K603" t="str">
            <v>นครราชสีมา</v>
          </cell>
          <cell r="L603" t="str">
            <v>3012</v>
          </cell>
          <cell r="M603" t="str">
            <v>บัวใหญ่</v>
          </cell>
          <cell r="N603" t="str">
            <v>301201</v>
          </cell>
          <cell r="O603" t="str">
            <v>บัวใหญ่</v>
          </cell>
          <cell r="P603" t="str">
            <v>00</v>
          </cell>
        </row>
        <row r="604">
          <cell r="D604" t="str">
            <v>10884</v>
          </cell>
          <cell r="E604" t="str">
            <v>รพ.พิมาย</v>
          </cell>
          <cell r="F604" t="str">
            <v>โรงพยาบาลพิมาย</v>
          </cell>
          <cell r="G604" t="str">
            <v>รพช.</v>
          </cell>
          <cell r="H604" t="str">
            <v>M1</v>
          </cell>
          <cell r="I604">
            <v>209</v>
          </cell>
          <cell r="J604" t="str">
            <v>30</v>
          </cell>
          <cell r="K604" t="str">
            <v>นครราชสีมา</v>
          </cell>
          <cell r="L604" t="str">
            <v>3015</v>
          </cell>
          <cell r="M604" t="str">
            <v>พิมาย</v>
          </cell>
          <cell r="N604" t="str">
            <v>301501</v>
          </cell>
          <cell r="O604" t="str">
            <v>ในเมือง</v>
          </cell>
          <cell r="P604" t="str">
            <v>01</v>
          </cell>
        </row>
        <row r="605">
          <cell r="D605" t="str">
            <v>10875</v>
          </cell>
          <cell r="E605" t="str">
            <v>รพ.จักราช</v>
          </cell>
          <cell r="F605" t="str">
            <v>โรงพยาบาลจักราช</v>
          </cell>
          <cell r="G605" t="str">
            <v>รพช.</v>
          </cell>
          <cell r="H605" t="str">
            <v>F1</v>
          </cell>
          <cell r="I605">
            <v>73</v>
          </cell>
          <cell r="J605" t="str">
            <v>30</v>
          </cell>
          <cell r="K605" t="str">
            <v>นครราชสีมา</v>
          </cell>
          <cell r="L605" t="str">
            <v>3006</v>
          </cell>
          <cell r="M605" t="str">
            <v>จักราช</v>
          </cell>
          <cell r="N605" t="str">
            <v>300601</v>
          </cell>
          <cell r="O605" t="str">
            <v>จักราช</v>
          </cell>
          <cell r="P605" t="str">
            <v>04</v>
          </cell>
        </row>
        <row r="606">
          <cell r="D606" t="str">
            <v>10886</v>
          </cell>
          <cell r="E606" t="str">
            <v>รพ.ชุมพวง</v>
          </cell>
          <cell r="F606" t="str">
            <v>โรงพยาบาลชุมพวง</v>
          </cell>
          <cell r="G606" t="str">
            <v>รพช.</v>
          </cell>
          <cell r="H606" t="str">
            <v>F1</v>
          </cell>
          <cell r="I606">
            <v>144</v>
          </cell>
          <cell r="J606" t="str">
            <v>30</v>
          </cell>
          <cell r="K606" t="str">
            <v>นครราชสีมา</v>
          </cell>
          <cell r="L606" t="str">
            <v>3017</v>
          </cell>
          <cell r="M606" t="str">
            <v>ชุมพวง</v>
          </cell>
          <cell r="N606" t="str">
            <v>301701</v>
          </cell>
          <cell r="O606" t="str">
            <v>ชุมพวง</v>
          </cell>
          <cell r="P606" t="str">
            <v>01</v>
          </cell>
        </row>
        <row r="607">
          <cell r="D607" t="str">
            <v>10882</v>
          </cell>
          <cell r="E607" t="str">
            <v>รพ.ประทาย</v>
          </cell>
          <cell r="F607" t="str">
            <v>โรงพยาบาลประทาย</v>
          </cell>
          <cell r="G607" t="str">
            <v>รพช.</v>
          </cell>
          <cell r="H607" t="str">
            <v>F1</v>
          </cell>
          <cell r="I607">
            <v>60</v>
          </cell>
          <cell r="J607" t="str">
            <v>30</v>
          </cell>
          <cell r="K607" t="str">
            <v>นครราชสีมา</v>
          </cell>
          <cell r="L607" t="str">
            <v>3013</v>
          </cell>
          <cell r="M607" t="str">
            <v>ประทาย</v>
          </cell>
          <cell r="N607" t="str">
            <v>301301</v>
          </cell>
          <cell r="O607" t="str">
            <v>ประทาย</v>
          </cell>
          <cell r="P607" t="str">
            <v>13</v>
          </cell>
        </row>
        <row r="608">
          <cell r="D608" t="str">
            <v>10883</v>
          </cell>
          <cell r="E608" t="str">
            <v>รพ.ปักธงชัย</v>
          </cell>
          <cell r="F608" t="str">
            <v>โรงพยาบาลปักธงชัย</v>
          </cell>
          <cell r="G608" t="str">
            <v>รพช.</v>
          </cell>
          <cell r="H608" t="str">
            <v>F1</v>
          </cell>
          <cell r="I608">
            <v>100</v>
          </cell>
          <cell r="J608" t="str">
            <v>30</v>
          </cell>
          <cell r="K608" t="str">
            <v>นครราชสีมา</v>
          </cell>
          <cell r="L608" t="str">
            <v>3014</v>
          </cell>
          <cell r="M608" t="str">
            <v>ปักธงชัย</v>
          </cell>
          <cell r="N608" t="str">
            <v>301417</v>
          </cell>
          <cell r="O608" t="str">
            <v>ธงชัยเหนือ</v>
          </cell>
          <cell r="P608" t="str">
            <v>01</v>
          </cell>
        </row>
        <row r="609">
          <cell r="D609" t="str">
            <v>10889</v>
          </cell>
          <cell r="E609" t="str">
            <v>รพ.สีคิ้ว</v>
          </cell>
          <cell r="F609" t="str">
            <v>โรงพยาบาลสีคิ้ว</v>
          </cell>
          <cell r="G609" t="str">
            <v>รพช.</v>
          </cell>
          <cell r="H609" t="str">
            <v>F1</v>
          </cell>
          <cell r="I609">
            <v>135</v>
          </cell>
          <cell r="J609" t="str">
            <v>30</v>
          </cell>
          <cell r="K609" t="str">
            <v>นครราชสีมา</v>
          </cell>
          <cell r="L609" t="str">
            <v>3020</v>
          </cell>
          <cell r="M609" t="str">
            <v>สีคิ้ว</v>
          </cell>
          <cell r="N609" t="str">
            <v>302009</v>
          </cell>
          <cell r="O609" t="str">
            <v>มิตรภาพ</v>
          </cell>
          <cell r="P609" t="str">
            <v>02</v>
          </cell>
        </row>
        <row r="610">
          <cell r="D610" t="str">
            <v>10887</v>
          </cell>
          <cell r="E610" t="str">
            <v>รพ.สูงเนิน</v>
          </cell>
          <cell r="F610" t="str">
            <v>โรงพยาบาลสูงเนิน</v>
          </cell>
          <cell r="G610" t="str">
            <v>รพช.</v>
          </cell>
          <cell r="H610" t="str">
            <v>F1</v>
          </cell>
          <cell r="I610">
            <v>121</v>
          </cell>
          <cell r="J610" t="str">
            <v>30</v>
          </cell>
          <cell r="K610" t="str">
            <v>นครราชสีมา</v>
          </cell>
          <cell r="L610" t="str">
            <v>3018</v>
          </cell>
          <cell r="M610" t="str">
            <v>สูงเนิน</v>
          </cell>
          <cell r="N610" t="str">
            <v>301801</v>
          </cell>
          <cell r="O610" t="str">
            <v>สูงเนิน</v>
          </cell>
          <cell r="P610" t="str">
            <v>01</v>
          </cell>
        </row>
        <row r="611">
          <cell r="D611" t="str">
            <v>10892</v>
          </cell>
          <cell r="E611" t="str">
            <v>รพ.แก้งสนามนาง</v>
          </cell>
          <cell r="F611" t="str">
            <v>โรงพยาบาลแก้งสนามนาง</v>
          </cell>
          <cell r="G611" t="str">
            <v>รพช.</v>
          </cell>
          <cell r="H611" t="str">
            <v>F2</v>
          </cell>
          <cell r="I611">
            <v>30</v>
          </cell>
          <cell r="J611" t="str">
            <v>30</v>
          </cell>
          <cell r="K611" t="str">
            <v>นครราชสีมา</v>
          </cell>
          <cell r="L611" t="str">
            <v>3023</v>
          </cell>
          <cell r="M611" t="str">
            <v>แก้งสนามนาง</v>
          </cell>
          <cell r="N611" t="str">
            <v>302301</v>
          </cell>
          <cell r="O611" t="str">
            <v>แก้งสนามนาง</v>
          </cell>
          <cell r="P611" t="str">
            <v>01</v>
          </cell>
        </row>
        <row r="612">
          <cell r="D612" t="str">
            <v>10888</v>
          </cell>
          <cell r="E612" t="str">
            <v>รพ.ขามทะเลสอ</v>
          </cell>
          <cell r="F612" t="str">
            <v>โรงพยาบาลขามทะเลสอ</v>
          </cell>
          <cell r="G612" t="str">
            <v>รพช.</v>
          </cell>
          <cell r="H612" t="str">
            <v>F2</v>
          </cell>
          <cell r="I612">
            <v>34</v>
          </cell>
          <cell r="J612" t="str">
            <v>30</v>
          </cell>
          <cell r="K612" t="str">
            <v>นครราชสีมา</v>
          </cell>
          <cell r="L612" t="str">
            <v>3019</v>
          </cell>
          <cell r="M612" t="str">
            <v>ขามทะเลสอ</v>
          </cell>
          <cell r="N612" t="str">
            <v>301901</v>
          </cell>
          <cell r="O612" t="str">
            <v>ขามทะเลสอ</v>
          </cell>
          <cell r="P612" t="str">
            <v>07</v>
          </cell>
        </row>
        <row r="613">
          <cell r="D613" t="str">
            <v>10880</v>
          </cell>
          <cell r="E613" t="str">
            <v>รพ.ขามสะแกแสง</v>
          </cell>
          <cell r="F613" t="str">
            <v>โรงพยาบาลขามสะแกแสง</v>
          </cell>
          <cell r="G613" t="str">
            <v>รพช.</v>
          </cell>
          <cell r="H613" t="str">
            <v>F2</v>
          </cell>
          <cell r="I613">
            <v>54</v>
          </cell>
          <cell r="J613" t="str">
            <v>30</v>
          </cell>
          <cell r="K613" t="str">
            <v>นครราชสีมา</v>
          </cell>
          <cell r="L613" t="str">
            <v>3011</v>
          </cell>
          <cell r="M613" t="str">
            <v>ขามสะแกแสง</v>
          </cell>
          <cell r="N613" t="str">
            <v>301101</v>
          </cell>
          <cell r="O613" t="str">
            <v>ขามสะแกแสง</v>
          </cell>
          <cell r="P613" t="str">
            <v>13</v>
          </cell>
        </row>
        <row r="614">
          <cell r="D614" t="str">
            <v>10873</v>
          </cell>
          <cell r="E614" t="str">
            <v>รพ.คง</v>
          </cell>
          <cell r="F614" t="str">
            <v>โรงพยาบาลคง</v>
          </cell>
          <cell r="G614" t="str">
            <v>รพช.</v>
          </cell>
          <cell r="H614" t="str">
            <v>F2</v>
          </cell>
          <cell r="I614">
            <v>60</v>
          </cell>
          <cell r="J614" t="str">
            <v>30</v>
          </cell>
          <cell r="K614" t="str">
            <v>นครราชสีมา</v>
          </cell>
          <cell r="L614" t="str">
            <v>3004</v>
          </cell>
          <cell r="M614" t="str">
            <v>คง</v>
          </cell>
          <cell r="N614" t="str">
            <v>300401</v>
          </cell>
          <cell r="O614" t="str">
            <v>เมืองคง</v>
          </cell>
          <cell r="P614" t="str">
            <v>11</v>
          </cell>
        </row>
        <row r="615">
          <cell r="D615" t="str">
            <v>11602</v>
          </cell>
          <cell r="E615" t="str">
            <v>รพ.เฉลิมพระเกียรติสมเด็จย่า ๑๐๐ ปี</v>
          </cell>
          <cell r="F615" t="str">
            <v>โรงพยาบาลเฉลิมพระเกียรติสมเด็จย่า ๑๐๐ ปี</v>
          </cell>
          <cell r="G615" t="str">
            <v>รพช.</v>
          </cell>
          <cell r="H615" t="str">
            <v>F2</v>
          </cell>
          <cell r="I615">
            <v>34</v>
          </cell>
          <cell r="J615" t="str">
            <v>30</v>
          </cell>
          <cell r="K615" t="str">
            <v>นครราชสีมา</v>
          </cell>
          <cell r="L615" t="str">
            <v>3027</v>
          </cell>
          <cell r="M615" t="str">
            <v>เมืองยาง</v>
          </cell>
          <cell r="N615" t="str">
            <v>302701</v>
          </cell>
          <cell r="O615" t="str">
            <v>เมืองยาง</v>
          </cell>
          <cell r="P615" t="str">
            <v>01</v>
          </cell>
        </row>
        <row r="616">
          <cell r="D616" t="str">
            <v>10893</v>
          </cell>
          <cell r="E616" t="str">
            <v>รพ.โนนแดง</v>
          </cell>
          <cell r="F616" t="str">
            <v>โรงพยาบาลโนนแดง</v>
          </cell>
          <cell r="G616" t="str">
            <v>รพช.</v>
          </cell>
          <cell r="H616" t="str">
            <v>F2</v>
          </cell>
          <cell r="I616">
            <v>49</v>
          </cell>
          <cell r="J616" t="str">
            <v>30</v>
          </cell>
          <cell r="K616" t="str">
            <v>นครราชสีมา</v>
          </cell>
          <cell r="L616" t="str">
            <v>3024</v>
          </cell>
          <cell r="M616" t="str">
            <v>โนนแดง</v>
          </cell>
          <cell r="N616" t="str">
            <v>302401</v>
          </cell>
          <cell r="O616" t="str">
            <v>โนนแดง</v>
          </cell>
          <cell r="P616" t="str">
            <v>09</v>
          </cell>
        </row>
        <row r="617">
          <cell r="D617" t="str">
            <v>10878</v>
          </cell>
          <cell r="E617" t="str">
            <v>รพ.โนนไทย</v>
          </cell>
          <cell r="F617" t="str">
            <v>โรงพยาบาลโนนไทย</v>
          </cell>
          <cell r="G617" t="str">
            <v>รพช.</v>
          </cell>
          <cell r="H617" t="str">
            <v>F2</v>
          </cell>
          <cell r="I617">
            <v>87</v>
          </cell>
          <cell r="J617" t="str">
            <v>30</v>
          </cell>
          <cell r="K617" t="str">
            <v>นครราชสีมา</v>
          </cell>
          <cell r="L617" t="str">
            <v>3009</v>
          </cell>
          <cell r="M617" t="str">
            <v>โนนไทย</v>
          </cell>
          <cell r="N617" t="str">
            <v>300901</v>
          </cell>
          <cell r="O617" t="str">
            <v>โนนไทย</v>
          </cell>
          <cell r="P617" t="str">
            <v>01</v>
          </cell>
        </row>
        <row r="618">
          <cell r="D618" t="str">
            <v>10879</v>
          </cell>
          <cell r="E618" t="str">
            <v>รพ.โนนสูง</v>
          </cell>
          <cell r="F618" t="str">
            <v>โรงพยาบาลโนนสูง</v>
          </cell>
          <cell r="G618" t="str">
            <v>รพช.</v>
          </cell>
          <cell r="H618" t="str">
            <v>F2</v>
          </cell>
          <cell r="I618">
            <v>77</v>
          </cell>
          <cell r="J618" t="str">
            <v>30</v>
          </cell>
          <cell r="K618" t="str">
            <v>นครราชสีมา</v>
          </cell>
          <cell r="L618" t="str">
            <v>3010</v>
          </cell>
          <cell r="M618" t="str">
            <v>โนนสูง</v>
          </cell>
          <cell r="N618" t="str">
            <v>301001</v>
          </cell>
          <cell r="O618" t="str">
            <v>โนนสูง</v>
          </cell>
          <cell r="P618" t="str">
            <v>06</v>
          </cell>
        </row>
        <row r="619">
          <cell r="D619" t="str">
            <v>10874</v>
          </cell>
          <cell r="E619" t="str">
            <v>รพ.บ้านเหลื่อม</v>
          </cell>
          <cell r="F619" t="str">
            <v>โรงพยาบาลบ้านเหลื่อม</v>
          </cell>
          <cell r="G619" t="str">
            <v>รพช.</v>
          </cell>
          <cell r="H619" t="str">
            <v>F2</v>
          </cell>
          <cell r="I619">
            <v>35</v>
          </cell>
          <cell r="J619" t="str">
            <v>30</v>
          </cell>
          <cell r="K619" t="str">
            <v>นครราชสีมา</v>
          </cell>
          <cell r="L619" t="str">
            <v>3005</v>
          </cell>
          <cell r="M619" t="str">
            <v>บ้านเหลื่อม</v>
          </cell>
          <cell r="N619" t="str">
            <v>300501</v>
          </cell>
          <cell r="O619" t="str">
            <v>บ้านเหลื่อม</v>
          </cell>
          <cell r="P619" t="str">
            <v>16</v>
          </cell>
        </row>
        <row r="620">
          <cell r="D620" t="str">
            <v>22456</v>
          </cell>
          <cell r="E620" t="str">
            <v>รพ.พระทองคำเฉลิมพระเกียรติ ๘๐ พรรษา</v>
          </cell>
          <cell r="F620" t="str">
            <v>โรงพยาบาลพระทองคำเฉลิมพระเกียรติ ๘๐ พรรษา</v>
          </cell>
          <cell r="G620" t="str">
            <v>รพช.</v>
          </cell>
          <cell r="H620" t="str">
            <v>F2</v>
          </cell>
          <cell r="I620">
            <v>30</v>
          </cell>
          <cell r="J620" t="str">
            <v>30</v>
          </cell>
          <cell r="K620" t="str">
            <v>นครราชสีมา</v>
          </cell>
          <cell r="L620" t="str">
            <v>3028</v>
          </cell>
          <cell r="M620" t="str">
            <v>พระทองคำ</v>
          </cell>
          <cell r="N620" t="str">
            <v>302803</v>
          </cell>
          <cell r="O620" t="str">
            <v>พังเทียม</v>
          </cell>
          <cell r="P620" t="str">
            <v>05</v>
          </cell>
        </row>
        <row r="621">
          <cell r="D621" t="str">
            <v>11608</v>
          </cell>
          <cell r="E621" t="str">
            <v>รพ.ลำทะเมนชัย</v>
          </cell>
          <cell r="F621" t="str">
            <v>โรงพยาบาลลำทะเมนชัย</v>
          </cell>
          <cell r="G621" t="str">
            <v>รพช.</v>
          </cell>
          <cell r="H621" t="str">
            <v>F2</v>
          </cell>
          <cell r="I621">
            <v>34</v>
          </cell>
          <cell r="J621" t="str">
            <v>30</v>
          </cell>
          <cell r="K621" t="str">
            <v>นครราชสีมา</v>
          </cell>
          <cell r="L621" t="str">
            <v>3029</v>
          </cell>
          <cell r="M621" t="str">
            <v>ลำทะเมนชัย</v>
          </cell>
          <cell r="N621" t="str">
            <v>302901</v>
          </cell>
          <cell r="O621" t="str">
            <v>ขุย</v>
          </cell>
          <cell r="P621" t="str">
            <v>01</v>
          </cell>
        </row>
        <row r="622">
          <cell r="D622" t="str">
            <v>10894</v>
          </cell>
          <cell r="E622" t="str">
            <v>รพ.วังน้ำเขียว</v>
          </cell>
          <cell r="F622" t="str">
            <v>โรงพยาบาลวังน้ำเขียว</v>
          </cell>
          <cell r="G622" t="str">
            <v>รพช.</v>
          </cell>
          <cell r="H622" t="str">
            <v>F2</v>
          </cell>
          <cell r="I622">
            <v>45</v>
          </cell>
          <cell r="J622" t="str">
            <v>30</v>
          </cell>
          <cell r="K622" t="str">
            <v>นครราชสีมา</v>
          </cell>
          <cell r="L622" t="str">
            <v>3025</v>
          </cell>
          <cell r="M622" t="str">
            <v>วังน้ำเขียว</v>
          </cell>
          <cell r="N622" t="str">
            <v>302505</v>
          </cell>
          <cell r="O622" t="str">
            <v>ไทยสามัคคี</v>
          </cell>
          <cell r="P622" t="str">
            <v>03</v>
          </cell>
        </row>
        <row r="623">
          <cell r="D623" t="str">
            <v>10872</v>
          </cell>
          <cell r="E623" t="str">
            <v>รพ.เสิงสาง</v>
          </cell>
          <cell r="F623" t="str">
            <v>โรงพยาบาลเสิงสาง</v>
          </cell>
          <cell r="G623" t="str">
            <v>รพช.</v>
          </cell>
          <cell r="H623" t="str">
            <v>F2</v>
          </cell>
          <cell r="I623">
            <v>55</v>
          </cell>
          <cell r="J623" t="str">
            <v>30</v>
          </cell>
          <cell r="K623" t="str">
            <v>นครราชสีมา</v>
          </cell>
          <cell r="L623" t="str">
            <v>3003</v>
          </cell>
          <cell r="M623" t="str">
            <v>เสิงสาง</v>
          </cell>
          <cell r="N623" t="str">
            <v>300301</v>
          </cell>
          <cell r="O623" t="str">
            <v>เสิงสาง</v>
          </cell>
          <cell r="P623" t="str">
            <v>08</v>
          </cell>
        </row>
        <row r="624">
          <cell r="D624" t="str">
            <v>10891</v>
          </cell>
          <cell r="E624" t="str">
            <v>รพ.หนองบุญมาก</v>
          </cell>
          <cell r="F624" t="str">
            <v>โรงพยาบาลหนองบุญมาก</v>
          </cell>
          <cell r="G624" t="str">
            <v>รพช.</v>
          </cell>
          <cell r="H624" t="str">
            <v>F2</v>
          </cell>
          <cell r="I624">
            <v>60</v>
          </cell>
          <cell r="J624" t="str">
            <v>30</v>
          </cell>
          <cell r="K624" t="str">
            <v>นครราชสีมา</v>
          </cell>
          <cell r="L624" t="str">
            <v>3022</v>
          </cell>
          <cell r="M624" t="str">
            <v>หนองบุญมาก</v>
          </cell>
          <cell r="N624" t="str">
            <v>302204</v>
          </cell>
          <cell r="O624" t="str">
            <v>หนองหัวแรต</v>
          </cell>
          <cell r="P624" t="str">
            <v>04</v>
          </cell>
        </row>
        <row r="625">
          <cell r="D625" t="str">
            <v>10885</v>
          </cell>
          <cell r="E625" t="str">
            <v>รพ.ห้วยแถลง</v>
          </cell>
          <cell r="F625" t="str">
            <v>โรงพยาบาลห้วยแถลง</v>
          </cell>
          <cell r="G625" t="str">
            <v>รพช.</v>
          </cell>
          <cell r="H625" t="str">
            <v>F2</v>
          </cell>
          <cell r="I625">
            <v>64</v>
          </cell>
          <cell r="J625" t="str">
            <v>30</v>
          </cell>
          <cell r="K625" t="str">
            <v>นครราชสีมา</v>
          </cell>
          <cell r="L625" t="str">
            <v>3016</v>
          </cell>
          <cell r="M625" t="str">
            <v>ห้วยแถลง</v>
          </cell>
          <cell r="N625" t="str">
            <v>301601</v>
          </cell>
          <cell r="O625" t="str">
            <v>ห้วยแถลง</v>
          </cell>
          <cell r="P625" t="str">
            <v>01</v>
          </cell>
        </row>
        <row r="626">
          <cell r="D626" t="str">
            <v>24692</v>
          </cell>
          <cell r="E626" t="str">
            <v>รพ.เฉลิมพระเกียรติ</v>
          </cell>
          <cell r="F626" t="str">
            <v>โรงพยาบาลเฉลิมพระเกียรติ</v>
          </cell>
          <cell r="G626" t="str">
            <v>รพช.</v>
          </cell>
          <cell r="H626" t="str">
            <v>F3</v>
          </cell>
          <cell r="I626">
            <v>30</v>
          </cell>
          <cell r="J626" t="str">
            <v>30</v>
          </cell>
          <cell r="K626" t="str">
            <v>นครราชสีมา</v>
          </cell>
          <cell r="L626" t="str">
            <v>3032</v>
          </cell>
          <cell r="M626" t="str">
            <v>เฉลิมพระเกียรติ</v>
          </cell>
          <cell r="N626" t="str">
            <v>303202</v>
          </cell>
          <cell r="O626" t="str">
            <v>ท่าช้าง</v>
          </cell>
          <cell r="P626" t="str">
            <v>15</v>
          </cell>
        </row>
        <row r="627">
          <cell r="D627" t="str">
            <v>27841</v>
          </cell>
          <cell r="E627" t="str">
            <v>รพ.เทพารักษ์</v>
          </cell>
          <cell r="F627" t="str">
            <v>โรงพยาบาลเทพารักษ์</v>
          </cell>
          <cell r="G627" t="str">
            <v>รพช.</v>
          </cell>
          <cell r="H627" t="str">
            <v>F3</v>
          </cell>
          <cell r="I627">
            <v>24</v>
          </cell>
          <cell r="J627" t="str">
            <v>30</v>
          </cell>
          <cell r="K627" t="str">
            <v>นครราชสีมา</v>
          </cell>
          <cell r="L627" t="str">
            <v>3026</v>
          </cell>
          <cell r="M627" t="str">
            <v>เทพารักษ์</v>
          </cell>
          <cell r="N627" t="str">
            <v>302601</v>
          </cell>
          <cell r="O627" t="str">
            <v>สำนักตะคร้อ</v>
          </cell>
          <cell r="P627" t="str">
            <v>06</v>
          </cell>
        </row>
        <row r="628">
          <cell r="D628" t="str">
            <v>27839</v>
          </cell>
          <cell r="E628" t="str">
            <v>รพ.บัวลาย</v>
          </cell>
          <cell r="F628" t="str">
            <v>โรงพยาบาลบัวลาย</v>
          </cell>
          <cell r="G628" t="str">
            <v>รพช.</v>
          </cell>
          <cell r="H628" t="str">
            <v>F3</v>
          </cell>
          <cell r="I628">
            <v>10</v>
          </cell>
          <cell r="J628" t="str">
            <v>30</v>
          </cell>
          <cell r="K628" t="str">
            <v>นครราชสีมา</v>
          </cell>
          <cell r="L628" t="str">
            <v>3030</v>
          </cell>
          <cell r="M628" t="str">
            <v>บัวลาย</v>
          </cell>
          <cell r="N628" t="str">
            <v>303001</v>
          </cell>
          <cell r="O628" t="str">
            <v>เมืองพะไล</v>
          </cell>
          <cell r="P628" t="str">
            <v>05</v>
          </cell>
        </row>
        <row r="629">
          <cell r="D629" t="str">
            <v>27840</v>
          </cell>
          <cell r="E629" t="str">
            <v>รพ.สีดา</v>
          </cell>
          <cell r="F629" t="str">
            <v>โรงพยาบาลสีดา</v>
          </cell>
          <cell r="G629" t="str">
            <v>รพช.</v>
          </cell>
          <cell r="H629" t="str">
            <v>F3</v>
          </cell>
          <cell r="I629">
            <v>30</v>
          </cell>
          <cell r="J629" t="str">
            <v>30</v>
          </cell>
          <cell r="K629" t="str">
            <v>นครราชสีมา</v>
          </cell>
          <cell r="L629" t="str">
            <v>3031</v>
          </cell>
          <cell r="M629" t="str">
            <v>สีดา</v>
          </cell>
          <cell r="N629" t="str">
            <v>303101</v>
          </cell>
          <cell r="O629" t="str">
            <v>สีดา</v>
          </cell>
          <cell r="P629" t="str">
            <v>01</v>
          </cell>
        </row>
        <row r="630">
          <cell r="D630" t="str">
            <v>10667</v>
          </cell>
          <cell r="E630" t="str">
            <v>รพ.บุรีรัมย์</v>
          </cell>
          <cell r="F630" t="str">
            <v>โรงพยาบาลบุรีรัมย์</v>
          </cell>
          <cell r="G630" t="str">
            <v>รพศ.</v>
          </cell>
          <cell r="H630" t="str">
            <v>A</v>
          </cell>
          <cell r="I630">
            <v>937</v>
          </cell>
          <cell r="J630" t="str">
            <v>31</v>
          </cell>
          <cell r="K630" t="str">
            <v>บุรีรัมย์</v>
          </cell>
          <cell r="L630" t="str">
            <v>3101</v>
          </cell>
          <cell r="M630" t="str">
            <v>เมืองบุรีรัมย์</v>
          </cell>
          <cell r="N630" t="str">
            <v>310101</v>
          </cell>
          <cell r="O630" t="str">
            <v>ในเมือง</v>
          </cell>
          <cell r="P630" t="str">
            <v>05</v>
          </cell>
        </row>
        <row r="631">
          <cell r="D631" t="str">
            <v>10897</v>
          </cell>
          <cell r="E631" t="str">
            <v>รพ.นางรอง</v>
          </cell>
          <cell r="F631" t="str">
            <v>โรงพยาบาลนางรอง</v>
          </cell>
          <cell r="G631" t="str">
            <v>รพท.</v>
          </cell>
          <cell r="H631" t="str">
            <v>S</v>
          </cell>
          <cell r="I631">
            <v>428</v>
          </cell>
          <cell r="J631" t="str">
            <v>31</v>
          </cell>
          <cell r="K631" t="str">
            <v>บุรีรัมย์</v>
          </cell>
          <cell r="L631" t="str">
            <v>3104</v>
          </cell>
          <cell r="M631" t="str">
            <v>นางรอง</v>
          </cell>
          <cell r="N631" t="str">
            <v>310401</v>
          </cell>
          <cell r="O631" t="str">
            <v>นางรอง</v>
          </cell>
          <cell r="P631" t="str">
            <v>25</v>
          </cell>
        </row>
        <row r="632">
          <cell r="D632" t="str">
            <v>10900</v>
          </cell>
          <cell r="E632" t="str">
            <v>รพ.ประโคนชัย</v>
          </cell>
          <cell r="F632" t="str">
            <v>โรงพยาบาลประโคนชัย</v>
          </cell>
          <cell r="G632" t="str">
            <v>รพช.</v>
          </cell>
          <cell r="H632" t="str">
            <v>M2</v>
          </cell>
          <cell r="I632">
            <v>121</v>
          </cell>
          <cell r="J632" t="str">
            <v>31</v>
          </cell>
          <cell r="K632" t="str">
            <v>บุรีรัมย์</v>
          </cell>
          <cell r="L632" t="str">
            <v>3107</v>
          </cell>
          <cell r="M632" t="str">
            <v>ประโคนชัย</v>
          </cell>
          <cell r="N632" t="str">
            <v>310701</v>
          </cell>
          <cell r="O632" t="str">
            <v>ประโคนชัย</v>
          </cell>
          <cell r="P632" t="str">
            <v>03</v>
          </cell>
        </row>
        <row r="633">
          <cell r="D633" t="str">
            <v>10904</v>
          </cell>
          <cell r="E633" t="str">
            <v>รพ.ลำปลายมาศ</v>
          </cell>
          <cell r="F633" t="str">
            <v>โรงพยาบาลลำปลายมาศ</v>
          </cell>
          <cell r="G633" t="str">
            <v>รพช.</v>
          </cell>
          <cell r="H633" t="str">
            <v>M2</v>
          </cell>
          <cell r="I633">
            <v>163</v>
          </cell>
          <cell r="J633" t="str">
            <v>31</v>
          </cell>
          <cell r="K633" t="str">
            <v>บุรีรัมย์</v>
          </cell>
          <cell r="L633" t="str">
            <v>3110</v>
          </cell>
          <cell r="M633" t="str">
            <v>ลำปลายมาศ</v>
          </cell>
          <cell r="N633" t="str">
            <v>311001</v>
          </cell>
          <cell r="O633" t="str">
            <v>ลำปลายมาศ</v>
          </cell>
          <cell r="P633" t="str">
            <v>07</v>
          </cell>
        </row>
        <row r="634">
          <cell r="D634" t="str">
            <v>10905</v>
          </cell>
          <cell r="E634" t="str">
            <v>รพ.สตึก</v>
          </cell>
          <cell r="F634" t="str">
            <v>โรงพยาบาลสตึก</v>
          </cell>
          <cell r="G634" t="str">
            <v>รพช.</v>
          </cell>
          <cell r="H634" t="str">
            <v>M2</v>
          </cell>
          <cell r="I634">
            <v>113</v>
          </cell>
          <cell r="J634" t="str">
            <v>31</v>
          </cell>
          <cell r="K634" t="str">
            <v>บุรีรัมย์</v>
          </cell>
          <cell r="L634" t="str">
            <v>3111</v>
          </cell>
          <cell r="M634" t="str">
            <v>สตึก</v>
          </cell>
          <cell r="N634" t="str">
            <v>311102</v>
          </cell>
          <cell r="O634" t="str">
            <v>นิคม</v>
          </cell>
          <cell r="P634" t="str">
            <v>07</v>
          </cell>
        </row>
        <row r="635">
          <cell r="D635" t="str">
            <v>10895</v>
          </cell>
          <cell r="E635" t="str">
            <v>รพ.คูเมือง</v>
          </cell>
          <cell r="F635" t="str">
            <v>โรงพยาบาลคูเมือง</v>
          </cell>
          <cell r="G635" t="str">
            <v>รพช.</v>
          </cell>
          <cell r="H635" t="str">
            <v>F1</v>
          </cell>
          <cell r="I635">
            <v>80</v>
          </cell>
          <cell r="J635" t="str">
            <v>31</v>
          </cell>
          <cell r="K635" t="str">
            <v>บุรีรัมย์</v>
          </cell>
          <cell r="L635" t="str">
            <v>3102</v>
          </cell>
          <cell r="M635" t="str">
            <v>คูเมือง</v>
          </cell>
          <cell r="N635" t="str">
            <v>310201</v>
          </cell>
          <cell r="O635" t="str">
            <v>คูเมือง</v>
          </cell>
          <cell r="P635" t="str">
            <v>06</v>
          </cell>
        </row>
        <row r="636">
          <cell r="D636" t="str">
            <v>10902</v>
          </cell>
          <cell r="E636" t="str">
            <v>รพ.พุทไธสง</v>
          </cell>
          <cell r="F636" t="str">
            <v>โรงพยาบาลพุทไธสง</v>
          </cell>
          <cell r="G636" t="str">
            <v>รพช.</v>
          </cell>
          <cell r="H636" t="str">
            <v>F1</v>
          </cell>
          <cell r="I636">
            <v>61</v>
          </cell>
          <cell r="J636" t="str">
            <v>31</v>
          </cell>
          <cell r="K636" t="str">
            <v>บุรีรัมย์</v>
          </cell>
          <cell r="L636" t="str">
            <v>3109</v>
          </cell>
          <cell r="M636" t="str">
            <v>พุทไธสง</v>
          </cell>
          <cell r="N636" t="str">
            <v>310902</v>
          </cell>
          <cell r="O636" t="str">
            <v>มะเฟือง</v>
          </cell>
          <cell r="P636" t="str">
            <v>03</v>
          </cell>
        </row>
        <row r="637">
          <cell r="D637" t="str">
            <v>10899</v>
          </cell>
          <cell r="E637" t="str">
            <v>รพ.ละหานทราย</v>
          </cell>
          <cell r="F637" t="str">
            <v>โรงพยาบาลละหานทราย</v>
          </cell>
          <cell r="G637" t="str">
            <v>รพช.</v>
          </cell>
          <cell r="H637" t="str">
            <v>F1</v>
          </cell>
          <cell r="I637">
            <v>111</v>
          </cell>
          <cell r="J637" t="str">
            <v>31</v>
          </cell>
          <cell r="K637" t="str">
            <v>บุรีรัมย์</v>
          </cell>
          <cell r="L637" t="str">
            <v>3106</v>
          </cell>
          <cell r="M637" t="str">
            <v>ละหานทราย</v>
          </cell>
          <cell r="N637" t="str">
            <v>310601</v>
          </cell>
          <cell r="O637" t="str">
            <v>ละหานทราย</v>
          </cell>
          <cell r="P637" t="str">
            <v>08</v>
          </cell>
        </row>
        <row r="638">
          <cell r="D638" t="str">
            <v>10896</v>
          </cell>
          <cell r="E638" t="str">
            <v>รพ.กระสัง</v>
          </cell>
          <cell r="F638" t="str">
            <v>โรงพยาบาลกระสัง</v>
          </cell>
          <cell r="G638" t="str">
            <v>รพช.</v>
          </cell>
          <cell r="H638" t="str">
            <v>F2</v>
          </cell>
          <cell r="I638">
            <v>88</v>
          </cell>
          <cell r="J638" t="str">
            <v>31</v>
          </cell>
          <cell r="K638" t="str">
            <v>บุรีรัมย์</v>
          </cell>
          <cell r="L638" t="str">
            <v>3103</v>
          </cell>
          <cell r="M638" t="str">
            <v>กระสัง</v>
          </cell>
          <cell r="N638" t="str">
            <v>310301</v>
          </cell>
          <cell r="O638" t="str">
            <v>กระสัง</v>
          </cell>
          <cell r="P638" t="str">
            <v>09</v>
          </cell>
        </row>
        <row r="639">
          <cell r="D639" t="str">
            <v>11619</v>
          </cell>
          <cell r="E639" t="str">
            <v>รพ.เฉลิมพระเกียรติ</v>
          </cell>
          <cell r="F639" t="str">
            <v>โรงพยาบาลเฉลิมพระเกียรติ</v>
          </cell>
          <cell r="G639" t="str">
            <v>รพช.</v>
          </cell>
          <cell r="H639" t="str">
            <v>F2</v>
          </cell>
          <cell r="I639">
            <v>37</v>
          </cell>
          <cell r="J639" t="str">
            <v>31</v>
          </cell>
          <cell r="K639" t="str">
            <v>บุรีรัมย์</v>
          </cell>
          <cell r="L639" t="str">
            <v>3123</v>
          </cell>
          <cell r="M639" t="str">
            <v>เฉลิมพระเกียรติ</v>
          </cell>
          <cell r="N639" t="str">
            <v>312302</v>
          </cell>
          <cell r="O639" t="str">
            <v>ตาเป๊ก</v>
          </cell>
          <cell r="P639" t="str">
            <v>02</v>
          </cell>
        </row>
        <row r="640">
          <cell r="D640" t="str">
            <v>10912</v>
          </cell>
          <cell r="E640" t="str">
            <v>รพ.ชำนิ</v>
          </cell>
          <cell r="F640" t="str">
            <v>โรงพยาบาลชำนิ</v>
          </cell>
          <cell r="G640" t="str">
            <v>รพช.</v>
          </cell>
          <cell r="H640" t="str">
            <v>F2</v>
          </cell>
          <cell r="I640">
            <v>32</v>
          </cell>
          <cell r="J640" t="str">
            <v>31</v>
          </cell>
          <cell r="K640" t="str">
            <v>บุรีรัมย์</v>
          </cell>
          <cell r="L640" t="str">
            <v>3118</v>
          </cell>
          <cell r="M640" t="str">
            <v>ชำนิ</v>
          </cell>
          <cell r="N640" t="str">
            <v>311801</v>
          </cell>
          <cell r="O640" t="str">
            <v>ชำนิ</v>
          </cell>
          <cell r="P640" t="str">
            <v>08</v>
          </cell>
        </row>
        <row r="641">
          <cell r="D641" t="str">
            <v>10907</v>
          </cell>
          <cell r="E641" t="str">
            <v>รพ.นาโพธิ์</v>
          </cell>
          <cell r="F641" t="str">
            <v>โรงพยาบาลนาโพธิ์</v>
          </cell>
          <cell r="G641" t="str">
            <v>รพช.</v>
          </cell>
          <cell r="H641" t="str">
            <v>F2</v>
          </cell>
          <cell r="I641">
            <v>47</v>
          </cell>
          <cell r="J641" t="str">
            <v>31</v>
          </cell>
          <cell r="K641" t="str">
            <v>บุรีรัมย์</v>
          </cell>
          <cell r="L641" t="str">
            <v>3113</v>
          </cell>
          <cell r="M641" t="str">
            <v>นาโพธิ์</v>
          </cell>
          <cell r="N641" t="str">
            <v>311305</v>
          </cell>
          <cell r="O641" t="str">
            <v>ศรีสว่าง</v>
          </cell>
          <cell r="P641" t="str">
            <v>08</v>
          </cell>
        </row>
        <row r="642">
          <cell r="D642" t="str">
            <v>10914</v>
          </cell>
          <cell r="E642" t="str">
            <v>รพ.โนนดินแดง</v>
          </cell>
          <cell r="F642" t="str">
            <v>โรงพยาบาลโนนดินแดง</v>
          </cell>
          <cell r="G642" t="str">
            <v>รพช.</v>
          </cell>
          <cell r="H642" t="str">
            <v>F2</v>
          </cell>
          <cell r="I642">
            <v>34</v>
          </cell>
          <cell r="J642" t="str">
            <v>31</v>
          </cell>
          <cell r="K642" t="str">
            <v>บุรีรัมย์</v>
          </cell>
          <cell r="L642" t="str">
            <v>3120</v>
          </cell>
          <cell r="M642" t="str">
            <v>โนนดินแดง</v>
          </cell>
          <cell r="N642" t="str">
            <v>312001</v>
          </cell>
          <cell r="O642" t="str">
            <v>โนนดินแดง</v>
          </cell>
          <cell r="P642" t="str">
            <v>07</v>
          </cell>
        </row>
        <row r="643">
          <cell r="D643" t="str">
            <v>10911</v>
          </cell>
          <cell r="E643" t="str">
            <v>รพ.โนนสุวรรณ</v>
          </cell>
          <cell r="F643" t="str">
            <v>โรงพยาบาลโนนสุวรรณ</v>
          </cell>
          <cell r="G643" t="str">
            <v>รพช.</v>
          </cell>
          <cell r="H643" t="str">
            <v>F2</v>
          </cell>
          <cell r="I643">
            <v>36</v>
          </cell>
          <cell r="J643" t="str">
            <v>31</v>
          </cell>
          <cell r="K643" t="str">
            <v>บุรีรัมย์</v>
          </cell>
          <cell r="L643" t="str">
            <v>3117</v>
          </cell>
          <cell r="M643" t="str">
            <v>โนนสุวรรณ</v>
          </cell>
          <cell r="N643" t="str">
            <v>311701</v>
          </cell>
          <cell r="O643" t="str">
            <v>โนนสุวรรณ</v>
          </cell>
          <cell r="P643" t="str">
            <v>10</v>
          </cell>
        </row>
        <row r="644">
          <cell r="D644" t="str">
            <v>10901</v>
          </cell>
          <cell r="E644" t="str">
            <v>รพ.บ้านกรวด</v>
          </cell>
          <cell r="F644" t="str">
            <v>โรงพยาบาลบ้านกรวด</v>
          </cell>
          <cell r="G644" t="str">
            <v>รพช.</v>
          </cell>
          <cell r="H644" t="str">
            <v>F2</v>
          </cell>
          <cell r="I644">
            <v>60</v>
          </cell>
          <cell r="J644" t="str">
            <v>31</v>
          </cell>
          <cell r="K644" t="str">
            <v>บุรีรัมย์</v>
          </cell>
          <cell r="L644" t="str">
            <v>3108</v>
          </cell>
          <cell r="M644" t="str">
            <v>บ้านกรวด</v>
          </cell>
          <cell r="N644" t="str">
            <v>310801</v>
          </cell>
          <cell r="O644" t="str">
            <v>บ้านกรวด</v>
          </cell>
          <cell r="P644" t="str">
            <v>03</v>
          </cell>
        </row>
        <row r="645">
          <cell r="D645" t="str">
            <v>10913</v>
          </cell>
          <cell r="E645" t="str">
            <v>รพ.บ้านใหม่ไชยพจน์</v>
          </cell>
          <cell r="F645" t="str">
            <v>โรงพยาบาลบ้านใหม่ไชยพจน์</v>
          </cell>
          <cell r="G645" t="str">
            <v>รพช.</v>
          </cell>
          <cell r="H645" t="str">
            <v>F2</v>
          </cell>
          <cell r="I645">
            <v>58</v>
          </cell>
          <cell r="J645" t="str">
            <v>31</v>
          </cell>
          <cell r="K645" t="str">
            <v>บุรีรัมย์</v>
          </cell>
          <cell r="L645" t="str">
            <v>3119</v>
          </cell>
          <cell r="M645" t="str">
            <v>บ้านใหม่ไชยพจน์</v>
          </cell>
          <cell r="N645" t="str">
            <v>311901</v>
          </cell>
          <cell r="O645" t="str">
            <v>หนองแวง</v>
          </cell>
          <cell r="P645" t="str">
            <v>01</v>
          </cell>
        </row>
        <row r="646">
          <cell r="D646" t="str">
            <v>10906</v>
          </cell>
          <cell r="E646" t="str">
            <v>รพ.ปะคำ</v>
          </cell>
          <cell r="F646" t="str">
            <v>โรงพยาบาลปะคำ</v>
          </cell>
          <cell r="G646" t="str">
            <v>รพช.</v>
          </cell>
          <cell r="H646" t="str">
            <v>F2</v>
          </cell>
          <cell r="I646">
            <v>44</v>
          </cell>
          <cell r="J646" t="str">
            <v>31</v>
          </cell>
          <cell r="K646" t="str">
            <v>บุรีรัมย์</v>
          </cell>
          <cell r="L646" t="str">
            <v>3112</v>
          </cell>
          <cell r="M646" t="str">
            <v>ปะคำ</v>
          </cell>
          <cell r="N646" t="str">
            <v>311201</v>
          </cell>
          <cell r="O646" t="str">
            <v>ปะคำ</v>
          </cell>
          <cell r="P646" t="str">
            <v>03</v>
          </cell>
        </row>
        <row r="647">
          <cell r="D647" t="str">
            <v>10909</v>
          </cell>
          <cell r="E647" t="str">
            <v>รพ.พลับพลาชัย</v>
          </cell>
          <cell r="F647" t="str">
            <v>โรงพยาบาลพลับพลาชัย</v>
          </cell>
          <cell r="G647" t="str">
            <v>รพช.</v>
          </cell>
          <cell r="H647" t="str">
            <v>F2</v>
          </cell>
          <cell r="I647">
            <v>35</v>
          </cell>
          <cell r="J647" t="str">
            <v>31</v>
          </cell>
          <cell r="K647" t="str">
            <v>บุรีรัมย์</v>
          </cell>
          <cell r="L647" t="str">
            <v>3115</v>
          </cell>
          <cell r="M647" t="str">
            <v>พลับพลาชัย</v>
          </cell>
          <cell r="N647" t="str">
            <v>311504</v>
          </cell>
          <cell r="O647" t="str">
            <v>สะเดา</v>
          </cell>
          <cell r="P647" t="str">
            <v>01</v>
          </cell>
        </row>
        <row r="648">
          <cell r="D648" t="str">
            <v>10898</v>
          </cell>
          <cell r="E648" t="str">
            <v>รพ.หนองกี่</v>
          </cell>
          <cell r="F648" t="str">
            <v>โรงพยาบาลหนองกี่</v>
          </cell>
          <cell r="G648" t="str">
            <v>รพช.</v>
          </cell>
          <cell r="H648" t="str">
            <v>F2</v>
          </cell>
          <cell r="I648">
            <v>70</v>
          </cell>
          <cell r="J648" t="str">
            <v>31</v>
          </cell>
          <cell r="K648" t="str">
            <v>บุรีรัมย์</v>
          </cell>
          <cell r="L648" t="str">
            <v>3105</v>
          </cell>
          <cell r="M648" t="str">
            <v>หนองกี่</v>
          </cell>
          <cell r="N648" t="str">
            <v>310506</v>
          </cell>
          <cell r="O648" t="str">
            <v>ทุ่งกระตาดพัฒนา</v>
          </cell>
          <cell r="P648" t="str">
            <v>01</v>
          </cell>
        </row>
        <row r="649">
          <cell r="D649" t="str">
            <v>10908</v>
          </cell>
          <cell r="E649" t="str">
            <v>รพ.หนองหงส์</v>
          </cell>
          <cell r="F649" t="str">
            <v>โรงพยาบาลหนองหงส์</v>
          </cell>
          <cell r="G649" t="str">
            <v>รพช.</v>
          </cell>
          <cell r="H649" t="str">
            <v>F2</v>
          </cell>
          <cell r="I649">
            <v>40</v>
          </cell>
          <cell r="J649" t="str">
            <v>31</v>
          </cell>
          <cell r="K649" t="str">
            <v>บุรีรัมย์</v>
          </cell>
          <cell r="L649" t="str">
            <v>3114</v>
          </cell>
          <cell r="M649" t="str">
            <v>หนองหงส์</v>
          </cell>
          <cell r="N649" t="str">
            <v>311401</v>
          </cell>
          <cell r="O649" t="str">
            <v>สระแก้ว</v>
          </cell>
          <cell r="P649" t="str">
            <v>02</v>
          </cell>
        </row>
        <row r="650">
          <cell r="D650" t="str">
            <v>10910</v>
          </cell>
          <cell r="E650" t="str">
            <v>รพ.ห้วยราช</v>
          </cell>
          <cell r="F650" t="str">
            <v>โรงพยาบาลห้วยราช</v>
          </cell>
          <cell r="G650" t="str">
            <v>รพช.</v>
          </cell>
          <cell r="H650" t="str">
            <v>F2</v>
          </cell>
          <cell r="I650">
            <v>43</v>
          </cell>
          <cell r="J650" t="str">
            <v>31</v>
          </cell>
          <cell r="K650" t="str">
            <v>บุรีรัมย์</v>
          </cell>
          <cell r="L650" t="str">
            <v>3116</v>
          </cell>
          <cell r="M650" t="str">
            <v>ห้วยราช</v>
          </cell>
          <cell r="N650" t="str">
            <v>311608</v>
          </cell>
          <cell r="O650" t="str">
            <v>ห้วยราชา</v>
          </cell>
          <cell r="P650" t="str">
            <v>08</v>
          </cell>
        </row>
        <row r="651">
          <cell r="D651" t="str">
            <v>23578</v>
          </cell>
          <cell r="E651" t="str">
            <v>รพ.แคนดง</v>
          </cell>
          <cell r="F651" t="str">
            <v>โรงพยาบาลแคนดง</v>
          </cell>
          <cell r="G651" t="str">
            <v>รพช.</v>
          </cell>
          <cell r="H651" t="str">
            <v>F3</v>
          </cell>
          <cell r="I651">
            <v>31</v>
          </cell>
          <cell r="J651" t="str">
            <v>31</v>
          </cell>
          <cell r="K651" t="str">
            <v>บุรีรัมย์</v>
          </cell>
          <cell r="L651" t="str">
            <v>3122</v>
          </cell>
          <cell r="M651" t="str">
            <v>แคนดง</v>
          </cell>
          <cell r="N651" t="str">
            <v>312201</v>
          </cell>
          <cell r="O651" t="str">
            <v>แคนดง</v>
          </cell>
          <cell r="P651" t="str">
            <v>06</v>
          </cell>
        </row>
        <row r="652">
          <cell r="D652" t="str">
            <v>28020</v>
          </cell>
          <cell r="E652" t="str">
            <v>รพ.บ้านด่าน</v>
          </cell>
          <cell r="F652" t="str">
            <v>โรงพยาบาลบ้านด่าน</v>
          </cell>
          <cell r="G652" t="str">
            <v>รพช.</v>
          </cell>
          <cell r="H652" t="str">
            <v>F2</v>
          </cell>
          <cell r="I652">
            <v>22</v>
          </cell>
          <cell r="J652" t="str">
            <v>31</v>
          </cell>
          <cell r="K652" t="str">
            <v>บุรีรัมย์</v>
          </cell>
          <cell r="L652" t="str">
            <v>3121</v>
          </cell>
          <cell r="M652" t="str">
            <v>บ้านด่าน</v>
          </cell>
          <cell r="N652" t="str">
            <v>312101</v>
          </cell>
          <cell r="O652" t="str">
            <v>บ้านด่าน</v>
          </cell>
          <cell r="P652" t="str">
            <v>09</v>
          </cell>
        </row>
        <row r="653">
          <cell r="D653" t="str">
            <v>10668</v>
          </cell>
          <cell r="E653" t="str">
            <v>รพ.สุรินทร์</v>
          </cell>
          <cell r="F653" t="str">
            <v>โรงพยาบาลสุรินทร์</v>
          </cell>
          <cell r="G653" t="str">
            <v>รพศ.</v>
          </cell>
          <cell r="H653" t="str">
            <v>A</v>
          </cell>
          <cell r="I653">
            <v>914</v>
          </cell>
          <cell r="J653" t="str">
            <v>32</v>
          </cell>
          <cell r="K653" t="str">
            <v>สุรินทร์</v>
          </cell>
          <cell r="L653" t="str">
            <v>3201</v>
          </cell>
          <cell r="M653" t="str">
            <v>เมืองสุรินทร์</v>
          </cell>
          <cell r="N653" t="str">
            <v>320101</v>
          </cell>
          <cell r="O653" t="str">
            <v>ในเมือง</v>
          </cell>
          <cell r="P653" t="str">
            <v>00</v>
          </cell>
        </row>
        <row r="654">
          <cell r="D654" t="str">
            <v>10918</v>
          </cell>
          <cell r="E654" t="str">
            <v>รพ.ปราสาท</v>
          </cell>
          <cell r="F654" t="str">
            <v>โรงพยาบาลปราสาท</v>
          </cell>
          <cell r="G654" t="str">
            <v>รพท.</v>
          </cell>
          <cell r="H654" t="str">
            <v>M1</v>
          </cell>
          <cell r="I654">
            <v>265</v>
          </cell>
          <cell r="J654" t="str">
            <v>32</v>
          </cell>
          <cell r="K654" t="str">
            <v>สุรินทร์</v>
          </cell>
          <cell r="L654" t="str">
            <v>3205</v>
          </cell>
          <cell r="M654" t="str">
            <v>ปราสาท</v>
          </cell>
          <cell r="N654" t="str">
            <v>320501</v>
          </cell>
          <cell r="O654" t="str">
            <v>กังแอน</v>
          </cell>
          <cell r="P654" t="str">
            <v>02</v>
          </cell>
        </row>
        <row r="655">
          <cell r="D655" t="str">
            <v>10920</v>
          </cell>
          <cell r="E655" t="str">
            <v>รพ.รัตนบุรี</v>
          </cell>
          <cell r="F655" t="str">
            <v>โรงพยาบาลรัตนบุรี</v>
          </cell>
          <cell r="G655" t="str">
            <v>รพช.</v>
          </cell>
          <cell r="H655" t="str">
            <v>M2</v>
          </cell>
          <cell r="I655">
            <v>125</v>
          </cell>
          <cell r="J655" t="str">
            <v>32</v>
          </cell>
          <cell r="K655" t="str">
            <v>สุรินทร์</v>
          </cell>
          <cell r="L655" t="str">
            <v>3207</v>
          </cell>
          <cell r="M655" t="str">
            <v>รัตนบุรี</v>
          </cell>
          <cell r="N655" t="str">
            <v>320701</v>
          </cell>
          <cell r="O655" t="str">
            <v>รัตนบุรี</v>
          </cell>
          <cell r="P655" t="str">
            <v>08</v>
          </cell>
        </row>
        <row r="656">
          <cell r="D656" t="str">
            <v>10922</v>
          </cell>
          <cell r="E656" t="str">
            <v>รพ.ศีขรภูมิ</v>
          </cell>
          <cell r="F656" t="str">
            <v>โรงพยาบาลศีขรภูมิ</v>
          </cell>
          <cell r="G656" t="str">
            <v>รพช.</v>
          </cell>
          <cell r="H656" t="str">
            <v>M2</v>
          </cell>
          <cell r="I656">
            <v>239</v>
          </cell>
          <cell r="J656" t="str">
            <v>32</v>
          </cell>
          <cell r="K656" t="str">
            <v>สุรินทร์</v>
          </cell>
          <cell r="L656" t="str">
            <v>3209</v>
          </cell>
          <cell r="M656" t="str">
            <v>ศีขรภูมิ</v>
          </cell>
          <cell r="N656" t="str">
            <v>320901</v>
          </cell>
          <cell r="O656" t="str">
            <v>ระแงง</v>
          </cell>
          <cell r="P656" t="str">
            <v>01</v>
          </cell>
        </row>
        <row r="657">
          <cell r="D657" t="str">
            <v>10923</v>
          </cell>
          <cell r="E657" t="str">
            <v>รพ.สังขะ</v>
          </cell>
          <cell r="F657" t="str">
            <v>โรงพยาบาลสังขะ</v>
          </cell>
          <cell r="G657" t="str">
            <v>รพช.</v>
          </cell>
          <cell r="H657" t="str">
            <v>M2</v>
          </cell>
          <cell r="I657">
            <v>176</v>
          </cell>
          <cell r="J657" t="str">
            <v>32</v>
          </cell>
          <cell r="K657" t="str">
            <v>สุรินทร์</v>
          </cell>
          <cell r="L657" t="str">
            <v>3210</v>
          </cell>
          <cell r="M657" t="str">
            <v>สังขะ</v>
          </cell>
          <cell r="N657" t="str">
            <v>321001</v>
          </cell>
          <cell r="O657" t="str">
            <v>สังขะ</v>
          </cell>
          <cell r="P657" t="str">
            <v>01</v>
          </cell>
        </row>
        <row r="658">
          <cell r="D658" t="str">
            <v>10916</v>
          </cell>
          <cell r="E658" t="str">
            <v>รพ.ท่าตูม</v>
          </cell>
          <cell r="F658" t="str">
            <v>โรงพยาบาลท่าตูม</v>
          </cell>
          <cell r="G658" t="str">
            <v>รพช.</v>
          </cell>
          <cell r="H658" t="str">
            <v>M2</v>
          </cell>
          <cell r="I658">
            <v>140</v>
          </cell>
          <cell r="J658" t="str">
            <v>32</v>
          </cell>
          <cell r="K658" t="str">
            <v>สุรินทร์</v>
          </cell>
          <cell r="L658" t="str">
            <v>3203</v>
          </cell>
          <cell r="M658" t="str">
            <v>ท่าตูม</v>
          </cell>
          <cell r="N658" t="str">
            <v>320301</v>
          </cell>
          <cell r="O658" t="str">
            <v>ท่าตูม</v>
          </cell>
          <cell r="P658" t="str">
            <v>07</v>
          </cell>
        </row>
        <row r="659">
          <cell r="D659" t="str">
            <v>10919</v>
          </cell>
          <cell r="E659" t="str">
            <v>รพ.กาบเชิง</v>
          </cell>
          <cell r="F659" t="str">
            <v>โรงพยาบาลกาบเชิง</v>
          </cell>
          <cell r="G659" t="str">
            <v>รพช.</v>
          </cell>
          <cell r="H659" t="str">
            <v>F2</v>
          </cell>
          <cell r="I659">
            <v>93</v>
          </cell>
          <cell r="J659" t="str">
            <v>32</v>
          </cell>
          <cell r="K659" t="str">
            <v>สุรินทร์</v>
          </cell>
          <cell r="L659" t="str">
            <v>3206</v>
          </cell>
          <cell r="M659" t="str">
            <v>กาบเชิง</v>
          </cell>
          <cell r="N659" t="str">
            <v>320601</v>
          </cell>
          <cell r="O659" t="str">
            <v>กาบเชิง</v>
          </cell>
          <cell r="P659" t="str">
            <v>01</v>
          </cell>
        </row>
        <row r="660">
          <cell r="D660" t="str">
            <v>10917</v>
          </cell>
          <cell r="E660" t="str">
            <v>รพ.จอมพระ</v>
          </cell>
          <cell r="F660" t="str">
            <v>โรงพยาบาลจอมพระ</v>
          </cell>
          <cell r="G660" t="str">
            <v>รพช.</v>
          </cell>
          <cell r="H660" t="str">
            <v>F2</v>
          </cell>
          <cell r="I660">
            <v>50</v>
          </cell>
          <cell r="J660" t="str">
            <v>32</v>
          </cell>
          <cell r="K660" t="str">
            <v>สุรินทร์</v>
          </cell>
          <cell r="L660" t="str">
            <v>3204</v>
          </cell>
          <cell r="M660" t="str">
            <v>จอมพระ</v>
          </cell>
          <cell r="N660" t="str">
            <v>320401</v>
          </cell>
          <cell r="O660" t="str">
            <v>จอมพระ</v>
          </cell>
          <cell r="P660" t="str">
            <v>06</v>
          </cell>
        </row>
        <row r="661">
          <cell r="D661" t="str">
            <v>10915</v>
          </cell>
          <cell r="E661" t="str">
            <v>รพ.ชุมพลบุรี</v>
          </cell>
          <cell r="F661" t="str">
            <v>โรงพยาบาลชุมพลบุรี</v>
          </cell>
          <cell r="G661" t="str">
            <v>รพช.</v>
          </cell>
          <cell r="H661" t="str">
            <v>F2</v>
          </cell>
          <cell r="I661">
            <v>66</v>
          </cell>
          <cell r="J661" t="str">
            <v>32</v>
          </cell>
          <cell r="K661" t="str">
            <v>สุรินทร์</v>
          </cell>
          <cell r="L661" t="str">
            <v>3202</v>
          </cell>
          <cell r="M661" t="str">
            <v>ชุมพลบุรี</v>
          </cell>
          <cell r="N661" t="str">
            <v>320201</v>
          </cell>
          <cell r="O661" t="str">
            <v>ชุมพลบุรี</v>
          </cell>
          <cell r="P661" t="str">
            <v>01</v>
          </cell>
        </row>
        <row r="662">
          <cell r="D662" t="str">
            <v>10926</v>
          </cell>
          <cell r="E662" t="str">
            <v>รพ.บัวเชด</v>
          </cell>
          <cell r="F662" t="str">
            <v>โรงพยาบาลบัวเชด</v>
          </cell>
          <cell r="G662" t="str">
            <v>รพช.</v>
          </cell>
          <cell r="H662" t="str">
            <v>F2</v>
          </cell>
          <cell r="I662">
            <v>43</v>
          </cell>
          <cell r="J662" t="str">
            <v>32</v>
          </cell>
          <cell r="K662" t="str">
            <v>สุรินทร์</v>
          </cell>
          <cell r="L662" t="str">
            <v>3213</v>
          </cell>
          <cell r="M662" t="str">
            <v>บัวเชด</v>
          </cell>
          <cell r="N662" t="str">
            <v>321301</v>
          </cell>
          <cell r="O662" t="str">
            <v>บัวเชด</v>
          </cell>
          <cell r="P662" t="str">
            <v>01</v>
          </cell>
        </row>
        <row r="663">
          <cell r="D663" t="str">
            <v>22302</v>
          </cell>
          <cell r="E663" t="str">
            <v>รพ.พนมดงรักเฉลิมพระเกียรติ ๘๐ พรรษา</v>
          </cell>
          <cell r="F663" t="str">
            <v>โรงพยาบาลพนมดงรักเฉลิมพระเกียรติ ๘๐ พรรษา</v>
          </cell>
          <cell r="G663" t="str">
            <v>รพช.</v>
          </cell>
          <cell r="H663" t="str">
            <v>F2</v>
          </cell>
          <cell r="I663">
            <v>37</v>
          </cell>
          <cell r="J663" t="str">
            <v>32</v>
          </cell>
          <cell r="K663" t="str">
            <v>สุรินทร์</v>
          </cell>
          <cell r="L663" t="str">
            <v>3214</v>
          </cell>
          <cell r="M663" t="str">
            <v>พนมดงรัก</v>
          </cell>
          <cell r="N663" t="str">
            <v>321401</v>
          </cell>
          <cell r="O663" t="str">
            <v>บักได</v>
          </cell>
          <cell r="P663" t="str">
            <v>18</v>
          </cell>
        </row>
        <row r="664">
          <cell r="D664" t="str">
            <v>10924</v>
          </cell>
          <cell r="E664" t="str">
            <v>รพ.ลำดวน</v>
          </cell>
          <cell r="F664" t="str">
            <v>โรงพยาบาลลำดวน</v>
          </cell>
          <cell r="G664" t="str">
            <v>รพช.</v>
          </cell>
          <cell r="H664" t="str">
            <v>F2</v>
          </cell>
          <cell r="I664">
            <v>132</v>
          </cell>
          <cell r="J664" t="str">
            <v>32</v>
          </cell>
          <cell r="K664" t="str">
            <v>สุรินทร์</v>
          </cell>
          <cell r="L664" t="str">
            <v>3211</v>
          </cell>
          <cell r="M664" t="str">
            <v>ลำดวน</v>
          </cell>
          <cell r="N664" t="str">
            <v>321101</v>
          </cell>
          <cell r="O664" t="str">
            <v>ลำดวน</v>
          </cell>
          <cell r="P664" t="str">
            <v>03</v>
          </cell>
        </row>
        <row r="665">
          <cell r="D665" t="str">
            <v>27843</v>
          </cell>
          <cell r="E665" t="str">
            <v>รพ.ศรีณรงค์</v>
          </cell>
          <cell r="F665" t="str">
            <v>โรงพยาบาลศรีณรงค์</v>
          </cell>
          <cell r="G665" t="str">
            <v>รพช.</v>
          </cell>
          <cell r="H665" t="str">
            <v>F2</v>
          </cell>
          <cell r="I665">
            <v>38</v>
          </cell>
          <cell r="J665" t="str">
            <v>32</v>
          </cell>
          <cell r="K665" t="str">
            <v>สุรินทร์</v>
          </cell>
          <cell r="L665" t="str">
            <v>3215</v>
          </cell>
          <cell r="M665" t="str">
            <v>ศรีณรงค์</v>
          </cell>
          <cell r="N665" t="str">
            <v>321501</v>
          </cell>
          <cell r="O665" t="str">
            <v>ณรงค์</v>
          </cell>
          <cell r="P665" t="str">
            <v>02</v>
          </cell>
        </row>
        <row r="666">
          <cell r="D666" t="str">
            <v>10921</v>
          </cell>
          <cell r="E666" t="str">
            <v>รพ.สนม</v>
          </cell>
          <cell r="F666" t="str">
            <v>โรงพยาบาลสนม</v>
          </cell>
          <cell r="G666" t="str">
            <v>รพช.</v>
          </cell>
          <cell r="H666" t="str">
            <v>F2</v>
          </cell>
          <cell r="I666">
            <v>40</v>
          </cell>
          <cell r="J666" t="str">
            <v>32</v>
          </cell>
          <cell r="K666" t="str">
            <v>สุรินทร์</v>
          </cell>
          <cell r="L666" t="str">
            <v>3208</v>
          </cell>
          <cell r="M666" t="str">
            <v>สนม</v>
          </cell>
          <cell r="N666" t="str">
            <v>320801</v>
          </cell>
          <cell r="O666" t="str">
            <v>สนม</v>
          </cell>
          <cell r="P666" t="str">
            <v>03</v>
          </cell>
        </row>
        <row r="667">
          <cell r="D667" t="str">
            <v>10925</v>
          </cell>
          <cell r="E667" t="str">
            <v>รพ.สำโรงทาบ</v>
          </cell>
          <cell r="F667" t="str">
            <v>โรงพยาบาลสำโรงทาบ</v>
          </cell>
          <cell r="G667" t="str">
            <v>รพช.</v>
          </cell>
          <cell r="H667" t="str">
            <v>F2</v>
          </cell>
          <cell r="I667">
            <v>48</v>
          </cell>
          <cell r="J667" t="str">
            <v>32</v>
          </cell>
          <cell r="K667" t="str">
            <v>สุรินทร์</v>
          </cell>
          <cell r="L667" t="str">
            <v>3212</v>
          </cell>
          <cell r="M667" t="str">
            <v>สำโรงทาบ</v>
          </cell>
          <cell r="N667" t="str">
            <v>321202</v>
          </cell>
          <cell r="O667" t="str">
            <v>หนองไผ่ล้อม</v>
          </cell>
          <cell r="P667" t="str">
            <v>01</v>
          </cell>
        </row>
        <row r="668">
          <cell r="D668" t="str">
            <v>27842</v>
          </cell>
          <cell r="E668" t="str">
            <v>รพ.เขวาสินรินทร์</v>
          </cell>
          <cell r="F668" t="str">
            <v>โรงพยาบาลเขวาสินรินทร์</v>
          </cell>
          <cell r="G668" t="str">
            <v>รพช.</v>
          </cell>
          <cell r="H668" t="str">
            <v>F3</v>
          </cell>
          <cell r="I668">
            <v>30</v>
          </cell>
          <cell r="J668" t="str">
            <v>32</v>
          </cell>
          <cell r="K668" t="str">
            <v>สุรินทร์</v>
          </cell>
          <cell r="L668" t="str">
            <v>3216</v>
          </cell>
          <cell r="M668" t="str">
            <v>เขวาสินรินทร์</v>
          </cell>
          <cell r="N668" t="str">
            <v>321601</v>
          </cell>
          <cell r="O668" t="str">
            <v>เขวาสินรินทร์</v>
          </cell>
          <cell r="P668" t="str">
            <v>06</v>
          </cell>
        </row>
        <row r="669">
          <cell r="D669" t="str">
            <v>27844</v>
          </cell>
          <cell r="E669" t="str">
            <v>รพ.โนนนารายณ์</v>
          </cell>
          <cell r="F669" t="str">
            <v>โรงพยาบาลโนนนารายณ์</v>
          </cell>
          <cell r="G669" t="str">
            <v>รพช.</v>
          </cell>
          <cell r="H669" t="str">
            <v>F3</v>
          </cell>
          <cell r="I669">
            <v>35</v>
          </cell>
          <cell r="J669" t="str">
            <v>32</v>
          </cell>
          <cell r="K669" t="str">
            <v>สุรินทร์</v>
          </cell>
          <cell r="L669" t="str">
            <v>3217</v>
          </cell>
          <cell r="M669" t="str">
            <v>โนนนารายณ์</v>
          </cell>
          <cell r="N669" t="str">
            <v>321701</v>
          </cell>
          <cell r="O669" t="str">
            <v>หนองหลวง</v>
          </cell>
          <cell r="P669" t="str">
            <v>06</v>
          </cell>
        </row>
        <row r="670">
          <cell r="D670" t="str">
            <v>10712</v>
          </cell>
          <cell r="E670" t="str">
            <v>รพ.มุกดาหาร</v>
          </cell>
          <cell r="F670" t="str">
            <v>โรงพยาบาลมุกดาหาร</v>
          </cell>
          <cell r="G670" t="str">
            <v>รพท.</v>
          </cell>
          <cell r="H670" t="str">
            <v>S</v>
          </cell>
          <cell r="I670">
            <v>417</v>
          </cell>
          <cell r="J670" t="str">
            <v>49</v>
          </cell>
          <cell r="K670" t="str">
            <v>มุกดาหาร</v>
          </cell>
          <cell r="L670" t="str">
            <v>4901</v>
          </cell>
          <cell r="M670" t="str">
            <v>เมืองมุกดาหาร</v>
          </cell>
          <cell r="N670" t="str">
            <v>490113</v>
          </cell>
          <cell r="O670" t="str">
            <v>กุดแข้</v>
          </cell>
          <cell r="P670" t="str">
            <v>00</v>
          </cell>
        </row>
        <row r="671">
          <cell r="D671" t="str">
            <v>11116</v>
          </cell>
          <cell r="E671" t="str">
            <v>รพ.คำชะอี</v>
          </cell>
          <cell r="F671" t="str">
            <v>โรงพยาบาลคำชะอี</v>
          </cell>
          <cell r="G671" t="str">
            <v>รพช.</v>
          </cell>
          <cell r="H671" t="str">
            <v>F2</v>
          </cell>
          <cell r="I671">
            <v>30</v>
          </cell>
          <cell r="J671" t="str">
            <v>49</v>
          </cell>
          <cell r="K671" t="str">
            <v>มุกดาหาร</v>
          </cell>
          <cell r="L671" t="str">
            <v>4905</v>
          </cell>
          <cell r="M671" t="str">
            <v>คำชะอี</v>
          </cell>
          <cell r="N671" t="str">
            <v>490503</v>
          </cell>
          <cell r="O671" t="str">
            <v>บ้านซ่ง</v>
          </cell>
          <cell r="P671" t="str">
            <v>02</v>
          </cell>
        </row>
        <row r="672">
          <cell r="D672" t="str">
            <v>11115</v>
          </cell>
          <cell r="E672" t="str">
            <v>รพ.ดงหลวง</v>
          </cell>
          <cell r="F672" t="str">
            <v>โรงพยาบาลดงหลวง</v>
          </cell>
          <cell r="G672" t="str">
            <v>รพช.</v>
          </cell>
          <cell r="H672" t="str">
            <v>F2</v>
          </cell>
          <cell r="I672">
            <v>30</v>
          </cell>
          <cell r="J672" t="str">
            <v>49</v>
          </cell>
          <cell r="K672" t="str">
            <v>มุกดาหาร</v>
          </cell>
          <cell r="L672" t="str">
            <v>4904</v>
          </cell>
          <cell r="M672" t="str">
            <v>ดงหลวง</v>
          </cell>
          <cell r="N672" t="str">
            <v>490401</v>
          </cell>
          <cell r="O672" t="str">
            <v>ดงหลวง</v>
          </cell>
          <cell r="P672" t="str">
            <v>03</v>
          </cell>
        </row>
        <row r="673">
          <cell r="D673" t="str">
            <v>11114</v>
          </cell>
          <cell r="E673" t="str">
            <v>รพ.ดอนตาล</v>
          </cell>
          <cell r="F673" t="str">
            <v>โรงพยาบาลดอนตาล</v>
          </cell>
          <cell r="G673" t="str">
            <v>รพช.</v>
          </cell>
          <cell r="H673" t="str">
            <v>F2</v>
          </cell>
          <cell r="I673">
            <v>30</v>
          </cell>
          <cell r="J673" t="str">
            <v>49</v>
          </cell>
          <cell r="K673" t="str">
            <v>มุกดาหาร</v>
          </cell>
          <cell r="L673" t="str">
            <v>4903</v>
          </cell>
          <cell r="M673" t="str">
            <v>ดอนตาล</v>
          </cell>
          <cell r="N673" t="str">
            <v>490301</v>
          </cell>
          <cell r="O673" t="str">
            <v>ดอนตาล</v>
          </cell>
          <cell r="P673" t="str">
            <v>07</v>
          </cell>
        </row>
        <row r="674">
          <cell r="D674" t="str">
            <v>11113</v>
          </cell>
          <cell r="E674" t="str">
            <v>รพ.นิคมคำสร้อย</v>
          </cell>
          <cell r="F674" t="str">
            <v>โรงพยาบาลนิคมคำสร้อย</v>
          </cell>
          <cell r="G674" t="str">
            <v>รพช.</v>
          </cell>
          <cell r="H674" t="str">
            <v>F2</v>
          </cell>
          <cell r="I674">
            <v>30</v>
          </cell>
          <cell r="J674" t="str">
            <v>49</v>
          </cell>
          <cell r="K674" t="str">
            <v>มุกดาหาร</v>
          </cell>
          <cell r="L674" t="str">
            <v>4902</v>
          </cell>
          <cell r="M674" t="str">
            <v>นิคมคำสร้อย</v>
          </cell>
          <cell r="N674" t="str">
            <v>490201</v>
          </cell>
          <cell r="O674" t="str">
            <v>นิคมคำสร้อย</v>
          </cell>
          <cell r="P674" t="str">
            <v>11</v>
          </cell>
        </row>
        <row r="675">
          <cell r="D675" t="str">
            <v>11118</v>
          </cell>
          <cell r="E675" t="str">
            <v>รพ.หนองสูง</v>
          </cell>
          <cell r="F675" t="str">
            <v>โรงพยาบาลหนองสูง</v>
          </cell>
          <cell r="G675" t="str">
            <v>รพช.</v>
          </cell>
          <cell r="H675" t="str">
            <v>F2</v>
          </cell>
          <cell r="I675">
            <v>30</v>
          </cell>
          <cell r="J675" t="str">
            <v>49</v>
          </cell>
          <cell r="K675" t="str">
            <v>มุกดาหาร</v>
          </cell>
          <cell r="L675" t="str">
            <v>4907</v>
          </cell>
          <cell r="M675" t="str">
            <v>หนองสูง</v>
          </cell>
          <cell r="N675" t="str">
            <v>490706</v>
          </cell>
          <cell r="O675" t="str">
            <v>หนองสูงเหนือ</v>
          </cell>
          <cell r="P675" t="str">
            <v>04</v>
          </cell>
        </row>
        <row r="676">
          <cell r="D676" t="str">
            <v>11117</v>
          </cell>
          <cell r="E676" t="str">
            <v>รพ.หว้านใหญ่</v>
          </cell>
          <cell r="F676" t="str">
            <v>โรงพยาบาลหว้านใหญ่</v>
          </cell>
          <cell r="G676" t="str">
            <v>รพช.</v>
          </cell>
          <cell r="H676" t="str">
            <v>F2</v>
          </cell>
          <cell r="I676">
            <v>30</v>
          </cell>
          <cell r="J676" t="str">
            <v>49</v>
          </cell>
          <cell r="K676" t="str">
            <v>มุกดาหาร</v>
          </cell>
          <cell r="L676" t="str">
            <v>4906</v>
          </cell>
          <cell r="M676" t="str">
            <v>หว้านใหญ่</v>
          </cell>
          <cell r="N676" t="str">
            <v>490601</v>
          </cell>
          <cell r="O676" t="str">
            <v>หว้านใหญ่</v>
          </cell>
          <cell r="P676" t="str">
            <v>09</v>
          </cell>
        </row>
        <row r="677">
          <cell r="D677" t="str">
            <v>10701</v>
          </cell>
          <cell r="E677" t="str">
            <v>รพ.ยโสธร</v>
          </cell>
          <cell r="F677" t="str">
            <v>โรงพยาบาลยโสธร</v>
          </cell>
          <cell r="G677" t="str">
            <v>รพท.</v>
          </cell>
          <cell r="H677" t="str">
            <v>S</v>
          </cell>
          <cell r="I677">
            <v>370</v>
          </cell>
          <cell r="J677" t="str">
            <v>35</v>
          </cell>
          <cell r="K677" t="str">
            <v>ยโสธร</v>
          </cell>
          <cell r="L677" t="str">
            <v>3501</v>
          </cell>
          <cell r="M677" t="str">
            <v>เมืองยโสธร</v>
          </cell>
          <cell r="N677" t="str">
            <v>350103</v>
          </cell>
          <cell r="O677" t="str">
            <v>ตาดทอง</v>
          </cell>
          <cell r="P677" t="str">
            <v>08</v>
          </cell>
        </row>
        <row r="678">
          <cell r="D678" t="str">
            <v>11444</v>
          </cell>
          <cell r="E678" t="str">
            <v>รพ.สมเด็จพระยุพราชเลิงนกทา</v>
          </cell>
          <cell r="F678" t="str">
            <v>โรงพยาบาลสมเด็จพระยุพราชเลิงนกทา</v>
          </cell>
          <cell r="G678" t="str">
            <v>รพช.</v>
          </cell>
          <cell r="H678" t="str">
            <v>M2</v>
          </cell>
          <cell r="I678">
            <v>120</v>
          </cell>
          <cell r="J678" t="str">
            <v>35</v>
          </cell>
          <cell r="K678" t="str">
            <v>ยโสธร</v>
          </cell>
          <cell r="L678" t="str">
            <v>3508</v>
          </cell>
          <cell r="M678" t="str">
            <v>เลิงนกทา</v>
          </cell>
          <cell r="N678" t="str">
            <v>350803</v>
          </cell>
          <cell r="O678" t="str">
            <v>สวาท</v>
          </cell>
          <cell r="P678" t="str">
            <v>01</v>
          </cell>
        </row>
        <row r="679">
          <cell r="D679" t="str">
            <v>10964</v>
          </cell>
          <cell r="E679" t="str">
            <v>รพ.กุดชุม</v>
          </cell>
          <cell r="F679" t="str">
            <v>โรงพยาบาลกุดชุม</v>
          </cell>
          <cell r="G679" t="str">
            <v>รพช.</v>
          </cell>
          <cell r="H679" t="str">
            <v>F2</v>
          </cell>
          <cell r="I679">
            <v>46</v>
          </cell>
          <cell r="J679" t="str">
            <v>35</v>
          </cell>
          <cell r="K679" t="str">
            <v>ยโสธร</v>
          </cell>
          <cell r="L679" t="str">
            <v>3503</v>
          </cell>
          <cell r="M679" t="str">
            <v>กุดชุม</v>
          </cell>
          <cell r="N679" t="str">
            <v>350301</v>
          </cell>
          <cell r="O679" t="str">
            <v>กุดชุม</v>
          </cell>
          <cell r="P679" t="str">
            <v>14</v>
          </cell>
        </row>
        <row r="680">
          <cell r="D680" t="str">
            <v>10968</v>
          </cell>
          <cell r="E680" t="str">
            <v>รพ.ค้อวัง</v>
          </cell>
          <cell r="F680" t="str">
            <v>โรงพยาบาลค้อวัง</v>
          </cell>
          <cell r="G680" t="str">
            <v>รพช.</v>
          </cell>
          <cell r="H680" t="str">
            <v>F2</v>
          </cell>
          <cell r="I680">
            <v>34</v>
          </cell>
          <cell r="J680" t="str">
            <v>35</v>
          </cell>
          <cell r="K680" t="str">
            <v>ยโสธร</v>
          </cell>
          <cell r="L680" t="str">
            <v>3507</v>
          </cell>
          <cell r="M680" t="str">
            <v>ค้อวัง</v>
          </cell>
          <cell r="N680" t="str">
            <v>350704</v>
          </cell>
          <cell r="O680" t="str">
            <v>ค้อวัง</v>
          </cell>
          <cell r="P680" t="str">
            <v>01</v>
          </cell>
        </row>
        <row r="681">
          <cell r="D681" t="str">
            <v>10965</v>
          </cell>
          <cell r="E681" t="str">
            <v>รพ.คำเขื่อนแก้ว</v>
          </cell>
          <cell r="F681" t="str">
            <v>โรงพยาบาลคำเขื่อนแก้ว</v>
          </cell>
          <cell r="G681" t="str">
            <v>รพช.</v>
          </cell>
          <cell r="H681" t="str">
            <v>F2</v>
          </cell>
          <cell r="I681">
            <v>60</v>
          </cell>
          <cell r="J681" t="str">
            <v>35</v>
          </cell>
          <cell r="K681" t="str">
            <v>ยโสธร</v>
          </cell>
          <cell r="L681" t="str">
            <v>3504</v>
          </cell>
          <cell r="M681" t="str">
            <v>คำเขื่อนแก้ว</v>
          </cell>
          <cell r="N681" t="str">
            <v>350401</v>
          </cell>
          <cell r="O681" t="str">
            <v>ลุมพุก</v>
          </cell>
          <cell r="P681" t="str">
            <v>02</v>
          </cell>
        </row>
        <row r="682">
          <cell r="D682" t="str">
            <v>10963</v>
          </cell>
          <cell r="E682" t="str">
            <v>รพ.ทรายมูล</v>
          </cell>
          <cell r="F682" t="str">
            <v>โรงพยาบาลทรายมูล</v>
          </cell>
          <cell r="G682" t="str">
            <v>รพช.</v>
          </cell>
          <cell r="H682" t="str">
            <v>F2</v>
          </cell>
          <cell r="I682">
            <v>30</v>
          </cell>
          <cell r="J682" t="str">
            <v>35</v>
          </cell>
          <cell r="K682" t="str">
            <v>ยโสธร</v>
          </cell>
          <cell r="L682" t="str">
            <v>3502</v>
          </cell>
          <cell r="M682" t="str">
            <v>ทรายมูล</v>
          </cell>
          <cell r="N682" t="str">
            <v>350201</v>
          </cell>
          <cell r="O682" t="str">
            <v>ทรายมูล</v>
          </cell>
          <cell r="P682" t="str">
            <v>00</v>
          </cell>
        </row>
        <row r="683">
          <cell r="D683" t="str">
            <v>10966</v>
          </cell>
          <cell r="E683" t="str">
            <v>รพ.ป่าติ้ว</v>
          </cell>
          <cell r="F683" t="str">
            <v>โรงพยาบาลป่าติ้ว</v>
          </cell>
          <cell r="G683" t="str">
            <v>รพช.</v>
          </cell>
          <cell r="H683" t="str">
            <v>F2</v>
          </cell>
          <cell r="I683">
            <v>30</v>
          </cell>
          <cell r="J683" t="str">
            <v>35</v>
          </cell>
          <cell r="K683" t="str">
            <v>ยโสธร</v>
          </cell>
          <cell r="L683" t="str">
            <v>3505</v>
          </cell>
          <cell r="M683" t="str">
            <v>ป่าติ้ว</v>
          </cell>
          <cell r="N683" t="str">
            <v>350501</v>
          </cell>
          <cell r="O683" t="str">
            <v>โพธิ์ไทร</v>
          </cell>
          <cell r="P683" t="str">
            <v>04</v>
          </cell>
        </row>
        <row r="684">
          <cell r="D684" t="str">
            <v>10967</v>
          </cell>
          <cell r="E684" t="str">
            <v>รพ.มหาชนะชัย</v>
          </cell>
          <cell r="F684" t="str">
            <v>โรงพยาบาลมหาชนะชัย</v>
          </cell>
          <cell r="G684" t="str">
            <v>รพช.</v>
          </cell>
          <cell r="H684" t="str">
            <v>F2</v>
          </cell>
          <cell r="I684">
            <v>30</v>
          </cell>
          <cell r="J684" t="str">
            <v>35</v>
          </cell>
          <cell r="K684" t="str">
            <v>ยโสธร</v>
          </cell>
          <cell r="L684" t="str">
            <v>3506</v>
          </cell>
          <cell r="M684" t="str">
            <v>มหาชนะชัย</v>
          </cell>
          <cell r="N684" t="str">
            <v>350601</v>
          </cell>
          <cell r="O684" t="str">
            <v>ฟ้าหยาด</v>
          </cell>
          <cell r="P684" t="str">
            <v>04</v>
          </cell>
        </row>
        <row r="685">
          <cell r="D685" t="str">
            <v>10969</v>
          </cell>
          <cell r="E685" t="str">
            <v>รพ.ไทยเจริญ</v>
          </cell>
          <cell r="F685" t="str">
            <v>โรงพยาบาลไทยเจริญ</v>
          </cell>
          <cell r="G685" t="str">
            <v>รพช.</v>
          </cell>
          <cell r="H685" t="str">
            <v>F2</v>
          </cell>
          <cell r="I685">
            <v>20</v>
          </cell>
          <cell r="J685" t="str">
            <v>35</v>
          </cell>
          <cell r="K685" t="str">
            <v>ยโสธร</v>
          </cell>
          <cell r="L685" t="str">
            <v>3509</v>
          </cell>
          <cell r="M685" t="str">
            <v>ไทยเจริญ</v>
          </cell>
          <cell r="N685" t="str">
            <v>350901</v>
          </cell>
          <cell r="O685" t="str">
            <v>ไทยเจริญ</v>
          </cell>
          <cell r="P685" t="str">
            <v>01</v>
          </cell>
        </row>
        <row r="686">
          <cell r="D686" t="str">
            <v>10700</v>
          </cell>
          <cell r="E686" t="str">
            <v>รพ.ศรีสะเกษ</v>
          </cell>
          <cell r="F686" t="str">
            <v>โรงพยาบาลศรีสะเกษ</v>
          </cell>
          <cell r="G686" t="str">
            <v>รพศ.</v>
          </cell>
          <cell r="H686" t="str">
            <v>A</v>
          </cell>
          <cell r="I686">
            <v>710</v>
          </cell>
          <cell r="J686" t="str">
            <v>33</v>
          </cell>
          <cell r="K686" t="str">
            <v>ศรีสะเกษ</v>
          </cell>
          <cell r="L686" t="str">
            <v>3301</v>
          </cell>
          <cell r="M686" t="str">
            <v>เมืองศรีสะเกษ</v>
          </cell>
          <cell r="N686" t="str">
            <v>330102</v>
          </cell>
          <cell r="O686" t="str">
            <v>เมืองใต้</v>
          </cell>
          <cell r="P686" t="str">
            <v>00</v>
          </cell>
        </row>
        <row r="687">
          <cell r="D687" t="str">
            <v>10929</v>
          </cell>
          <cell r="E687" t="str">
            <v>รพ.กันทรลักษ์</v>
          </cell>
          <cell r="F687" t="str">
            <v>โรงพยาบาลกันทรลักษ์</v>
          </cell>
          <cell r="G687" t="str">
            <v>รพท.</v>
          </cell>
          <cell r="H687" t="str">
            <v>M1</v>
          </cell>
          <cell r="I687">
            <v>215</v>
          </cell>
          <cell r="J687" t="str">
            <v>33</v>
          </cell>
          <cell r="K687" t="str">
            <v>ศรีสะเกษ</v>
          </cell>
          <cell r="L687" t="str">
            <v>3304</v>
          </cell>
          <cell r="M687" t="str">
            <v>กันทรลักษ์</v>
          </cell>
          <cell r="N687" t="str">
            <v>330406</v>
          </cell>
          <cell r="O687" t="str">
            <v>น้ำอ้อม</v>
          </cell>
          <cell r="P687" t="str">
            <v>05</v>
          </cell>
        </row>
        <row r="688">
          <cell r="D688" t="str">
            <v>10930</v>
          </cell>
          <cell r="E688" t="str">
            <v>รพ.ขุขันธ์</v>
          </cell>
          <cell r="F688" t="str">
            <v>โรงพยาบาลขุขันธ์</v>
          </cell>
          <cell r="G688" t="str">
            <v>รพช.</v>
          </cell>
          <cell r="H688" t="str">
            <v>M2</v>
          </cell>
          <cell r="I688">
            <v>145</v>
          </cell>
          <cell r="J688" t="str">
            <v>33</v>
          </cell>
          <cell r="K688" t="str">
            <v>ศรีสะเกษ</v>
          </cell>
          <cell r="L688" t="str">
            <v>3305</v>
          </cell>
          <cell r="M688" t="str">
            <v>ขุขันธ์</v>
          </cell>
          <cell r="N688" t="str">
            <v>330509</v>
          </cell>
          <cell r="O688" t="str">
            <v>ห้วยเหนือ</v>
          </cell>
          <cell r="P688" t="str">
            <v>06</v>
          </cell>
        </row>
        <row r="689">
          <cell r="D689" t="str">
            <v>10935</v>
          </cell>
          <cell r="E689" t="str">
            <v>รพ.อุทุมพรพิสัย</v>
          </cell>
          <cell r="F689" t="str">
            <v>โรงพยาบาลอุทุมพรพิสัย</v>
          </cell>
          <cell r="G689" t="str">
            <v>รพช.</v>
          </cell>
          <cell r="H689" t="str">
            <v>M2</v>
          </cell>
          <cell r="I689">
            <v>137</v>
          </cell>
          <cell r="J689" t="str">
            <v>33</v>
          </cell>
          <cell r="K689" t="str">
            <v>ศรีสะเกษ</v>
          </cell>
          <cell r="L689" t="str">
            <v>3310</v>
          </cell>
          <cell r="M689" t="str">
            <v>อุทุมพรพิสัย</v>
          </cell>
          <cell r="N689" t="str">
            <v>331001</v>
          </cell>
          <cell r="O689" t="str">
            <v>กำแพง</v>
          </cell>
          <cell r="P689" t="str">
            <v>07</v>
          </cell>
        </row>
        <row r="690">
          <cell r="D690" t="str">
            <v>10928</v>
          </cell>
          <cell r="E690" t="str">
            <v>รพ.กันทรารมย์</v>
          </cell>
          <cell r="F690" t="str">
            <v>โรงพยาบาลกันทรารมย์</v>
          </cell>
          <cell r="G690" t="str">
            <v>รพช.</v>
          </cell>
          <cell r="H690" t="str">
            <v>F1</v>
          </cell>
          <cell r="I690">
            <v>94</v>
          </cell>
          <cell r="J690" t="str">
            <v>33</v>
          </cell>
          <cell r="K690" t="str">
            <v>ศรีสะเกษ</v>
          </cell>
          <cell r="L690" t="str">
            <v>3303</v>
          </cell>
          <cell r="M690" t="str">
            <v>กันทรารมย์</v>
          </cell>
          <cell r="N690" t="str">
            <v>330301</v>
          </cell>
          <cell r="O690" t="str">
            <v>ดูน</v>
          </cell>
          <cell r="P690" t="str">
            <v>05</v>
          </cell>
        </row>
        <row r="691">
          <cell r="D691" t="str">
            <v>10933</v>
          </cell>
          <cell r="E691" t="str">
            <v>รพ.ขุนหาญ</v>
          </cell>
          <cell r="F691" t="str">
            <v>โรงพยาบาลขุนหาญ</v>
          </cell>
          <cell r="G691" t="str">
            <v>รพช.</v>
          </cell>
          <cell r="H691" t="str">
            <v>F1</v>
          </cell>
          <cell r="I691">
            <v>92</v>
          </cell>
          <cell r="J691" t="str">
            <v>33</v>
          </cell>
          <cell r="K691" t="str">
            <v>ศรีสะเกษ</v>
          </cell>
          <cell r="L691" t="str">
            <v>3308</v>
          </cell>
          <cell r="M691" t="str">
            <v>ขุนหาญ</v>
          </cell>
          <cell r="N691" t="str">
            <v>330801</v>
          </cell>
          <cell r="O691" t="str">
            <v>สิ</v>
          </cell>
          <cell r="P691" t="str">
            <v>06</v>
          </cell>
        </row>
        <row r="692">
          <cell r="D692" t="str">
            <v>10934</v>
          </cell>
          <cell r="E692" t="str">
            <v>รพ.ราษีไศล</v>
          </cell>
          <cell r="F692" t="str">
            <v>โรงพยาบาลราษีไศล</v>
          </cell>
          <cell r="G692" t="str">
            <v>รพช.</v>
          </cell>
          <cell r="H692" t="str">
            <v>M2</v>
          </cell>
          <cell r="I692">
            <v>94</v>
          </cell>
          <cell r="J692" t="str">
            <v>33</v>
          </cell>
          <cell r="K692" t="str">
            <v>ศรีสะเกษ</v>
          </cell>
          <cell r="L692" t="str">
            <v>3309</v>
          </cell>
          <cell r="M692" t="str">
            <v>ราษีไศล</v>
          </cell>
          <cell r="N692" t="str">
            <v>330901</v>
          </cell>
          <cell r="O692" t="str">
            <v>เมืองคง</v>
          </cell>
          <cell r="P692" t="str">
            <v>02</v>
          </cell>
        </row>
        <row r="693">
          <cell r="D693" t="str">
            <v>10941</v>
          </cell>
          <cell r="E693" t="str">
            <v>รพ.น้ำเกลี้ยง</v>
          </cell>
          <cell r="F693" t="str">
            <v>โรงพยาบาลน้ำเกลี้ยง</v>
          </cell>
          <cell r="G693" t="str">
            <v>รพช.</v>
          </cell>
          <cell r="H693" t="str">
            <v>F2</v>
          </cell>
          <cell r="I693">
            <v>32</v>
          </cell>
          <cell r="J693" t="str">
            <v>33</v>
          </cell>
          <cell r="K693" t="str">
            <v>ศรีสะเกษ</v>
          </cell>
          <cell r="L693" t="str">
            <v>3315</v>
          </cell>
          <cell r="M693" t="str">
            <v>น้ำเกลี้ยง</v>
          </cell>
          <cell r="N693" t="str">
            <v>331501</v>
          </cell>
          <cell r="O693" t="str">
            <v>น้ำเกลี้ยง</v>
          </cell>
          <cell r="P693" t="str">
            <v>05</v>
          </cell>
        </row>
        <row r="694">
          <cell r="D694" t="str">
            <v>10938</v>
          </cell>
          <cell r="E694" t="str">
            <v>รพ.โนนคูณ</v>
          </cell>
          <cell r="F694" t="str">
            <v>โรงพยาบาลโนนคูณ</v>
          </cell>
          <cell r="G694" t="str">
            <v>รพช.</v>
          </cell>
          <cell r="H694" t="str">
            <v>F2</v>
          </cell>
          <cell r="I694">
            <v>41</v>
          </cell>
          <cell r="J694" t="str">
            <v>33</v>
          </cell>
          <cell r="K694" t="str">
            <v>ศรีสะเกษ</v>
          </cell>
          <cell r="L694" t="str">
            <v>3313</v>
          </cell>
          <cell r="M694" t="str">
            <v>โนนคูณ</v>
          </cell>
          <cell r="N694" t="str">
            <v>331301</v>
          </cell>
          <cell r="O694" t="str">
            <v>โนนค้อ</v>
          </cell>
          <cell r="P694" t="str">
            <v>04</v>
          </cell>
        </row>
        <row r="695">
          <cell r="D695" t="str">
            <v>10936</v>
          </cell>
          <cell r="E695" t="str">
            <v>รพ.บึงบูรพ์</v>
          </cell>
          <cell r="F695" t="str">
            <v>โรงพยาบาลบึงบูรพ์</v>
          </cell>
          <cell r="G695" t="str">
            <v>รพช.</v>
          </cell>
          <cell r="H695" t="str">
            <v>F2</v>
          </cell>
          <cell r="I695">
            <v>33</v>
          </cell>
          <cell r="J695" t="str">
            <v>33</v>
          </cell>
          <cell r="K695" t="str">
            <v>ศรีสะเกษ</v>
          </cell>
          <cell r="L695" t="str">
            <v>3311</v>
          </cell>
          <cell r="M695" t="str">
            <v>บึงบูรพ์</v>
          </cell>
          <cell r="N695" t="str">
            <v>331102</v>
          </cell>
          <cell r="O695" t="str">
            <v>บึงบูรพ์</v>
          </cell>
          <cell r="P695" t="str">
            <v>02</v>
          </cell>
        </row>
        <row r="696">
          <cell r="D696" t="str">
            <v>23125</v>
          </cell>
          <cell r="E696" t="str">
            <v>รพ.เบญจลักษ์เฉลิมพระเกียรติ ๘๐ พรรษา</v>
          </cell>
          <cell r="F696" t="str">
            <v>โรงพยาบาลเบญจลักษ์เฉลิมพระเกียรติ ๘๐ พรรษา</v>
          </cell>
          <cell r="G696" t="str">
            <v>รพช.</v>
          </cell>
          <cell r="H696" t="str">
            <v>F2</v>
          </cell>
          <cell r="I696">
            <v>30</v>
          </cell>
          <cell r="J696" t="str">
            <v>33</v>
          </cell>
          <cell r="K696" t="str">
            <v>ศรีสะเกษ</v>
          </cell>
          <cell r="L696" t="str">
            <v>3319</v>
          </cell>
          <cell r="M696" t="str">
            <v>เบญจลักษ์</v>
          </cell>
          <cell r="N696" t="str">
            <v>331901</v>
          </cell>
          <cell r="O696" t="str">
            <v>เสียว</v>
          </cell>
          <cell r="P696" t="str">
            <v>07</v>
          </cell>
        </row>
        <row r="697">
          <cell r="D697" t="str">
            <v>10932</v>
          </cell>
          <cell r="E697" t="str">
            <v>รพ.ปรางค์กู่</v>
          </cell>
          <cell r="F697" t="str">
            <v>โรงพยาบาลปรางค์กู่</v>
          </cell>
          <cell r="G697" t="str">
            <v>รพช.</v>
          </cell>
          <cell r="H697" t="str">
            <v>F2</v>
          </cell>
          <cell r="I697">
            <v>60</v>
          </cell>
          <cell r="J697" t="str">
            <v>33</v>
          </cell>
          <cell r="K697" t="str">
            <v>ศรีสะเกษ</v>
          </cell>
          <cell r="L697" t="str">
            <v>3307</v>
          </cell>
          <cell r="M697" t="str">
            <v>ปรางค์กู่</v>
          </cell>
          <cell r="N697" t="str">
            <v>330701</v>
          </cell>
          <cell r="O697" t="str">
            <v>พิมาย</v>
          </cell>
          <cell r="P697" t="str">
            <v>01</v>
          </cell>
        </row>
        <row r="698">
          <cell r="D698" t="str">
            <v>28015</v>
          </cell>
          <cell r="E698" t="str">
            <v>รพ.โพธิ์ศรีสุวรรณ</v>
          </cell>
          <cell r="F698" t="str">
            <v>โรงพยาบาลโพธิ์ศรีสุวรรณ</v>
          </cell>
          <cell r="G698" t="str">
            <v>รพช.</v>
          </cell>
          <cell r="H698" t="str">
            <v>F2</v>
          </cell>
          <cell r="I698">
            <v>30</v>
          </cell>
          <cell r="J698" t="str">
            <v>33</v>
          </cell>
          <cell r="K698" t="str">
            <v>ศรีสะเกษ</v>
          </cell>
          <cell r="L698" t="str">
            <v>3321</v>
          </cell>
          <cell r="M698" t="str">
            <v>โพธิ์ศรีสุวรรณ</v>
          </cell>
          <cell r="N698" t="str">
            <v>332102</v>
          </cell>
          <cell r="O698" t="str">
            <v>เสียว</v>
          </cell>
          <cell r="P698" t="str">
            <v>05</v>
          </cell>
        </row>
        <row r="699">
          <cell r="D699" t="str">
            <v>10931</v>
          </cell>
          <cell r="E699" t="str">
            <v>รพ.ไพรบึง</v>
          </cell>
          <cell r="F699" t="str">
            <v>โรงพยาบาลไพรบึง</v>
          </cell>
          <cell r="G699" t="str">
            <v>รพช.</v>
          </cell>
          <cell r="H699" t="str">
            <v>F2</v>
          </cell>
          <cell r="I699">
            <v>39</v>
          </cell>
          <cell r="J699" t="str">
            <v>33</v>
          </cell>
          <cell r="K699" t="str">
            <v>ศรีสะเกษ</v>
          </cell>
          <cell r="L699" t="str">
            <v>3306</v>
          </cell>
          <cell r="M699" t="str">
            <v>ไพรบึง</v>
          </cell>
          <cell r="N699" t="str">
            <v>330601</v>
          </cell>
          <cell r="O699" t="str">
            <v>ไพรบึง</v>
          </cell>
          <cell r="P699" t="str">
            <v>20</v>
          </cell>
        </row>
        <row r="700">
          <cell r="D700" t="str">
            <v>10942</v>
          </cell>
          <cell r="E700" t="str">
            <v>รพ.ภูสิงห์</v>
          </cell>
          <cell r="F700" t="str">
            <v>โรงพยาบาลภูสิงห์</v>
          </cell>
          <cell r="G700" t="str">
            <v>รพช.</v>
          </cell>
          <cell r="H700" t="str">
            <v>F2</v>
          </cell>
          <cell r="I700">
            <v>34</v>
          </cell>
          <cell r="J700" t="str">
            <v>33</v>
          </cell>
          <cell r="K700" t="str">
            <v>ศรีสะเกษ</v>
          </cell>
          <cell r="L700" t="str">
            <v>3317</v>
          </cell>
          <cell r="M700" t="str">
            <v>ภูสิงห์</v>
          </cell>
          <cell r="N700" t="str">
            <v>331703</v>
          </cell>
          <cell r="O700" t="str">
            <v>ห้วยตึ๊กชู</v>
          </cell>
          <cell r="P700" t="str">
            <v>11</v>
          </cell>
        </row>
        <row r="701">
          <cell r="D701" t="str">
            <v>10943</v>
          </cell>
          <cell r="E701" t="str">
            <v>รพ.เมืองจันทร์</v>
          </cell>
          <cell r="F701" t="str">
            <v>โรงพยาบาลเมืองจันทร์</v>
          </cell>
          <cell r="G701" t="str">
            <v>รพช.</v>
          </cell>
          <cell r="H701" t="str">
            <v>F2</v>
          </cell>
          <cell r="I701">
            <v>42</v>
          </cell>
          <cell r="J701" t="str">
            <v>33</v>
          </cell>
          <cell r="K701" t="str">
            <v>ศรีสะเกษ</v>
          </cell>
          <cell r="L701" t="str">
            <v>3318</v>
          </cell>
          <cell r="M701" t="str">
            <v>เมืองจันทร์</v>
          </cell>
          <cell r="N701" t="str">
            <v>331803</v>
          </cell>
          <cell r="O701" t="str">
            <v>หนองใหญ่</v>
          </cell>
          <cell r="P701" t="str">
            <v>04</v>
          </cell>
        </row>
        <row r="702">
          <cell r="D702" t="str">
            <v>10927</v>
          </cell>
          <cell r="E702" t="str">
            <v>รพ.ยางชุมน้อย</v>
          </cell>
          <cell r="F702" t="str">
            <v>โรงพยาบาลยางชุมน้อย</v>
          </cell>
          <cell r="G702" t="str">
            <v>รพช.</v>
          </cell>
          <cell r="H702" t="str">
            <v>F2</v>
          </cell>
          <cell r="I702">
            <v>30</v>
          </cell>
          <cell r="J702" t="str">
            <v>33</v>
          </cell>
          <cell r="K702" t="str">
            <v>ศรีสะเกษ</v>
          </cell>
          <cell r="L702" t="str">
            <v>3302</v>
          </cell>
          <cell r="M702" t="str">
            <v>ยางชุมน้อย</v>
          </cell>
          <cell r="N702" t="str">
            <v>330201</v>
          </cell>
          <cell r="O702" t="str">
            <v>ยางชุมน้อย</v>
          </cell>
          <cell r="P702" t="str">
            <v>07</v>
          </cell>
        </row>
        <row r="703">
          <cell r="D703" t="str">
            <v>10940</v>
          </cell>
          <cell r="E703" t="str">
            <v>รพ.วังหิน</v>
          </cell>
          <cell r="F703" t="str">
            <v>โรงพยาบาลวังหิน</v>
          </cell>
          <cell r="G703" t="str">
            <v>รพช.</v>
          </cell>
          <cell r="H703" t="str">
            <v>F2</v>
          </cell>
          <cell r="I703">
            <v>33</v>
          </cell>
          <cell r="J703" t="str">
            <v>33</v>
          </cell>
          <cell r="K703" t="str">
            <v>ศรีสะเกษ</v>
          </cell>
          <cell r="L703" t="str">
            <v>3316</v>
          </cell>
          <cell r="M703" t="str">
            <v>วังหิน</v>
          </cell>
          <cell r="N703" t="str">
            <v>331601</v>
          </cell>
          <cell r="O703" t="str">
            <v>บุสูง</v>
          </cell>
          <cell r="P703" t="str">
            <v>04</v>
          </cell>
        </row>
        <row r="704">
          <cell r="D704" t="str">
            <v>10939</v>
          </cell>
          <cell r="E704" t="str">
            <v>รพ.ศรีรัตนะ</v>
          </cell>
          <cell r="F704" t="str">
            <v>โรงพยาบาลศรีรัตนะ</v>
          </cell>
          <cell r="G704" t="str">
            <v>รพช.</v>
          </cell>
          <cell r="H704" t="str">
            <v>F2</v>
          </cell>
          <cell r="I704">
            <v>57</v>
          </cell>
          <cell r="J704" t="str">
            <v>33</v>
          </cell>
          <cell r="K704" t="str">
            <v>ศรีสะเกษ</v>
          </cell>
          <cell r="L704" t="str">
            <v>3314</v>
          </cell>
          <cell r="M704" t="str">
            <v>ศรีรัตนะ</v>
          </cell>
          <cell r="N704" t="str">
            <v>331401</v>
          </cell>
          <cell r="O704" t="str">
            <v>ศรีแก้ว</v>
          </cell>
          <cell r="P704" t="str">
            <v>04</v>
          </cell>
        </row>
        <row r="705">
          <cell r="D705" t="str">
            <v>10937</v>
          </cell>
          <cell r="E705" t="str">
            <v>รพ.ห้วยทับทัน</v>
          </cell>
          <cell r="F705" t="str">
            <v>โรงพยาบาลห้วยทับทัน</v>
          </cell>
          <cell r="G705" t="str">
            <v>รพช.</v>
          </cell>
          <cell r="H705" t="str">
            <v>F2</v>
          </cell>
          <cell r="I705">
            <v>33</v>
          </cell>
          <cell r="J705" t="str">
            <v>33</v>
          </cell>
          <cell r="K705" t="str">
            <v>ศรีสะเกษ</v>
          </cell>
          <cell r="L705" t="str">
            <v>3312</v>
          </cell>
          <cell r="M705" t="str">
            <v>ห้วยทับทัน</v>
          </cell>
          <cell r="N705" t="str">
            <v>331201</v>
          </cell>
          <cell r="O705" t="str">
            <v>ห้วยทับทัน</v>
          </cell>
          <cell r="P705" t="str">
            <v>11</v>
          </cell>
        </row>
        <row r="706">
          <cell r="D706" t="str">
            <v>28014</v>
          </cell>
          <cell r="E706" t="str">
            <v>รพ.พยุห์</v>
          </cell>
          <cell r="F706" t="str">
            <v>โรงพยาบาลพยุห์</v>
          </cell>
          <cell r="G706" t="str">
            <v>รพช.</v>
          </cell>
          <cell r="H706" t="str">
            <v>F2</v>
          </cell>
          <cell r="I706">
            <v>30</v>
          </cell>
          <cell r="J706" t="str">
            <v>33</v>
          </cell>
          <cell r="K706" t="str">
            <v>ศรีสะเกษ</v>
          </cell>
          <cell r="L706" t="str">
            <v>3320</v>
          </cell>
          <cell r="M706" t="str">
            <v>พยุห์</v>
          </cell>
          <cell r="N706" t="str">
            <v>332001</v>
          </cell>
          <cell r="O706" t="str">
            <v>พยุห์</v>
          </cell>
          <cell r="P706" t="str">
            <v>06</v>
          </cell>
        </row>
        <row r="707">
          <cell r="D707" t="str">
            <v>28016</v>
          </cell>
          <cell r="E707" t="str">
            <v>รพ.ศิลาลาด</v>
          </cell>
          <cell r="F707" t="str">
            <v>โรงพยาบาลศิลาลาด</v>
          </cell>
          <cell r="G707" t="str">
            <v>รพช.</v>
          </cell>
          <cell r="H707" t="str">
            <v>F3</v>
          </cell>
          <cell r="I707">
            <v>30</v>
          </cell>
          <cell r="J707" t="str">
            <v>33</v>
          </cell>
          <cell r="K707" t="str">
            <v>ศรีสะเกษ</v>
          </cell>
          <cell r="L707" t="str">
            <v>3322</v>
          </cell>
          <cell r="M707" t="str">
            <v>ศิลาลาด</v>
          </cell>
          <cell r="N707" t="str">
            <v>332201</v>
          </cell>
          <cell r="O707" t="str">
            <v>กุง</v>
          </cell>
          <cell r="P707" t="str">
            <v>05</v>
          </cell>
        </row>
        <row r="708">
          <cell r="D708" t="str">
            <v>10703</v>
          </cell>
          <cell r="E708" t="str">
            <v>รพ.อำนาจเจริญ</v>
          </cell>
          <cell r="F708" t="str">
            <v>โรงพยาบาลอำนาจเจริญ</v>
          </cell>
          <cell r="G708" t="str">
            <v>รพท.</v>
          </cell>
          <cell r="H708" t="str">
            <v>S</v>
          </cell>
          <cell r="I708">
            <v>419</v>
          </cell>
          <cell r="J708" t="str">
            <v>37</v>
          </cell>
          <cell r="K708" t="str">
            <v>อำนาจเจริญ</v>
          </cell>
          <cell r="L708" t="str">
            <v>3701</v>
          </cell>
          <cell r="M708" t="str">
            <v>เมืองอำนาจเจริญ</v>
          </cell>
          <cell r="N708" t="str">
            <v>370101</v>
          </cell>
          <cell r="O708" t="str">
            <v>บุ่ง</v>
          </cell>
          <cell r="P708" t="str">
            <v>00</v>
          </cell>
        </row>
        <row r="709">
          <cell r="D709" t="str">
            <v>10985</v>
          </cell>
          <cell r="E709" t="str">
            <v>รพ.ชานุมาน</v>
          </cell>
          <cell r="F709" t="str">
            <v>โรงพยาบาลชานุมาน</v>
          </cell>
          <cell r="G709" t="str">
            <v>รพช.</v>
          </cell>
          <cell r="H709" t="str">
            <v>F2</v>
          </cell>
          <cell r="I709">
            <v>44</v>
          </cell>
          <cell r="J709" t="str">
            <v>37</v>
          </cell>
          <cell r="K709" t="str">
            <v>อำนาจเจริญ</v>
          </cell>
          <cell r="L709" t="str">
            <v>3702</v>
          </cell>
          <cell r="M709" t="str">
            <v>ชานุมาน</v>
          </cell>
          <cell r="N709" t="str">
            <v>370201</v>
          </cell>
          <cell r="O709" t="str">
            <v>ชานุมาน</v>
          </cell>
          <cell r="P709" t="str">
            <v>08</v>
          </cell>
        </row>
        <row r="710">
          <cell r="D710" t="str">
            <v>10986</v>
          </cell>
          <cell r="E710" t="str">
            <v>รพ.ปทุมราชวงศา</v>
          </cell>
          <cell r="F710" t="str">
            <v>โรงพยาบาลปทุมราชวงศา</v>
          </cell>
          <cell r="G710" t="str">
            <v>รพช.</v>
          </cell>
          <cell r="H710" t="str">
            <v>F2</v>
          </cell>
          <cell r="I710">
            <v>43</v>
          </cell>
          <cell r="J710" t="str">
            <v>37</v>
          </cell>
          <cell r="K710" t="str">
            <v>อำนาจเจริญ</v>
          </cell>
          <cell r="L710" t="str">
            <v>3703</v>
          </cell>
          <cell r="M710" t="str">
            <v>ปทุมราชวงศา</v>
          </cell>
          <cell r="N710" t="str">
            <v>370303</v>
          </cell>
          <cell r="O710" t="str">
            <v>นาหว้า</v>
          </cell>
          <cell r="P710" t="str">
            <v>08</v>
          </cell>
        </row>
        <row r="711">
          <cell r="D711" t="str">
            <v>10987</v>
          </cell>
          <cell r="E711" t="str">
            <v>รพ.พนา</v>
          </cell>
          <cell r="F711" t="str">
            <v>โรงพยาบาลพนา</v>
          </cell>
          <cell r="G711" t="str">
            <v>รพช.</v>
          </cell>
          <cell r="H711" t="str">
            <v>F2</v>
          </cell>
          <cell r="I711">
            <v>30</v>
          </cell>
          <cell r="J711" t="str">
            <v>37</v>
          </cell>
          <cell r="K711" t="str">
            <v>อำนาจเจริญ</v>
          </cell>
          <cell r="L711" t="str">
            <v>3704</v>
          </cell>
          <cell r="M711" t="str">
            <v>พนา</v>
          </cell>
          <cell r="N711" t="str">
            <v>370404</v>
          </cell>
          <cell r="O711" t="str">
            <v>พระเหลา</v>
          </cell>
          <cell r="P711" t="str">
            <v>10</v>
          </cell>
        </row>
        <row r="712">
          <cell r="D712" t="str">
            <v>10990</v>
          </cell>
          <cell r="E712" t="str">
            <v>รพ.ลืออำนาจ</v>
          </cell>
          <cell r="F712" t="str">
            <v>โรงพยาบาลลืออำนาจ</v>
          </cell>
          <cell r="G712" t="str">
            <v>รพช.</v>
          </cell>
          <cell r="H712" t="str">
            <v>F2</v>
          </cell>
          <cell r="I712">
            <v>35</v>
          </cell>
          <cell r="J712" t="str">
            <v>37</v>
          </cell>
          <cell r="K712" t="str">
            <v>อำนาจเจริญ</v>
          </cell>
          <cell r="L712" t="str">
            <v>3707</v>
          </cell>
          <cell r="M712" t="str">
            <v>ลืออำนาจ</v>
          </cell>
          <cell r="N712" t="str">
            <v>370701</v>
          </cell>
          <cell r="O712" t="str">
            <v>อำนาจ</v>
          </cell>
          <cell r="P712" t="str">
            <v>01</v>
          </cell>
        </row>
        <row r="713">
          <cell r="D713" t="str">
            <v>10988</v>
          </cell>
          <cell r="E713" t="str">
            <v>รพ.เสนางคนิคม</v>
          </cell>
          <cell r="F713" t="str">
            <v>โรงพยาบาลเสนางคนิคม</v>
          </cell>
          <cell r="G713" t="str">
            <v>รพช.</v>
          </cell>
          <cell r="H713" t="str">
            <v>F2</v>
          </cell>
          <cell r="I713">
            <v>30</v>
          </cell>
          <cell r="J713" t="str">
            <v>37</v>
          </cell>
          <cell r="K713" t="str">
            <v>อำนาจเจริญ</v>
          </cell>
          <cell r="L713" t="str">
            <v>3705</v>
          </cell>
          <cell r="M713" t="str">
            <v>เสนางคนิคม</v>
          </cell>
          <cell r="N713" t="str">
            <v>370501</v>
          </cell>
          <cell r="O713" t="str">
            <v>เสนางคนิคม</v>
          </cell>
          <cell r="P713" t="str">
            <v>01</v>
          </cell>
        </row>
        <row r="714">
          <cell r="D714" t="str">
            <v>10989</v>
          </cell>
          <cell r="E714" t="str">
            <v>รพ.หัวตะพาน</v>
          </cell>
          <cell r="F714" t="str">
            <v>โรงพยาบาลหัวตะพาน</v>
          </cell>
          <cell r="G714" t="str">
            <v>รพช.</v>
          </cell>
          <cell r="H714" t="str">
            <v>F2</v>
          </cell>
          <cell r="I714">
            <v>54</v>
          </cell>
          <cell r="J714" t="str">
            <v>37</v>
          </cell>
          <cell r="K714" t="str">
            <v>อำนาจเจริญ</v>
          </cell>
          <cell r="L714" t="str">
            <v>3706</v>
          </cell>
          <cell r="M714" t="str">
            <v>หัวตะพาน</v>
          </cell>
          <cell r="N714" t="str">
            <v>370608</v>
          </cell>
          <cell r="O714" t="str">
            <v>รัตนวารี</v>
          </cell>
          <cell r="P714" t="str">
            <v>07</v>
          </cell>
        </row>
        <row r="715">
          <cell r="D715" t="str">
            <v>10669</v>
          </cell>
          <cell r="E715" t="str">
            <v>รพ.สรรพสิทธิประสงค์</v>
          </cell>
          <cell r="F715" t="str">
            <v>โรงพยาบาลสรรพสิทธิประสงค์</v>
          </cell>
          <cell r="G715" t="str">
            <v>รพศ.</v>
          </cell>
          <cell r="H715" t="str">
            <v>A</v>
          </cell>
          <cell r="I715">
            <v>1188</v>
          </cell>
          <cell r="J715" t="str">
            <v>34</v>
          </cell>
          <cell r="K715" t="str">
            <v>อุบลราชธานี</v>
          </cell>
          <cell r="L715" t="str">
            <v>3401</v>
          </cell>
          <cell r="M715" t="str">
            <v>เมืองอุบลราชธานี</v>
          </cell>
          <cell r="N715" t="str">
            <v>340101</v>
          </cell>
          <cell r="O715" t="str">
            <v>ในเมือง</v>
          </cell>
          <cell r="P715" t="str">
            <v>10</v>
          </cell>
        </row>
        <row r="716">
          <cell r="D716" t="str">
            <v>21984</v>
          </cell>
          <cell r="E716" t="str">
            <v>รพ.๕๐ พรรษา มหาวชิราลงกรณ</v>
          </cell>
          <cell r="F716" t="str">
            <v>โรงพยาบาล๕๐ พรรษา มหาวชิราลงกรณ</v>
          </cell>
          <cell r="G716" t="str">
            <v>รพท.</v>
          </cell>
          <cell r="H716" t="str">
            <v>S</v>
          </cell>
          <cell r="I716">
            <v>208</v>
          </cell>
          <cell r="J716" t="str">
            <v>34</v>
          </cell>
          <cell r="K716" t="str">
            <v>อุบลราชธานี</v>
          </cell>
          <cell r="L716" t="str">
            <v>3401</v>
          </cell>
          <cell r="M716" t="str">
            <v>เมืองอุบลราชธานี</v>
          </cell>
          <cell r="N716" t="str">
            <v>340112</v>
          </cell>
          <cell r="O716" t="str">
            <v>ไร่น้อย</v>
          </cell>
          <cell r="P716" t="str">
            <v>00</v>
          </cell>
        </row>
        <row r="717">
          <cell r="D717" t="str">
            <v>10954</v>
          </cell>
          <cell r="E717" t="str">
            <v>รพ.วารินชำราบ</v>
          </cell>
          <cell r="F717" t="str">
            <v>โรงพยาบาลวารินชำราบ</v>
          </cell>
          <cell r="G717" t="str">
            <v>รพท.</v>
          </cell>
          <cell r="H717" t="str">
            <v>M1</v>
          </cell>
          <cell r="I717">
            <v>298</v>
          </cell>
          <cell r="J717" t="str">
            <v>34</v>
          </cell>
          <cell r="K717" t="str">
            <v>อุบลราชธานี</v>
          </cell>
          <cell r="L717" t="str">
            <v>3415</v>
          </cell>
          <cell r="M717" t="str">
            <v>วารินชำราบ</v>
          </cell>
          <cell r="N717" t="str">
            <v>341510</v>
          </cell>
          <cell r="O717" t="str">
            <v>คำน้ำแซบ</v>
          </cell>
          <cell r="P717" t="str">
            <v>03</v>
          </cell>
        </row>
        <row r="718">
          <cell r="D718" t="str">
            <v>11443</v>
          </cell>
          <cell r="E718" t="str">
            <v>รพ.สมเด็จพระยุพราชเดชอุดม</v>
          </cell>
          <cell r="F718" t="str">
            <v>โรงพยาบาลสมเด็จพระยุพราชเดชอุดม</v>
          </cell>
          <cell r="G718" t="str">
            <v>รพท.</v>
          </cell>
          <cell r="H718" t="str">
            <v>M1</v>
          </cell>
          <cell r="I718">
            <v>315</v>
          </cell>
          <cell r="J718" t="str">
            <v>34</v>
          </cell>
          <cell r="K718" t="str">
            <v>อุบลราชธานี</v>
          </cell>
          <cell r="L718" t="str">
            <v>3407</v>
          </cell>
          <cell r="M718" t="str">
            <v>เดชอุดม</v>
          </cell>
          <cell r="N718" t="str">
            <v>340701</v>
          </cell>
          <cell r="O718" t="str">
            <v>เมืองเดช</v>
          </cell>
          <cell r="P718" t="str">
            <v>19</v>
          </cell>
        </row>
        <row r="719">
          <cell r="D719" t="str">
            <v>10951</v>
          </cell>
          <cell r="E719" t="str">
            <v>รพ.ตระการพืชผล</v>
          </cell>
          <cell r="F719" t="str">
            <v>โรงพยาบาลตระการพืชผล</v>
          </cell>
          <cell r="G719" t="str">
            <v>รพช.</v>
          </cell>
          <cell r="H719" t="str">
            <v>M2</v>
          </cell>
          <cell r="I719">
            <v>144</v>
          </cell>
          <cell r="J719" t="str">
            <v>34</v>
          </cell>
          <cell r="K719" t="str">
            <v>อุบลราชธานี</v>
          </cell>
          <cell r="L719" t="str">
            <v>3411</v>
          </cell>
          <cell r="M719" t="str">
            <v>ตระการพืชผล</v>
          </cell>
          <cell r="N719" t="str">
            <v>341101</v>
          </cell>
          <cell r="O719" t="str">
            <v>ขุหลุ</v>
          </cell>
          <cell r="P719" t="str">
            <v>08</v>
          </cell>
        </row>
        <row r="720">
          <cell r="D720" t="str">
            <v>10956</v>
          </cell>
          <cell r="E720" t="str">
            <v>รพ.พิบูลมังสาหาร</v>
          </cell>
          <cell r="F720" t="str">
            <v>โรงพยาบาลพิบูลมังสาหาร</v>
          </cell>
          <cell r="G720" t="str">
            <v>รพช.</v>
          </cell>
          <cell r="H720" t="str">
            <v>M2</v>
          </cell>
          <cell r="I720">
            <v>140</v>
          </cell>
          <cell r="J720" t="str">
            <v>34</v>
          </cell>
          <cell r="K720" t="str">
            <v>อุบลราชธานี</v>
          </cell>
          <cell r="L720" t="str">
            <v>3419</v>
          </cell>
          <cell r="M720" t="str">
            <v>พิบูลมังสาหาร</v>
          </cell>
          <cell r="N720" t="str">
            <v>341901</v>
          </cell>
          <cell r="O720" t="str">
            <v>พิบูล</v>
          </cell>
          <cell r="P720" t="str">
            <v>00</v>
          </cell>
        </row>
        <row r="721">
          <cell r="D721" t="str">
            <v>10952</v>
          </cell>
          <cell r="E721" t="str">
            <v>รพ.กุดข้าวปุ้น</v>
          </cell>
          <cell r="F721" t="str">
            <v>โรงพยาบาลกุดข้าวปุ้น</v>
          </cell>
          <cell r="G721" t="str">
            <v>รพช.</v>
          </cell>
          <cell r="H721" t="str">
            <v>F2</v>
          </cell>
          <cell r="I721">
            <v>40</v>
          </cell>
          <cell r="J721" t="str">
            <v>34</v>
          </cell>
          <cell r="K721" t="str">
            <v>อุบลราชธานี</v>
          </cell>
          <cell r="L721" t="str">
            <v>3412</v>
          </cell>
          <cell r="M721" t="str">
            <v>กุดข้าวปุ้น</v>
          </cell>
          <cell r="N721" t="str">
            <v>341201</v>
          </cell>
          <cell r="O721" t="str">
            <v>ข้าวปุ้น</v>
          </cell>
          <cell r="P721" t="str">
            <v>14</v>
          </cell>
        </row>
        <row r="722">
          <cell r="D722" t="str">
            <v>10947</v>
          </cell>
          <cell r="E722" t="str">
            <v>รพ.เขมราฐ</v>
          </cell>
          <cell r="F722" t="str">
            <v>โรงพยาบาลเขมราฐ</v>
          </cell>
          <cell r="G722" t="str">
            <v>รพช.</v>
          </cell>
          <cell r="H722" t="str">
            <v>F2</v>
          </cell>
          <cell r="I722">
            <v>75</v>
          </cell>
          <cell r="J722" t="str">
            <v>34</v>
          </cell>
          <cell r="K722" t="str">
            <v>อุบลราชธานี</v>
          </cell>
          <cell r="L722" t="str">
            <v>3405</v>
          </cell>
          <cell r="M722" t="str">
            <v>เขมราฐ</v>
          </cell>
          <cell r="N722" t="str">
            <v>340501</v>
          </cell>
          <cell r="O722" t="str">
            <v>เขมราฐ</v>
          </cell>
          <cell r="P722" t="str">
            <v>07</v>
          </cell>
        </row>
        <row r="723">
          <cell r="D723" t="str">
            <v>10946</v>
          </cell>
          <cell r="E723" t="str">
            <v>รพ.เขื่องใน</v>
          </cell>
          <cell r="F723" t="str">
            <v>โรงพยาบาลเขื่องใน</v>
          </cell>
          <cell r="G723" t="str">
            <v>รพช.</v>
          </cell>
          <cell r="H723" t="str">
            <v>F2</v>
          </cell>
          <cell r="I723">
            <v>72</v>
          </cell>
          <cell r="J723" t="str">
            <v>34</v>
          </cell>
          <cell r="K723" t="str">
            <v>อุบลราชธานี</v>
          </cell>
          <cell r="L723" t="str">
            <v>3404</v>
          </cell>
          <cell r="M723" t="str">
            <v>เขื่องใน</v>
          </cell>
          <cell r="N723" t="str">
            <v>340401</v>
          </cell>
          <cell r="O723" t="str">
            <v>เขื่องใน</v>
          </cell>
          <cell r="P723" t="str">
            <v>06</v>
          </cell>
        </row>
        <row r="724">
          <cell r="D724" t="str">
            <v>10945</v>
          </cell>
          <cell r="E724" t="str">
            <v>รพ.โขงเจียม</v>
          </cell>
          <cell r="F724" t="str">
            <v>โรงพยาบาลโขงเจียม</v>
          </cell>
          <cell r="G724" t="str">
            <v>รพช.</v>
          </cell>
          <cell r="H724" t="str">
            <v>F2</v>
          </cell>
          <cell r="I724">
            <v>30</v>
          </cell>
          <cell r="J724" t="str">
            <v>34</v>
          </cell>
          <cell r="K724" t="str">
            <v>อุบลราชธานี</v>
          </cell>
          <cell r="L724" t="str">
            <v>3403</v>
          </cell>
          <cell r="M724" t="str">
            <v>โขงเจียม</v>
          </cell>
          <cell r="N724" t="str">
            <v>340301</v>
          </cell>
          <cell r="O724" t="str">
            <v>โขงเจียม</v>
          </cell>
          <cell r="P724" t="str">
            <v>02</v>
          </cell>
        </row>
        <row r="725">
          <cell r="D725" t="str">
            <v>10960</v>
          </cell>
          <cell r="E725" t="str">
            <v>รพ.ดอนมดแดง</v>
          </cell>
          <cell r="F725" t="str">
            <v>โรงพยาบาลดอนมดแดง</v>
          </cell>
          <cell r="G725" t="str">
            <v>รพช.</v>
          </cell>
          <cell r="H725" t="str">
            <v>F2</v>
          </cell>
          <cell r="I725">
            <v>30</v>
          </cell>
          <cell r="J725" t="str">
            <v>34</v>
          </cell>
          <cell r="K725" t="str">
            <v>อุบลราชธานี</v>
          </cell>
          <cell r="L725" t="str">
            <v>3424</v>
          </cell>
          <cell r="M725" t="str">
            <v>ดอนมดแดง</v>
          </cell>
          <cell r="N725" t="str">
            <v>342402</v>
          </cell>
          <cell r="O725" t="str">
            <v>เหล่าแดง</v>
          </cell>
          <cell r="P725" t="str">
            <v>12</v>
          </cell>
        </row>
        <row r="726">
          <cell r="D726" t="str">
            <v>10957</v>
          </cell>
          <cell r="E726" t="str">
            <v>รพ.ตาลสุม</v>
          </cell>
          <cell r="F726" t="str">
            <v>โรงพยาบาลตาลสุม</v>
          </cell>
          <cell r="G726" t="str">
            <v>รพช.</v>
          </cell>
          <cell r="H726" t="str">
            <v>F2</v>
          </cell>
          <cell r="I726">
            <v>30</v>
          </cell>
          <cell r="J726" t="str">
            <v>34</v>
          </cell>
          <cell r="K726" t="str">
            <v>อุบลราชธานี</v>
          </cell>
          <cell r="L726" t="str">
            <v>3420</v>
          </cell>
          <cell r="M726" t="str">
            <v>ตาลสุม</v>
          </cell>
          <cell r="N726" t="str">
            <v>342001</v>
          </cell>
          <cell r="O726" t="str">
            <v>ตาลสุม</v>
          </cell>
          <cell r="P726" t="str">
            <v>02</v>
          </cell>
        </row>
        <row r="727">
          <cell r="D727" t="str">
            <v>10962</v>
          </cell>
          <cell r="E727" t="str">
            <v>รพ.ทุ่งศรีอุดม</v>
          </cell>
          <cell r="F727" t="str">
            <v>โรงพยาบาลทุ่งศรีอุดม</v>
          </cell>
          <cell r="G727" t="str">
            <v>รพช.</v>
          </cell>
          <cell r="H727" t="str">
            <v>F2</v>
          </cell>
          <cell r="I727">
            <v>23</v>
          </cell>
          <cell r="J727" t="str">
            <v>34</v>
          </cell>
          <cell r="K727" t="str">
            <v>อุบลราชธานี</v>
          </cell>
          <cell r="L727" t="str">
            <v>3426</v>
          </cell>
          <cell r="M727" t="str">
            <v>ทุ่งศรีอุดม</v>
          </cell>
          <cell r="N727" t="str">
            <v>342603</v>
          </cell>
          <cell r="O727" t="str">
            <v>นาเกษม</v>
          </cell>
          <cell r="P727" t="str">
            <v>03</v>
          </cell>
        </row>
        <row r="728">
          <cell r="D728" t="str">
            <v>10948</v>
          </cell>
          <cell r="E728" t="str">
            <v>รพ.นาจะหลวย</v>
          </cell>
          <cell r="F728" t="str">
            <v>โรงพยาบาลนาจะหลวย</v>
          </cell>
          <cell r="G728" t="str">
            <v>รพช.</v>
          </cell>
          <cell r="H728" t="str">
            <v>F2</v>
          </cell>
          <cell r="I728">
            <v>46</v>
          </cell>
          <cell r="J728" t="str">
            <v>34</v>
          </cell>
          <cell r="K728" t="str">
            <v>อุบลราชธานี</v>
          </cell>
          <cell r="L728" t="str">
            <v>3408</v>
          </cell>
          <cell r="M728" t="str">
            <v>นาจะหลวย</v>
          </cell>
          <cell r="N728" t="str">
            <v>340801</v>
          </cell>
          <cell r="O728" t="str">
            <v>นาจะหลวย</v>
          </cell>
          <cell r="P728" t="str">
            <v>11</v>
          </cell>
        </row>
        <row r="729">
          <cell r="D729" t="str">
            <v>10949</v>
          </cell>
          <cell r="E729" t="str">
            <v>รพ.น้ำยืน</v>
          </cell>
          <cell r="F729" t="str">
            <v>โรงพยาบาลน้ำยืน</v>
          </cell>
          <cell r="G729" t="str">
            <v>รพช.</v>
          </cell>
          <cell r="H729" t="str">
            <v>F2</v>
          </cell>
          <cell r="I729">
            <v>66</v>
          </cell>
          <cell r="J729" t="str">
            <v>34</v>
          </cell>
          <cell r="K729" t="str">
            <v>อุบลราชธานี</v>
          </cell>
          <cell r="L729" t="str">
            <v>3409</v>
          </cell>
          <cell r="M729" t="str">
            <v>น้ำยืน</v>
          </cell>
          <cell r="N729" t="str">
            <v>340907</v>
          </cell>
          <cell r="O729" t="str">
            <v>สีวิเชียร</v>
          </cell>
          <cell r="P729" t="str">
            <v>12</v>
          </cell>
        </row>
        <row r="730">
          <cell r="D730" t="str">
            <v>10950</v>
          </cell>
          <cell r="E730" t="str">
            <v>รพ.บุณฑริก</v>
          </cell>
          <cell r="F730" t="str">
            <v>โรงพยาบาลบุณฑริก</v>
          </cell>
          <cell r="G730" t="str">
            <v>รพช.</v>
          </cell>
          <cell r="H730" t="str">
            <v>F2</v>
          </cell>
          <cell r="I730">
            <v>72</v>
          </cell>
          <cell r="J730" t="str">
            <v>34</v>
          </cell>
          <cell r="K730" t="str">
            <v>อุบลราชธานี</v>
          </cell>
          <cell r="L730" t="str">
            <v>3410</v>
          </cell>
          <cell r="M730" t="str">
            <v>บุณฑริก</v>
          </cell>
          <cell r="N730" t="str">
            <v>341001</v>
          </cell>
          <cell r="O730" t="str">
            <v>โพนงาม</v>
          </cell>
          <cell r="P730" t="str">
            <v>01</v>
          </cell>
        </row>
        <row r="731">
          <cell r="D731" t="str">
            <v>10958</v>
          </cell>
          <cell r="E731" t="str">
            <v>รพ.โพธิ์ไทร</v>
          </cell>
          <cell r="F731" t="str">
            <v>โรงพยาบาลโพธิ์ไทร</v>
          </cell>
          <cell r="G731" t="str">
            <v>รพช.</v>
          </cell>
          <cell r="H731" t="str">
            <v>F2</v>
          </cell>
          <cell r="I731">
            <v>34</v>
          </cell>
          <cell r="J731" t="str">
            <v>34</v>
          </cell>
          <cell r="K731" t="str">
            <v>อุบลราชธานี</v>
          </cell>
          <cell r="L731" t="str">
            <v>3421</v>
          </cell>
          <cell r="M731" t="str">
            <v>โพธิ์ไทร</v>
          </cell>
          <cell r="N731" t="str">
            <v>342101</v>
          </cell>
          <cell r="O731" t="str">
            <v>โพธิ์ไทร</v>
          </cell>
          <cell r="P731" t="str">
            <v>11</v>
          </cell>
        </row>
        <row r="732">
          <cell r="D732" t="str">
            <v>10953</v>
          </cell>
          <cell r="E732" t="str">
            <v>รพ.ม่วงสามสิบ</v>
          </cell>
          <cell r="F732" t="str">
            <v>โรงพยาบาลม่วงสามสิบ</v>
          </cell>
          <cell r="G732" t="str">
            <v>รพช.</v>
          </cell>
          <cell r="H732" t="str">
            <v>F2</v>
          </cell>
          <cell r="I732">
            <v>64</v>
          </cell>
          <cell r="J732" t="str">
            <v>34</v>
          </cell>
          <cell r="K732" t="str">
            <v>อุบลราชธานี</v>
          </cell>
          <cell r="L732" t="str">
            <v>3414</v>
          </cell>
          <cell r="M732" t="str">
            <v>ม่วงสามสิบ</v>
          </cell>
          <cell r="N732" t="str">
            <v>341401</v>
          </cell>
          <cell r="O732" t="str">
            <v>ม่วงสามสิบ</v>
          </cell>
          <cell r="P732" t="str">
            <v>10</v>
          </cell>
        </row>
        <row r="733">
          <cell r="D733" t="str">
            <v>10944</v>
          </cell>
          <cell r="E733" t="str">
            <v>รพ.ศรีเมืองใหม่</v>
          </cell>
          <cell r="F733" t="str">
            <v>โรงพยาบาลศรีเมืองใหม่</v>
          </cell>
          <cell r="G733" t="str">
            <v>รพช.</v>
          </cell>
          <cell r="H733" t="str">
            <v>F2</v>
          </cell>
          <cell r="I733">
            <v>65</v>
          </cell>
          <cell r="J733" t="str">
            <v>34</v>
          </cell>
          <cell r="K733" t="str">
            <v>อุบลราชธานี</v>
          </cell>
          <cell r="L733" t="str">
            <v>3402</v>
          </cell>
          <cell r="M733" t="str">
            <v>ศรีเมืองใหม่</v>
          </cell>
          <cell r="N733" t="str">
            <v>340201</v>
          </cell>
          <cell r="O733" t="str">
            <v>นาคำ</v>
          </cell>
          <cell r="P733" t="str">
            <v>15</v>
          </cell>
        </row>
        <row r="734">
          <cell r="D734" t="str">
            <v>10959</v>
          </cell>
          <cell r="E734" t="str">
            <v>รพ.สำโรง</v>
          </cell>
          <cell r="F734" t="str">
            <v>โรงพยาบาลสำโรง</v>
          </cell>
          <cell r="G734" t="str">
            <v>รพช.</v>
          </cell>
          <cell r="H734" t="str">
            <v>F2</v>
          </cell>
          <cell r="I734">
            <v>40</v>
          </cell>
          <cell r="J734" t="str">
            <v>34</v>
          </cell>
          <cell r="K734" t="str">
            <v>อุบลราชธานี</v>
          </cell>
          <cell r="L734" t="str">
            <v>3422</v>
          </cell>
          <cell r="M734" t="str">
            <v>สำโรง</v>
          </cell>
          <cell r="N734" t="str">
            <v>342201</v>
          </cell>
          <cell r="O734" t="str">
            <v>สำโรง</v>
          </cell>
          <cell r="P734" t="str">
            <v>08</v>
          </cell>
        </row>
        <row r="735">
          <cell r="D735" t="str">
            <v>10961</v>
          </cell>
          <cell r="E735" t="str">
            <v>รพ.สิรินธร</v>
          </cell>
          <cell r="F735" t="str">
            <v>โรงพยาบาลสิรินธร</v>
          </cell>
          <cell r="G735" t="str">
            <v>รพช.</v>
          </cell>
          <cell r="H735" t="str">
            <v>F2</v>
          </cell>
          <cell r="I735">
            <v>37</v>
          </cell>
          <cell r="J735" t="str">
            <v>34</v>
          </cell>
          <cell r="K735" t="str">
            <v>อุบลราชธานี</v>
          </cell>
          <cell r="L735" t="str">
            <v>3425</v>
          </cell>
          <cell r="M735" t="str">
            <v>สิรินธร</v>
          </cell>
          <cell r="N735" t="str">
            <v>342504</v>
          </cell>
          <cell r="O735" t="str">
            <v>นิคมสร้างตนเองลำโดมน้อย</v>
          </cell>
          <cell r="P735" t="str">
            <v>10</v>
          </cell>
        </row>
        <row r="736">
          <cell r="D736" t="str">
            <v>24032</v>
          </cell>
          <cell r="E736" t="str">
            <v>รพ.นาตาล</v>
          </cell>
          <cell r="F736" t="str">
            <v>โรงพยาบาลนาตาล</v>
          </cell>
          <cell r="G736" t="str">
            <v>รพช.</v>
          </cell>
          <cell r="H736" t="str">
            <v>F2</v>
          </cell>
          <cell r="I736">
            <v>24</v>
          </cell>
          <cell r="J736" t="str">
            <v>34</v>
          </cell>
          <cell r="K736" t="str">
            <v>อุบลราชธานี</v>
          </cell>
          <cell r="L736" t="str">
            <v>3430</v>
          </cell>
          <cell r="M736" t="str">
            <v>นาตาล</v>
          </cell>
          <cell r="N736" t="str">
            <v>343001</v>
          </cell>
          <cell r="O736" t="str">
            <v>นาตาล</v>
          </cell>
          <cell r="P736" t="str">
            <v>05</v>
          </cell>
        </row>
        <row r="737">
          <cell r="D737" t="str">
            <v>24821</v>
          </cell>
          <cell r="E737" t="str">
            <v>รพ.นาเยีย</v>
          </cell>
          <cell r="F737" t="str">
            <v>โรงพยาบาลนาเยีย</v>
          </cell>
          <cell r="G737" t="str">
            <v>รพช.</v>
          </cell>
          <cell r="H737" t="str">
            <v>F3</v>
          </cell>
          <cell r="I737">
            <v>30</v>
          </cell>
          <cell r="J737" t="str">
            <v>34</v>
          </cell>
          <cell r="K737" t="str">
            <v>อุบลราชธานี</v>
          </cell>
          <cell r="L737" t="str">
            <v>3429</v>
          </cell>
          <cell r="M737" t="str">
            <v>นาเยีย</v>
          </cell>
          <cell r="N737" t="str">
            <v>342901</v>
          </cell>
          <cell r="O737" t="str">
            <v>นาเยีย</v>
          </cell>
          <cell r="P737" t="str">
            <v>00</v>
          </cell>
        </row>
        <row r="738">
          <cell r="D738" t="str">
            <v>27968</v>
          </cell>
          <cell r="E738" t="str">
            <v>รพ.น้ำขุ่น</v>
          </cell>
          <cell r="F738" t="str">
            <v>โรงพยาบาลน้ำขุ่น</v>
          </cell>
          <cell r="G738" t="str">
            <v>รพช.</v>
          </cell>
          <cell r="H738" t="str">
            <v>F3</v>
          </cell>
          <cell r="I738">
            <v>29</v>
          </cell>
          <cell r="J738" t="str">
            <v>34</v>
          </cell>
          <cell r="K738" t="str">
            <v>อุบลราชธานี</v>
          </cell>
          <cell r="L738" t="str">
            <v>3433</v>
          </cell>
          <cell r="M738" t="str">
            <v>น้ำขุ่น</v>
          </cell>
          <cell r="N738" t="str">
            <v>343303</v>
          </cell>
          <cell r="O738" t="str">
            <v>ขี้เหล็ก</v>
          </cell>
          <cell r="P738" t="str">
            <v>05</v>
          </cell>
        </row>
        <row r="739">
          <cell r="D739" t="str">
            <v>27967</v>
          </cell>
          <cell r="E739" t="str">
            <v>รพ.สว่างวีระวงศ์</v>
          </cell>
          <cell r="F739" t="str">
            <v>โรงพยาบาลสว่างวีระวงศ์</v>
          </cell>
          <cell r="G739" t="str">
            <v>รพช.</v>
          </cell>
          <cell r="H739" t="str">
            <v>F3</v>
          </cell>
          <cell r="I739">
            <v>30</v>
          </cell>
          <cell r="J739" t="str">
            <v>34</v>
          </cell>
          <cell r="K739" t="str">
            <v>อุบลราชธานี</v>
          </cell>
          <cell r="L739" t="str">
            <v>3432</v>
          </cell>
          <cell r="M739" t="str">
            <v>สว่างวีระวงศ์</v>
          </cell>
          <cell r="N739" t="str">
            <v>343204</v>
          </cell>
          <cell r="O739" t="str">
            <v>สว่าง</v>
          </cell>
          <cell r="P739" t="str">
            <v>12</v>
          </cell>
        </row>
        <row r="740">
          <cell r="D740" t="str">
            <v>27976</v>
          </cell>
          <cell r="E740" t="str">
            <v>รพ.เหล่าเสือโก้ก</v>
          </cell>
          <cell r="F740" t="str">
            <v>โรงพยาบาลเหล่าเสือโก้ก</v>
          </cell>
          <cell r="G740" t="str">
            <v>รพช.</v>
          </cell>
          <cell r="H740" t="str">
            <v>F3</v>
          </cell>
          <cell r="I740">
            <v>29</v>
          </cell>
          <cell r="J740" t="str">
            <v>34</v>
          </cell>
          <cell r="K740" t="str">
            <v>อุบลราชธานี</v>
          </cell>
          <cell r="L740" t="str">
            <v>3431</v>
          </cell>
          <cell r="M740" t="str">
            <v>เหล่าเสือโก้ก</v>
          </cell>
          <cell r="N740" t="str">
            <v>343101</v>
          </cell>
          <cell r="O740" t="str">
            <v>เหล่าเสือโก้ก</v>
          </cell>
          <cell r="P740" t="str">
            <v>06</v>
          </cell>
        </row>
        <row r="741">
          <cell r="D741" t="str">
            <v>10738</v>
          </cell>
          <cell r="E741" t="str">
            <v>รพ.กระบี่</v>
          </cell>
          <cell r="F741" t="str">
            <v>โรงพยาบาลกระบี่</v>
          </cell>
          <cell r="G741" t="str">
            <v>รพท.</v>
          </cell>
          <cell r="H741" t="str">
            <v>S</v>
          </cell>
          <cell r="I741">
            <v>341</v>
          </cell>
          <cell r="J741" t="str">
            <v>81</v>
          </cell>
          <cell r="K741" t="str">
            <v>กระบี่</v>
          </cell>
          <cell r="L741" t="str">
            <v>8101</v>
          </cell>
          <cell r="M741" t="str">
            <v>เมืองกระบี่</v>
          </cell>
          <cell r="N741" t="str">
            <v>810101</v>
          </cell>
          <cell r="O741" t="str">
            <v>ปากน้ำ</v>
          </cell>
          <cell r="P741" t="str">
            <v>00</v>
          </cell>
        </row>
        <row r="742">
          <cell r="D742" t="str">
            <v>11340</v>
          </cell>
          <cell r="E742" t="str">
            <v>รพ.เขาพนม</v>
          </cell>
          <cell r="F742" t="str">
            <v>โรงพยาบาลเขาพนม</v>
          </cell>
          <cell r="G742" t="str">
            <v>รพช.</v>
          </cell>
          <cell r="H742" t="str">
            <v>F2</v>
          </cell>
          <cell r="I742">
            <v>45</v>
          </cell>
          <cell r="J742" t="str">
            <v>81</v>
          </cell>
          <cell r="K742" t="str">
            <v>กระบี่</v>
          </cell>
          <cell r="L742" t="str">
            <v>8102</v>
          </cell>
          <cell r="M742" t="str">
            <v>เขาพนม</v>
          </cell>
          <cell r="N742" t="str">
            <v>810201</v>
          </cell>
          <cell r="O742" t="str">
            <v>เขาพนม</v>
          </cell>
          <cell r="P742" t="str">
            <v>09</v>
          </cell>
        </row>
        <row r="743">
          <cell r="D743" t="str">
            <v>11342</v>
          </cell>
          <cell r="E743" t="str">
            <v>รพ.คลองท่อม</v>
          </cell>
          <cell r="F743" t="str">
            <v>โรงพยาบาลคลองท่อม</v>
          </cell>
          <cell r="G743" t="str">
            <v>รพช.</v>
          </cell>
          <cell r="H743" t="str">
            <v>F2</v>
          </cell>
          <cell r="I743">
            <v>72</v>
          </cell>
          <cell r="J743" t="str">
            <v>81</v>
          </cell>
          <cell r="K743" t="str">
            <v>กระบี่</v>
          </cell>
          <cell r="L743" t="str">
            <v>8104</v>
          </cell>
          <cell r="M743" t="str">
            <v>คลองท่อม</v>
          </cell>
          <cell r="N743" t="str">
            <v>810401</v>
          </cell>
          <cell r="O743" t="str">
            <v>คลองท่อมใต้</v>
          </cell>
          <cell r="P743" t="str">
            <v>09</v>
          </cell>
        </row>
        <row r="744">
          <cell r="D744" t="str">
            <v>11344</v>
          </cell>
          <cell r="E744" t="str">
            <v>รพ.ปลายพระยา</v>
          </cell>
          <cell r="F744" t="str">
            <v>โรงพยาบาลปลายพระยา</v>
          </cell>
          <cell r="G744" t="str">
            <v>รพช.</v>
          </cell>
          <cell r="H744" t="str">
            <v>F2</v>
          </cell>
          <cell r="I744">
            <v>47</v>
          </cell>
          <cell r="J744" t="str">
            <v>81</v>
          </cell>
          <cell r="K744" t="str">
            <v>กระบี่</v>
          </cell>
          <cell r="L744" t="str">
            <v>8106</v>
          </cell>
          <cell r="M744" t="str">
            <v>ปลายพระยา</v>
          </cell>
          <cell r="N744" t="str">
            <v>810601</v>
          </cell>
          <cell r="O744" t="str">
            <v>ปลายพระยา</v>
          </cell>
          <cell r="P744" t="str">
            <v>05</v>
          </cell>
        </row>
        <row r="745">
          <cell r="D745" t="str">
            <v>11345</v>
          </cell>
          <cell r="E745" t="str">
            <v>รพ.ลำทับ</v>
          </cell>
          <cell r="F745" t="str">
            <v>โรงพยาบาลลำทับ</v>
          </cell>
          <cell r="G745" t="str">
            <v>รพช.</v>
          </cell>
          <cell r="H745" t="str">
            <v>F2</v>
          </cell>
          <cell r="I745">
            <v>30</v>
          </cell>
          <cell r="J745" t="str">
            <v>81</v>
          </cell>
          <cell r="K745" t="str">
            <v>กระบี่</v>
          </cell>
          <cell r="L745" t="str">
            <v>8107</v>
          </cell>
          <cell r="M745" t="str">
            <v>ลำทับ</v>
          </cell>
          <cell r="N745" t="str">
            <v>810701</v>
          </cell>
          <cell r="O745" t="str">
            <v>ลำทับ</v>
          </cell>
          <cell r="P745" t="str">
            <v>05</v>
          </cell>
        </row>
        <row r="746">
          <cell r="D746" t="str">
            <v>11346</v>
          </cell>
          <cell r="E746" t="str">
            <v>รพ.เหนือคลอง</v>
          </cell>
          <cell r="F746" t="str">
            <v>โรงพยาบาลเหนือคลอง</v>
          </cell>
          <cell r="G746" t="str">
            <v>รพช.</v>
          </cell>
          <cell r="H746" t="str">
            <v>F2</v>
          </cell>
          <cell r="I746">
            <v>45</v>
          </cell>
          <cell r="J746" t="str">
            <v>81</v>
          </cell>
          <cell r="K746" t="str">
            <v>กระบี่</v>
          </cell>
          <cell r="L746" t="str">
            <v>8108</v>
          </cell>
          <cell r="M746" t="str">
            <v>เหนือคลอง</v>
          </cell>
          <cell r="N746" t="str">
            <v>810801</v>
          </cell>
          <cell r="O746" t="str">
            <v>เหนือคลอง</v>
          </cell>
          <cell r="P746" t="str">
            <v>01</v>
          </cell>
        </row>
        <row r="747">
          <cell r="D747" t="str">
            <v>11343</v>
          </cell>
          <cell r="E747" t="str">
            <v>รพ.อ่าวลึก</v>
          </cell>
          <cell r="F747" t="str">
            <v>โรงพยาบาลอ่าวลึก</v>
          </cell>
          <cell r="G747" t="str">
            <v>รพช.</v>
          </cell>
          <cell r="H747" t="str">
            <v>F2</v>
          </cell>
          <cell r="I747">
            <v>85</v>
          </cell>
          <cell r="J747" t="str">
            <v>81</v>
          </cell>
          <cell r="K747" t="str">
            <v>กระบี่</v>
          </cell>
          <cell r="L747" t="str">
            <v>8105</v>
          </cell>
          <cell r="M747" t="str">
            <v>อ่าวลึก</v>
          </cell>
          <cell r="N747" t="str">
            <v>810501</v>
          </cell>
          <cell r="O747" t="str">
            <v>อ่าวลึกใต้</v>
          </cell>
          <cell r="P747" t="str">
            <v>07</v>
          </cell>
        </row>
        <row r="748">
          <cell r="D748" t="str">
            <v>77753</v>
          </cell>
          <cell r="E748" t="str">
            <v>รพ.เกาะพีพี</v>
          </cell>
          <cell r="F748" t="str">
            <v>โรงพยาบาลเกาะพีพี</v>
          </cell>
          <cell r="G748" t="str">
            <v>รพช.</v>
          </cell>
          <cell r="H748" t="str">
            <v>F3</v>
          </cell>
          <cell r="I748">
            <v>10</v>
          </cell>
          <cell r="J748" t="str">
            <v>81</v>
          </cell>
          <cell r="K748" t="str">
            <v>กระบี่</v>
          </cell>
          <cell r="L748" t="str">
            <v>8101</v>
          </cell>
          <cell r="M748" t="str">
            <v>เมืองกระบี่</v>
          </cell>
          <cell r="N748" t="str">
            <v>810116</v>
          </cell>
          <cell r="O748" t="str">
            <v>อ่าวนาง</v>
          </cell>
          <cell r="P748" t="str">
            <v>07</v>
          </cell>
        </row>
        <row r="749">
          <cell r="D749" t="str">
            <v>11341</v>
          </cell>
          <cell r="E749" t="str">
            <v>รพ.เกาะลันตา</v>
          </cell>
          <cell r="F749" t="str">
            <v>โรงพยาบาลเกาะลันตา</v>
          </cell>
          <cell r="G749" t="str">
            <v>รพช.</v>
          </cell>
          <cell r="H749" t="str">
            <v>F2</v>
          </cell>
          <cell r="I749">
            <v>30</v>
          </cell>
          <cell r="J749" t="str">
            <v>81</v>
          </cell>
          <cell r="K749" t="str">
            <v>กระบี่</v>
          </cell>
          <cell r="L749" t="str">
            <v>8103</v>
          </cell>
          <cell r="M749" t="str">
            <v>เกาะลันตา</v>
          </cell>
          <cell r="N749" t="str">
            <v>810301</v>
          </cell>
          <cell r="O749" t="str">
            <v>เกาะลันตาใหญ่</v>
          </cell>
          <cell r="P749" t="str">
            <v>01</v>
          </cell>
        </row>
        <row r="750">
          <cell r="D750" t="str">
            <v>10744</v>
          </cell>
          <cell r="E750" t="str">
            <v>รพ.ชุมพรเขตรอุดมศักดิ์</v>
          </cell>
          <cell r="F750" t="str">
            <v>โรงพยาบาลชุมพรเขตรอุดมศักดิ์</v>
          </cell>
          <cell r="G750" t="str">
            <v>รพท.</v>
          </cell>
          <cell r="H750" t="str">
            <v>S</v>
          </cell>
          <cell r="I750">
            <v>509</v>
          </cell>
          <cell r="J750" t="str">
            <v>86</v>
          </cell>
          <cell r="K750" t="str">
            <v>ชุมพร</v>
          </cell>
          <cell r="L750" t="str">
            <v>8601</v>
          </cell>
          <cell r="M750" t="str">
            <v>เมืองชุมพร</v>
          </cell>
          <cell r="N750" t="str">
            <v>860101</v>
          </cell>
          <cell r="O750" t="str">
            <v>ท่าตะเภา</v>
          </cell>
          <cell r="P750" t="str">
            <v>00</v>
          </cell>
        </row>
        <row r="751">
          <cell r="D751" t="str">
            <v>11379</v>
          </cell>
          <cell r="E751" t="str">
            <v>รพ.หลังสวน</v>
          </cell>
          <cell r="F751" t="str">
            <v>โรงพยาบาลหลังสวน</v>
          </cell>
          <cell r="G751" t="str">
            <v>รพช.</v>
          </cell>
          <cell r="H751" t="str">
            <v>M2</v>
          </cell>
          <cell r="I751">
            <v>120</v>
          </cell>
          <cell r="J751" t="str">
            <v>86</v>
          </cell>
          <cell r="K751" t="str">
            <v>ชุมพร</v>
          </cell>
          <cell r="L751" t="str">
            <v>8604</v>
          </cell>
          <cell r="M751" t="str">
            <v>หลังสวน</v>
          </cell>
          <cell r="N751" t="str">
            <v>860412</v>
          </cell>
          <cell r="O751" t="str">
            <v>วังตะกอ</v>
          </cell>
          <cell r="P751" t="str">
            <v>05</v>
          </cell>
        </row>
        <row r="752">
          <cell r="D752" t="str">
            <v>11376</v>
          </cell>
          <cell r="E752" t="str">
            <v>รพ.ท่าแซะ</v>
          </cell>
          <cell r="F752" t="str">
            <v>โรงพยาบาลท่าแซะ</v>
          </cell>
          <cell r="G752" t="str">
            <v>รพช.</v>
          </cell>
          <cell r="H752" t="str">
            <v>F1</v>
          </cell>
          <cell r="I752">
            <v>60</v>
          </cell>
          <cell r="J752" t="str">
            <v>86</v>
          </cell>
          <cell r="K752" t="str">
            <v>ชุมพร</v>
          </cell>
          <cell r="L752" t="str">
            <v>8602</v>
          </cell>
          <cell r="M752" t="str">
            <v>ท่าแซะ</v>
          </cell>
          <cell r="N752" t="str">
            <v>860209</v>
          </cell>
          <cell r="O752" t="str">
            <v>ทรัพย์อนันต์</v>
          </cell>
          <cell r="P752" t="str">
            <v>02</v>
          </cell>
        </row>
        <row r="753">
          <cell r="D753" t="str">
            <v>11377</v>
          </cell>
          <cell r="E753" t="str">
            <v>รพ.ปะทิว</v>
          </cell>
          <cell r="F753" t="str">
            <v>โรงพยาบาลปะทิว</v>
          </cell>
          <cell r="G753" t="str">
            <v>รพช.</v>
          </cell>
          <cell r="H753" t="str">
            <v>F2</v>
          </cell>
          <cell r="I753">
            <v>60</v>
          </cell>
          <cell r="J753" t="str">
            <v>86</v>
          </cell>
          <cell r="K753" t="str">
            <v>ชุมพร</v>
          </cell>
          <cell r="L753" t="str">
            <v>8603</v>
          </cell>
          <cell r="M753" t="str">
            <v>ปะทิว</v>
          </cell>
          <cell r="N753" t="str">
            <v>860301</v>
          </cell>
          <cell r="O753" t="str">
            <v>บางสน</v>
          </cell>
          <cell r="P753" t="str">
            <v>07</v>
          </cell>
        </row>
        <row r="754">
          <cell r="D754" t="str">
            <v>11382</v>
          </cell>
          <cell r="E754" t="str">
            <v>รพ.พะโต๊ะ</v>
          </cell>
          <cell r="F754" t="str">
            <v>โรงพยาบาลพะโต๊ะ</v>
          </cell>
          <cell r="G754" t="str">
            <v>รพช.</v>
          </cell>
          <cell r="H754" t="str">
            <v>F2</v>
          </cell>
          <cell r="I754">
            <v>30</v>
          </cell>
          <cell r="J754" t="str">
            <v>86</v>
          </cell>
          <cell r="K754" t="str">
            <v>ชุมพร</v>
          </cell>
          <cell r="L754" t="str">
            <v>8606</v>
          </cell>
          <cell r="M754" t="str">
            <v>พะโต๊ะ</v>
          </cell>
          <cell r="N754" t="str">
            <v>860601</v>
          </cell>
          <cell r="O754" t="str">
            <v>พะโต๊ะ</v>
          </cell>
          <cell r="P754" t="str">
            <v>08</v>
          </cell>
        </row>
        <row r="755">
          <cell r="D755" t="str">
            <v>11381</v>
          </cell>
          <cell r="E755" t="str">
            <v>รพ.ละแม</v>
          </cell>
          <cell r="F755" t="str">
            <v>โรงพยาบาลละแม</v>
          </cell>
          <cell r="G755" t="str">
            <v>รพช.</v>
          </cell>
          <cell r="H755" t="str">
            <v>F2</v>
          </cell>
          <cell r="I755">
            <v>30</v>
          </cell>
          <cell r="J755" t="str">
            <v>86</v>
          </cell>
          <cell r="K755" t="str">
            <v>ชุมพร</v>
          </cell>
          <cell r="L755" t="str">
            <v>8605</v>
          </cell>
          <cell r="M755" t="str">
            <v>ละแม</v>
          </cell>
          <cell r="N755" t="str">
            <v>860501</v>
          </cell>
          <cell r="O755" t="str">
            <v>ละแม</v>
          </cell>
          <cell r="P755" t="str">
            <v>07</v>
          </cell>
        </row>
        <row r="756">
          <cell r="D756" t="str">
            <v>11383</v>
          </cell>
          <cell r="E756" t="str">
            <v>รพ.สวี</v>
          </cell>
          <cell r="F756" t="str">
            <v>โรงพยาบาลสวี</v>
          </cell>
          <cell r="G756" t="str">
            <v>รพช.</v>
          </cell>
          <cell r="H756" t="str">
            <v>F2</v>
          </cell>
          <cell r="I756">
            <v>60</v>
          </cell>
          <cell r="J756" t="str">
            <v>86</v>
          </cell>
          <cell r="K756" t="str">
            <v>ชุมพร</v>
          </cell>
          <cell r="L756" t="str">
            <v>8607</v>
          </cell>
          <cell r="M756" t="str">
            <v>สวี</v>
          </cell>
          <cell r="N756" t="str">
            <v>860701</v>
          </cell>
          <cell r="O756" t="str">
            <v>นาโพธิ์</v>
          </cell>
          <cell r="P756" t="str">
            <v>07</v>
          </cell>
        </row>
        <row r="757">
          <cell r="D757" t="str">
            <v>11385</v>
          </cell>
          <cell r="E757" t="str">
            <v>รพ.ทุ่งตะโก</v>
          </cell>
          <cell r="F757" t="str">
            <v>โรงพยาบาลทุ่งตะโก</v>
          </cell>
          <cell r="G757" t="str">
            <v>รพช.</v>
          </cell>
          <cell r="H757" t="str">
            <v>F3</v>
          </cell>
          <cell r="I757">
            <v>10</v>
          </cell>
          <cell r="J757" t="str">
            <v>86</v>
          </cell>
          <cell r="K757" t="str">
            <v>ชุมพร</v>
          </cell>
          <cell r="L757" t="str">
            <v>8608</v>
          </cell>
          <cell r="M757" t="str">
            <v>ทุ่งตะโก</v>
          </cell>
          <cell r="N757" t="str">
            <v>860802</v>
          </cell>
          <cell r="O757" t="str">
            <v>ทุ่งตะไคร</v>
          </cell>
          <cell r="P757" t="str">
            <v>01</v>
          </cell>
        </row>
        <row r="758">
          <cell r="D758" t="str">
            <v>11375</v>
          </cell>
          <cell r="E758" t="str">
            <v>รพ.ปากน้ำชุมพร</v>
          </cell>
          <cell r="F758" t="str">
            <v>โรงพยาบาลปากน้ำชุมพร</v>
          </cell>
          <cell r="G758" t="str">
            <v>รพช.</v>
          </cell>
          <cell r="H758" t="str">
            <v>F3</v>
          </cell>
          <cell r="I758">
            <v>10</v>
          </cell>
          <cell r="J758" t="str">
            <v>86</v>
          </cell>
          <cell r="K758" t="str">
            <v>ชุมพร</v>
          </cell>
          <cell r="L758" t="str">
            <v>8601</v>
          </cell>
          <cell r="M758" t="str">
            <v>เมืองชุมพร</v>
          </cell>
          <cell r="N758" t="str">
            <v>860102</v>
          </cell>
          <cell r="O758" t="str">
            <v>ปากน้ำ</v>
          </cell>
          <cell r="P758" t="str">
            <v>03</v>
          </cell>
        </row>
        <row r="759">
          <cell r="D759" t="str">
            <v>11380</v>
          </cell>
          <cell r="E759" t="str">
            <v>รพ.ปากน้ำหลังสวน</v>
          </cell>
          <cell r="F759" t="str">
            <v>โรงพยาบาลปากน้ำหลังสวน</v>
          </cell>
          <cell r="G759" t="str">
            <v>รพช.</v>
          </cell>
          <cell r="H759" t="str">
            <v>F3</v>
          </cell>
          <cell r="I759">
            <v>10</v>
          </cell>
          <cell r="J759" t="str">
            <v>86</v>
          </cell>
          <cell r="K759" t="str">
            <v>ชุมพร</v>
          </cell>
          <cell r="L759" t="str">
            <v>8604</v>
          </cell>
          <cell r="M759" t="str">
            <v>หลังสวน</v>
          </cell>
          <cell r="N759" t="str">
            <v>860409</v>
          </cell>
          <cell r="O759" t="str">
            <v>ปากน้ำ</v>
          </cell>
          <cell r="P759" t="str">
            <v>04</v>
          </cell>
        </row>
        <row r="760">
          <cell r="D760" t="str">
            <v>11378</v>
          </cell>
          <cell r="E760" t="str">
            <v>รพ.มาบอำมฤต</v>
          </cell>
          <cell r="F760" t="str">
            <v>โรงพยาบาลมาบอำมฤต</v>
          </cell>
          <cell r="G760" t="str">
            <v>รพช.</v>
          </cell>
          <cell r="H760" t="str">
            <v>F2</v>
          </cell>
          <cell r="I760">
            <v>30</v>
          </cell>
          <cell r="J760" t="str">
            <v>86</v>
          </cell>
          <cell r="K760" t="str">
            <v>ชุมพร</v>
          </cell>
          <cell r="L760" t="str">
            <v>8603</v>
          </cell>
          <cell r="M760" t="str">
            <v>ปะทิว</v>
          </cell>
          <cell r="N760" t="str">
            <v>860305</v>
          </cell>
          <cell r="O760" t="str">
            <v>ดอนยาง</v>
          </cell>
          <cell r="P760" t="str">
            <v>12</v>
          </cell>
        </row>
        <row r="761">
          <cell r="D761" t="str">
            <v>10680</v>
          </cell>
          <cell r="E761" t="str">
            <v>รพ.มหาราชนครศรีธรรมราช</v>
          </cell>
          <cell r="F761" t="str">
            <v>โรงพยาบาลมหาราชนครศรีธรรมราช</v>
          </cell>
          <cell r="G761" t="str">
            <v>รพศ.</v>
          </cell>
          <cell r="H761" t="str">
            <v>A</v>
          </cell>
          <cell r="I761">
            <v>756</v>
          </cell>
          <cell r="J761" t="str">
            <v>80</v>
          </cell>
          <cell r="K761" t="str">
            <v>นครศรีธรรมราช</v>
          </cell>
          <cell r="L761" t="str">
            <v>8001</v>
          </cell>
          <cell r="M761" t="str">
            <v>เมืองนครศรีธรรมราช</v>
          </cell>
          <cell r="N761" t="str">
            <v>800101</v>
          </cell>
          <cell r="O761" t="str">
            <v>ในเมือง</v>
          </cell>
          <cell r="P761" t="str">
            <v>00</v>
          </cell>
        </row>
        <row r="762">
          <cell r="D762" t="str">
            <v>11330</v>
          </cell>
          <cell r="E762" t="str">
            <v>รพ.ทุ่งสง</v>
          </cell>
          <cell r="F762" t="str">
            <v>โรงพยาบาลทุ่งสง</v>
          </cell>
          <cell r="G762" t="str">
            <v>รพท.</v>
          </cell>
          <cell r="H762" t="str">
            <v>M1</v>
          </cell>
          <cell r="I762">
            <v>276</v>
          </cell>
          <cell r="J762" t="str">
            <v>80</v>
          </cell>
          <cell r="K762" t="str">
            <v>นครศรีธรรมราช</v>
          </cell>
          <cell r="L762" t="str">
            <v>8009</v>
          </cell>
          <cell r="M762" t="str">
            <v>ทุ่งสง</v>
          </cell>
          <cell r="N762" t="str">
            <v>800901</v>
          </cell>
          <cell r="O762" t="str">
            <v>ปากแพรก</v>
          </cell>
          <cell r="P762" t="str">
            <v>00</v>
          </cell>
        </row>
        <row r="763">
          <cell r="D763" t="str">
            <v>11335</v>
          </cell>
          <cell r="E763" t="str">
            <v>รพ.สิชล</v>
          </cell>
          <cell r="F763" t="str">
            <v>โรงพยาบาลสิชล</v>
          </cell>
          <cell r="G763" t="str">
            <v>รพท.</v>
          </cell>
          <cell r="H763" t="str">
            <v>M1</v>
          </cell>
          <cell r="I763">
            <v>260</v>
          </cell>
          <cell r="J763" t="str">
            <v>80</v>
          </cell>
          <cell r="K763" t="str">
            <v>นครศรีธรรมราช</v>
          </cell>
          <cell r="L763" t="str">
            <v>8014</v>
          </cell>
          <cell r="M763" t="str">
            <v>สิชล</v>
          </cell>
          <cell r="N763" t="str">
            <v>801401</v>
          </cell>
          <cell r="O763" t="str">
            <v>สิชล</v>
          </cell>
          <cell r="P763" t="str">
            <v>05</v>
          </cell>
        </row>
        <row r="764">
          <cell r="D764" t="str">
            <v>11329</v>
          </cell>
          <cell r="E764" t="str">
            <v>รพ.ท่าศาลา</v>
          </cell>
          <cell r="F764" t="str">
            <v>โรงพยาบาลท่าศาลา</v>
          </cell>
          <cell r="G764" t="str">
            <v>รพช.</v>
          </cell>
          <cell r="H764" t="str">
            <v>M2</v>
          </cell>
          <cell r="I764">
            <v>270</v>
          </cell>
          <cell r="J764" t="str">
            <v>80</v>
          </cell>
          <cell r="K764" t="str">
            <v>นครศรีธรรมราช</v>
          </cell>
          <cell r="L764" t="str">
            <v>8008</v>
          </cell>
          <cell r="M764" t="str">
            <v>ท่าศาลา</v>
          </cell>
          <cell r="N764" t="str">
            <v>800801</v>
          </cell>
          <cell r="O764" t="str">
            <v>ท่าศาลา</v>
          </cell>
          <cell r="P764" t="str">
            <v>03</v>
          </cell>
        </row>
        <row r="765">
          <cell r="D765" t="str">
            <v>11333</v>
          </cell>
          <cell r="E765" t="str">
            <v>รพ.ปากพนัง</v>
          </cell>
          <cell r="F765" t="str">
            <v>โรงพยาบาลปากพนัง</v>
          </cell>
          <cell r="G765" t="str">
            <v>รพช.</v>
          </cell>
          <cell r="H765" t="str">
            <v>M2</v>
          </cell>
          <cell r="I765">
            <v>90</v>
          </cell>
          <cell r="J765" t="str">
            <v>80</v>
          </cell>
          <cell r="K765" t="str">
            <v>นครศรีธรรมราช</v>
          </cell>
          <cell r="L765" t="str">
            <v>8012</v>
          </cell>
          <cell r="M765" t="str">
            <v>ปากพนัง</v>
          </cell>
          <cell r="N765" t="str">
            <v>801214</v>
          </cell>
          <cell r="O765" t="str">
            <v>ปากพนังฝั่งตะวันออก</v>
          </cell>
          <cell r="P765" t="str">
            <v>00</v>
          </cell>
        </row>
        <row r="766">
          <cell r="D766" t="str">
            <v>11325</v>
          </cell>
          <cell r="E766" t="str">
            <v>รพ.สมเด็จพระยุพราชฉวาง</v>
          </cell>
          <cell r="F766" t="str">
            <v>โรงพยาบาลสมเด็จพระยุพราชฉวาง</v>
          </cell>
          <cell r="G766" t="str">
            <v>รพช.</v>
          </cell>
          <cell r="H766" t="str">
            <v>M2</v>
          </cell>
          <cell r="I766">
            <v>90</v>
          </cell>
          <cell r="J766" t="str">
            <v>80</v>
          </cell>
          <cell r="K766" t="str">
            <v>นครศรีธรรมราช</v>
          </cell>
          <cell r="L766" t="str">
            <v>8004</v>
          </cell>
          <cell r="M766" t="str">
            <v>ฉวาง</v>
          </cell>
          <cell r="N766" t="str">
            <v>800410</v>
          </cell>
          <cell r="O766" t="str">
            <v>ไสหร้า</v>
          </cell>
          <cell r="P766" t="str">
            <v>08</v>
          </cell>
        </row>
        <row r="767">
          <cell r="D767" t="str">
            <v>11328</v>
          </cell>
          <cell r="E767" t="str">
            <v>รพ.ชะอวด</v>
          </cell>
          <cell r="F767" t="str">
            <v>โรงพยาบาลชะอวด</v>
          </cell>
          <cell r="G767" t="str">
            <v>รพช.</v>
          </cell>
          <cell r="H767" t="str">
            <v>F1</v>
          </cell>
          <cell r="I767">
            <v>60</v>
          </cell>
          <cell r="J767" t="str">
            <v>80</v>
          </cell>
          <cell r="K767" t="str">
            <v>นครศรีธรรมราช</v>
          </cell>
          <cell r="L767" t="str">
            <v>8007</v>
          </cell>
          <cell r="M767" t="str">
            <v>ชะอวด</v>
          </cell>
          <cell r="N767" t="str">
            <v>800701</v>
          </cell>
          <cell r="O767" t="str">
            <v>ชะอวด</v>
          </cell>
          <cell r="P767" t="str">
            <v>08</v>
          </cell>
        </row>
        <row r="768">
          <cell r="D768" t="str">
            <v>11327</v>
          </cell>
          <cell r="E768" t="str">
            <v>รพ.เชียรใหญ่</v>
          </cell>
          <cell r="F768" t="str">
            <v>โรงพยาบาลเชียรใหญ่</v>
          </cell>
          <cell r="G768" t="str">
            <v>รพช.</v>
          </cell>
          <cell r="H768" t="str">
            <v>F1</v>
          </cell>
          <cell r="I768">
            <v>60</v>
          </cell>
          <cell r="J768" t="str">
            <v>80</v>
          </cell>
          <cell r="K768" t="str">
            <v>นครศรีธรรมราช</v>
          </cell>
          <cell r="L768" t="str">
            <v>8006</v>
          </cell>
          <cell r="M768" t="str">
            <v>เชียรใหญ่</v>
          </cell>
          <cell r="N768" t="str">
            <v>800607</v>
          </cell>
          <cell r="O768" t="str">
            <v>ท้องลำเจียก</v>
          </cell>
          <cell r="P768" t="str">
            <v>01</v>
          </cell>
        </row>
        <row r="769">
          <cell r="D769" t="str">
            <v>11332</v>
          </cell>
          <cell r="E769" t="str">
            <v>รพ.ทุ่งใหญ่</v>
          </cell>
          <cell r="F769" t="str">
            <v>โรงพยาบาลทุ่งใหญ่</v>
          </cell>
          <cell r="G769" t="str">
            <v>รพช.</v>
          </cell>
          <cell r="H769" t="str">
            <v>F1</v>
          </cell>
          <cell r="I769">
            <v>60</v>
          </cell>
          <cell r="J769" t="str">
            <v>80</v>
          </cell>
          <cell r="K769" t="str">
            <v>นครศรีธรรมราช</v>
          </cell>
          <cell r="L769" t="str">
            <v>8011</v>
          </cell>
          <cell r="M769" t="str">
            <v>ทุ่งใหญ่</v>
          </cell>
          <cell r="N769" t="str">
            <v>801101</v>
          </cell>
          <cell r="O769" t="str">
            <v>ท่ายาง</v>
          </cell>
          <cell r="P769" t="str">
            <v>02</v>
          </cell>
        </row>
        <row r="770">
          <cell r="D770" t="str">
            <v>11334</v>
          </cell>
          <cell r="E770" t="str">
            <v>รพ.ร่อนพิบูลย์</v>
          </cell>
          <cell r="F770" t="str">
            <v>โรงพยาบาลร่อนพิบูลย์</v>
          </cell>
          <cell r="G770" t="str">
            <v>รพช.</v>
          </cell>
          <cell r="H770" t="str">
            <v>F1</v>
          </cell>
          <cell r="I770">
            <v>30</v>
          </cell>
          <cell r="J770" t="str">
            <v>80</v>
          </cell>
          <cell r="K770" t="str">
            <v>นครศรีธรรมราช</v>
          </cell>
          <cell r="L770" t="str">
            <v>8013</v>
          </cell>
          <cell r="M770" t="str">
            <v>ร่อนพิบูลย์</v>
          </cell>
          <cell r="N770" t="str">
            <v>801301</v>
          </cell>
          <cell r="O770" t="str">
            <v>ร่อนพิบูลย์</v>
          </cell>
          <cell r="P770" t="str">
            <v>13</v>
          </cell>
        </row>
        <row r="771">
          <cell r="D771" t="str">
            <v>11336</v>
          </cell>
          <cell r="E771" t="str">
            <v>รพ.ขนอม</v>
          </cell>
          <cell r="F771" t="str">
            <v>โรงพยาบาลขนอม</v>
          </cell>
          <cell r="G771" t="str">
            <v>รพช.</v>
          </cell>
          <cell r="H771" t="str">
            <v>F2</v>
          </cell>
          <cell r="I771">
            <v>67</v>
          </cell>
          <cell r="J771" t="str">
            <v>80</v>
          </cell>
          <cell r="K771" t="str">
            <v>นครศรีธรรมราช</v>
          </cell>
          <cell r="L771" t="str">
            <v>8015</v>
          </cell>
          <cell r="M771" t="str">
            <v>ขนอม</v>
          </cell>
          <cell r="N771" t="str">
            <v>801501</v>
          </cell>
          <cell r="O771" t="str">
            <v>ขนอม</v>
          </cell>
          <cell r="P771" t="str">
            <v>03</v>
          </cell>
        </row>
        <row r="772">
          <cell r="D772" t="str">
            <v>11660</v>
          </cell>
          <cell r="E772" t="str">
            <v>รพ.จุฬาภรณ์</v>
          </cell>
          <cell r="F772" t="str">
            <v>โรงพยาบาลจุฬาภรณ์</v>
          </cell>
          <cell r="G772" t="str">
            <v>รพช.</v>
          </cell>
          <cell r="H772" t="str">
            <v>F2</v>
          </cell>
          <cell r="I772">
            <v>36</v>
          </cell>
          <cell r="J772" t="str">
            <v>80</v>
          </cell>
          <cell r="K772" t="str">
            <v>นครศรีธรรมราช</v>
          </cell>
          <cell r="L772" t="str">
            <v>8019</v>
          </cell>
          <cell r="M772" t="str">
            <v>จุฬาภรณ์</v>
          </cell>
          <cell r="N772" t="str">
            <v>801906</v>
          </cell>
          <cell r="O772" t="str">
            <v>สามตำบล</v>
          </cell>
          <cell r="P772" t="str">
            <v>04</v>
          </cell>
        </row>
        <row r="773">
          <cell r="D773" t="str">
            <v>11331</v>
          </cell>
          <cell r="E773" t="str">
            <v>รพ.นาบอน</v>
          </cell>
          <cell r="F773" t="str">
            <v>โรงพยาบาลนาบอน</v>
          </cell>
          <cell r="G773" t="str">
            <v>รพช.</v>
          </cell>
          <cell r="H773" t="str">
            <v>F2</v>
          </cell>
          <cell r="I773">
            <v>30</v>
          </cell>
          <cell r="J773" t="str">
            <v>80</v>
          </cell>
          <cell r="K773" t="str">
            <v>นครศรีธรรมราช</v>
          </cell>
          <cell r="L773" t="str">
            <v>8010</v>
          </cell>
          <cell r="M773" t="str">
            <v>นาบอน</v>
          </cell>
          <cell r="N773" t="str">
            <v>801001</v>
          </cell>
          <cell r="O773" t="str">
            <v>นาบอน</v>
          </cell>
          <cell r="P773" t="str">
            <v>02</v>
          </cell>
        </row>
        <row r="774">
          <cell r="D774" t="str">
            <v>11338</v>
          </cell>
          <cell r="E774" t="str">
            <v>รพ.บางขัน</v>
          </cell>
          <cell r="F774" t="str">
            <v>โรงพยาบาลบางขัน</v>
          </cell>
          <cell r="G774" t="str">
            <v>รพช.</v>
          </cell>
          <cell r="H774" t="str">
            <v>F2</v>
          </cell>
          <cell r="I774">
            <v>30</v>
          </cell>
          <cell r="J774" t="str">
            <v>80</v>
          </cell>
          <cell r="K774" t="str">
            <v>นครศรีธรรมราช</v>
          </cell>
          <cell r="L774" t="str">
            <v>8017</v>
          </cell>
          <cell r="M774" t="str">
            <v>บางขัน</v>
          </cell>
          <cell r="N774" t="str">
            <v>801702</v>
          </cell>
          <cell r="O774" t="str">
            <v>บ้านลำนาว</v>
          </cell>
          <cell r="P774" t="str">
            <v>01</v>
          </cell>
        </row>
        <row r="775">
          <cell r="D775" t="str">
            <v>11322</v>
          </cell>
          <cell r="E775" t="str">
            <v>รพ.พรหมคีรี</v>
          </cell>
          <cell r="F775" t="str">
            <v>โรงพยาบาลพรหมคีรี</v>
          </cell>
          <cell r="G775" t="str">
            <v>รพช.</v>
          </cell>
          <cell r="H775" t="str">
            <v>F2</v>
          </cell>
          <cell r="I775">
            <v>30</v>
          </cell>
          <cell r="J775" t="str">
            <v>80</v>
          </cell>
          <cell r="K775" t="str">
            <v>นครศรีธรรมราช</v>
          </cell>
          <cell r="L775" t="str">
            <v>8002</v>
          </cell>
          <cell r="M775" t="str">
            <v>พรหมคีรี</v>
          </cell>
          <cell r="N775" t="str">
            <v>800201</v>
          </cell>
          <cell r="O775" t="str">
            <v>พรหมโลก</v>
          </cell>
          <cell r="P775" t="str">
            <v>09</v>
          </cell>
        </row>
        <row r="776">
          <cell r="D776" t="str">
            <v>11326</v>
          </cell>
          <cell r="E776" t="str">
            <v>รพ.พิปูน</v>
          </cell>
          <cell r="F776" t="str">
            <v>โรงพยาบาลพิปูน</v>
          </cell>
          <cell r="G776" t="str">
            <v>รพช.</v>
          </cell>
          <cell r="H776" t="str">
            <v>F2</v>
          </cell>
          <cell r="I776">
            <v>34</v>
          </cell>
          <cell r="J776" t="str">
            <v>80</v>
          </cell>
          <cell r="K776" t="str">
            <v>นครศรีธรรมราช</v>
          </cell>
          <cell r="L776" t="str">
            <v>8005</v>
          </cell>
          <cell r="M776" t="str">
            <v>พิปูน</v>
          </cell>
          <cell r="N776" t="str">
            <v>800504</v>
          </cell>
          <cell r="O776" t="str">
            <v>ยางค้อม</v>
          </cell>
          <cell r="P776" t="str">
            <v>05</v>
          </cell>
        </row>
        <row r="777">
          <cell r="D777" t="str">
            <v>11324</v>
          </cell>
          <cell r="E777" t="str">
            <v>รพ.ลานสกา</v>
          </cell>
          <cell r="F777" t="str">
            <v>โรงพยาบาลลานสกา</v>
          </cell>
          <cell r="G777" t="str">
            <v>รพช.</v>
          </cell>
          <cell r="H777" t="str">
            <v>F2</v>
          </cell>
          <cell r="I777">
            <v>60</v>
          </cell>
          <cell r="J777" t="str">
            <v>80</v>
          </cell>
          <cell r="K777" t="str">
            <v>นครศรีธรรมราช</v>
          </cell>
          <cell r="L777" t="str">
            <v>8003</v>
          </cell>
          <cell r="M777" t="str">
            <v>ลานสกา</v>
          </cell>
          <cell r="N777" t="str">
            <v>800301</v>
          </cell>
          <cell r="O777" t="str">
            <v>เขาแก้ว</v>
          </cell>
          <cell r="P777" t="str">
            <v>01</v>
          </cell>
        </row>
        <row r="778">
          <cell r="D778" t="str">
            <v>11337</v>
          </cell>
          <cell r="E778" t="str">
            <v>รพ.หัวไทร</v>
          </cell>
          <cell r="F778" t="str">
            <v>โรงพยาบาลหัวไทร</v>
          </cell>
          <cell r="G778" t="str">
            <v>รพช.</v>
          </cell>
          <cell r="H778" t="str">
            <v>F2</v>
          </cell>
          <cell r="I778">
            <v>60</v>
          </cell>
          <cell r="J778" t="str">
            <v>80</v>
          </cell>
          <cell r="K778" t="str">
            <v>นครศรีธรรมราช</v>
          </cell>
          <cell r="L778" t="str">
            <v>8016</v>
          </cell>
          <cell r="M778" t="str">
            <v>หัวไทร</v>
          </cell>
          <cell r="N778" t="str">
            <v>801601</v>
          </cell>
          <cell r="O778" t="str">
            <v>หัวไทร</v>
          </cell>
          <cell r="P778" t="str">
            <v>04</v>
          </cell>
        </row>
        <row r="779">
          <cell r="D779" t="str">
            <v>40491</v>
          </cell>
          <cell r="E779" t="str">
            <v>รพ.เฉลิมพระเกียรติ</v>
          </cell>
          <cell r="F779" t="str">
            <v>โรงพยาบาลเฉลิมพระเกียรติ</v>
          </cell>
          <cell r="G779" t="str">
            <v>รพช.</v>
          </cell>
          <cell r="H779" t="str">
            <v>F3</v>
          </cell>
          <cell r="I779">
            <v>10</v>
          </cell>
          <cell r="J779" t="str">
            <v>80</v>
          </cell>
          <cell r="K779" t="str">
            <v>นครศรีธรรมราช</v>
          </cell>
          <cell r="L779" t="str">
            <v>8023</v>
          </cell>
          <cell r="M779" t="str">
            <v>เฉลิมพระเกียรติ</v>
          </cell>
          <cell r="N779" t="str">
            <v>802303</v>
          </cell>
          <cell r="O779" t="str">
            <v>สวนหลวง</v>
          </cell>
          <cell r="P779" t="str">
            <v>01</v>
          </cell>
        </row>
        <row r="780">
          <cell r="D780" t="str">
            <v>11339</v>
          </cell>
          <cell r="E780" t="str">
            <v>รพ.ถ้ำพรรณรา</v>
          </cell>
          <cell r="F780" t="str">
            <v>โรงพยาบาลถ้ำพรรณรา</v>
          </cell>
          <cell r="G780" t="str">
            <v>รพช.</v>
          </cell>
          <cell r="H780" t="str">
            <v>F3</v>
          </cell>
          <cell r="I780">
            <v>10</v>
          </cell>
          <cell r="J780" t="str">
            <v>80</v>
          </cell>
          <cell r="K780" t="str">
            <v>นครศรีธรรมราช</v>
          </cell>
          <cell r="L780" t="str">
            <v>8018</v>
          </cell>
          <cell r="M780" t="str">
            <v>ถ้ำพรรณรา</v>
          </cell>
          <cell r="N780" t="str">
            <v>801801</v>
          </cell>
          <cell r="O780" t="str">
            <v>ถ้ำพรรณรา</v>
          </cell>
          <cell r="P780" t="str">
            <v>02</v>
          </cell>
        </row>
        <row r="781">
          <cell r="D781" t="str">
            <v>40742</v>
          </cell>
          <cell r="E781" t="str">
            <v>รพ.นบพิตำ</v>
          </cell>
          <cell r="F781" t="str">
            <v>โรงพยาบาลนบพิตำ</v>
          </cell>
          <cell r="G781" t="str">
            <v>รพช.</v>
          </cell>
          <cell r="H781" t="str">
            <v>F3</v>
          </cell>
          <cell r="I781">
            <v>0</v>
          </cell>
          <cell r="J781" t="str">
            <v>80</v>
          </cell>
          <cell r="K781" t="str">
            <v>นครศรีธรรมราช</v>
          </cell>
          <cell r="L781" t="str">
            <v>8021</v>
          </cell>
          <cell r="M781" t="str">
            <v>นบพิตำ</v>
          </cell>
          <cell r="N781" t="str">
            <v>802101</v>
          </cell>
          <cell r="O781" t="str">
            <v>นบพิตำ</v>
          </cell>
          <cell r="P781" t="str">
            <v>01</v>
          </cell>
        </row>
        <row r="782">
          <cell r="D782" t="str">
            <v>40743</v>
          </cell>
          <cell r="E782" t="str">
            <v>รพ.พระพรหม</v>
          </cell>
          <cell r="F782" t="str">
            <v>โรงพยาบาลพระพรหม</v>
          </cell>
          <cell r="G782" t="str">
            <v>รพช.</v>
          </cell>
          <cell r="H782" t="str">
            <v>F3</v>
          </cell>
          <cell r="I782">
            <v>0</v>
          </cell>
          <cell r="J782" t="str">
            <v>80</v>
          </cell>
          <cell r="K782" t="str">
            <v>นครศรีธรรมราช</v>
          </cell>
          <cell r="L782" t="str">
            <v>8020</v>
          </cell>
          <cell r="M782" t="str">
            <v>พระพรหม</v>
          </cell>
          <cell r="N782" t="str">
            <v>802003</v>
          </cell>
          <cell r="O782" t="str">
            <v>ท้ายสำเภา</v>
          </cell>
          <cell r="P782" t="str">
            <v>01</v>
          </cell>
        </row>
        <row r="783">
          <cell r="D783" t="str">
            <v>40492</v>
          </cell>
          <cell r="E783" t="str">
            <v>รพ.พ่อท่านคล้ายวาจาสิทธิ์</v>
          </cell>
          <cell r="F783" t="str">
            <v>โรงพยาบาลพ่อท่านคล้ายวาจาสิทธิ์</v>
          </cell>
          <cell r="G783" t="str">
            <v>รพช.</v>
          </cell>
          <cell r="H783" t="str">
            <v>F3</v>
          </cell>
          <cell r="I783">
            <v>10</v>
          </cell>
          <cell r="J783" t="str">
            <v>80</v>
          </cell>
          <cell r="K783" t="str">
            <v>นครศรีธรรมราช</v>
          </cell>
          <cell r="L783" t="str">
            <v>8022</v>
          </cell>
          <cell r="M783" t="str">
            <v>ช้างกลาง</v>
          </cell>
          <cell r="N783" t="str">
            <v>802202</v>
          </cell>
          <cell r="O783" t="str">
            <v>หลักช้าง</v>
          </cell>
          <cell r="P783" t="str">
            <v>10</v>
          </cell>
        </row>
        <row r="784">
          <cell r="D784" t="str">
            <v>10739</v>
          </cell>
          <cell r="E784" t="str">
            <v>รพ.พังงา</v>
          </cell>
          <cell r="F784" t="str">
            <v>โรงพยาบาลพังงา</v>
          </cell>
          <cell r="G784" t="str">
            <v>รพท.</v>
          </cell>
          <cell r="H784" t="str">
            <v>S</v>
          </cell>
          <cell r="I784">
            <v>215</v>
          </cell>
          <cell r="J784" t="str">
            <v>82</v>
          </cell>
          <cell r="K784" t="str">
            <v>พังงา</v>
          </cell>
          <cell r="L784" t="str">
            <v>8201</v>
          </cell>
          <cell r="M784" t="str">
            <v>เมืองพังงา</v>
          </cell>
          <cell r="N784" t="str">
            <v>820101</v>
          </cell>
          <cell r="O784" t="str">
            <v>ท้ายช้าง</v>
          </cell>
          <cell r="P784" t="str">
            <v>00</v>
          </cell>
        </row>
        <row r="785">
          <cell r="D785" t="str">
            <v>10740</v>
          </cell>
          <cell r="E785" t="str">
            <v>รพ.ตะกั่วป่า</v>
          </cell>
          <cell r="F785" t="str">
            <v>โรงพยาบาลตะกั่วป่า</v>
          </cell>
          <cell r="G785" t="str">
            <v>รพท.</v>
          </cell>
          <cell r="H785" t="str">
            <v>M1</v>
          </cell>
          <cell r="I785">
            <v>209</v>
          </cell>
          <cell r="J785" t="str">
            <v>82</v>
          </cell>
          <cell r="K785" t="str">
            <v>พังงา</v>
          </cell>
          <cell r="L785" t="str">
            <v>8205</v>
          </cell>
          <cell r="M785" t="str">
            <v>ตะกั่วป่า</v>
          </cell>
          <cell r="N785" t="str">
            <v>820502</v>
          </cell>
          <cell r="O785" t="str">
            <v>บางนายสี</v>
          </cell>
          <cell r="P785" t="str">
            <v>00</v>
          </cell>
        </row>
        <row r="786">
          <cell r="D786" t="str">
            <v>11348</v>
          </cell>
          <cell r="E786" t="str">
            <v>รพ.กะปงชัยพัฒน์</v>
          </cell>
          <cell r="F786" t="str">
            <v>โรงพยาบาลกะปงชัยพัฒน์</v>
          </cell>
          <cell r="G786" t="str">
            <v>รพช.</v>
          </cell>
          <cell r="H786" t="str">
            <v>F2</v>
          </cell>
          <cell r="I786">
            <v>30</v>
          </cell>
          <cell r="J786" t="str">
            <v>82</v>
          </cell>
          <cell r="K786" t="str">
            <v>พังงา</v>
          </cell>
          <cell r="L786" t="str">
            <v>8203</v>
          </cell>
          <cell r="M786" t="str">
            <v>กะปง</v>
          </cell>
          <cell r="N786" t="str">
            <v>820302</v>
          </cell>
          <cell r="O786" t="str">
            <v>ท่านา</v>
          </cell>
          <cell r="P786" t="str">
            <v>01</v>
          </cell>
        </row>
        <row r="787">
          <cell r="D787" t="str">
            <v>11347</v>
          </cell>
          <cell r="E787" t="str">
            <v>รพ.เกาะยาวชัยพัฒน์</v>
          </cell>
          <cell r="F787" t="str">
            <v>โรงพยาบาลเกาะยาวชัยพัฒน์</v>
          </cell>
          <cell r="G787" t="str">
            <v>รพช.</v>
          </cell>
          <cell r="H787" t="str">
            <v>F2</v>
          </cell>
          <cell r="I787">
            <v>30</v>
          </cell>
          <cell r="J787" t="str">
            <v>82</v>
          </cell>
          <cell r="K787" t="str">
            <v>พังงา</v>
          </cell>
          <cell r="L787" t="str">
            <v>8202</v>
          </cell>
          <cell r="M787" t="str">
            <v>เกาะยาว</v>
          </cell>
          <cell r="N787" t="str">
            <v>820201</v>
          </cell>
          <cell r="O787" t="str">
            <v>เกาะยาวน้อย</v>
          </cell>
          <cell r="P787" t="str">
            <v>02</v>
          </cell>
        </row>
        <row r="788">
          <cell r="D788" t="str">
            <v>11352</v>
          </cell>
          <cell r="E788" t="str">
            <v>รพ.คุระบุรีชัยพัฒน์</v>
          </cell>
          <cell r="F788" t="str">
            <v>โรงพยาบาลคุระบุรีชัยพัฒน์</v>
          </cell>
          <cell r="G788" t="str">
            <v>รพช.</v>
          </cell>
          <cell r="H788" t="str">
            <v>F2</v>
          </cell>
          <cell r="I788">
            <v>30</v>
          </cell>
          <cell r="J788" t="str">
            <v>82</v>
          </cell>
          <cell r="K788" t="str">
            <v>พังงา</v>
          </cell>
          <cell r="L788" t="str">
            <v>8206</v>
          </cell>
          <cell r="M788" t="str">
            <v>คุระบุรี</v>
          </cell>
          <cell r="N788" t="str">
            <v>820601</v>
          </cell>
          <cell r="O788" t="str">
            <v>คุระ</v>
          </cell>
          <cell r="P788" t="str">
            <v>01</v>
          </cell>
        </row>
        <row r="789">
          <cell r="D789" t="str">
            <v>11349</v>
          </cell>
          <cell r="E789" t="str">
            <v>รพ.ตะกั่วทุ่ง</v>
          </cell>
          <cell r="F789" t="str">
            <v>โรงพยาบาลตะกั่วทุ่ง</v>
          </cell>
          <cell r="G789" t="str">
            <v>รพช.</v>
          </cell>
          <cell r="H789" t="str">
            <v>F2</v>
          </cell>
          <cell r="I789">
            <v>30</v>
          </cell>
          <cell r="J789" t="str">
            <v>82</v>
          </cell>
          <cell r="K789" t="str">
            <v>พังงา</v>
          </cell>
          <cell r="L789" t="str">
            <v>8204</v>
          </cell>
          <cell r="M789" t="str">
            <v>ตะกั่วทุ่ง</v>
          </cell>
          <cell r="N789" t="str">
            <v>820406</v>
          </cell>
          <cell r="O789" t="str">
            <v>โคกกลอย</v>
          </cell>
          <cell r="P789" t="str">
            <v>02</v>
          </cell>
        </row>
        <row r="790">
          <cell r="D790" t="str">
            <v>11353</v>
          </cell>
          <cell r="E790" t="str">
            <v>รพ.ทับปุด</v>
          </cell>
          <cell r="F790" t="str">
            <v>โรงพยาบาลทับปุด</v>
          </cell>
          <cell r="G790" t="str">
            <v>รพช.</v>
          </cell>
          <cell r="H790" t="str">
            <v>F2</v>
          </cell>
          <cell r="I790">
            <v>30</v>
          </cell>
          <cell r="J790" t="str">
            <v>82</v>
          </cell>
          <cell r="K790" t="str">
            <v>พังงา</v>
          </cell>
          <cell r="L790" t="str">
            <v>8207</v>
          </cell>
          <cell r="M790" t="str">
            <v>ทับปุด</v>
          </cell>
          <cell r="N790" t="str">
            <v>820701</v>
          </cell>
          <cell r="O790" t="str">
            <v>ทับปุด</v>
          </cell>
          <cell r="P790" t="str">
            <v>01</v>
          </cell>
        </row>
        <row r="791">
          <cell r="D791" t="str">
            <v>11354</v>
          </cell>
          <cell r="E791" t="str">
            <v>รพ.ท้ายเหมืองชัยพัฒน์</v>
          </cell>
          <cell r="F791" t="str">
            <v>โรงพยาบาลท้ายเหมืองชัยพัฒน์</v>
          </cell>
          <cell r="G791" t="str">
            <v>รพช.</v>
          </cell>
          <cell r="H791" t="str">
            <v>F2</v>
          </cell>
          <cell r="I791">
            <v>30</v>
          </cell>
          <cell r="J791" t="str">
            <v>82</v>
          </cell>
          <cell r="K791" t="str">
            <v>พังงา</v>
          </cell>
          <cell r="L791" t="str">
            <v>8208</v>
          </cell>
          <cell r="M791" t="str">
            <v>ท้ายเหมือง</v>
          </cell>
          <cell r="N791" t="str">
            <v>820801</v>
          </cell>
          <cell r="O791" t="str">
            <v>ท้ายเหมือง</v>
          </cell>
          <cell r="P791" t="str">
            <v>09</v>
          </cell>
        </row>
        <row r="792">
          <cell r="D792" t="str">
            <v>11350</v>
          </cell>
          <cell r="E792" t="str">
            <v>รพ.บางไทร</v>
          </cell>
          <cell r="F792" t="str">
            <v>โรงพยาบาลบางไทร</v>
          </cell>
          <cell r="G792" t="str">
            <v>รพช.</v>
          </cell>
          <cell r="H792" t="str">
            <v>F3</v>
          </cell>
          <cell r="I792">
            <v>0</v>
          </cell>
          <cell r="J792" t="str">
            <v>82</v>
          </cell>
          <cell r="K792" t="str">
            <v>พังงา</v>
          </cell>
          <cell r="L792" t="str">
            <v>8205</v>
          </cell>
          <cell r="M792" t="str">
            <v>ตะกั่วป่า</v>
          </cell>
          <cell r="N792" t="str">
            <v>820503</v>
          </cell>
          <cell r="O792" t="str">
            <v>บางไทร</v>
          </cell>
          <cell r="P792" t="str">
            <v>04</v>
          </cell>
        </row>
        <row r="793">
          <cell r="D793" t="str">
            <v>10741</v>
          </cell>
          <cell r="E793" t="str">
            <v>รพ.วชิระภูเก็ต</v>
          </cell>
          <cell r="F793" t="str">
            <v>โรงพยาบาลวชิระภูเก็ต</v>
          </cell>
          <cell r="G793" t="str">
            <v>รพศ.</v>
          </cell>
          <cell r="H793" t="str">
            <v>A</v>
          </cell>
          <cell r="I793">
            <v>591</v>
          </cell>
          <cell r="J793" t="str">
            <v>83</v>
          </cell>
          <cell r="K793" t="str">
            <v>ภูเก็ต</v>
          </cell>
          <cell r="L793" t="str">
            <v>8301</v>
          </cell>
          <cell r="M793" t="str">
            <v>เมืองภูเก็ต</v>
          </cell>
          <cell r="N793" t="str">
            <v>830101</v>
          </cell>
          <cell r="O793" t="str">
            <v>ตลาดใหญ่</v>
          </cell>
          <cell r="P793" t="str">
            <v>00</v>
          </cell>
        </row>
        <row r="794">
          <cell r="D794" t="str">
            <v>11355</v>
          </cell>
          <cell r="E794" t="str">
            <v>รพ.ป่าตอง</v>
          </cell>
          <cell r="F794" t="str">
            <v>โรงพยาบาลป่าตอง</v>
          </cell>
          <cell r="G794" t="str">
            <v>รพช.</v>
          </cell>
          <cell r="H794" t="str">
            <v>M2</v>
          </cell>
          <cell r="I794">
            <v>62</v>
          </cell>
          <cell r="J794" t="str">
            <v>83</v>
          </cell>
          <cell r="K794" t="str">
            <v>ภูเก็ต</v>
          </cell>
          <cell r="L794" t="str">
            <v>8302</v>
          </cell>
          <cell r="M794" t="str">
            <v>กะทู้</v>
          </cell>
          <cell r="N794" t="str">
            <v>830202</v>
          </cell>
          <cell r="O794" t="str">
            <v>ป่าตอง</v>
          </cell>
          <cell r="P794" t="str">
            <v>03</v>
          </cell>
        </row>
        <row r="795">
          <cell r="D795" t="str">
            <v>11356</v>
          </cell>
          <cell r="E795" t="str">
            <v>รพ.ถลาง</v>
          </cell>
          <cell r="F795" t="str">
            <v>โรงพยาบาลถลาง</v>
          </cell>
          <cell r="G795" t="str">
            <v>รพช.</v>
          </cell>
          <cell r="H795" t="str">
            <v>F1</v>
          </cell>
          <cell r="I795">
            <v>64</v>
          </cell>
          <cell r="J795" t="str">
            <v>83</v>
          </cell>
          <cell r="K795" t="str">
            <v>ภูเก็ต</v>
          </cell>
          <cell r="L795" t="str">
            <v>8303</v>
          </cell>
          <cell r="M795" t="str">
            <v>ถลาง</v>
          </cell>
          <cell r="N795" t="str">
            <v>830301</v>
          </cell>
          <cell r="O795" t="str">
            <v>เทพกระษัตรี</v>
          </cell>
          <cell r="P795" t="str">
            <v>01</v>
          </cell>
        </row>
        <row r="796">
          <cell r="D796" t="str">
            <v>41436</v>
          </cell>
          <cell r="E796" t="str">
            <v>รพ.ฉลอง</v>
          </cell>
          <cell r="F796" t="str">
            <v>โรงพยาบาลฉลอง</v>
          </cell>
          <cell r="G796" t="str">
            <v>รพช.</v>
          </cell>
          <cell r="H796" t="str">
            <v>F3</v>
          </cell>
          <cell r="I796">
            <v>0</v>
          </cell>
          <cell r="J796" t="str">
            <v>83</v>
          </cell>
          <cell r="K796" t="str">
            <v>ภูเก็ต</v>
          </cell>
          <cell r="L796" t="str">
            <v>8301</v>
          </cell>
          <cell r="M796" t="str">
            <v>เมืองภูเก็ต</v>
          </cell>
          <cell r="N796" t="str">
            <v>830106</v>
          </cell>
          <cell r="O796" t="str">
            <v>ฉลอง</v>
          </cell>
          <cell r="P796" t="str">
            <v>08</v>
          </cell>
        </row>
        <row r="797">
          <cell r="D797" t="str">
            <v>10743</v>
          </cell>
          <cell r="E797" t="str">
            <v>รพ.ระนอง</v>
          </cell>
          <cell r="F797" t="str">
            <v>โรงพยาบาลระนอง</v>
          </cell>
          <cell r="G797" t="str">
            <v>รพท.</v>
          </cell>
          <cell r="H797" t="str">
            <v>S</v>
          </cell>
          <cell r="I797">
            <v>300</v>
          </cell>
          <cell r="J797" t="str">
            <v>85</v>
          </cell>
          <cell r="K797" t="str">
            <v>ระนอง</v>
          </cell>
          <cell r="L797" t="str">
            <v>8501</v>
          </cell>
          <cell r="M797" t="str">
            <v>เมืองระนอง</v>
          </cell>
          <cell r="N797" t="str">
            <v>850101</v>
          </cell>
          <cell r="O797" t="str">
            <v>เขานิเวศน์</v>
          </cell>
          <cell r="P797" t="str">
            <v>00</v>
          </cell>
        </row>
        <row r="798">
          <cell r="D798" t="str">
            <v>11373</v>
          </cell>
          <cell r="E798" t="str">
            <v>รพ.กระบุรี</v>
          </cell>
          <cell r="F798" t="str">
            <v>โรงพยาบาลกระบุรี</v>
          </cell>
          <cell r="G798" t="str">
            <v>รพช.</v>
          </cell>
          <cell r="H798" t="str">
            <v>F2</v>
          </cell>
          <cell r="I798">
            <v>48</v>
          </cell>
          <cell r="J798" t="str">
            <v>85</v>
          </cell>
          <cell r="K798" t="str">
            <v>ระนอง</v>
          </cell>
          <cell r="L798" t="str">
            <v>8504</v>
          </cell>
          <cell r="M798" t="str">
            <v>กระบุรี</v>
          </cell>
          <cell r="N798" t="str">
            <v>850401</v>
          </cell>
          <cell r="O798" t="str">
            <v>น้ำจืด</v>
          </cell>
          <cell r="P798" t="str">
            <v>03</v>
          </cell>
        </row>
        <row r="799">
          <cell r="D799" t="str">
            <v>11372</v>
          </cell>
          <cell r="E799" t="str">
            <v>รพ.กะเปอร์</v>
          </cell>
          <cell r="F799" t="str">
            <v>โรงพยาบาลกะเปอร์</v>
          </cell>
          <cell r="G799" t="str">
            <v>รพช.</v>
          </cell>
          <cell r="H799" t="str">
            <v>F2</v>
          </cell>
          <cell r="I799">
            <v>30</v>
          </cell>
          <cell r="J799" t="str">
            <v>85</v>
          </cell>
          <cell r="K799" t="str">
            <v>ระนอง</v>
          </cell>
          <cell r="L799" t="str">
            <v>8503</v>
          </cell>
          <cell r="M799" t="str">
            <v>กะเปอร์</v>
          </cell>
          <cell r="N799" t="str">
            <v>850302</v>
          </cell>
          <cell r="O799" t="str">
            <v>กะเปอร์</v>
          </cell>
          <cell r="P799" t="str">
            <v>01</v>
          </cell>
        </row>
        <row r="800">
          <cell r="D800" t="str">
            <v>11323</v>
          </cell>
          <cell r="E800" t="str">
            <v>รพ.ละอุ่น</v>
          </cell>
          <cell r="F800" t="str">
            <v>โรงพยาบาลละอุ่น</v>
          </cell>
          <cell r="G800" t="str">
            <v>รพช.</v>
          </cell>
          <cell r="H800" t="str">
            <v>F3</v>
          </cell>
          <cell r="I800">
            <v>10</v>
          </cell>
          <cell r="J800" t="str">
            <v>85</v>
          </cell>
          <cell r="K800" t="str">
            <v>ระนอง</v>
          </cell>
          <cell r="L800" t="str">
            <v>8502</v>
          </cell>
          <cell r="M800" t="str">
            <v>ละอุ่น</v>
          </cell>
          <cell r="N800" t="str">
            <v>850203</v>
          </cell>
          <cell r="O800" t="str">
            <v>บางพระใต้</v>
          </cell>
          <cell r="P800" t="str">
            <v>03</v>
          </cell>
        </row>
        <row r="801">
          <cell r="D801" t="str">
            <v>11374</v>
          </cell>
          <cell r="E801" t="str">
            <v>รพ.สุขสำราญ</v>
          </cell>
          <cell r="F801" t="str">
            <v>โรงพยาบาลสุขสำราญ</v>
          </cell>
          <cell r="G801" t="str">
            <v>รพช.</v>
          </cell>
          <cell r="H801" t="str">
            <v>F3</v>
          </cell>
          <cell r="I801">
            <v>10</v>
          </cell>
          <cell r="J801" t="str">
            <v>85</v>
          </cell>
          <cell r="K801" t="str">
            <v>ระนอง</v>
          </cell>
          <cell r="L801" t="str">
            <v>8505</v>
          </cell>
          <cell r="M801" t="str">
            <v>สุขสำราญ</v>
          </cell>
          <cell r="N801" t="str">
            <v>850502</v>
          </cell>
          <cell r="O801" t="str">
            <v>กำพวน</v>
          </cell>
          <cell r="P801" t="str">
            <v>05</v>
          </cell>
        </row>
        <row r="802">
          <cell r="D802" t="str">
            <v>10681</v>
          </cell>
          <cell r="E802" t="str">
            <v>รพ.สุราษฎร์ธานี</v>
          </cell>
          <cell r="F802" t="str">
            <v>โรงพยาบาลสุราษฎร์ธานี</v>
          </cell>
          <cell r="G802" t="str">
            <v>รพศ.</v>
          </cell>
          <cell r="H802" t="str">
            <v>A</v>
          </cell>
          <cell r="I802">
            <v>748</v>
          </cell>
          <cell r="J802" t="str">
            <v>84</v>
          </cell>
          <cell r="K802" t="str">
            <v>สุราษฎร์ธานี</v>
          </cell>
          <cell r="L802" t="str">
            <v>8401</v>
          </cell>
          <cell r="M802" t="str">
            <v>เมืองสุราษฎร์ธานี</v>
          </cell>
          <cell r="N802" t="str">
            <v>840102</v>
          </cell>
          <cell r="O802" t="str">
            <v>มะขามเตี้ย</v>
          </cell>
          <cell r="P802" t="str">
            <v>02</v>
          </cell>
        </row>
        <row r="803">
          <cell r="D803" t="str">
            <v>10742</v>
          </cell>
          <cell r="E803" t="str">
            <v>รพ.เกาะสมุย</v>
          </cell>
          <cell r="F803" t="str">
            <v>โรงพยาบาลเกาะสมุย</v>
          </cell>
          <cell r="G803" t="str">
            <v>รพท.</v>
          </cell>
          <cell r="H803" t="str">
            <v>M1</v>
          </cell>
          <cell r="I803">
            <v>158</v>
          </cell>
          <cell r="J803" t="str">
            <v>84</v>
          </cell>
          <cell r="K803" t="str">
            <v>สุราษฎร์ธานี</v>
          </cell>
          <cell r="L803" t="str">
            <v>8404</v>
          </cell>
          <cell r="M803" t="str">
            <v>เกาะสมุย</v>
          </cell>
          <cell r="N803" t="str">
            <v>840401</v>
          </cell>
          <cell r="O803" t="str">
            <v>อ่างทอง</v>
          </cell>
          <cell r="P803" t="str">
            <v>01</v>
          </cell>
        </row>
        <row r="804">
          <cell r="D804" t="str">
            <v>11357</v>
          </cell>
          <cell r="E804" t="str">
            <v>รพ.กาญจนดิษฐ์</v>
          </cell>
          <cell r="F804" t="str">
            <v>โรงพยาบาลกาญจนดิษฐ์</v>
          </cell>
          <cell r="G804" t="str">
            <v>รพช.</v>
          </cell>
          <cell r="H804" t="str">
            <v>M2</v>
          </cell>
          <cell r="I804">
            <v>141</v>
          </cell>
          <cell r="J804" t="str">
            <v>84</v>
          </cell>
          <cell r="K804" t="str">
            <v>สุราษฎร์ธานี</v>
          </cell>
          <cell r="L804" t="str">
            <v>8402</v>
          </cell>
          <cell r="M804" t="str">
            <v>กาญจนดิษฐ์</v>
          </cell>
          <cell r="N804" t="str">
            <v>840207</v>
          </cell>
          <cell r="O804" t="str">
            <v>พลายวาส</v>
          </cell>
          <cell r="P804" t="str">
            <v>09</v>
          </cell>
        </row>
        <row r="805">
          <cell r="D805" t="str">
            <v>11360</v>
          </cell>
          <cell r="E805" t="str">
            <v>รพ.ไชยา</v>
          </cell>
          <cell r="F805" t="str">
            <v>โรงพยาบาลไชยา</v>
          </cell>
          <cell r="G805" t="str">
            <v>รพช.</v>
          </cell>
          <cell r="H805" t="str">
            <v>M2</v>
          </cell>
          <cell r="I805">
            <v>70</v>
          </cell>
          <cell r="J805" t="str">
            <v>84</v>
          </cell>
          <cell r="K805" t="str">
            <v>สุราษฎร์ธานี</v>
          </cell>
          <cell r="L805" t="str">
            <v>8406</v>
          </cell>
          <cell r="M805" t="str">
            <v>ไชยา</v>
          </cell>
          <cell r="N805" t="str">
            <v>840601</v>
          </cell>
          <cell r="O805" t="str">
            <v>ตลาดไชยา</v>
          </cell>
          <cell r="P805" t="str">
            <v>01</v>
          </cell>
        </row>
        <row r="806">
          <cell r="D806" t="str">
            <v>14138</v>
          </cell>
          <cell r="E806" t="str">
            <v>รพ.ท่าโรงช้าง</v>
          </cell>
          <cell r="F806" t="str">
            <v>โรงพยาบาลท่าโรงช้าง</v>
          </cell>
          <cell r="G806" t="str">
            <v>รพช.</v>
          </cell>
          <cell r="H806" t="str">
            <v>M2</v>
          </cell>
          <cell r="I806">
            <v>73</v>
          </cell>
          <cell r="J806" t="str">
            <v>84</v>
          </cell>
          <cell r="K806" t="str">
            <v>สุราษฎร์ธานี</v>
          </cell>
          <cell r="L806" t="str">
            <v>8417</v>
          </cell>
          <cell r="M806" t="str">
            <v>พุนพิน</v>
          </cell>
          <cell r="N806" t="str">
            <v>841706</v>
          </cell>
          <cell r="O806" t="str">
            <v>ท่าโรงช้าง</v>
          </cell>
          <cell r="P806" t="str">
            <v>03</v>
          </cell>
        </row>
        <row r="807">
          <cell r="D807" t="str">
            <v>11366</v>
          </cell>
          <cell r="E807" t="str">
            <v>รพ.บ้านนาสาร</v>
          </cell>
          <cell r="F807" t="str">
            <v>โรงพยาบาลบ้านนาสาร</v>
          </cell>
          <cell r="G807" t="str">
            <v>รพช.</v>
          </cell>
          <cell r="H807" t="str">
            <v>M2</v>
          </cell>
          <cell r="I807">
            <v>65</v>
          </cell>
          <cell r="J807" t="str">
            <v>84</v>
          </cell>
          <cell r="K807" t="str">
            <v>สุราษฎร์ธานี</v>
          </cell>
          <cell r="L807" t="str">
            <v>8412</v>
          </cell>
          <cell r="M807" t="str">
            <v>บ้านนาสาร</v>
          </cell>
          <cell r="N807" t="str">
            <v>841201</v>
          </cell>
          <cell r="O807" t="str">
            <v>นาสาร</v>
          </cell>
          <cell r="P807" t="str">
            <v>00</v>
          </cell>
        </row>
        <row r="808">
          <cell r="D808" t="str">
            <v>11459</v>
          </cell>
          <cell r="E808" t="str">
            <v>รพ.สมเด็จพระยุพราชเวียงสระ</v>
          </cell>
          <cell r="F808" t="str">
            <v>โรงพยาบาลสมเด็จพระยุพราชเวียงสระ</v>
          </cell>
          <cell r="G808" t="str">
            <v>รพช.</v>
          </cell>
          <cell r="H808" t="str">
            <v>M2</v>
          </cell>
          <cell r="I808">
            <v>110</v>
          </cell>
          <cell r="J808" t="str">
            <v>84</v>
          </cell>
          <cell r="K808" t="str">
            <v>สุราษฎร์ธานี</v>
          </cell>
          <cell r="L808" t="str">
            <v>8415</v>
          </cell>
          <cell r="M808" t="str">
            <v>เวียงสระ</v>
          </cell>
          <cell r="N808" t="str">
            <v>841501</v>
          </cell>
          <cell r="O808" t="str">
            <v>เวียงสระ</v>
          </cell>
          <cell r="P808" t="str">
            <v>10</v>
          </cell>
        </row>
        <row r="809">
          <cell r="D809" t="str">
            <v>11359</v>
          </cell>
          <cell r="E809" t="str">
            <v>รพ.เกาะพงัน</v>
          </cell>
          <cell r="F809" t="str">
            <v>โรงพยาบาลเกาะพงัน</v>
          </cell>
          <cell r="G809" t="str">
            <v>รพช.</v>
          </cell>
          <cell r="H809" t="str">
            <v>F2</v>
          </cell>
          <cell r="I809">
            <v>30</v>
          </cell>
          <cell r="J809" t="str">
            <v>84</v>
          </cell>
          <cell r="K809" t="str">
            <v>สุราษฎร์ธานี</v>
          </cell>
          <cell r="L809" t="str">
            <v>8405</v>
          </cell>
          <cell r="M809" t="str">
            <v>เกาะพะงัน</v>
          </cell>
          <cell r="N809" t="str">
            <v>840501</v>
          </cell>
          <cell r="O809" t="str">
            <v>เกาะพะงัน</v>
          </cell>
          <cell r="P809" t="str">
            <v>04</v>
          </cell>
        </row>
        <row r="810">
          <cell r="D810" t="str">
            <v>11362</v>
          </cell>
          <cell r="E810" t="str">
            <v>รพ.คีรีรัฐนิคม</v>
          </cell>
          <cell r="F810" t="str">
            <v>โรงพยาบาลคีรีรัฐนิคม</v>
          </cell>
          <cell r="G810" t="str">
            <v>รพช.</v>
          </cell>
          <cell r="H810" t="str">
            <v>F2</v>
          </cell>
          <cell r="I810">
            <v>32</v>
          </cell>
          <cell r="J810" t="str">
            <v>84</v>
          </cell>
          <cell r="K810" t="str">
            <v>สุราษฎร์ธานี</v>
          </cell>
          <cell r="L810" t="str">
            <v>8408</v>
          </cell>
          <cell r="M810" t="str">
            <v>คีรีรัฐนิคม</v>
          </cell>
          <cell r="N810" t="str">
            <v>840808</v>
          </cell>
          <cell r="O810" t="str">
            <v>ย่านยาว</v>
          </cell>
          <cell r="P810" t="str">
            <v>07</v>
          </cell>
        </row>
        <row r="811">
          <cell r="D811" t="str">
            <v>11368</v>
          </cell>
          <cell r="E811" t="str">
            <v>รพ.เคียนซา</v>
          </cell>
          <cell r="F811" t="str">
            <v>โรงพยาบาลเคียนซา</v>
          </cell>
          <cell r="G811" t="str">
            <v>รพช.</v>
          </cell>
          <cell r="H811" t="str">
            <v>F2</v>
          </cell>
          <cell r="I811">
            <v>37</v>
          </cell>
          <cell r="J811" t="str">
            <v>84</v>
          </cell>
          <cell r="K811" t="str">
            <v>สุราษฎร์ธานี</v>
          </cell>
          <cell r="L811" t="str">
            <v>8414</v>
          </cell>
          <cell r="M811" t="str">
            <v>เคียนซา</v>
          </cell>
          <cell r="N811" t="str">
            <v>841401</v>
          </cell>
          <cell r="O811" t="str">
            <v>เคียนซา</v>
          </cell>
          <cell r="P811" t="str">
            <v>02</v>
          </cell>
        </row>
        <row r="812">
          <cell r="D812" t="str">
            <v>11371</v>
          </cell>
          <cell r="E812" t="str">
            <v>รพ.ชัยบุรี</v>
          </cell>
          <cell r="F812" t="str">
            <v>โรงพยาบาลชัยบุรี</v>
          </cell>
          <cell r="G812" t="str">
            <v>รพช.</v>
          </cell>
          <cell r="H812" t="str">
            <v>F2</v>
          </cell>
          <cell r="I812">
            <v>33</v>
          </cell>
          <cell r="J812" t="str">
            <v>84</v>
          </cell>
          <cell r="K812" t="str">
            <v>สุราษฎร์ธานี</v>
          </cell>
          <cell r="L812" t="str">
            <v>8418</v>
          </cell>
          <cell r="M812" t="str">
            <v>ชัยบุรี</v>
          </cell>
          <cell r="N812" t="str">
            <v>841801</v>
          </cell>
          <cell r="O812" t="str">
            <v>สองแพรก</v>
          </cell>
          <cell r="P812" t="str">
            <v>03</v>
          </cell>
        </row>
        <row r="813">
          <cell r="D813" t="str">
            <v>11358</v>
          </cell>
          <cell r="E813" t="str">
            <v>รพ.ดอนสัก</v>
          </cell>
          <cell r="F813" t="str">
            <v>โรงพยาบาลดอนสัก</v>
          </cell>
          <cell r="G813" t="str">
            <v>รพช.</v>
          </cell>
          <cell r="H813" t="str">
            <v>F2</v>
          </cell>
          <cell r="I813">
            <v>33</v>
          </cell>
          <cell r="J813" t="str">
            <v>84</v>
          </cell>
          <cell r="K813" t="str">
            <v>สุราษฎร์ธานี</v>
          </cell>
          <cell r="L813" t="str">
            <v>8403</v>
          </cell>
          <cell r="M813" t="str">
            <v>ดอนสัก</v>
          </cell>
          <cell r="N813" t="str">
            <v>840301</v>
          </cell>
          <cell r="O813" t="str">
            <v>ดอนสัก</v>
          </cell>
          <cell r="P813" t="str">
            <v>05</v>
          </cell>
        </row>
        <row r="814">
          <cell r="D814" t="str">
            <v>11365</v>
          </cell>
          <cell r="E814" t="str">
            <v>รพ.ท่าฉาง</v>
          </cell>
          <cell r="F814" t="str">
            <v>โรงพยาบาลท่าฉาง</v>
          </cell>
          <cell r="G814" t="str">
            <v>รพช.</v>
          </cell>
          <cell r="H814" t="str">
            <v>F2</v>
          </cell>
          <cell r="I814">
            <v>28</v>
          </cell>
          <cell r="J814" t="str">
            <v>84</v>
          </cell>
          <cell r="K814" t="str">
            <v>สุราษฎร์ธานี</v>
          </cell>
          <cell r="L814" t="str">
            <v>8411</v>
          </cell>
          <cell r="M814" t="str">
            <v>ท่าฉาง</v>
          </cell>
          <cell r="N814" t="str">
            <v>841101</v>
          </cell>
          <cell r="O814" t="str">
            <v>ท่าฉาง</v>
          </cell>
          <cell r="P814" t="str">
            <v>01</v>
          </cell>
        </row>
        <row r="815">
          <cell r="D815" t="str">
            <v>11361</v>
          </cell>
          <cell r="E815" t="str">
            <v>รพ.ท่าชนะ</v>
          </cell>
          <cell r="F815" t="str">
            <v>โรงพยาบาลท่าชนะ</v>
          </cell>
          <cell r="G815" t="str">
            <v>รพช.</v>
          </cell>
          <cell r="H815" t="str">
            <v>F2</v>
          </cell>
          <cell r="I815">
            <v>58</v>
          </cell>
          <cell r="J815" t="str">
            <v>84</v>
          </cell>
          <cell r="K815" t="str">
            <v>สุราษฎร์ธานี</v>
          </cell>
          <cell r="L815" t="str">
            <v>8407</v>
          </cell>
          <cell r="M815" t="str">
            <v>ท่าชนะ</v>
          </cell>
          <cell r="N815" t="str">
            <v>840701</v>
          </cell>
          <cell r="O815" t="str">
            <v>ท่าชนะ</v>
          </cell>
          <cell r="P815" t="str">
            <v>10</v>
          </cell>
        </row>
        <row r="816">
          <cell r="D816" t="str">
            <v>11367</v>
          </cell>
          <cell r="E816" t="str">
            <v>รพ.บ้านนาเดิม</v>
          </cell>
          <cell r="F816" t="str">
            <v>โรงพยาบาลบ้านนาเดิม</v>
          </cell>
          <cell r="G816" t="str">
            <v>รพช.</v>
          </cell>
          <cell r="H816" t="str">
            <v>F2</v>
          </cell>
          <cell r="I816">
            <v>35</v>
          </cell>
          <cell r="J816" t="str">
            <v>84</v>
          </cell>
          <cell r="K816" t="str">
            <v>สุราษฎร์ธานี</v>
          </cell>
          <cell r="L816" t="str">
            <v>8413</v>
          </cell>
          <cell r="M816" t="str">
            <v>บ้านนาเดิม</v>
          </cell>
          <cell r="N816" t="str">
            <v>841301</v>
          </cell>
          <cell r="O816" t="str">
            <v>บ้านนา</v>
          </cell>
          <cell r="P816" t="str">
            <v>02</v>
          </cell>
        </row>
        <row r="817">
          <cell r="D817" t="str">
            <v>11364</v>
          </cell>
          <cell r="E817" t="str">
            <v>รพ.พนม</v>
          </cell>
          <cell r="F817" t="str">
            <v>โรงพยาบาลพนม</v>
          </cell>
          <cell r="G817" t="str">
            <v>รพช.</v>
          </cell>
          <cell r="H817" t="str">
            <v>F2</v>
          </cell>
          <cell r="I817">
            <v>43</v>
          </cell>
          <cell r="J817" t="str">
            <v>84</v>
          </cell>
          <cell r="K817" t="str">
            <v>สุราษฎร์ธานี</v>
          </cell>
          <cell r="L817" t="str">
            <v>8410</v>
          </cell>
          <cell r="M817" t="str">
            <v>พนม</v>
          </cell>
          <cell r="N817" t="str">
            <v>841005</v>
          </cell>
          <cell r="O817" t="str">
            <v>พังกาญจน์</v>
          </cell>
          <cell r="P817" t="str">
            <v>03</v>
          </cell>
        </row>
        <row r="818">
          <cell r="D818" t="str">
            <v>11369</v>
          </cell>
          <cell r="E818" t="str">
            <v>รพ.พระแสง</v>
          </cell>
          <cell r="F818" t="str">
            <v>โรงพยาบาลพระแสง</v>
          </cell>
          <cell r="G818" t="str">
            <v>รพช.</v>
          </cell>
          <cell r="H818" t="str">
            <v>F2</v>
          </cell>
          <cell r="I818">
            <v>74</v>
          </cell>
          <cell r="J818" t="str">
            <v>84</v>
          </cell>
          <cell r="K818" t="str">
            <v>สุราษฎร์ธานี</v>
          </cell>
          <cell r="L818" t="str">
            <v>8416</v>
          </cell>
          <cell r="M818" t="str">
            <v>พระแสง</v>
          </cell>
          <cell r="N818" t="str">
            <v>841601</v>
          </cell>
          <cell r="O818" t="str">
            <v>อิปัน</v>
          </cell>
          <cell r="P818" t="str">
            <v>01</v>
          </cell>
        </row>
        <row r="819">
          <cell r="D819" t="str">
            <v>11370</v>
          </cell>
          <cell r="E819" t="str">
            <v>รพ.พุนพิน</v>
          </cell>
          <cell r="F819" t="str">
            <v>โรงพยาบาลพุนพิน</v>
          </cell>
          <cell r="G819" t="str">
            <v>รพช.</v>
          </cell>
          <cell r="H819" t="str">
            <v>F2</v>
          </cell>
          <cell r="I819">
            <v>83</v>
          </cell>
          <cell r="J819" t="str">
            <v>84</v>
          </cell>
          <cell r="K819" t="str">
            <v>สุราษฎร์ธานี</v>
          </cell>
          <cell r="L819" t="str">
            <v>8417</v>
          </cell>
          <cell r="M819" t="str">
            <v>พุนพิน</v>
          </cell>
          <cell r="N819" t="str">
            <v>841701</v>
          </cell>
          <cell r="O819" t="str">
            <v>ท่าข้าม</v>
          </cell>
          <cell r="P819" t="str">
            <v>03</v>
          </cell>
        </row>
        <row r="820">
          <cell r="D820" t="str">
            <v>11654</v>
          </cell>
          <cell r="E820" t="str">
            <v>รพ.วิภาวดี</v>
          </cell>
          <cell r="F820" t="str">
            <v>โรงพยาบาลวิภาวดี</v>
          </cell>
          <cell r="G820" t="str">
            <v>รพช.</v>
          </cell>
          <cell r="H820" t="str">
            <v>F2</v>
          </cell>
          <cell r="I820">
            <v>34</v>
          </cell>
          <cell r="J820" t="str">
            <v>84</v>
          </cell>
          <cell r="K820" t="str">
            <v>สุราษฎร์ธานี</v>
          </cell>
          <cell r="L820" t="str">
            <v>8419</v>
          </cell>
          <cell r="M820" t="str">
            <v>วิภาวดี</v>
          </cell>
          <cell r="N820" t="str">
            <v>841902</v>
          </cell>
          <cell r="O820" t="str">
            <v>ตะกุกเหนือ</v>
          </cell>
          <cell r="P820" t="str">
            <v>04</v>
          </cell>
        </row>
        <row r="821">
          <cell r="D821" t="str">
            <v>11363</v>
          </cell>
          <cell r="E821" t="str">
            <v>รพ.บ้านตาขุน</v>
          </cell>
          <cell r="F821" t="str">
            <v>โรงพยาบาลบ้านตาขุน</v>
          </cell>
          <cell r="G821" t="str">
            <v>รพช.</v>
          </cell>
          <cell r="H821" t="str">
            <v>F3</v>
          </cell>
          <cell r="I821">
            <v>42</v>
          </cell>
          <cell r="J821" t="str">
            <v>84</v>
          </cell>
          <cell r="K821" t="str">
            <v>สุราษฎร์ธานี</v>
          </cell>
          <cell r="L821" t="str">
            <v>8409</v>
          </cell>
          <cell r="M821" t="str">
            <v>บ้านตาขุน</v>
          </cell>
          <cell r="N821" t="str">
            <v>840901</v>
          </cell>
          <cell r="O821" t="str">
            <v>เขาวง</v>
          </cell>
          <cell r="P821" t="str">
            <v>03</v>
          </cell>
        </row>
        <row r="822">
          <cell r="D822" t="str">
            <v>10683</v>
          </cell>
          <cell r="E822" t="str">
            <v>รพ.ตรัง</v>
          </cell>
          <cell r="F822" t="str">
            <v>โรงพยาบาลตรัง</v>
          </cell>
          <cell r="G822" t="str">
            <v>รพศ.</v>
          </cell>
          <cell r="H822" t="str">
            <v>A</v>
          </cell>
          <cell r="I822">
            <v>553</v>
          </cell>
          <cell r="J822" t="str">
            <v>92</v>
          </cell>
          <cell r="K822" t="str">
            <v>ตรัง</v>
          </cell>
          <cell r="L822" t="str">
            <v>9201</v>
          </cell>
          <cell r="M822" t="str">
            <v>เมืองตรัง</v>
          </cell>
          <cell r="N822" t="str">
            <v>920101</v>
          </cell>
          <cell r="O822" t="str">
            <v>ทับเที่ยง</v>
          </cell>
          <cell r="P822" t="str">
            <v>00</v>
          </cell>
        </row>
        <row r="823">
          <cell r="D823" t="str">
            <v>11411</v>
          </cell>
          <cell r="E823" t="str">
            <v>รพ.ห้วยยอด</v>
          </cell>
          <cell r="F823" t="str">
            <v>โรงพยาบาลห้วยยอด</v>
          </cell>
          <cell r="G823" t="str">
            <v>รพช.</v>
          </cell>
          <cell r="H823" t="str">
            <v>M2</v>
          </cell>
          <cell r="I823">
            <v>90</v>
          </cell>
          <cell r="J823" t="str">
            <v>92</v>
          </cell>
          <cell r="K823" t="str">
            <v>ตรัง</v>
          </cell>
          <cell r="L823" t="str">
            <v>9206</v>
          </cell>
          <cell r="M823" t="str">
            <v>ห้วยยอด</v>
          </cell>
          <cell r="N823" t="str">
            <v>920608</v>
          </cell>
          <cell r="O823" t="str">
            <v>เขาขาว</v>
          </cell>
          <cell r="P823" t="str">
            <v>02</v>
          </cell>
        </row>
        <row r="824">
          <cell r="D824" t="str">
            <v>11407</v>
          </cell>
          <cell r="E824" t="str">
            <v>รพ.กันตัง</v>
          </cell>
          <cell r="F824" t="str">
            <v>โรงพยาบาลกันตัง</v>
          </cell>
          <cell r="G824" t="str">
            <v>รพช.</v>
          </cell>
          <cell r="H824" t="str">
            <v>F1</v>
          </cell>
          <cell r="I824">
            <v>60</v>
          </cell>
          <cell r="J824" t="str">
            <v>92</v>
          </cell>
          <cell r="K824" t="str">
            <v>ตรัง</v>
          </cell>
          <cell r="L824" t="str">
            <v>9202</v>
          </cell>
          <cell r="M824" t="str">
            <v>กันตัง</v>
          </cell>
          <cell r="N824" t="str">
            <v>920204</v>
          </cell>
          <cell r="O824" t="str">
            <v>บางเป้า</v>
          </cell>
          <cell r="P824" t="str">
            <v>02</v>
          </cell>
        </row>
        <row r="825">
          <cell r="D825" t="str">
            <v>11408</v>
          </cell>
          <cell r="E825" t="str">
            <v>รพ.ย่านตาขาว</v>
          </cell>
          <cell r="F825" t="str">
            <v>โรงพยาบาลย่านตาขาว</v>
          </cell>
          <cell r="G825" t="str">
            <v>รพช.</v>
          </cell>
          <cell r="H825" t="str">
            <v>F1</v>
          </cell>
          <cell r="I825">
            <v>60</v>
          </cell>
          <cell r="J825" t="str">
            <v>92</v>
          </cell>
          <cell r="K825" t="str">
            <v>ตรัง</v>
          </cell>
          <cell r="L825" t="str">
            <v>9203</v>
          </cell>
          <cell r="M825" t="str">
            <v>ย่านตาขาว</v>
          </cell>
          <cell r="N825" t="str">
            <v>920301</v>
          </cell>
          <cell r="O825" t="str">
            <v>ย่านตาขาว</v>
          </cell>
          <cell r="P825" t="str">
            <v>06</v>
          </cell>
        </row>
        <row r="826">
          <cell r="D826" t="str">
            <v>11413</v>
          </cell>
          <cell r="E826" t="str">
            <v>รพ.นาโยง</v>
          </cell>
          <cell r="F826" t="str">
            <v>โรงพยาบาลนาโยง</v>
          </cell>
          <cell r="G826" t="str">
            <v>รพช.</v>
          </cell>
          <cell r="H826" t="str">
            <v>F2</v>
          </cell>
          <cell r="I826">
            <v>60</v>
          </cell>
          <cell r="J826" t="str">
            <v>92</v>
          </cell>
          <cell r="K826" t="str">
            <v>ตรัง</v>
          </cell>
          <cell r="L826" t="str">
            <v>9208</v>
          </cell>
          <cell r="M826" t="str">
            <v>นาโยง</v>
          </cell>
          <cell r="N826" t="str">
            <v>920801</v>
          </cell>
          <cell r="O826" t="str">
            <v>นาโยงเหนือ</v>
          </cell>
          <cell r="P826" t="str">
            <v>02</v>
          </cell>
        </row>
        <row r="827">
          <cell r="D827" t="str">
            <v>11409</v>
          </cell>
          <cell r="E827" t="str">
            <v>รพ.ปะเหลียน</v>
          </cell>
          <cell r="F827" t="str">
            <v>โรงพยาบาลปะเหลียน</v>
          </cell>
          <cell r="G827" t="str">
            <v>รพช.</v>
          </cell>
          <cell r="H827" t="str">
            <v>F2</v>
          </cell>
          <cell r="I827">
            <v>30</v>
          </cell>
          <cell r="J827" t="str">
            <v>92</v>
          </cell>
          <cell r="K827" t="str">
            <v>ตรัง</v>
          </cell>
          <cell r="L827" t="str">
            <v>9204</v>
          </cell>
          <cell r="M827" t="str">
            <v>ปะเหลียน</v>
          </cell>
          <cell r="N827" t="str">
            <v>920401</v>
          </cell>
          <cell r="O827" t="str">
            <v>ท่าข้าม</v>
          </cell>
          <cell r="P827" t="str">
            <v>01</v>
          </cell>
        </row>
        <row r="828">
          <cell r="D828" t="str">
            <v>14139</v>
          </cell>
          <cell r="E828" t="str">
            <v>รพ.รัษฎา</v>
          </cell>
          <cell r="F828" t="str">
            <v>โรงพยาบาลรัษฎา</v>
          </cell>
          <cell r="G828" t="str">
            <v>รพช.</v>
          </cell>
          <cell r="H828" t="str">
            <v>F2</v>
          </cell>
          <cell r="I828">
            <v>30</v>
          </cell>
          <cell r="J828" t="str">
            <v>92</v>
          </cell>
          <cell r="K828" t="str">
            <v>ตรัง</v>
          </cell>
          <cell r="L828" t="str">
            <v>9209</v>
          </cell>
          <cell r="M828" t="str">
            <v>รัษฎา</v>
          </cell>
          <cell r="N828" t="str">
            <v>920901</v>
          </cell>
          <cell r="O828" t="str">
            <v>ควนเมา</v>
          </cell>
          <cell r="P828" t="str">
            <v>00</v>
          </cell>
        </row>
        <row r="829">
          <cell r="D829" t="str">
            <v>11412</v>
          </cell>
          <cell r="E829" t="str">
            <v>รพ.วังวิเศษ</v>
          </cell>
          <cell r="F829" t="str">
            <v>โรงพยาบาลวังวิเศษ</v>
          </cell>
          <cell r="G829" t="str">
            <v>รพช.</v>
          </cell>
          <cell r="H829" t="str">
            <v>F2</v>
          </cell>
          <cell r="I829">
            <v>30</v>
          </cell>
          <cell r="J829" t="str">
            <v>92</v>
          </cell>
          <cell r="K829" t="str">
            <v>ตรัง</v>
          </cell>
          <cell r="L829" t="str">
            <v>9207</v>
          </cell>
          <cell r="M829" t="str">
            <v>วังวิเศษ</v>
          </cell>
          <cell r="N829" t="str">
            <v>920705</v>
          </cell>
          <cell r="O829" t="str">
            <v>วังมะปรางเหนือ</v>
          </cell>
          <cell r="P829" t="str">
            <v>07</v>
          </cell>
        </row>
        <row r="830">
          <cell r="D830" t="str">
            <v>11410</v>
          </cell>
          <cell r="E830" t="str">
            <v>รพ.สิเกา</v>
          </cell>
          <cell r="F830" t="str">
            <v>โรงพยาบาลสิเกา</v>
          </cell>
          <cell r="G830" t="str">
            <v>รพช.</v>
          </cell>
          <cell r="H830" t="str">
            <v>F2</v>
          </cell>
          <cell r="I830">
            <v>60</v>
          </cell>
          <cell r="J830" t="str">
            <v>92</v>
          </cell>
          <cell r="K830" t="str">
            <v>ตรัง</v>
          </cell>
          <cell r="L830" t="str">
            <v>9205</v>
          </cell>
          <cell r="M830" t="str">
            <v>สิเกา</v>
          </cell>
          <cell r="N830" t="str">
            <v>920501</v>
          </cell>
          <cell r="O830" t="str">
            <v>บ่อหิน</v>
          </cell>
          <cell r="P830" t="str">
            <v>06</v>
          </cell>
        </row>
        <row r="831">
          <cell r="D831" t="str">
            <v>28817</v>
          </cell>
          <cell r="E831" t="str">
            <v>รพ.หาดสำราญเฉลิมพระเกียรติ ๘๐ พรรษา</v>
          </cell>
          <cell r="F831" t="str">
            <v>โรงพยาบาลหาดสำราญเฉลิมพระเกียรติ ๘๐ พรรษา</v>
          </cell>
          <cell r="G831" t="str">
            <v>รพช.</v>
          </cell>
          <cell r="H831" t="str">
            <v>F3</v>
          </cell>
          <cell r="I831">
            <v>25</v>
          </cell>
          <cell r="J831" t="str">
            <v>92</v>
          </cell>
          <cell r="K831" t="str">
            <v>ตรัง</v>
          </cell>
          <cell r="L831" t="str">
            <v>9210</v>
          </cell>
          <cell r="M831" t="str">
            <v>หาดสำราญ</v>
          </cell>
          <cell r="N831" t="str">
            <v>921001</v>
          </cell>
          <cell r="O831" t="str">
            <v>หาดสำราญ</v>
          </cell>
          <cell r="P831" t="str">
            <v>09</v>
          </cell>
        </row>
        <row r="832">
          <cell r="D832" t="str">
            <v>10750</v>
          </cell>
          <cell r="E832" t="str">
            <v>รพ.นราธิวาสราชนครินทร์</v>
          </cell>
          <cell r="F832" t="str">
            <v>โรงพยาบาลนราธิวาสราชนครินทร์</v>
          </cell>
          <cell r="G832" t="str">
            <v>รพท.</v>
          </cell>
          <cell r="H832" t="str">
            <v>S</v>
          </cell>
          <cell r="I832">
            <v>407</v>
          </cell>
          <cell r="J832" t="str">
            <v>96</v>
          </cell>
          <cell r="K832" t="str">
            <v>นราธิวาส</v>
          </cell>
          <cell r="L832" t="str">
            <v>9601</v>
          </cell>
          <cell r="M832" t="str">
            <v>เมืองนราธิวาส</v>
          </cell>
          <cell r="N832" t="str">
            <v>960101</v>
          </cell>
          <cell r="O832" t="str">
            <v>บางนาค</v>
          </cell>
          <cell r="P832" t="str">
            <v>00</v>
          </cell>
        </row>
        <row r="833">
          <cell r="D833" t="str">
            <v>10751</v>
          </cell>
          <cell r="E833" t="str">
            <v>รพ.สุไหงโก-ลก</v>
          </cell>
          <cell r="F833" t="str">
            <v>โรงพยาบาลสุไหงโก-ลก</v>
          </cell>
          <cell r="G833" t="str">
            <v>รพท.</v>
          </cell>
          <cell r="H833" t="str">
            <v>M1</v>
          </cell>
          <cell r="I833">
            <v>210</v>
          </cell>
          <cell r="J833" t="str">
            <v>96</v>
          </cell>
          <cell r="K833" t="str">
            <v>นราธิวาส</v>
          </cell>
          <cell r="L833" t="str">
            <v>9610</v>
          </cell>
          <cell r="M833" t="str">
            <v>สุไหงโก-ลก</v>
          </cell>
          <cell r="N833" t="str">
            <v>961001</v>
          </cell>
          <cell r="O833" t="str">
            <v>สุไหงโก-ลก</v>
          </cell>
          <cell r="P833" t="str">
            <v>00</v>
          </cell>
        </row>
        <row r="834">
          <cell r="D834" t="str">
            <v>11435</v>
          </cell>
          <cell r="E834" t="str">
            <v>รพ.ตากใบ</v>
          </cell>
          <cell r="F834" t="str">
            <v>โรงพยาบาลตากใบ</v>
          </cell>
          <cell r="G834" t="str">
            <v>รพช.</v>
          </cell>
          <cell r="H834" t="str">
            <v>F1</v>
          </cell>
          <cell r="I834">
            <v>109</v>
          </cell>
          <cell r="J834" t="str">
            <v>96</v>
          </cell>
          <cell r="K834" t="str">
            <v>นราธิวาส</v>
          </cell>
          <cell r="L834" t="str">
            <v>9602</v>
          </cell>
          <cell r="M834" t="str">
            <v>ตากใบ</v>
          </cell>
          <cell r="N834" t="str">
            <v>960201</v>
          </cell>
          <cell r="O834" t="str">
            <v>เจ๊ะเห</v>
          </cell>
          <cell r="P834" t="str">
            <v>04</v>
          </cell>
        </row>
        <row r="835">
          <cell r="D835" t="str">
            <v>11437</v>
          </cell>
          <cell r="E835" t="str">
            <v>รพ.ระแงะ</v>
          </cell>
          <cell r="F835" t="str">
            <v>โรงพยาบาลระแงะ</v>
          </cell>
          <cell r="G835" t="str">
            <v>รพช.</v>
          </cell>
          <cell r="H835" t="str">
            <v>F1</v>
          </cell>
          <cell r="I835">
            <v>120</v>
          </cell>
          <cell r="J835" t="str">
            <v>96</v>
          </cell>
          <cell r="K835" t="str">
            <v>นราธิวาส</v>
          </cell>
          <cell r="L835" t="str">
            <v>9605</v>
          </cell>
          <cell r="M835" t="str">
            <v>ระแงะ</v>
          </cell>
          <cell r="N835" t="str">
            <v>960501</v>
          </cell>
          <cell r="O835" t="str">
            <v>ตันหยงมัส</v>
          </cell>
          <cell r="P835" t="str">
            <v>01</v>
          </cell>
        </row>
        <row r="836">
          <cell r="D836" t="str">
            <v>13818</v>
          </cell>
          <cell r="E836" t="str">
            <v>รพ.จะแนะ</v>
          </cell>
          <cell r="F836" t="str">
            <v>โรงพยาบาลจะแนะ</v>
          </cell>
          <cell r="G836" t="str">
            <v>รพช.</v>
          </cell>
          <cell r="H836" t="str">
            <v>F2</v>
          </cell>
          <cell r="I836">
            <v>37</v>
          </cell>
          <cell r="J836" t="str">
            <v>96</v>
          </cell>
          <cell r="K836" t="str">
            <v>นราธิวาส</v>
          </cell>
          <cell r="L836" t="str">
            <v>9612</v>
          </cell>
          <cell r="M836" t="str">
            <v>จะแนะ</v>
          </cell>
          <cell r="N836" t="str">
            <v>961201</v>
          </cell>
          <cell r="O836" t="str">
            <v>จะแนะ</v>
          </cell>
          <cell r="P836" t="str">
            <v>02</v>
          </cell>
        </row>
        <row r="837">
          <cell r="D837" t="str">
            <v>15010</v>
          </cell>
          <cell r="E837" t="str">
            <v>รพ.เจาะไอร้อง</v>
          </cell>
          <cell r="F837" t="str">
            <v>โรงพยาบาลเจาะไอร้อง</v>
          </cell>
          <cell r="G837" t="str">
            <v>รพช.</v>
          </cell>
          <cell r="H837" t="str">
            <v>F2</v>
          </cell>
          <cell r="I837">
            <v>34</v>
          </cell>
          <cell r="J837" t="str">
            <v>96</v>
          </cell>
          <cell r="K837" t="str">
            <v>นราธิวาส</v>
          </cell>
          <cell r="L837" t="str">
            <v>9613</v>
          </cell>
          <cell r="M837" t="str">
            <v>เจาะไอร้อง</v>
          </cell>
          <cell r="N837" t="str">
            <v>961301</v>
          </cell>
          <cell r="O837" t="str">
            <v>จวบ</v>
          </cell>
          <cell r="P837" t="str">
            <v>01</v>
          </cell>
        </row>
        <row r="838">
          <cell r="D838" t="str">
            <v>11436</v>
          </cell>
          <cell r="E838" t="str">
            <v>รพ.บาเจาะ</v>
          </cell>
          <cell r="F838" t="str">
            <v>โรงพยาบาลบาเจาะ</v>
          </cell>
          <cell r="G838" t="str">
            <v>รพช.</v>
          </cell>
          <cell r="H838" t="str">
            <v>F2</v>
          </cell>
          <cell r="I838">
            <v>68</v>
          </cell>
          <cell r="J838" t="str">
            <v>96</v>
          </cell>
          <cell r="K838" t="str">
            <v>นราธิวาส</v>
          </cell>
          <cell r="L838" t="str">
            <v>9603</v>
          </cell>
          <cell r="M838" t="str">
            <v>บาเจาะ</v>
          </cell>
          <cell r="N838" t="str">
            <v>960301</v>
          </cell>
          <cell r="O838" t="str">
            <v>บาเจาะ</v>
          </cell>
          <cell r="P838" t="str">
            <v>01</v>
          </cell>
        </row>
        <row r="839">
          <cell r="D839" t="str">
            <v>23771</v>
          </cell>
          <cell r="E839" t="str">
            <v>รพ.ยี่งอเฉลิมพระเกียรติ ๘๐ พรรษา</v>
          </cell>
          <cell r="F839" t="str">
            <v>โรงพยาบาลยี่งอเฉลิมพระเกียรติ ๘๐ พรรษา</v>
          </cell>
          <cell r="G839" t="str">
            <v>รพช.</v>
          </cell>
          <cell r="H839" t="str">
            <v>F2</v>
          </cell>
          <cell r="I839">
            <v>44</v>
          </cell>
          <cell r="J839" t="str">
            <v>96</v>
          </cell>
          <cell r="K839" t="str">
            <v>นราธิวาส</v>
          </cell>
          <cell r="L839" t="str">
            <v>9604</v>
          </cell>
          <cell r="M839" t="str">
            <v>ยี่งอ</v>
          </cell>
          <cell r="N839" t="str">
            <v>960401</v>
          </cell>
          <cell r="O839" t="str">
            <v>ยี่งอ</v>
          </cell>
          <cell r="P839" t="str">
            <v>04</v>
          </cell>
        </row>
        <row r="840">
          <cell r="D840" t="str">
            <v>11438</v>
          </cell>
          <cell r="E840" t="str">
            <v>รพ.รือเสาะ</v>
          </cell>
          <cell r="F840" t="str">
            <v>โรงพยาบาลรือเสาะ</v>
          </cell>
          <cell r="G840" t="str">
            <v>รพช.</v>
          </cell>
          <cell r="H840" t="str">
            <v>F2</v>
          </cell>
          <cell r="I840">
            <v>82</v>
          </cell>
          <cell r="J840" t="str">
            <v>96</v>
          </cell>
          <cell r="K840" t="str">
            <v>นราธิวาส</v>
          </cell>
          <cell r="L840" t="str">
            <v>9606</v>
          </cell>
          <cell r="M840" t="str">
            <v>รือเสาะ</v>
          </cell>
          <cell r="N840" t="str">
            <v>960601</v>
          </cell>
          <cell r="O840" t="str">
            <v>รือเสาะ</v>
          </cell>
          <cell r="P840" t="str">
            <v>02</v>
          </cell>
        </row>
        <row r="841">
          <cell r="D841" t="str">
            <v>11440</v>
          </cell>
          <cell r="E841" t="str">
            <v>รพ.แว้ง</v>
          </cell>
          <cell r="F841" t="str">
            <v>โรงพยาบาลแว้ง</v>
          </cell>
          <cell r="G841" t="str">
            <v>รพช.</v>
          </cell>
          <cell r="H841" t="str">
            <v>F2</v>
          </cell>
          <cell r="I841">
            <v>36</v>
          </cell>
          <cell r="J841" t="str">
            <v>96</v>
          </cell>
          <cell r="K841" t="str">
            <v>นราธิวาส</v>
          </cell>
          <cell r="L841" t="str">
            <v>9608</v>
          </cell>
          <cell r="M841" t="str">
            <v>แว้ง</v>
          </cell>
          <cell r="N841" t="str">
            <v>960801</v>
          </cell>
          <cell r="O841" t="str">
            <v>แว้ง</v>
          </cell>
          <cell r="P841" t="str">
            <v>07</v>
          </cell>
        </row>
        <row r="842">
          <cell r="D842" t="str">
            <v>11439</v>
          </cell>
          <cell r="E842" t="str">
            <v>รพ.ศรีสาคร</v>
          </cell>
          <cell r="F842" t="str">
            <v>โรงพยาบาลศรีสาคร</v>
          </cell>
          <cell r="G842" t="str">
            <v>รพช.</v>
          </cell>
          <cell r="H842" t="str">
            <v>F2</v>
          </cell>
          <cell r="I842">
            <v>42</v>
          </cell>
          <cell r="J842" t="str">
            <v>96</v>
          </cell>
          <cell r="K842" t="str">
            <v>นราธิวาส</v>
          </cell>
          <cell r="L842" t="str">
            <v>9607</v>
          </cell>
          <cell r="M842" t="str">
            <v>ศรีสาคร</v>
          </cell>
          <cell r="N842" t="str">
            <v>960701</v>
          </cell>
          <cell r="O842" t="str">
            <v>ซากอ</v>
          </cell>
          <cell r="P842" t="str">
            <v>02</v>
          </cell>
        </row>
        <row r="843">
          <cell r="D843" t="str">
            <v>11441</v>
          </cell>
          <cell r="E843" t="str">
            <v>รพ.สุคิริน</v>
          </cell>
          <cell r="F843" t="str">
            <v>โรงพยาบาลสุคิริน</v>
          </cell>
          <cell r="G843" t="str">
            <v>รพช.</v>
          </cell>
          <cell r="H843" t="str">
            <v>F2</v>
          </cell>
          <cell r="I843">
            <v>38</v>
          </cell>
          <cell r="J843" t="str">
            <v>96</v>
          </cell>
          <cell r="K843" t="str">
            <v>นราธิวาส</v>
          </cell>
          <cell r="L843" t="str">
            <v>9609</v>
          </cell>
          <cell r="M843" t="str">
            <v>สุคิริน</v>
          </cell>
          <cell r="N843" t="str">
            <v>960901</v>
          </cell>
          <cell r="O843" t="str">
            <v>มาโมง</v>
          </cell>
          <cell r="P843" t="str">
            <v>06</v>
          </cell>
        </row>
        <row r="844">
          <cell r="D844" t="str">
            <v>11442</v>
          </cell>
          <cell r="E844" t="str">
            <v>รพ.สุไหงปาดี</v>
          </cell>
          <cell r="F844" t="str">
            <v>โรงพยาบาลสุไหงปาดี</v>
          </cell>
          <cell r="G844" t="str">
            <v>รพช.</v>
          </cell>
          <cell r="H844" t="str">
            <v>F2</v>
          </cell>
          <cell r="I844">
            <v>35</v>
          </cell>
          <cell r="J844" t="str">
            <v>96</v>
          </cell>
          <cell r="K844" t="str">
            <v>นราธิวาส</v>
          </cell>
          <cell r="L844" t="str">
            <v>9611</v>
          </cell>
          <cell r="M844" t="str">
            <v>สุไหงปาดี</v>
          </cell>
          <cell r="N844" t="str">
            <v>961101</v>
          </cell>
          <cell r="O844" t="str">
            <v>ปะลุรู</v>
          </cell>
          <cell r="P844" t="str">
            <v>01</v>
          </cell>
        </row>
        <row r="845">
          <cell r="D845" t="str">
            <v>10748</v>
          </cell>
          <cell r="E845" t="str">
            <v>รพ.ปัตตานี</v>
          </cell>
          <cell r="F845" t="str">
            <v>โรงพยาบาลปัตตานี</v>
          </cell>
          <cell r="G845" t="str">
            <v>รพท.</v>
          </cell>
          <cell r="H845" t="str">
            <v>S</v>
          </cell>
          <cell r="I845">
            <v>504</v>
          </cell>
          <cell r="J845" t="str">
            <v>94</v>
          </cell>
          <cell r="K845" t="str">
            <v>ปัตตานี</v>
          </cell>
          <cell r="L845" t="str">
            <v>9401</v>
          </cell>
          <cell r="M845" t="str">
            <v>เมืองปัตตานี</v>
          </cell>
          <cell r="N845" t="str">
            <v>940101</v>
          </cell>
          <cell r="O845" t="str">
            <v>สะบารัง</v>
          </cell>
          <cell r="P845" t="str">
            <v>00</v>
          </cell>
        </row>
        <row r="846">
          <cell r="D846" t="str">
            <v>11460</v>
          </cell>
          <cell r="E846" t="str">
            <v>รพ.สมเด็จพระยุพราชสายบุรี</v>
          </cell>
          <cell r="F846" t="str">
            <v>โรงพยาบาลสมเด็จพระยุพราชสายบุรี</v>
          </cell>
          <cell r="G846" t="str">
            <v>รพช.</v>
          </cell>
          <cell r="H846" t="str">
            <v>M2</v>
          </cell>
          <cell r="I846">
            <v>80</v>
          </cell>
          <cell r="J846" t="str">
            <v>94</v>
          </cell>
          <cell r="K846" t="str">
            <v>ปัตตานี</v>
          </cell>
          <cell r="L846" t="str">
            <v>9407</v>
          </cell>
          <cell r="M846" t="str">
            <v>สายบุรี</v>
          </cell>
          <cell r="N846" t="str">
            <v>940701</v>
          </cell>
          <cell r="O846" t="str">
            <v>ตะลุบัน</v>
          </cell>
          <cell r="P846" t="str">
            <v>00</v>
          </cell>
        </row>
        <row r="847">
          <cell r="D847" t="str">
            <v>11423</v>
          </cell>
          <cell r="E847" t="str">
            <v>รพ.โคกโพธิ์</v>
          </cell>
          <cell r="F847" t="str">
            <v>โรงพยาบาลโคกโพธิ์</v>
          </cell>
          <cell r="G847" t="str">
            <v>รพช.</v>
          </cell>
          <cell r="H847" t="str">
            <v>F1</v>
          </cell>
          <cell r="I847">
            <v>104</v>
          </cell>
          <cell r="J847" t="str">
            <v>94</v>
          </cell>
          <cell r="K847" t="str">
            <v>ปัตตานี</v>
          </cell>
          <cell r="L847" t="str">
            <v>9402</v>
          </cell>
          <cell r="M847" t="str">
            <v>โคกโพธิ์</v>
          </cell>
          <cell r="N847" t="str">
            <v>940202</v>
          </cell>
          <cell r="O847" t="str">
            <v>มะกรูด</v>
          </cell>
          <cell r="P847" t="str">
            <v>03</v>
          </cell>
        </row>
        <row r="848">
          <cell r="D848" t="str">
            <v>11464</v>
          </cell>
          <cell r="E848" t="str">
            <v>รพ.กะพ้อ</v>
          </cell>
          <cell r="F848" t="str">
            <v>โรงพยาบาลกะพ้อ</v>
          </cell>
          <cell r="G848" t="str">
            <v>รพช.</v>
          </cell>
          <cell r="H848" t="str">
            <v>F2</v>
          </cell>
          <cell r="I848">
            <v>32</v>
          </cell>
          <cell r="J848" t="str">
            <v>94</v>
          </cell>
          <cell r="K848" t="str">
            <v>ปัตตานี</v>
          </cell>
          <cell r="L848" t="str">
            <v>9411</v>
          </cell>
          <cell r="M848" t="str">
            <v>กะพ้อ</v>
          </cell>
          <cell r="N848" t="str">
            <v>941101</v>
          </cell>
          <cell r="O848" t="str">
            <v>กะรุบี</v>
          </cell>
          <cell r="P848" t="str">
            <v>01</v>
          </cell>
        </row>
        <row r="849">
          <cell r="D849" t="str">
            <v>11427</v>
          </cell>
          <cell r="E849" t="str">
            <v>รพ.ทุ่งยางแดง</v>
          </cell>
          <cell r="F849" t="str">
            <v>โรงพยาบาลทุ่งยางแดง</v>
          </cell>
          <cell r="G849" t="str">
            <v>รพช.</v>
          </cell>
          <cell r="H849" t="str">
            <v>F2</v>
          </cell>
          <cell r="I849">
            <v>30</v>
          </cell>
          <cell r="J849" t="str">
            <v>94</v>
          </cell>
          <cell r="K849" t="str">
            <v>ปัตตานี</v>
          </cell>
          <cell r="L849" t="str">
            <v>9406</v>
          </cell>
          <cell r="M849" t="str">
            <v>ทุ่งยางแดง</v>
          </cell>
          <cell r="N849" t="str">
            <v>940601</v>
          </cell>
          <cell r="O849" t="str">
            <v>ตะโละแมะนา</v>
          </cell>
          <cell r="P849" t="str">
            <v>01</v>
          </cell>
        </row>
        <row r="850">
          <cell r="D850" t="str">
            <v>11425</v>
          </cell>
          <cell r="E850" t="str">
            <v>รพ.ปะนาเระ</v>
          </cell>
          <cell r="F850" t="str">
            <v>โรงพยาบาลปะนาเระ</v>
          </cell>
          <cell r="G850" t="str">
            <v>รพช.</v>
          </cell>
          <cell r="H850" t="str">
            <v>F2</v>
          </cell>
          <cell r="I850">
            <v>30</v>
          </cell>
          <cell r="J850" t="str">
            <v>94</v>
          </cell>
          <cell r="K850" t="str">
            <v>ปัตตานี</v>
          </cell>
          <cell r="L850" t="str">
            <v>9404</v>
          </cell>
          <cell r="M850" t="str">
            <v>ปะนาเระ</v>
          </cell>
          <cell r="N850" t="str">
            <v>940402</v>
          </cell>
          <cell r="O850" t="str">
            <v>ท่าข้าม</v>
          </cell>
          <cell r="P850" t="str">
            <v>01</v>
          </cell>
        </row>
        <row r="851">
          <cell r="D851" t="str">
            <v>11426</v>
          </cell>
          <cell r="E851" t="str">
            <v>รพ.มายอ</v>
          </cell>
          <cell r="F851" t="str">
            <v>โรงพยาบาลมายอ</v>
          </cell>
          <cell r="G851" t="str">
            <v>รพช.</v>
          </cell>
          <cell r="H851" t="str">
            <v>F2</v>
          </cell>
          <cell r="I851">
            <v>42</v>
          </cell>
          <cell r="J851" t="str">
            <v>94</v>
          </cell>
          <cell r="K851" t="str">
            <v>ปัตตานี</v>
          </cell>
          <cell r="L851" t="str">
            <v>9405</v>
          </cell>
          <cell r="M851" t="str">
            <v>มายอ</v>
          </cell>
          <cell r="N851" t="str">
            <v>940501</v>
          </cell>
          <cell r="O851" t="str">
            <v>มายอ</v>
          </cell>
          <cell r="P851" t="str">
            <v>01</v>
          </cell>
        </row>
        <row r="852">
          <cell r="D852" t="str">
            <v>11431</v>
          </cell>
          <cell r="E852" t="str">
            <v>รพ.แม่ลาน</v>
          </cell>
          <cell r="F852" t="str">
            <v>โรงพยาบาลแม่ลาน</v>
          </cell>
          <cell r="G852" t="str">
            <v>รพช.</v>
          </cell>
          <cell r="H852" t="str">
            <v>F2</v>
          </cell>
          <cell r="I852">
            <v>30</v>
          </cell>
          <cell r="J852" t="str">
            <v>94</v>
          </cell>
          <cell r="K852" t="str">
            <v>ปัตตานี</v>
          </cell>
          <cell r="L852" t="str">
            <v>9412</v>
          </cell>
          <cell r="M852" t="str">
            <v>แม่ลาน</v>
          </cell>
          <cell r="N852" t="str">
            <v>941201</v>
          </cell>
          <cell r="O852" t="str">
            <v>แม่ลาน</v>
          </cell>
          <cell r="P852" t="str">
            <v>06</v>
          </cell>
        </row>
        <row r="853">
          <cell r="D853" t="str">
            <v>11428</v>
          </cell>
          <cell r="E853" t="str">
            <v>รพ.ไม้แก่น</v>
          </cell>
          <cell r="F853" t="str">
            <v>โรงพยาบาลไม้แก่น</v>
          </cell>
          <cell r="G853" t="str">
            <v>รพช.</v>
          </cell>
          <cell r="H853" t="str">
            <v>F2</v>
          </cell>
          <cell r="I853">
            <v>30</v>
          </cell>
          <cell r="J853" t="str">
            <v>94</v>
          </cell>
          <cell r="K853" t="str">
            <v>ปัตตานี</v>
          </cell>
          <cell r="L853" t="str">
            <v>9408</v>
          </cell>
          <cell r="M853" t="str">
            <v>ไม้แก่น</v>
          </cell>
          <cell r="N853" t="str">
            <v>940801</v>
          </cell>
          <cell r="O853" t="str">
            <v>ไทรทอง</v>
          </cell>
          <cell r="P853" t="str">
            <v>04</v>
          </cell>
        </row>
        <row r="854">
          <cell r="D854" t="str">
            <v>11430</v>
          </cell>
          <cell r="E854" t="str">
            <v>รพ.ยะรัง</v>
          </cell>
          <cell r="F854" t="str">
            <v>โรงพยาบาลยะรัง</v>
          </cell>
          <cell r="G854" t="str">
            <v>รพช.</v>
          </cell>
          <cell r="H854" t="str">
            <v>F2</v>
          </cell>
          <cell r="I854">
            <v>49</v>
          </cell>
          <cell r="J854" t="str">
            <v>94</v>
          </cell>
          <cell r="K854" t="str">
            <v>ปัตตานี</v>
          </cell>
          <cell r="L854" t="str">
            <v>9410</v>
          </cell>
          <cell r="M854" t="str">
            <v>ยะรัง</v>
          </cell>
          <cell r="N854" t="str">
            <v>941006</v>
          </cell>
          <cell r="O854" t="str">
            <v>ปิตูมุดี</v>
          </cell>
          <cell r="P854" t="str">
            <v>01</v>
          </cell>
        </row>
        <row r="855">
          <cell r="D855" t="str">
            <v>11429</v>
          </cell>
          <cell r="E855" t="str">
            <v>รพ.ยะหริ่ง</v>
          </cell>
          <cell r="F855" t="str">
            <v>โรงพยาบาลยะหริ่ง</v>
          </cell>
          <cell r="G855" t="str">
            <v>รพช.</v>
          </cell>
          <cell r="H855" t="str">
            <v>F2</v>
          </cell>
          <cell r="I855">
            <v>62</v>
          </cell>
          <cell r="J855" t="str">
            <v>94</v>
          </cell>
          <cell r="K855" t="str">
            <v>ปัตตานี</v>
          </cell>
          <cell r="L855" t="str">
            <v>9409</v>
          </cell>
          <cell r="M855" t="str">
            <v>ยะหริ่ง</v>
          </cell>
          <cell r="N855" t="str">
            <v>940908</v>
          </cell>
          <cell r="O855" t="str">
            <v>ยามู</v>
          </cell>
          <cell r="P855" t="str">
            <v>02</v>
          </cell>
        </row>
        <row r="856">
          <cell r="D856" t="str">
            <v>11424</v>
          </cell>
          <cell r="E856" t="str">
            <v>รพ.หนองจิก</v>
          </cell>
          <cell r="F856" t="str">
            <v>โรงพยาบาลหนองจิก</v>
          </cell>
          <cell r="G856" t="str">
            <v>รพช.</v>
          </cell>
          <cell r="H856" t="str">
            <v>F2</v>
          </cell>
          <cell r="I856">
            <v>46</v>
          </cell>
          <cell r="J856" t="str">
            <v>94</v>
          </cell>
          <cell r="K856" t="str">
            <v>ปัตตานี</v>
          </cell>
          <cell r="L856" t="str">
            <v>9403</v>
          </cell>
          <cell r="M856" t="str">
            <v>หนองจิก</v>
          </cell>
          <cell r="N856" t="str">
            <v>940305</v>
          </cell>
          <cell r="O856" t="str">
            <v>ตุยง</v>
          </cell>
          <cell r="P856" t="str">
            <v>02</v>
          </cell>
        </row>
        <row r="857">
          <cell r="D857" t="str">
            <v>10747</v>
          </cell>
          <cell r="E857" t="str">
            <v>รพ.พัทลุง</v>
          </cell>
          <cell r="F857" t="str">
            <v>โรงพยาบาลพัทลุง</v>
          </cell>
          <cell r="G857" t="str">
            <v>รพท.</v>
          </cell>
          <cell r="H857" t="str">
            <v>S</v>
          </cell>
          <cell r="I857">
            <v>448</v>
          </cell>
          <cell r="J857" t="str">
            <v>93</v>
          </cell>
          <cell r="K857" t="str">
            <v>พัทลุง</v>
          </cell>
          <cell r="L857" t="str">
            <v>9301</v>
          </cell>
          <cell r="M857" t="str">
            <v>เมืองพัทลุง</v>
          </cell>
          <cell r="N857" t="str">
            <v>930101</v>
          </cell>
          <cell r="O857" t="str">
            <v>คูหาสวรรค์</v>
          </cell>
          <cell r="P857" t="str">
            <v>00</v>
          </cell>
        </row>
        <row r="858">
          <cell r="D858" t="str">
            <v>11417</v>
          </cell>
          <cell r="E858" t="str">
            <v>รพ.ควนขนุน</v>
          </cell>
          <cell r="F858" t="str">
            <v>โรงพยาบาลควนขนุน</v>
          </cell>
          <cell r="G858" t="str">
            <v>รพช.</v>
          </cell>
          <cell r="H858" t="str">
            <v>M2</v>
          </cell>
          <cell r="I858">
            <v>90</v>
          </cell>
          <cell r="J858" t="str">
            <v>93</v>
          </cell>
          <cell r="K858" t="str">
            <v>พัทลุง</v>
          </cell>
          <cell r="L858" t="str">
            <v>9305</v>
          </cell>
          <cell r="M858" t="str">
            <v>ควนขนุน</v>
          </cell>
          <cell r="N858" t="str">
            <v>930501</v>
          </cell>
          <cell r="O858" t="str">
            <v>ควนขนุน</v>
          </cell>
          <cell r="P858" t="str">
            <v>09</v>
          </cell>
        </row>
        <row r="859">
          <cell r="D859" t="str">
            <v>11416</v>
          </cell>
          <cell r="E859" t="str">
            <v>รพ.ตะโหมด</v>
          </cell>
          <cell r="F859" t="str">
            <v>โรงพยาบาลตะโหมด</v>
          </cell>
          <cell r="G859" t="str">
            <v>รพช.</v>
          </cell>
          <cell r="H859" t="str">
            <v>F1</v>
          </cell>
          <cell r="I859">
            <v>30</v>
          </cell>
          <cell r="J859" t="str">
            <v>93</v>
          </cell>
          <cell r="K859" t="str">
            <v>พัทลุง</v>
          </cell>
          <cell r="L859" t="str">
            <v>9304</v>
          </cell>
          <cell r="M859" t="str">
            <v>ตะโหมด</v>
          </cell>
          <cell r="N859" t="str">
            <v>930401</v>
          </cell>
          <cell r="O859" t="str">
            <v>แม่ขรี</v>
          </cell>
          <cell r="P859" t="str">
            <v>01</v>
          </cell>
        </row>
        <row r="860">
          <cell r="D860" t="str">
            <v>11414</v>
          </cell>
          <cell r="E860" t="str">
            <v>รพ.กงหรา</v>
          </cell>
          <cell r="F860" t="str">
            <v>โรงพยาบาลกงหรา</v>
          </cell>
          <cell r="G860" t="str">
            <v>รพช.</v>
          </cell>
          <cell r="H860" t="str">
            <v>F2</v>
          </cell>
          <cell r="I860">
            <v>30</v>
          </cell>
          <cell r="J860" t="str">
            <v>93</v>
          </cell>
          <cell r="K860" t="str">
            <v>พัทลุง</v>
          </cell>
          <cell r="L860" t="str">
            <v>9302</v>
          </cell>
          <cell r="M860" t="str">
            <v>กงหรา</v>
          </cell>
          <cell r="N860" t="str">
            <v>930204</v>
          </cell>
          <cell r="O860" t="str">
            <v>คลองทรายขาว</v>
          </cell>
          <cell r="P860" t="str">
            <v>01</v>
          </cell>
        </row>
        <row r="861">
          <cell r="D861" t="str">
            <v>11415</v>
          </cell>
          <cell r="E861" t="str">
            <v>รพ.เขาชัยสน</v>
          </cell>
          <cell r="F861" t="str">
            <v>โรงพยาบาลเขาชัยสน</v>
          </cell>
          <cell r="G861" t="str">
            <v>รพช.</v>
          </cell>
          <cell r="H861" t="str">
            <v>F2</v>
          </cell>
          <cell r="I861">
            <v>30</v>
          </cell>
          <cell r="J861" t="str">
            <v>93</v>
          </cell>
          <cell r="K861" t="str">
            <v>พัทลุง</v>
          </cell>
          <cell r="L861" t="str">
            <v>9303</v>
          </cell>
          <cell r="M861" t="str">
            <v>เขาชัยสน</v>
          </cell>
          <cell r="N861" t="str">
            <v>930301</v>
          </cell>
          <cell r="O861" t="str">
            <v>เขาชัยสน</v>
          </cell>
          <cell r="P861" t="str">
            <v>03</v>
          </cell>
        </row>
        <row r="862">
          <cell r="D862" t="str">
            <v>11421</v>
          </cell>
          <cell r="E862" t="str">
            <v>รพ.บางแก้ว</v>
          </cell>
          <cell r="F862" t="str">
            <v>โรงพยาบาลบางแก้ว</v>
          </cell>
          <cell r="G862" t="str">
            <v>รพช.</v>
          </cell>
          <cell r="H862" t="str">
            <v>F2</v>
          </cell>
          <cell r="I862">
            <v>30</v>
          </cell>
          <cell r="J862" t="str">
            <v>93</v>
          </cell>
          <cell r="K862" t="str">
            <v>พัทลุง</v>
          </cell>
          <cell r="L862" t="str">
            <v>9309</v>
          </cell>
          <cell r="M862" t="str">
            <v>บางแก้ว</v>
          </cell>
          <cell r="N862" t="str">
            <v>930901</v>
          </cell>
          <cell r="O862" t="str">
            <v>ท่ามะเดื่อ</v>
          </cell>
          <cell r="P862" t="str">
            <v>01</v>
          </cell>
        </row>
        <row r="863">
          <cell r="D863" t="str">
            <v>11418</v>
          </cell>
          <cell r="E863" t="str">
            <v>รพ.ปากพะยูน</v>
          </cell>
          <cell r="F863" t="str">
            <v>โรงพยาบาลปากพะยูน</v>
          </cell>
          <cell r="G863" t="str">
            <v>รพช.</v>
          </cell>
          <cell r="H863" t="str">
            <v>F2</v>
          </cell>
          <cell r="I863">
            <v>30</v>
          </cell>
          <cell r="J863" t="str">
            <v>93</v>
          </cell>
          <cell r="K863" t="str">
            <v>พัทลุง</v>
          </cell>
          <cell r="L863" t="str">
            <v>9306</v>
          </cell>
          <cell r="M863" t="str">
            <v>ปากพะยูน</v>
          </cell>
          <cell r="N863" t="str">
            <v>930601</v>
          </cell>
          <cell r="O863" t="str">
            <v>ปากพะยูน</v>
          </cell>
          <cell r="P863" t="str">
            <v>01</v>
          </cell>
        </row>
        <row r="864">
          <cell r="D864" t="str">
            <v>11420</v>
          </cell>
          <cell r="E864" t="str">
            <v>รพ.ป่าบอน</v>
          </cell>
          <cell r="F864" t="str">
            <v>โรงพยาบาลป่าบอน</v>
          </cell>
          <cell r="G864" t="str">
            <v>รพช.</v>
          </cell>
          <cell r="H864" t="str">
            <v>F2</v>
          </cell>
          <cell r="I864">
            <v>30</v>
          </cell>
          <cell r="J864" t="str">
            <v>93</v>
          </cell>
          <cell r="K864" t="str">
            <v>พัทลุง</v>
          </cell>
          <cell r="L864" t="str">
            <v>9308</v>
          </cell>
          <cell r="M864" t="str">
            <v>ป่าบอน</v>
          </cell>
          <cell r="N864" t="str">
            <v>930806</v>
          </cell>
          <cell r="O864" t="str">
            <v>วังใหม่</v>
          </cell>
          <cell r="P864" t="str">
            <v>08</v>
          </cell>
        </row>
        <row r="865">
          <cell r="D865" t="str">
            <v>11422</v>
          </cell>
          <cell r="E865" t="str">
            <v>รพ.ป่าพะยอม</v>
          </cell>
          <cell r="F865" t="str">
            <v>โรงพยาบาลป่าพะยอม</v>
          </cell>
          <cell r="G865" t="str">
            <v>รพช.</v>
          </cell>
          <cell r="H865" t="str">
            <v>F2</v>
          </cell>
          <cell r="I865">
            <v>30</v>
          </cell>
          <cell r="J865" t="str">
            <v>93</v>
          </cell>
          <cell r="K865" t="str">
            <v>พัทลุง</v>
          </cell>
          <cell r="L865" t="str">
            <v>9310</v>
          </cell>
          <cell r="M865" t="str">
            <v>ป่าพะยอม</v>
          </cell>
          <cell r="N865" t="str">
            <v>931001</v>
          </cell>
          <cell r="O865" t="str">
            <v>ป่าพะยอม</v>
          </cell>
          <cell r="P865" t="str">
            <v>01</v>
          </cell>
        </row>
        <row r="866">
          <cell r="D866" t="str">
            <v>11419</v>
          </cell>
          <cell r="E866" t="str">
            <v>รพ.ศรีบรรพต</v>
          </cell>
          <cell r="F866" t="str">
            <v>โรงพยาบาลศรีบรรพต</v>
          </cell>
          <cell r="G866" t="str">
            <v>รพช.</v>
          </cell>
          <cell r="H866" t="str">
            <v>F2</v>
          </cell>
          <cell r="I866">
            <v>30</v>
          </cell>
          <cell r="J866" t="str">
            <v>93</v>
          </cell>
          <cell r="K866" t="str">
            <v>พัทลุง</v>
          </cell>
          <cell r="L866" t="str">
            <v>9307</v>
          </cell>
          <cell r="M866" t="str">
            <v>ศรีบรรพต</v>
          </cell>
          <cell r="N866" t="str">
            <v>930701</v>
          </cell>
          <cell r="O866" t="str">
            <v>เขาย่า</v>
          </cell>
          <cell r="P866" t="str">
            <v>09</v>
          </cell>
        </row>
        <row r="867">
          <cell r="D867" t="str">
            <v>24673</v>
          </cell>
          <cell r="E867" t="str">
            <v>รพ.ศรีนครินทร์(ปัญญานันทภิกขุ)</v>
          </cell>
          <cell r="F867" t="str">
            <v>โรงพยาบาลศรีนครินทร์(ปัญญานันทภิกขุ)</v>
          </cell>
          <cell r="G867" t="str">
            <v>รพช.</v>
          </cell>
          <cell r="H867" t="str">
            <v>F3</v>
          </cell>
          <cell r="I867">
            <v>30</v>
          </cell>
          <cell r="J867" t="str">
            <v>93</v>
          </cell>
          <cell r="K867" t="str">
            <v>พัทลุง</v>
          </cell>
          <cell r="L867" t="str">
            <v>9311</v>
          </cell>
          <cell r="M867" t="str">
            <v>ศรีนครินทร์</v>
          </cell>
          <cell r="N867" t="str">
            <v>931102</v>
          </cell>
          <cell r="O867" t="str">
            <v>บ้านนา</v>
          </cell>
          <cell r="P867" t="str">
            <v>03</v>
          </cell>
        </row>
        <row r="868">
          <cell r="D868" t="str">
            <v>10684</v>
          </cell>
          <cell r="E868" t="str">
            <v>รพ.ยะลา</v>
          </cell>
          <cell r="F868" t="str">
            <v>โรงพยาบาลยะลา</v>
          </cell>
          <cell r="G868" t="str">
            <v>รพศ.</v>
          </cell>
          <cell r="H868" t="str">
            <v>A</v>
          </cell>
          <cell r="I868">
            <v>479</v>
          </cell>
          <cell r="J868" t="str">
            <v>95</v>
          </cell>
          <cell r="K868" t="str">
            <v>ยะลา</v>
          </cell>
          <cell r="L868" t="str">
            <v>9501</v>
          </cell>
          <cell r="M868" t="str">
            <v>เมืองยะลา</v>
          </cell>
          <cell r="N868" t="str">
            <v>950101</v>
          </cell>
          <cell r="O868" t="str">
            <v>สะเตง</v>
          </cell>
          <cell r="P868" t="str">
            <v>00</v>
          </cell>
        </row>
        <row r="869">
          <cell r="D869" t="str">
            <v>10749</v>
          </cell>
          <cell r="E869" t="str">
            <v>รพ.เบตง</v>
          </cell>
          <cell r="F869" t="str">
            <v>โรงพยาบาลเบตง</v>
          </cell>
          <cell r="G869" t="str">
            <v>รพท.</v>
          </cell>
          <cell r="H869" t="str">
            <v>M1</v>
          </cell>
          <cell r="I869">
            <v>170</v>
          </cell>
          <cell r="J869" t="str">
            <v>95</v>
          </cell>
          <cell r="K869" t="str">
            <v>ยะลา</v>
          </cell>
          <cell r="L869" t="str">
            <v>9502</v>
          </cell>
          <cell r="M869" t="str">
            <v>เบตง</v>
          </cell>
          <cell r="N869" t="str">
            <v>950201</v>
          </cell>
          <cell r="O869" t="str">
            <v>เบตง</v>
          </cell>
          <cell r="P869" t="str">
            <v>00</v>
          </cell>
        </row>
        <row r="870">
          <cell r="D870" t="str">
            <v>11434</v>
          </cell>
          <cell r="E870" t="str">
            <v>รพ.รามัน</v>
          </cell>
          <cell r="F870" t="str">
            <v>โรงพยาบาลรามัน</v>
          </cell>
          <cell r="G870" t="str">
            <v>รพช.</v>
          </cell>
          <cell r="H870" t="str">
            <v>F1</v>
          </cell>
          <cell r="I870">
            <v>107</v>
          </cell>
          <cell r="J870" t="str">
            <v>95</v>
          </cell>
          <cell r="K870" t="str">
            <v>ยะลา</v>
          </cell>
          <cell r="L870" t="str">
            <v>9506</v>
          </cell>
          <cell r="M870" t="str">
            <v>รามัน</v>
          </cell>
          <cell r="N870" t="str">
            <v>950601</v>
          </cell>
          <cell r="O870" t="str">
            <v>กายูบอเกาะ</v>
          </cell>
          <cell r="P870" t="str">
            <v>01</v>
          </cell>
        </row>
        <row r="871">
          <cell r="D871" t="str">
            <v>11461</v>
          </cell>
          <cell r="E871" t="str">
            <v>รพ.สมเด็จพระยุพราชยะหา</v>
          </cell>
          <cell r="F871" t="str">
            <v>โรงพยาบาลสมเด็จพระยุพราชยะหา</v>
          </cell>
          <cell r="G871" t="str">
            <v>รพช.</v>
          </cell>
          <cell r="H871" t="str">
            <v>F1</v>
          </cell>
          <cell r="I871">
            <v>72</v>
          </cell>
          <cell r="J871" t="str">
            <v>95</v>
          </cell>
          <cell r="K871" t="str">
            <v>ยะลา</v>
          </cell>
          <cell r="L871" t="str">
            <v>9505</v>
          </cell>
          <cell r="M871" t="str">
            <v>ยะหา</v>
          </cell>
          <cell r="N871" t="str">
            <v>950501</v>
          </cell>
          <cell r="O871" t="str">
            <v>ยะหา</v>
          </cell>
          <cell r="P871" t="str">
            <v>06</v>
          </cell>
        </row>
        <row r="872">
          <cell r="D872" t="str">
            <v>24689</v>
          </cell>
          <cell r="E872" t="str">
            <v>รพ.กรงปินัง</v>
          </cell>
          <cell r="F872" t="str">
            <v>โรงพยาบาลกรงปินัง</v>
          </cell>
          <cell r="G872" t="str">
            <v>รพช.</v>
          </cell>
          <cell r="H872" t="str">
            <v>F2</v>
          </cell>
          <cell r="I872">
            <v>30</v>
          </cell>
          <cell r="J872" t="str">
            <v>95</v>
          </cell>
          <cell r="K872" t="str">
            <v>ยะลา</v>
          </cell>
          <cell r="L872" t="str">
            <v>9508</v>
          </cell>
          <cell r="M872" t="str">
            <v>กรงปินัง</v>
          </cell>
          <cell r="N872" t="str">
            <v>950802</v>
          </cell>
          <cell r="O872" t="str">
            <v>สะเอะ</v>
          </cell>
          <cell r="P872" t="str">
            <v>03</v>
          </cell>
        </row>
        <row r="873">
          <cell r="D873" t="str">
            <v>13806</v>
          </cell>
          <cell r="E873" t="str">
            <v>รพ.กาบัง</v>
          </cell>
          <cell r="F873" t="str">
            <v>โรงพยาบาลกาบัง</v>
          </cell>
          <cell r="G873" t="str">
            <v>รพช.</v>
          </cell>
          <cell r="H873" t="str">
            <v>F2</v>
          </cell>
          <cell r="I873">
            <v>30</v>
          </cell>
          <cell r="J873" t="str">
            <v>95</v>
          </cell>
          <cell r="K873" t="str">
            <v>ยะลา</v>
          </cell>
          <cell r="L873" t="str">
            <v>9507</v>
          </cell>
          <cell r="M873" t="str">
            <v>กาบัง</v>
          </cell>
          <cell r="N873" t="str">
            <v>950701</v>
          </cell>
          <cell r="O873" t="str">
            <v>กาบัง</v>
          </cell>
          <cell r="P873" t="str">
            <v>05</v>
          </cell>
        </row>
        <row r="874">
          <cell r="D874" t="str">
            <v>11433</v>
          </cell>
          <cell r="E874" t="str">
            <v>รพ.ธารโต</v>
          </cell>
          <cell r="F874" t="str">
            <v>โรงพยาบาลธารโต</v>
          </cell>
          <cell r="G874" t="str">
            <v>รพช.</v>
          </cell>
          <cell r="H874" t="str">
            <v>F2</v>
          </cell>
          <cell r="I874">
            <v>29</v>
          </cell>
          <cell r="J874" t="str">
            <v>95</v>
          </cell>
          <cell r="K874" t="str">
            <v>ยะลา</v>
          </cell>
          <cell r="L874" t="str">
            <v>9504</v>
          </cell>
          <cell r="M874" t="str">
            <v>ธารโต</v>
          </cell>
          <cell r="N874" t="str">
            <v>950401</v>
          </cell>
          <cell r="O874" t="str">
            <v>ธารโต</v>
          </cell>
          <cell r="P874" t="str">
            <v>01</v>
          </cell>
        </row>
        <row r="875">
          <cell r="D875" t="str">
            <v>11432</v>
          </cell>
          <cell r="E875" t="str">
            <v>รพ.บันนังสตา</v>
          </cell>
          <cell r="F875" t="str">
            <v>โรงพยาบาลบันนังสตา</v>
          </cell>
          <cell r="G875" t="str">
            <v>รพช.</v>
          </cell>
          <cell r="H875" t="str">
            <v>F2</v>
          </cell>
          <cell r="I875">
            <v>60</v>
          </cell>
          <cell r="J875" t="str">
            <v>95</v>
          </cell>
          <cell r="K875" t="str">
            <v>ยะลา</v>
          </cell>
          <cell r="L875" t="str">
            <v>9503</v>
          </cell>
          <cell r="M875" t="str">
            <v>บันนังสตา</v>
          </cell>
          <cell r="N875" t="str">
            <v>950301</v>
          </cell>
          <cell r="O875" t="str">
            <v>บันนังสตา</v>
          </cell>
          <cell r="P875" t="str">
            <v>07</v>
          </cell>
        </row>
        <row r="876">
          <cell r="D876" t="str">
            <v>10682</v>
          </cell>
          <cell r="E876" t="str">
            <v>รพ.หาดใหญ่</v>
          </cell>
          <cell r="F876" t="str">
            <v>โรงพยาบาลหาดใหญ่</v>
          </cell>
          <cell r="G876" t="str">
            <v>รพศ.</v>
          </cell>
          <cell r="H876" t="str">
            <v>A</v>
          </cell>
          <cell r="I876">
            <v>721</v>
          </cell>
          <cell r="J876" t="str">
            <v>90</v>
          </cell>
          <cell r="K876" t="str">
            <v>สงขลา</v>
          </cell>
          <cell r="L876" t="str">
            <v>9011</v>
          </cell>
          <cell r="M876" t="str">
            <v>หาดใหญ่</v>
          </cell>
          <cell r="N876" t="str">
            <v>901101</v>
          </cell>
          <cell r="O876" t="str">
            <v>หาดใหญ่</v>
          </cell>
          <cell r="P876" t="str">
            <v>00</v>
          </cell>
        </row>
        <row r="877">
          <cell r="D877" t="str">
            <v>10745</v>
          </cell>
          <cell r="E877" t="str">
            <v>รพ.สงขลา</v>
          </cell>
          <cell r="F877" t="str">
            <v>โรงพยาบาลสงขลา</v>
          </cell>
          <cell r="G877" t="str">
            <v>รพท.</v>
          </cell>
          <cell r="H877" t="str">
            <v>S</v>
          </cell>
          <cell r="I877">
            <v>508</v>
          </cell>
          <cell r="J877" t="str">
            <v>90</v>
          </cell>
          <cell r="K877" t="str">
            <v>สงขลา</v>
          </cell>
          <cell r="L877" t="str">
            <v>9001</v>
          </cell>
          <cell r="M877" t="str">
            <v>เมืองสงขลา</v>
          </cell>
          <cell r="N877" t="str">
            <v>900104</v>
          </cell>
          <cell r="O877" t="str">
            <v>พะวง</v>
          </cell>
          <cell r="P877" t="str">
            <v>00</v>
          </cell>
        </row>
        <row r="878">
          <cell r="D878" t="str">
            <v>11388</v>
          </cell>
          <cell r="E878" t="str">
            <v>รพ.สมเด็จพระบรมราชินีนาถ ณ อำเภอนาทวี</v>
          </cell>
          <cell r="F878" t="str">
            <v>โรงพยาบาลสมเด็จพระบรมราชินีนาถ ณ  อำเภอนาทวี</v>
          </cell>
          <cell r="G878" t="str">
            <v>รพช.</v>
          </cell>
          <cell r="H878" t="str">
            <v>M2</v>
          </cell>
          <cell r="I878">
            <v>159</v>
          </cell>
          <cell r="J878" t="str">
            <v>90</v>
          </cell>
          <cell r="K878" t="str">
            <v>สงขลา</v>
          </cell>
          <cell r="L878" t="str">
            <v>9004</v>
          </cell>
          <cell r="M878" t="str">
            <v>นาทวี</v>
          </cell>
          <cell r="N878" t="str">
            <v>900401</v>
          </cell>
          <cell r="O878" t="str">
            <v>นาทวี</v>
          </cell>
          <cell r="P878" t="str">
            <v>00</v>
          </cell>
        </row>
        <row r="879">
          <cell r="D879" t="str">
            <v>11392</v>
          </cell>
          <cell r="E879" t="str">
            <v>รพ.ระโนด</v>
          </cell>
          <cell r="F879" t="str">
            <v>โรงพยาบาลระโนด</v>
          </cell>
          <cell r="G879" t="str">
            <v>รพช.</v>
          </cell>
          <cell r="H879" t="str">
            <v>F1</v>
          </cell>
          <cell r="I879">
            <v>60</v>
          </cell>
          <cell r="J879" t="str">
            <v>90</v>
          </cell>
          <cell r="K879" t="str">
            <v>สงขลา</v>
          </cell>
          <cell r="L879" t="str">
            <v>9007</v>
          </cell>
          <cell r="M879" t="str">
            <v>ระโนด</v>
          </cell>
          <cell r="N879" t="str">
            <v>900701</v>
          </cell>
          <cell r="O879" t="str">
            <v>ระโนด</v>
          </cell>
          <cell r="P879" t="str">
            <v>05</v>
          </cell>
        </row>
        <row r="880">
          <cell r="D880" t="str">
            <v>11393</v>
          </cell>
          <cell r="E880" t="str">
            <v>รพ.กระแสสินธุ์</v>
          </cell>
          <cell r="F880" t="str">
            <v>โรงพยาบาลกระแสสินธุ์</v>
          </cell>
          <cell r="G880" t="str">
            <v>รพช.</v>
          </cell>
          <cell r="H880" t="str">
            <v>F2</v>
          </cell>
          <cell r="I880">
            <v>30</v>
          </cell>
          <cell r="J880" t="str">
            <v>90</v>
          </cell>
          <cell r="K880" t="str">
            <v>สงขลา</v>
          </cell>
          <cell r="L880" t="str">
            <v>9008</v>
          </cell>
          <cell r="M880" t="str">
            <v>กระแสสินธุ์</v>
          </cell>
          <cell r="N880" t="str">
            <v>900803</v>
          </cell>
          <cell r="O880" t="str">
            <v>เชิงแส</v>
          </cell>
          <cell r="P880" t="str">
            <v>03</v>
          </cell>
        </row>
        <row r="881">
          <cell r="D881" t="str">
            <v>11401</v>
          </cell>
          <cell r="E881" t="str">
            <v>รพ.คลองหอยโข่ง</v>
          </cell>
          <cell r="F881" t="str">
            <v>โรงพยาบาลคลองหอยโข่ง</v>
          </cell>
          <cell r="G881" t="str">
            <v>รพช.</v>
          </cell>
          <cell r="H881" t="str">
            <v>F2</v>
          </cell>
          <cell r="I881">
            <v>30</v>
          </cell>
          <cell r="J881" t="str">
            <v>90</v>
          </cell>
          <cell r="K881" t="str">
            <v>สงขลา</v>
          </cell>
          <cell r="L881" t="str">
            <v>9016</v>
          </cell>
          <cell r="M881" t="str">
            <v>คลองหอยโข่ง</v>
          </cell>
          <cell r="N881" t="str">
            <v>901601</v>
          </cell>
          <cell r="O881" t="str">
            <v>คลองหอยโข่ง</v>
          </cell>
          <cell r="P881" t="str">
            <v>01</v>
          </cell>
        </row>
        <row r="882">
          <cell r="D882" t="str">
            <v>11397</v>
          </cell>
          <cell r="E882" t="str">
            <v>รพ.ควนเนียง</v>
          </cell>
          <cell r="F882" t="str">
            <v>โรงพยาบาลควนเนียง</v>
          </cell>
          <cell r="G882" t="str">
            <v>รพช.</v>
          </cell>
          <cell r="H882" t="str">
            <v>F2</v>
          </cell>
          <cell r="I882">
            <v>30</v>
          </cell>
          <cell r="J882" t="str">
            <v>90</v>
          </cell>
          <cell r="K882" t="str">
            <v>สงขลา</v>
          </cell>
          <cell r="L882" t="str">
            <v>9013</v>
          </cell>
          <cell r="M882" t="str">
            <v>ควนเนียง</v>
          </cell>
          <cell r="N882" t="str">
            <v>901301</v>
          </cell>
          <cell r="O882" t="str">
            <v>รัตภูมิ</v>
          </cell>
          <cell r="P882" t="str">
            <v>10</v>
          </cell>
        </row>
        <row r="883">
          <cell r="D883" t="str">
            <v>11387</v>
          </cell>
          <cell r="E883" t="str">
            <v>รพ.จะนะ</v>
          </cell>
          <cell r="F883" t="str">
            <v>โรงพยาบาลจะนะ</v>
          </cell>
          <cell r="G883" t="str">
            <v>รพช.</v>
          </cell>
          <cell r="H883" t="str">
            <v>F2</v>
          </cell>
          <cell r="I883">
            <v>72</v>
          </cell>
          <cell r="J883" t="str">
            <v>90</v>
          </cell>
          <cell r="K883" t="str">
            <v>สงขลา</v>
          </cell>
          <cell r="L883" t="str">
            <v>9003</v>
          </cell>
          <cell r="M883" t="str">
            <v>จะนะ</v>
          </cell>
          <cell r="N883" t="str">
            <v>900301</v>
          </cell>
          <cell r="O883" t="str">
            <v>บ้านนา</v>
          </cell>
          <cell r="P883" t="str">
            <v>02</v>
          </cell>
        </row>
        <row r="884">
          <cell r="D884" t="str">
            <v>11390</v>
          </cell>
          <cell r="E884" t="str">
            <v>รพ.เทพา</v>
          </cell>
          <cell r="F884" t="str">
            <v>โรงพยาบาลเทพา</v>
          </cell>
          <cell r="G884" t="str">
            <v>รพช.</v>
          </cell>
          <cell r="H884" t="str">
            <v>F2</v>
          </cell>
          <cell r="I884">
            <v>70</v>
          </cell>
          <cell r="J884" t="str">
            <v>90</v>
          </cell>
          <cell r="K884" t="str">
            <v>สงขลา</v>
          </cell>
          <cell r="L884" t="str">
            <v>9005</v>
          </cell>
          <cell r="M884" t="str">
            <v>เทพา</v>
          </cell>
          <cell r="N884" t="str">
            <v>900501</v>
          </cell>
          <cell r="O884" t="str">
            <v>เทพา</v>
          </cell>
          <cell r="P884" t="str">
            <v>05</v>
          </cell>
        </row>
        <row r="885">
          <cell r="D885" t="str">
            <v>11396</v>
          </cell>
          <cell r="E885" t="str">
            <v>รพ.นาหม่อม</v>
          </cell>
          <cell r="F885" t="str">
            <v>โรงพยาบาลนาหม่อม</v>
          </cell>
          <cell r="G885" t="str">
            <v>รพช.</v>
          </cell>
          <cell r="H885" t="str">
            <v>F2</v>
          </cell>
          <cell r="I885">
            <v>28</v>
          </cell>
          <cell r="J885" t="str">
            <v>90</v>
          </cell>
          <cell r="K885" t="str">
            <v>สงขลา</v>
          </cell>
          <cell r="L885" t="str">
            <v>9012</v>
          </cell>
          <cell r="M885" t="str">
            <v>นาหม่อม</v>
          </cell>
          <cell r="N885" t="str">
            <v>901202</v>
          </cell>
          <cell r="O885" t="str">
            <v>พิจิตร</v>
          </cell>
          <cell r="P885" t="str">
            <v>03</v>
          </cell>
        </row>
        <row r="886">
          <cell r="D886" t="str">
            <v>11399</v>
          </cell>
          <cell r="E886" t="str">
            <v>รพ.บางกล่ำ</v>
          </cell>
          <cell r="F886" t="str">
            <v>โรงพยาบาลบางกล่ำ</v>
          </cell>
          <cell r="G886" t="str">
            <v>รพช.</v>
          </cell>
          <cell r="H886" t="str">
            <v>F2</v>
          </cell>
          <cell r="I886">
            <v>24</v>
          </cell>
          <cell r="J886" t="str">
            <v>90</v>
          </cell>
          <cell r="K886" t="str">
            <v>สงขลา</v>
          </cell>
          <cell r="L886" t="str">
            <v>9014</v>
          </cell>
          <cell r="M886" t="str">
            <v>บางกล่ำ</v>
          </cell>
          <cell r="N886" t="str">
            <v>901401</v>
          </cell>
          <cell r="O886" t="str">
            <v>บางกล่ำ</v>
          </cell>
          <cell r="P886" t="str">
            <v>01</v>
          </cell>
        </row>
        <row r="887">
          <cell r="D887" t="str">
            <v>11398</v>
          </cell>
          <cell r="E887" t="str">
            <v>รพ.ปาดังเบซาร์</v>
          </cell>
          <cell r="F887" t="str">
            <v>โรงพยาบาลปาดังเบซาร์</v>
          </cell>
          <cell r="G887" t="str">
            <v>รพช.</v>
          </cell>
          <cell r="H887" t="str">
            <v>F2</v>
          </cell>
          <cell r="I887">
            <v>33</v>
          </cell>
          <cell r="J887" t="str">
            <v>90</v>
          </cell>
          <cell r="K887" t="str">
            <v>สงขลา</v>
          </cell>
          <cell r="L887" t="str">
            <v>9010</v>
          </cell>
          <cell r="M887" t="str">
            <v>สะเดา</v>
          </cell>
          <cell r="N887" t="str">
            <v>901007</v>
          </cell>
          <cell r="O887" t="str">
            <v>ปาดังเบซาร์</v>
          </cell>
          <cell r="P887" t="str">
            <v>09</v>
          </cell>
        </row>
        <row r="888">
          <cell r="D888" t="str">
            <v>11394</v>
          </cell>
          <cell r="E888" t="str">
            <v>รพ.รัตภูมิ</v>
          </cell>
          <cell r="F888" t="str">
            <v>โรงพยาบาลรัตภูมิ</v>
          </cell>
          <cell r="G888" t="str">
            <v>รพช.</v>
          </cell>
          <cell r="H888" t="str">
            <v>F2</v>
          </cell>
          <cell r="I888">
            <v>46</v>
          </cell>
          <cell r="J888" t="str">
            <v>90</v>
          </cell>
          <cell r="K888" t="str">
            <v>สงขลา</v>
          </cell>
          <cell r="L888" t="str">
            <v>9009</v>
          </cell>
          <cell r="M888" t="str">
            <v>รัตภูมิ</v>
          </cell>
          <cell r="N888" t="str">
            <v>900901</v>
          </cell>
          <cell r="O888" t="str">
            <v>กำแพงเพชร</v>
          </cell>
          <cell r="P888" t="str">
            <v>01</v>
          </cell>
        </row>
        <row r="889">
          <cell r="D889" t="str">
            <v>11386</v>
          </cell>
          <cell r="E889" t="str">
            <v>รพ.สทิงพระ</v>
          </cell>
          <cell r="F889" t="str">
            <v>โรงพยาบาลสทิงพระ</v>
          </cell>
          <cell r="G889" t="str">
            <v>รพช.</v>
          </cell>
          <cell r="H889" t="str">
            <v>F2</v>
          </cell>
          <cell r="I889">
            <v>30</v>
          </cell>
          <cell r="J889" t="str">
            <v>90</v>
          </cell>
          <cell r="K889" t="str">
            <v>สงขลา</v>
          </cell>
          <cell r="L889" t="str">
            <v>9002</v>
          </cell>
          <cell r="M889" t="str">
            <v>สทิงพระ</v>
          </cell>
          <cell r="N889" t="str">
            <v>900201</v>
          </cell>
          <cell r="O889" t="str">
            <v>จะทิ้งพระ</v>
          </cell>
          <cell r="P889" t="str">
            <v>01</v>
          </cell>
        </row>
        <row r="890">
          <cell r="D890" t="str">
            <v>11395</v>
          </cell>
          <cell r="E890" t="str">
            <v>รพ.สะเดา</v>
          </cell>
          <cell r="F890" t="str">
            <v>โรงพยาบาลสะเดา</v>
          </cell>
          <cell r="G890" t="str">
            <v>รพช.</v>
          </cell>
          <cell r="H890" t="str">
            <v>F2</v>
          </cell>
          <cell r="I890">
            <v>54</v>
          </cell>
          <cell r="J890" t="str">
            <v>90</v>
          </cell>
          <cell r="K890" t="str">
            <v>สงขลา</v>
          </cell>
          <cell r="L890" t="str">
            <v>9010</v>
          </cell>
          <cell r="M890" t="str">
            <v>สะเดา</v>
          </cell>
          <cell r="N890" t="str">
            <v>901001</v>
          </cell>
          <cell r="O890" t="str">
            <v>สะเดา</v>
          </cell>
          <cell r="P890" t="str">
            <v>00</v>
          </cell>
        </row>
        <row r="891">
          <cell r="D891" t="str">
            <v>11391</v>
          </cell>
          <cell r="E891" t="str">
            <v>รพ.สะบ้าย้อย</v>
          </cell>
          <cell r="F891" t="str">
            <v>โรงพยาบาลสะบ้าย้อย</v>
          </cell>
          <cell r="G891" t="str">
            <v>รพช.</v>
          </cell>
          <cell r="H891" t="str">
            <v>F2</v>
          </cell>
          <cell r="I891">
            <v>43</v>
          </cell>
          <cell r="J891" t="str">
            <v>90</v>
          </cell>
          <cell r="K891" t="str">
            <v>สงขลา</v>
          </cell>
          <cell r="L891" t="str">
            <v>9006</v>
          </cell>
          <cell r="M891" t="str">
            <v>สะบ้าย้อย</v>
          </cell>
          <cell r="N891" t="str">
            <v>900601</v>
          </cell>
          <cell r="O891" t="str">
            <v>สะบ้าย้อย</v>
          </cell>
          <cell r="P891" t="str">
            <v>01</v>
          </cell>
        </row>
        <row r="892">
          <cell r="D892" t="str">
            <v>11400</v>
          </cell>
          <cell r="E892" t="str">
            <v>รพ.สิงหนคร</v>
          </cell>
          <cell r="F892" t="str">
            <v>โรงพยาบาลสิงหนคร</v>
          </cell>
          <cell r="G892" t="str">
            <v>รพช.</v>
          </cell>
          <cell r="H892" t="str">
            <v>F2</v>
          </cell>
          <cell r="I892">
            <v>30</v>
          </cell>
          <cell r="J892" t="str">
            <v>90</v>
          </cell>
          <cell r="K892" t="str">
            <v>สงขลา</v>
          </cell>
          <cell r="L892" t="str">
            <v>9015</v>
          </cell>
          <cell r="M892" t="str">
            <v>สิงหนคร</v>
          </cell>
          <cell r="N892" t="str">
            <v>901502</v>
          </cell>
          <cell r="O892" t="str">
            <v>สทิงหม้อ</v>
          </cell>
          <cell r="P892" t="str">
            <v>05</v>
          </cell>
        </row>
        <row r="893">
          <cell r="D893" t="str">
            <v>10746</v>
          </cell>
          <cell r="E893" t="str">
            <v>รพ.สตูล</v>
          </cell>
          <cell r="F893" t="str">
            <v>โรงพยาบาลสตูล</v>
          </cell>
          <cell r="G893" t="str">
            <v>รพท.</v>
          </cell>
          <cell r="H893" t="str">
            <v>S</v>
          </cell>
          <cell r="I893">
            <v>240</v>
          </cell>
          <cell r="J893" t="str">
            <v>91</v>
          </cell>
          <cell r="K893" t="str">
            <v>สตูล</v>
          </cell>
          <cell r="L893" t="str">
            <v>9101</v>
          </cell>
          <cell r="M893" t="str">
            <v>เมืองสตูล</v>
          </cell>
          <cell r="N893" t="str">
            <v>910101</v>
          </cell>
          <cell r="O893" t="str">
            <v>พิมาน</v>
          </cell>
          <cell r="P893" t="str">
            <v>00</v>
          </cell>
        </row>
        <row r="894">
          <cell r="D894" t="str">
            <v>11405</v>
          </cell>
          <cell r="E894" t="str">
            <v>รพ.ละงู</v>
          </cell>
          <cell r="F894" t="str">
            <v>โรงพยาบาลละงู</v>
          </cell>
          <cell r="G894" t="str">
            <v>รพช.</v>
          </cell>
          <cell r="H894" t="str">
            <v>F1</v>
          </cell>
          <cell r="I894">
            <v>90</v>
          </cell>
          <cell r="J894" t="str">
            <v>91</v>
          </cell>
          <cell r="K894" t="str">
            <v>สตูล</v>
          </cell>
          <cell r="L894" t="str">
            <v>9105</v>
          </cell>
          <cell r="M894" t="str">
            <v>ละงู</v>
          </cell>
          <cell r="N894" t="str">
            <v>910501</v>
          </cell>
          <cell r="O894" t="str">
            <v>กำแพง</v>
          </cell>
          <cell r="P894" t="str">
            <v>06</v>
          </cell>
        </row>
        <row r="895">
          <cell r="D895" t="str">
            <v>11403</v>
          </cell>
          <cell r="E895" t="str">
            <v>รพ.ควนกาหลง</v>
          </cell>
          <cell r="F895" t="str">
            <v>โรงพยาบาลควนกาหลง</v>
          </cell>
          <cell r="G895" t="str">
            <v>รพช.</v>
          </cell>
          <cell r="H895" t="str">
            <v>F2</v>
          </cell>
          <cell r="I895">
            <v>33</v>
          </cell>
          <cell r="J895" t="str">
            <v>91</v>
          </cell>
          <cell r="K895" t="str">
            <v>สตูล</v>
          </cell>
          <cell r="L895" t="str">
            <v>9103</v>
          </cell>
          <cell r="M895" t="str">
            <v>ควนกาหลง</v>
          </cell>
          <cell r="N895" t="str">
            <v>910302</v>
          </cell>
          <cell r="O895" t="str">
            <v>ควนกาหลง</v>
          </cell>
          <cell r="P895" t="str">
            <v>07</v>
          </cell>
        </row>
        <row r="896">
          <cell r="D896" t="str">
            <v>11402</v>
          </cell>
          <cell r="E896" t="str">
            <v>รพ.ควนโดน</v>
          </cell>
          <cell r="F896" t="str">
            <v>โรงพยาบาลควนโดน</v>
          </cell>
          <cell r="G896" t="str">
            <v>รพช.</v>
          </cell>
          <cell r="H896" t="str">
            <v>F2</v>
          </cell>
          <cell r="I896">
            <v>30</v>
          </cell>
          <cell r="J896" t="str">
            <v>91</v>
          </cell>
          <cell r="K896" t="str">
            <v>สตูล</v>
          </cell>
          <cell r="L896" t="str">
            <v>9102</v>
          </cell>
          <cell r="M896" t="str">
            <v>ควนโดน</v>
          </cell>
          <cell r="N896" t="str">
            <v>910202</v>
          </cell>
          <cell r="O896" t="str">
            <v>ควนสตอ</v>
          </cell>
          <cell r="P896" t="str">
            <v>06</v>
          </cell>
        </row>
        <row r="897">
          <cell r="D897" t="str">
            <v>11404</v>
          </cell>
          <cell r="E897" t="str">
            <v>รพ.ท่าแพ</v>
          </cell>
          <cell r="F897" t="str">
            <v>โรงพยาบาลท่าแพ</v>
          </cell>
          <cell r="G897" t="str">
            <v>รพช.</v>
          </cell>
          <cell r="H897" t="str">
            <v>F2</v>
          </cell>
          <cell r="I897">
            <v>30</v>
          </cell>
          <cell r="J897" t="str">
            <v>91</v>
          </cell>
          <cell r="K897" t="str">
            <v>สตูล</v>
          </cell>
          <cell r="L897" t="str">
            <v>9104</v>
          </cell>
          <cell r="M897" t="str">
            <v>ท่าแพ</v>
          </cell>
          <cell r="N897" t="str">
            <v>910401</v>
          </cell>
          <cell r="O897" t="str">
            <v>ท่าแพ</v>
          </cell>
          <cell r="P897" t="str">
            <v>02</v>
          </cell>
        </row>
        <row r="898">
          <cell r="D898" t="str">
            <v>11406</v>
          </cell>
          <cell r="E898" t="str">
            <v>รพ.ทุ่งหว้า</v>
          </cell>
          <cell r="F898" t="str">
            <v>โรงพยาบาลทุ่งหว้า</v>
          </cell>
          <cell r="G898" t="str">
            <v>รพช.</v>
          </cell>
          <cell r="H898" t="str">
            <v>F2</v>
          </cell>
          <cell r="I898">
            <v>30</v>
          </cell>
          <cell r="J898" t="str">
            <v>91</v>
          </cell>
          <cell r="K898" t="str">
            <v>สตูล</v>
          </cell>
          <cell r="L898" t="str">
            <v>9106</v>
          </cell>
          <cell r="M898" t="str">
            <v>ทุ่งหว้า</v>
          </cell>
          <cell r="N898" t="str">
            <v>910601</v>
          </cell>
          <cell r="O898" t="str">
            <v>ทุ่งหว้า</v>
          </cell>
          <cell r="P898" t="str">
            <v>08</v>
          </cell>
        </row>
        <row r="899">
          <cell r="D899" t="str">
            <v>28786</v>
          </cell>
          <cell r="E899" t="str">
            <v>รพ.มะนัง</v>
          </cell>
          <cell r="F899" t="str">
            <v>โรงพยาบาลมะนัง</v>
          </cell>
          <cell r="G899" t="str">
            <v>รพช.</v>
          </cell>
          <cell r="H899" t="str">
            <v>F3</v>
          </cell>
          <cell r="I899">
            <v>30</v>
          </cell>
          <cell r="J899" t="str">
            <v>91</v>
          </cell>
          <cell r="K899" t="str">
            <v>สตูล</v>
          </cell>
          <cell r="L899" t="str">
            <v>9107</v>
          </cell>
          <cell r="M899" t="str">
            <v>มะนัง</v>
          </cell>
          <cell r="N899" t="str">
            <v>910701</v>
          </cell>
          <cell r="O899" t="str">
            <v>ปาล์มพัฒนา</v>
          </cell>
          <cell r="P899" t="str">
            <v>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จำนวนหน่วยงานปีงบประมาณ2563"/>
      <sheetName val="เขต"/>
      <sheetName val="สสจ_76แห่ง"/>
      <sheetName val="แผนภูมิ1"/>
      <sheetName val="รพศ_รพท_รพช_898แห่ง"/>
      <sheetName val="สสอ_878แห่ง"/>
      <sheetName val="รพสต_9770แห่ง"/>
    </sheetNames>
    <sheetDataSet>
      <sheetData sheetId="0"/>
      <sheetData sheetId="1"/>
      <sheetData sheetId="2"/>
      <sheetData sheetId="3" refreshError="1"/>
      <sheetData sheetId="4">
        <row r="2">
          <cell r="D2" t="str">
            <v>10674</v>
          </cell>
          <cell r="E2" t="str">
            <v>รพ.เชียงรายประชานุเคราะห์</v>
          </cell>
          <cell r="F2" t="str">
            <v>โรงพยาบาลเชียงรายประชานุเคราะห์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758</v>
          </cell>
        </row>
        <row r="3">
          <cell r="D3" t="str">
            <v>11192</v>
          </cell>
          <cell r="E3" t="str">
            <v>รพ.แม่จัน</v>
          </cell>
          <cell r="F3" t="str">
            <v>โรงพยาบาลแม่จัน</v>
          </cell>
          <cell r="G3" t="str">
            <v>โรงพยาบาลชุมชน</v>
          </cell>
          <cell r="H3" t="str">
            <v>M2</v>
          </cell>
          <cell r="I3">
            <v>158</v>
          </cell>
        </row>
        <row r="4">
          <cell r="D4" t="str">
            <v>11194</v>
          </cell>
          <cell r="E4" t="str">
            <v>รพ.แม่สาย</v>
          </cell>
          <cell r="F4" t="str">
            <v>โรงพยาบาลแม่สาย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</row>
        <row r="5">
          <cell r="D5" t="str">
            <v>11189</v>
          </cell>
          <cell r="E5" t="str">
            <v>รพ.เทิง</v>
          </cell>
          <cell r="F5" t="str">
            <v>โรงพยาบาลเทิง</v>
          </cell>
          <cell r="G5" t="str">
            <v>โรงพยาบาลชุมชน</v>
          </cell>
          <cell r="H5" t="str">
            <v>F1</v>
          </cell>
          <cell r="I5">
            <v>69</v>
          </cell>
        </row>
        <row r="6">
          <cell r="D6" t="str">
            <v>11190</v>
          </cell>
          <cell r="E6" t="str">
            <v>รพ.พาน</v>
          </cell>
          <cell r="F6" t="str">
            <v>โรงพยาบาลพาน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</row>
        <row r="7">
          <cell r="D7" t="str">
            <v>11196</v>
          </cell>
          <cell r="E7" t="str">
            <v>รพ.เวียงป่าเป้า</v>
          </cell>
          <cell r="F7" t="str">
            <v>โรงพยาบาลเวียงป่าเป้า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</row>
        <row r="8">
          <cell r="D8" t="str">
            <v>11454</v>
          </cell>
          <cell r="E8" t="str">
            <v>รพ.สมเด็จพระยุพราชเชียงของ</v>
          </cell>
          <cell r="F8" t="str">
            <v>โรงพยาบาลสมเด็จพระยุพราชเชียงของ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</row>
        <row r="9">
          <cell r="D9" t="str">
            <v>11199</v>
          </cell>
          <cell r="E9" t="str">
            <v>รพ.ขุนตาล</v>
          </cell>
          <cell r="F9" t="str">
            <v>โรงพยาบาลขุนตาล</v>
          </cell>
          <cell r="G9" t="str">
            <v>โรงพยาบาลชุมชน</v>
          </cell>
          <cell r="H9" t="str">
            <v>F2</v>
          </cell>
          <cell r="I9">
            <v>41</v>
          </cell>
        </row>
        <row r="10">
          <cell r="D10" t="str">
            <v>11193</v>
          </cell>
          <cell r="E10" t="str">
            <v>รพ.เชียงแสน</v>
          </cell>
          <cell r="F10" t="str">
            <v>โรงพยาบาลเชียงแสน</v>
          </cell>
          <cell r="G10" t="str">
            <v>โรงพยาบาลชุมชน</v>
          </cell>
          <cell r="H10" t="str">
            <v>F2</v>
          </cell>
          <cell r="I10">
            <v>52</v>
          </cell>
        </row>
        <row r="11">
          <cell r="D11" t="str">
            <v>11191</v>
          </cell>
          <cell r="E11" t="str">
            <v>รพ.ป่าแดด</v>
          </cell>
          <cell r="F11" t="str">
            <v>โรงพยาบาลป่าแดด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</row>
        <row r="12">
          <cell r="D12" t="str">
            <v>11197</v>
          </cell>
          <cell r="E12" t="str">
            <v>รพ.พญาเม็งราย</v>
          </cell>
          <cell r="F12" t="str">
            <v>โรงพยาบาลพญาเม็งราย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60</v>
          </cell>
        </row>
        <row r="13">
          <cell r="D13" t="str">
            <v>11200</v>
          </cell>
          <cell r="E13" t="str">
            <v>รพ.แม่ฟ้าหลวง</v>
          </cell>
          <cell r="F13" t="str">
            <v>โรงพยาบาลแม่ฟ้าหลวง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</row>
        <row r="14">
          <cell r="D14" t="str">
            <v>11201</v>
          </cell>
          <cell r="E14" t="str">
            <v>รพ.แม่ลาว</v>
          </cell>
          <cell r="F14" t="str">
            <v>โรงพยาบาลแม่ลาว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</row>
        <row r="15">
          <cell r="D15" t="str">
            <v>11195</v>
          </cell>
          <cell r="E15" t="str">
            <v>รพ.แม่สรวย</v>
          </cell>
          <cell r="F15" t="str">
            <v>โรงพยาบาลแม่สรวย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</row>
        <row r="16">
          <cell r="D16" t="str">
            <v>11198</v>
          </cell>
          <cell r="E16" t="str">
            <v>รพ.เวียงแก่น</v>
          </cell>
          <cell r="F16" t="str">
            <v>โรงพยาบาลเวียงแก่น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</row>
        <row r="17">
          <cell r="D17" t="str">
            <v>11202</v>
          </cell>
          <cell r="E17" t="str">
            <v>รพ.เวียงเชียงรุ้ง</v>
          </cell>
          <cell r="F17" t="str">
            <v>โรงพยาบาลเวียงเชียงรุ้ง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30</v>
          </cell>
        </row>
        <row r="18">
          <cell r="D18" t="str">
            <v>15012</v>
          </cell>
          <cell r="E18" t="str">
            <v>รพ.สมเด็จพระญาณสังวร</v>
          </cell>
          <cell r="F18" t="str">
            <v>โรงพยาบาลสมเด็จพระญาณสังวร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43</v>
          </cell>
        </row>
        <row r="19">
          <cell r="D19" t="str">
            <v>28823</v>
          </cell>
          <cell r="E19" t="str">
            <v>รพ.ดอยหลวง</v>
          </cell>
          <cell r="F19" t="str">
            <v>โรงพยาบาลดอยหลวง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</row>
        <row r="20">
          <cell r="D20" t="str">
            <v>10713</v>
          </cell>
          <cell r="E20" t="str">
            <v>รพ.นครพิงค์</v>
          </cell>
          <cell r="F20" t="str">
            <v>โรงพยาบาลนครพิงค์</v>
          </cell>
          <cell r="G20" t="str">
            <v>โรงพยาบาลศูนย์</v>
          </cell>
          <cell r="H20" t="str">
            <v>A</v>
          </cell>
          <cell r="I20">
            <v>609</v>
          </cell>
        </row>
        <row r="21">
          <cell r="D21" t="str">
            <v>11119</v>
          </cell>
          <cell r="E21" t="str">
            <v>รพ.จอมทอง</v>
          </cell>
          <cell r="F21" t="str">
            <v>โรงพยาบาลจอมทอง</v>
          </cell>
          <cell r="G21" t="str">
            <v>โรงพยาบาลทั่วไป</v>
          </cell>
          <cell r="H21" t="str">
            <v>M1</v>
          </cell>
          <cell r="I21">
            <v>240</v>
          </cell>
        </row>
        <row r="22">
          <cell r="D22" t="str">
            <v>11125</v>
          </cell>
          <cell r="E22" t="str">
            <v>รพ.ฝาง</v>
          </cell>
          <cell r="F22" t="str">
            <v>โรงพยาบาลฝาง</v>
          </cell>
          <cell r="G22" t="str">
            <v>โรงพยาบาลทั่วไป</v>
          </cell>
          <cell r="H22" t="str">
            <v>M1</v>
          </cell>
          <cell r="I22">
            <v>230</v>
          </cell>
        </row>
        <row r="23">
          <cell r="D23" t="str">
            <v>11130</v>
          </cell>
          <cell r="E23" t="str">
            <v>รพ.สันทราย</v>
          </cell>
          <cell r="F23" t="str">
            <v>โรงพยาบาลสันทราย</v>
          </cell>
          <cell r="G23" t="str">
            <v>โรงพยาบาลชุมชน</v>
          </cell>
          <cell r="H23" t="str">
            <v>M2</v>
          </cell>
          <cell r="I23">
            <v>168</v>
          </cell>
        </row>
        <row r="24">
          <cell r="D24" t="str">
            <v>11128</v>
          </cell>
          <cell r="E24" t="str">
            <v>รพ.สันป่าตอง</v>
          </cell>
          <cell r="F24" t="str">
            <v>โรงพยาบาลสันป่าตอง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</row>
        <row r="25">
          <cell r="D25" t="str">
            <v>11121</v>
          </cell>
          <cell r="E25" t="str">
            <v>รพ.เชียงดาว</v>
          </cell>
          <cell r="F25" t="str">
            <v>โรงพยาบาลเชียงดาว</v>
          </cell>
          <cell r="G25" t="str">
            <v>โรงพยาบาลชุมชน</v>
          </cell>
          <cell r="H25" t="str">
            <v>F1</v>
          </cell>
          <cell r="I25">
            <v>89</v>
          </cell>
        </row>
        <row r="26">
          <cell r="D26" t="str">
            <v>11131</v>
          </cell>
          <cell r="E26" t="str">
            <v>รพ.หางดง</v>
          </cell>
          <cell r="F26" t="str">
            <v>โรงพยาบาลหางดง</v>
          </cell>
          <cell r="G26" t="str">
            <v>โรงพยาบาลชุมชน</v>
          </cell>
          <cell r="H26" t="str">
            <v>F1</v>
          </cell>
          <cell r="I26">
            <v>88</v>
          </cell>
        </row>
        <row r="27">
          <cell r="D27" t="str">
            <v>11137</v>
          </cell>
          <cell r="E27" t="str">
            <v>รพ.ไชยปราการ</v>
          </cell>
          <cell r="F27" t="str">
            <v>โรงพยาบาลไชยปราการ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</row>
        <row r="28">
          <cell r="D28" t="str">
            <v>11133</v>
          </cell>
          <cell r="E28" t="str">
            <v>รพ.ดอยเต่า</v>
          </cell>
          <cell r="F28" t="str">
            <v>โรงพยาบาลดอยเต่า</v>
          </cell>
          <cell r="G28" t="str">
            <v>โรงพยาบาลชุมชน</v>
          </cell>
          <cell r="H28" t="str">
            <v>F2</v>
          </cell>
          <cell r="I28">
            <v>30</v>
          </cell>
        </row>
        <row r="29">
          <cell r="D29" t="str">
            <v>11122</v>
          </cell>
          <cell r="E29" t="str">
            <v>รพ.ดอยสะเก็ด</v>
          </cell>
          <cell r="F29" t="str">
            <v>โรงพยาบาลดอยสะเก็ด</v>
          </cell>
          <cell r="G29" t="str">
            <v>โรงพยาบาลชุมชน</v>
          </cell>
          <cell r="H29" t="str">
            <v>F2</v>
          </cell>
          <cell r="I29">
            <v>60</v>
          </cell>
        </row>
        <row r="30">
          <cell r="D30" t="str">
            <v>11643</v>
          </cell>
          <cell r="E30" t="str">
            <v>รพ.ดอยหล่อ</v>
          </cell>
          <cell r="F30" t="str">
            <v>โรงพยาบาลดอยหล่อ</v>
          </cell>
          <cell r="G30" t="str">
            <v>โรงพยาบาลชุมชน</v>
          </cell>
          <cell r="H30" t="str">
            <v>F2</v>
          </cell>
          <cell r="I30">
            <v>30</v>
          </cell>
        </row>
        <row r="31">
          <cell r="D31" t="str">
            <v>11120</v>
          </cell>
          <cell r="E31" t="str">
            <v>รพ.เทพรัตนเวชชานุกูลเฉลิมพระเกียรติ ๖๐ พรรษา</v>
          </cell>
          <cell r="F31" t="str">
            <v>โรงพยาบาลเทพรัตนเวชชานุกูลเฉลิมพระเกียรติ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</row>
        <row r="32">
          <cell r="D32" t="str">
            <v>11127</v>
          </cell>
          <cell r="E32" t="str">
            <v>รพ.พร้าว</v>
          </cell>
          <cell r="F32" t="str">
            <v>โรงพยาบาลพร้าว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</row>
        <row r="33">
          <cell r="D33" t="str">
            <v>11123</v>
          </cell>
          <cell r="E33" t="str">
            <v>รพ.แม่แตง</v>
          </cell>
          <cell r="F33" t="str">
            <v>โรงพยาบาลแม่แตง</v>
          </cell>
          <cell r="G33" t="str">
            <v>โรงพยาบาลชุมชน</v>
          </cell>
          <cell r="H33" t="str">
            <v>F2</v>
          </cell>
          <cell r="I33">
            <v>60</v>
          </cell>
        </row>
        <row r="34">
          <cell r="D34" t="str">
            <v>11138</v>
          </cell>
          <cell r="E34" t="str">
            <v>รพ.แม่วาง</v>
          </cell>
          <cell r="F34" t="str">
            <v>โรงพยาบาลแม่วาง</v>
          </cell>
          <cell r="G34" t="str">
            <v>โรงพยาบาลชุมชน</v>
          </cell>
          <cell r="H34" t="str">
            <v>F2</v>
          </cell>
          <cell r="I34">
            <v>36</v>
          </cell>
        </row>
        <row r="35">
          <cell r="D35" t="str">
            <v>11139</v>
          </cell>
          <cell r="E35" t="str">
            <v>รพ.แม่ออน</v>
          </cell>
          <cell r="F35" t="str">
            <v>โรงพยาบาลแม่ออน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</row>
        <row r="36">
          <cell r="D36" t="str">
            <v>11126</v>
          </cell>
          <cell r="E36" t="str">
            <v>รพ.แม่อาย</v>
          </cell>
          <cell r="F36" t="str">
            <v>โรงพยาบาลแม่อาย</v>
          </cell>
          <cell r="G36" t="str">
            <v>โรงพยาบาลชุมชน</v>
          </cell>
          <cell r="H36" t="str">
            <v>F2</v>
          </cell>
          <cell r="I36">
            <v>75</v>
          </cell>
        </row>
        <row r="37">
          <cell r="D37" t="str">
            <v>11136</v>
          </cell>
          <cell r="E37" t="str">
            <v>รพ.เวียงแหง</v>
          </cell>
          <cell r="F37" t="str">
            <v>โรงพยาบาลเวียงแหง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</row>
        <row r="38">
          <cell r="D38" t="str">
            <v>11124</v>
          </cell>
          <cell r="E38" t="str">
            <v>รพ.สะเมิง</v>
          </cell>
          <cell r="F38" t="str">
            <v>โรงพยาบาลสะเมิง</v>
          </cell>
          <cell r="G38" t="str">
            <v>โรงพยาบาลชุมชน</v>
          </cell>
          <cell r="H38" t="str">
            <v>F2</v>
          </cell>
          <cell r="I38">
            <v>30</v>
          </cell>
        </row>
        <row r="39">
          <cell r="D39" t="str">
            <v>11129</v>
          </cell>
          <cell r="E39" t="str">
            <v>รพ.สันกำแพง</v>
          </cell>
          <cell r="F39" t="str">
            <v>โรงพยาบาลสันกำแพง</v>
          </cell>
          <cell r="G39" t="str">
            <v>โรงพยาบาลชุมชน</v>
          </cell>
          <cell r="H39" t="str">
            <v>F2</v>
          </cell>
          <cell r="I39">
            <v>57</v>
          </cell>
        </row>
        <row r="40">
          <cell r="D40" t="str">
            <v>11135</v>
          </cell>
          <cell r="E40" t="str">
            <v>รพ.สารภี</v>
          </cell>
          <cell r="F40" t="str">
            <v>โรงพยาบาลสารภี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</row>
        <row r="41">
          <cell r="D41" t="str">
            <v>11134</v>
          </cell>
          <cell r="E41" t="str">
            <v>รพ.อมก๋อย</v>
          </cell>
          <cell r="F41" t="str">
            <v>โรงพยาบาลอมก๋อย</v>
          </cell>
          <cell r="G41" t="str">
            <v>โรงพยาบาลชุมชน</v>
          </cell>
          <cell r="H41" t="str">
            <v>F2</v>
          </cell>
          <cell r="I41">
            <v>64</v>
          </cell>
        </row>
        <row r="42">
          <cell r="D42" t="str">
            <v>11132</v>
          </cell>
          <cell r="E42" t="str">
            <v>รพ.ฮอด</v>
          </cell>
          <cell r="F42" t="str">
            <v>โรงพยาบาลฮอด</v>
          </cell>
          <cell r="G42" t="str">
            <v>โรงพยาบาลชุมชน</v>
          </cell>
          <cell r="H42" t="str">
            <v>F2</v>
          </cell>
          <cell r="I42">
            <v>77</v>
          </cell>
        </row>
        <row r="43">
          <cell r="D43" t="str">
            <v>23736</v>
          </cell>
          <cell r="E43" t="str">
            <v>รพ.วัดจันทร์เฉลิมพระเกียรติ ๘๐ พรรษา</v>
          </cell>
          <cell r="F43" t="str">
            <v>โรงพยาบาลวัดจันทร์เฉลิมพระเกียรติ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23</v>
          </cell>
        </row>
        <row r="44">
          <cell r="D44" t="str">
            <v>10716</v>
          </cell>
          <cell r="E44" t="str">
            <v>รพ.น่าน</v>
          </cell>
          <cell r="F44" t="str">
            <v>โรงพยาบาลน่าน</v>
          </cell>
          <cell r="G44" t="str">
            <v>โรงพยาบาลทั่วไป</v>
          </cell>
          <cell r="H44" t="str">
            <v>S</v>
          </cell>
          <cell r="I44">
            <v>502</v>
          </cell>
        </row>
        <row r="45">
          <cell r="D45" t="str">
            <v>11453</v>
          </cell>
          <cell r="E45" t="str">
            <v>รพ.สมเด็จพระยุพราชปัว</v>
          </cell>
          <cell r="F45" t="str">
            <v>โรงพยาบาลสมเด็จพระยุพราชปัว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125</v>
          </cell>
        </row>
        <row r="46">
          <cell r="D46" t="str">
            <v>11625</v>
          </cell>
          <cell r="E46" t="str">
            <v>รพ.เฉลิมพระเกียรติ</v>
          </cell>
          <cell r="F46" t="str">
            <v>โรงพยาบาลเฉลิมพระเกียรติ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</row>
        <row r="47">
          <cell r="D47" t="str">
            <v>11179</v>
          </cell>
          <cell r="E47" t="str">
            <v>รพ.เชียงกลาง</v>
          </cell>
          <cell r="F47" t="str">
            <v>โรงพยาบาลเชียงกลาง</v>
          </cell>
          <cell r="G47" t="str">
            <v>โรงพยาบาลชุมชน</v>
          </cell>
          <cell r="H47" t="str">
            <v>F2</v>
          </cell>
          <cell r="I47">
            <v>37</v>
          </cell>
        </row>
        <row r="48">
          <cell r="D48" t="str">
            <v>11176</v>
          </cell>
          <cell r="E48" t="str">
            <v>รพ.ท่าวังผา</v>
          </cell>
          <cell r="F48" t="str">
            <v>โรงพยาบาลท่าวังผา</v>
          </cell>
          <cell r="G48" t="str">
            <v>โรงพยาบาลชุมชน</v>
          </cell>
          <cell r="H48" t="str">
            <v>F2</v>
          </cell>
          <cell r="I48">
            <v>36</v>
          </cell>
        </row>
        <row r="49">
          <cell r="D49" t="str">
            <v>11178</v>
          </cell>
          <cell r="E49" t="str">
            <v>รพ.ทุ่งช้าง</v>
          </cell>
          <cell r="F49" t="str">
            <v>โรงพยาบาลทุ่งช้าง</v>
          </cell>
          <cell r="G49" t="str">
            <v>โรงพยาบาลชุมชน</v>
          </cell>
          <cell r="H49" t="str">
            <v>F2</v>
          </cell>
          <cell r="I49">
            <v>30</v>
          </cell>
        </row>
        <row r="50">
          <cell r="D50" t="str">
            <v>11175</v>
          </cell>
          <cell r="E50" t="str">
            <v>รพ.นาน้อย</v>
          </cell>
          <cell r="F50" t="str">
            <v>โรงพยาบาลนาน้อย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</row>
        <row r="51">
          <cell r="D51" t="str">
            <v>11180</v>
          </cell>
          <cell r="E51" t="str">
            <v>รพ.นาหมื่น</v>
          </cell>
          <cell r="F51" t="str">
            <v>โรงพยาบาลนาหมื่น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</row>
        <row r="52">
          <cell r="D52" t="str">
            <v>11182</v>
          </cell>
          <cell r="E52" t="str">
            <v>รพ.บ่อเกลือ</v>
          </cell>
          <cell r="F52" t="str">
            <v>โรงพยาบาลบ่อเกลือ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</row>
        <row r="53">
          <cell r="D53" t="str">
            <v>11174</v>
          </cell>
          <cell r="E53" t="str">
            <v>รพ.บ้านหลวง</v>
          </cell>
          <cell r="F53" t="str">
            <v>โรงพยาบาลบ้านหลวง</v>
          </cell>
          <cell r="G53" t="str">
            <v>โรงพยาบาลชุมชน</v>
          </cell>
          <cell r="H53" t="str">
            <v>F2</v>
          </cell>
          <cell r="I53">
            <v>30</v>
          </cell>
        </row>
        <row r="54">
          <cell r="D54" t="str">
            <v>11173</v>
          </cell>
          <cell r="E54" t="str">
            <v>รพ.แม่จริม</v>
          </cell>
          <cell r="F54" t="str">
            <v>โรงพยาบาลแม่จริม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</row>
        <row r="55">
          <cell r="D55" t="str">
            <v>11177</v>
          </cell>
          <cell r="E55" t="str">
            <v>รพ.เวียงสา</v>
          </cell>
          <cell r="F55" t="str">
            <v>โรงพยาบาลเวียงสา</v>
          </cell>
          <cell r="G55" t="str">
            <v>โรงพยาบาลชุมชน</v>
          </cell>
          <cell r="H55" t="str">
            <v>F2</v>
          </cell>
          <cell r="I55">
            <v>84</v>
          </cell>
        </row>
        <row r="56">
          <cell r="D56" t="str">
            <v>11183</v>
          </cell>
          <cell r="E56" t="str">
            <v>รพ.สองแคว</v>
          </cell>
          <cell r="F56" t="str">
            <v>โรงพยาบาลสองแคว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</row>
        <row r="57">
          <cell r="D57" t="str">
            <v>11181</v>
          </cell>
          <cell r="E57" t="str">
            <v>รพ.สันติสุข</v>
          </cell>
          <cell r="F57" t="str">
            <v>โรงพยาบาลสันติสุข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</row>
        <row r="58">
          <cell r="D58" t="str">
            <v>25017</v>
          </cell>
          <cell r="E58" t="str">
            <v>รพ.ภูเพียง</v>
          </cell>
          <cell r="F58" t="str">
            <v>โรงพยาบาลภูเพียง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</row>
        <row r="59">
          <cell r="D59" t="str">
            <v>10717</v>
          </cell>
          <cell r="E59" t="str">
            <v>รพ.พะเยา</v>
          </cell>
          <cell r="F59" t="str">
            <v>โรงพยาบาลพะเยา</v>
          </cell>
          <cell r="G59" t="str">
            <v>โรงพยาบาลทั่วไป</v>
          </cell>
          <cell r="H59" t="str">
            <v>S</v>
          </cell>
          <cell r="I59">
            <v>400</v>
          </cell>
        </row>
        <row r="60">
          <cell r="D60" t="str">
            <v>10718</v>
          </cell>
          <cell r="E60" t="str">
            <v>รพ.เชียงคำ</v>
          </cell>
          <cell r="F60" t="str">
            <v>โรงพยาบาลเชียงคำ</v>
          </cell>
          <cell r="G60" t="str">
            <v>โรงพยาบาลทั่วไป</v>
          </cell>
          <cell r="H60" t="str">
            <v>M1</v>
          </cell>
          <cell r="I60">
            <v>231</v>
          </cell>
        </row>
        <row r="61">
          <cell r="D61" t="str">
            <v>11184</v>
          </cell>
          <cell r="E61" t="str">
            <v>รพ.จุน</v>
          </cell>
          <cell r="F61" t="str">
            <v>โรงพยาบาลจุน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</row>
        <row r="62">
          <cell r="D62" t="str">
            <v>11185</v>
          </cell>
          <cell r="E62" t="str">
            <v>รพ.เชียงม่วน</v>
          </cell>
          <cell r="F62" t="str">
            <v>โรงพยาบาลเชียงม่วน</v>
          </cell>
          <cell r="G62" t="str">
            <v>โรงพยาบาลชุมชน</v>
          </cell>
          <cell r="H62" t="str">
            <v>F2</v>
          </cell>
          <cell r="I62">
            <v>30</v>
          </cell>
        </row>
        <row r="63">
          <cell r="D63" t="str">
            <v>11186</v>
          </cell>
          <cell r="E63" t="str">
            <v>รพ.ดอกคำใต้</v>
          </cell>
          <cell r="F63" t="str">
            <v>โรงพยาบาลดอกคำใต้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</row>
        <row r="64">
          <cell r="D64" t="str">
            <v>11187</v>
          </cell>
          <cell r="E64" t="str">
            <v>รพ.ปง</v>
          </cell>
          <cell r="F64" t="str">
            <v>โรงพยาบาลปง</v>
          </cell>
          <cell r="G64" t="str">
            <v>โรงพยาบาลชุมชน</v>
          </cell>
          <cell r="H64" t="str">
            <v>F2</v>
          </cell>
          <cell r="I64">
            <v>56</v>
          </cell>
        </row>
        <row r="65">
          <cell r="D65" t="str">
            <v>11188</v>
          </cell>
          <cell r="E65" t="str">
            <v>รพ.แม่ใจ</v>
          </cell>
          <cell r="F65" t="str">
            <v>โรงพยาบาลแม่ใจ</v>
          </cell>
          <cell r="G65" t="str">
            <v>โรงพยาบาลชุมชน</v>
          </cell>
          <cell r="H65" t="str">
            <v>F2</v>
          </cell>
          <cell r="I65">
            <v>34</v>
          </cell>
        </row>
        <row r="66">
          <cell r="D66" t="str">
            <v>40745</v>
          </cell>
          <cell r="E66" t="str">
            <v>รพ.ภูกามยาว</v>
          </cell>
          <cell r="F66" t="str">
            <v>โรงพยาบาลภูกามยาว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</row>
        <row r="67">
          <cell r="D67" t="str">
            <v>40744</v>
          </cell>
          <cell r="E67" t="str">
            <v>รพ.ภูซาง</v>
          </cell>
          <cell r="F67" t="str">
            <v>โรงพยาบาลภูซาง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</row>
        <row r="68">
          <cell r="D68" t="str">
            <v>10715</v>
          </cell>
          <cell r="E68" t="str">
            <v>รพ.แพร่</v>
          </cell>
          <cell r="F68" t="str">
            <v>โรงพยาบาลแพร่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</row>
        <row r="69">
          <cell r="D69" t="str">
            <v>11452</v>
          </cell>
          <cell r="E69" t="str">
            <v>รพ.สมเด็จพระยุพราชเด่นชัย</v>
          </cell>
          <cell r="F69" t="str">
            <v>โรงพยาบาลสมเด็จพระยุพราชเด่นชัย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34</v>
          </cell>
        </row>
        <row r="70">
          <cell r="D70" t="str">
            <v>11166</v>
          </cell>
          <cell r="E70" t="str">
            <v>รพ.ร้องกวาง</v>
          </cell>
          <cell r="F70" t="str">
            <v>โรงพยาบาลร้องกวาง</v>
          </cell>
          <cell r="G70" t="str">
            <v>โรงพยาบาลชุมชน</v>
          </cell>
          <cell r="H70" t="str">
            <v>F2</v>
          </cell>
          <cell r="I70">
            <v>64</v>
          </cell>
        </row>
        <row r="71">
          <cell r="D71" t="str">
            <v>11167</v>
          </cell>
          <cell r="E71" t="str">
            <v>รพ.ลอง</v>
          </cell>
          <cell r="F71" t="str">
            <v>โรงพยาบาลลอง</v>
          </cell>
          <cell r="G71" t="str">
            <v>โรงพยาบาลชุมชน</v>
          </cell>
          <cell r="H71" t="str">
            <v>F2</v>
          </cell>
          <cell r="I71">
            <v>60</v>
          </cell>
        </row>
        <row r="72">
          <cell r="D72" t="str">
            <v>11171</v>
          </cell>
          <cell r="E72" t="str">
            <v>รพ.วังชิ้น</v>
          </cell>
          <cell r="F72" t="str">
            <v>โรงพยาบาลวังชิ้น</v>
          </cell>
          <cell r="G72" t="str">
            <v>โรงพยาบาลชุมชน</v>
          </cell>
          <cell r="H72" t="str">
            <v>F2</v>
          </cell>
          <cell r="I72">
            <v>38</v>
          </cell>
        </row>
        <row r="73">
          <cell r="D73" t="str">
            <v>11170</v>
          </cell>
          <cell r="E73" t="str">
            <v>รพ.สอง</v>
          </cell>
          <cell r="F73" t="str">
            <v>โรงพยาบาลสอง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</row>
        <row r="74">
          <cell r="D74" t="str">
            <v>11169</v>
          </cell>
          <cell r="E74" t="str">
            <v>รพ.สูงเม่น</v>
          </cell>
          <cell r="F74" t="str">
            <v>โรงพยาบาลสูงเม่น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</row>
        <row r="75">
          <cell r="D75" t="str">
            <v>11172</v>
          </cell>
          <cell r="E75" t="str">
            <v>รพ.หนองม่วงไข่</v>
          </cell>
          <cell r="F75" t="str">
            <v>โรงพยาบาลหนองม่วงไข่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34</v>
          </cell>
        </row>
        <row r="76">
          <cell r="D76" t="str">
            <v>10719</v>
          </cell>
          <cell r="E76" t="str">
            <v>รพ.ศรีสังวาลย์</v>
          </cell>
          <cell r="F76" t="str">
            <v>โรงพยาบาลศรีสังวาลย์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198</v>
          </cell>
        </row>
        <row r="77">
          <cell r="D77" t="str">
            <v>11205</v>
          </cell>
          <cell r="E77" t="str">
            <v>รพ.แม่สะเรียง</v>
          </cell>
          <cell r="F77" t="str">
            <v>โรงพยาบาลแม่สะเรียง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118</v>
          </cell>
        </row>
        <row r="78">
          <cell r="D78" t="str">
            <v>11204</v>
          </cell>
          <cell r="E78" t="str">
            <v>รพ.ปาย</v>
          </cell>
          <cell r="F78" t="str">
            <v>โรงพยาบาลปาย</v>
          </cell>
          <cell r="G78" t="str">
            <v>โรงพยาบาลชุมชน</v>
          </cell>
          <cell r="H78" t="str">
            <v>F1</v>
          </cell>
          <cell r="I78">
            <v>60</v>
          </cell>
        </row>
        <row r="79">
          <cell r="D79" t="str">
            <v>11203</v>
          </cell>
          <cell r="E79" t="str">
            <v>รพ.ขุนยวม</v>
          </cell>
          <cell r="F79" t="str">
            <v>โรงพยาบาลขุนยวม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</row>
        <row r="80">
          <cell r="D80" t="str">
            <v>11208</v>
          </cell>
          <cell r="E80" t="str">
            <v>รพ.ปางมะผ้า</v>
          </cell>
          <cell r="F80" t="str">
            <v>โรงพยาบาลปางมะผ้า</v>
          </cell>
          <cell r="G80" t="str">
            <v>โรงพยาบาลชุมชน</v>
          </cell>
          <cell r="H80" t="str">
            <v>F2</v>
          </cell>
          <cell r="I80">
            <v>34</v>
          </cell>
        </row>
        <row r="81">
          <cell r="D81" t="str">
            <v>11206</v>
          </cell>
          <cell r="E81" t="str">
            <v>รพ.แม่ลาน้อย</v>
          </cell>
          <cell r="F81" t="str">
            <v>โรงพยาบาลแม่ลาน้อย</v>
          </cell>
          <cell r="G81" t="str">
            <v>โรงพยาบาลชุมชน</v>
          </cell>
          <cell r="H81" t="str">
            <v>F2</v>
          </cell>
          <cell r="I81">
            <v>30</v>
          </cell>
        </row>
        <row r="82">
          <cell r="D82" t="str">
            <v>11207</v>
          </cell>
          <cell r="E82" t="str">
            <v>รพ.สบเมย</v>
          </cell>
          <cell r="F82" t="str">
            <v>โรงพยาบาลสบเมย</v>
          </cell>
          <cell r="G82" t="str">
            <v>โรงพยาบาลชุมชน</v>
          </cell>
          <cell r="H82" t="str">
            <v>F2</v>
          </cell>
          <cell r="I82">
            <v>30</v>
          </cell>
        </row>
        <row r="83">
          <cell r="D83" t="str">
            <v>10672</v>
          </cell>
          <cell r="E83" t="str">
            <v>รพ.ลำปาง</v>
          </cell>
          <cell r="F83" t="str">
            <v>โรงพยาบาลลำปาง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</row>
        <row r="84">
          <cell r="D84" t="str">
            <v>11147</v>
          </cell>
          <cell r="E84" t="str">
            <v>รพ.เกาะคา</v>
          </cell>
          <cell r="F84" t="str">
            <v>โรงพยาบาลเกาะคา</v>
          </cell>
          <cell r="G84" t="str">
            <v>โรงพยาบาลชุมชน</v>
          </cell>
          <cell r="H84" t="str">
            <v>M2</v>
          </cell>
          <cell r="I84">
            <v>120</v>
          </cell>
        </row>
        <row r="85">
          <cell r="D85" t="str">
            <v>11152</v>
          </cell>
          <cell r="E85" t="str">
            <v>รพ.เถิน</v>
          </cell>
          <cell r="F85" t="str">
            <v>โรงพยาบาลเถิน</v>
          </cell>
          <cell r="G85" t="str">
            <v>โรงพยาบาลชุมชน</v>
          </cell>
          <cell r="H85" t="str">
            <v>M2</v>
          </cell>
          <cell r="I85">
            <v>60</v>
          </cell>
        </row>
        <row r="86">
          <cell r="D86" t="str">
            <v>11149</v>
          </cell>
          <cell r="E86" t="str">
            <v>รพ.งาว</v>
          </cell>
          <cell r="F86" t="str">
            <v>โรงพยาบาลงาว</v>
          </cell>
          <cell r="G86" t="str">
            <v>โรงพยาบาลชุมชน</v>
          </cell>
          <cell r="H86" t="str">
            <v>F2</v>
          </cell>
          <cell r="I86">
            <v>40</v>
          </cell>
        </row>
        <row r="87">
          <cell r="D87" t="str">
            <v>11150</v>
          </cell>
          <cell r="E87" t="str">
            <v>รพ.แจ้ห่ม</v>
          </cell>
          <cell r="F87" t="str">
            <v>โรงพยาบาลแจ้ห่ม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</row>
        <row r="88">
          <cell r="D88" t="str">
            <v>11157</v>
          </cell>
          <cell r="E88" t="str">
            <v>รพ.เมืองปาน</v>
          </cell>
          <cell r="F88" t="str">
            <v>โรงพยาบาลเมืองปาน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</row>
        <row r="89">
          <cell r="D89" t="str">
            <v>11154</v>
          </cell>
          <cell r="E89" t="str">
            <v>รพ.แม่ทะ</v>
          </cell>
          <cell r="F89" t="str">
            <v>โรงพยาบาลแม่ทะ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</row>
        <row r="90">
          <cell r="D90" t="str">
            <v>11153</v>
          </cell>
          <cell r="E90" t="str">
            <v>รพ.แม่พริก</v>
          </cell>
          <cell r="F90" t="str">
            <v>โรงพยาบาลแม่พริก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</row>
        <row r="91">
          <cell r="D91" t="str">
            <v>11146</v>
          </cell>
          <cell r="E91" t="str">
            <v>รพ.แม่เมาะ</v>
          </cell>
          <cell r="F91" t="str">
            <v>โรงพยาบาลแม่เมาะ</v>
          </cell>
          <cell r="G91" t="str">
            <v>โรงพยาบาลชุมชน</v>
          </cell>
          <cell r="H91" t="str">
            <v>F2</v>
          </cell>
          <cell r="I91">
            <v>30</v>
          </cell>
        </row>
        <row r="92">
          <cell r="D92" t="str">
            <v>11151</v>
          </cell>
          <cell r="E92" t="str">
            <v>รพ.วังเหนือ</v>
          </cell>
          <cell r="F92" t="str">
            <v>โรงพยาบาลวังเหนือ</v>
          </cell>
          <cell r="G92" t="str">
            <v>โรงพยาบาลชุมชน</v>
          </cell>
          <cell r="H92" t="str">
            <v>F2</v>
          </cell>
          <cell r="I92">
            <v>30</v>
          </cell>
        </row>
        <row r="93">
          <cell r="D93" t="str">
            <v>11155</v>
          </cell>
          <cell r="E93" t="str">
            <v>รพ.สบปราบ</v>
          </cell>
          <cell r="F93" t="str">
            <v>โรงพยาบาลสบปราบ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</row>
        <row r="94">
          <cell r="D94" t="str">
            <v>11148</v>
          </cell>
          <cell r="E94" t="str">
            <v>รพ.เสริมงาม</v>
          </cell>
          <cell r="F94" t="str">
            <v>โรงพยาบาลเสริมงาม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</row>
        <row r="95">
          <cell r="D95" t="str">
            <v>11156</v>
          </cell>
          <cell r="E95" t="str">
            <v>รพ.ห้างฉัตร</v>
          </cell>
          <cell r="F95" t="str">
            <v>โรงพยาบาลห้างฉัตร</v>
          </cell>
          <cell r="G95" t="str">
            <v>โรงพยาบาลชุมชน</v>
          </cell>
          <cell r="H95" t="str">
            <v>F2</v>
          </cell>
          <cell r="I95">
            <v>30</v>
          </cell>
        </row>
        <row r="96">
          <cell r="D96" t="str">
            <v>10714</v>
          </cell>
          <cell r="E96" t="str">
            <v>รพ.ลำพูน</v>
          </cell>
          <cell r="F96" t="str">
            <v>โรงพยาบาลลำพูน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</row>
        <row r="97">
          <cell r="D97" t="str">
            <v>11142</v>
          </cell>
          <cell r="E97" t="str">
            <v>รพ.ลี้</v>
          </cell>
          <cell r="F97" t="str">
            <v>โรงพยาบาลลี้</v>
          </cell>
          <cell r="G97" t="str">
            <v>โรงพยาบาลชุมชน</v>
          </cell>
          <cell r="H97" t="str">
            <v>F1</v>
          </cell>
          <cell r="I97">
            <v>60</v>
          </cell>
        </row>
        <row r="98">
          <cell r="D98" t="str">
            <v>11143</v>
          </cell>
          <cell r="E98" t="str">
            <v>รพ.ทุ่งหัวช้าง</v>
          </cell>
          <cell r="F98" t="str">
            <v>โรงพยาบาลทุ่งหัวช้าง</v>
          </cell>
          <cell r="G98" t="str">
            <v>โรงพยาบาลชุมชน</v>
          </cell>
          <cell r="H98" t="str">
            <v>F2</v>
          </cell>
          <cell r="I98">
            <v>30</v>
          </cell>
        </row>
        <row r="99">
          <cell r="D99" t="str">
            <v>11145</v>
          </cell>
          <cell r="E99" t="str">
            <v>รพ.บ้านธิ</v>
          </cell>
          <cell r="F99" t="str">
            <v>โรงพยาบาลบ้านธิ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</row>
        <row r="100">
          <cell r="D100" t="str">
            <v>11141</v>
          </cell>
          <cell r="E100" t="str">
            <v>รพ.บ้านโฮ่ง</v>
          </cell>
          <cell r="F100" t="str">
            <v>โรงพยาบาลบ้านโฮ่ง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</row>
        <row r="101">
          <cell r="D101" t="str">
            <v>11144</v>
          </cell>
          <cell r="E101" t="str">
            <v>รพ.ป่าซาง</v>
          </cell>
          <cell r="F101" t="str">
            <v>โรงพยาบาลป่าซาง</v>
          </cell>
          <cell r="G101" t="str">
            <v>โรงพยาบาลชุมชน</v>
          </cell>
          <cell r="H101" t="str">
            <v>F1</v>
          </cell>
          <cell r="I101">
            <v>60</v>
          </cell>
        </row>
        <row r="102">
          <cell r="D102" t="str">
            <v>11140</v>
          </cell>
          <cell r="E102" t="str">
            <v>รพ.แม่ทา</v>
          </cell>
          <cell r="F102" t="str">
            <v>โรงพยาบาลแม่ทา</v>
          </cell>
          <cell r="G102" t="str">
            <v>โรงพยาบาลชุมชน</v>
          </cell>
          <cell r="H102" t="str">
            <v>F2</v>
          </cell>
          <cell r="I102">
            <v>30</v>
          </cell>
        </row>
        <row r="103">
          <cell r="D103" t="str">
            <v>24956</v>
          </cell>
          <cell r="E103" t="str">
            <v>รพ.เวียงหนองล่อง</v>
          </cell>
          <cell r="F103" t="str">
            <v>โรงพยาบาลเวียงหนองล่อง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</row>
        <row r="104">
          <cell r="D104" t="str">
            <v>10723</v>
          </cell>
          <cell r="E104" t="str">
            <v>รพ.แม่สอด</v>
          </cell>
          <cell r="F104" t="str">
            <v>โรงพยาบาลแม่สอด</v>
          </cell>
          <cell r="G104" t="str">
            <v>โรงพยาบาลทั่วไป</v>
          </cell>
          <cell r="H104" t="str">
            <v>S</v>
          </cell>
          <cell r="I104">
            <v>365</v>
          </cell>
        </row>
        <row r="105">
          <cell r="D105" t="str">
            <v>10722</v>
          </cell>
          <cell r="E105" t="str">
            <v>รพ.สมเด็จพระเจ้าตากสินมหาราช</v>
          </cell>
          <cell r="F105" t="str">
            <v>โรงพยาบาลสมเด็จพระเจ้าตากสินมหาราช</v>
          </cell>
          <cell r="G105" t="str">
            <v>โรงพยาบาลทั่วไป</v>
          </cell>
          <cell r="H105" t="str">
            <v>S</v>
          </cell>
          <cell r="I105">
            <v>310</v>
          </cell>
        </row>
        <row r="106">
          <cell r="D106" t="str">
            <v>11241</v>
          </cell>
          <cell r="E106" t="str">
            <v>รพ.ท่าสองยาง</v>
          </cell>
          <cell r="F106" t="str">
            <v>โรงพยาบาลท่าสองยาง</v>
          </cell>
          <cell r="G106" t="str">
            <v>โรงพยาบาลชุมชน</v>
          </cell>
          <cell r="H106" t="str">
            <v>M2</v>
          </cell>
          <cell r="I106">
            <v>78</v>
          </cell>
        </row>
        <row r="107">
          <cell r="D107" t="str">
            <v>11243</v>
          </cell>
          <cell r="E107" t="str">
            <v>รพ.อุ้มผาง</v>
          </cell>
          <cell r="F107" t="str">
            <v>โรงพยาบาลอุ้มผาง</v>
          </cell>
          <cell r="G107" t="str">
            <v>โรงพยาบาลชุมชน</v>
          </cell>
          <cell r="H107" t="str">
            <v>M2</v>
          </cell>
          <cell r="I107">
            <v>72</v>
          </cell>
        </row>
        <row r="108">
          <cell r="D108" t="str">
            <v>11242</v>
          </cell>
          <cell r="E108" t="str">
            <v>รพ.พบพระ</v>
          </cell>
          <cell r="F108" t="str">
            <v>โรงพยาบาลพบพระ</v>
          </cell>
          <cell r="G108" t="str">
            <v>โรงพยาบาลชุมชน</v>
          </cell>
          <cell r="H108" t="str">
            <v>F1</v>
          </cell>
          <cell r="I108">
            <v>75</v>
          </cell>
        </row>
        <row r="109">
          <cell r="D109" t="str">
            <v>11240</v>
          </cell>
          <cell r="E109" t="str">
            <v>รพ.แม่ระมาด</v>
          </cell>
          <cell r="F109" t="str">
            <v>โรงพยาบาลแม่ระมาด</v>
          </cell>
          <cell r="G109" t="str">
            <v>โรงพยาบาลชุมชน</v>
          </cell>
          <cell r="H109" t="str">
            <v>F1</v>
          </cell>
          <cell r="I109">
            <v>120</v>
          </cell>
        </row>
        <row r="110">
          <cell r="D110" t="str">
            <v>11238</v>
          </cell>
          <cell r="E110" t="str">
            <v>รพ.บ้านตาก</v>
          </cell>
          <cell r="F110" t="str">
            <v>โรงพยาบาลบ้านตาก</v>
          </cell>
          <cell r="G110" t="str">
            <v>โรงพยาบาลชุมชน</v>
          </cell>
          <cell r="H110" t="str">
            <v>F2</v>
          </cell>
          <cell r="I110">
            <v>60</v>
          </cell>
        </row>
        <row r="111">
          <cell r="D111" t="str">
            <v>11239</v>
          </cell>
          <cell r="E111" t="str">
            <v>รพ.สามเงา</v>
          </cell>
          <cell r="F111" t="str">
            <v>โรงพยาบาลสามเงา</v>
          </cell>
          <cell r="G111" t="str">
            <v>โรงพยาบาลชุมชน</v>
          </cell>
          <cell r="H111" t="str">
            <v>F2</v>
          </cell>
          <cell r="I111">
            <v>36</v>
          </cell>
        </row>
        <row r="112">
          <cell r="D112" t="str">
            <v>27443</v>
          </cell>
          <cell r="E112" t="str">
            <v>รพ.วังเจ้า</v>
          </cell>
          <cell r="F112" t="str">
            <v>โรงพยาบาลวังเจ้า</v>
          </cell>
          <cell r="G112" t="str">
            <v>โรงพยาบาลชุมชน</v>
          </cell>
          <cell r="H112" t="str">
            <v>F3</v>
          </cell>
          <cell r="I112">
            <v>0</v>
          </cell>
        </row>
        <row r="113">
          <cell r="D113" t="str">
            <v>10676</v>
          </cell>
          <cell r="E113" t="str">
            <v>รพ.พุทธชินราช</v>
          </cell>
          <cell r="F113" t="str">
            <v>โรงพยาบาลพุทธชินราช</v>
          </cell>
          <cell r="G113" t="str">
            <v>โรงพยาบาลศูนย์</v>
          </cell>
          <cell r="H113" t="str">
            <v>A</v>
          </cell>
          <cell r="I113">
            <v>1052</v>
          </cell>
        </row>
        <row r="114">
          <cell r="D114" t="str">
            <v>11455</v>
          </cell>
          <cell r="E114" t="str">
            <v>รพ.สมเด็จพระยุพราชนครไทย</v>
          </cell>
          <cell r="F114" t="str">
            <v>โรงพยาบาลสมเด็จพระยุพราชนครไทย</v>
          </cell>
          <cell r="G114" t="str">
            <v>โรงพยาบาลชุมชน</v>
          </cell>
          <cell r="H114" t="str">
            <v>M2</v>
          </cell>
          <cell r="I114">
            <v>90</v>
          </cell>
        </row>
        <row r="115">
          <cell r="D115" t="str">
            <v>11251</v>
          </cell>
          <cell r="E115" t="str">
            <v>รพ.ชาติตระการ</v>
          </cell>
          <cell r="F115" t="str">
            <v>โรงพยาบาลชาติตระการ</v>
          </cell>
          <cell r="G115" t="str">
            <v>โรงพยาบาลชุมชน</v>
          </cell>
          <cell r="H115" t="str">
            <v>F2</v>
          </cell>
          <cell r="I115">
            <v>30</v>
          </cell>
        </row>
        <row r="116">
          <cell r="D116" t="str">
            <v>11257</v>
          </cell>
          <cell r="E116" t="str">
            <v>รพ.เนินมะปราง</v>
          </cell>
          <cell r="F116" t="str">
            <v>โรงพยาบาลเนินมะปราง</v>
          </cell>
          <cell r="G116" t="str">
            <v>โรงพยาบาลชุมชน</v>
          </cell>
          <cell r="H116" t="str">
            <v>F2</v>
          </cell>
          <cell r="I116">
            <v>30</v>
          </cell>
        </row>
        <row r="117">
          <cell r="D117" t="str">
            <v>11253</v>
          </cell>
          <cell r="E117" t="str">
            <v>รพ.บางกระทุ่ม</v>
          </cell>
          <cell r="F117" t="str">
            <v>โรงพยาบาลบางกระทุ่ม</v>
          </cell>
          <cell r="G117" t="str">
            <v>โรงพยาบาลชุมชน</v>
          </cell>
          <cell r="H117" t="str">
            <v>F2</v>
          </cell>
          <cell r="I117">
            <v>56</v>
          </cell>
        </row>
        <row r="118">
          <cell r="D118" t="str">
            <v>11252</v>
          </cell>
          <cell r="E118" t="str">
            <v>รพ.บางระกำ</v>
          </cell>
          <cell r="F118" t="str">
            <v>โรงพยาบาลบางระกำ</v>
          </cell>
          <cell r="G118" t="str">
            <v>โรงพยาบาลชุมชน</v>
          </cell>
          <cell r="H118" t="str">
            <v>F2</v>
          </cell>
          <cell r="I118">
            <v>50</v>
          </cell>
        </row>
        <row r="119">
          <cell r="D119" t="str">
            <v>11254</v>
          </cell>
          <cell r="E119" t="str">
            <v>รพ.พรหมพิราม</v>
          </cell>
          <cell r="F119" t="str">
            <v>โรงพยาบาลพรหมพิราม</v>
          </cell>
          <cell r="G119" t="str">
            <v>โรงพยาบาลชุมชน</v>
          </cell>
          <cell r="H119" t="str">
            <v>F2</v>
          </cell>
          <cell r="I119">
            <v>40</v>
          </cell>
        </row>
        <row r="120">
          <cell r="D120" t="str">
            <v>11256</v>
          </cell>
          <cell r="E120" t="str">
            <v>รพ.วังทอง</v>
          </cell>
          <cell r="F120" t="str">
            <v>โรงพยาบาลวังทอง</v>
          </cell>
          <cell r="G120" t="str">
            <v>โรงพยาบาลชุมชน</v>
          </cell>
          <cell r="H120" t="str">
            <v>F1</v>
          </cell>
          <cell r="I120">
            <v>73</v>
          </cell>
        </row>
        <row r="121">
          <cell r="D121" t="str">
            <v>11255</v>
          </cell>
          <cell r="E121" t="str">
            <v>รพ.วัดโบสถ์</v>
          </cell>
          <cell r="F121" t="str">
            <v>โรงพยาบาลวัดโบสถ์</v>
          </cell>
          <cell r="G121" t="str">
            <v>โรงพยาบาลชุมชน</v>
          </cell>
          <cell r="H121" t="str">
            <v>F2</v>
          </cell>
          <cell r="I121">
            <v>30</v>
          </cell>
        </row>
        <row r="122">
          <cell r="D122" t="str">
            <v>10727</v>
          </cell>
          <cell r="E122" t="str">
            <v>รพ.เพชรบูรณ์</v>
          </cell>
          <cell r="F122" t="str">
            <v>โรงพยาบาลเพชรบูรณ์</v>
          </cell>
          <cell r="G122" t="str">
            <v>โรงพยาบาลทั่วไป</v>
          </cell>
          <cell r="H122" t="str">
            <v>S</v>
          </cell>
          <cell r="I122">
            <v>509</v>
          </cell>
        </row>
        <row r="123">
          <cell r="D123" t="str">
            <v>11266</v>
          </cell>
          <cell r="E123" t="str">
            <v>รพ.วิเชียรบุรี</v>
          </cell>
          <cell r="F123" t="str">
            <v>โรงพยาบาลวิเชียรบุรี</v>
          </cell>
          <cell r="G123" t="str">
            <v>โรงพยาบาลชุมชน</v>
          </cell>
          <cell r="H123" t="str">
            <v>M1</v>
          </cell>
          <cell r="I123">
            <v>240</v>
          </cell>
        </row>
        <row r="124">
          <cell r="D124" t="str">
            <v>11265</v>
          </cell>
          <cell r="E124" t="str">
            <v>รพ.หล่มสัก</v>
          </cell>
          <cell r="F124" t="str">
            <v>โรงพยาบาลหล่มสัก</v>
          </cell>
          <cell r="G124" t="str">
            <v>โรงพยาบาลชุมชน</v>
          </cell>
          <cell r="H124" t="str">
            <v>M2</v>
          </cell>
          <cell r="I124">
            <v>205</v>
          </cell>
        </row>
        <row r="125">
          <cell r="D125" t="str">
            <v>11457</v>
          </cell>
          <cell r="E125" t="str">
            <v>รพ.สมเด็จพระยุพราชหล่มเก่า</v>
          </cell>
          <cell r="F125" t="str">
            <v>โรงพยาบาลสมเด็จพระยุพราชหล่มเก่า</v>
          </cell>
          <cell r="G125" t="str">
            <v>โรงพยาบาลชุมชน</v>
          </cell>
          <cell r="H125" t="str">
            <v>F1</v>
          </cell>
          <cell r="I125">
            <v>121</v>
          </cell>
        </row>
        <row r="126">
          <cell r="D126" t="str">
            <v>11268</v>
          </cell>
          <cell r="E126" t="str">
            <v>รพ.หนองไผ่</v>
          </cell>
          <cell r="F126" t="str">
            <v>โรงพยาบาลหนองไผ่</v>
          </cell>
          <cell r="G126" t="str">
            <v>โรงพยาบาลชุมชน</v>
          </cell>
          <cell r="H126" t="str">
            <v>F1</v>
          </cell>
          <cell r="I126">
            <v>141</v>
          </cell>
        </row>
        <row r="127">
          <cell r="D127" t="str">
            <v>11272</v>
          </cell>
          <cell r="E127" t="str">
            <v>รพ.เขาค้อ</v>
          </cell>
          <cell r="F127" t="str">
            <v>โรงพยาบาลเขาค้อ</v>
          </cell>
          <cell r="G127" t="str">
            <v>โรงพยาบาลชุมชน</v>
          </cell>
          <cell r="H127" t="str">
            <v>F2</v>
          </cell>
          <cell r="I127">
            <v>30</v>
          </cell>
        </row>
        <row r="128">
          <cell r="D128" t="str">
            <v>11264</v>
          </cell>
          <cell r="E128" t="str">
            <v>รพ.ชนแดน</v>
          </cell>
          <cell r="F128" t="str">
            <v>โรงพยาบาลชนแดน</v>
          </cell>
          <cell r="G128" t="str">
            <v>โรงพยาบาลชุมชน</v>
          </cell>
          <cell r="H128" t="str">
            <v>F2</v>
          </cell>
          <cell r="I128">
            <v>60</v>
          </cell>
        </row>
        <row r="129">
          <cell r="D129" t="str">
            <v>11269</v>
          </cell>
          <cell r="E129" t="str">
            <v>รพ.บึงสามพัน</v>
          </cell>
          <cell r="F129" t="str">
            <v>โรงพยาบาลบึงสามพัน</v>
          </cell>
          <cell r="G129" t="str">
            <v>โรงพยาบาลชุมชน</v>
          </cell>
          <cell r="H129" t="str">
            <v>F2</v>
          </cell>
          <cell r="I129">
            <v>60</v>
          </cell>
        </row>
        <row r="130">
          <cell r="D130" t="str">
            <v>11271</v>
          </cell>
          <cell r="E130" t="str">
            <v>รพ.วังโป่ง</v>
          </cell>
          <cell r="F130" t="str">
            <v>โรงพยาบาลวังโป่ง</v>
          </cell>
          <cell r="G130" t="str">
            <v>โรงพยาบาลชุมชน</v>
          </cell>
          <cell r="H130" t="str">
            <v>F2</v>
          </cell>
          <cell r="I130">
            <v>30</v>
          </cell>
        </row>
        <row r="131">
          <cell r="D131" t="str">
            <v>11267</v>
          </cell>
          <cell r="E131" t="str">
            <v>รพ.ศรีเทพ</v>
          </cell>
          <cell r="F131" t="str">
            <v>โรงพยาบาลศรีเทพ</v>
          </cell>
          <cell r="G131" t="str">
            <v>โรงพยาบาลชุมชน</v>
          </cell>
          <cell r="H131" t="str">
            <v>F2</v>
          </cell>
          <cell r="I131">
            <v>58</v>
          </cell>
        </row>
        <row r="132">
          <cell r="D132" t="str">
            <v>11270</v>
          </cell>
          <cell r="E132" t="str">
            <v>รพ.น้ำหนาว</v>
          </cell>
          <cell r="F132" t="str">
            <v>โรงพยาบาลน้ำหนาว</v>
          </cell>
          <cell r="G132" t="str">
            <v>โรงพยาบาลชุมชน</v>
          </cell>
          <cell r="H132" t="str">
            <v>F3</v>
          </cell>
          <cell r="I132">
            <v>18</v>
          </cell>
        </row>
        <row r="133">
          <cell r="D133" t="str">
            <v>10724</v>
          </cell>
          <cell r="E133" t="str">
            <v>รพ.สุโขทัย</v>
          </cell>
          <cell r="F133" t="str">
            <v>โรงพยาบาลสุโขทัย</v>
          </cell>
          <cell r="G133" t="str">
            <v>โรงพยาบาลทั่วไป</v>
          </cell>
          <cell r="H133" t="str">
            <v>S</v>
          </cell>
          <cell r="I133">
            <v>320</v>
          </cell>
        </row>
        <row r="134">
          <cell r="D134" t="str">
            <v>10725</v>
          </cell>
          <cell r="E134" t="str">
            <v>รพ.ศรีสังวรสุโขทัย</v>
          </cell>
          <cell r="F134" t="str">
            <v>โรงพยาบาลศรีสังวรสุโขทัย</v>
          </cell>
          <cell r="G134" t="str">
            <v>โรงพยาบาลทั่วไป</v>
          </cell>
          <cell r="H134" t="str">
            <v>M1</v>
          </cell>
          <cell r="I134">
            <v>307</v>
          </cell>
        </row>
        <row r="135">
          <cell r="D135" t="str">
            <v>11248</v>
          </cell>
          <cell r="E135" t="str">
            <v>รพ.สวรรคโลก</v>
          </cell>
          <cell r="F135" t="str">
            <v>โรงพยาบาลสวรรคโลก</v>
          </cell>
          <cell r="G135" t="str">
            <v>โรงพยาบาลชุมชน</v>
          </cell>
          <cell r="H135" t="str">
            <v>M2</v>
          </cell>
          <cell r="I135">
            <v>111</v>
          </cell>
        </row>
        <row r="136">
          <cell r="D136" t="str">
            <v>11246</v>
          </cell>
          <cell r="E136" t="str">
            <v>รพ.กงไกรลาศ</v>
          </cell>
          <cell r="F136" t="str">
            <v>โรงพยาบาลกงไกรลาศ</v>
          </cell>
          <cell r="G136" t="str">
            <v>โรงพยาบาลชุมชน</v>
          </cell>
          <cell r="H136" t="str">
            <v>F2</v>
          </cell>
          <cell r="I136">
            <v>34</v>
          </cell>
        </row>
        <row r="137">
          <cell r="D137" t="str">
            <v>11245</v>
          </cell>
          <cell r="E137" t="str">
            <v>รพ.คีรีมาศ</v>
          </cell>
          <cell r="F137" t="str">
            <v>โรงพยาบาลคีรีมาศ</v>
          </cell>
          <cell r="G137" t="str">
            <v>โรงพยาบาลชุมชน</v>
          </cell>
          <cell r="H137" t="str">
            <v>F2</v>
          </cell>
          <cell r="I137">
            <v>40</v>
          </cell>
        </row>
        <row r="138">
          <cell r="D138" t="str">
            <v>11250</v>
          </cell>
          <cell r="E138" t="str">
            <v>รพ.ทุ่งเสลี่ยม</v>
          </cell>
          <cell r="F138" t="str">
            <v>โรงพยาบาลทุ่งเสลี่ยม</v>
          </cell>
          <cell r="G138" t="str">
            <v>โรงพยาบาลชุมชน</v>
          </cell>
          <cell r="H138" t="str">
            <v>F2</v>
          </cell>
          <cell r="I138">
            <v>43</v>
          </cell>
        </row>
        <row r="139">
          <cell r="D139" t="str">
            <v>11244</v>
          </cell>
          <cell r="E139" t="str">
            <v>รพ.บ้านด่านลานหอย</v>
          </cell>
          <cell r="F139" t="str">
            <v>โรงพยาบาลบ้านด่านลานหอย</v>
          </cell>
          <cell r="G139" t="str">
            <v>โรงพยาบาลชุมชน</v>
          </cell>
          <cell r="H139" t="str">
            <v>F2</v>
          </cell>
          <cell r="I139">
            <v>35</v>
          </cell>
        </row>
        <row r="140">
          <cell r="D140" t="str">
            <v>11249</v>
          </cell>
          <cell r="E140" t="str">
            <v>รพ.ศรีนคร</v>
          </cell>
          <cell r="F140" t="str">
            <v>โรงพยาบาลศรีนคร</v>
          </cell>
          <cell r="G140" t="str">
            <v>โรงพยาบาลชุมชน</v>
          </cell>
          <cell r="H140" t="str">
            <v>F2</v>
          </cell>
          <cell r="I140">
            <v>31</v>
          </cell>
        </row>
        <row r="141">
          <cell r="D141" t="str">
            <v>11247</v>
          </cell>
          <cell r="E141" t="str">
            <v>รพ.ศรีสัชนาลัย</v>
          </cell>
          <cell r="F141" t="str">
            <v>โรงพยาบาลศรีสัชนาลัย</v>
          </cell>
          <cell r="G141" t="str">
            <v>โรงพยาบาลชุมชน</v>
          </cell>
          <cell r="H141" t="str">
            <v>F1</v>
          </cell>
          <cell r="I141">
            <v>70</v>
          </cell>
        </row>
        <row r="142">
          <cell r="D142" t="str">
            <v>10673</v>
          </cell>
          <cell r="E142" t="str">
            <v>รพ.อุตรดิตถ์</v>
          </cell>
          <cell r="F142" t="str">
            <v>โรงพยาบาลอุตรดิตถ์</v>
          </cell>
          <cell r="G142" t="str">
            <v>โรงพยาบาลศูนย์</v>
          </cell>
          <cell r="H142" t="str">
            <v>A</v>
          </cell>
          <cell r="I142">
            <v>620</v>
          </cell>
        </row>
        <row r="143">
          <cell r="D143" t="str">
            <v>11160</v>
          </cell>
          <cell r="E143" t="str">
            <v>รพ.น้ำปาด</v>
          </cell>
          <cell r="F143" t="str">
            <v>โรงพยาบาลน้ำปาด</v>
          </cell>
          <cell r="G143" t="str">
            <v>โรงพยาบาลชุมชน</v>
          </cell>
          <cell r="H143" t="str">
            <v>F1</v>
          </cell>
          <cell r="I143">
            <v>34</v>
          </cell>
        </row>
        <row r="144">
          <cell r="D144" t="str">
            <v>11158</v>
          </cell>
          <cell r="E144" t="str">
            <v>รพ.ตรอน</v>
          </cell>
          <cell r="F144" t="str">
            <v>โรงพยาบาลตรอน</v>
          </cell>
          <cell r="G144" t="str">
            <v>โรงพยาบาลชุมชน</v>
          </cell>
          <cell r="H144" t="str">
            <v>F2</v>
          </cell>
          <cell r="I144">
            <v>34</v>
          </cell>
        </row>
        <row r="145">
          <cell r="D145" t="str">
            <v>11165</v>
          </cell>
          <cell r="E145" t="str">
            <v>รพ.ทองแสนขัน</v>
          </cell>
          <cell r="F145" t="str">
            <v>โรงพยาบาลทองแสนขัน</v>
          </cell>
          <cell r="G145" t="str">
            <v>โรงพยาบาลชุมชน</v>
          </cell>
          <cell r="H145" t="str">
            <v>F2</v>
          </cell>
          <cell r="I145">
            <v>35</v>
          </cell>
        </row>
        <row r="146">
          <cell r="D146" t="str">
            <v>11159</v>
          </cell>
          <cell r="E146" t="str">
            <v>รพ.ท่าปลา</v>
          </cell>
          <cell r="F146" t="str">
            <v>โรงพยาบาลท่าปลา</v>
          </cell>
          <cell r="G146" t="str">
            <v>โรงพยาบาลชุมชน</v>
          </cell>
          <cell r="H146" t="str">
            <v>F2</v>
          </cell>
          <cell r="I146">
            <v>35</v>
          </cell>
        </row>
        <row r="147">
          <cell r="D147" t="str">
            <v>11162</v>
          </cell>
          <cell r="E147" t="str">
            <v>รพ.บ้านโคก</v>
          </cell>
          <cell r="F147" t="str">
            <v>โรงพยาบาลบ้านโคก</v>
          </cell>
          <cell r="G147" t="str">
            <v>โรงพยาบาลชุมชน</v>
          </cell>
          <cell r="H147" t="str">
            <v>F2</v>
          </cell>
          <cell r="I147">
            <v>30</v>
          </cell>
        </row>
        <row r="148">
          <cell r="D148" t="str">
            <v>11163</v>
          </cell>
          <cell r="E148" t="str">
            <v>รพ.พิชัย</v>
          </cell>
          <cell r="F148" t="str">
            <v>โรงพยาบาลพิชัย</v>
          </cell>
          <cell r="G148" t="str">
            <v>โรงพยาบาลชุมชน</v>
          </cell>
          <cell r="H148" t="str">
            <v>F2</v>
          </cell>
          <cell r="I148">
            <v>60</v>
          </cell>
        </row>
        <row r="149">
          <cell r="D149" t="str">
            <v>11161</v>
          </cell>
          <cell r="E149" t="str">
            <v>รพ.ฟากท่า</v>
          </cell>
          <cell r="F149" t="str">
            <v>โรงพยาบาลฟากท่า</v>
          </cell>
          <cell r="G149" t="str">
            <v>โรงพยาบาลชุมชน</v>
          </cell>
          <cell r="H149" t="str">
            <v>F2</v>
          </cell>
          <cell r="I149">
            <v>30</v>
          </cell>
        </row>
        <row r="150">
          <cell r="D150" t="str">
            <v>11164</v>
          </cell>
          <cell r="E150" t="str">
            <v>รพ.ลับแล</v>
          </cell>
          <cell r="F150" t="str">
            <v>โรงพยาบาลลับแล</v>
          </cell>
          <cell r="G150" t="str">
            <v>โรงพยาบาลชุมชน</v>
          </cell>
          <cell r="H150" t="str">
            <v>F2</v>
          </cell>
          <cell r="I150">
            <v>30</v>
          </cell>
        </row>
        <row r="151">
          <cell r="D151" t="str">
            <v>10721</v>
          </cell>
          <cell r="E151" t="str">
            <v>รพ.กำแพงเพชร</v>
          </cell>
          <cell r="F151" t="str">
            <v>โรงพยาบาลกำแพงเพชร</v>
          </cell>
          <cell r="G151" t="str">
            <v>โรงพยาบาลทั่วไป</v>
          </cell>
          <cell r="H151" t="str">
            <v>S</v>
          </cell>
          <cell r="I151">
            <v>480</v>
          </cell>
        </row>
        <row r="152">
          <cell r="D152" t="str">
            <v>11231</v>
          </cell>
          <cell r="E152" t="str">
            <v>รพ.ขาณุวรลักษบุรี</v>
          </cell>
          <cell r="F152" t="str">
            <v>โรงพยาบาลขาณุวรลักษบุรี</v>
          </cell>
          <cell r="G152" t="str">
            <v>โรงพยาบาลชุมชน</v>
          </cell>
          <cell r="H152" t="str">
            <v>M2</v>
          </cell>
          <cell r="I152">
            <v>98</v>
          </cell>
        </row>
        <row r="153">
          <cell r="D153" t="str">
            <v>11232</v>
          </cell>
          <cell r="E153" t="str">
            <v>รพ.คลองขลุง</v>
          </cell>
          <cell r="F153" t="str">
            <v>โรงพยาบาลคลองขลุง</v>
          </cell>
          <cell r="G153" t="str">
            <v>โรงพยาบาลชุมชน</v>
          </cell>
          <cell r="H153" t="str">
            <v>F1</v>
          </cell>
          <cell r="I153">
            <v>118</v>
          </cell>
        </row>
        <row r="154">
          <cell r="D154" t="str">
            <v>11230</v>
          </cell>
          <cell r="E154" t="str">
            <v>รพ.คลองลาน</v>
          </cell>
          <cell r="F154" t="str">
            <v>โรงพยาบาลคลองลาน</v>
          </cell>
          <cell r="G154" t="str">
            <v>โรงพยาบาลชุมชน</v>
          </cell>
          <cell r="H154" t="str">
            <v>F2</v>
          </cell>
          <cell r="I154">
            <v>76</v>
          </cell>
        </row>
        <row r="155">
          <cell r="D155" t="str">
            <v>11235</v>
          </cell>
          <cell r="E155" t="str">
            <v>รพ.ทรายทองวัฒนา</v>
          </cell>
          <cell r="F155" t="str">
            <v>โรงพยาบาลทรายทองวัฒนา</v>
          </cell>
          <cell r="G155" t="str">
            <v>โรงพยาบาลชุมชน</v>
          </cell>
          <cell r="H155" t="str">
            <v>F2</v>
          </cell>
          <cell r="I155">
            <v>39</v>
          </cell>
        </row>
        <row r="156">
          <cell r="D156" t="str">
            <v>11229</v>
          </cell>
          <cell r="E156" t="str">
            <v>รพ.ไทรงาม</v>
          </cell>
          <cell r="F156" t="str">
            <v>โรงพยาบาลไทรงาม</v>
          </cell>
          <cell r="G156" t="str">
            <v>โรงพยาบาลชุมชน</v>
          </cell>
          <cell r="H156" t="str">
            <v>F2</v>
          </cell>
          <cell r="I156">
            <v>40</v>
          </cell>
        </row>
        <row r="157">
          <cell r="D157" t="str">
            <v>14135</v>
          </cell>
          <cell r="E157" t="str">
            <v>รพ.บึงสามัคคี</v>
          </cell>
          <cell r="F157" t="str">
            <v>โรงพยาบาลบึงสามัคคี</v>
          </cell>
          <cell r="G157" t="str">
            <v>โรงพยาบาลชุมชน</v>
          </cell>
          <cell r="H157" t="str">
            <v>F2</v>
          </cell>
          <cell r="I157">
            <v>40</v>
          </cell>
        </row>
        <row r="158">
          <cell r="D158" t="str">
            <v>11236</v>
          </cell>
          <cell r="E158" t="str">
            <v>รพ.ปางศิลาทอง</v>
          </cell>
          <cell r="F158" t="str">
            <v>โรงพยาบาลปางศิลาทอง</v>
          </cell>
          <cell r="G158" t="str">
            <v>โรงพยาบาลชุมชน</v>
          </cell>
          <cell r="H158" t="str">
            <v>F2</v>
          </cell>
          <cell r="I158">
            <v>35</v>
          </cell>
        </row>
        <row r="159">
          <cell r="D159" t="str">
            <v>11233</v>
          </cell>
          <cell r="E159" t="str">
            <v>รพ.พรานกระต่าย</v>
          </cell>
          <cell r="F159" t="str">
            <v>โรงพยาบาลพรานกระต่าย</v>
          </cell>
          <cell r="G159" t="str">
            <v>โรงพยาบาลชุมชน</v>
          </cell>
          <cell r="H159" t="str">
            <v>F2</v>
          </cell>
          <cell r="I159">
            <v>65</v>
          </cell>
        </row>
        <row r="160">
          <cell r="D160" t="str">
            <v>11234</v>
          </cell>
          <cell r="E160" t="str">
            <v>รพ.ลานกระบือ</v>
          </cell>
          <cell r="F160" t="str">
            <v>โรงพยาบาลลานกระบือ</v>
          </cell>
          <cell r="G160" t="str">
            <v>โรงพยาบาลชุมชน</v>
          </cell>
          <cell r="H160" t="str">
            <v>F2</v>
          </cell>
          <cell r="I160">
            <v>34</v>
          </cell>
        </row>
        <row r="161">
          <cell r="D161" t="str">
            <v>28010</v>
          </cell>
          <cell r="E161" t="str">
            <v>รพ.โกสัมพีนคร</v>
          </cell>
          <cell r="F161" t="str">
            <v>โรงพยาบาลโกสัมพีนคร</v>
          </cell>
          <cell r="G161" t="str">
            <v>โรงพยาบาลชุมชน</v>
          </cell>
          <cell r="H161" t="str">
            <v>F3</v>
          </cell>
          <cell r="I161">
            <v>10</v>
          </cell>
        </row>
        <row r="162">
          <cell r="D162" t="str">
            <v>11228</v>
          </cell>
          <cell r="E162" t="str">
            <v>รพ.ทุ่งโพธิ์ทะเล</v>
          </cell>
          <cell r="F162" t="str">
            <v>โรงพยาบาลทุ่งโพธิ์ทะเล</v>
          </cell>
          <cell r="G162" t="str">
            <v>โรงพยาบาลชุมชน</v>
          </cell>
          <cell r="H162" t="str">
            <v>F3</v>
          </cell>
          <cell r="I162">
            <v>10</v>
          </cell>
        </row>
        <row r="163">
          <cell r="D163" t="str">
            <v>10694</v>
          </cell>
          <cell r="E163" t="str">
            <v>รพ.ชัยนาทนเรนทร</v>
          </cell>
          <cell r="F163" t="str">
            <v>โรงพยาบาลชัยนาทนเรนทร</v>
          </cell>
          <cell r="G163" t="str">
            <v>โรงพยาบาลทั่วไป</v>
          </cell>
          <cell r="H163" t="str">
            <v>S</v>
          </cell>
          <cell r="I163">
            <v>348</v>
          </cell>
        </row>
        <row r="164">
          <cell r="D164" t="str">
            <v>10802</v>
          </cell>
          <cell r="E164" t="str">
            <v>รพ.มโนรมย์</v>
          </cell>
          <cell r="F164" t="str">
            <v>โรงพยาบาลมโนรมย์</v>
          </cell>
          <cell r="G164" t="str">
            <v>โรงพยาบาลชุมชน</v>
          </cell>
          <cell r="H164" t="str">
            <v>F2</v>
          </cell>
          <cell r="I164">
            <v>30</v>
          </cell>
        </row>
        <row r="165">
          <cell r="D165" t="str">
            <v>10803</v>
          </cell>
          <cell r="E165" t="str">
            <v>รพ.วัดสิงห์</v>
          </cell>
          <cell r="F165" t="str">
            <v>โรงพยาบาลวัดสิงห์</v>
          </cell>
          <cell r="G165" t="str">
            <v>โรงพยาบาลชุมชน</v>
          </cell>
          <cell r="H165" t="str">
            <v>F2</v>
          </cell>
          <cell r="I165">
            <v>30</v>
          </cell>
        </row>
        <row r="166">
          <cell r="D166" t="str">
            <v>10805</v>
          </cell>
          <cell r="E166" t="str">
            <v>รพ.สรรคบุรี</v>
          </cell>
          <cell r="F166" t="str">
            <v>โรงพยาบาลสรรคบุรี</v>
          </cell>
          <cell r="G166" t="str">
            <v>โรงพยาบาลชุมชน</v>
          </cell>
          <cell r="H166" t="str">
            <v>F2</v>
          </cell>
          <cell r="I166">
            <v>60</v>
          </cell>
        </row>
        <row r="167">
          <cell r="D167" t="str">
            <v>10804</v>
          </cell>
          <cell r="E167" t="str">
            <v>รพ.สรรพยา</v>
          </cell>
          <cell r="F167" t="str">
            <v>โรงพยาบาลสรรพยา</v>
          </cell>
          <cell r="G167" t="str">
            <v>โรงพยาบาลชุมชน</v>
          </cell>
          <cell r="H167" t="str">
            <v>F2</v>
          </cell>
          <cell r="I167">
            <v>30</v>
          </cell>
        </row>
        <row r="168">
          <cell r="D168" t="str">
            <v>10806</v>
          </cell>
          <cell r="E168" t="str">
            <v>รพ.หันคา</v>
          </cell>
          <cell r="F168" t="str">
            <v>โรงพยาบาลหันคา</v>
          </cell>
          <cell r="G168" t="str">
            <v>โรงพยาบาลชุมชน</v>
          </cell>
          <cell r="H168" t="str">
            <v>F2</v>
          </cell>
          <cell r="I168">
            <v>30</v>
          </cell>
        </row>
        <row r="169">
          <cell r="D169" t="str">
            <v>27975</v>
          </cell>
          <cell r="E169" t="str">
            <v>รพ.เนินขาม</v>
          </cell>
          <cell r="F169" t="str">
            <v>โรงพยาบาลเนินขาม</v>
          </cell>
          <cell r="G169" t="str">
            <v>โรงพยาบาลชุมชน</v>
          </cell>
          <cell r="H169" t="str">
            <v>F3</v>
          </cell>
          <cell r="I169">
            <v>0</v>
          </cell>
        </row>
        <row r="170">
          <cell r="D170" t="str">
            <v>27974</v>
          </cell>
          <cell r="E170" t="str">
            <v>รพ.หนองมะโมง</v>
          </cell>
          <cell r="F170" t="str">
            <v>โรงพยาบาลหนองมะโมง</v>
          </cell>
          <cell r="G170" t="str">
            <v>โรงพยาบาลชุมชน</v>
          </cell>
          <cell r="H170" t="str">
            <v>F3</v>
          </cell>
          <cell r="I170">
            <v>14</v>
          </cell>
        </row>
        <row r="171">
          <cell r="D171" t="str">
            <v>10675</v>
          </cell>
          <cell r="E171" t="str">
            <v>รพ.สวรรค์ประชารักษ์</v>
          </cell>
          <cell r="F171" t="str">
            <v>โรงพยาบาลสวรรค์ประชารักษ์</v>
          </cell>
          <cell r="G171" t="str">
            <v>โรงพยาบาลศูนย์</v>
          </cell>
          <cell r="H171" t="str">
            <v>A</v>
          </cell>
          <cell r="I171">
            <v>544</v>
          </cell>
        </row>
        <row r="172">
          <cell r="D172" t="str">
            <v>11214</v>
          </cell>
          <cell r="E172" t="str">
            <v>รพ.ตาคลี</v>
          </cell>
          <cell r="F172" t="str">
            <v>โรงพยาบาลตาคลี</v>
          </cell>
          <cell r="G172" t="str">
            <v>โรงพยาบาลชุมชน</v>
          </cell>
          <cell r="H172" t="str">
            <v>M2</v>
          </cell>
          <cell r="I172">
            <v>116</v>
          </cell>
        </row>
        <row r="173">
          <cell r="D173" t="str">
            <v>11218</v>
          </cell>
          <cell r="E173" t="str">
            <v>รพ.ลาดยาว</v>
          </cell>
          <cell r="F173" t="str">
            <v>โรงพยาบาลลาดยาว</v>
          </cell>
          <cell r="G173" t="str">
            <v>โรงพยาบาลชุมชน</v>
          </cell>
          <cell r="H173" t="str">
            <v>M2</v>
          </cell>
          <cell r="I173">
            <v>90</v>
          </cell>
        </row>
        <row r="174">
          <cell r="D174" t="str">
            <v>11210</v>
          </cell>
          <cell r="E174" t="str">
            <v>รพ.ชุมแสง</v>
          </cell>
          <cell r="F174" t="str">
            <v>โรงพยาบาลชุมแสง</v>
          </cell>
          <cell r="G174" t="str">
            <v>โรงพยาบาลชุมชน</v>
          </cell>
          <cell r="H174" t="str">
            <v>F1</v>
          </cell>
          <cell r="I174">
            <v>60</v>
          </cell>
        </row>
        <row r="175">
          <cell r="D175" t="str">
            <v>11215</v>
          </cell>
          <cell r="E175" t="str">
            <v>รพ.ท่าตะโก</v>
          </cell>
          <cell r="F175" t="str">
            <v>โรงพยาบาลท่าตะโก</v>
          </cell>
          <cell r="G175" t="str">
            <v>โรงพยาบาลชุมชน</v>
          </cell>
          <cell r="H175" t="str">
            <v>F1</v>
          </cell>
          <cell r="I175">
            <v>60</v>
          </cell>
        </row>
        <row r="176">
          <cell r="D176" t="str">
            <v>11212</v>
          </cell>
          <cell r="E176" t="str">
            <v>รพ.บรรพตพิสัย</v>
          </cell>
          <cell r="F176" t="str">
            <v>โรงพยาบาลบรรพตพิสัย</v>
          </cell>
          <cell r="G176" t="str">
            <v>โรงพยาบาลชุมชน</v>
          </cell>
          <cell r="H176" t="str">
            <v>F1</v>
          </cell>
          <cell r="I176">
            <v>102</v>
          </cell>
        </row>
        <row r="177">
          <cell r="D177" t="str">
            <v>11213</v>
          </cell>
          <cell r="E177" t="str">
            <v>รพ.เก้าเลี้ยว</v>
          </cell>
          <cell r="F177" t="str">
            <v>โรงพยาบาลเก้าเลี้ยว</v>
          </cell>
          <cell r="G177" t="str">
            <v>โรงพยาบาลชุมชน</v>
          </cell>
          <cell r="H177" t="str">
            <v>F2</v>
          </cell>
          <cell r="I177">
            <v>33</v>
          </cell>
        </row>
        <row r="178">
          <cell r="D178" t="str">
            <v>11209</v>
          </cell>
          <cell r="E178" t="str">
            <v>รพ.โกรกพระ</v>
          </cell>
          <cell r="F178" t="str">
            <v>โรงพยาบาลโกรกพระ</v>
          </cell>
          <cell r="G178" t="str">
            <v>โรงพยาบาลชุมชน</v>
          </cell>
          <cell r="H178" t="str">
            <v>F2</v>
          </cell>
          <cell r="I178">
            <v>30</v>
          </cell>
        </row>
        <row r="179">
          <cell r="D179" t="str">
            <v>11219</v>
          </cell>
          <cell r="E179" t="str">
            <v>รพ.ตากฟ้า</v>
          </cell>
          <cell r="F179" t="str">
            <v>โรงพยาบาลตากฟ้า</v>
          </cell>
          <cell r="G179" t="str">
            <v>โรงพยาบาลชุมชน</v>
          </cell>
          <cell r="H179" t="str">
            <v>F2</v>
          </cell>
          <cell r="I179">
            <v>30</v>
          </cell>
        </row>
        <row r="180">
          <cell r="D180" t="str">
            <v>11217</v>
          </cell>
          <cell r="E180" t="str">
            <v>รพ.พยุหะคีรี</v>
          </cell>
          <cell r="F180" t="str">
            <v>โรงพยาบาลพยุหะคีรี</v>
          </cell>
          <cell r="G180" t="str">
            <v>โรงพยาบาลชุมชน</v>
          </cell>
          <cell r="H180" t="str">
            <v>F2</v>
          </cell>
          <cell r="I180">
            <v>36</v>
          </cell>
        </row>
        <row r="181">
          <cell r="D181" t="str">
            <v>11216</v>
          </cell>
          <cell r="E181" t="str">
            <v>รพ.ไพศาลี</v>
          </cell>
          <cell r="F181" t="str">
            <v>โรงพยาบาลไพศาลี</v>
          </cell>
          <cell r="G181" t="str">
            <v>โรงพยาบาลชุมชน</v>
          </cell>
          <cell r="H181" t="str">
            <v>F2</v>
          </cell>
          <cell r="I181">
            <v>60</v>
          </cell>
        </row>
        <row r="182">
          <cell r="D182" t="str">
            <v>11220</v>
          </cell>
          <cell r="E182" t="str">
            <v>รพ.แม่วงก์</v>
          </cell>
          <cell r="F182" t="str">
            <v>โรงพยาบาลแม่วงก์</v>
          </cell>
          <cell r="G182" t="str">
            <v>โรงพยาบาลชุมชน</v>
          </cell>
          <cell r="H182" t="str">
            <v>F2</v>
          </cell>
          <cell r="I182">
            <v>30</v>
          </cell>
        </row>
        <row r="183">
          <cell r="D183" t="str">
            <v>11211</v>
          </cell>
          <cell r="E183" t="str">
            <v>รพ.หนองบัว</v>
          </cell>
          <cell r="F183" t="str">
            <v>โรงพยาบาลหนองบัว</v>
          </cell>
          <cell r="G183" t="str">
            <v>โรงพยาบาลชุมชน</v>
          </cell>
          <cell r="H183" t="str">
            <v>F2</v>
          </cell>
          <cell r="I183">
            <v>60</v>
          </cell>
        </row>
        <row r="184">
          <cell r="D184" t="str">
            <v>40749</v>
          </cell>
          <cell r="E184" t="str">
            <v>รพ.ชุมตาบง</v>
          </cell>
          <cell r="F184" t="str">
            <v>โรงพยาบาลชุมตาบง</v>
          </cell>
          <cell r="G184" t="str">
            <v>โรงพยาบาลชุมชน</v>
          </cell>
          <cell r="H184" t="str">
            <v>F3</v>
          </cell>
          <cell r="I184">
            <v>0</v>
          </cell>
        </row>
        <row r="185">
          <cell r="D185" t="str">
            <v>10726</v>
          </cell>
          <cell r="E185" t="str">
            <v>รพ.พิจิตร</v>
          </cell>
          <cell r="F185" t="str">
            <v>โรงพยาบาลพิจิตร</v>
          </cell>
          <cell r="G185" t="str">
            <v>โรงพยาบาลทั่วไป</v>
          </cell>
          <cell r="H185" t="str">
            <v>S</v>
          </cell>
          <cell r="I185">
            <v>456</v>
          </cell>
        </row>
        <row r="186">
          <cell r="D186" t="str">
            <v>11260</v>
          </cell>
          <cell r="E186" t="str">
            <v>รพ.บางมูลนาก</v>
          </cell>
          <cell r="F186" t="str">
            <v>โรงพยาบาลบางมูลนาก</v>
          </cell>
          <cell r="G186" t="str">
            <v>โรงพยาบาลชุมชน</v>
          </cell>
          <cell r="H186" t="str">
            <v>M2</v>
          </cell>
          <cell r="I186">
            <v>101</v>
          </cell>
        </row>
        <row r="187">
          <cell r="D187" t="str">
            <v>11456</v>
          </cell>
          <cell r="E187" t="str">
            <v>รพ.สมเด็จพระยุพราชตะพานหิน</v>
          </cell>
          <cell r="F187" t="str">
            <v>โรงพยาบาลสมเด็จพระยุพราชตะพานหิน</v>
          </cell>
          <cell r="G187" t="str">
            <v>โรงพยาบาลชุมชน</v>
          </cell>
          <cell r="H187" t="str">
            <v>M2</v>
          </cell>
          <cell r="I187">
            <v>100</v>
          </cell>
        </row>
        <row r="188">
          <cell r="D188" t="str">
            <v>11263</v>
          </cell>
          <cell r="E188" t="str">
            <v>รพ.ทับคล้อ</v>
          </cell>
          <cell r="F188" t="str">
            <v>โรงพยาบาลทับคล้อ</v>
          </cell>
          <cell r="G188" t="str">
            <v>โรงพยาบาลชุมชน</v>
          </cell>
          <cell r="H188" t="str">
            <v>F2</v>
          </cell>
          <cell r="I188">
            <v>34</v>
          </cell>
        </row>
        <row r="189">
          <cell r="D189" t="str">
            <v>11261</v>
          </cell>
          <cell r="E189" t="str">
            <v>รพ.โพทะเล</v>
          </cell>
          <cell r="F189" t="str">
            <v>โรงพยาบาลโพทะเล</v>
          </cell>
          <cell r="G189" t="str">
            <v>โรงพยาบาลชุมชน</v>
          </cell>
          <cell r="H189" t="str">
            <v>F2</v>
          </cell>
          <cell r="I189">
            <v>45</v>
          </cell>
        </row>
        <row r="190">
          <cell r="D190" t="str">
            <v>11259</v>
          </cell>
          <cell r="E190" t="str">
            <v>รพ.โพธิ์ประทับช้าง</v>
          </cell>
          <cell r="F190" t="str">
            <v>โรงพยาบาลโพธิ์ประทับช้าง</v>
          </cell>
          <cell r="G190" t="str">
            <v>โรงพยาบาลชุมชน</v>
          </cell>
          <cell r="H190" t="str">
            <v>F2</v>
          </cell>
          <cell r="I190">
            <v>35</v>
          </cell>
        </row>
        <row r="191">
          <cell r="D191" t="str">
            <v>11631</v>
          </cell>
          <cell r="E191" t="str">
            <v>รพ.วชิรบารมี</v>
          </cell>
          <cell r="F191" t="str">
            <v>โรงพยาบาลวชิรบารมี</v>
          </cell>
          <cell r="G191" t="str">
            <v>โรงพยาบาลชุมชน</v>
          </cell>
          <cell r="H191" t="str">
            <v>F2</v>
          </cell>
          <cell r="I191">
            <v>34</v>
          </cell>
        </row>
        <row r="192">
          <cell r="D192" t="str">
            <v>11258</v>
          </cell>
          <cell r="E192" t="str">
            <v>รพ.วังทรายพูน</v>
          </cell>
          <cell r="F192" t="str">
            <v>โรงพยาบาลวังทรายพูน</v>
          </cell>
          <cell r="G192" t="str">
            <v>โรงพยาบาลชุมชน</v>
          </cell>
          <cell r="H192" t="str">
            <v>F2</v>
          </cell>
          <cell r="I192">
            <v>35</v>
          </cell>
        </row>
        <row r="193">
          <cell r="D193" t="str">
            <v>11262</v>
          </cell>
          <cell r="E193" t="str">
            <v>รพ.สามง่าม</v>
          </cell>
          <cell r="F193" t="str">
            <v>โรงพยาบาลสามง่าม</v>
          </cell>
          <cell r="G193" t="str">
            <v>โรงพยาบาลชุมชน</v>
          </cell>
          <cell r="H193" t="str">
            <v>F2</v>
          </cell>
          <cell r="I193">
            <v>43</v>
          </cell>
        </row>
        <row r="194">
          <cell r="D194" t="str">
            <v>27980</v>
          </cell>
          <cell r="E194" t="str">
            <v>รพ.ดงเจริญ</v>
          </cell>
          <cell r="F194" t="str">
            <v>โรงพยาบาลดงเจริญ</v>
          </cell>
          <cell r="G194" t="str">
            <v>โรงพยาบาลชุมชน</v>
          </cell>
          <cell r="H194" t="str">
            <v>F3</v>
          </cell>
          <cell r="I194">
            <v>0</v>
          </cell>
        </row>
        <row r="195">
          <cell r="D195" t="str">
            <v>27979</v>
          </cell>
          <cell r="E195" t="str">
            <v>รพ.บึงนาราง</v>
          </cell>
          <cell r="F195" t="str">
            <v>โรงพยาบาลบึงนาราง</v>
          </cell>
          <cell r="G195" t="str">
            <v>โรงพยาบาลชุมชน</v>
          </cell>
          <cell r="H195" t="str">
            <v>F3</v>
          </cell>
          <cell r="I195">
            <v>0</v>
          </cell>
        </row>
        <row r="196">
          <cell r="D196" t="str">
            <v>27978</v>
          </cell>
          <cell r="E196" t="str">
            <v>รพ.สากเหล็ก</v>
          </cell>
          <cell r="F196" t="str">
            <v>โรงพยาบาลสากเหล็ก</v>
          </cell>
          <cell r="G196" t="str">
            <v>โรงพยาบาลชุมชน</v>
          </cell>
          <cell r="H196" t="str">
            <v>F3</v>
          </cell>
          <cell r="I196">
            <v>0</v>
          </cell>
        </row>
        <row r="197">
          <cell r="D197" t="str">
            <v>10720</v>
          </cell>
          <cell r="E197" t="str">
            <v>รพ.อุทัยธานี</v>
          </cell>
          <cell r="F197" t="str">
            <v>โรงพยาบาลอุทัยธานี</v>
          </cell>
          <cell r="G197" t="str">
            <v>โรงพยาบาลทั่วไป</v>
          </cell>
          <cell r="H197" t="str">
            <v>S</v>
          </cell>
          <cell r="I197">
            <v>350</v>
          </cell>
        </row>
        <row r="198">
          <cell r="D198" t="str">
            <v>11223</v>
          </cell>
          <cell r="E198" t="str">
            <v>รพ.หนองฉาง</v>
          </cell>
          <cell r="F198" t="str">
            <v>โรงพยาบาลหนองฉาง</v>
          </cell>
          <cell r="G198" t="str">
            <v>โรงพยาบาลชุมชน</v>
          </cell>
          <cell r="H198" t="str">
            <v>F1</v>
          </cell>
          <cell r="I198">
            <v>90</v>
          </cell>
        </row>
        <row r="199">
          <cell r="D199" t="str">
            <v>11221</v>
          </cell>
          <cell r="E199" t="str">
            <v>รพ.ทัพทัน</v>
          </cell>
          <cell r="F199" t="str">
            <v>โรงพยาบาลทัพทัน</v>
          </cell>
          <cell r="G199" t="str">
            <v>โรงพยาบาลชุมชน</v>
          </cell>
          <cell r="H199" t="str">
            <v>F2</v>
          </cell>
          <cell r="I199">
            <v>90</v>
          </cell>
        </row>
        <row r="200">
          <cell r="D200" t="str">
            <v>11225</v>
          </cell>
          <cell r="E200" t="str">
            <v>รพ.บ้านไร่</v>
          </cell>
          <cell r="F200" t="str">
            <v>โรงพยาบาลบ้านไร่</v>
          </cell>
          <cell r="G200" t="str">
            <v>โรงพยาบาลชุมชน</v>
          </cell>
          <cell r="H200" t="str">
            <v>F2</v>
          </cell>
          <cell r="I200">
            <v>60</v>
          </cell>
        </row>
        <row r="201">
          <cell r="D201" t="str">
            <v>11226</v>
          </cell>
          <cell r="E201" t="str">
            <v>รพ.ลานสัก</v>
          </cell>
          <cell r="F201" t="str">
            <v>โรงพยาบาลลานสัก</v>
          </cell>
          <cell r="G201" t="str">
            <v>โรงพยาบาลชุมชน</v>
          </cell>
          <cell r="H201" t="str">
            <v>F2</v>
          </cell>
          <cell r="I201">
            <v>60</v>
          </cell>
        </row>
        <row r="202">
          <cell r="D202" t="str">
            <v>11222</v>
          </cell>
          <cell r="E202" t="str">
            <v>รพ.สว่างอารมณ์</v>
          </cell>
          <cell r="F202" t="str">
            <v>โรงพยาบาลสว่างอารมณ์</v>
          </cell>
          <cell r="G202" t="str">
            <v>โรงพยาบาลชุมชน</v>
          </cell>
          <cell r="H202" t="str">
            <v>F2</v>
          </cell>
          <cell r="I202">
            <v>30</v>
          </cell>
        </row>
        <row r="203">
          <cell r="D203" t="str">
            <v>11227</v>
          </cell>
          <cell r="E203" t="str">
            <v>รพ.ห้วยคต</v>
          </cell>
          <cell r="F203" t="str">
            <v>โรงพยาบาลห้วยคต</v>
          </cell>
          <cell r="G203" t="str">
            <v>โรงพยาบาลชุมชน</v>
          </cell>
          <cell r="H203" t="str">
            <v>F2</v>
          </cell>
          <cell r="I203">
            <v>30</v>
          </cell>
        </row>
        <row r="204">
          <cell r="D204" t="str">
            <v>11224</v>
          </cell>
          <cell r="E204" t="str">
            <v>รพ.หนองขาหย่าง</v>
          </cell>
          <cell r="F204" t="str">
            <v>โรงพยาบาลหนองขาหย่าง</v>
          </cell>
          <cell r="G204" t="str">
            <v>โรงพยาบาลชุมชน</v>
          </cell>
          <cell r="H204" t="str">
            <v>F3</v>
          </cell>
          <cell r="I204">
            <v>10</v>
          </cell>
        </row>
        <row r="205">
          <cell r="D205" t="str">
            <v>10698</v>
          </cell>
          <cell r="E205" t="str">
            <v>รพ.นครนายก</v>
          </cell>
          <cell r="F205" t="str">
            <v>โรงพยาบาลนครนายก</v>
          </cell>
          <cell r="G205" t="str">
            <v>โรงพยาบาลทั่วไป</v>
          </cell>
          <cell r="H205" t="str">
            <v>S</v>
          </cell>
          <cell r="I205">
            <v>314</v>
          </cell>
        </row>
        <row r="206">
          <cell r="D206" t="str">
            <v>10864</v>
          </cell>
          <cell r="E206" t="str">
            <v>รพ.บ้านนา</v>
          </cell>
          <cell r="F206" t="str">
            <v>โรงพยาบาลบ้านนา</v>
          </cell>
          <cell r="G206" t="str">
            <v>โรงพยาบาลชุมชน</v>
          </cell>
          <cell r="H206" t="str">
            <v>F2</v>
          </cell>
          <cell r="I206">
            <v>70</v>
          </cell>
        </row>
        <row r="207">
          <cell r="D207" t="str">
            <v>10865</v>
          </cell>
          <cell r="E207" t="str">
            <v>รพ.องครักษ์</v>
          </cell>
          <cell r="F207" t="str">
            <v>โรงพยาบาลองครักษ์</v>
          </cell>
          <cell r="G207" t="str">
            <v>โรงพยาบาลชุมชน</v>
          </cell>
          <cell r="H207" t="str">
            <v>F2</v>
          </cell>
          <cell r="I207">
            <v>33</v>
          </cell>
        </row>
        <row r="208">
          <cell r="D208" t="str">
            <v>10863</v>
          </cell>
          <cell r="E208" t="str">
            <v>รพ.ปากพลี</v>
          </cell>
          <cell r="F208" t="str">
            <v>โรงพยาบาลปากพลี</v>
          </cell>
          <cell r="G208" t="str">
            <v>โรงพยาบาลชุมชน</v>
          </cell>
          <cell r="H208" t="str">
            <v>F3</v>
          </cell>
          <cell r="I208">
            <v>10</v>
          </cell>
        </row>
        <row r="209">
          <cell r="D209" t="str">
            <v>10686</v>
          </cell>
          <cell r="E209" t="str">
            <v>รพ.พระนั่งเกล้า</v>
          </cell>
          <cell r="F209" t="str">
            <v>โรงพยาบาลพระนั่งเกล้า</v>
          </cell>
          <cell r="G209" t="str">
            <v>โรงพยาบาลศูนย์</v>
          </cell>
          <cell r="H209" t="str">
            <v>A</v>
          </cell>
          <cell r="I209">
            <v>606</v>
          </cell>
        </row>
        <row r="210">
          <cell r="D210" t="str">
            <v>10758</v>
          </cell>
          <cell r="E210" t="str">
            <v>รพ.บางบัวทอง</v>
          </cell>
          <cell r="F210" t="str">
            <v>โรงพยาบาลบางบัวทอง</v>
          </cell>
          <cell r="G210" t="str">
            <v>โรงพยาบาลชุมชน</v>
          </cell>
          <cell r="H210" t="str">
            <v>M2</v>
          </cell>
          <cell r="I210">
            <v>60</v>
          </cell>
        </row>
        <row r="211">
          <cell r="D211" t="str">
            <v>10757</v>
          </cell>
          <cell r="E211" t="str">
            <v>รพ.บางใหญ่</v>
          </cell>
          <cell r="F211" t="str">
            <v>โรงพยาบาลบางใหญ่</v>
          </cell>
          <cell r="G211" t="str">
            <v>โรงพยาบาลชุมชน</v>
          </cell>
          <cell r="H211" t="str">
            <v>M2</v>
          </cell>
          <cell r="I211">
            <v>80</v>
          </cell>
        </row>
        <row r="212">
          <cell r="D212" t="str">
            <v>10756</v>
          </cell>
          <cell r="E212" t="str">
            <v>รพ.บางกรวย</v>
          </cell>
          <cell r="F212" t="str">
            <v>โรงพยาบาลบางกรวย</v>
          </cell>
          <cell r="G212" t="str">
            <v>โรงพยาบาลชุมชน</v>
          </cell>
          <cell r="H212" t="str">
            <v>F1</v>
          </cell>
          <cell r="I212">
            <v>20</v>
          </cell>
        </row>
        <row r="213">
          <cell r="D213" t="str">
            <v>10760</v>
          </cell>
          <cell r="E213" t="str">
            <v>รพ.ปากเกร็ด</v>
          </cell>
          <cell r="F213" t="str">
            <v>โรงพยาบาลปากเกร็ด</v>
          </cell>
          <cell r="G213" t="str">
            <v>โรงพยาบาลชุมชน</v>
          </cell>
          <cell r="H213" t="str">
            <v>F1</v>
          </cell>
          <cell r="I213">
            <v>60</v>
          </cell>
        </row>
        <row r="214">
          <cell r="D214" t="str">
            <v>10759</v>
          </cell>
          <cell r="E214" t="str">
            <v>รพ.ไทรน้อย</v>
          </cell>
          <cell r="F214" t="str">
            <v>โรงพยาบาลไทรน้อย</v>
          </cell>
          <cell r="G214" t="str">
            <v>โรงพยาบาลชุมชน</v>
          </cell>
          <cell r="H214" t="str">
            <v>F2</v>
          </cell>
          <cell r="I214">
            <v>58</v>
          </cell>
        </row>
        <row r="215">
          <cell r="D215" t="str">
            <v>28875</v>
          </cell>
          <cell r="E215" t="str">
            <v>รพ.บางบัวทอง ๒</v>
          </cell>
          <cell r="F215" t="str">
            <v>โรงพยาบาลบางบัวทอง ๒</v>
          </cell>
          <cell r="G215" t="str">
            <v>โรงพยาบาลชุมชน</v>
          </cell>
          <cell r="H215" t="str">
            <v>F3</v>
          </cell>
          <cell r="I215">
            <v>27</v>
          </cell>
        </row>
        <row r="216">
          <cell r="D216" t="str">
            <v>10687</v>
          </cell>
          <cell r="E216" t="str">
            <v>รพ.ปทุมธานี</v>
          </cell>
          <cell r="F216" t="str">
            <v>โรงพยาบาลปทุมธานี</v>
          </cell>
          <cell r="G216" t="str">
            <v>โรงพยาบาลทั่วไป</v>
          </cell>
          <cell r="H216" t="str">
            <v>S</v>
          </cell>
          <cell r="I216">
            <v>408</v>
          </cell>
        </row>
        <row r="217">
          <cell r="D217" t="str">
            <v>10762</v>
          </cell>
          <cell r="E217" t="str">
            <v>รพ.ธัญบุรี</v>
          </cell>
          <cell r="F217" t="str">
            <v>โรงพยาบาลธัญบุรี</v>
          </cell>
          <cell r="G217" t="str">
            <v>โรงพยาบาลชุมชน</v>
          </cell>
          <cell r="H217" t="str">
            <v>M2</v>
          </cell>
          <cell r="I217">
            <v>66</v>
          </cell>
        </row>
        <row r="218">
          <cell r="D218" t="str">
            <v>10761</v>
          </cell>
          <cell r="E218" t="str">
            <v>รพ.คลองหลวง</v>
          </cell>
          <cell r="F218" t="str">
            <v>โรงพยาบาลคลองหลวง</v>
          </cell>
          <cell r="G218" t="str">
            <v>โรงพยาบาลชุมชน</v>
          </cell>
          <cell r="H218" t="str">
            <v>F2</v>
          </cell>
          <cell r="I218">
            <v>50</v>
          </cell>
        </row>
        <row r="219">
          <cell r="D219" t="str">
            <v>10763</v>
          </cell>
          <cell r="E219" t="str">
            <v>รพ.ประชาธิปัตย์</v>
          </cell>
          <cell r="F219" t="str">
            <v>โรงพยาบาลประชาธิปัตย์</v>
          </cell>
          <cell r="G219" t="str">
            <v>โรงพยาบาลชุมชน</v>
          </cell>
          <cell r="H219" t="str">
            <v>F2</v>
          </cell>
          <cell r="I219">
            <v>33</v>
          </cell>
        </row>
        <row r="220">
          <cell r="D220" t="str">
            <v>10765</v>
          </cell>
          <cell r="E220" t="str">
            <v>รพ.ลาดหลุมแก้ว</v>
          </cell>
          <cell r="F220" t="str">
            <v>โรงพยาบาลลาดหลุมแก้ว</v>
          </cell>
          <cell r="G220" t="str">
            <v>โรงพยาบาลชุมชน</v>
          </cell>
          <cell r="H220" t="str">
            <v>F2</v>
          </cell>
          <cell r="I220">
            <v>30</v>
          </cell>
        </row>
        <row r="221">
          <cell r="D221" t="str">
            <v>10766</v>
          </cell>
          <cell r="E221" t="str">
            <v>รพ.ลำลูกกา</v>
          </cell>
          <cell r="F221" t="str">
            <v>โรงพยาบาลลำลูกกา</v>
          </cell>
          <cell r="G221" t="str">
            <v>โรงพยาบาลชุมชน</v>
          </cell>
          <cell r="H221" t="str">
            <v>F2</v>
          </cell>
          <cell r="I221">
            <v>35</v>
          </cell>
        </row>
        <row r="222">
          <cell r="D222" t="str">
            <v>10764</v>
          </cell>
          <cell r="E222" t="str">
            <v>รพ.หนองเสือ</v>
          </cell>
          <cell r="F222" t="str">
            <v>โรงพยาบาลหนองเสือ</v>
          </cell>
          <cell r="G222" t="str">
            <v>โรงพยาบาลชุมชน</v>
          </cell>
          <cell r="H222" t="str">
            <v>F2</v>
          </cell>
          <cell r="I222">
            <v>38</v>
          </cell>
        </row>
        <row r="223">
          <cell r="D223" t="str">
            <v>10767</v>
          </cell>
          <cell r="E223" t="str">
            <v>รพ.สามโคก</v>
          </cell>
          <cell r="F223" t="str">
            <v>โรงพยาบาลสามโคก</v>
          </cell>
          <cell r="G223" t="str">
            <v>โรงพยาบาลชุมชน</v>
          </cell>
          <cell r="H223" t="str">
            <v>F2</v>
          </cell>
          <cell r="I223">
            <v>38</v>
          </cell>
        </row>
        <row r="224">
          <cell r="D224" t="str">
            <v>10660</v>
          </cell>
          <cell r="E224" t="str">
            <v>รพ.พระนครศรีอยุธยา</v>
          </cell>
          <cell r="F224" t="str">
            <v>โรงพยาบาลพระนครศรีอยุธยา</v>
          </cell>
          <cell r="G224" t="str">
            <v>โรงพยาบาลศูนย์</v>
          </cell>
          <cell r="H224" t="str">
            <v>A</v>
          </cell>
          <cell r="I224">
            <v>524</v>
          </cell>
        </row>
        <row r="225">
          <cell r="D225" t="str">
            <v>10688</v>
          </cell>
          <cell r="E225" t="str">
            <v>รพ.เสนา</v>
          </cell>
          <cell r="F225" t="str">
            <v>โรงพยาบาลเสนา</v>
          </cell>
          <cell r="G225" t="str">
            <v>โรงพยาบาลทั่วไป</v>
          </cell>
          <cell r="H225" t="str">
            <v>M1</v>
          </cell>
          <cell r="I225">
            <v>208</v>
          </cell>
        </row>
        <row r="226">
          <cell r="D226" t="str">
            <v>10772</v>
          </cell>
          <cell r="E226" t="str">
            <v>รพ.บางปะอิน</v>
          </cell>
          <cell r="F226" t="str">
            <v>โรงพยาบาลบางปะอิน</v>
          </cell>
          <cell r="G226" t="str">
            <v>โรงพยาบาลชุมชน</v>
          </cell>
          <cell r="H226" t="str">
            <v>M2</v>
          </cell>
          <cell r="I226">
            <v>30</v>
          </cell>
        </row>
        <row r="227">
          <cell r="D227" t="str">
            <v>10777</v>
          </cell>
          <cell r="E227" t="str">
            <v>รพ.วังน้อย</v>
          </cell>
          <cell r="F227" t="str">
            <v>โรงพยาบาลวังน้อย</v>
          </cell>
          <cell r="G227" t="str">
            <v>โรงพยาบาลชุมชน</v>
          </cell>
          <cell r="H227" t="str">
            <v>F1</v>
          </cell>
          <cell r="I227">
            <v>40</v>
          </cell>
        </row>
        <row r="228">
          <cell r="D228" t="str">
            <v>10768</v>
          </cell>
          <cell r="E228" t="str">
            <v>รพ.ท่าเรือ</v>
          </cell>
          <cell r="F228" t="str">
            <v>โรงพยาบาลท่าเรือ</v>
          </cell>
          <cell r="G228" t="str">
            <v>โรงพยาบาลชุมชน</v>
          </cell>
          <cell r="H228" t="str">
            <v>F2</v>
          </cell>
          <cell r="I228">
            <v>30</v>
          </cell>
        </row>
        <row r="229">
          <cell r="D229" t="str">
            <v>10770</v>
          </cell>
          <cell r="E229" t="str">
            <v>รพ.บางไทร</v>
          </cell>
          <cell r="F229" t="str">
            <v>โรงพยาบาลบางไทร</v>
          </cell>
          <cell r="G229" t="str">
            <v>โรงพยาบาลชุมชน</v>
          </cell>
          <cell r="H229" t="str">
            <v>F2</v>
          </cell>
          <cell r="I229">
            <v>24</v>
          </cell>
        </row>
        <row r="230">
          <cell r="D230" t="str">
            <v>10771</v>
          </cell>
          <cell r="E230" t="str">
            <v>รพ.บางบาล</v>
          </cell>
          <cell r="F230" t="str">
            <v>โรงพยาบาลบางบาล</v>
          </cell>
          <cell r="G230" t="str">
            <v>โรงพยาบาลชุมชน</v>
          </cell>
          <cell r="H230" t="str">
            <v>F2</v>
          </cell>
          <cell r="I230">
            <v>84</v>
          </cell>
        </row>
        <row r="231">
          <cell r="D231" t="str">
            <v>10773</v>
          </cell>
          <cell r="E231" t="str">
            <v>รพ.บางปะหัน</v>
          </cell>
          <cell r="F231" t="str">
            <v>โรงพยาบาลบางปะหัน</v>
          </cell>
          <cell r="G231" t="str">
            <v>โรงพยาบาลชุมชน</v>
          </cell>
          <cell r="H231" t="str">
            <v>F2</v>
          </cell>
          <cell r="I231">
            <v>30</v>
          </cell>
        </row>
        <row r="232">
          <cell r="D232" t="str">
            <v>10774</v>
          </cell>
          <cell r="E232" t="str">
            <v>รพ.ผักไห่</v>
          </cell>
          <cell r="F232" t="str">
            <v>โรงพยาบาลผักไห่</v>
          </cell>
          <cell r="G232" t="str">
            <v>โรงพยาบาลชุมชน</v>
          </cell>
          <cell r="H232" t="str">
            <v>F2</v>
          </cell>
          <cell r="I232">
            <v>31</v>
          </cell>
        </row>
        <row r="233">
          <cell r="D233" t="str">
            <v>10775</v>
          </cell>
          <cell r="E233" t="str">
            <v>รพ.ภาชี</v>
          </cell>
          <cell r="F233" t="str">
            <v>โรงพยาบาลภาชี</v>
          </cell>
          <cell r="G233" t="str">
            <v>โรงพยาบาลชุมชน</v>
          </cell>
          <cell r="H233" t="str">
            <v>F2</v>
          </cell>
          <cell r="I233">
            <v>46</v>
          </cell>
        </row>
        <row r="234">
          <cell r="D234" t="str">
            <v>10776</v>
          </cell>
          <cell r="E234" t="str">
            <v>รพ.ลาดบัวหลวง</v>
          </cell>
          <cell r="F234" t="str">
            <v>โรงพยาบาลลาดบัวหลวง</v>
          </cell>
          <cell r="G234" t="str">
            <v>โรงพยาบาลชุมชน</v>
          </cell>
          <cell r="H234" t="str">
            <v>F2</v>
          </cell>
          <cell r="I234">
            <v>30</v>
          </cell>
        </row>
        <row r="235">
          <cell r="D235" t="str">
            <v>10769</v>
          </cell>
          <cell r="E235" t="str">
            <v>รพ.สมเด็จพระสังฆราช(นครหลวง)</v>
          </cell>
          <cell r="F235" t="str">
            <v>โรงพยาบาลสมเด็จพระสังฆราช(นครหลวง)</v>
          </cell>
          <cell r="G235" t="str">
            <v>โรงพยาบาลชุมชน</v>
          </cell>
          <cell r="H235" t="str">
            <v>F2</v>
          </cell>
          <cell r="I235">
            <v>66</v>
          </cell>
        </row>
        <row r="236">
          <cell r="D236" t="str">
            <v>10779</v>
          </cell>
          <cell r="E236" t="str">
            <v>รพ.อุทัย</v>
          </cell>
          <cell r="F236" t="str">
            <v>โรงพยาบาลอุทัย</v>
          </cell>
          <cell r="G236" t="str">
            <v>โรงพยาบาลชุมชน</v>
          </cell>
          <cell r="H236" t="str">
            <v>F2</v>
          </cell>
          <cell r="I236">
            <v>10</v>
          </cell>
        </row>
        <row r="237">
          <cell r="D237" t="str">
            <v>10778</v>
          </cell>
          <cell r="E237" t="str">
            <v>รพ.บางซ้าย</v>
          </cell>
          <cell r="F237" t="str">
            <v>โรงพยาบาลบางซ้าย</v>
          </cell>
          <cell r="G237" t="str">
            <v>โรงพยาบาลชุมชน</v>
          </cell>
          <cell r="H237" t="str">
            <v>F3</v>
          </cell>
          <cell r="I237">
            <v>31</v>
          </cell>
        </row>
        <row r="238">
          <cell r="D238" t="str">
            <v>10781</v>
          </cell>
          <cell r="E238" t="str">
            <v>รพ.บ้านแพรก</v>
          </cell>
          <cell r="F238" t="str">
            <v>โรงพยาบาลบ้านแพรก</v>
          </cell>
          <cell r="G238" t="str">
            <v>โรงพยาบาลชุมชน</v>
          </cell>
          <cell r="H238" t="str">
            <v>F3</v>
          </cell>
          <cell r="I238">
            <v>24</v>
          </cell>
        </row>
        <row r="239">
          <cell r="D239" t="str">
            <v>10780</v>
          </cell>
          <cell r="E239" t="str">
            <v>รพ.มหาราช</v>
          </cell>
          <cell r="F239" t="str">
            <v>โรงพยาบาลมหาราช</v>
          </cell>
          <cell r="G239" t="str">
            <v>โรงพยาบาลชุมชน</v>
          </cell>
          <cell r="H239" t="str">
            <v>F3</v>
          </cell>
          <cell r="I239">
            <v>24</v>
          </cell>
        </row>
        <row r="240">
          <cell r="D240" t="str">
            <v>10690</v>
          </cell>
          <cell r="E240" t="str">
            <v>รพ.พระนารายณ์มหาราช</v>
          </cell>
          <cell r="F240" t="str">
            <v>โรงพยาบาลพระนารายณ์มหาราช</v>
          </cell>
          <cell r="G240" t="str">
            <v>โรงพยาบาลทั่วไป</v>
          </cell>
          <cell r="H240" t="str">
            <v>S</v>
          </cell>
          <cell r="I240">
            <v>428</v>
          </cell>
        </row>
        <row r="241">
          <cell r="D241" t="str">
            <v>10691</v>
          </cell>
          <cell r="E241" t="str">
            <v>รพ.บ้านหมี่</v>
          </cell>
          <cell r="F241" t="str">
            <v>โรงพยาบาลบ้านหมี่</v>
          </cell>
          <cell r="G241" t="str">
            <v>โรงพยาบาลทั่วไป</v>
          </cell>
          <cell r="H241" t="str">
            <v>M1</v>
          </cell>
          <cell r="I241">
            <v>258</v>
          </cell>
        </row>
        <row r="242">
          <cell r="D242" t="str">
            <v>10790</v>
          </cell>
          <cell r="E242" t="str">
            <v>รพ.โคกสำโรง</v>
          </cell>
          <cell r="F242" t="str">
            <v>โรงพยาบาลโคกสำโรง</v>
          </cell>
          <cell r="G242" t="str">
            <v>โรงพยาบาลชุมชน</v>
          </cell>
          <cell r="H242" t="str">
            <v>M2</v>
          </cell>
          <cell r="I242">
            <v>123</v>
          </cell>
        </row>
        <row r="243">
          <cell r="D243" t="str">
            <v>10791</v>
          </cell>
          <cell r="E243" t="str">
            <v>รพ.ชัยบาดาล</v>
          </cell>
          <cell r="F243" t="str">
            <v>โรงพยาบาลชัยบาดาล</v>
          </cell>
          <cell r="G243" t="str">
            <v>โรงพยาบาลชุมชน</v>
          </cell>
          <cell r="H243" t="str">
            <v>M2</v>
          </cell>
          <cell r="I243">
            <v>154</v>
          </cell>
        </row>
        <row r="244">
          <cell r="D244" t="str">
            <v>10792</v>
          </cell>
          <cell r="E244" t="str">
            <v>รพ.ท่าวุ้ง</v>
          </cell>
          <cell r="F244" t="str">
            <v>โรงพยาบาลท่าวุ้ง</v>
          </cell>
          <cell r="G244" t="str">
            <v>โรงพยาบาลชุมชน</v>
          </cell>
          <cell r="H244" t="str">
            <v>F2</v>
          </cell>
          <cell r="I244">
            <v>53</v>
          </cell>
        </row>
        <row r="245">
          <cell r="D245" t="str">
            <v>10793</v>
          </cell>
          <cell r="E245" t="str">
            <v>รพ.ท่าหลวง</v>
          </cell>
          <cell r="F245" t="str">
            <v>โรงพยาบาลท่าหลวง</v>
          </cell>
          <cell r="G245" t="str">
            <v>โรงพยาบาลชุมชน</v>
          </cell>
          <cell r="H245" t="str">
            <v>F2</v>
          </cell>
          <cell r="I245">
            <v>31</v>
          </cell>
        </row>
        <row r="246">
          <cell r="D246" t="str">
            <v>10789</v>
          </cell>
          <cell r="E246" t="str">
            <v>รพ.พัฒนานิคม</v>
          </cell>
          <cell r="F246" t="str">
            <v>โรงพยาบาลพัฒนานิคม</v>
          </cell>
          <cell r="G246" t="str">
            <v>โรงพยาบาลชุมชน</v>
          </cell>
          <cell r="H246" t="str">
            <v>F2</v>
          </cell>
          <cell r="I246">
            <v>66</v>
          </cell>
        </row>
        <row r="247">
          <cell r="D247" t="str">
            <v>10796</v>
          </cell>
          <cell r="E247" t="str">
            <v>รพ.ลำสนธิ</v>
          </cell>
          <cell r="F247" t="str">
            <v>โรงพยาบาลลำสนธิ</v>
          </cell>
          <cell r="G247" t="str">
            <v>โรงพยาบาลชุมชน</v>
          </cell>
          <cell r="H247" t="str">
            <v>F2</v>
          </cell>
          <cell r="I247">
            <v>30</v>
          </cell>
        </row>
        <row r="248">
          <cell r="D248" t="str">
            <v>10797</v>
          </cell>
          <cell r="E248" t="str">
            <v>รพ.หนองม่วง</v>
          </cell>
          <cell r="F248" t="str">
            <v>โรงพยาบาลหนองม่วง</v>
          </cell>
          <cell r="G248" t="str">
            <v>โรงพยาบาลชุมชน</v>
          </cell>
          <cell r="H248" t="str">
            <v>F2</v>
          </cell>
          <cell r="I248">
            <v>35</v>
          </cell>
        </row>
        <row r="249">
          <cell r="D249" t="str">
            <v>10795</v>
          </cell>
          <cell r="E249" t="str">
            <v>รพ.โคกเจริญ</v>
          </cell>
          <cell r="F249" t="str">
            <v>โรงพยาบาลโคกเจริญ</v>
          </cell>
          <cell r="G249" t="str">
            <v>โรงพยาบาลชุมชน</v>
          </cell>
          <cell r="H249" t="str">
            <v>F2</v>
          </cell>
          <cell r="I249">
            <v>30</v>
          </cell>
        </row>
        <row r="250">
          <cell r="D250" t="str">
            <v>10794</v>
          </cell>
          <cell r="E250" t="str">
            <v>รพ.สระโบสถ์</v>
          </cell>
          <cell r="F250" t="str">
            <v>โรงพยาบาลสระโบสถ์</v>
          </cell>
          <cell r="G250" t="str">
            <v>โรงพยาบาลชุมชน</v>
          </cell>
          <cell r="H250" t="str">
            <v>F3</v>
          </cell>
          <cell r="I250">
            <v>30</v>
          </cell>
        </row>
        <row r="251">
          <cell r="D251" t="str">
            <v>10661</v>
          </cell>
          <cell r="E251" t="str">
            <v>รพ.สระบุรี</v>
          </cell>
          <cell r="F251" t="str">
            <v>โรงพยาบาลสระบุรี</v>
          </cell>
          <cell r="G251" t="str">
            <v>โรงพยาบาลศูนย์</v>
          </cell>
          <cell r="H251" t="str">
            <v>A</v>
          </cell>
          <cell r="I251">
            <v>700</v>
          </cell>
        </row>
        <row r="252">
          <cell r="D252" t="str">
            <v>10695</v>
          </cell>
          <cell r="E252" t="str">
            <v>รพ.พระพุทธบาท</v>
          </cell>
          <cell r="F252" t="str">
            <v>โรงพยาบาลพระพุทธบาท</v>
          </cell>
          <cell r="G252" t="str">
            <v>โรงพยาบาลทั่วไป</v>
          </cell>
          <cell r="H252" t="str">
            <v>M1</v>
          </cell>
          <cell r="I252">
            <v>315</v>
          </cell>
        </row>
        <row r="253">
          <cell r="D253" t="str">
            <v>10807</v>
          </cell>
          <cell r="E253" t="str">
            <v>รพ.แก่งคอย</v>
          </cell>
          <cell r="F253" t="str">
            <v>โรงพยาบาลแก่งคอย</v>
          </cell>
          <cell r="G253" t="str">
            <v>โรงพยาบาลชุมชน</v>
          </cell>
          <cell r="H253" t="str">
            <v>F1</v>
          </cell>
          <cell r="I253">
            <v>77</v>
          </cell>
        </row>
        <row r="254">
          <cell r="D254" t="str">
            <v>10811</v>
          </cell>
          <cell r="E254" t="str">
            <v>รพ.บ้านหมอ</v>
          </cell>
          <cell r="F254" t="str">
            <v>โรงพยาบาลบ้านหมอ</v>
          </cell>
          <cell r="G254" t="str">
            <v>โรงพยาบาลชุมชน</v>
          </cell>
          <cell r="H254" t="str">
            <v>F2</v>
          </cell>
          <cell r="I254">
            <v>35</v>
          </cell>
        </row>
        <row r="255">
          <cell r="D255" t="str">
            <v>10815</v>
          </cell>
          <cell r="E255" t="str">
            <v>รพ.มวกเหล็ก</v>
          </cell>
          <cell r="F255" t="str">
            <v>โรงพยาบาลมวกเหล็ก</v>
          </cell>
          <cell r="G255" t="str">
            <v>โรงพยาบาลชุมชน</v>
          </cell>
          <cell r="H255" t="str">
            <v>F2</v>
          </cell>
          <cell r="I255">
            <v>37</v>
          </cell>
        </row>
        <row r="256">
          <cell r="D256" t="str">
            <v>10816</v>
          </cell>
          <cell r="E256" t="str">
            <v>รพ.วังม่วงสัทธรรม</v>
          </cell>
          <cell r="F256" t="str">
            <v>โรงพยาบาลวังม่วงสัทธรรม</v>
          </cell>
          <cell r="G256" t="str">
            <v>โรงพยาบาลชุมชน</v>
          </cell>
          <cell r="H256" t="str">
            <v>F2</v>
          </cell>
          <cell r="I256">
            <v>39</v>
          </cell>
        </row>
        <row r="257">
          <cell r="D257" t="str">
            <v>10809</v>
          </cell>
          <cell r="E257" t="str">
            <v>รพ.วิหารแดง</v>
          </cell>
          <cell r="F257" t="str">
            <v>โรงพยาบาลวิหารแดง</v>
          </cell>
          <cell r="G257" t="str">
            <v>โรงพยาบาลชุมชน</v>
          </cell>
          <cell r="H257" t="str">
            <v>F2</v>
          </cell>
          <cell r="I257">
            <v>49</v>
          </cell>
        </row>
        <row r="258">
          <cell r="D258" t="str">
            <v>10814</v>
          </cell>
          <cell r="E258" t="str">
            <v>รพ.เสาไห้เฉลิมพระเกียรติ ๘๐ พรรษา</v>
          </cell>
          <cell r="F258" t="str">
            <v>โรงพยาบาลเสาไห้เฉลิมพระเกียรติ ๘๐ พรรษา</v>
          </cell>
          <cell r="G258" t="str">
            <v>โรงพยาบาลชุมชน</v>
          </cell>
          <cell r="H258" t="str">
            <v>F2</v>
          </cell>
          <cell r="I258">
            <v>49</v>
          </cell>
        </row>
        <row r="259">
          <cell r="D259" t="str">
            <v>10808</v>
          </cell>
          <cell r="E259" t="str">
            <v>รพ.หนองแค</v>
          </cell>
          <cell r="F259" t="str">
            <v>โรงพยาบาลหนองแค</v>
          </cell>
          <cell r="G259" t="str">
            <v>โรงพยาบาลชุมชน</v>
          </cell>
          <cell r="H259" t="str">
            <v>F2</v>
          </cell>
          <cell r="I259">
            <v>69</v>
          </cell>
        </row>
        <row r="260">
          <cell r="D260" t="str">
            <v>10810</v>
          </cell>
          <cell r="E260" t="str">
            <v>รพ.หนองแซง</v>
          </cell>
          <cell r="F260" t="str">
            <v>โรงพยาบาลหนองแซง</v>
          </cell>
          <cell r="G260" t="str">
            <v>โรงพยาบาลชุมชน</v>
          </cell>
          <cell r="H260" t="str">
            <v>F2</v>
          </cell>
          <cell r="I260">
            <v>24</v>
          </cell>
        </row>
        <row r="261">
          <cell r="D261" t="str">
            <v>10812</v>
          </cell>
          <cell r="E261" t="str">
            <v>รพ.ดอนพุด</v>
          </cell>
          <cell r="F261" t="str">
            <v>โรงพยาบาลดอนพุด</v>
          </cell>
          <cell r="G261" t="str">
            <v>โรงพยาบาลชุมชน</v>
          </cell>
          <cell r="H261" t="str">
            <v>F3</v>
          </cell>
          <cell r="I261">
            <v>15</v>
          </cell>
        </row>
        <row r="262">
          <cell r="D262" t="str">
            <v>10813</v>
          </cell>
          <cell r="E262" t="str">
            <v>รพ.หนองโดน</v>
          </cell>
          <cell r="F262" t="str">
            <v>โรงพยาบาลหนองโดน</v>
          </cell>
          <cell r="G262" t="str">
            <v>โรงพยาบาลชุมชน</v>
          </cell>
          <cell r="H262" t="str">
            <v>F3</v>
          </cell>
          <cell r="I262">
            <v>20</v>
          </cell>
        </row>
        <row r="263">
          <cell r="D263" t="str">
            <v>10692</v>
          </cell>
          <cell r="E263" t="str">
            <v>รพ.สิงห์บุรี</v>
          </cell>
          <cell r="F263" t="str">
            <v>โรงพยาบาลสิงห์บุรี</v>
          </cell>
          <cell r="G263" t="str">
            <v>โรงพยาบาลทั่วไป</v>
          </cell>
          <cell r="H263" t="str">
            <v>S</v>
          </cell>
          <cell r="I263">
            <v>282</v>
          </cell>
        </row>
        <row r="264">
          <cell r="D264" t="str">
            <v>10693</v>
          </cell>
          <cell r="E264" t="str">
            <v>รพ.อินทร์บุรี</v>
          </cell>
          <cell r="F264" t="str">
            <v>โรงพยาบาลอินทร์บุรี</v>
          </cell>
          <cell r="G264" t="str">
            <v>โรงพยาบาลทั่วไป</v>
          </cell>
          <cell r="H264" t="str">
            <v>M1</v>
          </cell>
          <cell r="I264">
            <v>150</v>
          </cell>
        </row>
        <row r="265">
          <cell r="D265" t="str">
            <v>10799</v>
          </cell>
          <cell r="E265" t="str">
            <v>รพ.ค่ายบางระจัน</v>
          </cell>
          <cell r="F265" t="str">
            <v>โรงพยาบาลค่ายบางระจัน</v>
          </cell>
          <cell r="G265" t="str">
            <v>โรงพยาบาลชุมชน</v>
          </cell>
          <cell r="H265" t="str">
            <v>F2</v>
          </cell>
          <cell r="I265">
            <v>30</v>
          </cell>
        </row>
        <row r="266">
          <cell r="D266" t="str">
            <v>10801</v>
          </cell>
          <cell r="E266" t="str">
            <v>รพ.ท่าช้าง</v>
          </cell>
          <cell r="F266" t="str">
            <v>โรงพยาบาลท่าช้าง</v>
          </cell>
          <cell r="G266" t="str">
            <v>โรงพยาบาลชุมชน</v>
          </cell>
          <cell r="H266" t="str">
            <v>F2</v>
          </cell>
          <cell r="I266">
            <v>30</v>
          </cell>
        </row>
        <row r="267">
          <cell r="D267" t="str">
            <v>10798</v>
          </cell>
          <cell r="E267" t="str">
            <v>รพ.บางระจัน</v>
          </cell>
          <cell r="F267" t="str">
            <v>โรงพยาบาลบางระจัน</v>
          </cell>
          <cell r="G267" t="str">
            <v>โรงพยาบาลชุมชน</v>
          </cell>
          <cell r="H267" t="str">
            <v>F2</v>
          </cell>
          <cell r="I267">
            <v>30</v>
          </cell>
        </row>
        <row r="268">
          <cell r="D268" t="str">
            <v>10800</v>
          </cell>
          <cell r="E268" t="str">
            <v>รพ.พรหมบุรี</v>
          </cell>
          <cell r="F268" t="str">
            <v>โรงพยาบาลพรหมบุรี</v>
          </cell>
          <cell r="G268" t="str">
            <v>โรงพยาบาลชุมชน</v>
          </cell>
          <cell r="H268" t="str">
            <v>F3</v>
          </cell>
          <cell r="I268">
            <v>28</v>
          </cell>
        </row>
        <row r="269">
          <cell r="D269" t="str">
            <v>10689</v>
          </cell>
          <cell r="E269" t="str">
            <v>รพ.อ่างทอง</v>
          </cell>
          <cell r="F269" t="str">
            <v>โรงพยาบาลอ่างทอง</v>
          </cell>
          <cell r="G269" t="str">
            <v>โรงพยาบาลทั่วไป</v>
          </cell>
          <cell r="H269" t="str">
            <v>S</v>
          </cell>
          <cell r="I269">
            <v>324</v>
          </cell>
        </row>
        <row r="270">
          <cell r="D270" t="str">
            <v>10787</v>
          </cell>
          <cell r="E270" t="str">
            <v>รพ.วิเศษชัยชาญ</v>
          </cell>
          <cell r="F270" t="str">
            <v>โรงพยาบาลวิเศษชัยชาญ</v>
          </cell>
          <cell r="G270" t="str">
            <v>โรงพยาบาลชุมชน</v>
          </cell>
          <cell r="H270" t="str">
            <v>F1</v>
          </cell>
          <cell r="I270">
            <v>97</v>
          </cell>
        </row>
        <row r="271">
          <cell r="D271" t="str">
            <v>10782</v>
          </cell>
          <cell r="E271" t="str">
            <v>รพ.ไชโย</v>
          </cell>
          <cell r="F271" t="str">
            <v>โรงพยาบาลไชโย</v>
          </cell>
          <cell r="G271" t="str">
            <v>โรงพยาบาลชุมชน</v>
          </cell>
          <cell r="H271" t="str">
            <v>F2</v>
          </cell>
          <cell r="I271">
            <v>38</v>
          </cell>
        </row>
        <row r="272">
          <cell r="D272" t="str">
            <v>10784</v>
          </cell>
          <cell r="E272" t="str">
            <v>รพ.ป่าโมก</v>
          </cell>
          <cell r="F272" t="str">
            <v>โรงพยาบาลป่าโมก</v>
          </cell>
          <cell r="G272" t="str">
            <v>โรงพยาบาลชุมชน</v>
          </cell>
          <cell r="H272" t="str">
            <v>F2</v>
          </cell>
          <cell r="I272">
            <v>54</v>
          </cell>
        </row>
        <row r="273">
          <cell r="D273" t="str">
            <v>10785</v>
          </cell>
          <cell r="E273" t="str">
            <v>รพ.โพธิ์ทอง</v>
          </cell>
          <cell r="F273" t="str">
            <v>โรงพยาบาลโพธิ์ทอง</v>
          </cell>
          <cell r="G273" t="str">
            <v>โรงพยาบาลชุมชน</v>
          </cell>
          <cell r="H273" t="str">
            <v>F2</v>
          </cell>
          <cell r="I273">
            <v>81</v>
          </cell>
        </row>
        <row r="274">
          <cell r="D274" t="str">
            <v>10786</v>
          </cell>
          <cell r="E274" t="str">
            <v>รพ.แสวงหา</v>
          </cell>
          <cell r="F274" t="str">
            <v>โรงพยาบาลแสวงหา</v>
          </cell>
          <cell r="G274" t="str">
            <v>โรงพยาบาลชุมชน</v>
          </cell>
          <cell r="H274" t="str">
            <v>F2</v>
          </cell>
          <cell r="I274">
            <v>48</v>
          </cell>
        </row>
        <row r="275">
          <cell r="D275" t="str">
            <v>10788</v>
          </cell>
          <cell r="E275" t="str">
            <v>รพ.สามโก้</v>
          </cell>
          <cell r="F275" t="str">
            <v>โรงพยาบาลสามโก้</v>
          </cell>
          <cell r="G275" t="str">
            <v>โรงพยาบาลชุมชน</v>
          </cell>
          <cell r="H275" t="str">
            <v>F3</v>
          </cell>
          <cell r="I275">
            <v>36</v>
          </cell>
        </row>
        <row r="276">
          <cell r="D276" t="str">
            <v>10731</v>
          </cell>
          <cell r="E276" t="str">
            <v>รพ.พหลพลพยุหเสนา</v>
          </cell>
          <cell r="F276" t="str">
            <v>โรงพยาบาลพหลพลพยุหเสนา</v>
          </cell>
          <cell r="G276" t="str">
            <v>โรงพยาบาลทั่วไป</v>
          </cell>
          <cell r="H276" t="str">
            <v>S</v>
          </cell>
          <cell r="I276">
            <v>540</v>
          </cell>
        </row>
        <row r="277">
          <cell r="D277" t="str">
            <v>10732</v>
          </cell>
          <cell r="E277" t="str">
            <v>รพ.มะการักษ์</v>
          </cell>
          <cell r="F277" t="str">
            <v>โรงพยาบาลมะการักษ์</v>
          </cell>
          <cell r="G277" t="str">
            <v>โรงพยาบาลทั่วไป</v>
          </cell>
          <cell r="H277" t="str">
            <v>M1</v>
          </cell>
          <cell r="I277">
            <v>252</v>
          </cell>
        </row>
        <row r="278">
          <cell r="D278" t="str">
            <v>11283</v>
          </cell>
          <cell r="E278" t="str">
            <v>รพ.ทองผาภูมิ</v>
          </cell>
          <cell r="F278" t="str">
            <v>โรงพยาบาลทองผาภูมิ</v>
          </cell>
          <cell r="G278" t="str">
            <v>โรงพยาบาลชุมชน</v>
          </cell>
          <cell r="H278" t="str">
            <v>M2</v>
          </cell>
          <cell r="I278">
            <v>94</v>
          </cell>
        </row>
        <row r="279">
          <cell r="D279" t="str">
            <v>11282</v>
          </cell>
          <cell r="E279" t="str">
            <v>รพ.สมเด็จพระสังฆราชองค์ที่๑๙</v>
          </cell>
          <cell r="F279" t="str">
            <v>โรงพยาบาลสมเด็จพระสังฆราชองค์ที่๑๙</v>
          </cell>
          <cell r="G279" t="str">
            <v>โรงพยาบาลชุมชน</v>
          </cell>
          <cell r="H279" t="str">
            <v>M2</v>
          </cell>
          <cell r="I279">
            <v>120</v>
          </cell>
        </row>
        <row r="280">
          <cell r="D280" t="str">
            <v>11280</v>
          </cell>
          <cell r="E280" t="str">
            <v>รพ.บ่อพลอย</v>
          </cell>
          <cell r="F280" t="str">
            <v>โรงพยาบาลบ่อพลอย</v>
          </cell>
          <cell r="G280" t="str">
            <v>โรงพยาบาลชุมชน</v>
          </cell>
          <cell r="H280" t="str">
            <v>F1</v>
          </cell>
          <cell r="I280">
            <v>67</v>
          </cell>
        </row>
        <row r="281">
          <cell r="D281" t="str">
            <v>11285</v>
          </cell>
          <cell r="E281" t="str">
            <v>รพ.เจ้าคุณไพบูลย์พนมทวน</v>
          </cell>
          <cell r="F281" t="str">
            <v>โรงพยาบาลเจ้าคุณไพบูลย์พนมทวน</v>
          </cell>
          <cell r="G281" t="str">
            <v>โรงพยาบาลชุมชน</v>
          </cell>
          <cell r="H281" t="str">
            <v>F2</v>
          </cell>
          <cell r="I281">
            <v>63</v>
          </cell>
        </row>
        <row r="282">
          <cell r="D282" t="str">
            <v>11287</v>
          </cell>
          <cell r="E282" t="str">
            <v>รพ.ด่านมะขามเตี้ย</v>
          </cell>
          <cell r="F282" t="str">
            <v>โรงพยาบาลด่านมะขามเตี้ย</v>
          </cell>
          <cell r="G282" t="str">
            <v>โรงพยาบาลชุมชน</v>
          </cell>
          <cell r="H282" t="str">
            <v>F2</v>
          </cell>
          <cell r="I282">
            <v>30</v>
          </cell>
        </row>
        <row r="283">
          <cell r="D283" t="str">
            <v>11281</v>
          </cell>
          <cell r="E283" t="str">
            <v>รพ.ท่ากระดาน</v>
          </cell>
          <cell r="F283" t="str">
            <v>โรงพยาบาลท่ากระดาน</v>
          </cell>
          <cell r="G283" t="str">
            <v>โรงพยาบาลชุมชน</v>
          </cell>
          <cell r="H283" t="str">
            <v>F2</v>
          </cell>
          <cell r="I283">
            <v>30</v>
          </cell>
        </row>
        <row r="284">
          <cell r="D284" t="str">
            <v>11278</v>
          </cell>
          <cell r="E284" t="str">
            <v>รพ.ไทรโยค</v>
          </cell>
          <cell r="F284" t="str">
            <v>โรงพยาบาลไทรโยค</v>
          </cell>
          <cell r="G284" t="str">
            <v>โรงพยาบาลชุมชน</v>
          </cell>
          <cell r="H284" t="str">
            <v>F2</v>
          </cell>
          <cell r="I284">
            <v>58</v>
          </cell>
        </row>
        <row r="285">
          <cell r="D285" t="str">
            <v>11286</v>
          </cell>
          <cell r="E285" t="str">
            <v>รพ.เลาขวัญ</v>
          </cell>
          <cell r="F285" t="str">
            <v>โรงพยาบาลเลาขวัญ</v>
          </cell>
          <cell r="G285" t="str">
            <v>โรงพยาบาลชุมชน</v>
          </cell>
          <cell r="H285" t="str">
            <v>F2</v>
          </cell>
          <cell r="I285">
            <v>46</v>
          </cell>
        </row>
        <row r="286">
          <cell r="D286" t="str">
            <v>11288</v>
          </cell>
          <cell r="E286" t="str">
            <v>รพ.สถานพระบารมี</v>
          </cell>
          <cell r="F286" t="str">
            <v>โรงพยาบาลสถานพระบารมี</v>
          </cell>
          <cell r="G286" t="str">
            <v>โรงพยาบาลชุมชน</v>
          </cell>
          <cell r="H286" t="str">
            <v>F2</v>
          </cell>
          <cell r="I286">
            <v>30</v>
          </cell>
        </row>
        <row r="287">
          <cell r="D287" t="str">
            <v>11279</v>
          </cell>
          <cell r="E287" t="str">
            <v>รพ.สมเด็จพระปิยมหาราชรมณียเขต</v>
          </cell>
          <cell r="F287" t="str">
            <v>โรงพยาบาลสมเด็จพระปิยมหาราชรมณียเขต</v>
          </cell>
          <cell r="G287" t="str">
            <v>โรงพยาบาลชุมชน</v>
          </cell>
          <cell r="H287" t="str">
            <v>F2</v>
          </cell>
          <cell r="I287">
            <v>30</v>
          </cell>
        </row>
        <row r="288">
          <cell r="D288" t="str">
            <v>11284</v>
          </cell>
          <cell r="E288" t="str">
            <v>รพ.สังขละบุรี</v>
          </cell>
          <cell r="F288" t="str">
            <v>โรงพยาบาลสังขละบุรี</v>
          </cell>
          <cell r="G288" t="str">
            <v>โรงพยาบาลชุมชน</v>
          </cell>
          <cell r="H288" t="str">
            <v>F2</v>
          </cell>
          <cell r="I288">
            <v>30</v>
          </cell>
        </row>
        <row r="289">
          <cell r="D289" t="str">
            <v>21948</v>
          </cell>
          <cell r="E289" t="str">
            <v>รพ.ห้วยกระเจาเฉลิมพระเกียรติ ๘๐ พรรษา</v>
          </cell>
          <cell r="F289" t="str">
            <v>โรงพยาบาลห้วยกระเจาเฉลิมพระเกียรติ ๘๐ พรรษา</v>
          </cell>
          <cell r="G289" t="str">
            <v>โรงพยาบาลชุมชน</v>
          </cell>
          <cell r="H289" t="str">
            <v>F2</v>
          </cell>
          <cell r="I289">
            <v>34</v>
          </cell>
        </row>
        <row r="290">
          <cell r="D290" t="str">
            <v>14136</v>
          </cell>
          <cell r="E290" t="str">
            <v>รพ.ศุกร์ศิริศรีสวัสดิ์</v>
          </cell>
          <cell r="F290" t="str">
            <v>โรงพยาบาลศุกร์ศิริศรีสวัสดิ์</v>
          </cell>
          <cell r="G290" t="str">
            <v>โรงพยาบาลชุมชน</v>
          </cell>
          <cell r="H290" t="str">
            <v>F3</v>
          </cell>
          <cell r="I290">
            <v>16</v>
          </cell>
        </row>
        <row r="291">
          <cell r="D291" t="str">
            <v>41701</v>
          </cell>
          <cell r="E291" t="str">
            <v>รพ.หนองปรือ</v>
          </cell>
          <cell r="F291" t="str">
            <v>โรงพยาบาลหนองปรือ</v>
          </cell>
          <cell r="G291" t="str">
            <v>โรงพยาบาลชุมชน</v>
          </cell>
          <cell r="H291" t="str">
            <v>F3</v>
          </cell>
          <cell r="I291">
            <v>30</v>
          </cell>
        </row>
        <row r="292">
          <cell r="D292" t="str">
            <v>10679</v>
          </cell>
          <cell r="E292" t="str">
            <v>รพ.นครปฐม</v>
          </cell>
          <cell r="F292" t="str">
            <v>โรงพยาบาลนครปฐม</v>
          </cell>
          <cell r="G292" t="str">
            <v>โรงพยาบาลศูนย์</v>
          </cell>
          <cell r="H292" t="str">
            <v>A</v>
          </cell>
          <cell r="I292">
            <v>860</v>
          </cell>
        </row>
        <row r="293">
          <cell r="D293" t="str">
            <v>11302</v>
          </cell>
          <cell r="E293" t="str">
            <v>รพ.สามพราน</v>
          </cell>
          <cell r="F293" t="str">
            <v>โรงพยาบาลสามพราน</v>
          </cell>
          <cell r="G293" t="str">
            <v>โรงพยาบาลชุมชน</v>
          </cell>
          <cell r="H293" t="str">
            <v>M2</v>
          </cell>
          <cell r="I293">
            <v>120</v>
          </cell>
        </row>
        <row r="294">
          <cell r="D294" t="str">
            <v>11297</v>
          </cell>
          <cell r="E294" t="str">
            <v>รพ.กำแพงแสน</v>
          </cell>
          <cell r="F294" t="str">
            <v>โรงพยาบาลกำแพงแสน</v>
          </cell>
          <cell r="G294" t="str">
            <v>โรงพยาบาลชุมชน</v>
          </cell>
          <cell r="H294" t="str">
            <v>F1</v>
          </cell>
          <cell r="I294">
            <v>98</v>
          </cell>
        </row>
        <row r="295">
          <cell r="D295" t="str">
            <v>11301</v>
          </cell>
          <cell r="E295" t="str">
            <v>รพ.บางเลน</v>
          </cell>
          <cell r="F295" t="str">
            <v>โรงพยาบาลบางเลน</v>
          </cell>
          <cell r="G295" t="str">
            <v>โรงพยาบาลชุมชน</v>
          </cell>
          <cell r="H295" t="str">
            <v>F1</v>
          </cell>
          <cell r="I295">
            <v>79</v>
          </cell>
        </row>
        <row r="296">
          <cell r="D296" t="str">
            <v>11300</v>
          </cell>
          <cell r="E296" t="str">
            <v>รพ.ดอนตูม</v>
          </cell>
          <cell r="F296" t="str">
            <v>โรงพยาบาลดอนตูม</v>
          </cell>
          <cell r="G296" t="str">
            <v>โรงพยาบาลชุมชน</v>
          </cell>
          <cell r="H296" t="str">
            <v>F2</v>
          </cell>
          <cell r="I296">
            <v>38</v>
          </cell>
        </row>
        <row r="297">
          <cell r="D297" t="str">
            <v>11298</v>
          </cell>
          <cell r="E297" t="str">
            <v>รพ.นครชัยศรี</v>
          </cell>
          <cell r="F297" t="str">
            <v>โรงพยาบาลนครชัยศรี</v>
          </cell>
          <cell r="G297" t="str">
            <v>โรงพยาบาลชุมชน</v>
          </cell>
          <cell r="H297" t="str">
            <v>F2</v>
          </cell>
          <cell r="I297">
            <v>50</v>
          </cell>
        </row>
        <row r="298">
          <cell r="D298" t="str">
            <v>11303</v>
          </cell>
          <cell r="E298" t="str">
            <v>รพ.พุทธมณฑล</v>
          </cell>
          <cell r="F298" t="str">
            <v>โรงพยาบาลพุทธมณฑล</v>
          </cell>
          <cell r="G298" t="str">
            <v>โรงพยาบาลชุมชน</v>
          </cell>
          <cell r="H298" t="str">
            <v>F2</v>
          </cell>
          <cell r="I298">
            <v>30</v>
          </cell>
        </row>
        <row r="299">
          <cell r="D299" t="str">
            <v>13819</v>
          </cell>
          <cell r="E299" t="str">
            <v>รพ.หลวงพ่อเปิ่น</v>
          </cell>
          <cell r="F299" t="str">
            <v>โรงพยาบาลหลวงพ่อเปิ่น</v>
          </cell>
          <cell r="G299" t="str">
            <v>โรงพยาบาลชุมชน</v>
          </cell>
          <cell r="H299" t="str">
            <v>F2</v>
          </cell>
          <cell r="I299">
            <v>30</v>
          </cell>
        </row>
        <row r="300">
          <cell r="D300" t="str">
            <v>11299</v>
          </cell>
          <cell r="E300" t="str">
            <v>รพ.ห้วยพลู</v>
          </cell>
          <cell r="F300" t="str">
            <v>โรงพยาบาลห้วยพลู</v>
          </cell>
          <cell r="G300" t="str">
            <v>โรงพยาบาลชุมชน</v>
          </cell>
          <cell r="H300" t="str">
            <v>F2</v>
          </cell>
          <cell r="I300">
            <v>58</v>
          </cell>
        </row>
        <row r="301">
          <cell r="D301" t="str">
            <v>10737</v>
          </cell>
          <cell r="E301" t="str">
            <v>รพ.ประจวบคีรีขันธ์</v>
          </cell>
          <cell r="F301" t="str">
            <v>โรงพยาบาลประจวบคีรีขันธ์</v>
          </cell>
          <cell r="G301" t="str">
            <v>โรงพยาบาลทั่วไป</v>
          </cell>
          <cell r="H301" t="str">
            <v>S</v>
          </cell>
          <cell r="I301">
            <v>278</v>
          </cell>
        </row>
        <row r="302">
          <cell r="D302" t="str">
            <v>11320</v>
          </cell>
          <cell r="E302" t="str">
            <v>รพ.หัวหิน</v>
          </cell>
          <cell r="F302" t="str">
            <v>โรงพยาบาลหัวหิน</v>
          </cell>
          <cell r="G302" t="str">
            <v>โรงพยาบาลทั่วไป</v>
          </cell>
          <cell r="H302" t="str">
            <v>S</v>
          </cell>
          <cell r="I302">
            <v>340</v>
          </cell>
        </row>
        <row r="303">
          <cell r="D303" t="str">
            <v>11317</v>
          </cell>
          <cell r="E303" t="str">
            <v>รพ.บางสะพาน</v>
          </cell>
          <cell r="F303" t="str">
            <v>โรงพยาบาลบางสะพาน</v>
          </cell>
          <cell r="G303" t="str">
            <v>โรงพยาบาลชุมชน</v>
          </cell>
          <cell r="H303" t="str">
            <v>M2</v>
          </cell>
          <cell r="I303">
            <v>150</v>
          </cell>
        </row>
        <row r="304">
          <cell r="D304" t="str">
            <v>11315</v>
          </cell>
          <cell r="E304" t="str">
            <v>รพ.กุยบุรี</v>
          </cell>
          <cell r="F304" t="str">
            <v>โรงพยาบาลกุยบุรี</v>
          </cell>
          <cell r="G304" t="str">
            <v>โรงพยาบาลชุมชน</v>
          </cell>
          <cell r="H304" t="str">
            <v>F2</v>
          </cell>
          <cell r="I304">
            <v>36</v>
          </cell>
        </row>
        <row r="305">
          <cell r="D305" t="str">
            <v>11316</v>
          </cell>
          <cell r="E305" t="str">
            <v>รพ.ทับสะแก</v>
          </cell>
          <cell r="F305" t="str">
            <v>โรงพยาบาลทับสะแก</v>
          </cell>
          <cell r="G305" t="str">
            <v>โรงพยาบาลชุมชน</v>
          </cell>
          <cell r="H305" t="str">
            <v>F2</v>
          </cell>
          <cell r="I305">
            <v>60</v>
          </cell>
        </row>
        <row r="306">
          <cell r="D306" t="str">
            <v>11318</v>
          </cell>
          <cell r="E306" t="str">
            <v>รพ.บางสะพานน้อย</v>
          </cell>
          <cell r="F306" t="str">
            <v>โรงพยาบาลบางสะพานน้อย</v>
          </cell>
          <cell r="G306" t="str">
            <v>โรงพยาบาลชุมชน</v>
          </cell>
          <cell r="H306" t="str">
            <v>F2</v>
          </cell>
          <cell r="I306">
            <v>36</v>
          </cell>
        </row>
        <row r="307">
          <cell r="D307" t="str">
            <v>11319</v>
          </cell>
          <cell r="E307" t="str">
            <v>รพ.ปราณบุรี</v>
          </cell>
          <cell r="F307" t="str">
            <v>โรงพยาบาลปราณบุรี</v>
          </cell>
          <cell r="G307" t="str">
            <v>โรงพยาบาลชุมชน</v>
          </cell>
          <cell r="H307" t="str">
            <v>F2</v>
          </cell>
          <cell r="I307">
            <v>60</v>
          </cell>
        </row>
        <row r="308">
          <cell r="D308" t="str">
            <v>11321</v>
          </cell>
          <cell r="E308" t="str">
            <v>รพ.สามร้อยยอด</v>
          </cell>
          <cell r="F308" t="str">
            <v>โรงพยาบาลสามร้อยยอด</v>
          </cell>
          <cell r="G308" t="str">
            <v>โรงพยาบาลชุมชน</v>
          </cell>
          <cell r="H308" t="str">
            <v>F2</v>
          </cell>
          <cell r="I308">
            <v>60</v>
          </cell>
        </row>
        <row r="309">
          <cell r="D309" t="str">
            <v>10736</v>
          </cell>
          <cell r="E309" t="str">
            <v>รพ.พระจอมเกล้า</v>
          </cell>
          <cell r="F309" t="str">
            <v>โรงพยาบาลพระจอมเกล้า</v>
          </cell>
          <cell r="G309" t="str">
            <v>โรงพยาบาลทั่วไป</v>
          </cell>
          <cell r="H309" t="str">
            <v>S</v>
          </cell>
          <cell r="I309">
            <v>489</v>
          </cell>
        </row>
        <row r="310">
          <cell r="D310" t="str">
            <v>11310</v>
          </cell>
          <cell r="E310" t="str">
            <v>รพ.ชะอำ</v>
          </cell>
          <cell r="F310" t="str">
            <v>โรงพยาบาลชะอำ</v>
          </cell>
          <cell r="G310" t="str">
            <v>โรงพยาบาลชุมชน</v>
          </cell>
          <cell r="H310" t="str">
            <v>M2</v>
          </cell>
          <cell r="I310">
            <v>84</v>
          </cell>
        </row>
        <row r="311">
          <cell r="D311" t="str">
            <v>11311</v>
          </cell>
          <cell r="E311" t="str">
            <v>รพ.ท่ายาง</v>
          </cell>
          <cell r="F311" t="str">
            <v>โรงพยาบาลท่ายาง</v>
          </cell>
          <cell r="G311" t="str">
            <v>โรงพยาบาลชุมชน</v>
          </cell>
          <cell r="H311" t="str">
            <v>F1</v>
          </cell>
          <cell r="I311">
            <v>74</v>
          </cell>
        </row>
        <row r="312">
          <cell r="D312" t="str">
            <v>11314</v>
          </cell>
          <cell r="E312" t="str">
            <v>รพ.แก่งกระจาน</v>
          </cell>
          <cell r="F312" t="str">
            <v>โรงพยาบาลแก่งกระจาน</v>
          </cell>
          <cell r="G312" t="str">
            <v>โรงพยาบาลชุมชน</v>
          </cell>
          <cell r="H312" t="str">
            <v>F2</v>
          </cell>
          <cell r="I312">
            <v>30</v>
          </cell>
        </row>
        <row r="313">
          <cell r="D313" t="str">
            <v>11308</v>
          </cell>
          <cell r="E313" t="str">
            <v>รพ.เขาย้อย</v>
          </cell>
          <cell r="F313" t="str">
            <v>โรงพยาบาลเขาย้อย</v>
          </cell>
          <cell r="G313" t="str">
            <v>โรงพยาบาลชุมชน</v>
          </cell>
          <cell r="H313" t="str">
            <v>F2</v>
          </cell>
          <cell r="I313">
            <v>30</v>
          </cell>
        </row>
        <row r="314">
          <cell r="D314" t="str">
            <v>11312</v>
          </cell>
          <cell r="E314" t="str">
            <v>รพ.บ้านลาด</v>
          </cell>
          <cell r="F314" t="str">
            <v>โรงพยาบาลบ้านลาด</v>
          </cell>
          <cell r="G314" t="str">
            <v>โรงพยาบาลชุมชน</v>
          </cell>
          <cell r="H314" t="str">
            <v>F2</v>
          </cell>
          <cell r="I314">
            <v>30</v>
          </cell>
        </row>
        <row r="315">
          <cell r="D315" t="str">
            <v>11313</v>
          </cell>
          <cell r="E315" t="str">
            <v>รพ.บ้านแหลม</v>
          </cell>
          <cell r="F315" t="str">
            <v>โรงพยาบาลบ้านแหลม</v>
          </cell>
          <cell r="G315" t="str">
            <v>โรงพยาบาลชุมชน</v>
          </cell>
          <cell r="H315" t="str">
            <v>F2</v>
          </cell>
          <cell r="I315">
            <v>30</v>
          </cell>
        </row>
        <row r="316">
          <cell r="D316" t="str">
            <v>11309</v>
          </cell>
          <cell r="E316" t="str">
            <v>รพ.หนองหญ้าปล้อง</v>
          </cell>
          <cell r="F316" t="str">
            <v>โรงพยาบาลหนองหญ้าปล้อง</v>
          </cell>
          <cell r="G316" t="str">
            <v>โรงพยาบาลชุมชน</v>
          </cell>
          <cell r="H316" t="str">
            <v>F2</v>
          </cell>
          <cell r="I316">
            <v>28</v>
          </cell>
        </row>
        <row r="317">
          <cell r="D317" t="str">
            <v>10677</v>
          </cell>
          <cell r="E317" t="str">
            <v>รพ.ราชบุรี</v>
          </cell>
          <cell r="F317" t="str">
            <v>โรงพยาบาลราชบุรี</v>
          </cell>
          <cell r="G317" t="str">
            <v>โรงพยาบาลศูนย์</v>
          </cell>
          <cell r="H317" t="str">
            <v>A</v>
          </cell>
          <cell r="I317">
            <v>855</v>
          </cell>
        </row>
        <row r="318">
          <cell r="D318" t="str">
            <v>10729</v>
          </cell>
          <cell r="E318" t="str">
            <v>รพ.บ้านโป่ง</v>
          </cell>
          <cell r="F318" t="str">
            <v>โรงพยาบาลบ้านโป่ง</v>
          </cell>
          <cell r="G318" t="str">
            <v>โรงพยาบาลทั่วไป</v>
          </cell>
          <cell r="H318" t="str">
            <v>S</v>
          </cell>
          <cell r="I318">
            <v>350</v>
          </cell>
        </row>
        <row r="319">
          <cell r="D319" t="str">
            <v>10728</v>
          </cell>
          <cell r="E319" t="str">
            <v>รพ.ดำเนินสะดวก</v>
          </cell>
          <cell r="F319" t="str">
            <v>โรงพยาบาลดำเนินสะดวก</v>
          </cell>
          <cell r="G319" t="str">
            <v>โรงพยาบาลทั่วไป</v>
          </cell>
          <cell r="H319" t="str">
            <v>M1</v>
          </cell>
          <cell r="I319">
            <v>272</v>
          </cell>
        </row>
        <row r="320">
          <cell r="D320" t="str">
            <v>10730</v>
          </cell>
          <cell r="E320" t="str">
            <v>รพ.โพธาราม</v>
          </cell>
          <cell r="F320" t="str">
            <v>โรงพยาบาลโพธาราม</v>
          </cell>
          <cell r="G320" t="str">
            <v>โรงพยาบาลทั่วไป</v>
          </cell>
          <cell r="H320" t="str">
            <v>M1</v>
          </cell>
          <cell r="I320">
            <v>340</v>
          </cell>
        </row>
        <row r="321">
          <cell r="D321" t="str">
            <v>11458</v>
          </cell>
          <cell r="E321" t="str">
            <v>รพ.สมเด็จพระยุพราชจอมบึง</v>
          </cell>
          <cell r="F321" t="str">
            <v>โรงพยาบาลสมเด็จพระยุพราชจอมบึง</v>
          </cell>
          <cell r="G321" t="str">
            <v>โรงพยาบาลชุมชน</v>
          </cell>
          <cell r="H321" t="str">
            <v>F1</v>
          </cell>
          <cell r="I321">
            <v>60</v>
          </cell>
        </row>
        <row r="322">
          <cell r="D322" t="str">
            <v>11275</v>
          </cell>
          <cell r="E322" t="str">
            <v>รพ.เจ็ดเสมียน</v>
          </cell>
          <cell r="F322" t="str">
            <v>โรงพยาบาลเจ็ดเสมียน</v>
          </cell>
          <cell r="G322" t="str">
            <v>โรงพยาบาลชุมชน</v>
          </cell>
          <cell r="H322" t="str">
            <v>F2</v>
          </cell>
          <cell r="I322">
            <v>34</v>
          </cell>
        </row>
        <row r="323">
          <cell r="D323" t="str">
            <v>11274</v>
          </cell>
          <cell r="E323" t="str">
            <v>รพ.บางแพ</v>
          </cell>
          <cell r="F323" t="str">
            <v>โรงพยาบาลบางแพ</v>
          </cell>
          <cell r="G323" t="str">
            <v>โรงพยาบาลชุมชน</v>
          </cell>
          <cell r="H323" t="str">
            <v>F2</v>
          </cell>
          <cell r="I323">
            <v>48</v>
          </cell>
        </row>
        <row r="324">
          <cell r="D324" t="str">
            <v>11276</v>
          </cell>
          <cell r="E324" t="str">
            <v>รพ.ปากท่อ</v>
          </cell>
          <cell r="F324" t="str">
            <v>โรงพยาบาลปากท่อ</v>
          </cell>
          <cell r="G324" t="str">
            <v>โรงพยาบาลชุมชน</v>
          </cell>
          <cell r="H324" t="str">
            <v>F2</v>
          </cell>
          <cell r="I324">
            <v>60</v>
          </cell>
        </row>
        <row r="325">
          <cell r="D325" t="str">
            <v>11277</v>
          </cell>
          <cell r="E325" t="str">
            <v>รพ.วัดเพลง</v>
          </cell>
          <cell r="F325" t="str">
            <v>โรงพยาบาลวัดเพลง</v>
          </cell>
          <cell r="G325" t="str">
            <v>โรงพยาบาลชุมชน</v>
          </cell>
          <cell r="H325" t="str">
            <v>F2</v>
          </cell>
          <cell r="I325">
            <v>38</v>
          </cell>
        </row>
        <row r="326">
          <cell r="D326" t="str">
            <v>11273</v>
          </cell>
          <cell r="E326" t="str">
            <v>รพ.สวนผึ้ง</v>
          </cell>
          <cell r="F326" t="str">
            <v>โรงพยาบาลสวนผึ้ง</v>
          </cell>
          <cell r="G326" t="str">
            <v>โรงพยาบาลชุมชน</v>
          </cell>
          <cell r="H326" t="str">
            <v>F2</v>
          </cell>
          <cell r="I326">
            <v>60</v>
          </cell>
        </row>
        <row r="327">
          <cell r="D327" t="str">
            <v>28858</v>
          </cell>
          <cell r="E327" t="str">
            <v>รพ.บ้านคา</v>
          </cell>
          <cell r="F327" t="str">
            <v>โรงพยาบาลบ้านคา</v>
          </cell>
          <cell r="G327" t="str">
            <v>โรงพยาบาลชุมชน</v>
          </cell>
          <cell r="H327" t="str">
            <v>F3</v>
          </cell>
          <cell r="I327">
            <v>30</v>
          </cell>
        </row>
        <row r="328">
          <cell r="D328" t="str">
            <v>10735</v>
          </cell>
          <cell r="E328" t="str">
            <v>รพ.สมเด็จพระพุทธเลิศหล้า</v>
          </cell>
          <cell r="F328" t="str">
            <v>โรงพยาบาลสมเด็จพระพุทธเลิศหล้า</v>
          </cell>
          <cell r="G328" t="str">
            <v>โรงพยาบาลทั่วไป</v>
          </cell>
          <cell r="H328" t="str">
            <v>S</v>
          </cell>
          <cell r="I328">
            <v>311</v>
          </cell>
        </row>
        <row r="329">
          <cell r="D329" t="str">
            <v>11306</v>
          </cell>
          <cell r="E329" t="str">
            <v>รพ.นภาลัย</v>
          </cell>
          <cell r="F329" t="str">
            <v>โรงพยาบาลนภาลัย</v>
          </cell>
          <cell r="G329" t="str">
            <v>โรงพยาบาลชุมชน</v>
          </cell>
          <cell r="H329" t="str">
            <v>F1</v>
          </cell>
          <cell r="I329">
            <v>90</v>
          </cell>
        </row>
        <row r="330">
          <cell r="D330" t="str">
            <v>11307</v>
          </cell>
          <cell r="E330" t="str">
            <v>รพ.อัมพวา</v>
          </cell>
          <cell r="F330" t="str">
            <v>โรงพยาบาลอัมพวา</v>
          </cell>
          <cell r="G330" t="str">
            <v>โรงพยาบาลชุมชน</v>
          </cell>
          <cell r="H330" t="str">
            <v>F2</v>
          </cell>
          <cell r="I330">
            <v>36</v>
          </cell>
        </row>
        <row r="331">
          <cell r="D331" t="str">
            <v>10734</v>
          </cell>
          <cell r="E331" t="str">
            <v>รพ.สมุทรสาคร</v>
          </cell>
          <cell r="F331" t="str">
            <v>โรงพยาบาลสมุทรสาคร</v>
          </cell>
          <cell r="G331" t="str">
            <v>โรงพยาบาลศูนย์</v>
          </cell>
          <cell r="H331" t="str">
            <v>A</v>
          </cell>
          <cell r="I331">
            <v>602</v>
          </cell>
        </row>
        <row r="332">
          <cell r="D332" t="str">
            <v>11304</v>
          </cell>
          <cell r="E332" t="str">
            <v>รพ.กระทุ่มแบน</v>
          </cell>
          <cell r="F332" t="str">
            <v>โรงพยาบาลกระทุ่มแบน</v>
          </cell>
          <cell r="G332" t="str">
            <v>โรงพยาบาลทั่วไป</v>
          </cell>
          <cell r="H332" t="str">
            <v>M1</v>
          </cell>
          <cell r="I332">
            <v>309</v>
          </cell>
        </row>
        <row r="333">
          <cell r="D333" t="str">
            <v>10678</v>
          </cell>
          <cell r="E333" t="str">
            <v>รพ.เจ้าพระยายมราช</v>
          </cell>
          <cell r="F333" t="str">
            <v>โรงพยาบาลเจ้าพระยายมราช</v>
          </cell>
          <cell r="G333" t="str">
            <v>โรงพยาบาลศูนย์</v>
          </cell>
          <cell r="H333" t="str">
            <v>A</v>
          </cell>
          <cell r="I333">
            <v>680</v>
          </cell>
        </row>
        <row r="334">
          <cell r="D334" t="str">
            <v>10733</v>
          </cell>
          <cell r="E334" t="str">
            <v>รพ.สมเด็จพระสังฆราชองค์ที่๑๗</v>
          </cell>
          <cell r="F334" t="str">
            <v>โรงพยาบาลสมเด็จพระสังฆราชองค์ที่๑๗</v>
          </cell>
          <cell r="G334" t="str">
            <v>โรงพยาบาลทั่วไป</v>
          </cell>
          <cell r="H334" t="str">
            <v>M1</v>
          </cell>
          <cell r="I334">
            <v>262</v>
          </cell>
        </row>
        <row r="335">
          <cell r="D335" t="str">
            <v>11295</v>
          </cell>
          <cell r="E335" t="str">
            <v>รพ.อู่ทอง</v>
          </cell>
          <cell r="F335" t="str">
            <v>โรงพยาบาลอู่ทอง</v>
          </cell>
          <cell r="G335" t="str">
            <v>โรงพยาบาลชุมชน</v>
          </cell>
          <cell r="H335" t="str">
            <v>M2</v>
          </cell>
          <cell r="I335">
            <v>144</v>
          </cell>
        </row>
        <row r="336">
          <cell r="D336" t="str">
            <v>11290</v>
          </cell>
          <cell r="E336" t="str">
            <v>รพ.ด่านช้าง</v>
          </cell>
          <cell r="F336" t="str">
            <v>โรงพยาบาลด่านช้าง</v>
          </cell>
          <cell r="G336" t="str">
            <v>โรงพยาบาลชุมชน</v>
          </cell>
          <cell r="H336" t="str">
            <v>F1</v>
          </cell>
          <cell r="I336">
            <v>106</v>
          </cell>
        </row>
        <row r="337">
          <cell r="D337" t="str">
            <v>11293</v>
          </cell>
          <cell r="E337" t="str">
            <v>รพ.ดอนเจดีย์</v>
          </cell>
          <cell r="F337" t="str">
            <v>โรงพยาบาลดอนเจดีย์</v>
          </cell>
          <cell r="G337" t="str">
            <v>โรงพยาบาลชุมชน</v>
          </cell>
          <cell r="H337" t="str">
            <v>F2</v>
          </cell>
          <cell r="I337">
            <v>68</v>
          </cell>
        </row>
        <row r="338">
          <cell r="D338" t="str">
            <v>11289</v>
          </cell>
          <cell r="E338" t="str">
            <v>รพ.เดิมบางนางบวช</v>
          </cell>
          <cell r="F338" t="str">
            <v>โรงพยาบาลเดิมบางนางบวช</v>
          </cell>
          <cell r="G338" t="str">
            <v>โรงพยาบาลชุมชน</v>
          </cell>
          <cell r="H338" t="str">
            <v>F1</v>
          </cell>
          <cell r="I338">
            <v>120</v>
          </cell>
        </row>
        <row r="339">
          <cell r="D339" t="str">
            <v>11291</v>
          </cell>
          <cell r="E339" t="str">
            <v>รพ.บางปลาม้า</v>
          </cell>
          <cell r="F339" t="str">
            <v>โรงพยาบาลบางปลาม้า</v>
          </cell>
          <cell r="G339" t="str">
            <v>โรงพยาบาลชุมชน</v>
          </cell>
          <cell r="H339" t="str">
            <v>F2</v>
          </cell>
          <cell r="I339">
            <v>62</v>
          </cell>
        </row>
        <row r="340">
          <cell r="D340" t="str">
            <v>11292</v>
          </cell>
          <cell r="E340" t="str">
            <v>รพ.ศรีประจันต์</v>
          </cell>
          <cell r="F340" t="str">
            <v>โรงพยาบาลศรีประจันต์</v>
          </cell>
          <cell r="G340" t="str">
            <v>โรงพยาบาลชุมชน</v>
          </cell>
          <cell r="H340" t="str">
            <v>F2</v>
          </cell>
          <cell r="I340">
            <v>60</v>
          </cell>
        </row>
        <row r="341">
          <cell r="D341" t="str">
            <v>11294</v>
          </cell>
          <cell r="E341" t="str">
            <v>รพ.สามชุก</v>
          </cell>
          <cell r="F341" t="str">
            <v>โรงพยาบาลสามชุก</v>
          </cell>
          <cell r="G341" t="str">
            <v>โรงพยาบาลชุมชน</v>
          </cell>
          <cell r="H341" t="str">
            <v>F2</v>
          </cell>
          <cell r="I341">
            <v>60</v>
          </cell>
        </row>
        <row r="342">
          <cell r="D342" t="str">
            <v>11296</v>
          </cell>
          <cell r="E342" t="str">
            <v>รพ.หนองหญ้าไซ</v>
          </cell>
          <cell r="F342" t="str">
            <v>โรงพยาบาลหนองหญ้าไซ</v>
          </cell>
          <cell r="G342" t="str">
            <v>โรงพยาบาลชุมชน</v>
          </cell>
          <cell r="H342" t="str">
            <v>F2</v>
          </cell>
          <cell r="I342">
            <v>60</v>
          </cell>
        </row>
        <row r="343">
          <cell r="D343" t="str">
            <v>10664</v>
          </cell>
          <cell r="E343" t="str">
            <v>รพ.พระปกเกล้า</v>
          </cell>
          <cell r="F343" t="str">
            <v>โรงพยาบาลพระปกเกล้า</v>
          </cell>
          <cell r="G343" t="str">
            <v>โรงพยาบาลศูนย์</v>
          </cell>
          <cell r="H343" t="str">
            <v>A</v>
          </cell>
          <cell r="I343">
            <v>755</v>
          </cell>
        </row>
        <row r="344">
          <cell r="D344" t="str">
            <v>10834</v>
          </cell>
          <cell r="E344" t="str">
            <v>รพ.ขลุง</v>
          </cell>
          <cell r="F344" t="str">
            <v>โรงพยาบาลขลุง</v>
          </cell>
          <cell r="G344" t="str">
            <v>โรงพยาบาลชุมชน</v>
          </cell>
          <cell r="H344" t="str">
            <v>F1</v>
          </cell>
          <cell r="I344">
            <v>34</v>
          </cell>
        </row>
        <row r="345">
          <cell r="D345" t="str">
            <v>10843</v>
          </cell>
          <cell r="E345" t="str">
            <v>รพ.นายายอาม</v>
          </cell>
          <cell r="F345" t="str">
            <v>โรงพยาบาลนายายอาม</v>
          </cell>
          <cell r="G345" t="str">
            <v>โรงพยาบาลชุมชน</v>
          </cell>
          <cell r="H345" t="str">
            <v>F1</v>
          </cell>
          <cell r="I345">
            <v>34</v>
          </cell>
        </row>
        <row r="346">
          <cell r="D346" t="str">
            <v>10839</v>
          </cell>
          <cell r="E346" t="str">
            <v>รพ.มะขาม</v>
          </cell>
          <cell r="F346" t="str">
            <v>โรงพยาบาลมะขาม</v>
          </cell>
          <cell r="G346" t="str">
            <v>โรงพยาบาลชุมชน</v>
          </cell>
          <cell r="H346" t="str">
            <v>F1</v>
          </cell>
          <cell r="I346">
            <v>36</v>
          </cell>
        </row>
        <row r="347">
          <cell r="D347" t="str">
            <v>10841</v>
          </cell>
          <cell r="E347" t="str">
            <v>รพ.สอยดาว</v>
          </cell>
          <cell r="F347" t="str">
            <v>โรงพยาบาลสอยดาว</v>
          </cell>
          <cell r="G347" t="str">
            <v>โรงพยาบาลชุมชน</v>
          </cell>
          <cell r="H347" t="str">
            <v>F1</v>
          </cell>
          <cell r="I347">
            <v>62</v>
          </cell>
        </row>
        <row r="348">
          <cell r="D348" t="str">
            <v>10842</v>
          </cell>
          <cell r="E348" t="str">
            <v>รพ.แก่งหางแมว</v>
          </cell>
          <cell r="F348" t="str">
            <v>โรงพยาบาลแก่งหางแมว</v>
          </cell>
          <cell r="G348" t="str">
            <v>โรงพยาบาลชุมชน</v>
          </cell>
          <cell r="H348" t="str">
            <v>F2</v>
          </cell>
          <cell r="I348">
            <v>30</v>
          </cell>
        </row>
        <row r="349">
          <cell r="D349" t="str">
            <v>10844</v>
          </cell>
          <cell r="E349" t="str">
            <v>รพ.เขาคิชฌกูฏ</v>
          </cell>
          <cell r="F349" t="str">
            <v>โรงพยาบาลเขาคิชฌกูฏ</v>
          </cell>
          <cell r="G349" t="str">
            <v>โรงพยาบาลชุมชน</v>
          </cell>
          <cell r="H349" t="str">
            <v>F2</v>
          </cell>
          <cell r="I349">
            <v>34</v>
          </cell>
        </row>
        <row r="350">
          <cell r="D350" t="str">
            <v>10836</v>
          </cell>
          <cell r="E350" t="str">
            <v>รพ.เขาสุกิม</v>
          </cell>
          <cell r="F350" t="str">
            <v>โรงพยาบาลเขาสุกิม</v>
          </cell>
          <cell r="G350" t="str">
            <v>โรงพยาบาลชุมชน</v>
          </cell>
          <cell r="H350" t="str">
            <v>F2</v>
          </cell>
          <cell r="I350">
            <v>41</v>
          </cell>
        </row>
        <row r="351">
          <cell r="D351" t="str">
            <v>10835</v>
          </cell>
          <cell r="E351" t="str">
            <v>รพ.ท่าใหม่</v>
          </cell>
          <cell r="F351" t="str">
            <v>โรงพยาบาลท่าใหม่</v>
          </cell>
          <cell r="G351" t="str">
            <v>โรงพยาบาลชุมชน</v>
          </cell>
          <cell r="H351" t="str">
            <v>F2</v>
          </cell>
          <cell r="I351">
            <v>30</v>
          </cell>
        </row>
        <row r="352">
          <cell r="D352" t="str">
            <v>10838</v>
          </cell>
          <cell r="E352" t="str">
            <v>รพ.โป่งน้ำร้อน</v>
          </cell>
          <cell r="F352" t="str">
            <v>โรงพยาบาลโป่งน้ำร้อน</v>
          </cell>
          <cell r="G352" t="str">
            <v>โรงพยาบาลชุมชน</v>
          </cell>
          <cell r="H352" t="str">
            <v>F2</v>
          </cell>
          <cell r="I352">
            <v>69</v>
          </cell>
        </row>
        <row r="353">
          <cell r="D353" t="str">
            <v>10837</v>
          </cell>
          <cell r="E353" t="str">
            <v>รพ.สองพี่น้อง</v>
          </cell>
          <cell r="F353" t="str">
            <v>โรงพยาบาลสองพี่น้อง</v>
          </cell>
          <cell r="G353" t="str">
            <v>โรงพยาบาลชุมชน</v>
          </cell>
          <cell r="H353" t="str">
            <v>F2</v>
          </cell>
          <cell r="I353">
            <v>30</v>
          </cell>
        </row>
        <row r="354">
          <cell r="D354" t="str">
            <v>10840</v>
          </cell>
          <cell r="E354" t="str">
            <v>รพ.แหลมสิงห์</v>
          </cell>
          <cell r="F354" t="str">
            <v>โรงพยาบาลแหลมสิงห์</v>
          </cell>
          <cell r="G354" t="str">
            <v>โรงพยาบาลชุมชน</v>
          </cell>
          <cell r="H354" t="str">
            <v>F2</v>
          </cell>
          <cell r="I354">
            <v>30</v>
          </cell>
        </row>
        <row r="355">
          <cell r="D355" t="str">
            <v>10697</v>
          </cell>
          <cell r="E355" t="str">
            <v>รพ.พุทธโสธร</v>
          </cell>
          <cell r="F355" t="str">
            <v>โรงพยาบาลพุทธโสธร</v>
          </cell>
          <cell r="G355" t="str">
            <v>โรงพยาบาลศูนย์</v>
          </cell>
          <cell r="H355" t="str">
            <v>A</v>
          </cell>
          <cell r="I355">
            <v>595</v>
          </cell>
        </row>
        <row r="356">
          <cell r="D356" t="str">
            <v>10854</v>
          </cell>
          <cell r="E356" t="str">
            <v>รพ.พนมสารคาม</v>
          </cell>
          <cell r="F356" t="str">
            <v>โรงพยาบาลพนมสารคาม</v>
          </cell>
          <cell r="G356" t="str">
            <v>โรงพยาบาลชุมชน</v>
          </cell>
          <cell r="H356" t="str">
            <v>M2</v>
          </cell>
          <cell r="I356">
            <v>138</v>
          </cell>
        </row>
        <row r="357">
          <cell r="D357" t="str">
            <v>10851</v>
          </cell>
          <cell r="E357" t="str">
            <v>รพ.บางน้ำเปรี้ยว</v>
          </cell>
          <cell r="F357" t="str">
            <v>โรงพยาบาลบางน้ำเปรี้ยว</v>
          </cell>
          <cell r="G357" t="str">
            <v>โรงพยาบาลชุมชน</v>
          </cell>
          <cell r="H357" t="str">
            <v>F1</v>
          </cell>
          <cell r="I357">
            <v>63</v>
          </cell>
        </row>
        <row r="358">
          <cell r="D358" t="str">
            <v>10852</v>
          </cell>
          <cell r="E358" t="str">
            <v>รพ.บางปะกง</v>
          </cell>
          <cell r="F358" t="str">
            <v>โรงพยาบาลบางปะกง</v>
          </cell>
          <cell r="G358" t="str">
            <v>โรงพยาบาลชุมชน</v>
          </cell>
          <cell r="H358" t="str">
            <v>F1</v>
          </cell>
          <cell r="I358">
            <v>90</v>
          </cell>
        </row>
        <row r="359">
          <cell r="D359" t="str">
            <v>10855</v>
          </cell>
          <cell r="E359" t="str">
            <v>รพ.สนามชัยเขต</v>
          </cell>
          <cell r="F359" t="str">
            <v>โรงพยาบาลสนามชัยเขต</v>
          </cell>
          <cell r="G359" t="str">
            <v>โรงพยาบาลชุมชน</v>
          </cell>
          <cell r="H359" t="str">
            <v>M2</v>
          </cell>
          <cell r="I359">
            <v>121</v>
          </cell>
        </row>
        <row r="360">
          <cell r="D360" t="str">
            <v>10833</v>
          </cell>
          <cell r="E360" t="str">
            <v>รพ.ท่าตะเกียบ</v>
          </cell>
          <cell r="F360" t="str">
            <v>โรงพยาบาลท่าตะเกียบ</v>
          </cell>
          <cell r="G360" t="str">
            <v>โรงพยาบาลชุมชน</v>
          </cell>
          <cell r="H360" t="str">
            <v>F2</v>
          </cell>
          <cell r="I360">
            <v>41</v>
          </cell>
        </row>
        <row r="361">
          <cell r="D361" t="str">
            <v>10850</v>
          </cell>
          <cell r="E361" t="str">
            <v>รพ.บางคล้า</v>
          </cell>
          <cell r="F361" t="str">
            <v>โรงพยาบาลบางคล้า</v>
          </cell>
          <cell r="G361" t="str">
            <v>โรงพยาบาลชุมชน</v>
          </cell>
          <cell r="H361" t="str">
            <v>F2</v>
          </cell>
          <cell r="I361">
            <v>50</v>
          </cell>
        </row>
        <row r="362">
          <cell r="D362" t="str">
            <v>10853</v>
          </cell>
          <cell r="E362" t="str">
            <v>รพ.บ้านโพธิ์</v>
          </cell>
          <cell r="F362" t="str">
            <v>โรงพยาบาลบ้านโพธิ์</v>
          </cell>
          <cell r="G362" t="str">
            <v>โรงพยาบาลชุมชน</v>
          </cell>
          <cell r="H362" t="str">
            <v>F2</v>
          </cell>
          <cell r="I362">
            <v>52</v>
          </cell>
        </row>
        <row r="363">
          <cell r="D363" t="str">
            <v>10856</v>
          </cell>
          <cell r="E363" t="str">
            <v>รพ.แปลงยาว</v>
          </cell>
          <cell r="F363" t="str">
            <v>โรงพยาบาลแปลงยาว</v>
          </cell>
          <cell r="G363" t="str">
            <v>โรงพยาบาลชุมชน</v>
          </cell>
          <cell r="H363" t="str">
            <v>F2</v>
          </cell>
          <cell r="I363">
            <v>52</v>
          </cell>
        </row>
        <row r="364">
          <cell r="D364" t="str">
            <v>13747</v>
          </cell>
          <cell r="E364" t="str">
            <v>รพ.ราชสาส์น</v>
          </cell>
          <cell r="F364" t="str">
            <v>โรงพยาบาลราชสาส์น</v>
          </cell>
          <cell r="G364" t="str">
            <v>โรงพยาบาลชุมชน</v>
          </cell>
          <cell r="H364" t="str">
            <v>F2</v>
          </cell>
          <cell r="I364">
            <v>13</v>
          </cell>
        </row>
        <row r="365">
          <cell r="D365" t="str">
            <v>31327</v>
          </cell>
          <cell r="E365" t="str">
            <v>รพ.คลองเขื่อน</v>
          </cell>
          <cell r="F365" t="str">
            <v>โรงพยาบาลคลองเขื่อน</v>
          </cell>
          <cell r="G365" t="str">
            <v>โรงพยาบาลชุมชน</v>
          </cell>
          <cell r="H365" t="str">
            <v>F3</v>
          </cell>
          <cell r="I365">
            <v>10</v>
          </cell>
        </row>
        <row r="366">
          <cell r="D366" t="str">
            <v>10662</v>
          </cell>
          <cell r="E366" t="str">
            <v>รพ.ชลบุรี</v>
          </cell>
          <cell r="F366" t="str">
            <v>โรงพยาบาลชลบุรี</v>
          </cell>
          <cell r="G366" t="str">
            <v>โรงพยาบาลศูนย์</v>
          </cell>
          <cell r="H366" t="str">
            <v>A</v>
          </cell>
          <cell r="I366">
            <v>748</v>
          </cell>
        </row>
        <row r="367">
          <cell r="D367" t="str">
            <v>10819</v>
          </cell>
          <cell r="E367" t="str">
            <v>รพ.บางละมุง</v>
          </cell>
          <cell r="F367" t="str">
            <v>โรงพยาบาลบางละมุง</v>
          </cell>
          <cell r="G367" t="str">
            <v>โรงพยาบาลทั่วไป</v>
          </cell>
          <cell r="H367" t="str">
            <v>S</v>
          </cell>
          <cell r="I367">
            <v>260</v>
          </cell>
        </row>
        <row r="368">
          <cell r="D368" t="str">
            <v>10817</v>
          </cell>
          <cell r="E368" t="str">
            <v>รพ.บ้านบึง</v>
          </cell>
          <cell r="F368" t="str">
            <v>โรงพยาบาลบ้านบึง</v>
          </cell>
          <cell r="G368" t="str">
            <v>โรงพยาบาลชุมชน</v>
          </cell>
          <cell r="H368" t="str">
            <v>M2</v>
          </cell>
          <cell r="I368">
            <v>138</v>
          </cell>
        </row>
        <row r="369">
          <cell r="D369" t="str">
            <v>10822</v>
          </cell>
          <cell r="E369" t="str">
            <v>รพ.พนัสนิคม</v>
          </cell>
          <cell r="F369" t="str">
            <v>โรงพยาบาลพนัสนิคม</v>
          </cell>
          <cell r="G369" t="str">
            <v>โรงพยาบาลชุมชน</v>
          </cell>
          <cell r="H369" t="str">
            <v>M2</v>
          </cell>
          <cell r="I369">
            <v>219</v>
          </cell>
        </row>
        <row r="370">
          <cell r="D370" t="str">
            <v>10823</v>
          </cell>
          <cell r="E370" t="str">
            <v>รพ.แหลมฉบัง</v>
          </cell>
          <cell r="F370" t="str">
            <v>โรงพยาบาลแหลมฉบัง</v>
          </cell>
          <cell r="G370" t="str">
            <v>โรงพยาบาลชุมชน</v>
          </cell>
          <cell r="H370" t="str">
            <v>M2</v>
          </cell>
          <cell r="I370">
            <v>163</v>
          </cell>
        </row>
        <row r="371">
          <cell r="D371" t="str">
            <v>10821</v>
          </cell>
          <cell r="E371" t="str">
            <v>รพ.พานทอง</v>
          </cell>
          <cell r="F371" t="str">
            <v>โรงพยาบาลพานทอง</v>
          </cell>
          <cell r="G371" t="str">
            <v>โรงพยาบาลชุมชน</v>
          </cell>
          <cell r="H371" t="str">
            <v>F1</v>
          </cell>
          <cell r="I371">
            <v>78</v>
          </cell>
        </row>
        <row r="372">
          <cell r="D372" t="str">
            <v>10825</v>
          </cell>
          <cell r="E372" t="str">
            <v>รพ.สัตหีบกม.๑๐</v>
          </cell>
          <cell r="F372" t="str">
            <v>โรงพยาบาลสัตหีบกม.๑๐</v>
          </cell>
          <cell r="G372" t="str">
            <v>โรงพยาบาลชุมชน</v>
          </cell>
          <cell r="H372" t="str">
            <v>F1</v>
          </cell>
          <cell r="I372">
            <v>56</v>
          </cell>
        </row>
        <row r="373">
          <cell r="D373" t="str">
            <v>10824</v>
          </cell>
          <cell r="E373" t="str">
            <v>รพ.เกาะสีชัง</v>
          </cell>
          <cell r="F373" t="str">
            <v>โรงพยาบาลเกาะสีชัง</v>
          </cell>
          <cell r="G373" t="str">
            <v>โรงพยาบาลชุมชน</v>
          </cell>
          <cell r="H373" t="str">
            <v>F2</v>
          </cell>
          <cell r="I373">
            <v>30</v>
          </cell>
        </row>
        <row r="374">
          <cell r="D374" t="str">
            <v>10826</v>
          </cell>
          <cell r="E374" t="str">
            <v>รพ.บ่อทอง</v>
          </cell>
          <cell r="F374" t="str">
            <v>โรงพยาบาลบ่อทอง</v>
          </cell>
          <cell r="G374" t="str">
            <v>โรงพยาบาลชุมชน</v>
          </cell>
          <cell r="H374" t="str">
            <v>F2</v>
          </cell>
          <cell r="I374">
            <v>60</v>
          </cell>
        </row>
        <row r="375">
          <cell r="D375" t="str">
            <v>10820</v>
          </cell>
          <cell r="E375" t="str">
            <v>รพ.วัดญาณสังวราราม</v>
          </cell>
          <cell r="F375" t="str">
            <v>โรงพยาบาลวัดญาณสังวราราม</v>
          </cell>
          <cell r="G375" t="str">
            <v>โรงพยาบาลชุมชน</v>
          </cell>
          <cell r="H375" t="str">
            <v>F2</v>
          </cell>
          <cell r="I375">
            <v>30</v>
          </cell>
        </row>
        <row r="376">
          <cell r="D376" t="str">
            <v>10818</v>
          </cell>
          <cell r="E376" t="str">
            <v>รพ.หนองใหญ่</v>
          </cell>
          <cell r="F376" t="str">
            <v>โรงพยาบาลหนองใหญ่</v>
          </cell>
          <cell r="G376" t="str">
            <v>โรงพยาบาลชุมชน</v>
          </cell>
          <cell r="H376" t="str">
            <v>F2</v>
          </cell>
          <cell r="I376">
            <v>30</v>
          </cell>
        </row>
        <row r="377">
          <cell r="D377" t="str">
            <v>28006</v>
          </cell>
          <cell r="E377" t="str">
            <v>รพ.เกาะจันทร์</v>
          </cell>
          <cell r="F377" t="str">
            <v>โรงพยาบาลเกาะจันทร์</v>
          </cell>
          <cell r="G377" t="str">
            <v>โรงพยาบาลชุมชน</v>
          </cell>
          <cell r="H377" t="str">
            <v>F2</v>
          </cell>
          <cell r="I377">
            <v>30</v>
          </cell>
        </row>
        <row r="378">
          <cell r="D378" t="str">
            <v>10696</v>
          </cell>
          <cell r="E378" t="str">
            <v>รพ.ตราด</v>
          </cell>
          <cell r="F378" t="str">
            <v>โรงพยาบาลตราด</v>
          </cell>
          <cell r="G378" t="str">
            <v>โรงพยาบาลทั่วไป</v>
          </cell>
          <cell r="H378" t="str">
            <v>S</v>
          </cell>
          <cell r="I378">
            <v>368</v>
          </cell>
        </row>
        <row r="379">
          <cell r="D379" t="str">
            <v>13816</v>
          </cell>
          <cell r="E379" t="str">
            <v>รพ.เกาะช้าง</v>
          </cell>
          <cell r="F379" t="str">
            <v>โรงพยาบาลเกาะช้าง</v>
          </cell>
          <cell r="G379" t="str">
            <v>โรงพยาบาลชุมชน</v>
          </cell>
          <cell r="H379" t="str">
            <v>F2</v>
          </cell>
          <cell r="I379">
            <v>26</v>
          </cell>
        </row>
        <row r="380">
          <cell r="D380" t="str">
            <v>10846</v>
          </cell>
          <cell r="E380" t="str">
            <v>รพ.เขาสมิง</v>
          </cell>
          <cell r="F380" t="str">
            <v>โรงพยาบาลเขาสมิง</v>
          </cell>
          <cell r="G380" t="str">
            <v>โรงพยาบาลชุมชน</v>
          </cell>
          <cell r="H380" t="str">
            <v>F2</v>
          </cell>
          <cell r="I380">
            <v>36</v>
          </cell>
        </row>
        <row r="381">
          <cell r="D381" t="str">
            <v>10845</v>
          </cell>
          <cell r="E381" t="str">
            <v>รพ.คลองใหญ่</v>
          </cell>
          <cell r="F381" t="str">
            <v>โรงพยาบาลคลองใหญ่</v>
          </cell>
          <cell r="G381" t="str">
            <v>โรงพยาบาลชุมชน</v>
          </cell>
          <cell r="H381" t="str">
            <v>F2</v>
          </cell>
          <cell r="I381">
            <v>36</v>
          </cell>
        </row>
        <row r="382">
          <cell r="D382" t="str">
            <v>10847</v>
          </cell>
          <cell r="E382" t="str">
            <v>รพ.บ่อไร่</v>
          </cell>
          <cell r="F382" t="str">
            <v>โรงพยาบาลบ่อไร่</v>
          </cell>
          <cell r="G382" t="str">
            <v>โรงพยาบาลชุมชน</v>
          </cell>
          <cell r="H382" t="str">
            <v>F2</v>
          </cell>
          <cell r="I382">
            <v>37</v>
          </cell>
        </row>
        <row r="383">
          <cell r="D383" t="str">
            <v>10848</v>
          </cell>
          <cell r="E383" t="str">
            <v>รพ.แหลมงอบ</v>
          </cell>
          <cell r="F383" t="str">
            <v>โรงพยาบาลแหลมงอบ</v>
          </cell>
          <cell r="G383" t="str">
            <v>โรงพยาบาลชุมชน</v>
          </cell>
          <cell r="H383" t="str">
            <v>F2</v>
          </cell>
          <cell r="I383">
            <v>30</v>
          </cell>
        </row>
        <row r="384">
          <cell r="D384" t="str">
            <v>10849</v>
          </cell>
          <cell r="E384" t="str">
            <v>รพ.เกาะกูด</v>
          </cell>
          <cell r="F384" t="str">
            <v>โรงพยาบาลเกาะกูด</v>
          </cell>
          <cell r="G384" t="str">
            <v>โรงพยาบาลชุมชน</v>
          </cell>
          <cell r="H384" t="str">
            <v>F3</v>
          </cell>
          <cell r="I384">
            <v>7</v>
          </cell>
        </row>
        <row r="385">
          <cell r="D385" t="str">
            <v>10665</v>
          </cell>
          <cell r="E385" t="str">
            <v>รพ.เจ้าพระยาอภัยภูเบศร</v>
          </cell>
          <cell r="F385" t="str">
            <v>โรงพยาบาลเจ้าพระยาอภัยภูเบศร</v>
          </cell>
          <cell r="G385" t="str">
            <v>โรงพยาบาลศูนย์</v>
          </cell>
          <cell r="H385" t="str">
            <v>A</v>
          </cell>
          <cell r="I385">
            <v>483</v>
          </cell>
        </row>
        <row r="386">
          <cell r="D386" t="str">
            <v>10857</v>
          </cell>
          <cell r="E386" t="str">
            <v>รพ.กบินทร์บุรี</v>
          </cell>
          <cell r="F386" t="str">
            <v>โรงพยาบาลกบินทร์บุรี</v>
          </cell>
          <cell r="G386" t="str">
            <v>โรงพยาบาลทั่วไป</v>
          </cell>
          <cell r="H386" t="str">
            <v>M1</v>
          </cell>
          <cell r="I386">
            <v>250</v>
          </cell>
        </row>
        <row r="387">
          <cell r="D387" t="str">
            <v>10858</v>
          </cell>
          <cell r="E387" t="str">
            <v>รพ.นาดี</v>
          </cell>
          <cell r="F387" t="str">
            <v>โรงพยาบาลนาดี</v>
          </cell>
          <cell r="G387" t="str">
            <v>โรงพยาบาลชุมชน</v>
          </cell>
          <cell r="H387" t="str">
            <v>F2</v>
          </cell>
          <cell r="I387">
            <v>60</v>
          </cell>
        </row>
        <row r="388">
          <cell r="D388" t="str">
            <v>10859</v>
          </cell>
          <cell r="E388" t="str">
            <v>รพ.บ้านสร้าง</v>
          </cell>
          <cell r="F388" t="str">
            <v>โรงพยาบาลบ้านสร้าง</v>
          </cell>
          <cell r="G388" t="str">
            <v>โรงพยาบาลชุมชน</v>
          </cell>
          <cell r="H388" t="str">
            <v>F2</v>
          </cell>
          <cell r="I388">
            <v>30</v>
          </cell>
        </row>
        <row r="389">
          <cell r="D389" t="str">
            <v>10860</v>
          </cell>
          <cell r="E389" t="str">
            <v>รพ.ประจันตคาม</v>
          </cell>
          <cell r="F389" t="str">
            <v>โรงพยาบาลประจันตคาม</v>
          </cell>
          <cell r="G389" t="str">
            <v>โรงพยาบาลชุมชน</v>
          </cell>
          <cell r="H389" t="str">
            <v>F2</v>
          </cell>
          <cell r="I389">
            <v>33</v>
          </cell>
        </row>
        <row r="390">
          <cell r="D390" t="str">
            <v>10861</v>
          </cell>
          <cell r="E390" t="str">
            <v>รพ.ศรีมหาโพธิ</v>
          </cell>
          <cell r="F390" t="str">
            <v>โรงพยาบาลศรีมหาโพธิ</v>
          </cell>
          <cell r="G390" t="str">
            <v>โรงพยาบาลชุมชน</v>
          </cell>
          <cell r="H390" t="str">
            <v>F2</v>
          </cell>
          <cell r="I390">
            <v>60</v>
          </cell>
        </row>
        <row r="391">
          <cell r="D391" t="str">
            <v>10862</v>
          </cell>
          <cell r="E391" t="str">
            <v>รพ.ศรีมโหสถ</v>
          </cell>
          <cell r="F391" t="str">
            <v>โรงพยาบาลศรีมโหสถ</v>
          </cell>
          <cell r="G391" t="str">
            <v>โรงพยาบาลชุมชน</v>
          </cell>
          <cell r="H391" t="str">
            <v>F2</v>
          </cell>
          <cell r="I391">
            <v>30</v>
          </cell>
        </row>
        <row r="392">
          <cell r="D392" t="str">
            <v>10663</v>
          </cell>
          <cell r="E392" t="str">
            <v>รพ.ระยอง</v>
          </cell>
          <cell r="F392" t="str">
            <v>โรงพยาบาลระยอง</v>
          </cell>
          <cell r="G392" t="str">
            <v>โรงพยาบาลศูนย์</v>
          </cell>
          <cell r="H392" t="str">
            <v>A</v>
          </cell>
          <cell r="I392">
            <v>576</v>
          </cell>
        </row>
        <row r="393">
          <cell r="D393" t="str">
            <v>10829</v>
          </cell>
          <cell r="E393" t="str">
            <v>รพ.แกลง</v>
          </cell>
          <cell r="F393" t="str">
            <v>โรงพยาบาลแกลง</v>
          </cell>
          <cell r="G393" t="str">
            <v>โรงพยาบาลทั่วไป</v>
          </cell>
          <cell r="H393" t="str">
            <v>M1</v>
          </cell>
          <cell r="I393">
            <v>212</v>
          </cell>
        </row>
        <row r="394">
          <cell r="D394" t="str">
            <v>10827</v>
          </cell>
          <cell r="E394" t="str">
            <v>รพ.เฉลิมพระเกียรติสมเด็จพระเทพรัตนราชสุดาฯ สยามบรมราชกุมารี ระยอง</v>
          </cell>
          <cell r="F394" t="str">
            <v>โรงพยาบาลเฉลิมพระเกียรติสมเด็จพระเทพรัตนราชสุดาฯ สยามบรมราชกุมารี ระยอง</v>
          </cell>
          <cell r="G394" t="str">
            <v>โรงพยาบาลทั่วไป</v>
          </cell>
          <cell r="H394" t="str">
            <v>M1</v>
          </cell>
          <cell r="I394">
            <v>162</v>
          </cell>
        </row>
        <row r="395">
          <cell r="D395" t="str">
            <v>10828</v>
          </cell>
          <cell r="E395" t="str">
            <v>รพ.บ้านฉาง</v>
          </cell>
          <cell r="F395" t="str">
            <v>โรงพยาบาลบ้านฉาง</v>
          </cell>
          <cell r="G395" t="str">
            <v>โรงพยาบาลชุมชน</v>
          </cell>
          <cell r="H395" t="str">
            <v>F1</v>
          </cell>
          <cell r="I395">
            <v>70</v>
          </cell>
        </row>
        <row r="396">
          <cell r="D396" t="str">
            <v>22734</v>
          </cell>
          <cell r="E396" t="str">
            <v>รพ.เขาชะเมาเฉลิมพระเกียรติ ๘๐ พรรษา</v>
          </cell>
          <cell r="F396" t="str">
            <v>โรงพยาบาลเขาชะเมาเฉลิมพระเกียรติ ๘๐ พรรษา</v>
          </cell>
          <cell r="G396" t="str">
            <v>โรงพยาบาลชุมชน</v>
          </cell>
          <cell r="H396" t="str">
            <v>F2</v>
          </cell>
          <cell r="I396">
            <v>30</v>
          </cell>
        </row>
        <row r="397">
          <cell r="D397" t="str">
            <v>23962</v>
          </cell>
          <cell r="E397" t="str">
            <v>รพ.นิคมพัฒนา</v>
          </cell>
          <cell r="F397" t="str">
            <v>โรงพยาบาลนิคมพัฒนา</v>
          </cell>
          <cell r="G397" t="str">
            <v>โรงพยาบาลชุมชน</v>
          </cell>
          <cell r="H397" t="str">
            <v>F2</v>
          </cell>
          <cell r="I397">
            <v>30</v>
          </cell>
        </row>
        <row r="398">
          <cell r="D398" t="str">
            <v>10831</v>
          </cell>
          <cell r="E398" t="str">
            <v>รพ.บ้านค่าย</v>
          </cell>
          <cell r="F398" t="str">
            <v>โรงพยาบาลบ้านค่าย</v>
          </cell>
          <cell r="G398" t="str">
            <v>โรงพยาบาลชุมชน</v>
          </cell>
          <cell r="H398" t="str">
            <v>F2</v>
          </cell>
          <cell r="I398">
            <v>48</v>
          </cell>
        </row>
        <row r="399">
          <cell r="D399" t="str">
            <v>10832</v>
          </cell>
          <cell r="E399" t="str">
            <v>รพ.ปลวกแดง</v>
          </cell>
          <cell r="F399" t="str">
            <v>โรงพยาบาลปลวกแดง</v>
          </cell>
          <cell r="G399" t="str">
            <v>โรงพยาบาลชุมชน</v>
          </cell>
          <cell r="H399" t="str">
            <v>F1</v>
          </cell>
          <cell r="I399">
            <v>73</v>
          </cell>
        </row>
        <row r="400">
          <cell r="D400" t="str">
            <v>10830</v>
          </cell>
          <cell r="E400" t="str">
            <v>รพ.วังจันทร์</v>
          </cell>
          <cell r="F400" t="str">
            <v>โรงพยาบาลวังจันทร์</v>
          </cell>
          <cell r="G400" t="str">
            <v>โรงพยาบาลชุมชน</v>
          </cell>
          <cell r="H400" t="str">
            <v>F2</v>
          </cell>
          <cell r="I400">
            <v>43</v>
          </cell>
        </row>
        <row r="401">
          <cell r="D401" t="str">
            <v>10685</v>
          </cell>
          <cell r="E401" t="str">
            <v>รพ.สมุทรปราการ</v>
          </cell>
          <cell r="F401" t="str">
            <v>โรงพยาบาลสมุทรปราการ</v>
          </cell>
          <cell r="G401" t="str">
            <v>โรงพยาบาลศูนย์</v>
          </cell>
          <cell r="H401" t="str">
            <v>A</v>
          </cell>
          <cell r="I401">
            <v>600</v>
          </cell>
        </row>
        <row r="402">
          <cell r="D402" t="str">
            <v>10753</v>
          </cell>
          <cell r="E402" t="str">
            <v>รพ.บางพลี</v>
          </cell>
          <cell r="F402" t="str">
            <v>โรงพยาบาลบางพลี</v>
          </cell>
          <cell r="G402" t="str">
            <v>โรงพยาบาลทั่วไป</v>
          </cell>
          <cell r="H402" t="str">
            <v>M1</v>
          </cell>
          <cell r="I402">
            <v>230</v>
          </cell>
        </row>
        <row r="403">
          <cell r="D403" t="str">
            <v>10752</v>
          </cell>
          <cell r="E403" t="str">
            <v>รพ.บางบ่อ</v>
          </cell>
          <cell r="F403" t="str">
            <v>โรงพยาบาลบางบ่อ</v>
          </cell>
          <cell r="G403" t="str">
            <v>โรงพยาบาลชุมชน</v>
          </cell>
          <cell r="H403" t="str">
            <v>M2</v>
          </cell>
          <cell r="I403">
            <v>120</v>
          </cell>
        </row>
        <row r="404">
          <cell r="D404" t="str">
            <v>10754</v>
          </cell>
          <cell r="E404" t="str">
            <v>รพ.บางจาก</v>
          </cell>
          <cell r="F404" t="str">
            <v>โรงพยาบาลบางจาก</v>
          </cell>
          <cell r="G404" t="str">
            <v>โรงพยาบาลชุมชน</v>
          </cell>
          <cell r="H404" t="str">
            <v>F1</v>
          </cell>
          <cell r="I404">
            <v>101</v>
          </cell>
        </row>
        <row r="405">
          <cell r="D405" t="str">
            <v>10755</v>
          </cell>
          <cell r="E405" t="str">
            <v>รพ.พระสมุทรเจดีย์สวาทยานนท์</v>
          </cell>
          <cell r="F405" t="str">
            <v>โรงพยาบาลพระสมุทรเจดีย์สวาทยานนท์</v>
          </cell>
          <cell r="G405" t="str">
            <v>โรงพยาบาลชุมชน</v>
          </cell>
          <cell r="H405" t="str">
            <v>F2</v>
          </cell>
          <cell r="I405">
            <v>48</v>
          </cell>
        </row>
        <row r="406">
          <cell r="D406" t="str">
            <v>28785</v>
          </cell>
          <cell r="E406" t="str">
            <v>รพ.บางเสาธง</v>
          </cell>
          <cell r="F406" t="str">
            <v>โรงพยาบาลบางเสาธง</v>
          </cell>
          <cell r="G406" t="str">
            <v>โรงพยาบาลชุมชน</v>
          </cell>
          <cell r="H406" t="str">
            <v>F3</v>
          </cell>
          <cell r="I406">
            <v>10</v>
          </cell>
        </row>
        <row r="407">
          <cell r="D407" t="str">
            <v>10699</v>
          </cell>
          <cell r="E407" t="str">
            <v>รพ.สมเด็จพระยุพราชสระแก้ว</v>
          </cell>
          <cell r="F407" t="str">
            <v>โรงพยาบาลสมเด็จพระยุพราชสระแก้ว</v>
          </cell>
          <cell r="G407" t="str">
            <v>โรงพยาบาลทั่วไป</v>
          </cell>
          <cell r="H407" t="str">
            <v>S</v>
          </cell>
          <cell r="I407">
            <v>404</v>
          </cell>
        </row>
        <row r="408">
          <cell r="D408" t="str">
            <v>10870</v>
          </cell>
          <cell r="E408" t="str">
            <v>รพ.อรัญประเทศ</v>
          </cell>
          <cell r="F408" t="str">
            <v>โรงพยาบาลอรัญประเทศ</v>
          </cell>
          <cell r="G408" t="str">
            <v>โรงพยาบาลทั่วไป</v>
          </cell>
          <cell r="H408" t="str">
            <v>M1</v>
          </cell>
          <cell r="I408">
            <v>156</v>
          </cell>
        </row>
        <row r="409">
          <cell r="D409" t="str">
            <v>13817</v>
          </cell>
          <cell r="E409" t="str">
            <v>รพ.เขาฉกรรจ์</v>
          </cell>
          <cell r="F409" t="str">
            <v>โรงพยาบาลเขาฉกรรจ์</v>
          </cell>
          <cell r="G409" t="str">
            <v>โรงพยาบาลชุมชน</v>
          </cell>
          <cell r="H409" t="str">
            <v>F2</v>
          </cell>
          <cell r="I409">
            <v>51</v>
          </cell>
        </row>
        <row r="410">
          <cell r="D410" t="str">
            <v>10866</v>
          </cell>
          <cell r="E410" t="str">
            <v>รพ.คลองหาด</v>
          </cell>
          <cell r="F410" t="str">
            <v>โรงพยาบาลคลองหาด</v>
          </cell>
          <cell r="G410" t="str">
            <v>โรงพยาบาลชุมชน</v>
          </cell>
          <cell r="H410" t="str">
            <v>F2</v>
          </cell>
          <cell r="I410">
            <v>36</v>
          </cell>
        </row>
        <row r="411">
          <cell r="D411" t="str">
            <v>10867</v>
          </cell>
          <cell r="E411" t="str">
            <v>รพ.ตาพระยา</v>
          </cell>
          <cell r="F411" t="str">
            <v>โรงพยาบาลตาพระยา</v>
          </cell>
          <cell r="G411" t="str">
            <v>โรงพยาบาลชุมชน</v>
          </cell>
          <cell r="H411" t="str">
            <v>F2</v>
          </cell>
          <cell r="I411">
            <v>46</v>
          </cell>
        </row>
        <row r="412">
          <cell r="D412" t="str">
            <v>10868</v>
          </cell>
          <cell r="E412" t="str">
            <v>รพ.วังน้ำเย็น</v>
          </cell>
          <cell r="F412" t="str">
            <v>โรงพยาบาลวังน้ำเย็น</v>
          </cell>
          <cell r="G412" t="str">
            <v>โรงพยาบาลชุมชน</v>
          </cell>
          <cell r="H412" t="str">
            <v>F2</v>
          </cell>
          <cell r="I412">
            <v>84</v>
          </cell>
        </row>
        <row r="413">
          <cell r="D413" t="str">
            <v>10869</v>
          </cell>
          <cell r="E413" t="str">
            <v>รพ.วัฒนานคร</v>
          </cell>
          <cell r="F413" t="str">
            <v>โรงพยาบาลวัฒนานคร</v>
          </cell>
          <cell r="G413" t="str">
            <v>โรงพยาบาลชุมชน</v>
          </cell>
          <cell r="H413" t="str">
            <v>F2</v>
          </cell>
          <cell r="I413">
            <v>77</v>
          </cell>
        </row>
        <row r="414">
          <cell r="D414" t="str">
            <v>28850</v>
          </cell>
          <cell r="E414" t="str">
            <v>รพ.โคกสูง</v>
          </cell>
          <cell r="F414" t="str">
            <v>โรงพยาบาลโคกสูง</v>
          </cell>
          <cell r="G414" t="str">
            <v>โรงพยาบาลชุมชน</v>
          </cell>
          <cell r="H414" t="str">
            <v>F3</v>
          </cell>
          <cell r="I414">
            <v>9</v>
          </cell>
        </row>
        <row r="415">
          <cell r="D415" t="str">
            <v>28849</v>
          </cell>
          <cell r="E415" t="str">
            <v>รพ.วังสมบูรณ์</v>
          </cell>
          <cell r="F415" t="str">
            <v>โรงพยาบาลวังสมบูรณ์</v>
          </cell>
          <cell r="G415" t="str">
            <v>โรงพยาบาลชุมชน</v>
          </cell>
          <cell r="H415" t="str">
            <v>F3</v>
          </cell>
          <cell r="I415">
            <v>23</v>
          </cell>
        </row>
        <row r="416">
          <cell r="D416" t="str">
            <v>10709</v>
          </cell>
          <cell r="E416" t="str">
            <v>รพ.กาฬสินธุ์</v>
          </cell>
          <cell r="F416" t="str">
            <v>โรงพยาบาลกาฬสินธุ์</v>
          </cell>
          <cell r="G416" t="str">
            <v>โรงพยาบาลทั่วไป</v>
          </cell>
          <cell r="H416" t="str">
            <v>S</v>
          </cell>
          <cell r="I416">
            <v>586</v>
          </cell>
        </row>
        <row r="417">
          <cell r="D417" t="str">
            <v>11081</v>
          </cell>
          <cell r="E417" t="str">
            <v>รพ.ยางตลาด</v>
          </cell>
          <cell r="F417" t="str">
            <v>โรงพยาบาลยางตลาด</v>
          </cell>
          <cell r="G417" t="str">
            <v>โรงพยาบาลชุมชน</v>
          </cell>
          <cell r="H417" t="str">
            <v>M2</v>
          </cell>
          <cell r="I417">
            <v>120</v>
          </cell>
        </row>
        <row r="418">
          <cell r="D418" t="str">
            <v>11087</v>
          </cell>
          <cell r="E418" t="str">
            <v>รพ.สมเด็จ</v>
          </cell>
          <cell r="F418" t="str">
            <v>โรงพยาบาลสมเด็จ</v>
          </cell>
          <cell r="G418" t="str">
            <v>โรงพยาบาลชุมชน</v>
          </cell>
          <cell r="H418" t="str">
            <v>M2</v>
          </cell>
          <cell r="I418">
            <v>120</v>
          </cell>
        </row>
        <row r="419">
          <cell r="D419" t="str">
            <v>11449</v>
          </cell>
          <cell r="E419" t="str">
            <v>รพ.สมเด็จพระยุพราชกุฉินารายณ์</v>
          </cell>
          <cell r="F419" t="str">
            <v>โรงพยาบาลสมเด็จพระยุพราชกุฉินารายณ์</v>
          </cell>
          <cell r="G419" t="str">
            <v>โรงพยาบาลชุมชน</v>
          </cell>
          <cell r="H419" t="str">
            <v>M2</v>
          </cell>
          <cell r="I419">
            <v>179</v>
          </cell>
        </row>
        <row r="420">
          <cell r="D420" t="str">
            <v>11078</v>
          </cell>
          <cell r="E420" t="str">
            <v>รพ.กมลาไสย</v>
          </cell>
          <cell r="F420" t="str">
            <v>โรงพยาบาลกมลาไสย</v>
          </cell>
          <cell r="G420" t="str">
            <v>โรงพยาบาลชุมชน</v>
          </cell>
          <cell r="H420" t="str">
            <v>F1</v>
          </cell>
          <cell r="I420">
            <v>124</v>
          </cell>
        </row>
        <row r="421">
          <cell r="D421" t="str">
            <v>11080</v>
          </cell>
          <cell r="E421" t="str">
            <v>รพ.เขาวง</v>
          </cell>
          <cell r="F421" t="str">
            <v>โรงพยาบาลเขาวง</v>
          </cell>
          <cell r="G421" t="str">
            <v>โรงพยาบาลชุมชน</v>
          </cell>
          <cell r="H421" t="str">
            <v>F2</v>
          </cell>
          <cell r="I421">
            <v>60</v>
          </cell>
        </row>
        <row r="422">
          <cell r="D422" t="str">
            <v>11084</v>
          </cell>
          <cell r="E422" t="str">
            <v>รพ.คำม่วง</v>
          </cell>
          <cell r="F422" t="str">
            <v>โรงพยาบาลคำม่วง</v>
          </cell>
          <cell r="G422" t="str">
            <v>โรงพยาบาลชุมชน</v>
          </cell>
          <cell r="H422" t="str">
            <v>F2</v>
          </cell>
          <cell r="I422">
            <v>71</v>
          </cell>
        </row>
        <row r="423">
          <cell r="D423" t="str">
            <v>11085</v>
          </cell>
          <cell r="E423" t="str">
            <v>รพ.ท่าคันโท</v>
          </cell>
          <cell r="F423" t="str">
            <v>โรงพยาบาลท่าคันโท</v>
          </cell>
          <cell r="G423" t="str">
            <v>โรงพยาบาลชุมชน</v>
          </cell>
          <cell r="H423" t="str">
            <v>F2</v>
          </cell>
          <cell r="I423">
            <v>37</v>
          </cell>
        </row>
        <row r="424">
          <cell r="D424" t="str">
            <v>11077</v>
          </cell>
          <cell r="E424" t="str">
            <v>รพ.นามน</v>
          </cell>
          <cell r="F424" t="str">
            <v>โรงพยาบาลนามน</v>
          </cell>
          <cell r="G424" t="str">
            <v>โรงพยาบาลชุมชน</v>
          </cell>
          <cell r="H424" t="str">
            <v>F2</v>
          </cell>
          <cell r="I424">
            <v>40</v>
          </cell>
        </row>
        <row r="425">
          <cell r="D425" t="str">
            <v>11079</v>
          </cell>
          <cell r="E425" t="str">
            <v>รพ.ร่องคำ</v>
          </cell>
          <cell r="F425" t="str">
            <v>โรงพยาบาลร่องคำ</v>
          </cell>
          <cell r="G425" t="str">
            <v>โรงพยาบาลชุมชน</v>
          </cell>
          <cell r="H425" t="str">
            <v>F2</v>
          </cell>
          <cell r="I425">
            <v>30</v>
          </cell>
        </row>
        <row r="426">
          <cell r="D426" t="str">
            <v>11083</v>
          </cell>
          <cell r="E426" t="str">
            <v>รพ.สหัสขันธ์</v>
          </cell>
          <cell r="F426" t="str">
            <v>โรงพยาบาลสหัสขันธ์</v>
          </cell>
          <cell r="G426" t="str">
            <v>โรงพยาบาลชุมชน</v>
          </cell>
          <cell r="H426" t="str">
            <v>F2</v>
          </cell>
          <cell r="I426">
            <v>30</v>
          </cell>
        </row>
        <row r="427">
          <cell r="D427" t="str">
            <v>11086</v>
          </cell>
          <cell r="E427" t="str">
            <v>รพ.หนองกุงศรี</v>
          </cell>
          <cell r="F427" t="str">
            <v>โรงพยาบาลหนองกุงศรี</v>
          </cell>
          <cell r="G427" t="str">
            <v>โรงพยาบาลชุมชน</v>
          </cell>
          <cell r="H427" t="str">
            <v>F2</v>
          </cell>
          <cell r="I427">
            <v>68</v>
          </cell>
        </row>
        <row r="428">
          <cell r="D428" t="str">
            <v>11088</v>
          </cell>
          <cell r="E428" t="str">
            <v>รพ.ห้วยผึ้ง</v>
          </cell>
          <cell r="F428" t="str">
            <v>โรงพยาบาลห้วยผึ้ง</v>
          </cell>
          <cell r="G428" t="str">
            <v>โรงพยาบาลชุมชน</v>
          </cell>
          <cell r="H428" t="str">
            <v>F2</v>
          </cell>
          <cell r="I428">
            <v>34</v>
          </cell>
        </row>
        <row r="429">
          <cell r="D429" t="str">
            <v>11082</v>
          </cell>
          <cell r="E429" t="str">
            <v>รพ.ห้วยเม็ก</v>
          </cell>
          <cell r="F429" t="str">
            <v>โรงพยาบาลห้วยเม็ก</v>
          </cell>
          <cell r="G429" t="str">
            <v>โรงพยาบาลชุมชน</v>
          </cell>
          <cell r="H429" t="str">
            <v>F2</v>
          </cell>
          <cell r="I429">
            <v>58</v>
          </cell>
        </row>
        <row r="430">
          <cell r="D430" t="str">
            <v>28789</v>
          </cell>
          <cell r="E430" t="str">
            <v>รพ.ฆ้องชัย</v>
          </cell>
          <cell r="F430" t="str">
            <v>โรงพยาบาลฆ้องชัย</v>
          </cell>
          <cell r="G430" t="str">
            <v>โรงพยาบาลชุมชน</v>
          </cell>
          <cell r="H430" t="str">
            <v>F3</v>
          </cell>
          <cell r="I430">
            <v>0</v>
          </cell>
        </row>
        <row r="431">
          <cell r="D431" t="str">
            <v>28790</v>
          </cell>
          <cell r="E431" t="str">
            <v>รพ.ดอนจาน</v>
          </cell>
          <cell r="F431" t="str">
            <v>โรงพยาบาลดอนจาน</v>
          </cell>
          <cell r="G431" t="str">
            <v>โรงพยาบาลชุมชน</v>
          </cell>
          <cell r="H431" t="str">
            <v>F3</v>
          </cell>
          <cell r="I431">
            <v>0</v>
          </cell>
        </row>
        <row r="432">
          <cell r="D432" t="str">
            <v>28017</v>
          </cell>
          <cell r="E432" t="str">
            <v>รพ.นาคู</v>
          </cell>
          <cell r="F432" t="str">
            <v>โรงพยาบาลนาคู</v>
          </cell>
          <cell r="G432" t="str">
            <v>โรงพยาบาลชุมชน</v>
          </cell>
          <cell r="H432" t="str">
            <v>F3</v>
          </cell>
          <cell r="I432">
            <v>10</v>
          </cell>
        </row>
        <row r="433">
          <cell r="D433" t="str">
            <v>28791</v>
          </cell>
          <cell r="E433" t="str">
            <v>รพ.สามชัย</v>
          </cell>
          <cell r="F433" t="str">
            <v>โรงพยาบาลสามชัย</v>
          </cell>
          <cell r="G433" t="str">
            <v>โรงพยาบาลชุมชน</v>
          </cell>
          <cell r="H433" t="str">
            <v>F2</v>
          </cell>
          <cell r="I433">
            <v>30</v>
          </cell>
        </row>
        <row r="434">
          <cell r="D434" t="str">
            <v>10670</v>
          </cell>
          <cell r="E434" t="str">
            <v>รพ.ขอนแก่น</v>
          </cell>
          <cell r="F434" t="str">
            <v>โรงพยาบาลขอนแก่น</v>
          </cell>
          <cell r="G434" t="str">
            <v>โรงพยาบาลศูนย์</v>
          </cell>
          <cell r="H434" t="str">
            <v>A</v>
          </cell>
          <cell r="I434">
            <v>1000</v>
          </cell>
        </row>
        <row r="435">
          <cell r="D435" t="str">
            <v>10998</v>
          </cell>
          <cell r="E435" t="str">
            <v>รพ.ชุมแพ</v>
          </cell>
          <cell r="F435" t="str">
            <v>โรงพยาบาลชุมแพ</v>
          </cell>
          <cell r="G435" t="str">
            <v>โรงพยาบาลทั่วไป</v>
          </cell>
          <cell r="H435" t="str">
            <v>M1</v>
          </cell>
          <cell r="I435">
            <v>224</v>
          </cell>
        </row>
        <row r="436">
          <cell r="D436" t="str">
            <v>12275</v>
          </cell>
          <cell r="E436" t="str">
            <v>รพ.สิรินธร(ภาคตะวันออกเฉียงเหนือ)</v>
          </cell>
          <cell r="F436" t="str">
            <v>โรงพยาบาลสิรินธร(ภาคตะวันออกเฉียงเหนือ)</v>
          </cell>
          <cell r="G436" t="str">
            <v>โรงพยาบาลทั่วไป</v>
          </cell>
          <cell r="H436" t="str">
            <v>M1</v>
          </cell>
          <cell r="I436">
            <v>120</v>
          </cell>
        </row>
        <row r="437">
          <cell r="D437" t="str">
            <v>11002</v>
          </cell>
          <cell r="E437" t="str">
            <v>รพ.บ้านไผ่</v>
          </cell>
          <cell r="F437" t="str">
            <v>โรงพยาบาลบ้านไผ่</v>
          </cell>
          <cell r="G437" t="str">
            <v>โรงพยาบาลชุมชน</v>
          </cell>
          <cell r="H437" t="str">
            <v>M2</v>
          </cell>
          <cell r="I437">
            <v>121</v>
          </cell>
        </row>
        <row r="438">
          <cell r="D438" t="str">
            <v>11004</v>
          </cell>
          <cell r="E438" t="str">
            <v>รพ.พล</v>
          </cell>
          <cell r="F438" t="str">
            <v>โรงพยาบาลพล</v>
          </cell>
          <cell r="G438" t="str">
            <v>โรงพยาบาลชุมชน</v>
          </cell>
          <cell r="H438" t="str">
            <v>M2</v>
          </cell>
          <cell r="I438">
            <v>81</v>
          </cell>
        </row>
        <row r="439">
          <cell r="D439" t="str">
            <v>11445</v>
          </cell>
          <cell r="E439" t="str">
            <v>รพ.สมเด็จพระยุพราชกระนวน</v>
          </cell>
          <cell r="F439" t="str">
            <v>โรงพยาบาลสมเด็จพระยุพราชกระนวน</v>
          </cell>
          <cell r="G439" t="str">
            <v>โรงพยาบาลชุมชน</v>
          </cell>
          <cell r="H439" t="str">
            <v>M2</v>
          </cell>
          <cell r="I439">
            <v>90</v>
          </cell>
        </row>
        <row r="440">
          <cell r="D440" t="str">
            <v>11000</v>
          </cell>
          <cell r="E440" t="str">
            <v>รพ.น้ำพอง</v>
          </cell>
          <cell r="F440" t="str">
            <v>โรงพยาบาลน้ำพอง</v>
          </cell>
          <cell r="G440" t="str">
            <v>โรงพยาบาลชุมชน</v>
          </cell>
          <cell r="H440" t="str">
            <v>M2</v>
          </cell>
          <cell r="I440">
            <v>120</v>
          </cell>
        </row>
        <row r="441">
          <cell r="D441" t="str">
            <v>11008</v>
          </cell>
          <cell r="E441" t="str">
            <v>รพ.ภูเวียง</v>
          </cell>
          <cell r="F441" t="str">
            <v>โรงพยาบาลภูเวียง</v>
          </cell>
          <cell r="G441" t="str">
            <v>โรงพยาบาลชุมชน</v>
          </cell>
          <cell r="H441" t="str">
            <v>F1</v>
          </cell>
          <cell r="I441">
            <v>98</v>
          </cell>
        </row>
        <row r="442">
          <cell r="D442" t="str">
            <v>11009</v>
          </cell>
          <cell r="E442" t="str">
            <v>รพ.มัญจาคีรี</v>
          </cell>
          <cell r="F442" t="str">
            <v>โรงพยาบาลมัญจาคีรี</v>
          </cell>
          <cell r="G442" t="str">
            <v>โรงพยาบาลชุมชน</v>
          </cell>
          <cell r="H442" t="str">
            <v>F1</v>
          </cell>
          <cell r="I442">
            <v>74</v>
          </cell>
        </row>
        <row r="443">
          <cell r="D443" t="str">
            <v>10997</v>
          </cell>
          <cell r="E443" t="str">
            <v>รพ.หนองเรือ</v>
          </cell>
          <cell r="F443" t="str">
            <v>โรงพยาบาลหนองเรือ</v>
          </cell>
          <cell r="G443" t="str">
            <v>โรงพยาบาลชุมชน</v>
          </cell>
          <cell r="H443" t="str">
            <v>F1</v>
          </cell>
          <cell r="I443">
            <v>92</v>
          </cell>
        </row>
        <row r="444">
          <cell r="D444" t="str">
            <v>11011</v>
          </cell>
          <cell r="E444" t="str">
            <v>รพ.เขาสวนกวาง</v>
          </cell>
          <cell r="F444" t="str">
            <v>โรงพยาบาลเขาสวนกวาง</v>
          </cell>
          <cell r="G444" t="str">
            <v>โรงพยาบาลชุมชน</v>
          </cell>
          <cell r="H444" t="str">
            <v>F2</v>
          </cell>
          <cell r="I444">
            <v>45</v>
          </cell>
        </row>
        <row r="445">
          <cell r="D445" t="str">
            <v>11010</v>
          </cell>
          <cell r="E445" t="str">
            <v>รพ.ชนบท</v>
          </cell>
          <cell r="F445" t="str">
            <v>โรงพยาบาลชนบท</v>
          </cell>
          <cell r="G445" t="str">
            <v>โรงพยาบาลชุมชน</v>
          </cell>
          <cell r="H445" t="str">
            <v>F2</v>
          </cell>
          <cell r="I445">
            <v>35</v>
          </cell>
        </row>
        <row r="446">
          <cell r="D446" t="str">
            <v>14132</v>
          </cell>
          <cell r="E446" t="str">
            <v>รพ.ซำสูง</v>
          </cell>
          <cell r="F446" t="str">
            <v>โรงพยาบาลซำสูง</v>
          </cell>
          <cell r="G446" t="str">
            <v>โรงพยาบาลชุมชน</v>
          </cell>
          <cell r="H446" t="str">
            <v>F2</v>
          </cell>
          <cell r="I446">
            <v>30</v>
          </cell>
        </row>
        <row r="447">
          <cell r="D447" t="str">
            <v>10995</v>
          </cell>
          <cell r="E447" t="str">
            <v>รพ.บ้านฝาง</v>
          </cell>
          <cell r="F447" t="str">
            <v>โรงพยาบาลบ้านฝาง</v>
          </cell>
          <cell r="G447" t="str">
            <v>โรงพยาบาลชุมชน</v>
          </cell>
          <cell r="H447" t="str">
            <v>F2</v>
          </cell>
          <cell r="I447">
            <v>44</v>
          </cell>
        </row>
        <row r="448">
          <cell r="D448" t="str">
            <v>11003</v>
          </cell>
          <cell r="E448" t="str">
            <v>รพ.เปือยน้อย</v>
          </cell>
          <cell r="F448" t="str">
            <v>โรงพยาบาลเปือยน้อย</v>
          </cell>
          <cell r="G448" t="str">
            <v>โรงพยาบาลชุมชน</v>
          </cell>
          <cell r="H448" t="str">
            <v>F2</v>
          </cell>
          <cell r="I448">
            <v>30</v>
          </cell>
        </row>
        <row r="449">
          <cell r="D449" t="str">
            <v>10996</v>
          </cell>
          <cell r="E449" t="str">
            <v>รพ.พระยืน</v>
          </cell>
          <cell r="F449" t="str">
            <v>โรงพยาบาลพระยืน</v>
          </cell>
          <cell r="G449" t="str">
            <v>โรงพยาบาลชุมชน</v>
          </cell>
          <cell r="H449" t="str">
            <v>F2</v>
          </cell>
          <cell r="I449">
            <v>30</v>
          </cell>
        </row>
        <row r="450">
          <cell r="D450" t="str">
            <v>11012</v>
          </cell>
          <cell r="E450" t="str">
            <v>รพ.ภูผาม่าน</v>
          </cell>
          <cell r="F450" t="str">
            <v>โรงพยาบาลภูผาม่าน</v>
          </cell>
          <cell r="G450" t="str">
            <v>โรงพยาบาลชุมชน</v>
          </cell>
          <cell r="H450" t="str">
            <v>F2</v>
          </cell>
          <cell r="I450">
            <v>33</v>
          </cell>
        </row>
        <row r="451">
          <cell r="D451" t="str">
            <v>11006</v>
          </cell>
          <cell r="E451" t="str">
            <v>รพ.แวงน้อย</v>
          </cell>
          <cell r="F451" t="str">
            <v>โรงพยาบาลแวงน้อย</v>
          </cell>
          <cell r="G451" t="str">
            <v>โรงพยาบาลชุมชน</v>
          </cell>
          <cell r="H451" t="str">
            <v>F2</v>
          </cell>
          <cell r="I451">
            <v>30</v>
          </cell>
        </row>
        <row r="452">
          <cell r="D452" t="str">
            <v>11005</v>
          </cell>
          <cell r="E452" t="str">
            <v>รพ.แวงใหญ่</v>
          </cell>
          <cell r="F452" t="str">
            <v>โรงพยาบาลแวงใหญ่</v>
          </cell>
          <cell r="G452" t="str">
            <v>โรงพยาบาลชุมชน</v>
          </cell>
          <cell r="H452" t="str">
            <v>F2</v>
          </cell>
          <cell r="I452">
            <v>35</v>
          </cell>
        </row>
        <row r="453">
          <cell r="D453" t="str">
            <v>10999</v>
          </cell>
          <cell r="E453" t="str">
            <v>รพ.สีชมพู</v>
          </cell>
          <cell r="F453" t="str">
            <v>โรงพยาบาลสีชมพู</v>
          </cell>
          <cell r="G453" t="str">
            <v>โรงพยาบาลชุมชน</v>
          </cell>
          <cell r="H453" t="str">
            <v>F2</v>
          </cell>
          <cell r="I453">
            <v>60</v>
          </cell>
        </row>
        <row r="454">
          <cell r="D454" t="str">
            <v>11007</v>
          </cell>
          <cell r="E454" t="str">
            <v>รพ.หนองสองห้อง</v>
          </cell>
          <cell r="F454" t="str">
            <v>โรงพยาบาลหนองสองห้อง</v>
          </cell>
          <cell r="G454" t="str">
            <v>โรงพยาบาลชุมชน</v>
          </cell>
          <cell r="H454" t="str">
            <v>F1</v>
          </cell>
          <cell r="I454">
            <v>45</v>
          </cell>
        </row>
        <row r="455">
          <cell r="D455" t="str">
            <v>11001</v>
          </cell>
          <cell r="E455" t="str">
            <v>รพ.อุบลรัตน์</v>
          </cell>
          <cell r="F455" t="str">
            <v>โรงพยาบาลอุบลรัตน์</v>
          </cell>
          <cell r="G455" t="str">
            <v>โรงพยาบาลชุมชน</v>
          </cell>
          <cell r="H455" t="str">
            <v>F2</v>
          </cell>
          <cell r="I455">
            <v>58</v>
          </cell>
        </row>
        <row r="456">
          <cell r="D456" t="str">
            <v>77651</v>
          </cell>
          <cell r="E456" t="str">
            <v>รพ.โคกโพธิ์ไชย</v>
          </cell>
          <cell r="F456" t="str">
            <v>โรงพยาบาลโคกโพธิ์ไชย</v>
          </cell>
          <cell r="G456" t="str">
            <v>โรงพยาบาลชุมชน</v>
          </cell>
          <cell r="H456" t="str">
            <v>F3</v>
          </cell>
          <cell r="I456">
            <v>0</v>
          </cell>
        </row>
        <row r="457">
          <cell r="D457" t="str">
            <v>77652</v>
          </cell>
          <cell r="E457" t="str">
            <v>รพ.โนนศิลา</v>
          </cell>
          <cell r="F457" t="str">
            <v>โรงพยาบาลโนนศิลา</v>
          </cell>
          <cell r="G457" t="str">
            <v>โรงพยาบาลชุมชน</v>
          </cell>
          <cell r="H457" t="str">
            <v>F3</v>
          </cell>
          <cell r="I457">
            <v>0</v>
          </cell>
        </row>
        <row r="458">
          <cell r="D458" t="str">
            <v>77650</v>
          </cell>
          <cell r="E458" t="str">
            <v>รพ.เวียงเก่า</v>
          </cell>
          <cell r="F458" t="str">
            <v>โรงพยาบาลเวียงเก่า</v>
          </cell>
          <cell r="G458" t="str">
            <v>โรงพยาบาลชุมชน</v>
          </cell>
          <cell r="H458" t="str">
            <v>F3</v>
          </cell>
          <cell r="I458">
            <v>0</v>
          </cell>
        </row>
        <row r="459">
          <cell r="D459" t="str">
            <v>77649</v>
          </cell>
          <cell r="E459" t="str">
            <v>รพ.หนองนาคำ</v>
          </cell>
          <cell r="F459" t="str">
            <v>โรงพยาบาลหนองนาคำ</v>
          </cell>
          <cell r="G459" t="str">
            <v>โรงพยาบาลชุมชน</v>
          </cell>
          <cell r="H459" t="str">
            <v>F3</v>
          </cell>
          <cell r="I459">
            <v>0</v>
          </cell>
        </row>
        <row r="460">
          <cell r="D460" t="str">
            <v>10707</v>
          </cell>
          <cell r="E460" t="str">
            <v>รพ.มหาสารคาม</v>
          </cell>
          <cell r="F460" t="str">
            <v>โรงพยาบาลมหาสารคาม</v>
          </cell>
          <cell r="G460" t="str">
            <v>โรงพยาบาลทั่วไป</v>
          </cell>
          <cell r="H460" t="str">
            <v>S</v>
          </cell>
          <cell r="I460">
            <v>580</v>
          </cell>
        </row>
        <row r="461">
          <cell r="D461" t="str">
            <v>11055</v>
          </cell>
          <cell r="E461" t="str">
            <v>รพ.บรบือ</v>
          </cell>
          <cell r="F461" t="str">
            <v>โรงพยาบาลบรบือ</v>
          </cell>
          <cell r="G461" t="str">
            <v>โรงพยาบาลชุมชน</v>
          </cell>
          <cell r="H461" t="str">
            <v>M2</v>
          </cell>
          <cell r="I461">
            <v>148</v>
          </cell>
        </row>
        <row r="462">
          <cell r="D462" t="str">
            <v>11057</v>
          </cell>
          <cell r="E462" t="str">
            <v>รพ.พยัคฆภูมิพิสัย</v>
          </cell>
          <cell r="F462" t="str">
            <v>โรงพยาบาลพยัคฆภูมิพิสัย</v>
          </cell>
          <cell r="G462" t="str">
            <v>โรงพยาบาลชุมชน</v>
          </cell>
          <cell r="H462" t="str">
            <v>M2</v>
          </cell>
          <cell r="I462">
            <v>96</v>
          </cell>
        </row>
        <row r="463">
          <cell r="D463" t="str">
            <v>11052</v>
          </cell>
          <cell r="E463" t="str">
            <v>รพ.โกสุมพิสัย</v>
          </cell>
          <cell r="F463" t="str">
            <v>โรงพยาบาลโกสุมพิสัย</v>
          </cell>
          <cell r="G463" t="str">
            <v>โรงพยาบาลชุมชน</v>
          </cell>
          <cell r="H463" t="str">
            <v>F1</v>
          </cell>
          <cell r="I463">
            <v>128</v>
          </cell>
        </row>
        <row r="464">
          <cell r="D464" t="str">
            <v>11058</v>
          </cell>
          <cell r="E464" t="str">
            <v>รพ.วาปีปทุม</v>
          </cell>
          <cell r="F464" t="str">
            <v>โรงพยาบาลวาปีปทุม</v>
          </cell>
          <cell r="G464" t="str">
            <v>โรงพยาบาลชุมชน</v>
          </cell>
          <cell r="H464" t="str">
            <v>M2</v>
          </cell>
          <cell r="I464">
            <v>153</v>
          </cell>
        </row>
        <row r="465">
          <cell r="D465" t="str">
            <v>11053</v>
          </cell>
          <cell r="E465" t="str">
            <v>รพ.กันทรวิชัย</v>
          </cell>
          <cell r="F465" t="str">
            <v>โรงพยาบาลกันทรวิชัย</v>
          </cell>
          <cell r="G465" t="str">
            <v>โรงพยาบาลชุมชน</v>
          </cell>
          <cell r="H465" t="str">
            <v>F2</v>
          </cell>
          <cell r="I465">
            <v>60</v>
          </cell>
        </row>
        <row r="466">
          <cell r="D466" t="str">
            <v>11051</v>
          </cell>
          <cell r="E466" t="str">
            <v>รพ.แกดำ</v>
          </cell>
          <cell r="F466" t="str">
            <v>โรงพยาบาลแกดำ</v>
          </cell>
          <cell r="G466" t="str">
            <v>โรงพยาบาลชุมชน</v>
          </cell>
          <cell r="H466" t="str">
            <v>F2</v>
          </cell>
          <cell r="I466">
            <v>30</v>
          </cell>
        </row>
        <row r="467">
          <cell r="D467" t="str">
            <v>11054</v>
          </cell>
          <cell r="E467" t="str">
            <v>รพ.เชียงยืน</v>
          </cell>
          <cell r="F467" t="str">
            <v>โรงพยาบาลเชียงยืน</v>
          </cell>
          <cell r="G467" t="str">
            <v>โรงพยาบาลชุมชน</v>
          </cell>
          <cell r="H467" t="str">
            <v>F2</v>
          </cell>
          <cell r="I467">
            <v>52</v>
          </cell>
        </row>
        <row r="468">
          <cell r="D468" t="str">
            <v>11056</v>
          </cell>
          <cell r="E468" t="str">
            <v>รพ.นาเชือก</v>
          </cell>
          <cell r="F468" t="str">
            <v>โรงพยาบาลนาเชือก</v>
          </cell>
          <cell r="G468" t="str">
            <v>โรงพยาบาลชุมชน</v>
          </cell>
          <cell r="H468" t="str">
            <v>F2</v>
          </cell>
          <cell r="I468">
            <v>38</v>
          </cell>
        </row>
        <row r="469">
          <cell r="D469" t="str">
            <v>11059</v>
          </cell>
          <cell r="E469" t="str">
            <v>รพ.นาดูน</v>
          </cell>
          <cell r="F469" t="str">
            <v>โรงพยาบาลนาดูน</v>
          </cell>
          <cell r="G469" t="str">
            <v>โรงพยาบาลชุมชน</v>
          </cell>
          <cell r="H469" t="str">
            <v>F2</v>
          </cell>
          <cell r="I469">
            <v>30</v>
          </cell>
        </row>
        <row r="470">
          <cell r="D470" t="str">
            <v>11060</v>
          </cell>
          <cell r="E470" t="str">
            <v>รพ.ยางสีสุราช</v>
          </cell>
          <cell r="F470" t="str">
            <v>โรงพยาบาลยางสีสุราช</v>
          </cell>
          <cell r="G470" t="str">
            <v>โรงพยาบาลชุมชน</v>
          </cell>
          <cell r="H470" t="str">
            <v>F2</v>
          </cell>
          <cell r="I470">
            <v>30</v>
          </cell>
        </row>
        <row r="471">
          <cell r="D471" t="str">
            <v>24704</v>
          </cell>
          <cell r="E471" t="str">
            <v>รพ.กุดรัง</v>
          </cell>
          <cell r="F471" t="str">
            <v>โรงพยาบาลกุดรัง</v>
          </cell>
          <cell r="G471" t="str">
            <v>โรงพยาบาลชุมชน</v>
          </cell>
          <cell r="H471" t="str">
            <v>F3</v>
          </cell>
          <cell r="I471">
            <v>0</v>
          </cell>
        </row>
        <row r="472">
          <cell r="D472" t="str">
            <v>28843</v>
          </cell>
          <cell r="E472" t="str">
            <v>รพ.ชื่นชม</v>
          </cell>
          <cell r="F472" t="str">
            <v>โรงพยาบาลชื่นชม</v>
          </cell>
          <cell r="G472" t="str">
            <v>โรงพยาบาลชุมชน</v>
          </cell>
          <cell r="H472" t="str">
            <v>F3</v>
          </cell>
          <cell r="I472">
            <v>0</v>
          </cell>
        </row>
        <row r="473">
          <cell r="D473" t="str">
            <v>10708</v>
          </cell>
          <cell r="E473" t="str">
            <v>รพ.ร้อยเอ็ด</v>
          </cell>
          <cell r="F473" t="str">
            <v>โรงพยาบาลร้อยเอ็ด</v>
          </cell>
          <cell r="G473" t="str">
            <v>โรงพยาบาลศูนย์</v>
          </cell>
          <cell r="H473" t="str">
            <v>A</v>
          </cell>
          <cell r="I473">
            <v>820</v>
          </cell>
        </row>
        <row r="474">
          <cell r="D474" t="str">
            <v>11061</v>
          </cell>
          <cell r="E474" t="str">
            <v>รพ.เกษตรวิสัย</v>
          </cell>
          <cell r="F474" t="str">
            <v>โรงพยาบาลเกษตรวิสัย</v>
          </cell>
          <cell r="G474" t="str">
            <v>โรงพยาบาลชุมชน</v>
          </cell>
          <cell r="H474" t="str">
            <v>M2</v>
          </cell>
          <cell r="I474">
            <v>96</v>
          </cell>
        </row>
        <row r="475">
          <cell r="D475" t="str">
            <v>11066</v>
          </cell>
          <cell r="E475" t="str">
            <v>รพ.โพนทอง</v>
          </cell>
          <cell r="F475" t="str">
            <v>โรงพยาบาลโพนทอง</v>
          </cell>
          <cell r="G475" t="str">
            <v>โรงพยาบาลชุมชน</v>
          </cell>
          <cell r="H475" t="str">
            <v>M2</v>
          </cell>
          <cell r="I475">
            <v>122</v>
          </cell>
        </row>
        <row r="476">
          <cell r="D476" t="str">
            <v>11070</v>
          </cell>
          <cell r="E476" t="str">
            <v>รพ.สุวรรณภูมิ</v>
          </cell>
          <cell r="F476" t="str">
            <v>โรงพยาบาลสุวรรณภูมิ</v>
          </cell>
          <cell r="G476" t="str">
            <v>โรงพยาบาลชุมชน</v>
          </cell>
          <cell r="H476" t="str">
            <v>M2</v>
          </cell>
          <cell r="I476">
            <v>156</v>
          </cell>
        </row>
        <row r="477">
          <cell r="D477" t="str">
            <v>11069</v>
          </cell>
          <cell r="E477" t="str">
            <v>รพ.เสลภูมิ</v>
          </cell>
          <cell r="F477" t="str">
            <v>โรงพยาบาลเสลภูมิ</v>
          </cell>
          <cell r="G477" t="str">
            <v>โรงพยาบาลชุมชน</v>
          </cell>
          <cell r="H477" t="str">
            <v>M2</v>
          </cell>
          <cell r="I477">
            <v>86</v>
          </cell>
        </row>
        <row r="478">
          <cell r="D478" t="str">
            <v>11065</v>
          </cell>
          <cell r="E478" t="str">
            <v>รพ.พนมไพร</v>
          </cell>
          <cell r="F478" t="str">
            <v>โรงพยาบาลพนมไพร</v>
          </cell>
          <cell r="G478" t="str">
            <v>โรงพยาบาลชุมชน</v>
          </cell>
          <cell r="H478" t="str">
            <v>F1</v>
          </cell>
          <cell r="I478">
            <v>42</v>
          </cell>
        </row>
        <row r="479">
          <cell r="D479" t="str">
            <v>11063</v>
          </cell>
          <cell r="E479" t="str">
            <v>รพ.จตุรพักตรพิมาน</v>
          </cell>
          <cell r="F479" t="str">
            <v>โรงพยาบาลจตุรพักตรพิมาน</v>
          </cell>
          <cell r="G479" t="str">
            <v>โรงพยาบาลชุมชน</v>
          </cell>
          <cell r="H479" t="str">
            <v>F2</v>
          </cell>
          <cell r="I479">
            <v>60</v>
          </cell>
        </row>
        <row r="480">
          <cell r="D480" t="str">
            <v>11076</v>
          </cell>
          <cell r="E480" t="str">
            <v>รพ.จังหาร</v>
          </cell>
          <cell r="F480" t="str">
            <v>โรงพยาบาลจังหาร</v>
          </cell>
          <cell r="G480" t="str">
            <v>โรงพยาบาลชุมชน</v>
          </cell>
          <cell r="H480" t="str">
            <v>F2</v>
          </cell>
          <cell r="I480">
            <v>37</v>
          </cell>
        </row>
        <row r="481">
          <cell r="D481" t="str">
            <v>11064</v>
          </cell>
          <cell r="E481" t="str">
            <v>รพ.ธวัชบุรี</v>
          </cell>
          <cell r="F481" t="str">
            <v>โรงพยาบาลธวัชบุรี</v>
          </cell>
          <cell r="G481" t="str">
            <v>โรงพยาบาลชุมชน</v>
          </cell>
          <cell r="H481" t="str">
            <v>F2</v>
          </cell>
          <cell r="I481">
            <v>30</v>
          </cell>
        </row>
        <row r="482">
          <cell r="D482" t="str">
            <v>11062</v>
          </cell>
          <cell r="E482" t="str">
            <v>รพ.ปทุมรัตต์</v>
          </cell>
          <cell r="F482" t="str">
            <v>โรงพยาบาลปทุมรัตต์</v>
          </cell>
          <cell r="G482" t="str">
            <v>โรงพยาบาลชุมชน</v>
          </cell>
          <cell r="H482" t="str">
            <v>F2</v>
          </cell>
          <cell r="I482">
            <v>38</v>
          </cell>
        </row>
        <row r="483">
          <cell r="D483" t="str">
            <v>11067</v>
          </cell>
          <cell r="E483" t="str">
            <v>รพ.โพธิ์ชัย</v>
          </cell>
          <cell r="F483" t="str">
            <v>โรงพยาบาลโพธิ์ชัย</v>
          </cell>
          <cell r="G483" t="str">
            <v>โรงพยาบาลชุมชน</v>
          </cell>
          <cell r="H483" t="str">
            <v>F2</v>
          </cell>
          <cell r="I483">
            <v>30</v>
          </cell>
        </row>
        <row r="484">
          <cell r="D484" t="str">
            <v>11072</v>
          </cell>
          <cell r="E484" t="str">
            <v>รพ.โพนทราย</v>
          </cell>
          <cell r="F484" t="str">
            <v>โรงพยาบาลโพนทราย</v>
          </cell>
          <cell r="G484" t="str">
            <v>โรงพยาบาลชุมชน</v>
          </cell>
          <cell r="H484" t="str">
            <v>F2</v>
          </cell>
          <cell r="I484">
            <v>30</v>
          </cell>
        </row>
        <row r="485">
          <cell r="D485" t="str">
            <v>11074</v>
          </cell>
          <cell r="E485" t="str">
            <v>รพ.เมยวดี</v>
          </cell>
          <cell r="F485" t="str">
            <v>โรงพยาบาลเมยวดี</v>
          </cell>
          <cell r="G485" t="str">
            <v>โรงพยาบาลชุมชน</v>
          </cell>
          <cell r="H485" t="str">
            <v>F2</v>
          </cell>
          <cell r="I485">
            <v>28</v>
          </cell>
        </row>
        <row r="486">
          <cell r="D486" t="str">
            <v>11071</v>
          </cell>
          <cell r="E486" t="str">
            <v>รพ.เมืองสรวง</v>
          </cell>
          <cell r="F486" t="str">
            <v>โรงพยาบาลเมืองสรวง</v>
          </cell>
          <cell r="G486" t="str">
            <v>โรงพยาบาลชุมชน</v>
          </cell>
          <cell r="H486" t="str">
            <v>F2</v>
          </cell>
          <cell r="I486">
            <v>30</v>
          </cell>
        </row>
        <row r="487">
          <cell r="D487" t="str">
            <v>11075</v>
          </cell>
          <cell r="E487" t="str">
            <v>รพ.ศรีสมเด็จ</v>
          </cell>
          <cell r="F487" t="str">
            <v>โรงพยาบาลศรีสมเด็จ</v>
          </cell>
          <cell r="G487" t="str">
            <v>โรงพยาบาลชุมชน</v>
          </cell>
          <cell r="H487" t="str">
            <v>F2</v>
          </cell>
          <cell r="I487">
            <v>38</v>
          </cell>
        </row>
        <row r="488">
          <cell r="D488" t="str">
            <v>11068</v>
          </cell>
          <cell r="E488" t="str">
            <v>รพ.หนองพอก</v>
          </cell>
          <cell r="F488" t="str">
            <v>โรงพยาบาลหนองพอก</v>
          </cell>
          <cell r="G488" t="str">
            <v>โรงพยาบาลชุมชน</v>
          </cell>
          <cell r="H488" t="str">
            <v>F2</v>
          </cell>
          <cell r="I488">
            <v>56</v>
          </cell>
        </row>
        <row r="489">
          <cell r="D489" t="str">
            <v>11073</v>
          </cell>
          <cell r="E489" t="str">
            <v>รพ.อาจสามารถ</v>
          </cell>
          <cell r="F489" t="str">
            <v>โรงพยาบาลอาจสามารถ</v>
          </cell>
          <cell r="G489" t="str">
            <v>โรงพยาบาลชุมชน</v>
          </cell>
          <cell r="H489" t="str">
            <v>F2</v>
          </cell>
          <cell r="I489">
            <v>38</v>
          </cell>
        </row>
        <row r="490">
          <cell r="D490" t="str">
            <v>27989</v>
          </cell>
          <cell r="E490" t="str">
            <v>รพ.เชียงขวัญ</v>
          </cell>
          <cell r="F490" t="str">
            <v>โรงพยาบาลเชียงขวัญ</v>
          </cell>
          <cell r="G490" t="str">
            <v>โรงพยาบาลชุมชน</v>
          </cell>
          <cell r="H490" t="str">
            <v>F3</v>
          </cell>
          <cell r="I490">
            <v>0</v>
          </cell>
        </row>
        <row r="491">
          <cell r="D491" t="str">
            <v>27988</v>
          </cell>
          <cell r="E491" t="str">
            <v>รพ.ทุ่งเขาหลวง</v>
          </cell>
          <cell r="F491" t="str">
            <v>โรงพยาบาลทุ่งเขาหลวง</v>
          </cell>
          <cell r="G491" t="str">
            <v>โรงพยาบาลชุมชน</v>
          </cell>
          <cell r="H491" t="str">
            <v>F3</v>
          </cell>
          <cell r="I491">
            <v>10</v>
          </cell>
        </row>
        <row r="492">
          <cell r="D492" t="str">
            <v>27990</v>
          </cell>
          <cell r="E492" t="str">
            <v>รพ.หนองฮี</v>
          </cell>
          <cell r="F492" t="str">
            <v>โรงพยาบาลหนองฮี</v>
          </cell>
          <cell r="G492" t="str">
            <v>โรงพยาบาลชุมชน</v>
          </cell>
          <cell r="H492" t="str">
            <v>F3</v>
          </cell>
          <cell r="I492">
            <v>0</v>
          </cell>
        </row>
        <row r="493">
          <cell r="D493" t="str">
            <v>10711</v>
          </cell>
          <cell r="E493" t="str">
            <v>รพ.นครพนม</v>
          </cell>
          <cell r="F493" t="str">
            <v>โรงพยาบาลนครพนม</v>
          </cell>
          <cell r="G493" t="str">
            <v>โรงพยาบาลทั่วไป</v>
          </cell>
          <cell r="H493" t="str">
            <v>S</v>
          </cell>
          <cell r="I493">
            <v>405</v>
          </cell>
        </row>
        <row r="494">
          <cell r="D494" t="str">
            <v>11451</v>
          </cell>
          <cell r="E494" t="str">
            <v>รพ.สมเด็จพระยุพราชธาตุพนม</v>
          </cell>
          <cell r="F494" t="str">
            <v>โรงพยาบาลสมเด็จพระยุพราชธาตุพนม</v>
          </cell>
          <cell r="G494" t="str">
            <v>โรงพยาบาลชุมชน</v>
          </cell>
          <cell r="H494" t="str">
            <v>M2</v>
          </cell>
          <cell r="I494">
            <v>120</v>
          </cell>
        </row>
        <row r="495">
          <cell r="D495" t="str">
            <v>11110</v>
          </cell>
          <cell r="E495" t="str">
            <v>รพ.ศรีสงคราม</v>
          </cell>
          <cell r="F495" t="str">
            <v>โรงพยาบาลศรีสงคราม</v>
          </cell>
          <cell r="G495" t="str">
            <v>โรงพยาบาลชุมชน</v>
          </cell>
          <cell r="H495" t="str">
            <v>F1</v>
          </cell>
          <cell r="I495">
            <v>88</v>
          </cell>
        </row>
        <row r="496">
          <cell r="D496" t="str">
            <v>11105</v>
          </cell>
          <cell r="E496" t="str">
            <v>รพ.ท่าอุเทน</v>
          </cell>
          <cell r="F496" t="str">
            <v>โรงพยาบาลท่าอุเทน</v>
          </cell>
          <cell r="G496" t="str">
            <v>โรงพยาบาลชุมชน</v>
          </cell>
          <cell r="H496" t="str">
            <v>F2</v>
          </cell>
          <cell r="I496">
            <v>40</v>
          </cell>
        </row>
        <row r="497">
          <cell r="D497" t="str">
            <v>11109</v>
          </cell>
          <cell r="E497" t="str">
            <v>รพ.นาแก</v>
          </cell>
          <cell r="F497" t="str">
            <v>โรงพยาบาลนาแก</v>
          </cell>
          <cell r="G497" t="str">
            <v>โรงพยาบาลชุมชน</v>
          </cell>
          <cell r="H497" t="str">
            <v>F2</v>
          </cell>
          <cell r="I497">
            <v>60</v>
          </cell>
        </row>
        <row r="498">
          <cell r="D498" t="str">
            <v>11107</v>
          </cell>
          <cell r="E498" t="str">
            <v>รพ.นาทม</v>
          </cell>
          <cell r="F498" t="str">
            <v>โรงพยาบาลนาทม</v>
          </cell>
          <cell r="G498" t="str">
            <v>โรงพยาบาลชุมชน</v>
          </cell>
          <cell r="H498" t="str">
            <v>F2</v>
          </cell>
          <cell r="I498">
            <v>30</v>
          </cell>
        </row>
        <row r="499">
          <cell r="D499" t="str">
            <v>11111</v>
          </cell>
          <cell r="E499" t="str">
            <v>รพ.นาหว้า</v>
          </cell>
          <cell r="F499" t="str">
            <v>โรงพยาบาลนาหว้า</v>
          </cell>
          <cell r="G499" t="str">
            <v>โรงพยาบาลชุมชน</v>
          </cell>
          <cell r="H499" t="str">
            <v>F2</v>
          </cell>
          <cell r="I499">
            <v>36</v>
          </cell>
        </row>
        <row r="500">
          <cell r="D500" t="str">
            <v>11106</v>
          </cell>
          <cell r="E500" t="str">
            <v>รพ.บ้านแพง</v>
          </cell>
          <cell r="F500" t="str">
            <v>โรงพยาบาลบ้านแพง</v>
          </cell>
          <cell r="G500" t="str">
            <v>โรงพยาบาลชุมชน</v>
          </cell>
          <cell r="H500" t="str">
            <v>F2</v>
          </cell>
          <cell r="I500">
            <v>43</v>
          </cell>
        </row>
        <row r="501">
          <cell r="D501" t="str">
            <v>11104</v>
          </cell>
          <cell r="E501" t="str">
            <v>รพ.ปลาปาก</v>
          </cell>
          <cell r="F501" t="str">
            <v>โรงพยาบาลปลาปาก</v>
          </cell>
          <cell r="G501" t="str">
            <v>โรงพยาบาลชุมชน</v>
          </cell>
          <cell r="H501" t="str">
            <v>F2</v>
          </cell>
          <cell r="I501">
            <v>40</v>
          </cell>
        </row>
        <row r="502">
          <cell r="D502" t="str">
            <v>11112</v>
          </cell>
          <cell r="E502" t="str">
            <v>รพ.โพนสวรรค์</v>
          </cell>
          <cell r="F502" t="str">
            <v>โรงพยาบาลโพนสวรรค์</v>
          </cell>
          <cell r="G502" t="str">
            <v>โรงพยาบาลชุมชน</v>
          </cell>
          <cell r="H502" t="str">
            <v>F2</v>
          </cell>
          <cell r="I502">
            <v>30</v>
          </cell>
        </row>
        <row r="503">
          <cell r="D503" t="str">
            <v>11108</v>
          </cell>
          <cell r="E503" t="str">
            <v>รพ.เรณูนคร</v>
          </cell>
          <cell r="F503" t="str">
            <v>โรงพยาบาลเรณูนคร</v>
          </cell>
          <cell r="G503" t="str">
            <v>โรงพยาบาลชุมชน</v>
          </cell>
          <cell r="H503" t="str">
            <v>F2</v>
          </cell>
          <cell r="I503">
            <v>40</v>
          </cell>
        </row>
        <row r="504">
          <cell r="D504" t="str">
            <v>40840</v>
          </cell>
          <cell r="E504" t="str">
            <v>รพ.วังยาง</v>
          </cell>
          <cell r="F504" t="str">
            <v>โรงพยาบาลวังยาง</v>
          </cell>
          <cell r="G504" t="str">
            <v>โรงพยาบาลชุมชน</v>
          </cell>
          <cell r="H504" t="str">
            <v>F3</v>
          </cell>
          <cell r="I504">
            <v>25</v>
          </cell>
        </row>
        <row r="505">
          <cell r="D505" t="str">
            <v>11040</v>
          </cell>
          <cell r="E505" t="str">
            <v>รพ.บึงกาฬ</v>
          </cell>
          <cell r="F505" t="str">
            <v>โรงพยาบาลบึงกาฬ</v>
          </cell>
          <cell r="G505" t="str">
            <v>โรงพยาบาลทั่วไป</v>
          </cell>
          <cell r="H505" t="str">
            <v>S</v>
          </cell>
          <cell r="I505">
            <v>259</v>
          </cell>
        </row>
        <row r="506">
          <cell r="D506" t="str">
            <v>11046</v>
          </cell>
          <cell r="E506" t="str">
            <v>รพ.เซกา</v>
          </cell>
          <cell r="F506" t="str">
            <v>โรงพยาบาลเซกา</v>
          </cell>
          <cell r="G506" t="str">
            <v>โรงพยาบาลชุมชน</v>
          </cell>
          <cell r="H506" t="str">
            <v>M2</v>
          </cell>
          <cell r="I506">
            <v>120</v>
          </cell>
        </row>
        <row r="507">
          <cell r="D507" t="str">
            <v>11043</v>
          </cell>
          <cell r="E507" t="str">
            <v>รพ.โซ่พิสัย</v>
          </cell>
          <cell r="F507" t="str">
            <v>โรงพยาบาลโซ่พิสัย</v>
          </cell>
          <cell r="G507" t="str">
            <v>โรงพยาบาลชุมชน</v>
          </cell>
          <cell r="H507" t="str">
            <v>F2</v>
          </cell>
          <cell r="I507">
            <v>75</v>
          </cell>
        </row>
        <row r="508">
          <cell r="D508" t="str">
            <v>11048</v>
          </cell>
          <cell r="E508" t="str">
            <v>รพ.บึงโขงหลง</v>
          </cell>
          <cell r="F508" t="str">
            <v>โรงพยาบาลบึงโขงหลง</v>
          </cell>
          <cell r="G508" t="str">
            <v>โรงพยาบาลชุมชน</v>
          </cell>
          <cell r="H508" t="str">
            <v>F2</v>
          </cell>
          <cell r="I508">
            <v>62</v>
          </cell>
        </row>
        <row r="509">
          <cell r="D509" t="str">
            <v>11047</v>
          </cell>
          <cell r="E509" t="str">
            <v>รพ.ปากคาด</v>
          </cell>
          <cell r="F509" t="str">
            <v>โรงพยาบาลปากคาด</v>
          </cell>
          <cell r="G509" t="str">
            <v>โรงพยาบาลชุมชน</v>
          </cell>
          <cell r="H509" t="str">
            <v>F2</v>
          </cell>
          <cell r="I509">
            <v>37</v>
          </cell>
        </row>
        <row r="510">
          <cell r="D510" t="str">
            <v>11041</v>
          </cell>
          <cell r="E510" t="str">
            <v>รพ.พรเจริญ</v>
          </cell>
          <cell r="F510" t="str">
            <v>โรงพยาบาลพรเจริญ</v>
          </cell>
          <cell r="G510" t="str">
            <v>โรงพยาบาลชุมชน</v>
          </cell>
          <cell r="H510" t="str">
            <v>F2</v>
          </cell>
          <cell r="I510">
            <v>42</v>
          </cell>
        </row>
        <row r="511">
          <cell r="D511" t="str">
            <v>11049</v>
          </cell>
          <cell r="E511" t="str">
            <v>รพ.ศรีวิไล</v>
          </cell>
          <cell r="F511" t="str">
            <v>โรงพยาบาลศรีวิไล</v>
          </cell>
          <cell r="G511" t="str">
            <v>โรงพยาบาลชุมชน</v>
          </cell>
          <cell r="H511" t="str">
            <v>F2</v>
          </cell>
          <cell r="I511">
            <v>38</v>
          </cell>
        </row>
        <row r="512">
          <cell r="D512" t="str">
            <v>11050</v>
          </cell>
          <cell r="E512" t="str">
            <v>รพ.บุ่งคล้า</v>
          </cell>
          <cell r="F512" t="str">
            <v>โรงพยาบาลบุ่งคล้า</v>
          </cell>
          <cell r="G512" t="str">
            <v>โรงพยาบาลชุมชน</v>
          </cell>
          <cell r="H512" t="str">
            <v>F3</v>
          </cell>
          <cell r="I512">
            <v>32</v>
          </cell>
        </row>
        <row r="513">
          <cell r="D513" t="str">
            <v>10705</v>
          </cell>
          <cell r="E513" t="str">
            <v>รพ.เลย</v>
          </cell>
          <cell r="F513" t="str">
            <v>โรงพยาบาลเลย</v>
          </cell>
          <cell r="G513" t="str">
            <v>โรงพยาบาลทั่วไป</v>
          </cell>
          <cell r="H513" t="str">
            <v>S</v>
          </cell>
          <cell r="I513">
            <v>480</v>
          </cell>
        </row>
        <row r="514">
          <cell r="D514" t="str">
            <v>11447</v>
          </cell>
          <cell r="E514" t="str">
            <v>รพ.สมเด็จพระยุพราชด่านซ้าย</v>
          </cell>
          <cell r="F514" t="str">
            <v>โรงพยาบาลสมเด็จพระยุพราชด่านซ้าย</v>
          </cell>
          <cell r="G514" t="str">
            <v>โรงพยาบาลชุมชน</v>
          </cell>
          <cell r="H514" t="str">
            <v>M2</v>
          </cell>
          <cell r="I514">
            <v>60</v>
          </cell>
        </row>
        <row r="515">
          <cell r="D515" t="str">
            <v>11036</v>
          </cell>
          <cell r="E515" t="str">
            <v>รพ.วังสะพุง</v>
          </cell>
          <cell r="F515" t="str">
            <v>โรงพยาบาลวังสะพุง</v>
          </cell>
          <cell r="G515" t="str">
            <v>โรงพยาบาลชุมชน</v>
          </cell>
          <cell r="H515" t="str">
            <v>F1</v>
          </cell>
          <cell r="I515">
            <v>113</v>
          </cell>
        </row>
        <row r="516">
          <cell r="D516" t="str">
            <v>11031</v>
          </cell>
          <cell r="E516" t="str">
            <v>รพ.เชียงคาน</v>
          </cell>
          <cell r="F516" t="str">
            <v>โรงพยาบาลเชียงคาน</v>
          </cell>
          <cell r="G516" t="str">
            <v>โรงพยาบาลชุมชน</v>
          </cell>
          <cell r="H516" t="str">
            <v>F2</v>
          </cell>
          <cell r="I516">
            <v>49</v>
          </cell>
        </row>
        <row r="517">
          <cell r="D517" t="str">
            <v>11035</v>
          </cell>
          <cell r="E517" t="str">
            <v>รพ.ท่าลี่</v>
          </cell>
          <cell r="F517" t="str">
            <v>โรงพยาบาลท่าลี่</v>
          </cell>
          <cell r="G517" t="str">
            <v>โรงพยาบาลชุมชน</v>
          </cell>
          <cell r="H517" t="str">
            <v>F2</v>
          </cell>
          <cell r="I517">
            <v>50</v>
          </cell>
        </row>
        <row r="518">
          <cell r="D518" t="str">
            <v>11030</v>
          </cell>
          <cell r="E518" t="str">
            <v>รพ.นาด้วง</v>
          </cell>
          <cell r="F518" t="str">
            <v>โรงพยาบาลนาด้วง</v>
          </cell>
          <cell r="G518" t="str">
            <v>โรงพยาบาลชุมชน</v>
          </cell>
          <cell r="H518" t="str">
            <v>F2</v>
          </cell>
          <cell r="I518">
            <v>38</v>
          </cell>
        </row>
        <row r="519">
          <cell r="D519" t="str">
            <v>11032</v>
          </cell>
          <cell r="E519" t="str">
            <v>รพ.ปากชม</v>
          </cell>
          <cell r="F519" t="str">
            <v>โรงพยาบาลปากชม</v>
          </cell>
          <cell r="G519" t="str">
            <v>โรงพยาบาลชุมชน</v>
          </cell>
          <cell r="H519" t="str">
            <v>F2</v>
          </cell>
          <cell r="I519">
            <v>47</v>
          </cell>
        </row>
        <row r="520">
          <cell r="D520" t="str">
            <v>11039</v>
          </cell>
          <cell r="E520" t="str">
            <v>รพ.ผาขาว</v>
          </cell>
          <cell r="F520" t="str">
            <v>โรงพยาบาลผาขาว</v>
          </cell>
          <cell r="G520" t="str">
            <v>โรงพยาบาลชุมชน</v>
          </cell>
          <cell r="H520" t="str">
            <v>F2</v>
          </cell>
          <cell r="I520">
            <v>48</v>
          </cell>
        </row>
        <row r="521">
          <cell r="D521" t="str">
            <v>11037</v>
          </cell>
          <cell r="E521" t="str">
            <v>รพ.ภูกระดึง</v>
          </cell>
          <cell r="F521" t="str">
            <v>โรงพยาบาลภูกระดึง</v>
          </cell>
          <cell r="G521" t="str">
            <v>โรงพยาบาลชุมชน</v>
          </cell>
          <cell r="H521" t="str">
            <v>F2</v>
          </cell>
          <cell r="I521">
            <v>47</v>
          </cell>
        </row>
        <row r="522">
          <cell r="D522" t="str">
            <v>11034</v>
          </cell>
          <cell r="E522" t="str">
            <v>รพ.ภูเรือ</v>
          </cell>
          <cell r="F522" t="str">
            <v>โรงพยาบาลภูเรือ</v>
          </cell>
          <cell r="G522" t="str">
            <v>โรงพยาบาลชุมชน</v>
          </cell>
          <cell r="H522" t="str">
            <v>F2</v>
          </cell>
          <cell r="I522">
            <v>30</v>
          </cell>
        </row>
        <row r="523">
          <cell r="D523" t="str">
            <v>11038</v>
          </cell>
          <cell r="E523" t="str">
            <v>รพ.ภูหลวง</v>
          </cell>
          <cell r="F523" t="str">
            <v>โรงพยาบาลภูหลวง</v>
          </cell>
          <cell r="G523" t="str">
            <v>โรงพยาบาลชุมชน</v>
          </cell>
          <cell r="H523" t="str">
            <v>F2</v>
          </cell>
          <cell r="I523">
            <v>32</v>
          </cell>
        </row>
        <row r="524">
          <cell r="D524" t="str">
            <v>14133</v>
          </cell>
          <cell r="E524" t="str">
            <v>รพ.เอราวัณ</v>
          </cell>
          <cell r="F524" t="str">
            <v>โรงพยาบาลเอราวัณ</v>
          </cell>
          <cell r="G524" t="str">
            <v>โรงพยาบาลชุมชน</v>
          </cell>
          <cell r="H524" t="str">
            <v>F2</v>
          </cell>
          <cell r="I524">
            <v>37</v>
          </cell>
        </row>
        <row r="525">
          <cell r="D525" t="str">
            <v>11033</v>
          </cell>
          <cell r="E525" t="str">
            <v>รพ.นาแห้ว</v>
          </cell>
          <cell r="F525" t="str">
            <v>โรงพยาบาลนาแห้ว</v>
          </cell>
          <cell r="G525" t="str">
            <v>โรงพยาบาลชุมชน</v>
          </cell>
          <cell r="H525" t="str">
            <v>F3</v>
          </cell>
          <cell r="I525">
            <v>27</v>
          </cell>
        </row>
        <row r="526">
          <cell r="D526" t="str">
            <v>28861</v>
          </cell>
          <cell r="E526" t="str">
            <v>รพ.หนองหิน</v>
          </cell>
          <cell r="F526" t="str">
            <v>โรงพยาบาลหนองหิน</v>
          </cell>
          <cell r="G526" t="str">
            <v>โรงพยาบาลชุมชน</v>
          </cell>
          <cell r="H526" t="str">
            <v>F2</v>
          </cell>
          <cell r="I526">
            <v>30</v>
          </cell>
        </row>
        <row r="527">
          <cell r="D527" t="str">
            <v>10710</v>
          </cell>
          <cell r="E527" t="str">
            <v>รพ.สกลนคร</v>
          </cell>
          <cell r="F527" t="str">
            <v>โรงพยาบาลสกลนคร</v>
          </cell>
          <cell r="G527" t="str">
            <v>โรงพยาบาลศูนย์</v>
          </cell>
          <cell r="H527" t="str">
            <v>A</v>
          </cell>
          <cell r="I527">
            <v>768</v>
          </cell>
        </row>
        <row r="528">
          <cell r="D528" t="str">
            <v>11095</v>
          </cell>
          <cell r="E528" t="str">
            <v>รพ.วานรนิวาส</v>
          </cell>
          <cell r="F528" t="str">
            <v>โรงพยาบาลวานรนิวาส</v>
          </cell>
          <cell r="G528" t="str">
            <v>โรงพยาบาลทั่วไป</v>
          </cell>
          <cell r="H528" t="str">
            <v>M1</v>
          </cell>
          <cell r="I528">
            <v>186</v>
          </cell>
        </row>
        <row r="529">
          <cell r="D529" t="str">
            <v>11450</v>
          </cell>
          <cell r="E529" t="str">
            <v>รพ.สมเด็จพระยุพราชสว่างแดนดิน</v>
          </cell>
          <cell r="F529" t="str">
            <v>โรงพยาบาลสมเด็จพระยุพราชสว่างแดนดิน</v>
          </cell>
          <cell r="G529" t="str">
            <v>โรงพยาบาลทั่วไป</v>
          </cell>
          <cell r="H529" t="str">
            <v>M1</v>
          </cell>
          <cell r="I529">
            <v>240</v>
          </cell>
        </row>
        <row r="530">
          <cell r="D530" t="str">
            <v>11097</v>
          </cell>
          <cell r="E530" t="str">
            <v>รพ.บ้านม่วง</v>
          </cell>
          <cell r="F530" t="str">
            <v>โรงพยาบาลบ้านม่วง</v>
          </cell>
          <cell r="G530" t="str">
            <v>โรงพยาบาลชุมชน</v>
          </cell>
          <cell r="H530" t="str">
            <v>F1</v>
          </cell>
          <cell r="I530">
            <v>78</v>
          </cell>
        </row>
        <row r="531">
          <cell r="D531" t="str">
            <v>11092</v>
          </cell>
          <cell r="E531" t="str">
            <v>รพ.พังโคน</v>
          </cell>
          <cell r="F531" t="str">
            <v>โรงพยาบาลพังโคน</v>
          </cell>
          <cell r="G531" t="str">
            <v>โรงพยาบาลชุมชน</v>
          </cell>
          <cell r="H531" t="str">
            <v>F1</v>
          </cell>
          <cell r="I531">
            <v>85</v>
          </cell>
        </row>
        <row r="532">
          <cell r="D532" t="str">
            <v>11098</v>
          </cell>
          <cell r="E532" t="str">
            <v>รพ.อากาศอำนวย</v>
          </cell>
          <cell r="F532" t="str">
            <v>โรงพยาบาลอากาศอำนวย</v>
          </cell>
          <cell r="G532" t="str">
            <v>โรงพยาบาลชุมชน</v>
          </cell>
          <cell r="H532" t="str">
            <v>F1</v>
          </cell>
          <cell r="I532">
            <v>96</v>
          </cell>
        </row>
        <row r="533">
          <cell r="D533" t="str">
            <v>11090</v>
          </cell>
          <cell r="E533" t="str">
            <v>รพ.กุดบาก</v>
          </cell>
          <cell r="F533" t="str">
            <v>โรงพยาบาลกุดบาก</v>
          </cell>
          <cell r="G533" t="str">
            <v>โรงพยาบาลชุมชน</v>
          </cell>
          <cell r="H533" t="str">
            <v>F2</v>
          </cell>
          <cell r="I533">
            <v>38</v>
          </cell>
        </row>
        <row r="534">
          <cell r="D534" t="str">
            <v>11089</v>
          </cell>
          <cell r="E534" t="str">
            <v>รพ.กุสุมาลย์</v>
          </cell>
          <cell r="F534" t="str">
            <v>โรงพยาบาลกุสุมาลย์</v>
          </cell>
          <cell r="G534" t="str">
            <v>โรงพยาบาลชุมชน</v>
          </cell>
          <cell r="H534" t="str">
            <v>F2</v>
          </cell>
          <cell r="I534">
            <v>40</v>
          </cell>
        </row>
        <row r="535">
          <cell r="D535" t="str">
            <v>11096</v>
          </cell>
          <cell r="E535" t="str">
            <v>รพ.คำตากล้า</v>
          </cell>
          <cell r="F535" t="str">
            <v>โรงพยาบาลคำตากล้า</v>
          </cell>
          <cell r="G535" t="str">
            <v>โรงพยาบาลชุมชน</v>
          </cell>
          <cell r="H535" t="str">
            <v>F2</v>
          </cell>
          <cell r="I535">
            <v>37</v>
          </cell>
        </row>
        <row r="536">
          <cell r="D536" t="str">
            <v>11101</v>
          </cell>
          <cell r="E536" t="str">
            <v>รพ.โคกศรีสุพรรณ</v>
          </cell>
          <cell r="F536" t="str">
            <v>โรงพยาบาลโคกศรีสุพรรณ</v>
          </cell>
          <cell r="G536" t="str">
            <v>โรงพยาบาลชุมชน</v>
          </cell>
          <cell r="H536" t="str">
            <v>F2</v>
          </cell>
          <cell r="I536">
            <v>54</v>
          </cell>
        </row>
        <row r="537">
          <cell r="D537" t="str">
            <v>11102</v>
          </cell>
          <cell r="E537" t="str">
            <v>รพ.เจริญศิลป์</v>
          </cell>
          <cell r="F537" t="str">
            <v>โรงพยาบาลเจริญศิลป์</v>
          </cell>
          <cell r="G537" t="str">
            <v>โรงพยาบาลชุมชน</v>
          </cell>
          <cell r="H537" t="str">
            <v>F2</v>
          </cell>
          <cell r="I537">
            <v>40</v>
          </cell>
        </row>
        <row r="538">
          <cell r="D538" t="str">
            <v>11100</v>
          </cell>
          <cell r="E538" t="str">
            <v>รพ.เต่างอย</v>
          </cell>
          <cell r="F538" t="str">
            <v>โรงพยาบาลเต่างอย</v>
          </cell>
          <cell r="G538" t="str">
            <v>โรงพยาบาลชุมชน</v>
          </cell>
          <cell r="H538" t="str">
            <v>F2</v>
          </cell>
          <cell r="I538">
            <v>30</v>
          </cell>
        </row>
        <row r="539">
          <cell r="D539" t="str">
            <v>21323</v>
          </cell>
          <cell r="E539" t="str">
            <v>รพ.พระอาจารย์แบน ธนากโร</v>
          </cell>
          <cell r="F539" t="str">
            <v>โรงพยาบาลพระอาจารย์แบน  ธนากโร</v>
          </cell>
          <cell r="G539" t="str">
            <v>โรงพยาบาลชุมชน</v>
          </cell>
          <cell r="H539" t="str">
            <v>F2</v>
          </cell>
          <cell r="I539">
            <v>57</v>
          </cell>
        </row>
        <row r="540">
          <cell r="D540" t="str">
            <v>11091</v>
          </cell>
          <cell r="E540" t="str">
            <v>รพ.พระอาจารย์ฝั้นอาจาโร</v>
          </cell>
          <cell r="F540" t="str">
            <v>โรงพยาบาลพระอาจารย์ฝั้นอาจาโร</v>
          </cell>
          <cell r="G540" t="str">
            <v>โรงพยาบาลชุมชน</v>
          </cell>
          <cell r="H540" t="str">
            <v>F2</v>
          </cell>
          <cell r="I540">
            <v>105</v>
          </cell>
        </row>
        <row r="541">
          <cell r="D541" t="str">
            <v>11103</v>
          </cell>
          <cell r="E541" t="str">
            <v>รพ.โพนนาแก้ว</v>
          </cell>
          <cell r="F541" t="str">
            <v>โรงพยาบาลโพนนาแก้ว</v>
          </cell>
          <cell r="G541" t="str">
            <v>โรงพยาบาลชุมชน</v>
          </cell>
          <cell r="H541" t="str">
            <v>F2</v>
          </cell>
          <cell r="I541">
            <v>41</v>
          </cell>
        </row>
        <row r="542">
          <cell r="D542" t="str">
            <v>11093</v>
          </cell>
          <cell r="E542" t="str">
            <v>รพ.วาริชภูมิ</v>
          </cell>
          <cell r="F542" t="str">
            <v>โรงพยาบาลวาริชภูมิ</v>
          </cell>
          <cell r="G542" t="str">
            <v>โรงพยาบาลชุมชน</v>
          </cell>
          <cell r="H542" t="str">
            <v>F2</v>
          </cell>
          <cell r="I542">
            <v>41</v>
          </cell>
        </row>
        <row r="543">
          <cell r="D543" t="str">
            <v>11099</v>
          </cell>
          <cell r="E543" t="str">
            <v>รพ.ส่องดาว</v>
          </cell>
          <cell r="F543" t="str">
            <v>โรงพยาบาลส่องดาว</v>
          </cell>
          <cell r="G543" t="str">
            <v>โรงพยาบาลชุมชน</v>
          </cell>
          <cell r="H543" t="str">
            <v>F2</v>
          </cell>
          <cell r="I543">
            <v>41</v>
          </cell>
        </row>
        <row r="544">
          <cell r="D544" t="str">
            <v>11094</v>
          </cell>
          <cell r="E544" t="str">
            <v>รพ.นิคมน้ำอูน</v>
          </cell>
          <cell r="F544" t="str">
            <v>โรงพยาบาลนิคมน้ำอูน</v>
          </cell>
          <cell r="G544" t="str">
            <v>โรงพยาบาลชุมชน</v>
          </cell>
          <cell r="H544" t="str">
            <v>F3</v>
          </cell>
          <cell r="I544">
            <v>17</v>
          </cell>
        </row>
        <row r="545">
          <cell r="D545" t="str">
            <v>10706</v>
          </cell>
          <cell r="E545" t="str">
            <v>รพ.หนองคาย</v>
          </cell>
          <cell r="F545" t="str">
            <v>โรงพยาบาลหนองคาย</v>
          </cell>
          <cell r="G545" t="str">
            <v>โรงพยาบาลทั่วไป</v>
          </cell>
          <cell r="H545" t="str">
            <v>S</v>
          </cell>
          <cell r="I545">
            <v>429</v>
          </cell>
        </row>
        <row r="546">
          <cell r="D546" t="str">
            <v>11448</v>
          </cell>
          <cell r="E546" t="str">
            <v>รพ.สมเด็จพระยุพราชท่าบ่อ</v>
          </cell>
          <cell r="F546" t="str">
            <v>โรงพยาบาลสมเด็จพระยุพราชท่าบ่อ</v>
          </cell>
          <cell r="G546" t="str">
            <v>โรงพยาบาลชุมชน</v>
          </cell>
          <cell r="H546" t="str">
            <v>M2</v>
          </cell>
          <cell r="I546">
            <v>251</v>
          </cell>
        </row>
        <row r="547">
          <cell r="D547" t="str">
            <v>11042</v>
          </cell>
          <cell r="E547" t="str">
            <v>รพ.โพนพิสัย</v>
          </cell>
          <cell r="F547" t="str">
            <v>โรงพยาบาลโพนพิสัย</v>
          </cell>
          <cell r="G547" t="str">
            <v>โรงพยาบาลชุมชน</v>
          </cell>
          <cell r="H547" t="str">
            <v>F1</v>
          </cell>
          <cell r="I547">
            <v>109</v>
          </cell>
        </row>
        <row r="548">
          <cell r="D548" t="str">
            <v>11044</v>
          </cell>
          <cell r="E548" t="str">
            <v>รพ.ศรีเชียงใหม่</v>
          </cell>
          <cell r="F548" t="str">
            <v>โรงพยาบาลศรีเชียงใหม่</v>
          </cell>
          <cell r="G548" t="str">
            <v>โรงพยาบาลชุมชน</v>
          </cell>
          <cell r="H548" t="str">
            <v>F2</v>
          </cell>
          <cell r="I548">
            <v>32</v>
          </cell>
        </row>
        <row r="549">
          <cell r="D549" t="str">
            <v>11045</v>
          </cell>
          <cell r="E549" t="str">
            <v>รพ.สังคม</v>
          </cell>
          <cell r="F549" t="str">
            <v>โรงพยาบาลสังคม</v>
          </cell>
          <cell r="G549" t="str">
            <v>โรงพยาบาลชุมชน</v>
          </cell>
          <cell r="H549" t="str">
            <v>F2</v>
          </cell>
          <cell r="I549">
            <v>40</v>
          </cell>
        </row>
        <row r="550">
          <cell r="D550" t="str">
            <v>28811</v>
          </cell>
          <cell r="E550" t="str">
            <v>รพ.เฝ้าไร่</v>
          </cell>
          <cell r="F550" t="str">
            <v>โรงพยาบาลเฝ้าไร่</v>
          </cell>
          <cell r="G550" t="str">
            <v>โรงพยาบาลชุมชน</v>
          </cell>
          <cell r="H550" t="str">
            <v>F2</v>
          </cell>
          <cell r="I550">
            <v>30</v>
          </cell>
        </row>
        <row r="551">
          <cell r="D551" t="str">
            <v>28778</v>
          </cell>
          <cell r="E551" t="str">
            <v>รพ.โพธิ์ตาก</v>
          </cell>
          <cell r="F551" t="str">
            <v>โรงพยาบาลโพธิ์ตาก</v>
          </cell>
          <cell r="G551" t="str">
            <v>โรงพยาบาลชุมชน</v>
          </cell>
          <cell r="H551" t="str">
            <v>F3</v>
          </cell>
          <cell r="I551">
            <v>16</v>
          </cell>
        </row>
        <row r="552">
          <cell r="D552" t="str">
            <v>28815</v>
          </cell>
          <cell r="E552" t="str">
            <v>รพ.รัตนวาปี</v>
          </cell>
          <cell r="F552" t="str">
            <v>โรงพยาบาลรัตนวาปี</v>
          </cell>
          <cell r="G552" t="str">
            <v>โรงพยาบาลชุมชน</v>
          </cell>
          <cell r="H552" t="str">
            <v>F3</v>
          </cell>
          <cell r="I552">
            <v>36</v>
          </cell>
        </row>
        <row r="553">
          <cell r="D553" t="str">
            <v>21356</v>
          </cell>
          <cell r="E553" t="str">
            <v>รพ.สระใคร</v>
          </cell>
          <cell r="F553" t="str">
            <v>โรงพยาบาลสระใคร</v>
          </cell>
          <cell r="G553" t="str">
            <v>โรงพยาบาลชุมชน</v>
          </cell>
          <cell r="H553" t="str">
            <v>F3</v>
          </cell>
          <cell r="I553">
            <v>28</v>
          </cell>
        </row>
        <row r="554">
          <cell r="D554" t="str">
            <v>10704</v>
          </cell>
          <cell r="E554" t="str">
            <v>รพ.หนองบัวลำภู</v>
          </cell>
          <cell r="F554" t="str">
            <v>โรงพยาบาลหนองบัวลำภู</v>
          </cell>
          <cell r="G554" t="str">
            <v>โรงพยาบาลทั่วไป</v>
          </cell>
          <cell r="H554" t="str">
            <v>S</v>
          </cell>
          <cell r="I554">
            <v>323</v>
          </cell>
        </row>
        <row r="555">
          <cell r="D555" t="str">
            <v>10991</v>
          </cell>
          <cell r="E555" t="str">
            <v>รพ.นากลาง</v>
          </cell>
          <cell r="F555" t="str">
            <v>โรงพยาบาลนากลาง</v>
          </cell>
          <cell r="G555" t="str">
            <v>โรงพยาบาลชุมชน</v>
          </cell>
          <cell r="H555" t="str">
            <v>F1</v>
          </cell>
          <cell r="I555">
            <v>78</v>
          </cell>
        </row>
        <row r="556">
          <cell r="D556" t="str">
            <v>10993</v>
          </cell>
          <cell r="E556" t="str">
            <v>รพ.ศรีบุญเรือง</v>
          </cell>
          <cell r="F556" t="str">
            <v>โรงพยาบาลศรีบุญเรือง</v>
          </cell>
          <cell r="G556" t="str">
            <v>โรงพยาบาลชุมชน</v>
          </cell>
          <cell r="H556" t="str">
            <v>F1</v>
          </cell>
          <cell r="I556">
            <v>90</v>
          </cell>
        </row>
        <row r="557">
          <cell r="D557" t="str">
            <v>23367</v>
          </cell>
          <cell r="E557" t="str">
            <v>รพ.นาวังเฉลิมพระเกียรติ ๘๐ พรรษา</v>
          </cell>
          <cell r="F557" t="str">
            <v>โรงพยาบาลนาวังเฉลิมพระเกียรติ ๘๐ พรรษา</v>
          </cell>
          <cell r="G557" t="str">
            <v>โรงพยาบาลชุมชน</v>
          </cell>
          <cell r="H557" t="str">
            <v>F2</v>
          </cell>
          <cell r="I557">
            <v>46</v>
          </cell>
        </row>
        <row r="558">
          <cell r="D558" t="str">
            <v>10992</v>
          </cell>
          <cell r="E558" t="str">
            <v>รพ.โนนสัง</v>
          </cell>
          <cell r="F558" t="str">
            <v>โรงพยาบาลโนนสัง</v>
          </cell>
          <cell r="G558" t="str">
            <v>โรงพยาบาลชุมชน</v>
          </cell>
          <cell r="H558" t="str">
            <v>F2</v>
          </cell>
          <cell r="I558">
            <v>35</v>
          </cell>
        </row>
        <row r="559">
          <cell r="D559" t="str">
            <v>10994</v>
          </cell>
          <cell r="E559" t="str">
            <v>รพ.สุวรรณคูหา</v>
          </cell>
          <cell r="F559" t="str">
            <v>โรงพยาบาลสุวรรณคูหา</v>
          </cell>
          <cell r="G559" t="str">
            <v>โรงพยาบาลชุมชน</v>
          </cell>
          <cell r="H559" t="str">
            <v>F2</v>
          </cell>
          <cell r="I559">
            <v>55</v>
          </cell>
        </row>
        <row r="560">
          <cell r="D560" t="str">
            <v>10671</v>
          </cell>
          <cell r="E560" t="str">
            <v>รพ.อุดรธานี</v>
          </cell>
          <cell r="F560" t="str">
            <v>โรงพยาบาลอุดรธานี</v>
          </cell>
          <cell r="G560" t="str">
            <v>โรงพยาบาลศูนย์</v>
          </cell>
          <cell r="H560" t="str">
            <v>A</v>
          </cell>
          <cell r="I560">
            <v>1073</v>
          </cell>
        </row>
        <row r="561">
          <cell r="D561" t="str">
            <v>11015</v>
          </cell>
          <cell r="E561" t="str">
            <v>รพ.กุมภวาปี</v>
          </cell>
          <cell r="F561" t="str">
            <v>โรงพยาบาลกุมภวาปี</v>
          </cell>
          <cell r="G561" t="str">
            <v>โรงพยาบาลทั่วไป</v>
          </cell>
          <cell r="H561" t="str">
            <v>M1</v>
          </cell>
          <cell r="I561">
            <v>198</v>
          </cell>
        </row>
        <row r="562">
          <cell r="D562" t="str">
            <v>11023</v>
          </cell>
          <cell r="E562" t="str">
            <v>รพ.บ้านผือ</v>
          </cell>
          <cell r="F562" t="str">
            <v>โรงพยาบาลบ้านผือ</v>
          </cell>
          <cell r="G562" t="str">
            <v>โรงพยาบาลชุมชน</v>
          </cell>
          <cell r="H562" t="str">
            <v>M2</v>
          </cell>
          <cell r="I562">
            <v>114</v>
          </cell>
        </row>
        <row r="563">
          <cell r="D563" t="str">
            <v>11018</v>
          </cell>
          <cell r="E563" t="str">
            <v>รพ.หนองหาน</v>
          </cell>
          <cell r="F563" t="str">
            <v>โรงพยาบาลหนองหาน</v>
          </cell>
          <cell r="G563" t="str">
            <v>โรงพยาบาลชุมชน</v>
          </cell>
          <cell r="H563" t="str">
            <v>M2</v>
          </cell>
          <cell r="I563">
            <v>113</v>
          </cell>
        </row>
        <row r="564">
          <cell r="D564" t="str">
            <v>11024</v>
          </cell>
          <cell r="E564" t="str">
            <v>รพ.น้ำโสม</v>
          </cell>
          <cell r="F564" t="str">
            <v>โรงพยาบาลน้ำโสม</v>
          </cell>
          <cell r="G564" t="str">
            <v>โรงพยาบาลชุมชน</v>
          </cell>
          <cell r="H564" t="str">
            <v>F2</v>
          </cell>
          <cell r="I564">
            <v>70</v>
          </cell>
        </row>
        <row r="565">
          <cell r="D565" t="str">
            <v>11025</v>
          </cell>
          <cell r="E565" t="str">
            <v>รพ.เพ็ญ</v>
          </cell>
          <cell r="F565" t="str">
            <v>โรงพยาบาลเพ็ญ</v>
          </cell>
          <cell r="G565" t="str">
            <v>โรงพยาบาลชุมชน</v>
          </cell>
          <cell r="H565" t="str">
            <v>F1</v>
          </cell>
          <cell r="I565">
            <v>114</v>
          </cell>
        </row>
        <row r="566">
          <cell r="D566" t="str">
            <v>11446</v>
          </cell>
          <cell r="E566" t="str">
            <v>รพ.สมเด็จพระยุพราชบ้านดุง</v>
          </cell>
          <cell r="F566" t="str">
            <v>โรงพยาบาลสมเด็จพระยุพราชบ้านดุง</v>
          </cell>
          <cell r="G566" t="str">
            <v>โรงพยาบาลชุมชน</v>
          </cell>
          <cell r="H566" t="str">
            <v>M2</v>
          </cell>
          <cell r="I566">
            <v>150</v>
          </cell>
        </row>
        <row r="567">
          <cell r="D567" t="str">
            <v>11013</v>
          </cell>
          <cell r="E567" t="str">
            <v>รพ.กุดจับ</v>
          </cell>
          <cell r="F567" t="str">
            <v>โรงพยาบาลกุดจับ</v>
          </cell>
          <cell r="G567" t="str">
            <v>โรงพยาบาลชุมชน</v>
          </cell>
          <cell r="H567" t="str">
            <v>F2</v>
          </cell>
          <cell r="I567">
            <v>56</v>
          </cell>
        </row>
        <row r="568">
          <cell r="D568" t="str">
            <v>11020</v>
          </cell>
          <cell r="E568" t="str">
            <v>รพ.ไชยวาน</v>
          </cell>
          <cell r="F568" t="str">
            <v>โรงพยาบาลไชยวาน</v>
          </cell>
          <cell r="G568" t="str">
            <v>โรงพยาบาลชุมชน</v>
          </cell>
          <cell r="H568" t="str">
            <v>F2</v>
          </cell>
          <cell r="I568">
            <v>30</v>
          </cell>
        </row>
        <row r="569">
          <cell r="D569" t="str">
            <v>11019</v>
          </cell>
          <cell r="E569" t="str">
            <v>รพ.ทุ่งฝน</v>
          </cell>
          <cell r="F569" t="str">
            <v>โรงพยาบาลทุ่งฝน</v>
          </cell>
          <cell r="G569" t="str">
            <v>โรงพยาบาลชุมชน</v>
          </cell>
          <cell r="H569" t="str">
            <v>F2</v>
          </cell>
          <cell r="I569">
            <v>30</v>
          </cell>
        </row>
        <row r="570">
          <cell r="D570" t="str">
            <v>11028</v>
          </cell>
          <cell r="E570" t="str">
            <v>รพ.นายูง</v>
          </cell>
          <cell r="F570" t="str">
            <v>โรงพยาบาลนายูง</v>
          </cell>
          <cell r="G570" t="str">
            <v>โรงพยาบาลชุมชน</v>
          </cell>
          <cell r="H570" t="str">
            <v>F2</v>
          </cell>
          <cell r="I570">
            <v>30</v>
          </cell>
        </row>
        <row r="571">
          <cell r="D571" t="str">
            <v>11017</v>
          </cell>
          <cell r="E571" t="str">
            <v>รพ.โนนสะอาด</v>
          </cell>
          <cell r="F571" t="str">
            <v>โรงพยาบาลโนนสะอาด</v>
          </cell>
          <cell r="G571" t="str">
            <v>โรงพยาบาลชุมชน</v>
          </cell>
          <cell r="H571" t="str">
            <v>F2</v>
          </cell>
          <cell r="I571">
            <v>36</v>
          </cell>
        </row>
        <row r="572">
          <cell r="D572" t="str">
            <v>11029</v>
          </cell>
          <cell r="E572" t="str">
            <v>รพ.พิบูลย์รักษ์</v>
          </cell>
          <cell r="F572" t="str">
            <v>โรงพยาบาลพิบูลย์รักษ์</v>
          </cell>
          <cell r="G572" t="str">
            <v>โรงพยาบาลชุมชน</v>
          </cell>
          <cell r="H572" t="str">
            <v>F2</v>
          </cell>
          <cell r="I572">
            <v>30</v>
          </cell>
        </row>
        <row r="573">
          <cell r="D573" t="str">
            <v>11022</v>
          </cell>
          <cell r="E573" t="str">
            <v>รพ.วังสามหมอ</v>
          </cell>
          <cell r="F573" t="str">
            <v>โรงพยาบาลวังสามหมอ</v>
          </cell>
          <cell r="G573" t="str">
            <v>โรงพยาบาลชุมชน</v>
          </cell>
          <cell r="H573" t="str">
            <v>F2</v>
          </cell>
          <cell r="I573">
            <v>70</v>
          </cell>
        </row>
        <row r="574">
          <cell r="D574" t="str">
            <v>11021</v>
          </cell>
          <cell r="E574" t="str">
            <v>รพ.ศรีธาตุ</v>
          </cell>
          <cell r="F574" t="str">
            <v>โรงพยาบาลศรีธาตุ</v>
          </cell>
          <cell r="G574" t="str">
            <v>โรงพยาบาลชุมชน</v>
          </cell>
          <cell r="H574" t="str">
            <v>F2</v>
          </cell>
          <cell r="I574">
            <v>34</v>
          </cell>
        </row>
        <row r="575">
          <cell r="D575" t="str">
            <v>11026</v>
          </cell>
          <cell r="E575" t="str">
            <v>รพ.สร้างคอม</v>
          </cell>
          <cell r="F575" t="str">
            <v>โรงพยาบาลสร้างคอม</v>
          </cell>
          <cell r="G575" t="str">
            <v>โรงพยาบาลชุมชน</v>
          </cell>
          <cell r="H575" t="str">
            <v>F2</v>
          </cell>
          <cell r="I575">
            <v>30</v>
          </cell>
        </row>
        <row r="576">
          <cell r="D576" t="str">
            <v>11014</v>
          </cell>
          <cell r="E576" t="str">
            <v>รพ.หนองวัวซอ</v>
          </cell>
          <cell r="F576" t="str">
            <v>โรงพยาบาลหนองวัวซอ</v>
          </cell>
          <cell r="G576" t="str">
            <v>โรงพยาบาลชุมชน</v>
          </cell>
          <cell r="H576" t="str">
            <v>F2</v>
          </cell>
          <cell r="I576">
            <v>67</v>
          </cell>
        </row>
        <row r="577">
          <cell r="D577" t="str">
            <v>11027</v>
          </cell>
          <cell r="E577" t="str">
            <v>รพ.หนองแสง</v>
          </cell>
          <cell r="F577" t="str">
            <v>โรงพยาบาลหนองแสง</v>
          </cell>
          <cell r="G577" t="str">
            <v>โรงพยาบาลชุมชน</v>
          </cell>
          <cell r="H577" t="str">
            <v>F2</v>
          </cell>
          <cell r="I577">
            <v>30</v>
          </cell>
        </row>
        <row r="578">
          <cell r="D578" t="str">
            <v>25058</v>
          </cell>
          <cell r="E578" t="str">
            <v>รพ.กู่แก้ว</v>
          </cell>
          <cell r="F578" t="str">
            <v>โรงพยาบาลกู่แก้ว</v>
          </cell>
          <cell r="G578" t="str">
            <v>โรงพยาบาลชุมชน</v>
          </cell>
          <cell r="H578" t="str">
            <v>F3</v>
          </cell>
          <cell r="I578">
            <v>26</v>
          </cell>
        </row>
        <row r="579">
          <cell r="D579" t="str">
            <v>25059</v>
          </cell>
          <cell r="E579" t="str">
            <v>รพ.ประจักษ์ศิลปาคม</v>
          </cell>
          <cell r="F579" t="str">
            <v>โรงพยาบาลประจักษ์ศิลปาคม</v>
          </cell>
          <cell r="G579" t="str">
            <v>โรงพยาบาลชุมชน</v>
          </cell>
          <cell r="H579" t="str">
            <v>F3</v>
          </cell>
          <cell r="I579">
            <v>14</v>
          </cell>
        </row>
        <row r="580">
          <cell r="D580" t="str">
            <v>11016</v>
          </cell>
          <cell r="E580" t="str">
            <v>รพ.ห้วยเกิ้ง</v>
          </cell>
          <cell r="F580" t="str">
            <v>โรงพยาบาลห้วยเกิ้ง</v>
          </cell>
          <cell r="G580" t="str">
            <v>โรงพยาบาลชุมชน</v>
          </cell>
          <cell r="H580" t="str">
            <v>F3</v>
          </cell>
          <cell r="I580">
            <v>10</v>
          </cell>
        </row>
        <row r="581">
          <cell r="D581" t="str">
            <v>10702</v>
          </cell>
          <cell r="E581" t="str">
            <v>รพ.ชัยภูมิ</v>
          </cell>
          <cell r="F581" t="str">
            <v>โรงพยาบาลชัยภูมิ</v>
          </cell>
          <cell r="G581" t="str">
            <v>โรงพยาบาลทั่วไป</v>
          </cell>
          <cell r="H581" t="str">
            <v>S</v>
          </cell>
          <cell r="I581">
            <v>728</v>
          </cell>
        </row>
        <row r="582">
          <cell r="D582" t="str">
            <v>10978</v>
          </cell>
          <cell r="E582" t="str">
            <v>รพ.ภูเขียวเฉลิมพระเกียรติ</v>
          </cell>
          <cell r="F582" t="str">
            <v>โรงพยาบาลภูเขียวเฉลิมพระเกียรติ</v>
          </cell>
          <cell r="G582" t="str">
            <v>โรงพยาบาลทั่วไป</v>
          </cell>
          <cell r="H582" t="str">
            <v>M1</v>
          </cell>
          <cell r="I582">
            <v>277</v>
          </cell>
        </row>
        <row r="583">
          <cell r="D583" t="str">
            <v>10980</v>
          </cell>
          <cell r="E583" t="str">
            <v>รพ.แก้งคร้อ</v>
          </cell>
          <cell r="F583" t="str">
            <v>โรงพยาบาลแก้งคร้อ</v>
          </cell>
          <cell r="G583" t="str">
            <v>โรงพยาบาลชุมชน</v>
          </cell>
          <cell r="H583" t="str">
            <v>M2</v>
          </cell>
          <cell r="I583">
            <v>120</v>
          </cell>
        </row>
        <row r="584">
          <cell r="D584" t="str">
            <v>10973</v>
          </cell>
          <cell r="E584" t="str">
            <v>รพ.หนองบัวแดง</v>
          </cell>
          <cell r="F584" t="str">
            <v>โรงพยาบาลหนองบัวแดง</v>
          </cell>
          <cell r="G584" t="str">
            <v>โรงพยาบาลชุมชน</v>
          </cell>
          <cell r="H584" t="str">
            <v>M2</v>
          </cell>
          <cell r="I584">
            <v>120</v>
          </cell>
        </row>
        <row r="585">
          <cell r="D585" t="str">
            <v>10974</v>
          </cell>
          <cell r="E585" t="str">
            <v>รพ.จัตุรัส</v>
          </cell>
          <cell r="F585" t="str">
            <v>โรงพยาบาลจัตุรัส</v>
          </cell>
          <cell r="G585" t="str">
            <v>โรงพยาบาลชุมชน</v>
          </cell>
          <cell r="H585" t="str">
            <v>F1</v>
          </cell>
          <cell r="I585">
            <v>90</v>
          </cell>
        </row>
        <row r="586">
          <cell r="D586" t="str">
            <v>10975</v>
          </cell>
          <cell r="E586" t="str">
            <v>รพ.บำเหน็จณรงค์</v>
          </cell>
          <cell r="F586" t="str">
            <v>โรงพยาบาลบำเหน็จณรงค์</v>
          </cell>
          <cell r="G586" t="str">
            <v>โรงพยาบาลชุมชน</v>
          </cell>
          <cell r="H586" t="str">
            <v>F1</v>
          </cell>
          <cell r="I586">
            <v>73</v>
          </cell>
        </row>
        <row r="587">
          <cell r="D587" t="str">
            <v>10972</v>
          </cell>
          <cell r="E587" t="str">
            <v>รพ.เกษตรสมบูรณ์</v>
          </cell>
          <cell r="F587" t="str">
            <v>โรงพยาบาลเกษตรสมบูรณ์</v>
          </cell>
          <cell r="G587" t="str">
            <v>โรงพยาบาลชุมชน</v>
          </cell>
          <cell r="H587" t="str">
            <v>F2</v>
          </cell>
          <cell r="I587">
            <v>77</v>
          </cell>
        </row>
        <row r="588">
          <cell r="D588" t="str">
            <v>10971</v>
          </cell>
          <cell r="E588" t="str">
            <v>รพ.คอนสวรรค์</v>
          </cell>
          <cell r="F588" t="str">
            <v>โรงพยาบาลคอนสวรรค์</v>
          </cell>
          <cell r="G588" t="str">
            <v>โรงพยาบาลชุมชน</v>
          </cell>
          <cell r="H588" t="str">
            <v>F2</v>
          </cell>
          <cell r="I588">
            <v>45</v>
          </cell>
        </row>
        <row r="589">
          <cell r="D589" t="str">
            <v>10981</v>
          </cell>
          <cell r="E589" t="str">
            <v>รพ.คอนสาร</v>
          </cell>
          <cell r="F589" t="str">
            <v>โรงพยาบาลคอนสาร</v>
          </cell>
          <cell r="G589" t="str">
            <v>โรงพยาบาลชุมชน</v>
          </cell>
          <cell r="H589" t="str">
            <v>F2</v>
          </cell>
          <cell r="I589">
            <v>60</v>
          </cell>
        </row>
        <row r="590">
          <cell r="D590" t="str">
            <v>10977</v>
          </cell>
          <cell r="E590" t="str">
            <v>รพ.เทพสถิต</v>
          </cell>
          <cell r="F590" t="str">
            <v>โรงพยาบาลเทพสถิต</v>
          </cell>
          <cell r="G590" t="str">
            <v>โรงพยาบาลชุมชน</v>
          </cell>
          <cell r="H590" t="str">
            <v>F2</v>
          </cell>
          <cell r="I590">
            <v>30</v>
          </cell>
        </row>
        <row r="591">
          <cell r="D591" t="str">
            <v>10983</v>
          </cell>
          <cell r="E591" t="str">
            <v>รพ.เนินสง่า</v>
          </cell>
          <cell r="F591" t="str">
            <v>โรงพยาบาลเนินสง่า</v>
          </cell>
          <cell r="G591" t="str">
            <v>โรงพยาบาลชุมชน</v>
          </cell>
          <cell r="H591" t="str">
            <v>F2</v>
          </cell>
          <cell r="I591">
            <v>30</v>
          </cell>
        </row>
        <row r="592">
          <cell r="D592" t="str">
            <v>10970</v>
          </cell>
          <cell r="E592" t="str">
            <v>รพ.บ้านเขว้า</v>
          </cell>
          <cell r="F592" t="str">
            <v>โรงพยาบาลบ้านเขว้า</v>
          </cell>
          <cell r="G592" t="str">
            <v>โรงพยาบาลชุมชน</v>
          </cell>
          <cell r="H592" t="str">
            <v>F2</v>
          </cell>
          <cell r="I592">
            <v>50</v>
          </cell>
        </row>
        <row r="593">
          <cell r="D593" t="str">
            <v>10979</v>
          </cell>
          <cell r="E593" t="str">
            <v>รพ.บ้านแท่น</v>
          </cell>
          <cell r="F593" t="str">
            <v>โรงพยาบาลบ้านแท่น</v>
          </cell>
          <cell r="G593" t="str">
            <v>โรงพยาบาลชุมชน</v>
          </cell>
          <cell r="H593" t="str">
            <v>F2</v>
          </cell>
          <cell r="I593">
            <v>30</v>
          </cell>
        </row>
        <row r="594">
          <cell r="D594" t="str">
            <v>10982</v>
          </cell>
          <cell r="E594" t="str">
            <v>รพ.ภักดีชุมพล</v>
          </cell>
          <cell r="F594" t="str">
            <v>โรงพยาบาลภักดีชุมพล</v>
          </cell>
          <cell r="G594" t="str">
            <v>โรงพยาบาลชุมชน</v>
          </cell>
          <cell r="H594" t="str">
            <v>F2</v>
          </cell>
          <cell r="I594">
            <v>30</v>
          </cell>
        </row>
        <row r="595">
          <cell r="D595" t="str">
            <v>10976</v>
          </cell>
          <cell r="E595" t="str">
            <v>รพ.หนองบัวระเหว</v>
          </cell>
          <cell r="F595" t="str">
            <v>โรงพยาบาลหนองบัวระเหว</v>
          </cell>
          <cell r="G595" t="str">
            <v>โรงพยาบาลชุมชน</v>
          </cell>
          <cell r="H595" t="str">
            <v>F2</v>
          </cell>
          <cell r="I595">
            <v>30</v>
          </cell>
        </row>
        <row r="596">
          <cell r="D596" t="str">
            <v>04007</v>
          </cell>
          <cell r="E596" t="str">
            <v>รพ.ซับใหญ่</v>
          </cell>
          <cell r="F596" t="str">
            <v>โรงพยาบาลซับใหญ่</v>
          </cell>
          <cell r="G596" t="str">
            <v>โรงพยาบาลชุมชน</v>
          </cell>
          <cell r="H596" t="str">
            <v>F3</v>
          </cell>
          <cell r="I596">
            <v>10</v>
          </cell>
        </row>
        <row r="597">
          <cell r="D597" t="str">
            <v>10666</v>
          </cell>
          <cell r="E597" t="str">
            <v>รพ.มหาราชนครราชสีมา</v>
          </cell>
          <cell r="F597" t="str">
            <v>โรงพยาบาลมหาราชนครราชสีมา</v>
          </cell>
          <cell r="G597" t="str">
            <v>โรงพยาบาลศูนย์</v>
          </cell>
          <cell r="H597" t="str">
            <v>A</v>
          </cell>
          <cell r="I597">
            <v>1277</v>
          </cell>
        </row>
        <row r="598">
          <cell r="D598" t="str">
            <v>23839</v>
          </cell>
          <cell r="E598" t="str">
            <v>รพ.เทพรัตน์นครราชสีมา</v>
          </cell>
          <cell r="F598" t="str">
            <v>โรงพยาบาลเทพรัตน์นครราชสีมา</v>
          </cell>
          <cell r="G598" t="str">
            <v>โรงพยาบาลทั่วไป</v>
          </cell>
          <cell r="H598" t="str">
            <v>M1</v>
          </cell>
          <cell r="I598">
            <v>200</v>
          </cell>
        </row>
        <row r="599">
          <cell r="D599" t="str">
            <v>10890</v>
          </cell>
          <cell r="E599" t="str">
            <v>รพ.ปากช่องนานา</v>
          </cell>
          <cell r="F599" t="str">
            <v>โรงพยาบาลปากช่องนานา</v>
          </cell>
          <cell r="G599" t="str">
            <v>โรงพยาบาลทั่วไป</v>
          </cell>
          <cell r="H599" t="str">
            <v>M1</v>
          </cell>
          <cell r="I599">
            <v>268</v>
          </cell>
        </row>
        <row r="600">
          <cell r="D600" t="str">
            <v>10871</v>
          </cell>
          <cell r="E600" t="str">
            <v>รพ.ครบุรี</v>
          </cell>
          <cell r="F600" t="str">
            <v>โรงพยาบาลครบุรี</v>
          </cell>
          <cell r="G600" t="str">
            <v>โรงพยาบาลชุมชน</v>
          </cell>
          <cell r="H600" t="str">
            <v>M2</v>
          </cell>
          <cell r="I600">
            <v>120</v>
          </cell>
        </row>
        <row r="601">
          <cell r="D601" t="str">
            <v>10876</v>
          </cell>
          <cell r="E601" t="str">
            <v>รพ.โชคชัย</v>
          </cell>
          <cell r="F601" t="str">
            <v>โรงพยาบาลโชคชัย</v>
          </cell>
          <cell r="G601" t="str">
            <v>โรงพยาบาลชุมชน</v>
          </cell>
          <cell r="H601" t="str">
            <v>M2</v>
          </cell>
          <cell r="I601">
            <v>91</v>
          </cell>
        </row>
        <row r="602">
          <cell r="D602" t="str">
            <v>10877</v>
          </cell>
          <cell r="E602" t="str">
            <v>รพ.ด่านขุนทด</v>
          </cell>
          <cell r="F602" t="str">
            <v>โรงพยาบาลด่านขุนทด</v>
          </cell>
          <cell r="G602" t="str">
            <v>โรงพยาบาลชุมชน</v>
          </cell>
          <cell r="H602" t="str">
            <v>M2</v>
          </cell>
          <cell r="I602">
            <v>125</v>
          </cell>
        </row>
        <row r="603">
          <cell r="D603" t="str">
            <v>10881</v>
          </cell>
          <cell r="E603" t="str">
            <v>รพ.บัวใหญ่</v>
          </cell>
          <cell r="F603" t="str">
            <v>โรงพยาบาลบัวใหญ่</v>
          </cell>
          <cell r="G603" t="str">
            <v>โรงพยาบาลชุมชน</v>
          </cell>
          <cell r="H603" t="str">
            <v>M2</v>
          </cell>
          <cell r="I603">
            <v>152</v>
          </cell>
        </row>
        <row r="604">
          <cell r="D604" t="str">
            <v>10884</v>
          </cell>
          <cell r="E604" t="str">
            <v>รพ.พิมาย</v>
          </cell>
          <cell r="F604" t="str">
            <v>โรงพยาบาลพิมาย</v>
          </cell>
          <cell r="G604" t="str">
            <v>โรงพยาบาลชุมชน</v>
          </cell>
          <cell r="H604" t="str">
            <v>M1</v>
          </cell>
          <cell r="I604">
            <v>209</v>
          </cell>
        </row>
        <row r="605">
          <cell r="D605" t="str">
            <v>10875</v>
          </cell>
          <cell r="E605" t="str">
            <v>รพ.จักราช</v>
          </cell>
          <cell r="F605" t="str">
            <v>โรงพยาบาลจักราช</v>
          </cell>
          <cell r="G605" t="str">
            <v>โรงพยาบาลชุมชน</v>
          </cell>
          <cell r="H605" t="str">
            <v>F1</v>
          </cell>
          <cell r="I605">
            <v>73</v>
          </cell>
        </row>
        <row r="606">
          <cell r="D606" t="str">
            <v>10886</v>
          </cell>
          <cell r="E606" t="str">
            <v>รพ.ชุมพวง</v>
          </cell>
          <cell r="F606" t="str">
            <v>โรงพยาบาลชุมพวง</v>
          </cell>
          <cell r="G606" t="str">
            <v>โรงพยาบาลชุมชน</v>
          </cell>
          <cell r="H606" t="str">
            <v>F1</v>
          </cell>
          <cell r="I606">
            <v>144</v>
          </cell>
        </row>
        <row r="607">
          <cell r="D607" t="str">
            <v>10882</v>
          </cell>
          <cell r="E607" t="str">
            <v>รพ.ประทาย</v>
          </cell>
          <cell r="F607" t="str">
            <v>โรงพยาบาลประทาย</v>
          </cell>
          <cell r="G607" t="str">
            <v>โรงพยาบาลชุมชน</v>
          </cell>
          <cell r="H607" t="str">
            <v>F1</v>
          </cell>
          <cell r="I607">
            <v>60</v>
          </cell>
        </row>
        <row r="608">
          <cell r="D608" t="str">
            <v>10883</v>
          </cell>
          <cell r="E608" t="str">
            <v>รพ.ปักธงชัย</v>
          </cell>
          <cell r="F608" t="str">
            <v>โรงพยาบาลปักธงชัย</v>
          </cell>
          <cell r="G608" t="str">
            <v>โรงพยาบาลชุมชน</v>
          </cell>
          <cell r="H608" t="str">
            <v>F1</v>
          </cell>
          <cell r="I608">
            <v>100</v>
          </cell>
        </row>
        <row r="609">
          <cell r="D609" t="str">
            <v>10889</v>
          </cell>
          <cell r="E609" t="str">
            <v>รพ.สีคิ้ว</v>
          </cell>
          <cell r="F609" t="str">
            <v>โรงพยาบาลสีคิ้ว</v>
          </cell>
          <cell r="G609" t="str">
            <v>โรงพยาบาลชุมชน</v>
          </cell>
          <cell r="H609" t="str">
            <v>F1</v>
          </cell>
          <cell r="I609">
            <v>135</v>
          </cell>
        </row>
        <row r="610">
          <cell r="D610" t="str">
            <v>10887</v>
          </cell>
          <cell r="E610" t="str">
            <v>รพ.สูงเนิน</v>
          </cell>
          <cell r="F610" t="str">
            <v>โรงพยาบาลสูงเนิน</v>
          </cell>
          <cell r="G610" t="str">
            <v>โรงพยาบาลชุมชน</v>
          </cell>
          <cell r="H610" t="str">
            <v>F1</v>
          </cell>
          <cell r="I610">
            <v>121</v>
          </cell>
        </row>
        <row r="611">
          <cell r="D611" t="str">
            <v>10892</v>
          </cell>
          <cell r="E611" t="str">
            <v>รพ.แก้งสนามนาง</v>
          </cell>
          <cell r="F611" t="str">
            <v>โรงพยาบาลแก้งสนามนาง</v>
          </cell>
          <cell r="G611" t="str">
            <v>โรงพยาบาลชุมชน</v>
          </cell>
          <cell r="H611" t="str">
            <v>F2</v>
          </cell>
          <cell r="I611">
            <v>30</v>
          </cell>
        </row>
        <row r="612">
          <cell r="D612" t="str">
            <v>10888</v>
          </cell>
          <cell r="E612" t="str">
            <v>รพ.ขามทะเลสอ</v>
          </cell>
          <cell r="F612" t="str">
            <v>โรงพยาบาลขามทะเลสอ</v>
          </cell>
          <cell r="G612" t="str">
            <v>โรงพยาบาลชุมชน</v>
          </cell>
          <cell r="H612" t="str">
            <v>F2</v>
          </cell>
          <cell r="I612">
            <v>34</v>
          </cell>
        </row>
        <row r="613">
          <cell r="D613" t="str">
            <v>10880</v>
          </cell>
          <cell r="E613" t="str">
            <v>รพ.ขามสะแกแสง</v>
          </cell>
          <cell r="F613" t="str">
            <v>โรงพยาบาลขามสะแกแสง</v>
          </cell>
          <cell r="G613" t="str">
            <v>โรงพยาบาลชุมชน</v>
          </cell>
          <cell r="H613" t="str">
            <v>F2</v>
          </cell>
          <cell r="I613">
            <v>54</v>
          </cell>
        </row>
        <row r="614">
          <cell r="D614" t="str">
            <v>10873</v>
          </cell>
          <cell r="E614" t="str">
            <v>รพ.คง</v>
          </cell>
          <cell r="F614" t="str">
            <v>โรงพยาบาลคง</v>
          </cell>
          <cell r="G614" t="str">
            <v>โรงพยาบาลชุมชน</v>
          </cell>
          <cell r="H614" t="str">
            <v>F2</v>
          </cell>
          <cell r="I614">
            <v>60</v>
          </cell>
        </row>
        <row r="615">
          <cell r="D615" t="str">
            <v>11602</v>
          </cell>
          <cell r="E615" t="str">
            <v>รพ.เฉลิมพระเกียรติสมเด็จย่า ๑๐๐ ปี</v>
          </cell>
          <cell r="F615" t="str">
            <v>โรงพยาบาลเฉลิมพระเกียรติสมเด็จย่า ๑๐๐ ปี</v>
          </cell>
          <cell r="G615" t="str">
            <v>โรงพยาบาลชุมชน</v>
          </cell>
          <cell r="H615" t="str">
            <v>F2</v>
          </cell>
          <cell r="I615">
            <v>34</v>
          </cell>
        </row>
        <row r="616">
          <cell r="D616" t="str">
            <v>10893</v>
          </cell>
          <cell r="E616" t="str">
            <v>รพ.โนนแดง</v>
          </cell>
          <cell r="F616" t="str">
            <v>โรงพยาบาลโนนแดง</v>
          </cell>
          <cell r="G616" t="str">
            <v>โรงพยาบาลชุมชน</v>
          </cell>
          <cell r="H616" t="str">
            <v>F2</v>
          </cell>
          <cell r="I616">
            <v>49</v>
          </cell>
        </row>
        <row r="617">
          <cell r="D617" t="str">
            <v>10878</v>
          </cell>
          <cell r="E617" t="str">
            <v>รพ.โนนไทย</v>
          </cell>
          <cell r="F617" t="str">
            <v>โรงพยาบาลโนนไทย</v>
          </cell>
          <cell r="G617" t="str">
            <v>โรงพยาบาลชุมชน</v>
          </cell>
          <cell r="H617" t="str">
            <v>F2</v>
          </cell>
          <cell r="I617">
            <v>87</v>
          </cell>
        </row>
        <row r="618">
          <cell r="D618" t="str">
            <v>10879</v>
          </cell>
          <cell r="E618" t="str">
            <v>รพ.โนนสูง</v>
          </cell>
          <cell r="F618" t="str">
            <v>โรงพยาบาลโนนสูง</v>
          </cell>
          <cell r="G618" t="str">
            <v>โรงพยาบาลชุมชน</v>
          </cell>
          <cell r="H618" t="str">
            <v>F2</v>
          </cell>
          <cell r="I618">
            <v>77</v>
          </cell>
        </row>
        <row r="619">
          <cell r="D619" t="str">
            <v>10874</v>
          </cell>
          <cell r="E619" t="str">
            <v>รพ.บ้านเหลื่อม</v>
          </cell>
          <cell r="F619" t="str">
            <v>โรงพยาบาลบ้านเหลื่อม</v>
          </cell>
          <cell r="G619" t="str">
            <v>โรงพยาบาลชุมชน</v>
          </cell>
          <cell r="H619" t="str">
            <v>F2</v>
          </cell>
          <cell r="I619">
            <v>35</v>
          </cell>
        </row>
        <row r="620">
          <cell r="D620" t="str">
            <v>22456</v>
          </cell>
          <cell r="E620" t="str">
            <v>รพ.พระทองคำเฉลิมพระเกียรติ ๘๐ พรรษา</v>
          </cell>
          <cell r="F620" t="str">
            <v>โรงพยาบาลพระทองคำเฉลิมพระเกียรติ ๘๐ พรรษา</v>
          </cell>
          <cell r="G620" t="str">
            <v>โรงพยาบาลชุมชน</v>
          </cell>
          <cell r="H620" t="str">
            <v>F2</v>
          </cell>
          <cell r="I620">
            <v>30</v>
          </cell>
        </row>
        <row r="621">
          <cell r="D621" t="str">
            <v>11608</v>
          </cell>
          <cell r="E621" t="str">
            <v>รพ.ลำทะเมนชัย</v>
          </cell>
          <cell r="F621" t="str">
            <v>โรงพยาบาลลำทะเมนชัย</v>
          </cell>
          <cell r="G621" t="str">
            <v>โรงพยาบาลชุมชน</v>
          </cell>
          <cell r="H621" t="str">
            <v>F2</v>
          </cell>
          <cell r="I621">
            <v>34</v>
          </cell>
        </row>
        <row r="622">
          <cell r="D622" t="str">
            <v>10894</v>
          </cell>
          <cell r="E622" t="str">
            <v>รพ.วังน้ำเขียว</v>
          </cell>
          <cell r="F622" t="str">
            <v>โรงพยาบาลวังน้ำเขียว</v>
          </cell>
          <cell r="G622" t="str">
            <v>โรงพยาบาลชุมชน</v>
          </cell>
          <cell r="H622" t="str">
            <v>F2</v>
          </cell>
          <cell r="I622">
            <v>45</v>
          </cell>
        </row>
        <row r="623">
          <cell r="D623" t="str">
            <v>10872</v>
          </cell>
          <cell r="E623" t="str">
            <v>รพ.เสิงสาง</v>
          </cell>
          <cell r="F623" t="str">
            <v>โรงพยาบาลเสิงสาง</v>
          </cell>
          <cell r="G623" t="str">
            <v>โรงพยาบาลชุมชน</v>
          </cell>
          <cell r="H623" t="str">
            <v>F2</v>
          </cell>
          <cell r="I623">
            <v>55</v>
          </cell>
        </row>
        <row r="624">
          <cell r="D624" t="str">
            <v>10891</v>
          </cell>
          <cell r="E624" t="str">
            <v>รพ.หนองบุญมาก</v>
          </cell>
          <cell r="F624" t="str">
            <v>โรงพยาบาลหนองบุญมาก</v>
          </cell>
          <cell r="G624" t="str">
            <v>โรงพยาบาลชุมชน</v>
          </cell>
          <cell r="H624" t="str">
            <v>F2</v>
          </cell>
          <cell r="I624">
            <v>60</v>
          </cell>
        </row>
        <row r="625">
          <cell r="D625" t="str">
            <v>10885</v>
          </cell>
          <cell r="E625" t="str">
            <v>รพ.ห้วยแถลง</v>
          </cell>
          <cell r="F625" t="str">
            <v>โรงพยาบาลห้วยแถลง</v>
          </cell>
          <cell r="G625" t="str">
            <v>โรงพยาบาลชุมชน</v>
          </cell>
          <cell r="H625" t="str">
            <v>F2</v>
          </cell>
          <cell r="I625">
            <v>64</v>
          </cell>
        </row>
        <row r="626">
          <cell r="D626" t="str">
            <v>24692</v>
          </cell>
          <cell r="E626" t="str">
            <v>รพ.เฉลิมพระเกียรติ</v>
          </cell>
          <cell r="F626" t="str">
            <v>โรงพยาบาลเฉลิมพระเกียรติ</v>
          </cell>
          <cell r="G626" t="str">
            <v>โรงพยาบาลชุมชน</v>
          </cell>
          <cell r="H626" t="str">
            <v>F3</v>
          </cell>
          <cell r="I626">
            <v>30</v>
          </cell>
        </row>
        <row r="627">
          <cell r="D627" t="str">
            <v>27841</v>
          </cell>
          <cell r="E627" t="str">
            <v>รพ.เทพารักษ์</v>
          </cell>
          <cell r="F627" t="str">
            <v>โรงพยาบาลเทพารักษ์</v>
          </cell>
          <cell r="G627" t="str">
            <v>โรงพยาบาลชุมชน</v>
          </cell>
          <cell r="H627" t="str">
            <v>F3</v>
          </cell>
          <cell r="I627">
            <v>24</v>
          </cell>
        </row>
        <row r="628">
          <cell r="D628" t="str">
            <v>27839</v>
          </cell>
          <cell r="E628" t="str">
            <v>รพ.บัวลาย</v>
          </cell>
          <cell r="F628" t="str">
            <v>โรงพยาบาลบัวลาย</v>
          </cell>
          <cell r="G628" t="str">
            <v>โรงพยาบาลชุมชน</v>
          </cell>
          <cell r="H628" t="str">
            <v>F3</v>
          </cell>
          <cell r="I628">
            <v>10</v>
          </cell>
        </row>
        <row r="629">
          <cell r="D629" t="str">
            <v>27840</v>
          </cell>
          <cell r="E629" t="str">
            <v>รพ.สีดา</v>
          </cell>
          <cell r="F629" t="str">
            <v>โรงพยาบาลสีดา</v>
          </cell>
          <cell r="G629" t="str">
            <v>โรงพยาบาลชุมชน</v>
          </cell>
          <cell r="H629" t="str">
            <v>F3</v>
          </cell>
          <cell r="I629">
            <v>30</v>
          </cell>
        </row>
        <row r="630">
          <cell r="D630" t="str">
            <v>10667</v>
          </cell>
          <cell r="E630" t="str">
            <v>รพ.บุรีรัมย์</v>
          </cell>
          <cell r="F630" t="str">
            <v>โรงพยาบาลบุรีรัมย์</v>
          </cell>
          <cell r="G630" t="str">
            <v>โรงพยาบาลศูนย์</v>
          </cell>
          <cell r="H630" t="str">
            <v>A</v>
          </cell>
          <cell r="I630">
            <v>937</v>
          </cell>
        </row>
        <row r="631">
          <cell r="D631" t="str">
            <v>10897</v>
          </cell>
          <cell r="E631" t="str">
            <v>รพ.นางรอง</v>
          </cell>
          <cell r="F631" t="str">
            <v>โรงพยาบาลนางรอง</v>
          </cell>
          <cell r="G631" t="str">
            <v>โรงพยาบาลทั่วไป</v>
          </cell>
          <cell r="H631" t="str">
            <v>S</v>
          </cell>
          <cell r="I631">
            <v>428</v>
          </cell>
        </row>
        <row r="632">
          <cell r="D632" t="str">
            <v>10900</v>
          </cell>
          <cell r="E632" t="str">
            <v>รพ.ประโคนชัย</v>
          </cell>
          <cell r="F632" t="str">
            <v>โรงพยาบาลประโคนชัย</v>
          </cell>
          <cell r="G632" t="str">
            <v>โรงพยาบาลชุมชน</v>
          </cell>
          <cell r="H632" t="str">
            <v>M2</v>
          </cell>
          <cell r="I632">
            <v>121</v>
          </cell>
        </row>
        <row r="633">
          <cell r="D633" t="str">
            <v>10904</v>
          </cell>
          <cell r="E633" t="str">
            <v>รพ.ลำปลายมาศ</v>
          </cell>
          <cell r="F633" t="str">
            <v>โรงพยาบาลลำปลายมาศ</v>
          </cell>
          <cell r="G633" t="str">
            <v>โรงพยาบาลชุมชน</v>
          </cell>
          <cell r="H633" t="str">
            <v>M2</v>
          </cell>
          <cell r="I633">
            <v>163</v>
          </cell>
        </row>
        <row r="634">
          <cell r="D634" t="str">
            <v>10905</v>
          </cell>
          <cell r="E634" t="str">
            <v>รพ.สตึก</v>
          </cell>
          <cell r="F634" t="str">
            <v>โรงพยาบาลสตึก</v>
          </cell>
          <cell r="G634" t="str">
            <v>โรงพยาบาลชุมชน</v>
          </cell>
          <cell r="H634" t="str">
            <v>M2</v>
          </cell>
          <cell r="I634">
            <v>113</v>
          </cell>
        </row>
        <row r="635">
          <cell r="D635" t="str">
            <v>10895</v>
          </cell>
          <cell r="E635" t="str">
            <v>รพ.คูเมือง</v>
          </cell>
          <cell r="F635" t="str">
            <v>โรงพยาบาลคูเมือง</v>
          </cell>
          <cell r="G635" t="str">
            <v>โรงพยาบาลชุมชน</v>
          </cell>
          <cell r="H635" t="str">
            <v>F1</v>
          </cell>
          <cell r="I635">
            <v>80</v>
          </cell>
        </row>
        <row r="636">
          <cell r="D636" t="str">
            <v>10902</v>
          </cell>
          <cell r="E636" t="str">
            <v>รพ.พุทไธสง</v>
          </cell>
          <cell r="F636" t="str">
            <v>โรงพยาบาลพุทไธสง</v>
          </cell>
          <cell r="G636" t="str">
            <v>โรงพยาบาลชุมชน</v>
          </cell>
          <cell r="H636" t="str">
            <v>F1</v>
          </cell>
          <cell r="I636">
            <v>61</v>
          </cell>
        </row>
        <row r="637">
          <cell r="D637" t="str">
            <v>10899</v>
          </cell>
          <cell r="E637" t="str">
            <v>รพ.ละหานทราย</v>
          </cell>
          <cell r="F637" t="str">
            <v>โรงพยาบาลละหานทราย</v>
          </cell>
          <cell r="G637" t="str">
            <v>โรงพยาบาลชุมชน</v>
          </cell>
          <cell r="H637" t="str">
            <v>F1</v>
          </cell>
          <cell r="I637">
            <v>111</v>
          </cell>
        </row>
        <row r="638">
          <cell r="D638" t="str">
            <v>10896</v>
          </cell>
          <cell r="E638" t="str">
            <v>รพ.กระสัง</v>
          </cell>
          <cell r="F638" t="str">
            <v>โรงพยาบาลกระสัง</v>
          </cell>
          <cell r="G638" t="str">
            <v>โรงพยาบาลชุมชน</v>
          </cell>
          <cell r="H638" t="str">
            <v>F2</v>
          </cell>
          <cell r="I638">
            <v>88</v>
          </cell>
        </row>
        <row r="639">
          <cell r="D639" t="str">
            <v>11619</v>
          </cell>
          <cell r="E639" t="str">
            <v>รพ.เฉลิมพระเกียรติ</v>
          </cell>
          <cell r="F639" t="str">
            <v>โรงพยาบาลเฉลิมพระเกียรติ</v>
          </cell>
          <cell r="G639" t="str">
            <v>โรงพยาบาลชุมชน</v>
          </cell>
          <cell r="H639" t="str">
            <v>F2</v>
          </cell>
          <cell r="I639">
            <v>37</v>
          </cell>
        </row>
        <row r="640">
          <cell r="D640" t="str">
            <v>10912</v>
          </cell>
          <cell r="E640" t="str">
            <v>รพ.ชำนิ</v>
          </cell>
          <cell r="F640" t="str">
            <v>โรงพยาบาลชำนิ</v>
          </cell>
          <cell r="G640" t="str">
            <v>โรงพยาบาลชุมชน</v>
          </cell>
          <cell r="H640" t="str">
            <v>F2</v>
          </cell>
          <cell r="I640">
            <v>32</v>
          </cell>
        </row>
        <row r="641">
          <cell r="D641" t="str">
            <v>10907</v>
          </cell>
          <cell r="E641" t="str">
            <v>รพ.นาโพธิ์</v>
          </cell>
          <cell r="F641" t="str">
            <v>โรงพยาบาลนาโพธิ์</v>
          </cell>
          <cell r="G641" t="str">
            <v>โรงพยาบาลชุมชน</v>
          </cell>
          <cell r="H641" t="str">
            <v>F2</v>
          </cell>
          <cell r="I641">
            <v>47</v>
          </cell>
        </row>
        <row r="642">
          <cell r="D642" t="str">
            <v>10914</v>
          </cell>
          <cell r="E642" t="str">
            <v>รพ.โนนดินแดง</v>
          </cell>
          <cell r="F642" t="str">
            <v>โรงพยาบาลโนนดินแดง</v>
          </cell>
          <cell r="G642" t="str">
            <v>โรงพยาบาลชุมชน</v>
          </cell>
          <cell r="H642" t="str">
            <v>F2</v>
          </cell>
          <cell r="I642">
            <v>34</v>
          </cell>
        </row>
        <row r="643">
          <cell r="D643" t="str">
            <v>10911</v>
          </cell>
          <cell r="E643" t="str">
            <v>รพ.โนนสุวรรณ</v>
          </cell>
          <cell r="F643" t="str">
            <v>โรงพยาบาลโนนสุวรรณ</v>
          </cell>
          <cell r="G643" t="str">
            <v>โรงพยาบาลชุมชน</v>
          </cell>
          <cell r="H643" t="str">
            <v>F2</v>
          </cell>
          <cell r="I643">
            <v>36</v>
          </cell>
        </row>
        <row r="644">
          <cell r="D644" t="str">
            <v>10901</v>
          </cell>
          <cell r="E644" t="str">
            <v>รพ.บ้านกรวด</v>
          </cell>
          <cell r="F644" t="str">
            <v>โรงพยาบาลบ้านกรวด</v>
          </cell>
          <cell r="G644" t="str">
            <v>โรงพยาบาลชุมชน</v>
          </cell>
          <cell r="H644" t="str">
            <v>F2</v>
          </cell>
          <cell r="I644">
            <v>60</v>
          </cell>
        </row>
        <row r="645">
          <cell r="D645" t="str">
            <v>10913</v>
          </cell>
          <cell r="E645" t="str">
            <v>รพ.บ้านใหม่ไชยพจน์</v>
          </cell>
          <cell r="F645" t="str">
            <v>โรงพยาบาลบ้านใหม่ไชยพจน์</v>
          </cell>
          <cell r="G645" t="str">
            <v>โรงพยาบาลชุมชน</v>
          </cell>
          <cell r="H645" t="str">
            <v>F2</v>
          </cell>
          <cell r="I645">
            <v>58</v>
          </cell>
        </row>
        <row r="646">
          <cell r="D646" t="str">
            <v>10906</v>
          </cell>
          <cell r="E646" t="str">
            <v>รพ.ปะคำ</v>
          </cell>
          <cell r="F646" t="str">
            <v>โรงพยาบาลปะคำ</v>
          </cell>
          <cell r="G646" t="str">
            <v>โรงพยาบาลชุมชน</v>
          </cell>
          <cell r="H646" t="str">
            <v>F2</v>
          </cell>
          <cell r="I646">
            <v>44</v>
          </cell>
        </row>
        <row r="647">
          <cell r="D647" t="str">
            <v>10909</v>
          </cell>
          <cell r="E647" t="str">
            <v>รพ.พลับพลาชัย</v>
          </cell>
          <cell r="F647" t="str">
            <v>โรงพยาบาลพลับพลาชัย</v>
          </cell>
          <cell r="G647" t="str">
            <v>โรงพยาบาลชุมชน</v>
          </cell>
          <cell r="H647" t="str">
            <v>F2</v>
          </cell>
          <cell r="I647">
            <v>35</v>
          </cell>
        </row>
        <row r="648">
          <cell r="D648" t="str">
            <v>10898</v>
          </cell>
          <cell r="E648" t="str">
            <v>รพ.หนองกี่</v>
          </cell>
          <cell r="F648" t="str">
            <v>โรงพยาบาลหนองกี่</v>
          </cell>
          <cell r="G648" t="str">
            <v>โรงพยาบาลชุมชน</v>
          </cell>
          <cell r="H648" t="str">
            <v>F2</v>
          </cell>
          <cell r="I648">
            <v>70</v>
          </cell>
        </row>
        <row r="649">
          <cell r="D649" t="str">
            <v>10908</v>
          </cell>
          <cell r="E649" t="str">
            <v>รพ.หนองหงส์</v>
          </cell>
          <cell r="F649" t="str">
            <v>โรงพยาบาลหนองหงส์</v>
          </cell>
          <cell r="G649" t="str">
            <v>โรงพยาบาลชุมชน</v>
          </cell>
          <cell r="H649" t="str">
            <v>F2</v>
          </cell>
          <cell r="I649">
            <v>40</v>
          </cell>
        </row>
        <row r="650">
          <cell r="D650" t="str">
            <v>10910</v>
          </cell>
          <cell r="E650" t="str">
            <v>รพ.ห้วยราช</v>
          </cell>
          <cell r="F650" t="str">
            <v>โรงพยาบาลห้วยราช</v>
          </cell>
          <cell r="G650" t="str">
            <v>โรงพยาบาลชุมชน</v>
          </cell>
          <cell r="H650" t="str">
            <v>F2</v>
          </cell>
          <cell r="I650">
            <v>43</v>
          </cell>
        </row>
        <row r="651">
          <cell r="D651" t="str">
            <v>23578</v>
          </cell>
          <cell r="E651" t="str">
            <v>รพ.แคนดง</v>
          </cell>
          <cell r="F651" t="str">
            <v>โรงพยาบาลแคนดง</v>
          </cell>
          <cell r="G651" t="str">
            <v>โรงพยาบาลชุมชน</v>
          </cell>
          <cell r="H651" t="str">
            <v>F3</v>
          </cell>
          <cell r="I651">
            <v>31</v>
          </cell>
        </row>
        <row r="652">
          <cell r="D652" t="str">
            <v>28020</v>
          </cell>
          <cell r="E652" t="str">
            <v>รพ.บ้านด่าน</v>
          </cell>
          <cell r="F652" t="str">
            <v>โรงพยาบาลบ้านด่าน</v>
          </cell>
          <cell r="G652" t="str">
            <v>โรงพยาบาลชุมชน</v>
          </cell>
          <cell r="H652" t="str">
            <v>F2</v>
          </cell>
          <cell r="I652">
            <v>22</v>
          </cell>
        </row>
        <row r="653">
          <cell r="D653" t="str">
            <v>10668</v>
          </cell>
          <cell r="E653" t="str">
            <v>รพ.สุรินทร์</v>
          </cell>
          <cell r="F653" t="str">
            <v>โรงพยาบาลสุรินทร์</v>
          </cell>
          <cell r="G653" t="str">
            <v>โรงพยาบาลศูนย์</v>
          </cell>
          <cell r="H653" t="str">
            <v>A</v>
          </cell>
          <cell r="I653">
            <v>914</v>
          </cell>
        </row>
        <row r="654">
          <cell r="D654" t="str">
            <v>10918</v>
          </cell>
          <cell r="E654" t="str">
            <v>รพ.ปราสาท</v>
          </cell>
          <cell r="F654" t="str">
            <v>โรงพยาบาลปราสาท</v>
          </cell>
          <cell r="G654" t="str">
            <v>โรงพยาบาลทั่วไป</v>
          </cell>
          <cell r="H654" t="str">
            <v>M1</v>
          </cell>
          <cell r="I654">
            <v>265</v>
          </cell>
        </row>
        <row r="655">
          <cell r="D655" t="str">
            <v>10920</v>
          </cell>
          <cell r="E655" t="str">
            <v>รพ.รัตนบุรี</v>
          </cell>
          <cell r="F655" t="str">
            <v>โรงพยาบาลรัตนบุรี</v>
          </cell>
          <cell r="G655" t="str">
            <v>โรงพยาบาลชุมชน</v>
          </cell>
          <cell r="H655" t="str">
            <v>M2</v>
          </cell>
          <cell r="I655">
            <v>125</v>
          </cell>
        </row>
        <row r="656">
          <cell r="D656" t="str">
            <v>10922</v>
          </cell>
          <cell r="E656" t="str">
            <v>รพ.ศีขรภูมิ</v>
          </cell>
          <cell r="F656" t="str">
            <v>โรงพยาบาลศีขรภูมิ</v>
          </cell>
          <cell r="G656" t="str">
            <v>โรงพยาบาลชุมชน</v>
          </cell>
          <cell r="H656" t="str">
            <v>M2</v>
          </cell>
          <cell r="I656">
            <v>239</v>
          </cell>
        </row>
        <row r="657">
          <cell r="D657" t="str">
            <v>10923</v>
          </cell>
          <cell r="E657" t="str">
            <v>รพ.สังขะ</v>
          </cell>
          <cell r="F657" t="str">
            <v>โรงพยาบาลสังขะ</v>
          </cell>
          <cell r="G657" t="str">
            <v>โรงพยาบาลชุมชน</v>
          </cell>
          <cell r="H657" t="str">
            <v>M2</v>
          </cell>
          <cell r="I657">
            <v>176</v>
          </cell>
        </row>
        <row r="658">
          <cell r="D658" t="str">
            <v>10916</v>
          </cell>
          <cell r="E658" t="str">
            <v>รพ.ท่าตูม</v>
          </cell>
          <cell r="F658" t="str">
            <v>โรงพยาบาลท่าตูม</v>
          </cell>
          <cell r="G658" t="str">
            <v>โรงพยาบาลชุมชน</v>
          </cell>
          <cell r="H658" t="str">
            <v>M2</v>
          </cell>
          <cell r="I658">
            <v>140</v>
          </cell>
        </row>
        <row r="659">
          <cell r="D659" t="str">
            <v>10919</v>
          </cell>
          <cell r="E659" t="str">
            <v>รพ.กาบเชิง</v>
          </cell>
          <cell r="F659" t="str">
            <v>โรงพยาบาลกาบเชิง</v>
          </cell>
          <cell r="G659" t="str">
            <v>โรงพยาบาลชุมชน</v>
          </cell>
          <cell r="H659" t="str">
            <v>F2</v>
          </cell>
          <cell r="I659">
            <v>93</v>
          </cell>
        </row>
        <row r="660">
          <cell r="D660" t="str">
            <v>10917</v>
          </cell>
          <cell r="E660" t="str">
            <v>รพ.จอมพระ</v>
          </cell>
          <cell r="F660" t="str">
            <v>โรงพยาบาลจอมพระ</v>
          </cell>
          <cell r="G660" t="str">
            <v>โรงพยาบาลชุมชน</v>
          </cell>
          <cell r="H660" t="str">
            <v>F2</v>
          </cell>
          <cell r="I660">
            <v>50</v>
          </cell>
        </row>
        <row r="661">
          <cell r="D661" t="str">
            <v>10915</v>
          </cell>
          <cell r="E661" t="str">
            <v>รพ.ชุมพลบุรี</v>
          </cell>
          <cell r="F661" t="str">
            <v>โรงพยาบาลชุมพลบุรี</v>
          </cell>
          <cell r="G661" t="str">
            <v>โรงพยาบาลชุมชน</v>
          </cell>
          <cell r="H661" t="str">
            <v>F2</v>
          </cell>
          <cell r="I661">
            <v>66</v>
          </cell>
        </row>
        <row r="662">
          <cell r="D662" t="str">
            <v>10926</v>
          </cell>
          <cell r="E662" t="str">
            <v>รพ.บัวเชด</v>
          </cell>
          <cell r="F662" t="str">
            <v>โรงพยาบาลบัวเชด</v>
          </cell>
          <cell r="G662" t="str">
            <v>โรงพยาบาลชุมชน</v>
          </cell>
          <cell r="H662" t="str">
            <v>F2</v>
          </cell>
          <cell r="I662">
            <v>43</v>
          </cell>
        </row>
        <row r="663">
          <cell r="D663" t="str">
            <v>22302</v>
          </cell>
          <cell r="E663" t="str">
            <v>รพ.พนมดงรักเฉลิมพระเกียรติ ๘๐ พรรษา</v>
          </cell>
          <cell r="F663" t="str">
            <v>โรงพยาบาลพนมดงรักเฉลิมพระเกียรติ ๘๐ พรรษา</v>
          </cell>
          <cell r="G663" t="str">
            <v>โรงพยาบาลชุมชน</v>
          </cell>
          <cell r="H663" t="str">
            <v>F2</v>
          </cell>
          <cell r="I663">
            <v>37</v>
          </cell>
        </row>
        <row r="664">
          <cell r="D664" t="str">
            <v>10924</v>
          </cell>
          <cell r="E664" t="str">
            <v>รพ.ลำดวน</v>
          </cell>
          <cell r="F664" t="str">
            <v>โรงพยาบาลลำดวน</v>
          </cell>
          <cell r="G664" t="str">
            <v>โรงพยาบาลชุมชน</v>
          </cell>
          <cell r="H664" t="str">
            <v>F2</v>
          </cell>
          <cell r="I664">
            <v>132</v>
          </cell>
        </row>
        <row r="665">
          <cell r="D665" t="str">
            <v>27843</v>
          </cell>
          <cell r="E665" t="str">
            <v>รพ.ศรีณรงค์</v>
          </cell>
          <cell r="F665" t="str">
            <v>โรงพยาบาลศรีณรงค์</v>
          </cell>
          <cell r="G665" t="str">
            <v>โรงพยาบาลชุมชน</v>
          </cell>
          <cell r="H665" t="str">
            <v>F2</v>
          </cell>
          <cell r="I665">
            <v>38</v>
          </cell>
        </row>
        <row r="666">
          <cell r="D666" t="str">
            <v>10921</v>
          </cell>
          <cell r="E666" t="str">
            <v>รพ.สนม</v>
          </cell>
          <cell r="F666" t="str">
            <v>โรงพยาบาลสนม</v>
          </cell>
          <cell r="G666" t="str">
            <v>โรงพยาบาลชุมชน</v>
          </cell>
          <cell r="H666" t="str">
            <v>F2</v>
          </cell>
          <cell r="I666">
            <v>40</v>
          </cell>
        </row>
        <row r="667">
          <cell r="D667" t="str">
            <v>10925</v>
          </cell>
          <cell r="E667" t="str">
            <v>รพ.สำโรงทาบ</v>
          </cell>
          <cell r="F667" t="str">
            <v>โรงพยาบาลสำโรงทาบ</v>
          </cell>
          <cell r="G667" t="str">
            <v>โรงพยาบาลชุมชน</v>
          </cell>
          <cell r="H667" t="str">
            <v>F2</v>
          </cell>
          <cell r="I667">
            <v>48</v>
          </cell>
        </row>
        <row r="668">
          <cell r="D668" t="str">
            <v>27842</v>
          </cell>
          <cell r="E668" t="str">
            <v>รพ.เขวาสินรินทร์</v>
          </cell>
          <cell r="F668" t="str">
            <v>โรงพยาบาลเขวาสินรินทร์</v>
          </cell>
          <cell r="G668" t="str">
            <v>โรงพยาบาลชุมชน</v>
          </cell>
          <cell r="H668" t="str">
            <v>F3</v>
          </cell>
          <cell r="I668">
            <v>30</v>
          </cell>
        </row>
        <row r="669">
          <cell r="D669" t="str">
            <v>27844</v>
          </cell>
          <cell r="E669" t="str">
            <v>รพ.โนนนารายณ์</v>
          </cell>
          <cell r="F669" t="str">
            <v>โรงพยาบาลโนนนารายณ์</v>
          </cell>
          <cell r="G669" t="str">
            <v>โรงพยาบาลชุมชน</v>
          </cell>
          <cell r="H669" t="str">
            <v>F3</v>
          </cell>
          <cell r="I669">
            <v>35</v>
          </cell>
        </row>
        <row r="670">
          <cell r="D670" t="str">
            <v>10712</v>
          </cell>
          <cell r="E670" t="str">
            <v>รพ.มุกดาหาร</v>
          </cell>
          <cell r="F670" t="str">
            <v>โรงพยาบาลมุกดาหาร</v>
          </cell>
          <cell r="G670" t="str">
            <v>โรงพยาบาลทั่วไป</v>
          </cell>
          <cell r="H670" t="str">
            <v>S</v>
          </cell>
          <cell r="I670">
            <v>417</v>
          </cell>
        </row>
        <row r="671">
          <cell r="D671" t="str">
            <v>11116</v>
          </cell>
          <cell r="E671" t="str">
            <v>รพ.คำชะอี</v>
          </cell>
          <cell r="F671" t="str">
            <v>โรงพยาบาลคำชะอี</v>
          </cell>
          <cell r="G671" t="str">
            <v>โรงพยาบาลชุมชน</v>
          </cell>
          <cell r="H671" t="str">
            <v>F2</v>
          </cell>
          <cell r="I671">
            <v>30</v>
          </cell>
        </row>
        <row r="672">
          <cell r="D672" t="str">
            <v>11115</v>
          </cell>
          <cell r="E672" t="str">
            <v>รพ.ดงหลวง</v>
          </cell>
          <cell r="F672" t="str">
            <v>โรงพยาบาลดงหลวง</v>
          </cell>
          <cell r="G672" t="str">
            <v>โรงพยาบาลชุมชน</v>
          </cell>
          <cell r="H672" t="str">
            <v>F2</v>
          </cell>
          <cell r="I672">
            <v>30</v>
          </cell>
        </row>
        <row r="673">
          <cell r="D673" t="str">
            <v>11114</v>
          </cell>
          <cell r="E673" t="str">
            <v>รพ.ดอนตาล</v>
          </cell>
          <cell r="F673" t="str">
            <v>โรงพยาบาลดอนตาล</v>
          </cell>
          <cell r="G673" t="str">
            <v>โรงพยาบาลชุมชน</v>
          </cell>
          <cell r="H673" t="str">
            <v>F2</v>
          </cell>
          <cell r="I673">
            <v>30</v>
          </cell>
        </row>
        <row r="674">
          <cell r="D674" t="str">
            <v>11113</v>
          </cell>
          <cell r="E674" t="str">
            <v>รพ.นิคมคำสร้อย</v>
          </cell>
          <cell r="F674" t="str">
            <v>โรงพยาบาลนิคมคำสร้อย</v>
          </cell>
          <cell r="G674" t="str">
            <v>โรงพยาบาลชุมชน</v>
          </cell>
          <cell r="H674" t="str">
            <v>F2</v>
          </cell>
          <cell r="I674">
            <v>30</v>
          </cell>
        </row>
        <row r="675">
          <cell r="D675" t="str">
            <v>11118</v>
          </cell>
          <cell r="E675" t="str">
            <v>รพ.หนองสูง</v>
          </cell>
          <cell r="F675" t="str">
            <v>โรงพยาบาลหนองสูง</v>
          </cell>
          <cell r="G675" t="str">
            <v>โรงพยาบาลชุมชน</v>
          </cell>
          <cell r="H675" t="str">
            <v>F2</v>
          </cell>
          <cell r="I675">
            <v>30</v>
          </cell>
        </row>
        <row r="676">
          <cell r="D676" t="str">
            <v>11117</v>
          </cell>
          <cell r="E676" t="str">
            <v>รพ.หว้านใหญ่</v>
          </cell>
          <cell r="F676" t="str">
            <v>โรงพยาบาลหว้านใหญ่</v>
          </cell>
          <cell r="G676" t="str">
            <v>โรงพยาบาลชุมชน</v>
          </cell>
          <cell r="H676" t="str">
            <v>F2</v>
          </cell>
          <cell r="I676">
            <v>30</v>
          </cell>
        </row>
        <row r="677">
          <cell r="D677" t="str">
            <v>10701</v>
          </cell>
          <cell r="E677" t="str">
            <v>รพ.ยโสธร</v>
          </cell>
          <cell r="F677" t="str">
            <v>โรงพยาบาลยโสธร</v>
          </cell>
          <cell r="G677" t="str">
            <v>โรงพยาบาลทั่วไป</v>
          </cell>
          <cell r="H677" t="str">
            <v>S</v>
          </cell>
          <cell r="I677">
            <v>370</v>
          </cell>
        </row>
        <row r="678">
          <cell r="D678" t="str">
            <v>11444</v>
          </cell>
          <cell r="E678" t="str">
            <v>รพ.สมเด็จพระยุพราชเลิงนกทา</v>
          </cell>
          <cell r="F678" t="str">
            <v>โรงพยาบาลสมเด็จพระยุพราชเลิงนกทา</v>
          </cell>
          <cell r="G678" t="str">
            <v>โรงพยาบาลชุมชน</v>
          </cell>
          <cell r="H678" t="str">
            <v>M2</v>
          </cell>
          <cell r="I678">
            <v>120</v>
          </cell>
        </row>
        <row r="679">
          <cell r="D679" t="str">
            <v>10964</v>
          </cell>
          <cell r="E679" t="str">
            <v>รพ.กุดชุม</v>
          </cell>
          <cell r="F679" t="str">
            <v>โรงพยาบาลกุดชุม</v>
          </cell>
          <cell r="G679" t="str">
            <v>โรงพยาบาลชุมชน</v>
          </cell>
          <cell r="H679" t="str">
            <v>F2</v>
          </cell>
          <cell r="I679">
            <v>46</v>
          </cell>
        </row>
        <row r="680">
          <cell r="D680" t="str">
            <v>10968</v>
          </cell>
          <cell r="E680" t="str">
            <v>รพ.ค้อวัง</v>
          </cell>
          <cell r="F680" t="str">
            <v>โรงพยาบาลค้อวัง</v>
          </cell>
          <cell r="G680" t="str">
            <v>โรงพยาบาลชุมชน</v>
          </cell>
          <cell r="H680" t="str">
            <v>F2</v>
          </cell>
          <cell r="I680">
            <v>34</v>
          </cell>
        </row>
        <row r="681">
          <cell r="D681" t="str">
            <v>10965</v>
          </cell>
          <cell r="E681" t="str">
            <v>รพ.คำเขื่อนแก้ว</v>
          </cell>
          <cell r="F681" t="str">
            <v>โรงพยาบาลคำเขื่อนแก้ว</v>
          </cell>
          <cell r="G681" t="str">
            <v>โรงพยาบาลชุมชน</v>
          </cell>
          <cell r="H681" t="str">
            <v>F2</v>
          </cell>
          <cell r="I681">
            <v>60</v>
          </cell>
        </row>
        <row r="682">
          <cell r="D682" t="str">
            <v>10963</v>
          </cell>
          <cell r="E682" t="str">
            <v>รพ.ทรายมูล</v>
          </cell>
          <cell r="F682" t="str">
            <v>โรงพยาบาลทรายมูล</v>
          </cell>
          <cell r="G682" t="str">
            <v>โรงพยาบาลชุมชน</v>
          </cell>
          <cell r="H682" t="str">
            <v>F2</v>
          </cell>
          <cell r="I682">
            <v>30</v>
          </cell>
        </row>
        <row r="683">
          <cell r="D683" t="str">
            <v>10966</v>
          </cell>
          <cell r="E683" t="str">
            <v>รพ.ป่าติ้ว</v>
          </cell>
          <cell r="F683" t="str">
            <v>โรงพยาบาลป่าติ้ว</v>
          </cell>
          <cell r="G683" t="str">
            <v>โรงพยาบาลชุมชน</v>
          </cell>
          <cell r="H683" t="str">
            <v>F2</v>
          </cell>
          <cell r="I683">
            <v>30</v>
          </cell>
        </row>
        <row r="684">
          <cell r="D684" t="str">
            <v>10967</v>
          </cell>
          <cell r="E684" t="str">
            <v>รพ.มหาชนะชัย</v>
          </cell>
          <cell r="F684" t="str">
            <v>โรงพยาบาลมหาชนะชัย</v>
          </cell>
          <cell r="G684" t="str">
            <v>โรงพยาบาลชุมชน</v>
          </cell>
          <cell r="H684" t="str">
            <v>F2</v>
          </cell>
          <cell r="I684">
            <v>30</v>
          </cell>
        </row>
        <row r="685">
          <cell r="D685" t="str">
            <v>10969</v>
          </cell>
          <cell r="E685" t="str">
            <v>รพ.ไทยเจริญ</v>
          </cell>
          <cell r="F685" t="str">
            <v>โรงพยาบาลไทยเจริญ</v>
          </cell>
          <cell r="G685" t="str">
            <v>โรงพยาบาลชุมชน</v>
          </cell>
          <cell r="H685" t="str">
            <v>F2</v>
          </cell>
          <cell r="I685">
            <v>20</v>
          </cell>
        </row>
        <row r="686">
          <cell r="D686" t="str">
            <v>10700</v>
          </cell>
          <cell r="E686" t="str">
            <v>รพ.ศรีสะเกษ</v>
          </cell>
          <cell r="F686" t="str">
            <v>โรงพยาบาลศรีสะเกษ</v>
          </cell>
          <cell r="G686" t="str">
            <v>โรงพยาบาลศูนย์</v>
          </cell>
          <cell r="H686" t="str">
            <v>A</v>
          </cell>
          <cell r="I686">
            <v>710</v>
          </cell>
        </row>
        <row r="687">
          <cell r="D687" t="str">
            <v>10929</v>
          </cell>
          <cell r="E687" t="str">
            <v>รพ.กันทรลักษ์</v>
          </cell>
          <cell r="F687" t="str">
            <v>โรงพยาบาลกันทรลักษ์</v>
          </cell>
          <cell r="G687" t="str">
            <v>โรงพยาบาลทั่วไป</v>
          </cell>
          <cell r="H687" t="str">
            <v>M1</v>
          </cell>
          <cell r="I687">
            <v>215</v>
          </cell>
        </row>
        <row r="688">
          <cell r="D688" t="str">
            <v>10930</v>
          </cell>
          <cell r="E688" t="str">
            <v>รพ.ขุขันธ์</v>
          </cell>
          <cell r="F688" t="str">
            <v>โรงพยาบาลขุขันธ์</v>
          </cell>
          <cell r="G688" t="str">
            <v>โรงพยาบาลชุมชน</v>
          </cell>
          <cell r="H688" t="str">
            <v>M2</v>
          </cell>
          <cell r="I688">
            <v>145</v>
          </cell>
        </row>
        <row r="689">
          <cell r="D689" t="str">
            <v>10935</v>
          </cell>
          <cell r="E689" t="str">
            <v>รพ.อุทุมพรพิสัย</v>
          </cell>
          <cell r="F689" t="str">
            <v>โรงพยาบาลอุทุมพรพิสัย</v>
          </cell>
          <cell r="G689" t="str">
            <v>โรงพยาบาลชุมชน</v>
          </cell>
          <cell r="H689" t="str">
            <v>M2</v>
          </cell>
          <cell r="I689">
            <v>137</v>
          </cell>
        </row>
        <row r="690">
          <cell r="D690" t="str">
            <v>10928</v>
          </cell>
          <cell r="E690" t="str">
            <v>รพ.กันทรารมย์</v>
          </cell>
          <cell r="F690" t="str">
            <v>โรงพยาบาลกันทรารมย์</v>
          </cell>
          <cell r="G690" t="str">
            <v>โรงพยาบาลชุมชน</v>
          </cell>
          <cell r="H690" t="str">
            <v>F1</v>
          </cell>
          <cell r="I690">
            <v>94</v>
          </cell>
        </row>
        <row r="691">
          <cell r="D691" t="str">
            <v>10933</v>
          </cell>
          <cell r="E691" t="str">
            <v>รพ.ขุนหาญ</v>
          </cell>
          <cell r="F691" t="str">
            <v>โรงพยาบาลขุนหาญ</v>
          </cell>
          <cell r="G691" t="str">
            <v>โรงพยาบาลชุมชน</v>
          </cell>
          <cell r="H691" t="str">
            <v>F1</v>
          </cell>
          <cell r="I691">
            <v>92</v>
          </cell>
        </row>
        <row r="692">
          <cell r="D692" t="str">
            <v>10934</v>
          </cell>
          <cell r="E692" t="str">
            <v>รพ.ราษีไศล</v>
          </cell>
          <cell r="F692" t="str">
            <v>โรงพยาบาลราษีไศล</v>
          </cell>
          <cell r="G692" t="str">
            <v>โรงพยาบาลชุมชน</v>
          </cell>
          <cell r="H692" t="str">
            <v>M2</v>
          </cell>
          <cell r="I692">
            <v>94</v>
          </cell>
        </row>
        <row r="693">
          <cell r="D693" t="str">
            <v>10941</v>
          </cell>
          <cell r="E693" t="str">
            <v>รพ.น้ำเกลี้ยง</v>
          </cell>
          <cell r="F693" t="str">
            <v>โรงพยาบาลน้ำเกลี้ยง</v>
          </cell>
          <cell r="G693" t="str">
            <v>โรงพยาบาลชุมชน</v>
          </cell>
          <cell r="H693" t="str">
            <v>F2</v>
          </cell>
          <cell r="I693">
            <v>32</v>
          </cell>
        </row>
        <row r="694">
          <cell r="D694" t="str">
            <v>10938</v>
          </cell>
          <cell r="E694" t="str">
            <v>รพ.โนนคูณ</v>
          </cell>
          <cell r="F694" t="str">
            <v>โรงพยาบาลโนนคูณ</v>
          </cell>
          <cell r="G694" t="str">
            <v>โรงพยาบาลชุมชน</v>
          </cell>
          <cell r="H694" t="str">
            <v>F2</v>
          </cell>
          <cell r="I694">
            <v>41</v>
          </cell>
        </row>
        <row r="695">
          <cell r="D695" t="str">
            <v>10936</v>
          </cell>
          <cell r="E695" t="str">
            <v>รพ.บึงบูรพ์</v>
          </cell>
          <cell r="F695" t="str">
            <v>โรงพยาบาลบึงบูรพ์</v>
          </cell>
          <cell r="G695" t="str">
            <v>โรงพยาบาลชุมชน</v>
          </cell>
          <cell r="H695" t="str">
            <v>F2</v>
          </cell>
          <cell r="I695">
            <v>33</v>
          </cell>
        </row>
        <row r="696">
          <cell r="D696" t="str">
            <v>23125</v>
          </cell>
          <cell r="E696" t="str">
            <v>รพ.เบญจลักษ์เฉลิมพระเกียรติ ๘๐ พรรษา</v>
          </cell>
          <cell r="F696" t="str">
            <v>โรงพยาบาลเบญจลักษ์เฉลิมพระเกียรติ ๘๐ พรรษา</v>
          </cell>
          <cell r="G696" t="str">
            <v>โรงพยาบาลชุมชน</v>
          </cell>
          <cell r="H696" t="str">
            <v>F2</v>
          </cell>
          <cell r="I696">
            <v>30</v>
          </cell>
        </row>
        <row r="697">
          <cell r="D697" t="str">
            <v>10932</v>
          </cell>
          <cell r="E697" t="str">
            <v>รพ.ปรางค์กู่</v>
          </cell>
          <cell r="F697" t="str">
            <v>โรงพยาบาลปรางค์กู่</v>
          </cell>
          <cell r="G697" t="str">
            <v>โรงพยาบาลชุมชน</v>
          </cell>
          <cell r="H697" t="str">
            <v>F2</v>
          </cell>
          <cell r="I697">
            <v>60</v>
          </cell>
        </row>
        <row r="698">
          <cell r="D698" t="str">
            <v>28015</v>
          </cell>
          <cell r="E698" t="str">
            <v>รพ.โพธิ์ศรีสุวรรณ</v>
          </cell>
          <cell r="F698" t="str">
            <v>โรงพยาบาลโพธิ์ศรีสุวรรณ</v>
          </cell>
          <cell r="G698" t="str">
            <v>โรงพยาบาลชุมชน</v>
          </cell>
          <cell r="H698" t="str">
            <v>F2</v>
          </cell>
          <cell r="I698">
            <v>30</v>
          </cell>
        </row>
        <row r="699">
          <cell r="D699" t="str">
            <v>10931</v>
          </cell>
          <cell r="E699" t="str">
            <v>รพ.ไพรบึง</v>
          </cell>
          <cell r="F699" t="str">
            <v>โรงพยาบาลไพรบึง</v>
          </cell>
          <cell r="G699" t="str">
            <v>โรงพยาบาลชุมชน</v>
          </cell>
          <cell r="H699" t="str">
            <v>F2</v>
          </cell>
          <cell r="I699">
            <v>39</v>
          </cell>
        </row>
        <row r="700">
          <cell r="D700" t="str">
            <v>10942</v>
          </cell>
          <cell r="E700" t="str">
            <v>รพ.ภูสิงห์</v>
          </cell>
          <cell r="F700" t="str">
            <v>โรงพยาบาลภูสิงห์</v>
          </cell>
          <cell r="G700" t="str">
            <v>โรงพยาบาลชุมชน</v>
          </cell>
          <cell r="H700" t="str">
            <v>F2</v>
          </cell>
          <cell r="I700">
            <v>34</v>
          </cell>
        </row>
        <row r="701">
          <cell r="D701" t="str">
            <v>10943</v>
          </cell>
          <cell r="E701" t="str">
            <v>รพ.เมืองจันทร์</v>
          </cell>
          <cell r="F701" t="str">
            <v>โรงพยาบาลเมืองจันทร์</v>
          </cell>
          <cell r="G701" t="str">
            <v>โรงพยาบาลชุมชน</v>
          </cell>
          <cell r="H701" t="str">
            <v>F2</v>
          </cell>
          <cell r="I701">
            <v>42</v>
          </cell>
        </row>
        <row r="702">
          <cell r="D702" t="str">
            <v>10927</v>
          </cell>
          <cell r="E702" t="str">
            <v>รพ.ยางชุมน้อย</v>
          </cell>
          <cell r="F702" t="str">
            <v>โรงพยาบาลยางชุมน้อย</v>
          </cell>
          <cell r="G702" t="str">
            <v>โรงพยาบาลชุมชน</v>
          </cell>
          <cell r="H702" t="str">
            <v>F2</v>
          </cell>
          <cell r="I702">
            <v>30</v>
          </cell>
        </row>
        <row r="703">
          <cell r="D703" t="str">
            <v>10940</v>
          </cell>
          <cell r="E703" t="str">
            <v>รพ.วังหิน</v>
          </cell>
          <cell r="F703" t="str">
            <v>โรงพยาบาลวังหิน</v>
          </cell>
          <cell r="G703" t="str">
            <v>โรงพยาบาลชุมชน</v>
          </cell>
          <cell r="H703" t="str">
            <v>F2</v>
          </cell>
          <cell r="I703">
            <v>33</v>
          </cell>
        </row>
        <row r="704">
          <cell r="D704" t="str">
            <v>10939</v>
          </cell>
          <cell r="E704" t="str">
            <v>รพ.ศรีรัตนะ</v>
          </cell>
          <cell r="F704" t="str">
            <v>โรงพยาบาลศรีรัตนะ</v>
          </cell>
          <cell r="G704" t="str">
            <v>โรงพยาบาลชุมชน</v>
          </cell>
          <cell r="H704" t="str">
            <v>F2</v>
          </cell>
          <cell r="I704">
            <v>57</v>
          </cell>
        </row>
        <row r="705">
          <cell r="D705" t="str">
            <v>10937</v>
          </cell>
          <cell r="E705" t="str">
            <v>รพ.ห้วยทับทัน</v>
          </cell>
          <cell r="F705" t="str">
            <v>โรงพยาบาลห้วยทับทัน</v>
          </cell>
          <cell r="G705" t="str">
            <v>โรงพยาบาลชุมชน</v>
          </cell>
          <cell r="H705" t="str">
            <v>F2</v>
          </cell>
          <cell r="I705">
            <v>33</v>
          </cell>
        </row>
        <row r="706">
          <cell r="D706" t="str">
            <v>28014</v>
          </cell>
          <cell r="E706" t="str">
            <v>รพ.พยุห์</v>
          </cell>
          <cell r="F706" t="str">
            <v>โรงพยาบาลพยุห์</v>
          </cell>
          <cell r="G706" t="str">
            <v>โรงพยาบาลชุมชน</v>
          </cell>
          <cell r="H706" t="str">
            <v>F2</v>
          </cell>
          <cell r="I706">
            <v>30</v>
          </cell>
        </row>
        <row r="707">
          <cell r="D707" t="str">
            <v>28016</v>
          </cell>
          <cell r="E707" t="str">
            <v>รพ.ศิลาลาด</v>
          </cell>
          <cell r="F707" t="str">
            <v>โรงพยาบาลศิลาลาด</v>
          </cell>
          <cell r="G707" t="str">
            <v>โรงพยาบาลชุมชน</v>
          </cell>
          <cell r="H707" t="str">
            <v>F3</v>
          </cell>
          <cell r="I707">
            <v>30</v>
          </cell>
        </row>
        <row r="708">
          <cell r="D708" t="str">
            <v>10703</v>
          </cell>
          <cell r="E708" t="str">
            <v>รพ.อำนาจเจริญ</v>
          </cell>
          <cell r="F708" t="str">
            <v>โรงพยาบาลอำนาจเจริญ</v>
          </cell>
          <cell r="G708" t="str">
            <v>โรงพยาบาลทั่วไป</v>
          </cell>
          <cell r="H708" t="str">
            <v>S</v>
          </cell>
          <cell r="I708">
            <v>419</v>
          </cell>
        </row>
        <row r="709">
          <cell r="D709" t="str">
            <v>10985</v>
          </cell>
          <cell r="E709" t="str">
            <v>รพ.ชานุมาน</v>
          </cell>
          <cell r="F709" t="str">
            <v>โรงพยาบาลชานุมาน</v>
          </cell>
          <cell r="G709" t="str">
            <v>โรงพยาบาลชุมชน</v>
          </cell>
          <cell r="H709" t="str">
            <v>F2</v>
          </cell>
          <cell r="I709">
            <v>44</v>
          </cell>
        </row>
        <row r="710">
          <cell r="D710" t="str">
            <v>10986</v>
          </cell>
          <cell r="E710" t="str">
            <v>รพ.ปทุมราชวงศา</v>
          </cell>
          <cell r="F710" t="str">
            <v>โรงพยาบาลปทุมราชวงศา</v>
          </cell>
          <cell r="G710" t="str">
            <v>โรงพยาบาลชุมชน</v>
          </cell>
          <cell r="H710" t="str">
            <v>F2</v>
          </cell>
          <cell r="I710">
            <v>43</v>
          </cell>
        </row>
        <row r="711">
          <cell r="D711" t="str">
            <v>10987</v>
          </cell>
          <cell r="E711" t="str">
            <v>รพ.พนา</v>
          </cell>
          <cell r="F711" t="str">
            <v>โรงพยาบาลพนา</v>
          </cell>
          <cell r="G711" t="str">
            <v>โรงพยาบาลชุมชน</v>
          </cell>
          <cell r="H711" t="str">
            <v>F2</v>
          </cell>
          <cell r="I711">
            <v>30</v>
          </cell>
        </row>
        <row r="712">
          <cell r="D712" t="str">
            <v>10990</v>
          </cell>
          <cell r="E712" t="str">
            <v>รพ.ลืออำนาจ</v>
          </cell>
          <cell r="F712" t="str">
            <v>โรงพยาบาลลืออำนาจ</v>
          </cell>
          <cell r="G712" t="str">
            <v>โรงพยาบาลชุมชน</v>
          </cell>
          <cell r="H712" t="str">
            <v>F2</v>
          </cell>
          <cell r="I712">
            <v>35</v>
          </cell>
        </row>
        <row r="713">
          <cell r="D713" t="str">
            <v>10988</v>
          </cell>
          <cell r="E713" t="str">
            <v>รพ.เสนางคนิคม</v>
          </cell>
          <cell r="F713" t="str">
            <v>โรงพยาบาลเสนางคนิคม</v>
          </cell>
          <cell r="G713" t="str">
            <v>โรงพยาบาลชุมชน</v>
          </cell>
          <cell r="H713" t="str">
            <v>F2</v>
          </cell>
          <cell r="I713">
            <v>30</v>
          </cell>
        </row>
        <row r="714">
          <cell r="D714" t="str">
            <v>10989</v>
          </cell>
          <cell r="E714" t="str">
            <v>รพ.หัวตะพาน</v>
          </cell>
          <cell r="F714" t="str">
            <v>โรงพยาบาลหัวตะพาน</v>
          </cell>
          <cell r="G714" t="str">
            <v>โรงพยาบาลชุมชน</v>
          </cell>
          <cell r="H714" t="str">
            <v>F2</v>
          </cell>
          <cell r="I714">
            <v>54</v>
          </cell>
        </row>
        <row r="715">
          <cell r="D715" t="str">
            <v>10669</v>
          </cell>
          <cell r="E715" t="str">
            <v>รพ.สรรพสิทธิประสงค์</v>
          </cell>
          <cell r="F715" t="str">
            <v>โรงพยาบาลสรรพสิทธิประสงค์</v>
          </cell>
          <cell r="G715" t="str">
            <v>โรงพยาบาลศูนย์</v>
          </cell>
          <cell r="H715" t="str">
            <v>A</v>
          </cell>
          <cell r="I715">
            <v>1188</v>
          </cell>
        </row>
        <row r="716">
          <cell r="D716" t="str">
            <v>21984</v>
          </cell>
          <cell r="E716" t="str">
            <v>รพ.๕๐ พรรษา มหาวชิราลงกรณ</v>
          </cell>
          <cell r="F716" t="str">
            <v>โรงพยาบาล๕๐ พรรษา มหาวชิราลงกรณ</v>
          </cell>
          <cell r="G716" t="str">
            <v>โรงพยาบาลทั่วไป</v>
          </cell>
          <cell r="H716" t="str">
            <v>S</v>
          </cell>
          <cell r="I716">
            <v>208</v>
          </cell>
        </row>
        <row r="717">
          <cell r="D717" t="str">
            <v>10954</v>
          </cell>
          <cell r="E717" t="str">
            <v>รพ.วารินชำราบ</v>
          </cell>
          <cell r="F717" t="str">
            <v>โรงพยาบาลวารินชำราบ</v>
          </cell>
          <cell r="G717" t="str">
            <v>โรงพยาบาลทั่วไป</v>
          </cell>
          <cell r="H717" t="str">
            <v>M1</v>
          </cell>
          <cell r="I717">
            <v>298</v>
          </cell>
        </row>
        <row r="718">
          <cell r="D718" t="str">
            <v>11443</v>
          </cell>
          <cell r="E718" t="str">
            <v>รพ.สมเด็จพระยุพราชเดชอุดม</v>
          </cell>
          <cell r="F718" t="str">
            <v>โรงพยาบาลสมเด็จพระยุพราชเดชอุดม</v>
          </cell>
          <cell r="G718" t="str">
            <v>โรงพยาบาลทั่วไป</v>
          </cell>
          <cell r="H718" t="str">
            <v>M1</v>
          </cell>
          <cell r="I718">
            <v>315</v>
          </cell>
        </row>
        <row r="719">
          <cell r="D719" t="str">
            <v>10951</v>
          </cell>
          <cell r="E719" t="str">
            <v>รพ.ตระการพืชผล</v>
          </cell>
          <cell r="F719" t="str">
            <v>โรงพยาบาลตระการพืชผล</v>
          </cell>
          <cell r="G719" t="str">
            <v>โรงพยาบาลชุมชน</v>
          </cell>
          <cell r="H719" t="str">
            <v>M2</v>
          </cell>
          <cell r="I719">
            <v>144</v>
          </cell>
        </row>
        <row r="720">
          <cell r="D720" t="str">
            <v>10956</v>
          </cell>
          <cell r="E720" t="str">
            <v>รพ.พิบูลมังสาหาร</v>
          </cell>
          <cell r="F720" t="str">
            <v>โรงพยาบาลพิบูลมังสาหาร</v>
          </cell>
          <cell r="G720" t="str">
            <v>โรงพยาบาลชุมชน</v>
          </cell>
          <cell r="H720" t="str">
            <v>M2</v>
          </cell>
          <cell r="I720">
            <v>140</v>
          </cell>
        </row>
        <row r="721">
          <cell r="D721" t="str">
            <v>10952</v>
          </cell>
          <cell r="E721" t="str">
            <v>รพ.กุดข้าวปุ้น</v>
          </cell>
          <cell r="F721" t="str">
            <v>โรงพยาบาลกุดข้าวปุ้น</v>
          </cell>
          <cell r="G721" t="str">
            <v>โรงพยาบาลชุมชน</v>
          </cell>
          <cell r="H721" t="str">
            <v>F2</v>
          </cell>
          <cell r="I721">
            <v>40</v>
          </cell>
        </row>
        <row r="722">
          <cell r="D722" t="str">
            <v>10947</v>
          </cell>
          <cell r="E722" t="str">
            <v>รพ.เขมราฐ</v>
          </cell>
          <cell r="F722" t="str">
            <v>โรงพยาบาลเขมราฐ</v>
          </cell>
          <cell r="G722" t="str">
            <v>โรงพยาบาลชุมชน</v>
          </cell>
          <cell r="H722" t="str">
            <v>F2</v>
          </cell>
          <cell r="I722">
            <v>75</v>
          </cell>
        </row>
        <row r="723">
          <cell r="D723" t="str">
            <v>10946</v>
          </cell>
          <cell r="E723" t="str">
            <v>รพ.เขื่องใน</v>
          </cell>
          <cell r="F723" t="str">
            <v>โรงพยาบาลเขื่องใน</v>
          </cell>
          <cell r="G723" t="str">
            <v>โรงพยาบาลชุมชน</v>
          </cell>
          <cell r="H723" t="str">
            <v>F2</v>
          </cell>
          <cell r="I723">
            <v>72</v>
          </cell>
        </row>
        <row r="724">
          <cell r="D724" t="str">
            <v>10945</v>
          </cell>
          <cell r="E724" t="str">
            <v>รพ.โขงเจียม</v>
          </cell>
          <cell r="F724" t="str">
            <v>โรงพยาบาลโขงเจียม</v>
          </cell>
          <cell r="G724" t="str">
            <v>โรงพยาบาลชุมชน</v>
          </cell>
          <cell r="H724" t="str">
            <v>F2</v>
          </cell>
          <cell r="I724">
            <v>30</v>
          </cell>
        </row>
        <row r="725">
          <cell r="D725" t="str">
            <v>10960</v>
          </cell>
          <cell r="E725" t="str">
            <v>รพ.ดอนมดแดง</v>
          </cell>
          <cell r="F725" t="str">
            <v>โรงพยาบาลดอนมดแดง</v>
          </cell>
          <cell r="G725" t="str">
            <v>โรงพยาบาลชุมชน</v>
          </cell>
          <cell r="H725" t="str">
            <v>F2</v>
          </cell>
          <cell r="I725">
            <v>30</v>
          </cell>
        </row>
        <row r="726">
          <cell r="D726" t="str">
            <v>10957</v>
          </cell>
          <cell r="E726" t="str">
            <v>รพ.ตาลสุม</v>
          </cell>
          <cell r="F726" t="str">
            <v>โรงพยาบาลตาลสุม</v>
          </cell>
          <cell r="G726" t="str">
            <v>โรงพยาบาลชุมชน</v>
          </cell>
          <cell r="H726" t="str">
            <v>F2</v>
          </cell>
          <cell r="I726">
            <v>30</v>
          </cell>
        </row>
        <row r="727">
          <cell r="D727" t="str">
            <v>10962</v>
          </cell>
          <cell r="E727" t="str">
            <v>รพ.ทุ่งศรีอุดม</v>
          </cell>
          <cell r="F727" t="str">
            <v>โรงพยาบาลทุ่งศรีอุดม</v>
          </cell>
          <cell r="G727" t="str">
            <v>โรงพยาบาลชุมชน</v>
          </cell>
          <cell r="H727" t="str">
            <v>F2</v>
          </cell>
          <cell r="I727">
            <v>23</v>
          </cell>
        </row>
        <row r="728">
          <cell r="D728" t="str">
            <v>10948</v>
          </cell>
          <cell r="E728" t="str">
            <v>รพ.นาจะหลวย</v>
          </cell>
          <cell r="F728" t="str">
            <v>โรงพยาบาลนาจะหลวย</v>
          </cell>
          <cell r="G728" t="str">
            <v>โรงพยาบาลชุมชน</v>
          </cell>
          <cell r="H728" t="str">
            <v>F2</v>
          </cell>
          <cell r="I728">
            <v>46</v>
          </cell>
        </row>
        <row r="729">
          <cell r="D729" t="str">
            <v>10949</v>
          </cell>
          <cell r="E729" t="str">
            <v>รพ.น้ำยืน</v>
          </cell>
          <cell r="F729" t="str">
            <v>โรงพยาบาลน้ำยืน</v>
          </cell>
          <cell r="G729" t="str">
            <v>โรงพยาบาลชุมชน</v>
          </cell>
          <cell r="H729" t="str">
            <v>F2</v>
          </cell>
          <cell r="I729">
            <v>66</v>
          </cell>
        </row>
        <row r="730">
          <cell r="D730" t="str">
            <v>10950</v>
          </cell>
          <cell r="E730" t="str">
            <v>รพ.บุณฑริก</v>
          </cell>
          <cell r="F730" t="str">
            <v>โรงพยาบาลบุณฑริก</v>
          </cell>
          <cell r="G730" t="str">
            <v>โรงพยาบาลชุมชน</v>
          </cell>
          <cell r="H730" t="str">
            <v>F2</v>
          </cell>
          <cell r="I730">
            <v>72</v>
          </cell>
        </row>
        <row r="731">
          <cell r="D731" t="str">
            <v>10958</v>
          </cell>
          <cell r="E731" t="str">
            <v>รพ.โพธิ์ไทร</v>
          </cell>
          <cell r="F731" t="str">
            <v>โรงพยาบาลโพธิ์ไทร</v>
          </cell>
          <cell r="G731" t="str">
            <v>โรงพยาบาลชุมชน</v>
          </cell>
          <cell r="H731" t="str">
            <v>F2</v>
          </cell>
          <cell r="I731">
            <v>34</v>
          </cell>
        </row>
        <row r="732">
          <cell r="D732" t="str">
            <v>10953</v>
          </cell>
          <cell r="E732" t="str">
            <v>รพ.ม่วงสามสิบ</v>
          </cell>
          <cell r="F732" t="str">
            <v>โรงพยาบาลม่วงสามสิบ</v>
          </cell>
          <cell r="G732" t="str">
            <v>โรงพยาบาลชุมชน</v>
          </cell>
          <cell r="H732" t="str">
            <v>F2</v>
          </cell>
          <cell r="I732">
            <v>64</v>
          </cell>
        </row>
        <row r="733">
          <cell r="D733" t="str">
            <v>10944</v>
          </cell>
          <cell r="E733" t="str">
            <v>รพ.ศรีเมืองใหม่</v>
          </cell>
          <cell r="F733" t="str">
            <v>โรงพยาบาลศรีเมืองใหม่</v>
          </cell>
          <cell r="G733" t="str">
            <v>โรงพยาบาลชุมชน</v>
          </cell>
          <cell r="H733" t="str">
            <v>F2</v>
          </cell>
          <cell r="I733">
            <v>65</v>
          </cell>
        </row>
        <row r="734">
          <cell r="D734" t="str">
            <v>10959</v>
          </cell>
          <cell r="E734" t="str">
            <v>รพ.สำโรง</v>
          </cell>
          <cell r="F734" t="str">
            <v>โรงพยาบาลสำโรง</v>
          </cell>
          <cell r="G734" t="str">
            <v>โรงพยาบาลชุมชน</v>
          </cell>
          <cell r="H734" t="str">
            <v>F2</v>
          </cell>
          <cell r="I734">
            <v>40</v>
          </cell>
        </row>
        <row r="735">
          <cell r="D735" t="str">
            <v>10961</v>
          </cell>
          <cell r="E735" t="str">
            <v>รพ.สิรินธร</v>
          </cell>
          <cell r="F735" t="str">
            <v>โรงพยาบาลสิรินธร</v>
          </cell>
          <cell r="G735" t="str">
            <v>โรงพยาบาลชุมชน</v>
          </cell>
          <cell r="H735" t="str">
            <v>F2</v>
          </cell>
          <cell r="I735">
            <v>37</v>
          </cell>
        </row>
        <row r="736">
          <cell r="D736" t="str">
            <v>24032</v>
          </cell>
          <cell r="E736" t="str">
            <v>รพ.นาตาล</v>
          </cell>
          <cell r="F736" t="str">
            <v>โรงพยาบาลนาตาล</v>
          </cell>
          <cell r="G736" t="str">
            <v>โรงพยาบาลชุมชน</v>
          </cell>
          <cell r="H736" t="str">
            <v>F2</v>
          </cell>
          <cell r="I736">
            <v>24</v>
          </cell>
        </row>
        <row r="737">
          <cell r="D737" t="str">
            <v>24821</v>
          </cell>
          <cell r="E737" t="str">
            <v>รพ.นาเยีย</v>
          </cell>
          <cell r="F737" t="str">
            <v>โรงพยาบาลนาเยีย</v>
          </cell>
          <cell r="G737" t="str">
            <v>โรงพยาบาลชุมชน</v>
          </cell>
          <cell r="H737" t="str">
            <v>F3</v>
          </cell>
          <cell r="I737">
            <v>30</v>
          </cell>
        </row>
        <row r="738">
          <cell r="D738" t="str">
            <v>27968</v>
          </cell>
          <cell r="E738" t="str">
            <v>รพ.น้ำขุ่น</v>
          </cell>
          <cell r="F738" t="str">
            <v>โรงพยาบาลน้ำขุ่น</v>
          </cell>
          <cell r="G738" t="str">
            <v>โรงพยาบาลชุมชน</v>
          </cell>
          <cell r="H738" t="str">
            <v>F3</v>
          </cell>
          <cell r="I738">
            <v>29</v>
          </cell>
        </row>
        <row r="739">
          <cell r="D739" t="str">
            <v>27967</v>
          </cell>
          <cell r="E739" t="str">
            <v>รพ.สว่างวีระวงศ์</v>
          </cell>
          <cell r="F739" t="str">
            <v>โรงพยาบาลสว่างวีระวงศ์</v>
          </cell>
          <cell r="G739" t="str">
            <v>โรงพยาบาลชุมชน</v>
          </cell>
          <cell r="H739" t="str">
            <v>F3</v>
          </cell>
          <cell r="I739">
            <v>30</v>
          </cell>
        </row>
        <row r="740">
          <cell r="D740" t="str">
            <v>27976</v>
          </cell>
          <cell r="E740" t="str">
            <v>รพ.เหล่าเสือโก้ก</v>
          </cell>
          <cell r="F740" t="str">
            <v>โรงพยาบาลเหล่าเสือโก้ก</v>
          </cell>
          <cell r="G740" t="str">
            <v>โรงพยาบาลชุมชน</v>
          </cell>
          <cell r="H740" t="str">
            <v>F3</v>
          </cell>
          <cell r="I740">
            <v>29</v>
          </cell>
        </row>
        <row r="741">
          <cell r="D741" t="str">
            <v>10738</v>
          </cell>
          <cell r="E741" t="str">
            <v>รพ.กระบี่</v>
          </cell>
          <cell r="F741" t="str">
            <v>โรงพยาบาลกระบี่</v>
          </cell>
          <cell r="G741" t="str">
            <v>โรงพยาบาลทั่วไป</v>
          </cell>
          <cell r="H741" t="str">
            <v>S</v>
          </cell>
          <cell r="I741">
            <v>341</v>
          </cell>
        </row>
        <row r="742">
          <cell r="D742" t="str">
            <v>11340</v>
          </cell>
          <cell r="E742" t="str">
            <v>รพ.เขาพนม</v>
          </cell>
          <cell r="F742" t="str">
            <v>โรงพยาบาลเขาพนม</v>
          </cell>
          <cell r="G742" t="str">
            <v>โรงพยาบาลชุมชน</v>
          </cell>
          <cell r="H742" t="str">
            <v>F2</v>
          </cell>
          <cell r="I742">
            <v>45</v>
          </cell>
        </row>
        <row r="743">
          <cell r="D743" t="str">
            <v>11342</v>
          </cell>
          <cell r="E743" t="str">
            <v>รพ.คลองท่อม</v>
          </cell>
          <cell r="F743" t="str">
            <v>โรงพยาบาลคลองท่อม</v>
          </cell>
          <cell r="G743" t="str">
            <v>โรงพยาบาลชุมชน</v>
          </cell>
          <cell r="H743" t="str">
            <v>F2</v>
          </cell>
          <cell r="I743">
            <v>72</v>
          </cell>
        </row>
        <row r="744">
          <cell r="D744" t="str">
            <v>11344</v>
          </cell>
          <cell r="E744" t="str">
            <v>รพ.ปลายพระยา</v>
          </cell>
          <cell r="F744" t="str">
            <v>โรงพยาบาลปลายพระยา</v>
          </cell>
          <cell r="G744" t="str">
            <v>โรงพยาบาลชุมชน</v>
          </cell>
          <cell r="H744" t="str">
            <v>F2</v>
          </cell>
          <cell r="I744">
            <v>47</v>
          </cell>
        </row>
        <row r="745">
          <cell r="D745" t="str">
            <v>11345</v>
          </cell>
          <cell r="E745" t="str">
            <v>รพ.ลำทับ</v>
          </cell>
          <cell r="F745" t="str">
            <v>โรงพยาบาลลำทับ</v>
          </cell>
          <cell r="G745" t="str">
            <v>โรงพยาบาลชุมชน</v>
          </cell>
          <cell r="H745" t="str">
            <v>F2</v>
          </cell>
          <cell r="I745">
            <v>30</v>
          </cell>
        </row>
        <row r="746">
          <cell r="D746" t="str">
            <v>11346</v>
          </cell>
          <cell r="E746" t="str">
            <v>รพ.เหนือคลอง</v>
          </cell>
          <cell r="F746" t="str">
            <v>โรงพยาบาลเหนือคลอง</v>
          </cell>
          <cell r="G746" t="str">
            <v>โรงพยาบาลชุมชน</v>
          </cell>
          <cell r="H746" t="str">
            <v>F2</v>
          </cell>
          <cell r="I746">
            <v>45</v>
          </cell>
        </row>
        <row r="747">
          <cell r="D747" t="str">
            <v>11343</v>
          </cell>
          <cell r="E747" t="str">
            <v>รพ.อ่าวลึก</v>
          </cell>
          <cell r="F747" t="str">
            <v>โรงพยาบาลอ่าวลึก</v>
          </cell>
          <cell r="G747" t="str">
            <v>โรงพยาบาลชุมชน</v>
          </cell>
          <cell r="H747" t="str">
            <v>F2</v>
          </cell>
          <cell r="I747">
            <v>85</v>
          </cell>
        </row>
        <row r="748">
          <cell r="D748" t="str">
            <v>77753</v>
          </cell>
          <cell r="E748" t="str">
            <v>รพ.เกาะพีพี</v>
          </cell>
          <cell r="F748" t="str">
            <v>โรงพยาบาลเกาะพีพี</v>
          </cell>
          <cell r="G748" t="str">
            <v>โรงพยาบาลชุมชน</v>
          </cell>
          <cell r="H748" t="str">
            <v>F3</v>
          </cell>
          <cell r="I748">
            <v>10</v>
          </cell>
        </row>
        <row r="749">
          <cell r="D749" t="str">
            <v>11341</v>
          </cell>
          <cell r="E749" t="str">
            <v>รพ.เกาะลันตา</v>
          </cell>
          <cell r="F749" t="str">
            <v>โรงพยาบาลเกาะลันตา</v>
          </cell>
          <cell r="G749" t="str">
            <v>โรงพยาบาลชุมชน</v>
          </cell>
          <cell r="H749" t="str">
            <v>F2</v>
          </cell>
          <cell r="I749">
            <v>30</v>
          </cell>
        </row>
        <row r="750">
          <cell r="D750" t="str">
            <v>10744</v>
          </cell>
          <cell r="E750" t="str">
            <v>รพ.ชุมพรเขตรอุดมศักดิ์</v>
          </cell>
          <cell r="F750" t="str">
            <v>โรงพยาบาลชุมพรเขตรอุดมศักดิ์</v>
          </cell>
          <cell r="G750" t="str">
            <v>โรงพยาบาลทั่วไป</v>
          </cell>
          <cell r="H750" t="str">
            <v>S</v>
          </cell>
          <cell r="I750">
            <v>509</v>
          </cell>
        </row>
        <row r="751">
          <cell r="D751" t="str">
            <v>11379</v>
          </cell>
          <cell r="E751" t="str">
            <v>รพ.หลังสวน</v>
          </cell>
          <cell r="F751" t="str">
            <v>โรงพยาบาลหลังสวน</v>
          </cell>
          <cell r="G751" t="str">
            <v>โรงพยาบาลชุมชน</v>
          </cell>
          <cell r="H751" t="str">
            <v>M2</v>
          </cell>
          <cell r="I751">
            <v>120</v>
          </cell>
        </row>
        <row r="752">
          <cell r="D752" t="str">
            <v>11376</v>
          </cell>
          <cell r="E752" t="str">
            <v>รพ.ท่าแซะ</v>
          </cell>
          <cell r="F752" t="str">
            <v>โรงพยาบาลท่าแซะ</v>
          </cell>
          <cell r="G752" t="str">
            <v>โรงพยาบาลชุมชน</v>
          </cell>
          <cell r="H752" t="str">
            <v>F1</v>
          </cell>
          <cell r="I752">
            <v>60</v>
          </cell>
        </row>
        <row r="753">
          <cell r="D753" t="str">
            <v>11377</v>
          </cell>
          <cell r="E753" t="str">
            <v>รพ.ปะทิว</v>
          </cell>
          <cell r="F753" t="str">
            <v>โรงพยาบาลปะทิว</v>
          </cell>
          <cell r="G753" t="str">
            <v>โรงพยาบาลชุมชน</v>
          </cell>
          <cell r="H753" t="str">
            <v>F2</v>
          </cell>
          <cell r="I753">
            <v>60</v>
          </cell>
        </row>
        <row r="754">
          <cell r="D754" t="str">
            <v>11382</v>
          </cell>
          <cell r="E754" t="str">
            <v>รพ.พะโต๊ะ</v>
          </cell>
          <cell r="F754" t="str">
            <v>โรงพยาบาลพะโต๊ะ</v>
          </cell>
          <cell r="G754" t="str">
            <v>โรงพยาบาลชุมชน</v>
          </cell>
          <cell r="H754" t="str">
            <v>F2</v>
          </cell>
          <cell r="I754">
            <v>30</v>
          </cell>
        </row>
        <row r="755">
          <cell r="D755" t="str">
            <v>11381</v>
          </cell>
          <cell r="E755" t="str">
            <v>รพ.ละแม</v>
          </cell>
          <cell r="F755" t="str">
            <v>โรงพยาบาลละแม</v>
          </cell>
          <cell r="G755" t="str">
            <v>โรงพยาบาลชุมชน</v>
          </cell>
          <cell r="H755" t="str">
            <v>F2</v>
          </cell>
          <cell r="I755">
            <v>30</v>
          </cell>
        </row>
        <row r="756">
          <cell r="D756" t="str">
            <v>11383</v>
          </cell>
          <cell r="E756" t="str">
            <v>รพ.สวี</v>
          </cell>
          <cell r="F756" t="str">
            <v>โรงพยาบาลสวี</v>
          </cell>
          <cell r="G756" t="str">
            <v>โรงพยาบาลชุมชน</v>
          </cell>
          <cell r="H756" t="str">
            <v>F2</v>
          </cell>
          <cell r="I756">
            <v>60</v>
          </cell>
        </row>
        <row r="757">
          <cell r="D757" t="str">
            <v>11385</v>
          </cell>
          <cell r="E757" t="str">
            <v>รพ.ทุ่งตะโก</v>
          </cell>
          <cell r="F757" t="str">
            <v>โรงพยาบาลทุ่งตะโก</v>
          </cell>
          <cell r="G757" t="str">
            <v>โรงพยาบาลชุมชน</v>
          </cell>
          <cell r="H757" t="str">
            <v>F3</v>
          </cell>
          <cell r="I757">
            <v>10</v>
          </cell>
        </row>
        <row r="758">
          <cell r="D758" t="str">
            <v>11375</v>
          </cell>
          <cell r="E758" t="str">
            <v>รพ.ปากน้ำชุมพร</v>
          </cell>
          <cell r="F758" t="str">
            <v>โรงพยาบาลปากน้ำชุมพร</v>
          </cell>
          <cell r="G758" t="str">
            <v>โรงพยาบาลชุมชน</v>
          </cell>
          <cell r="H758" t="str">
            <v>F3</v>
          </cell>
          <cell r="I758">
            <v>10</v>
          </cell>
        </row>
        <row r="759">
          <cell r="D759" t="str">
            <v>11380</v>
          </cell>
          <cell r="E759" t="str">
            <v>รพ.ปากน้ำหลังสวน</v>
          </cell>
          <cell r="F759" t="str">
            <v>โรงพยาบาลปากน้ำหลังสวน</v>
          </cell>
          <cell r="G759" t="str">
            <v>โรงพยาบาลชุมชน</v>
          </cell>
          <cell r="H759" t="str">
            <v>F3</v>
          </cell>
          <cell r="I759">
            <v>10</v>
          </cell>
        </row>
        <row r="760">
          <cell r="D760" t="str">
            <v>11378</v>
          </cell>
          <cell r="E760" t="str">
            <v>รพ.มาบอำมฤต</v>
          </cell>
          <cell r="F760" t="str">
            <v>โรงพยาบาลมาบอำมฤต</v>
          </cell>
          <cell r="G760" t="str">
            <v>โรงพยาบาลชุมชน</v>
          </cell>
          <cell r="H760" t="str">
            <v>F2</v>
          </cell>
          <cell r="I760">
            <v>30</v>
          </cell>
        </row>
        <row r="761">
          <cell r="D761" t="str">
            <v>10680</v>
          </cell>
          <cell r="E761" t="str">
            <v>รพ.มหาราชนครศรีธรรมราช</v>
          </cell>
          <cell r="F761" t="str">
            <v>โรงพยาบาลมหาราชนครศรีธรรมราช</v>
          </cell>
          <cell r="G761" t="str">
            <v>โรงพยาบาลศูนย์</v>
          </cell>
          <cell r="H761" t="str">
            <v>A</v>
          </cell>
          <cell r="I761">
            <v>756</v>
          </cell>
        </row>
        <row r="762">
          <cell r="D762" t="str">
            <v>11330</v>
          </cell>
          <cell r="E762" t="str">
            <v>รพ.ทุ่งสง</v>
          </cell>
          <cell r="F762" t="str">
            <v>โรงพยาบาลทุ่งสง</v>
          </cell>
          <cell r="G762" t="str">
            <v>โรงพยาบาลทั่วไป</v>
          </cell>
          <cell r="H762" t="str">
            <v>M1</v>
          </cell>
          <cell r="I762">
            <v>276</v>
          </cell>
        </row>
        <row r="763">
          <cell r="D763" t="str">
            <v>11335</v>
          </cell>
          <cell r="E763" t="str">
            <v>รพ.สิชล</v>
          </cell>
          <cell r="F763" t="str">
            <v>โรงพยาบาลสิชล</v>
          </cell>
          <cell r="G763" t="str">
            <v>โรงพยาบาลทั่วไป</v>
          </cell>
          <cell r="H763" t="str">
            <v>M1</v>
          </cell>
          <cell r="I763">
            <v>260</v>
          </cell>
        </row>
        <row r="764">
          <cell r="D764" t="str">
            <v>11329</v>
          </cell>
          <cell r="E764" t="str">
            <v>รพ.ท่าศาลา</v>
          </cell>
          <cell r="F764" t="str">
            <v>โรงพยาบาลท่าศาลา</v>
          </cell>
          <cell r="G764" t="str">
            <v>โรงพยาบาลชุมชน</v>
          </cell>
          <cell r="H764" t="str">
            <v>M2</v>
          </cell>
          <cell r="I764">
            <v>270</v>
          </cell>
        </row>
        <row r="765">
          <cell r="D765" t="str">
            <v>11333</v>
          </cell>
          <cell r="E765" t="str">
            <v>รพ.ปากพนัง</v>
          </cell>
          <cell r="F765" t="str">
            <v>โรงพยาบาลปากพนัง</v>
          </cell>
          <cell r="G765" t="str">
            <v>โรงพยาบาลชุมชน</v>
          </cell>
          <cell r="H765" t="str">
            <v>M2</v>
          </cell>
          <cell r="I765">
            <v>90</v>
          </cell>
        </row>
        <row r="766">
          <cell r="D766" t="str">
            <v>11325</v>
          </cell>
          <cell r="E766" t="str">
            <v>รพ.สมเด็จพระยุพราชฉวาง</v>
          </cell>
          <cell r="F766" t="str">
            <v>โรงพยาบาลสมเด็จพระยุพราชฉวาง</v>
          </cell>
          <cell r="G766" t="str">
            <v>โรงพยาบาลชุมชน</v>
          </cell>
          <cell r="H766" t="str">
            <v>M2</v>
          </cell>
          <cell r="I766">
            <v>90</v>
          </cell>
        </row>
        <row r="767">
          <cell r="D767" t="str">
            <v>11328</v>
          </cell>
          <cell r="E767" t="str">
            <v>รพ.ชะอวด</v>
          </cell>
          <cell r="F767" t="str">
            <v>โรงพยาบาลชะอวด</v>
          </cell>
          <cell r="G767" t="str">
            <v>โรงพยาบาลชุมชน</v>
          </cell>
          <cell r="H767" t="str">
            <v>F1</v>
          </cell>
          <cell r="I767">
            <v>60</v>
          </cell>
        </row>
        <row r="768">
          <cell r="D768" t="str">
            <v>11327</v>
          </cell>
          <cell r="E768" t="str">
            <v>รพ.เชียรใหญ่</v>
          </cell>
          <cell r="F768" t="str">
            <v>โรงพยาบาลเชียรใหญ่</v>
          </cell>
          <cell r="G768" t="str">
            <v>โรงพยาบาลชุมชน</v>
          </cell>
          <cell r="H768" t="str">
            <v>F1</v>
          </cell>
          <cell r="I768">
            <v>60</v>
          </cell>
        </row>
        <row r="769">
          <cell r="D769" t="str">
            <v>11332</v>
          </cell>
          <cell r="E769" t="str">
            <v>รพ.ทุ่งใหญ่</v>
          </cell>
          <cell r="F769" t="str">
            <v>โรงพยาบาลทุ่งใหญ่</v>
          </cell>
          <cell r="G769" t="str">
            <v>โรงพยาบาลชุมชน</v>
          </cell>
          <cell r="H769" t="str">
            <v>F1</v>
          </cell>
          <cell r="I769">
            <v>60</v>
          </cell>
        </row>
        <row r="770">
          <cell r="D770" t="str">
            <v>11334</v>
          </cell>
          <cell r="E770" t="str">
            <v>รพ.ร่อนพิบูลย์</v>
          </cell>
          <cell r="F770" t="str">
            <v>โรงพยาบาลร่อนพิบูลย์</v>
          </cell>
          <cell r="G770" t="str">
            <v>โรงพยาบาลชุมชน</v>
          </cell>
          <cell r="H770" t="str">
            <v>F1</v>
          </cell>
          <cell r="I770">
            <v>30</v>
          </cell>
        </row>
        <row r="771">
          <cell r="D771" t="str">
            <v>11336</v>
          </cell>
          <cell r="E771" t="str">
            <v>รพ.ขนอม</v>
          </cell>
          <cell r="F771" t="str">
            <v>โรงพยาบาลขนอม</v>
          </cell>
          <cell r="G771" t="str">
            <v>โรงพยาบาลชุมชน</v>
          </cell>
          <cell r="H771" t="str">
            <v>F2</v>
          </cell>
          <cell r="I771">
            <v>67</v>
          </cell>
        </row>
        <row r="772">
          <cell r="D772" t="str">
            <v>11660</v>
          </cell>
          <cell r="E772" t="str">
            <v>รพ.จุฬาภรณ์</v>
          </cell>
          <cell r="F772" t="str">
            <v>โรงพยาบาลจุฬาภรณ์</v>
          </cell>
          <cell r="G772" t="str">
            <v>โรงพยาบาลชุมชน</v>
          </cell>
          <cell r="H772" t="str">
            <v>F2</v>
          </cell>
          <cell r="I772">
            <v>36</v>
          </cell>
        </row>
        <row r="773">
          <cell r="D773" t="str">
            <v>11331</v>
          </cell>
          <cell r="E773" t="str">
            <v>รพ.นาบอน</v>
          </cell>
          <cell r="F773" t="str">
            <v>โรงพยาบาลนาบอน</v>
          </cell>
          <cell r="G773" t="str">
            <v>โรงพยาบาลชุมชน</v>
          </cell>
          <cell r="H773" t="str">
            <v>F2</v>
          </cell>
          <cell r="I773">
            <v>30</v>
          </cell>
        </row>
        <row r="774">
          <cell r="D774" t="str">
            <v>11338</v>
          </cell>
          <cell r="E774" t="str">
            <v>รพ.บางขัน</v>
          </cell>
          <cell r="F774" t="str">
            <v>โรงพยาบาลบางขัน</v>
          </cell>
          <cell r="G774" t="str">
            <v>โรงพยาบาลชุมชน</v>
          </cell>
          <cell r="H774" t="str">
            <v>F2</v>
          </cell>
          <cell r="I774">
            <v>30</v>
          </cell>
        </row>
        <row r="775">
          <cell r="D775" t="str">
            <v>11322</v>
          </cell>
          <cell r="E775" t="str">
            <v>รพ.พรหมคีรี</v>
          </cell>
          <cell r="F775" t="str">
            <v>โรงพยาบาลพรหมคีรี</v>
          </cell>
          <cell r="G775" t="str">
            <v>โรงพยาบาลชุมชน</v>
          </cell>
          <cell r="H775" t="str">
            <v>F2</v>
          </cell>
          <cell r="I775">
            <v>30</v>
          </cell>
        </row>
        <row r="776">
          <cell r="D776" t="str">
            <v>11326</v>
          </cell>
          <cell r="E776" t="str">
            <v>รพ.พิปูน</v>
          </cell>
          <cell r="F776" t="str">
            <v>โรงพยาบาลพิปูน</v>
          </cell>
          <cell r="G776" t="str">
            <v>โรงพยาบาลชุมชน</v>
          </cell>
          <cell r="H776" t="str">
            <v>F2</v>
          </cell>
          <cell r="I776">
            <v>34</v>
          </cell>
        </row>
        <row r="777">
          <cell r="D777" t="str">
            <v>11324</v>
          </cell>
          <cell r="E777" t="str">
            <v>รพ.ลานสกา</v>
          </cell>
          <cell r="F777" t="str">
            <v>โรงพยาบาลลานสกา</v>
          </cell>
          <cell r="G777" t="str">
            <v>โรงพยาบาลชุมชน</v>
          </cell>
          <cell r="H777" t="str">
            <v>F2</v>
          </cell>
          <cell r="I777">
            <v>60</v>
          </cell>
        </row>
        <row r="778">
          <cell r="D778" t="str">
            <v>11337</v>
          </cell>
          <cell r="E778" t="str">
            <v>รพ.หัวไทร</v>
          </cell>
          <cell r="F778" t="str">
            <v>โรงพยาบาลหัวไทร</v>
          </cell>
          <cell r="G778" t="str">
            <v>โรงพยาบาลชุมชน</v>
          </cell>
          <cell r="H778" t="str">
            <v>F2</v>
          </cell>
          <cell r="I778">
            <v>60</v>
          </cell>
        </row>
        <row r="779">
          <cell r="D779" t="str">
            <v>40491</v>
          </cell>
          <cell r="E779" t="str">
            <v>รพ.เฉลิมพระเกียรติ</v>
          </cell>
          <cell r="F779" t="str">
            <v>โรงพยาบาลเฉลิมพระเกียรติ</v>
          </cell>
          <cell r="G779" t="str">
            <v>โรงพยาบาลชุมชน</v>
          </cell>
          <cell r="H779" t="str">
            <v>F3</v>
          </cell>
          <cell r="I779">
            <v>10</v>
          </cell>
        </row>
        <row r="780">
          <cell r="D780" t="str">
            <v>11339</v>
          </cell>
          <cell r="E780" t="str">
            <v>รพ.ถ้ำพรรณรา</v>
          </cell>
          <cell r="F780" t="str">
            <v>โรงพยาบาลถ้ำพรรณรา</v>
          </cell>
          <cell r="G780" t="str">
            <v>โรงพยาบาลชุมชน</v>
          </cell>
          <cell r="H780" t="str">
            <v>F3</v>
          </cell>
          <cell r="I780">
            <v>10</v>
          </cell>
        </row>
        <row r="781">
          <cell r="D781" t="str">
            <v>40742</v>
          </cell>
          <cell r="E781" t="str">
            <v>รพ.นบพิตำ</v>
          </cell>
          <cell r="F781" t="str">
            <v>โรงพยาบาลนบพิตำ</v>
          </cell>
          <cell r="G781" t="str">
            <v>โรงพยาบาลชุมชน</v>
          </cell>
          <cell r="H781" t="str">
            <v>F3</v>
          </cell>
          <cell r="I781">
            <v>0</v>
          </cell>
        </row>
        <row r="782">
          <cell r="D782" t="str">
            <v>40743</v>
          </cell>
          <cell r="E782" t="str">
            <v>รพ.พระพรหม</v>
          </cell>
          <cell r="F782" t="str">
            <v>โรงพยาบาลพระพรหม</v>
          </cell>
          <cell r="G782" t="str">
            <v>โรงพยาบาลชุมชน</v>
          </cell>
          <cell r="H782" t="str">
            <v>F3</v>
          </cell>
          <cell r="I782">
            <v>0</v>
          </cell>
        </row>
        <row r="783">
          <cell r="D783" t="str">
            <v>40492</v>
          </cell>
          <cell r="E783" t="str">
            <v>รพ.พ่อท่านคล้ายวาจาสิทธิ์</v>
          </cell>
          <cell r="F783" t="str">
            <v>โรงพยาบาลพ่อท่านคล้ายวาจาสิทธิ์</v>
          </cell>
          <cell r="G783" t="str">
            <v>โรงพยาบาลชุมชน</v>
          </cell>
          <cell r="H783" t="str">
            <v>F3</v>
          </cell>
          <cell r="I783">
            <v>10</v>
          </cell>
        </row>
        <row r="784">
          <cell r="D784" t="str">
            <v>10739</v>
          </cell>
          <cell r="E784" t="str">
            <v>รพ.พังงา</v>
          </cell>
          <cell r="F784" t="str">
            <v>โรงพยาบาลพังงา</v>
          </cell>
          <cell r="G784" t="str">
            <v>โรงพยาบาลทั่วไป</v>
          </cell>
          <cell r="H784" t="str">
            <v>S</v>
          </cell>
          <cell r="I784">
            <v>215</v>
          </cell>
        </row>
        <row r="785">
          <cell r="D785" t="str">
            <v>10740</v>
          </cell>
          <cell r="E785" t="str">
            <v>รพ.ตะกั่วป่า</v>
          </cell>
          <cell r="F785" t="str">
            <v>โรงพยาบาลตะกั่วป่า</v>
          </cell>
          <cell r="G785" t="str">
            <v>โรงพยาบาลทั่วไป</v>
          </cell>
          <cell r="H785" t="str">
            <v>M1</v>
          </cell>
          <cell r="I785">
            <v>209</v>
          </cell>
        </row>
        <row r="786">
          <cell r="D786" t="str">
            <v>11348</v>
          </cell>
          <cell r="E786" t="str">
            <v>รพ.กะปงชัยพัฒน์</v>
          </cell>
          <cell r="F786" t="str">
            <v>โรงพยาบาลกะปงชัยพัฒน์</v>
          </cell>
          <cell r="G786" t="str">
            <v>โรงพยาบาลชุมชน</v>
          </cell>
          <cell r="H786" t="str">
            <v>F2</v>
          </cell>
          <cell r="I786">
            <v>30</v>
          </cell>
        </row>
        <row r="787">
          <cell r="D787" t="str">
            <v>11347</v>
          </cell>
          <cell r="E787" t="str">
            <v>รพ.เกาะยาวชัยพัฒน์</v>
          </cell>
          <cell r="F787" t="str">
            <v>โรงพยาบาลเกาะยาวชัยพัฒน์</v>
          </cell>
          <cell r="G787" t="str">
            <v>โรงพยาบาลชุมชน</v>
          </cell>
          <cell r="H787" t="str">
            <v>F2</v>
          </cell>
          <cell r="I787">
            <v>30</v>
          </cell>
        </row>
        <row r="788">
          <cell r="D788" t="str">
            <v>11352</v>
          </cell>
          <cell r="E788" t="str">
            <v>รพ.คุระบุรีชัยพัฒน์</v>
          </cell>
          <cell r="F788" t="str">
            <v>โรงพยาบาลคุระบุรีชัยพัฒน์</v>
          </cell>
          <cell r="G788" t="str">
            <v>โรงพยาบาลชุมชน</v>
          </cell>
          <cell r="H788" t="str">
            <v>F2</v>
          </cell>
          <cell r="I788">
            <v>30</v>
          </cell>
        </row>
        <row r="789">
          <cell r="D789" t="str">
            <v>11349</v>
          </cell>
          <cell r="E789" t="str">
            <v>รพ.ตะกั่วทุ่ง</v>
          </cell>
          <cell r="F789" t="str">
            <v>โรงพยาบาลตะกั่วทุ่ง</v>
          </cell>
          <cell r="G789" t="str">
            <v>โรงพยาบาลชุมชน</v>
          </cell>
          <cell r="H789" t="str">
            <v>F2</v>
          </cell>
          <cell r="I789">
            <v>30</v>
          </cell>
        </row>
        <row r="790">
          <cell r="D790" t="str">
            <v>11353</v>
          </cell>
          <cell r="E790" t="str">
            <v>รพ.ทับปุด</v>
          </cell>
          <cell r="F790" t="str">
            <v>โรงพยาบาลทับปุด</v>
          </cell>
          <cell r="G790" t="str">
            <v>โรงพยาบาลชุมชน</v>
          </cell>
          <cell r="H790" t="str">
            <v>F2</v>
          </cell>
          <cell r="I790">
            <v>30</v>
          </cell>
        </row>
        <row r="791">
          <cell r="D791" t="str">
            <v>11354</v>
          </cell>
          <cell r="E791" t="str">
            <v>รพ.ท้ายเหมืองชัยพัฒน์</v>
          </cell>
          <cell r="F791" t="str">
            <v>โรงพยาบาลท้ายเหมืองชัยพัฒน์</v>
          </cell>
          <cell r="G791" t="str">
            <v>โรงพยาบาลชุมชน</v>
          </cell>
          <cell r="H791" t="str">
            <v>F2</v>
          </cell>
          <cell r="I791">
            <v>30</v>
          </cell>
        </row>
        <row r="792">
          <cell r="D792" t="str">
            <v>11350</v>
          </cell>
          <cell r="E792" t="str">
            <v>รพ.บางไทร</v>
          </cell>
          <cell r="F792" t="str">
            <v>โรงพยาบาลบางไทร</v>
          </cell>
          <cell r="G792" t="str">
            <v>โรงพยาบาลชุมชน</v>
          </cell>
          <cell r="H792" t="str">
            <v>F3</v>
          </cell>
          <cell r="I792">
            <v>0</v>
          </cell>
        </row>
        <row r="793">
          <cell r="D793" t="str">
            <v>10741</v>
          </cell>
          <cell r="E793" t="str">
            <v>รพ.วชิระภูเก็ต</v>
          </cell>
          <cell r="F793" t="str">
            <v>โรงพยาบาลวชิระภูเก็ต</v>
          </cell>
          <cell r="G793" t="str">
            <v>โรงพยาบาลศูนย์</v>
          </cell>
          <cell r="H793" t="str">
            <v>A</v>
          </cell>
          <cell r="I793">
            <v>591</v>
          </cell>
        </row>
        <row r="794">
          <cell r="D794" t="str">
            <v>11355</v>
          </cell>
          <cell r="E794" t="str">
            <v>รพ.ป่าตอง</v>
          </cell>
          <cell r="F794" t="str">
            <v>โรงพยาบาลป่าตอง</v>
          </cell>
          <cell r="G794" t="str">
            <v>โรงพยาบาลชุมชน</v>
          </cell>
          <cell r="H794" t="str">
            <v>M2</v>
          </cell>
          <cell r="I794">
            <v>62</v>
          </cell>
        </row>
        <row r="795">
          <cell r="D795" t="str">
            <v>11356</v>
          </cell>
          <cell r="E795" t="str">
            <v>รพ.ถลาง</v>
          </cell>
          <cell r="F795" t="str">
            <v>โรงพยาบาลถลาง</v>
          </cell>
          <cell r="G795" t="str">
            <v>โรงพยาบาลชุมชน</v>
          </cell>
          <cell r="H795" t="str">
            <v>F1</v>
          </cell>
          <cell r="I795">
            <v>64</v>
          </cell>
        </row>
        <row r="796">
          <cell r="D796" t="str">
            <v>41436</v>
          </cell>
          <cell r="E796" t="str">
            <v>รพ.ฉลอง</v>
          </cell>
          <cell r="F796" t="str">
            <v>โรงพยาบาลฉลอง</v>
          </cell>
          <cell r="G796" t="str">
            <v>โรงพยาบาลชุมชน</v>
          </cell>
          <cell r="H796" t="str">
            <v>F3</v>
          </cell>
          <cell r="I796">
            <v>0</v>
          </cell>
        </row>
        <row r="797">
          <cell r="D797" t="str">
            <v>10743</v>
          </cell>
          <cell r="E797" t="str">
            <v>รพ.ระนอง</v>
          </cell>
          <cell r="F797" t="str">
            <v>โรงพยาบาลระนอง</v>
          </cell>
          <cell r="G797" t="str">
            <v>โรงพยาบาลทั่วไป</v>
          </cell>
          <cell r="H797" t="str">
            <v>S</v>
          </cell>
          <cell r="I797">
            <v>300</v>
          </cell>
        </row>
        <row r="798">
          <cell r="D798" t="str">
            <v>11373</v>
          </cell>
          <cell r="E798" t="str">
            <v>รพ.กระบุรี</v>
          </cell>
          <cell r="F798" t="str">
            <v>โรงพยาบาลกระบุรี</v>
          </cell>
          <cell r="G798" t="str">
            <v>โรงพยาบาลชุมชน</v>
          </cell>
          <cell r="H798" t="str">
            <v>F2</v>
          </cell>
          <cell r="I798">
            <v>48</v>
          </cell>
        </row>
        <row r="799">
          <cell r="D799" t="str">
            <v>11372</v>
          </cell>
          <cell r="E799" t="str">
            <v>รพ.กะเปอร์</v>
          </cell>
          <cell r="F799" t="str">
            <v>โรงพยาบาลกะเปอร์</v>
          </cell>
          <cell r="G799" t="str">
            <v>โรงพยาบาลชุมชน</v>
          </cell>
          <cell r="H799" t="str">
            <v>F2</v>
          </cell>
          <cell r="I799">
            <v>30</v>
          </cell>
        </row>
        <row r="800">
          <cell r="D800" t="str">
            <v>11323</v>
          </cell>
          <cell r="E800" t="str">
            <v>รพ.ละอุ่น</v>
          </cell>
          <cell r="F800" t="str">
            <v>โรงพยาบาลละอุ่น</v>
          </cell>
          <cell r="G800" t="str">
            <v>โรงพยาบาลชุมชน</v>
          </cell>
          <cell r="H800" t="str">
            <v>F3</v>
          </cell>
          <cell r="I800">
            <v>10</v>
          </cell>
        </row>
        <row r="801">
          <cell r="D801" t="str">
            <v>11374</v>
          </cell>
          <cell r="E801" t="str">
            <v>รพ.สุขสำราญ</v>
          </cell>
          <cell r="F801" t="str">
            <v>โรงพยาบาลสุขสำราญ</v>
          </cell>
          <cell r="G801" t="str">
            <v>โรงพยาบาลชุมชน</v>
          </cell>
          <cell r="H801" t="str">
            <v>F3</v>
          </cell>
          <cell r="I801">
            <v>10</v>
          </cell>
        </row>
        <row r="802">
          <cell r="D802" t="str">
            <v>10681</v>
          </cell>
          <cell r="E802" t="str">
            <v>รพ.สุราษฎร์ธานี</v>
          </cell>
          <cell r="F802" t="str">
            <v>โรงพยาบาลสุราษฎร์ธานี</v>
          </cell>
          <cell r="G802" t="str">
            <v>โรงพยาบาลศูนย์</v>
          </cell>
          <cell r="H802" t="str">
            <v>A</v>
          </cell>
          <cell r="I802">
            <v>748</v>
          </cell>
        </row>
        <row r="803">
          <cell r="D803" t="str">
            <v>10742</v>
          </cell>
          <cell r="E803" t="str">
            <v>รพ.เกาะสมุย</v>
          </cell>
          <cell r="F803" t="str">
            <v>โรงพยาบาลเกาะสมุย</v>
          </cell>
          <cell r="G803" t="str">
            <v>โรงพยาบาลทั่วไป</v>
          </cell>
          <cell r="H803" t="str">
            <v>M1</v>
          </cell>
          <cell r="I803">
            <v>158</v>
          </cell>
        </row>
        <row r="804">
          <cell r="D804" t="str">
            <v>11357</v>
          </cell>
          <cell r="E804" t="str">
            <v>รพ.กาญจนดิษฐ์</v>
          </cell>
          <cell r="F804" t="str">
            <v>โรงพยาบาลกาญจนดิษฐ์</v>
          </cell>
          <cell r="G804" t="str">
            <v>โรงพยาบาลชุมชน</v>
          </cell>
          <cell r="H804" t="str">
            <v>M2</v>
          </cell>
          <cell r="I804">
            <v>141</v>
          </cell>
        </row>
        <row r="805">
          <cell r="D805" t="str">
            <v>11360</v>
          </cell>
          <cell r="E805" t="str">
            <v>รพ.ไชยา</v>
          </cell>
          <cell r="F805" t="str">
            <v>โรงพยาบาลไชยา</v>
          </cell>
          <cell r="G805" t="str">
            <v>โรงพยาบาลชุมชน</v>
          </cell>
          <cell r="H805" t="str">
            <v>M2</v>
          </cell>
          <cell r="I805">
            <v>70</v>
          </cell>
        </row>
        <row r="806">
          <cell r="D806" t="str">
            <v>14138</v>
          </cell>
          <cell r="E806" t="str">
            <v>รพ.ท่าโรงช้าง</v>
          </cell>
          <cell r="F806" t="str">
            <v>โรงพยาบาลท่าโรงช้าง</v>
          </cell>
          <cell r="G806" t="str">
            <v>โรงพยาบาลชุมชน</v>
          </cell>
          <cell r="H806" t="str">
            <v>M2</v>
          </cell>
          <cell r="I806">
            <v>73</v>
          </cell>
        </row>
        <row r="807">
          <cell r="D807" t="str">
            <v>11366</v>
          </cell>
          <cell r="E807" t="str">
            <v>รพ.บ้านนาสาร</v>
          </cell>
          <cell r="F807" t="str">
            <v>โรงพยาบาลบ้านนาสาร</v>
          </cell>
          <cell r="G807" t="str">
            <v>โรงพยาบาลชุมชน</v>
          </cell>
          <cell r="H807" t="str">
            <v>M2</v>
          </cell>
          <cell r="I807">
            <v>65</v>
          </cell>
        </row>
        <row r="808">
          <cell r="D808" t="str">
            <v>11459</v>
          </cell>
          <cell r="E808" t="str">
            <v>รพ.สมเด็จพระยุพราชเวียงสระ</v>
          </cell>
          <cell r="F808" t="str">
            <v>โรงพยาบาลสมเด็จพระยุพราชเวียงสระ</v>
          </cell>
          <cell r="G808" t="str">
            <v>โรงพยาบาลชุมชน</v>
          </cell>
          <cell r="H808" t="str">
            <v>M2</v>
          </cell>
          <cell r="I808">
            <v>110</v>
          </cell>
        </row>
        <row r="809">
          <cell r="D809" t="str">
            <v>11359</v>
          </cell>
          <cell r="E809" t="str">
            <v>รพ.เกาะพงัน</v>
          </cell>
          <cell r="F809" t="str">
            <v>โรงพยาบาลเกาะพงัน</v>
          </cell>
          <cell r="G809" t="str">
            <v>โรงพยาบาลชุมชน</v>
          </cell>
          <cell r="H809" t="str">
            <v>F2</v>
          </cell>
          <cell r="I809">
            <v>30</v>
          </cell>
        </row>
        <row r="810">
          <cell r="D810" t="str">
            <v>11362</v>
          </cell>
          <cell r="E810" t="str">
            <v>รพ.คีรีรัฐนิคม</v>
          </cell>
          <cell r="F810" t="str">
            <v>โรงพยาบาลคีรีรัฐนิคม</v>
          </cell>
          <cell r="G810" t="str">
            <v>โรงพยาบาลชุมชน</v>
          </cell>
          <cell r="H810" t="str">
            <v>F2</v>
          </cell>
          <cell r="I810">
            <v>32</v>
          </cell>
        </row>
        <row r="811">
          <cell r="D811" t="str">
            <v>11368</v>
          </cell>
          <cell r="E811" t="str">
            <v>รพ.เคียนซา</v>
          </cell>
          <cell r="F811" t="str">
            <v>โรงพยาบาลเคียนซา</v>
          </cell>
          <cell r="G811" t="str">
            <v>โรงพยาบาลชุมชน</v>
          </cell>
          <cell r="H811" t="str">
            <v>F2</v>
          </cell>
          <cell r="I811">
            <v>37</v>
          </cell>
        </row>
        <row r="812">
          <cell r="D812" t="str">
            <v>11371</v>
          </cell>
          <cell r="E812" t="str">
            <v>รพ.ชัยบุรี</v>
          </cell>
          <cell r="F812" t="str">
            <v>โรงพยาบาลชัยบุรี</v>
          </cell>
          <cell r="G812" t="str">
            <v>โรงพยาบาลชุมชน</v>
          </cell>
          <cell r="H812" t="str">
            <v>F2</v>
          </cell>
          <cell r="I812">
            <v>33</v>
          </cell>
        </row>
        <row r="813">
          <cell r="D813" t="str">
            <v>11358</v>
          </cell>
          <cell r="E813" t="str">
            <v>รพ.ดอนสัก</v>
          </cell>
          <cell r="F813" t="str">
            <v>โรงพยาบาลดอนสัก</v>
          </cell>
          <cell r="G813" t="str">
            <v>โรงพยาบาลชุมชน</v>
          </cell>
          <cell r="H813" t="str">
            <v>F2</v>
          </cell>
          <cell r="I813">
            <v>33</v>
          </cell>
        </row>
        <row r="814">
          <cell r="D814" t="str">
            <v>11365</v>
          </cell>
          <cell r="E814" t="str">
            <v>รพ.ท่าฉาง</v>
          </cell>
          <cell r="F814" t="str">
            <v>โรงพยาบาลท่าฉาง</v>
          </cell>
          <cell r="G814" t="str">
            <v>โรงพยาบาลชุมชน</v>
          </cell>
          <cell r="H814" t="str">
            <v>F2</v>
          </cell>
          <cell r="I814">
            <v>28</v>
          </cell>
        </row>
        <row r="815">
          <cell r="D815" t="str">
            <v>11361</v>
          </cell>
          <cell r="E815" t="str">
            <v>รพ.ท่าชนะ</v>
          </cell>
          <cell r="F815" t="str">
            <v>โรงพยาบาลท่าชนะ</v>
          </cell>
          <cell r="G815" t="str">
            <v>โรงพยาบาลชุมชน</v>
          </cell>
          <cell r="H815" t="str">
            <v>F2</v>
          </cell>
          <cell r="I815">
            <v>58</v>
          </cell>
        </row>
        <row r="816">
          <cell r="D816" t="str">
            <v>11367</v>
          </cell>
          <cell r="E816" t="str">
            <v>รพ.บ้านนาเดิม</v>
          </cell>
          <cell r="F816" t="str">
            <v>โรงพยาบาลบ้านนาเดิม</v>
          </cell>
          <cell r="G816" t="str">
            <v>โรงพยาบาลชุมชน</v>
          </cell>
          <cell r="H816" t="str">
            <v>F2</v>
          </cell>
          <cell r="I816">
            <v>35</v>
          </cell>
        </row>
        <row r="817">
          <cell r="D817" t="str">
            <v>11364</v>
          </cell>
          <cell r="E817" t="str">
            <v>รพ.พนม</v>
          </cell>
          <cell r="F817" t="str">
            <v>โรงพยาบาลพนม</v>
          </cell>
          <cell r="G817" t="str">
            <v>โรงพยาบาลชุมชน</v>
          </cell>
          <cell r="H817" t="str">
            <v>F2</v>
          </cell>
          <cell r="I817">
            <v>43</v>
          </cell>
        </row>
        <row r="818">
          <cell r="D818" t="str">
            <v>11369</v>
          </cell>
          <cell r="E818" t="str">
            <v>รพ.พระแสง</v>
          </cell>
          <cell r="F818" t="str">
            <v>โรงพยาบาลพระแสง</v>
          </cell>
          <cell r="G818" t="str">
            <v>โรงพยาบาลชุมชน</v>
          </cell>
          <cell r="H818" t="str">
            <v>F2</v>
          </cell>
          <cell r="I818">
            <v>74</v>
          </cell>
        </row>
        <row r="819">
          <cell r="D819" t="str">
            <v>11370</v>
          </cell>
          <cell r="E819" t="str">
            <v>รพ.พุนพิน</v>
          </cell>
          <cell r="F819" t="str">
            <v>โรงพยาบาลพุนพิน</v>
          </cell>
          <cell r="G819" t="str">
            <v>โรงพยาบาลชุมชน</v>
          </cell>
          <cell r="H819" t="str">
            <v>F2</v>
          </cell>
          <cell r="I819">
            <v>83</v>
          </cell>
        </row>
        <row r="820">
          <cell r="D820" t="str">
            <v>11654</v>
          </cell>
          <cell r="E820" t="str">
            <v>รพ.วิภาวดี</v>
          </cell>
          <cell r="F820" t="str">
            <v>โรงพยาบาลวิภาวดี</v>
          </cell>
          <cell r="G820" t="str">
            <v>โรงพยาบาลชุมชน</v>
          </cell>
          <cell r="H820" t="str">
            <v>F2</v>
          </cell>
          <cell r="I820">
            <v>34</v>
          </cell>
        </row>
        <row r="821">
          <cell r="D821" t="str">
            <v>11363</v>
          </cell>
          <cell r="E821" t="str">
            <v>รพ.บ้านตาขุน</v>
          </cell>
          <cell r="F821" t="str">
            <v>โรงพยาบาลบ้านตาขุน</v>
          </cell>
          <cell r="G821" t="str">
            <v>โรงพยาบาลชุมชน</v>
          </cell>
          <cell r="H821" t="str">
            <v>F3</v>
          </cell>
          <cell r="I821">
            <v>42</v>
          </cell>
        </row>
        <row r="822">
          <cell r="D822" t="str">
            <v>10683</v>
          </cell>
          <cell r="E822" t="str">
            <v>รพ.ตรัง</v>
          </cell>
          <cell r="F822" t="str">
            <v>โรงพยาบาลตรัง</v>
          </cell>
          <cell r="G822" t="str">
            <v>โรงพยาบาลศูนย์</v>
          </cell>
          <cell r="H822" t="str">
            <v>A</v>
          </cell>
          <cell r="I822">
            <v>553</v>
          </cell>
        </row>
        <row r="823">
          <cell r="D823" t="str">
            <v>11411</v>
          </cell>
          <cell r="E823" t="str">
            <v>รพ.ห้วยยอด</v>
          </cell>
          <cell r="F823" t="str">
            <v>โรงพยาบาลห้วยยอด</v>
          </cell>
          <cell r="G823" t="str">
            <v>โรงพยาบาลชุมชน</v>
          </cell>
          <cell r="H823" t="str">
            <v>M2</v>
          </cell>
          <cell r="I823">
            <v>90</v>
          </cell>
        </row>
        <row r="824">
          <cell r="D824" t="str">
            <v>11407</v>
          </cell>
          <cell r="E824" t="str">
            <v>รพ.กันตัง</v>
          </cell>
          <cell r="F824" t="str">
            <v>โรงพยาบาลกันตัง</v>
          </cell>
          <cell r="G824" t="str">
            <v>โรงพยาบาลชุมชน</v>
          </cell>
          <cell r="H824" t="str">
            <v>F1</v>
          </cell>
          <cell r="I824">
            <v>60</v>
          </cell>
        </row>
        <row r="825">
          <cell r="D825" t="str">
            <v>11408</v>
          </cell>
          <cell r="E825" t="str">
            <v>รพ.ย่านตาขาว</v>
          </cell>
          <cell r="F825" t="str">
            <v>โรงพยาบาลย่านตาขาว</v>
          </cell>
          <cell r="G825" t="str">
            <v>โรงพยาบาลชุมชน</v>
          </cell>
          <cell r="H825" t="str">
            <v>F1</v>
          </cell>
          <cell r="I825">
            <v>60</v>
          </cell>
        </row>
        <row r="826">
          <cell r="D826" t="str">
            <v>11413</v>
          </cell>
          <cell r="E826" t="str">
            <v>รพ.นาโยง</v>
          </cell>
          <cell r="F826" t="str">
            <v>โรงพยาบาลนาโยง</v>
          </cell>
          <cell r="G826" t="str">
            <v>โรงพยาบาลชุมชน</v>
          </cell>
          <cell r="H826" t="str">
            <v>F2</v>
          </cell>
          <cell r="I826">
            <v>60</v>
          </cell>
        </row>
        <row r="827">
          <cell r="D827" t="str">
            <v>11409</v>
          </cell>
          <cell r="E827" t="str">
            <v>รพ.ปะเหลียน</v>
          </cell>
          <cell r="F827" t="str">
            <v>โรงพยาบาลปะเหลียน</v>
          </cell>
          <cell r="G827" t="str">
            <v>โรงพยาบาลชุมชน</v>
          </cell>
          <cell r="H827" t="str">
            <v>F2</v>
          </cell>
          <cell r="I827">
            <v>30</v>
          </cell>
        </row>
        <row r="828">
          <cell r="D828" t="str">
            <v>14139</v>
          </cell>
          <cell r="E828" t="str">
            <v>รพ.รัษฎา</v>
          </cell>
          <cell r="F828" t="str">
            <v>โรงพยาบาลรัษฎา</v>
          </cell>
          <cell r="G828" t="str">
            <v>โรงพยาบาลชุมชน</v>
          </cell>
          <cell r="H828" t="str">
            <v>F2</v>
          </cell>
          <cell r="I828">
            <v>30</v>
          </cell>
        </row>
        <row r="829">
          <cell r="D829" t="str">
            <v>11412</v>
          </cell>
          <cell r="E829" t="str">
            <v>รพ.วังวิเศษ</v>
          </cell>
          <cell r="F829" t="str">
            <v>โรงพยาบาลวังวิเศษ</v>
          </cell>
          <cell r="G829" t="str">
            <v>โรงพยาบาลชุมชน</v>
          </cell>
          <cell r="H829" t="str">
            <v>F2</v>
          </cell>
          <cell r="I829">
            <v>30</v>
          </cell>
        </row>
        <row r="830">
          <cell r="D830" t="str">
            <v>11410</v>
          </cell>
          <cell r="E830" t="str">
            <v>รพ.สิเกา</v>
          </cell>
          <cell r="F830" t="str">
            <v>โรงพยาบาลสิเกา</v>
          </cell>
          <cell r="G830" t="str">
            <v>โรงพยาบาลชุมชน</v>
          </cell>
          <cell r="H830" t="str">
            <v>F2</v>
          </cell>
          <cell r="I830">
            <v>60</v>
          </cell>
        </row>
        <row r="831">
          <cell r="D831" t="str">
            <v>28817</v>
          </cell>
          <cell r="E831" t="str">
            <v>รพ.หาดสำราญเฉลิมพระเกียรติ ๘๐ พรรษา</v>
          </cell>
          <cell r="F831" t="str">
            <v>โรงพยาบาลหาดสำราญเฉลิมพระเกียรติ ๘๐ พรรษา</v>
          </cell>
          <cell r="G831" t="str">
            <v>โรงพยาบาลชุมชน</v>
          </cell>
          <cell r="H831" t="str">
            <v>F3</v>
          </cell>
          <cell r="I831">
            <v>25</v>
          </cell>
        </row>
        <row r="832">
          <cell r="D832" t="str">
            <v>10750</v>
          </cell>
          <cell r="E832" t="str">
            <v>รพ.นราธิวาสราชนครินทร์</v>
          </cell>
          <cell r="F832" t="str">
            <v>โรงพยาบาลนราธิวาสราชนครินทร์</v>
          </cell>
          <cell r="G832" t="str">
            <v>โรงพยาบาลทั่วไป</v>
          </cell>
          <cell r="H832" t="str">
            <v>S</v>
          </cell>
          <cell r="I832">
            <v>407</v>
          </cell>
        </row>
        <row r="833">
          <cell r="D833" t="str">
            <v>10751</v>
          </cell>
          <cell r="E833" t="str">
            <v>รพ.สุไหงโก-ลก</v>
          </cell>
          <cell r="F833" t="str">
            <v>โรงพยาบาลสุไหงโก-ลก</v>
          </cell>
          <cell r="G833" t="str">
            <v>โรงพยาบาลทั่วไป</v>
          </cell>
          <cell r="H833" t="str">
            <v>M1</v>
          </cell>
          <cell r="I833">
            <v>210</v>
          </cell>
        </row>
        <row r="834">
          <cell r="D834" t="str">
            <v>11435</v>
          </cell>
          <cell r="E834" t="str">
            <v>รพ.ตากใบ</v>
          </cell>
          <cell r="F834" t="str">
            <v>โรงพยาบาลตากใบ</v>
          </cell>
          <cell r="G834" t="str">
            <v>โรงพยาบาลชุมชน</v>
          </cell>
          <cell r="H834" t="str">
            <v>F1</v>
          </cell>
          <cell r="I834">
            <v>109</v>
          </cell>
        </row>
        <row r="835">
          <cell r="D835" t="str">
            <v>11437</v>
          </cell>
          <cell r="E835" t="str">
            <v>รพ.ระแงะ</v>
          </cell>
          <cell r="F835" t="str">
            <v>โรงพยาบาลระแงะ</v>
          </cell>
          <cell r="G835" t="str">
            <v>โรงพยาบาลชุมชน</v>
          </cell>
          <cell r="H835" t="str">
            <v>F1</v>
          </cell>
          <cell r="I835">
            <v>120</v>
          </cell>
        </row>
        <row r="836">
          <cell r="D836" t="str">
            <v>13818</v>
          </cell>
          <cell r="E836" t="str">
            <v>รพ.จะแนะ</v>
          </cell>
          <cell r="F836" t="str">
            <v>โรงพยาบาลจะแนะ</v>
          </cell>
          <cell r="G836" t="str">
            <v>โรงพยาบาลชุมชน</v>
          </cell>
          <cell r="H836" t="str">
            <v>F2</v>
          </cell>
          <cell r="I836">
            <v>37</v>
          </cell>
        </row>
        <row r="837">
          <cell r="D837" t="str">
            <v>15010</v>
          </cell>
          <cell r="E837" t="str">
            <v>รพ.เจาะไอร้อง</v>
          </cell>
          <cell r="F837" t="str">
            <v>โรงพยาบาลเจาะไอร้อง</v>
          </cell>
          <cell r="G837" t="str">
            <v>โรงพยาบาลชุมชน</v>
          </cell>
          <cell r="H837" t="str">
            <v>F2</v>
          </cell>
          <cell r="I837">
            <v>34</v>
          </cell>
        </row>
        <row r="838">
          <cell r="D838" t="str">
            <v>11436</v>
          </cell>
          <cell r="E838" t="str">
            <v>รพ.บาเจาะ</v>
          </cell>
          <cell r="F838" t="str">
            <v>โรงพยาบาลบาเจาะ</v>
          </cell>
          <cell r="G838" t="str">
            <v>โรงพยาบาลชุมชน</v>
          </cell>
          <cell r="H838" t="str">
            <v>F2</v>
          </cell>
          <cell r="I838">
            <v>68</v>
          </cell>
        </row>
        <row r="839">
          <cell r="D839" t="str">
            <v>23771</v>
          </cell>
          <cell r="E839" t="str">
            <v>รพ.ยี่งอเฉลิมพระเกียรติ ๘๐ พรรษา</v>
          </cell>
          <cell r="F839" t="str">
            <v>โรงพยาบาลยี่งอเฉลิมพระเกียรติ ๘๐ พรรษา</v>
          </cell>
          <cell r="G839" t="str">
            <v>โรงพยาบาลชุมชน</v>
          </cell>
          <cell r="H839" t="str">
            <v>F2</v>
          </cell>
          <cell r="I839">
            <v>44</v>
          </cell>
        </row>
        <row r="840">
          <cell r="D840" t="str">
            <v>11438</v>
          </cell>
          <cell r="E840" t="str">
            <v>รพ.รือเสาะ</v>
          </cell>
          <cell r="F840" t="str">
            <v>โรงพยาบาลรือเสาะ</v>
          </cell>
          <cell r="G840" t="str">
            <v>โรงพยาบาลชุมชน</v>
          </cell>
          <cell r="H840" t="str">
            <v>F2</v>
          </cell>
          <cell r="I840">
            <v>82</v>
          </cell>
        </row>
        <row r="841">
          <cell r="D841" t="str">
            <v>11440</v>
          </cell>
          <cell r="E841" t="str">
            <v>รพ.แว้ง</v>
          </cell>
          <cell r="F841" t="str">
            <v>โรงพยาบาลแว้ง</v>
          </cell>
          <cell r="G841" t="str">
            <v>โรงพยาบาลชุมชน</v>
          </cell>
          <cell r="H841" t="str">
            <v>F2</v>
          </cell>
          <cell r="I841">
            <v>36</v>
          </cell>
        </row>
        <row r="842">
          <cell r="D842" t="str">
            <v>11439</v>
          </cell>
          <cell r="E842" t="str">
            <v>รพ.ศรีสาคร</v>
          </cell>
          <cell r="F842" t="str">
            <v>โรงพยาบาลศรีสาคร</v>
          </cell>
          <cell r="G842" t="str">
            <v>โรงพยาบาลชุมชน</v>
          </cell>
          <cell r="H842" t="str">
            <v>F2</v>
          </cell>
          <cell r="I842">
            <v>42</v>
          </cell>
        </row>
        <row r="843">
          <cell r="D843" t="str">
            <v>11441</v>
          </cell>
          <cell r="E843" t="str">
            <v>รพ.สุคิริน</v>
          </cell>
          <cell r="F843" t="str">
            <v>โรงพยาบาลสุคิริน</v>
          </cell>
          <cell r="G843" t="str">
            <v>โรงพยาบาลชุมชน</v>
          </cell>
          <cell r="H843" t="str">
            <v>F2</v>
          </cell>
          <cell r="I843">
            <v>38</v>
          </cell>
        </row>
        <row r="844">
          <cell r="D844" t="str">
            <v>11442</v>
          </cell>
          <cell r="E844" t="str">
            <v>รพ.สุไหงปาดี</v>
          </cell>
          <cell r="F844" t="str">
            <v>โรงพยาบาลสุไหงปาดี</v>
          </cell>
          <cell r="G844" t="str">
            <v>โรงพยาบาลชุมชน</v>
          </cell>
          <cell r="H844" t="str">
            <v>F2</v>
          </cell>
          <cell r="I844">
            <v>35</v>
          </cell>
        </row>
        <row r="845">
          <cell r="D845" t="str">
            <v>10748</v>
          </cell>
          <cell r="E845" t="str">
            <v>รพ.ปัตตานี</v>
          </cell>
          <cell r="F845" t="str">
            <v>โรงพยาบาลปัตตานี</v>
          </cell>
          <cell r="G845" t="str">
            <v>โรงพยาบาลทั่วไป</v>
          </cell>
          <cell r="H845" t="str">
            <v>S</v>
          </cell>
          <cell r="I845">
            <v>504</v>
          </cell>
        </row>
        <row r="846">
          <cell r="D846" t="str">
            <v>11460</v>
          </cell>
          <cell r="E846" t="str">
            <v>รพ.สมเด็จพระยุพราชสายบุรี</v>
          </cell>
          <cell r="F846" t="str">
            <v>โรงพยาบาลสมเด็จพระยุพราชสายบุรี</v>
          </cell>
          <cell r="G846" t="str">
            <v>โรงพยาบาลชุมชน</v>
          </cell>
          <cell r="H846" t="str">
            <v>M2</v>
          </cell>
          <cell r="I846">
            <v>80</v>
          </cell>
        </row>
        <row r="847">
          <cell r="D847" t="str">
            <v>11423</v>
          </cell>
          <cell r="E847" t="str">
            <v>รพ.โคกโพธิ์</v>
          </cell>
          <cell r="F847" t="str">
            <v>โรงพยาบาลโคกโพธิ์</v>
          </cell>
          <cell r="G847" t="str">
            <v>โรงพยาบาลชุมชน</v>
          </cell>
          <cell r="H847" t="str">
            <v>F1</v>
          </cell>
          <cell r="I847">
            <v>104</v>
          </cell>
        </row>
        <row r="848">
          <cell r="D848" t="str">
            <v>11464</v>
          </cell>
          <cell r="E848" t="str">
            <v>รพ.กะพ้อ</v>
          </cell>
          <cell r="F848" t="str">
            <v>โรงพยาบาลกะพ้อ</v>
          </cell>
          <cell r="G848" t="str">
            <v>โรงพยาบาลชุมชน</v>
          </cell>
          <cell r="H848" t="str">
            <v>F2</v>
          </cell>
          <cell r="I848">
            <v>32</v>
          </cell>
        </row>
        <row r="849">
          <cell r="D849" t="str">
            <v>11427</v>
          </cell>
          <cell r="E849" t="str">
            <v>รพ.ทุ่งยางแดง</v>
          </cell>
          <cell r="F849" t="str">
            <v>โรงพยาบาลทุ่งยางแดง</v>
          </cell>
          <cell r="G849" t="str">
            <v>โรงพยาบาลชุมชน</v>
          </cell>
          <cell r="H849" t="str">
            <v>F2</v>
          </cell>
          <cell r="I849">
            <v>30</v>
          </cell>
        </row>
        <row r="850">
          <cell r="D850" t="str">
            <v>11425</v>
          </cell>
          <cell r="E850" t="str">
            <v>รพ.ปะนาเระ</v>
          </cell>
          <cell r="F850" t="str">
            <v>โรงพยาบาลปะนาเระ</v>
          </cell>
          <cell r="G850" t="str">
            <v>โรงพยาบาลชุมชน</v>
          </cell>
          <cell r="H850" t="str">
            <v>F2</v>
          </cell>
          <cell r="I850">
            <v>30</v>
          </cell>
        </row>
        <row r="851">
          <cell r="D851" t="str">
            <v>11426</v>
          </cell>
          <cell r="E851" t="str">
            <v>รพ.มายอ</v>
          </cell>
          <cell r="F851" t="str">
            <v>โรงพยาบาลมายอ</v>
          </cell>
          <cell r="G851" t="str">
            <v>โรงพยาบาลชุมชน</v>
          </cell>
          <cell r="H851" t="str">
            <v>F2</v>
          </cell>
          <cell r="I851">
            <v>42</v>
          </cell>
        </row>
        <row r="852">
          <cell r="D852" t="str">
            <v>11431</v>
          </cell>
          <cell r="E852" t="str">
            <v>รพ.แม่ลาน</v>
          </cell>
          <cell r="F852" t="str">
            <v>โรงพยาบาลแม่ลาน</v>
          </cell>
          <cell r="G852" t="str">
            <v>โรงพยาบาลชุมชน</v>
          </cell>
          <cell r="H852" t="str">
            <v>F2</v>
          </cell>
          <cell r="I852">
            <v>30</v>
          </cell>
        </row>
        <row r="853">
          <cell r="D853" t="str">
            <v>11428</v>
          </cell>
          <cell r="E853" t="str">
            <v>รพ.ไม้แก่น</v>
          </cell>
          <cell r="F853" t="str">
            <v>โรงพยาบาลไม้แก่น</v>
          </cell>
          <cell r="G853" t="str">
            <v>โรงพยาบาลชุมชน</v>
          </cell>
          <cell r="H853" t="str">
            <v>F2</v>
          </cell>
          <cell r="I853">
            <v>30</v>
          </cell>
        </row>
        <row r="854">
          <cell r="D854" t="str">
            <v>11430</v>
          </cell>
          <cell r="E854" t="str">
            <v>รพ.ยะรัง</v>
          </cell>
          <cell r="F854" t="str">
            <v>โรงพยาบาลยะรัง</v>
          </cell>
          <cell r="G854" t="str">
            <v>โรงพยาบาลชุมชน</v>
          </cell>
          <cell r="H854" t="str">
            <v>F2</v>
          </cell>
          <cell r="I854">
            <v>49</v>
          </cell>
        </row>
        <row r="855">
          <cell r="D855" t="str">
            <v>11429</v>
          </cell>
          <cell r="E855" t="str">
            <v>รพ.ยะหริ่ง</v>
          </cell>
          <cell r="F855" t="str">
            <v>โรงพยาบาลยะหริ่ง</v>
          </cell>
          <cell r="G855" t="str">
            <v>โรงพยาบาลชุมชน</v>
          </cell>
          <cell r="H855" t="str">
            <v>F2</v>
          </cell>
          <cell r="I855">
            <v>62</v>
          </cell>
        </row>
        <row r="856">
          <cell r="D856" t="str">
            <v>11424</v>
          </cell>
          <cell r="E856" t="str">
            <v>รพ.หนองจิก</v>
          </cell>
          <cell r="F856" t="str">
            <v>โรงพยาบาลหนองจิก</v>
          </cell>
          <cell r="G856" t="str">
            <v>โรงพยาบาลชุมชน</v>
          </cell>
          <cell r="H856" t="str">
            <v>F2</v>
          </cell>
          <cell r="I856">
            <v>46</v>
          </cell>
        </row>
        <row r="857">
          <cell r="D857" t="str">
            <v>10747</v>
          </cell>
          <cell r="E857" t="str">
            <v>รพ.พัทลุง</v>
          </cell>
          <cell r="F857" t="str">
            <v>โรงพยาบาลพัทลุง</v>
          </cell>
          <cell r="G857" t="str">
            <v>โรงพยาบาลทั่วไป</v>
          </cell>
          <cell r="H857" t="str">
            <v>S</v>
          </cell>
          <cell r="I857">
            <v>448</v>
          </cell>
        </row>
        <row r="858">
          <cell r="D858" t="str">
            <v>11417</v>
          </cell>
          <cell r="E858" t="str">
            <v>รพ.ควนขนุน</v>
          </cell>
          <cell r="F858" t="str">
            <v>โรงพยาบาลควนขนุน</v>
          </cell>
          <cell r="G858" t="str">
            <v>โรงพยาบาลชุมชน</v>
          </cell>
          <cell r="H858" t="str">
            <v>M2</v>
          </cell>
          <cell r="I858">
            <v>90</v>
          </cell>
        </row>
        <row r="859">
          <cell r="D859" t="str">
            <v>11416</v>
          </cell>
          <cell r="E859" t="str">
            <v>รพ.ตะโหมด</v>
          </cell>
          <cell r="F859" t="str">
            <v>โรงพยาบาลตะโหมด</v>
          </cell>
          <cell r="G859" t="str">
            <v>โรงพยาบาลชุมชน</v>
          </cell>
          <cell r="H859" t="str">
            <v>F1</v>
          </cell>
          <cell r="I859">
            <v>30</v>
          </cell>
        </row>
        <row r="860">
          <cell r="D860" t="str">
            <v>11414</v>
          </cell>
          <cell r="E860" t="str">
            <v>รพ.กงหรา</v>
          </cell>
          <cell r="F860" t="str">
            <v>โรงพยาบาลกงหรา</v>
          </cell>
          <cell r="G860" t="str">
            <v>โรงพยาบาลชุมชน</v>
          </cell>
          <cell r="H860" t="str">
            <v>F2</v>
          </cell>
          <cell r="I860">
            <v>30</v>
          </cell>
        </row>
        <row r="861">
          <cell r="D861" t="str">
            <v>11415</v>
          </cell>
          <cell r="E861" t="str">
            <v>รพ.เขาชัยสน</v>
          </cell>
          <cell r="F861" t="str">
            <v>โรงพยาบาลเขาชัยสน</v>
          </cell>
          <cell r="G861" t="str">
            <v>โรงพยาบาลชุมชน</v>
          </cell>
          <cell r="H861" t="str">
            <v>F2</v>
          </cell>
          <cell r="I861">
            <v>30</v>
          </cell>
        </row>
        <row r="862">
          <cell r="D862" t="str">
            <v>11421</v>
          </cell>
          <cell r="E862" t="str">
            <v>รพ.บางแก้ว</v>
          </cell>
          <cell r="F862" t="str">
            <v>โรงพยาบาลบางแก้ว</v>
          </cell>
          <cell r="G862" t="str">
            <v>โรงพยาบาลชุมชน</v>
          </cell>
          <cell r="H862" t="str">
            <v>F2</v>
          </cell>
          <cell r="I862">
            <v>30</v>
          </cell>
        </row>
        <row r="863">
          <cell r="D863" t="str">
            <v>11418</v>
          </cell>
          <cell r="E863" t="str">
            <v>รพ.ปากพะยูน</v>
          </cell>
          <cell r="F863" t="str">
            <v>โรงพยาบาลปากพะยูน</v>
          </cell>
          <cell r="G863" t="str">
            <v>โรงพยาบาลชุมชน</v>
          </cell>
          <cell r="H863" t="str">
            <v>F2</v>
          </cell>
          <cell r="I863">
            <v>30</v>
          </cell>
        </row>
        <row r="864">
          <cell r="D864" t="str">
            <v>11420</v>
          </cell>
          <cell r="E864" t="str">
            <v>รพ.ป่าบอน</v>
          </cell>
          <cell r="F864" t="str">
            <v>โรงพยาบาลป่าบอน</v>
          </cell>
          <cell r="G864" t="str">
            <v>โรงพยาบาลชุมชน</v>
          </cell>
          <cell r="H864" t="str">
            <v>F2</v>
          </cell>
          <cell r="I864">
            <v>30</v>
          </cell>
        </row>
        <row r="865">
          <cell r="D865" t="str">
            <v>11422</v>
          </cell>
          <cell r="E865" t="str">
            <v>รพ.ป่าพะยอม</v>
          </cell>
          <cell r="F865" t="str">
            <v>โรงพยาบาลป่าพะยอม</v>
          </cell>
          <cell r="G865" t="str">
            <v>โรงพยาบาลชุมชน</v>
          </cell>
          <cell r="H865" t="str">
            <v>F2</v>
          </cell>
          <cell r="I865">
            <v>30</v>
          </cell>
        </row>
        <row r="866">
          <cell r="D866" t="str">
            <v>11419</v>
          </cell>
          <cell r="E866" t="str">
            <v>รพ.ศรีบรรพต</v>
          </cell>
          <cell r="F866" t="str">
            <v>โรงพยาบาลศรีบรรพต</v>
          </cell>
          <cell r="G866" t="str">
            <v>โรงพยาบาลชุมชน</v>
          </cell>
          <cell r="H866" t="str">
            <v>F2</v>
          </cell>
          <cell r="I866">
            <v>30</v>
          </cell>
        </row>
        <row r="867">
          <cell r="D867" t="str">
            <v>24673</v>
          </cell>
          <cell r="E867" t="str">
            <v>รพ.ศรีนครินทร์(ปัญญานันทภิกขุ)</v>
          </cell>
          <cell r="F867" t="str">
            <v>โรงพยาบาลศรีนครินทร์(ปัญญานันทภิกขุ)</v>
          </cell>
          <cell r="G867" t="str">
            <v>โรงพยาบาลชุมชน</v>
          </cell>
          <cell r="H867" t="str">
            <v>F3</v>
          </cell>
          <cell r="I867">
            <v>30</v>
          </cell>
        </row>
        <row r="868">
          <cell r="D868" t="str">
            <v>10684</v>
          </cell>
          <cell r="E868" t="str">
            <v>รพ.ยะลา</v>
          </cell>
          <cell r="F868" t="str">
            <v>โรงพยาบาลยะลา</v>
          </cell>
          <cell r="G868" t="str">
            <v>โรงพยาบาลศูนย์</v>
          </cell>
          <cell r="H868" t="str">
            <v>A</v>
          </cell>
          <cell r="I868">
            <v>479</v>
          </cell>
        </row>
        <row r="869">
          <cell r="D869" t="str">
            <v>10749</v>
          </cell>
          <cell r="E869" t="str">
            <v>รพ.เบตง</v>
          </cell>
          <cell r="F869" t="str">
            <v>โรงพยาบาลเบตง</v>
          </cell>
          <cell r="G869" t="str">
            <v>โรงพยาบาลทั่วไป</v>
          </cell>
          <cell r="H869" t="str">
            <v>M1</v>
          </cell>
          <cell r="I869">
            <v>170</v>
          </cell>
        </row>
        <row r="870">
          <cell r="D870" t="str">
            <v>11434</v>
          </cell>
          <cell r="E870" t="str">
            <v>รพ.รามัน</v>
          </cell>
          <cell r="F870" t="str">
            <v>โรงพยาบาลรามัน</v>
          </cell>
          <cell r="G870" t="str">
            <v>โรงพยาบาลชุมชน</v>
          </cell>
          <cell r="H870" t="str">
            <v>F1</v>
          </cell>
          <cell r="I870">
            <v>107</v>
          </cell>
        </row>
        <row r="871">
          <cell r="D871" t="str">
            <v>11461</v>
          </cell>
          <cell r="E871" t="str">
            <v>รพ.สมเด็จพระยุพราชยะหา</v>
          </cell>
          <cell r="F871" t="str">
            <v>โรงพยาบาลสมเด็จพระยุพราชยะหา</v>
          </cell>
          <cell r="G871" t="str">
            <v>โรงพยาบาลชุมชน</v>
          </cell>
          <cell r="H871" t="str">
            <v>F1</v>
          </cell>
          <cell r="I871">
            <v>72</v>
          </cell>
        </row>
        <row r="872">
          <cell r="D872" t="str">
            <v>24689</v>
          </cell>
          <cell r="E872" t="str">
            <v>รพ.กรงปินัง</v>
          </cell>
          <cell r="F872" t="str">
            <v>โรงพยาบาลกรงปินัง</v>
          </cell>
          <cell r="G872" t="str">
            <v>โรงพยาบาลชุมชน</v>
          </cell>
          <cell r="H872" t="str">
            <v>F2</v>
          </cell>
          <cell r="I872">
            <v>30</v>
          </cell>
        </row>
        <row r="873">
          <cell r="D873" t="str">
            <v>13806</v>
          </cell>
          <cell r="E873" t="str">
            <v>รพ.กาบัง</v>
          </cell>
          <cell r="F873" t="str">
            <v>โรงพยาบาลกาบัง</v>
          </cell>
          <cell r="G873" t="str">
            <v>โรงพยาบาลชุมชน</v>
          </cell>
          <cell r="H873" t="str">
            <v>F2</v>
          </cell>
          <cell r="I873">
            <v>30</v>
          </cell>
        </row>
        <row r="874">
          <cell r="D874" t="str">
            <v>11433</v>
          </cell>
          <cell r="E874" t="str">
            <v>รพ.ธารโต</v>
          </cell>
          <cell r="F874" t="str">
            <v>โรงพยาบาลธารโต</v>
          </cell>
          <cell r="G874" t="str">
            <v>โรงพยาบาลชุมชน</v>
          </cell>
          <cell r="H874" t="str">
            <v>F2</v>
          </cell>
          <cell r="I874">
            <v>29</v>
          </cell>
        </row>
        <row r="875">
          <cell r="D875" t="str">
            <v>11432</v>
          </cell>
          <cell r="E875" t="str">
            <v>รพ.บันนังสตา</v>
          </cell>
          <cell r="F875" t="str">
            <v>โรงพยาบาลบันนังสตา</v>
          </cell>
          <cell r="G875" t="str">
            <v>โรงพยาบาลชุมชน</v>
          </cell>
          <cell r="H875" t="str">
            <v>F2</v>
          </cell>
          <cell r="I875">
            <v>60</v>
          </cell>
        </row>
        <row r="876">
          <cell r="D876" t="str">
            <v>10682</v>
          </cell>
          <cell r="E876" t="str">
            <v>รพ.หาดใหญ่</v>
          </cell>
          <cell r="F876" t="str">
            <v>โรงพยาบาลหาดใหญ่</v>
          </cell>
          <cell r="G876" t="str">
            <v>โรงพยาบาลศูนย์</v>
          </cell>
          <cell r="H876" t="str">
            <v>A</v>
          </cell>
          <cell r="I876">
            <v>721</v>
          </cell>
        </row>
        <row r="877">
          <cell r="D877" t="str">
            <v>10745</v>
          </cell>
          <cell r="E877" t="str">
            <v>รพ.สงขลา</v>
          </cell>
          <cell r="F877" t="str">
            <v>โรงพยาบาลสงขลา</v>
          </cell>
          <cell r="G877" t="str">
            <v>โรงพยาบาลทั่วไป</v>
          </cell>
          <cell r="H877" t="str">
            <v>S</v>
          </cell>
          <cell r="I877">
            <v>508</v>
          </cell>
        </row>
        <row r="878">
          <cell r="D878" t="str">
            <v>11388</v>
          </cell>
          <cell r="E878" t="str">
            <v>รพ.สมเด็จพระบรมราชินีนาถ ณ อำเภอนาทวี</v>
          </cell>
          <cell r="F878" t="str">
            <v>โรงพยาบาลสมเด็จพระบรมราชินีนาถ ณ  อำเภอนาทวี</v>
          </cell>
          <cell r="G878" t="str">
            <v>โรงพยาบาลชุมชน</v>
          </cell>
          <cell r="H878" t="str">
            <v>M2</v>
          </cell>
          <cell r="I878">
            <v>159</v>
          </cell>
        </row>
        <row r="879">
          <cell r="D879" t="str">
            <v>11392</v>
          </cell>
          <cell r="E879" t="str">
            <v>รพ.ระโนด</v>
          </cell>
          <cell r="F879" t="str">
            <v>โรงพยาบาลระโนด</v>
          </cell>
          <cell r="G879" t="str">
            <v>โรงพยาบาลชุมชน</v>
          </cell>
          <cell r="H879" t="str">
            <v>F1</v>
          </cell>
          <cell r="I879">
            <v>60</v>
          </cell>
        </row>
        <row r="880">
          <cell r="D880" t="str">
            <v>11393</v>
          </cell>
          <cell r="E880" t="str">
            <v>รพ.กระแสสินธุ์</v>
          </cell>
          <cell r="F880" t="str">
            <v>โรงพยาบาลกระแสสินธุ์</v>
          </cell>
          <cell r="G880" t="str">
            <v>โรงพยาบาลชุมชน</v>
          </cell>
          <cell r="H880" t="str">
            <v>F2</v>
          </cell>
          <cell r="I880">
            <v>30</v>
          </cell>
        </row>
        <row r="881">
          <cell r="D881" t="str">
            <v>11401</v>
          </cell>
          <cell r="E881" t="str">
            <v>รพ.คลองหอยโข่ง</v>
          </cell>
          <cell r="F881" t="str">
            <v>โรงพยาบาลคลองหอยโข่ง</v>
          </cell>
          <cell r="G881" t="str">
            <v>โรงพยาบาลชุมชน</v>
          </cell>
          <cell r="H881" t="str">
            <v>F2</v>
          </cell>
          <cell r="I881">
            <v>30</v>
          </cell>
        </row>
        <row r="882">
          <cell r="D882" t="str">
            <v>11397</v>
          </cell>
          <cell r="E882" t="str">
            <v>รพ.ควนเนียง</v>
          </cell>
          <cell r="F882" t="str">
            <v>โรงพยาบาลควนเนียง</v>
          </cell>
          <cell r="G882" t="str">
            <v>โรงพยาบาลชุมชน</v>
          </cell>
          <cell r="H882" t="str">
            <v>F2</v>
          </cell>
          <cell r="I882">
            <v>30</v>
          </cell>
        </row>
        <row r="883">
          <cell r="D883" t="str">
            <v>11387</v>
          </cell>
          <cell r="E883" t="str">
            <v>รพ.จะนะ</v>
          </cell>
          <cell r="F883" t="str">
            <v>โรงพยาบาลจะนะ</v>
          </cell>
          <cell r="G883" t="str">
            <v>โรงพยาบาลชุมชน</v>
          </cell>
          <cell r="H883" t="str">
            <v>F2</v>
          </cell>
          <cell r="I883">
            <v>72</v>
          </cell>
        </row>
        <row r="884">
          <cell r="D884" t="str">
            <v>11390</v>
          </cell>
          <cell r="E884" t="str">
            <v>รพ.เทพา</v>
          </cell>
          <cell r="F884" t="str">
            <v>โรงพยาบาลเทพา</v>
          </cell>
          <cell r="G884" t="str">
            <v>โรงพยาบาลชุมชน</v>
          </cell>
          <cell r="H884" t="str">
            <v>F2</v>
          </cell>
          <cell r="I884">
            <v>70</v>
          </cell>
        </row>
        <row r="885">
          <cell r="D885" t="str">
            <v>11396</v>
          </cell>
          <cell r="E885" t="str">
            <v>รพ.นาหม่อม</v>
          </cell>
          <cell r="F885" t="str">
            <v>โรงพยาบาลนาหม่อม</v>
          </cell>
          <cell r="G885" t="str">
            <v>โรงพยาบาลชุมชน</v>
          </cell>
          <cell r="H885" t="str">
            <v>F2</v>
          </cell>
          <cell r="I885">
            <v>28</v>
          </cell>
        </row>
        <row r="886">
          <cell r="D886" t="str">
            <v>11399</v>
          </cell>
          <cell r="E886" t="str">
            <v>รพ.บางกล่ำ</v>
          </cell>
          <cell r="F886" t="str">
            <v>โรงพยาบาลบางกล่ำ</v>
          </cell>
          <cell r="G886" t="str">
            <v>โรงพยาบาลชุมชน</v>
          </cell>
          <cell r="H886" t="str">
            <v>F2</v>
          </cell>
          <cell r="I886">
            <v>24</v>
          </cell>
        </row>
        <row r="887">
          <cell r="D887" t="str">
            <v>11398</v>
          </cell>
          <cell r="E887" t="str">
            <v>รพ.ปาดังเบซาร์</v>
          </cell>
          <cell r="F887" t="str">
            <v>โรงพยาบาลปาดังเบซาร์</v>
          </cell>
          <cell r="G887" t="str">
            <v>โรงพยาบาลชุมชน</v>
          </cell>
          <cell r="H887" t="str">
            <v>F2</v>
          </cell>
          <cell r="I887">
            <v>33</v>
          </cell>
        </row>
        <row r="888">
          <cell r="D888" t="str">
            <v>11394</v>
          </cell>
          <cell r="E888" t="str">
            <v>รพ.รัตภูมิ</v>
          </cell>
          <cell r="F888" t="str">
            <v>โรงพยาบาลรัตภูมิ</v>
          </cell>
          <cell r="G888" t="str">
            <v>โรงพยาบาลชุมชน</v>
          </cell>
          <cell r="H888" t="str">
            <v>F2</v>
          </cell>
          <cell r="I888">
            <v>46</v>
          </cell>
        </row>
        <row r="889">
          <cell r="D889" t="str">
            <v>11386</v>
          </cell>
          <cell r="E889" t="str">
            <v>รพ.สทิงพระ</v>
          </cell>
          <cell r="F889" t="str">
            <v>โรงพยาบาลสทิงพระ</v>
          </cell>
          <cell r="G889" t="str">
            <v>โรงพยาบาลชุมชน</v>
          </cell>
          <cell r="H889" t="str">
            <v>F2</v>
          </cell>
          <cell r="I889">
            <v>30</v>
          </cell>
        </row>
        <row r="890">
          <cell r="D890" t="str">
            <v>11395</v>
          </cell>
          <cell r="E890" t="str">
            <v>รพ.สะเดา</v>
          </cell>
          <cell r="F890" t="str">
            <v>โรงพยาบาลสะเดา</v>
          </cell>
          <cell r="G890" t="str">
            <v>โรงพยาบาลชุมชน</v>
          </cell>
          <cell r="H890" t="str">
            <v>F2</v>
          </cell>
          <cell r="I890">
            <v>54</v>
          </cell>
        </row>
        <row r="891">
          <cell r="D891" t="str">
            <v>11391</v>
          </cell>
          <cell r="E891" t="str">
            <v>รพ.สะบ้าย้อย</v>
          </cell>
          <cell r="F891" t="str">
            <v>โรงพยาบาลสะบ้าย้อย</v>
          </cell>
          <cell r="G891" t="str">
            <v>โรงพยาบาลชุมชน</v>
          </cell>
          <cell r="H891" t="str">
            <v>F2</v>
          </cell>
          <cell r="I891">
            <v>43</v>
          </cell>
        </row>
        <row r="892">
          <cell r="D892" t="str">
            <v>11400</v>
          </cell>
          <cell r="E892" t="str">
            <v>รพ.สิงหนคร</v>
          </cell>
          <cell r="F892" t="str">
            <v>โรงพยาบาลสิงหนคร</v>
          </cell>
          <cell r="G892" t="str">
            <v>โรงพยาบาลชุมชน</v>
          </cell>
          <cell r="H892" t="str">
            <v>F2</v>
          </cell>
          <cell r="I892">
            <v>30</v>
          </cell>
        </row>
        <row r="893">
          <cell r="D893" t="str">
            <v>10746</v>
          </cell>
          <cell r="E893" t="str">
            <v>รพ.สตูล</v>
          </cell>
          <cell r="F893" t="str">
            <v>โรงพยาบาลสตูล</v>
          </cell>
          <cell r="G893" t="str">
            <v>โรงพยาบาลทั่วไป</v>
          </cell>
          <cell r="H893" t="str">
            <v>S</v>
          </cell>
          <cell r="I893">
            <v>240</v>
          </cell>
        </row>
        <row r="894">
          <cell r="D894" t="str">
            <v>11405</v>
          </cell>
          <cell r="E894" t="str">
            <v>รพ.ละงู</v>
          </cell>
          <cell r="F894" t="str">
            <v>โรงพยาบาลละงู</v>
          </cell>
          <cell r="G894" t="str">
            <v>โรงพยาบาลชุมชน</v>
          </cell>
          <cell r="H894" t="str">
            <v>F1</v>
          </cell>
          <cell r="I894">
            <v>90</v>
          </cell>
        </row>
        <row r="895">
          <cell r="D895" t="str">
            <v>11403</v>
          </cell>
          <cell r="E895" t="str">
            <v>รพ.ควนกาหลง</v>
          </cell>
          <cell r="F895" t="str">
            <v>โรงพยาบาลควนกาหลง</v>
          </cell>
          <cell r="G895" t="str">
            <v>โรงพยาบาลชุมชน</v>
          </cell>
          <cell r="H895" t="str">
            <v>F2</v>
          </cell>
          <cell r="I895">
            <v>33</v>
          </cell>
        </row>
        <row r="896">
          <cell r="D896" t="str">
            <v>11402</v>
          </cell>
          <cell r="E896" t="str">
            <v>รพ.ควนโดน</v>
          </cell>
          <cell r="F896" t="str">
            <v>โรงพยาบาลควนโดน</v>
          </cell>
          <cell r="G896" t="str">
            <v>โรงพยาบาลชุมชน</v>
          </cell>
          <cell r="H896" t="str">
            <v>F2</v>
          </cell>
          <cell r="I896">
            <v>30</v>
          </cell>
        </row>
        <row r="897">
          <cell r="D897" t="str">
            <v>11404</v>
          </cell>
          <cell r="E897" t="str">
            <v>รพ.ท่าแพ</v>
          </cell>
          <cell r="F897" t="str">
            <v>โรงพยาบาลท่าแพ</v>
          </cell>
          <cell r="G897" t="str">
            <v>โรงพยาบาลชุมชน</v>
          </cell>
          <cell r="H897" t="str">
            <v>F2</v>
          </cell>
          <cell r="I897">
            <v>30</v>
          </cell>
        </row>
        <row r="898">
          <cell r="D898" t="str">
            <v>11406</v>
          </cell>
          <cell r="E898" t="str">
            <v>รพ.ทุ่งหว้า</v>
          </cell>
          <cell r="F898" t="str">
            <v>โรงพยาบาลทุ่งหว้า</v>
          </cell>
          <cell r="G898" t="str">
            <v>โรงพยาบาลชุมชน</v>
          </cell>
          <cell r="H898" t="str">
            <v>F2</v>
          </cell>
          <cell r="I898">
            <v>30</v>
          </cell>
        </row>
        <row r="899">
          <cell r="D899" t="str">
            <v>28786</v>
          </cell>
          <cell r="E899" t="str">
            <v>รพ.มะนัง</v>
          </cell>
          <cell r="F899" t="str">
            <v>โรงพยาบาลมะนัง</v>
          </cell>
          <cell r="G899" t="str">
            <v>โรงพยาบาลชุมชน</v>
          </cell>
          <cell r="H899" t="str">
            <v>F3</v>
          </cell>
          <cell r="I899">
            <v>30</v>
          </cell>
        </row>
      </sheetData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 UC"/>
    </sheetNames>
    <sheetDataSet>
      <sheetData sheetId="0">
        <row r="3">
          <cell r="D3" t="str">
            <v>10713</v>
          </cell>
          <cell r="E3" t="str">
            <v>รพ.นครพิงค์</v>
          </cell>
          <cell r="F3">
            <v>112915</v>
          </cell>
        </row>
        <row r="4">
          <cell r="D4" t="str">
            <v>11119</v>
          </cell>
          <cell r="E4" t="str">
            <v>รพ.จอมทอง</v>
          </cell>
          <cell r="F4">
            <v>52559</v>
          </cell>
        </row>
        <row r="5">
          <cell r="D5" t="str">
            <v>11120</v>
          </cell>
          <cell r="E5" t="str">
            <v>รพ.เทพรัตนเวชชานุกูล เฉลิมพระเกียรติ ๖๐ พรรษา</v>
          </cell>
          <cell r="F5">
            <v>42209</v>
          </cell>
        </row>
        <row r="6">
          <cell r="D6" t="str">
            <v>11121</v>
          </cell>
          <cell r="E6" t="str">
            <v>รพ.เชียงดาว</v>
          </cell>
          <cell r="F6">
            <v>58843</v>
          </cell>
        </row>
        <row r="7">
          <cell r="D7" t="str">
            <v>11122</v>
          </cell>
          <cell r="E7" t="str">
            <v>รพ.ดอยสะเก็ด</v>
          </cell>
          <cell r="F7">
            <v>40192</v>
          </cell>
        </row>
        <row r="8">
          <cell r="D8" t="str">
            <v>11123</v>
          </cell>
          <cell r="E8" t="str">
            <v>รพ.แม่แตง</v>
          </cell>
          <cell r="F8">
            <v>53721</v>
          </cell>
        </row>
        <row r="9">
          <cell r="D9" t="str">
            <v>11124</v>
          </cell>
          <cell r="E9" t="str">
            <v>รพ.สะเมิง</v>
          </cell>
          <cell r="F9">
            <v>19107</v>
          </cell>
        </row>
        <row r="10">
          <cell r="D10" t="str">
            <v>11125</v>
          </cell>
          <cell r="E10" t="str">
            <v>รพ.ฝาง</v>
          </cell>
          <cell r="F10">
            <v>68606</v>
          </cell>
        </row>
        <row r="11">
          <cell r="D11" t="str">
            <v>11126</v>
          </cell>
          <cell r="E11" t="str">
            <v>รพ.แม่อาย</v>
          </cell>
          <cell r="F11">
            <v>52582</v>
          </cell>
        </row>
        <row r="12">
          <cell r="D12" t="str">
            <v>11127</v>
          </cell>
          <cell r="E12" t="str">
            <v>รพ.พร้าว</v>
          </cell>
          <cell r="F12">
            <v>34770</v>
          </cell>
        </row>
        <row r="13">
          <cell r="D13" t="str">
            <v>11128</v>
          </cell>
          <cell r="E13" t="str">
            <v>รพ.สันป่าตอง</v>
          </cell>
          <cell r="F13">
            <v>51095</v>
          </cell>
        </row>
        <row r="14">
          <cell r="D14" t="str">
            <v>11129</v>
          </cell>
          <cell r="E14" t="str">
            <v>รพ.สันกำแพง</v>
          </cell>
          <cell r="F14">
            <v>41033</v>
          </cell>
        </row>
        <row r="15">
          <cell r="D15" t="str">
            <v>11130</v>
          </cell>
          <cell r="E15" t="str">
            <v>รพ.สันทราย</v>
          </cell>
          <cell r="F15">
            <v>77442</v>
          </cell>
        </row>
        <row r="16">
          <cell r="D16" t="str">
            <v>11131</v>
          </cell>
          <cell r="E16" t="str">
            <v>รพ.หางดง</v>
          </cell>
          <cell r="F16">
            <v>46378</v>
          </cell>
        </row>
        <row r="17">
          <cell r="D17" t="str">
            <v>11132</v>
          </cell>
          <cell r="E17" t="str">
            <v>รพ.ฮอด</v>
          </cell>
          <cell r="F17">
            <v>41793</v>
          </cell>
        </row>
        <row r="18">
          <cell r="D18" t="str">
            <v>11133</v>
          </cell>
          <cell r="E18" t="str">
            <v>รพ.ดอยเต่า</v>
          </cell>
          <cell r="F18">
            <v>20046</v>
          </cell>
        </row>
        <row r="19">
          <cell r="D19" t="str">
            <v>11134</v>
          </cell>
          <cell r="E19" t="str">
            <v>รพ.อมก๋อย</v>
          </cell>
          <cell r="F19">
            <v>55210</v>
          </cell>
        </row>
        <row r="20">
          <cell r="D20" t="str">
            <v>11135</v>
          </cell>
          <cell r="E20" t="str">
            <v>รพ.สารภี</v>
          </cell>
          <cell r="F20">
            <v>41142</v>
          </cell>
        </row>
        <row r="21">
          <cell r="D21" t="str">
            <v>11136</v>
          </cell>
          <cell r="E21" t="str">
            <v>รพ.เวียงแหง</v>
          </cell>
          <cell r="F21">
            <v>14052</v>
          </cell>
        </row>
        <row r="22">
          <cell r="D22" t="str">
            <v>11137</v>
          </cell>
          <cell r="E22" t="str">
            <v>รพ.ไชยปราการ</v>
          </cell>
          <cell r="F22">
            <v>30420</v>
          </cell>
        </row>
        <row r="23">
          <cell r="D23" t="str">
            <v>11138</v>
          </cell>
          <cell r="E23" t="str">
            <v>รพ.แม่วาง</v>
          </cell>
          <cell r="F23">
            <v>25658</v>
          </cell>
        </row>
        <row r="24">
          <cell r="D24" t="str">
            <v>11139</v>
          </cell>
          <cell r="E24" t="str">
            <v>รพ.แม่ออน</v>
          </cell>
          <cell r="F24">
            <v>16531</v>
          </cell>
        </row>
        <row r="25">
          <cell r="D25" t="str">
            <v>11643</v>
          </cell>
          <cell r="E25" t="str">
            <v>รพ.ดอยหล่อ</v>
          </cell>
          <cell r="F25">
            <v>17749</v>
          </cell>
        </row>
        <row r="26">
          <cell r="D26" t="str">
            <v>23736</v>
          </cell>
          <cell r="E26" t="str">
            <v>รพ.วัดจันทร์ เฉลิมพระเกียรติ 80 พรรษา</v>
          </cell>
          <cell r="F26">
            <v>10320</v>
          </cell>
        </row>
        <row r="27">
          <cell r="D27" t="str">
            <v>10714</v>
          </cell>
          <cell r="E27" t="str">
            <v>รพ.ลำพูน</v>
          </cell>
          <cell r="F27">
            <v>77473</v>
          </cell>
        </row>
        <row r="28">
          <cell r="D28" t="str">
            <v>11140</v>
          </cell>
          <cell r="E28" t="str">
            <v>รพ.แม่ทา</v>
          </cell>
          <cell r="F28">
            <v>28270</v>
          </cell>
        </row>
        <row r="29">
          <cell r="D29" t="str">
            <v>11141</v>
          </cell>
          <cell r="E29" t="str">
            <v>รพ.บ้านโฮ่ง</v>
          </cell>
          <cell r="F29">
            <v>28225</v>
          </cell>
        </row>
        <row r="30">
          <cell r="D30" t="str">
            <v>11142</v>
          </cell>
          <cell r="E30" t="str">
            <v>รพ.ลี้</v>
          </cell>
          <cell r="F30">
            <v>54487</v>
          </cell>
        </row>
        <row r="31">
          <cell r="D31" t="str">
            <v>11143</v>
          </cell>
          <cell r="E31" t="str">
            <v>รพ.ทุ่งหัวช้าง</v>
          </cell>
          <cell r="F31">
            <v>16750</v>
          </cell>
        </row>
        <row r="32">
          <cell r="D32" t="str">
            <v>11144</v>
          </cell>
          <cell r="E32" t="str">
            <v>รพ.ป่าซาง</v>
          </cell>
          <cell r="F32">
            <v>38090</v>
          </cell>
        </row>
        <row r="33">
          <cell r="D33" t="str">
            <v>11145</v>
          </cell>
          <cell r="E33" t="str">
            <v>รพ.บ้านธิ</v>
          </cell>
          <cell r="F33">
            <v>11486</v>
          </cell>
        </row>
        <row r="34">
          <cell r="D34" t="str">
            <v>24956</v>
          </cell>
          <cell r="E34" t="str">
            <v>รพ.เวียงหนองล่อง</v>
          </cell>
          <cell r="F34">
            <v>12787</v>
          </cell>
        </row>
        <row r="35">
          <cell r="D35" t="str">
            <v>10672</v>
          </cell>
          <cell r="E35" t="str">
            <v>รพ.ลำปาง</v>
          </cell>
          <cell r="F35">
            <v>142339</v>
          </cell>
        </row>
        <row r="36">
          <cell r="D36" t="str">
            <v>11146</v>
          </cell>
          <cell r="E36" t="str">
            <v>รพ.แม่เมาะ</v>
          </cell>
          <cell r="F36">
            <v>25814</v>
          </cell>
        </row>
        <row r="37">
          <cell r="D37" t="str">
            <v>11147</v>
          </cell>
          <cell r="E37" t="str">
            <v>รพ.เกาะคา</v>
          </cell>
          <cell r="F37">
            <v>39416</v>
          </cell>
        </row>
        <row r="38">
          <cell r="D38" t="str">
            <v>11148</v>
          </cell>
          <cell r="E38" t="str">
            <v>รพ.เสริมงาม</v>
          </cell>
          <cell r="F38">
            <v>24734</v>
          </cell>
        </row>
        <row r="39">
          <cell r="D39" t="str">
            <v>11149</v>
          </cell>
          <cell r="E39" t="str">
            <v>รพ.งาว</v>
          </cell>
          <cell r="F39">
            <v>39153</v>
          </cell>
        </row>
        <row r="40">
          <cell r="D40" t="str">
            <v>11150</v>
          </cell>
          <cell r="E40" t="str">
            <v>รพ.แจ้ห่ม</v>
          </cell>
          <cell r="F40">
            <v>27115</v>
          </cell>
        </row>
        <row r="41">
          <cell r="D41" t="str">
            <v>11151</v>
          </cell>
          <cell r="E41" t="str">
            <v>รพ.วังเหนือ</v>
          </cell>
          <cell r="F41">
            <v>32824</v>
          </cell>
        </row>
        <row r="42">
          <cell r="D42" t="str">
            <v>11152</v>
          </cell>
          <cell r="E42" t="str">
            <v>รพ.เถิน</v>
          </cell>
          <cell r="F42">
            <v>42324</v>
          </cell>
        </row>
        <row r="43">
          <cell r="D43" t="str">
            <v>11153</v>
          </cell>
          <cell r="E43" t="str">
            <v>รพ.แม่พริก</v>
          </cell>
          <cell r="F43">
            <v>11018</v>
          </cell>
        </row>
        <row r="44">
          <cell r="D44" t="str">
            <v>11154</v>
          </cell>
          <cell r="E44" t="str">
            <v>รพ.แม่ทะ</v>
          </cell>
          <cell r="F44">
            <v>39578</v>
          </cell>
        </row>
        <row r="45">
          <cell r="D45" t="str">
            <v>11155</v>
          </cell>
          <cell r="E45" t="str">
            <v>รพ.สบปราบ</v>
          </cell>
          <cell r="F45">
            <v>21357</v>
          </cell>
        </row>
        <row r="46">
          <cell r="D46" t="str">
            <v>11156</v>
          </cell>
          <cell r="E46" t="str">
            <v>รพ.ห้างฉัตร</v>
          </cell>
          <cell r="F46">
            <v>34347</v>
          </cell>
        </row>
        <row r="47">
          <cell r="D47" t="str">
            <v>11157</v>
          </cell>
          <cell r="E47" t="str">
            <v>รพ.เมืองปาน</v>
          </cell>
          <cell r="F47">
            <v>24059</v>
          </cell>
        </row>
        <row r="48">
          <cell r="D48" t="str">
            <v>10715</v>
          </cell>
          <cell r="E48" t="str">
            <v>รพ.แพร่</v>
          </cell>
          <cell r="F48">
            <v>76246</v>
          </cell>
        </row>
        <row r="49">
          <cell r="D49" t="str">
            <v>11166</v>
          </cell>
          <cell r="E49" t="str">
            <v>รพ.ร้องกวาง</v>
          </cell>
          <cell r="F49">
            <v>35508</v>
          </cell>
        </row>
        <row r="50">
          <cell r="D50" t="str">
            <v>11167</v>
          </cell>
          <cell r="E50" t="str">
            <v>รพ.ลอง</v>
          </cell>
          <cell r="F50">
            <v>38687</v>
          </cell>
        </row>
        <row r="51">
          <cell r="D51" t="str">
            <v>11169</v>
          </cell>
          <cell r="E51" t="str">
            <v>รพ.สูงเม่น</v>
          </cell>
          <cell r="F51">
            <v>49113</v>
          </cell>
        </row>
        <row r="52">
          <cell r="D52" t="str">
            <v>11170</v>
          </cell>
          <cell r="E52" t="str">
            <v>รพ.สอง</v>
          </cell>
          <cell r="F52">
            <v>34916</v>
          </cell>
        </row>
        <row r="53">
          <cell r="D53" t="str">
            <v>11171</v>
          </cell>
          <cell r="E53" t="str">
            <v>รพ.วังชิ้น</v>
          </cell>
          <cell r="F53">
            <v>34506</v>
          </cell>
        </row>
        <row r="54">
          <cell r="D54" t="str">
            <v>11172</v>
          </cell>
          <cell r="E54" t="str">
            <v>รพ.หนองม่วงไข่</v>
          </cell>
          <cell r="F54">
            <v>11380</v>
          </cell>
        </row>
        <row r="55">
          <cell r="D55" t="str">
            <v>11452</v>
          </cell>
          <cell r="E55" t="str">
            <v>รพร.เด่นชัย</v>
          </cell>
          <cell r="F55">
            <v>25949</v>
          </cell>
        </row>
        <row r="56">
          <cell r="D56" t="str">
            <v>10716</v>
          </cell>
          <cell r="E56" t="str">
            <v>รพ.น่าน</v>
          </cell>
          <cell r="F56">
            <v>64166</v>
          </cell>
        </row>
        <row r="57">
          <cell r="D57" t="str">
            <v>11173</v>
          </cell>
          <cell r="E57" t="str">
            <v>รพ.แม่จริม</v>
          </cell>
          <cell r="F57">
            <v>12105</v>
          </cell>
        </row>
        <row r="58">
          <cell r="D58" t="str">
            <v>11174</v>
          </cell>
          <cell r="E58" t="str">
            <v>รพ.บ้านหลวง</v>
          </cell>
          <cell r="F58">
            <v>8153</v>
          </cell>
        </row>
        <row r="59">
          <cell r="D59" t="str">
            <v>11175</v>
          </cell>
          <cell r="E59" t="str">
            <v>รพ.นาน้อย</v>
          </cell>
          <cell r="F59">
            <v>23539</v>
          </cell>
        </row>
        <row r="60">
          <cell r="D60" t="str">
            <v>11176</v>
          </cell>
          <cell r="E60" t="str">
            <v>รพ.ท่าวังผา</v>
          </cell>
          <cell r="F60">
            <v>33464</v>
          </cell>
        </row>
        <row r="61">
          <cell r="D61" t="str">
            <v>11177</v>
          </cell>
          <cell r="E61" t="str">
            <v>รพ.เวียงสา</v>
          </cell>
          <cell r="F61">
            <v>48392</v>
          </cell>
        </row>
        <row r="62">
          <cell r="D62" t="str">
            <v>11178</v>
          </cell>
          <cell r="E62" t="str">
            <v>รพ.ทุ่งช้าง</v>
          </cell>
          <cell r="F62">
            <v>14014</v>
          </cell>
        </row>
        <row r="63">
          <cell r="D63" t="str">
            <v>11179</v>
          </cell>
          <cell r="E63" t="str">
            <v>รพ.เชียงกลาง</v>
          </cell>
          <cell r="F63">
            <v>17970</v>
          </cell>
        </row>
        <row r="64">
          <cell r="D64" t="str">
            <v>11180</v>
          </cell>
          <cell r="E64" t="str">
            <v>รพ.นาหมื่น</v>
          </cell>
          <cell r="F64">
            <v>10034</v>
          </cell>
        </row>
        <row r="65">
          <cell r="D65" t="str">
            <v>11181</v>
          </cell>
          <cell r="E65" t="str">
            <v>รพ.สันติสุข</v>
          </cell>
          <cell r="F65">
            <v>11028</v>
          </cell>
        </row>
        <row r="66">
          <cell r="D66" t="str">
            <v>11182</v>
          </cell>
          <cell r="E66" t="str">
            <v>รพ.บ่อเกลือ</v>
          </cell>
          <cell r="F66">
            <v>12019</v>
          </cell>
        </row>
        <row r="67">
          <cell r="D67" t="str">
            <v>11183</v>
          </cell>
          <cell r="E67" t="str">
            <v>รพ.สองแคว</v>
          </cell>
          <cell r="F67">
            <v>8612</v>
          </cell>
        </row>
        <row r="68">
          <cell r="D68" t="str">
            <v>11453</v>
          </cell>
          <cell r="E68" t="str">
            <v>รพร.ปัว</v>
          </cell>
          <cell r="F68">
            <v>43755</v>
          </cell>
        </row>
        <row r="69">
          <cell r="D69" t="str">
            <v>11625</v>
          </cell>
          <cell r="E69" t="str">
            <v>รพ.เฉลิมพระเกียรติ</v>
          </cell>
          <cell r="F69">
            <v>8351</v>
          </cell>
        </row>
        <row r="70">
          <cell r="D70" t="str">
            <v>25017</v>
          </cell>
          <cell r="E70" t="str">
            <v>รพ.ภูเพียง</v>
          </cell>
          <cell r="F70">
            <v>15322</v>
          </cell>
        </row>
        <row r="71">
          <cell r="D71" t="str">
            <v>10717</v>
          </cell>
          <cell r="E71" t="str">
            <v>รพ.พะเยา</v>
          </cell>
          <cell r="F71">
            <v>93104</v>
          </cell>
        </row>
        <row r="72">
          <cell r="D72" t="str">
            <v>10718</v>
          </cell>
          <cell r="E72" t="str">
            <v>รพ.เชียงคำ</v>
          </cell>
          <cell r="F72">
            <v>77303</v>
          </cell>
        </row>
        <row r="73">
          <cell r="D73" t="str">
            <v>11184</v>
          </cell>
          <cell r="E73" t="str">
            <v>รพ.จุน</v>
          </cell>
          <cell r="F73">
            <v>36481</v>
          </cell>
        </row>
        <row r="74">
          <cell r="D74" t="str">
            <v>11185</v>
          </cell>
          <cell r="E74" t="str">
            <v>รพ.เชียงม่วน</v>
          </cell>
          <cell r="F74">
            <v>13139</v>
          </cell>
        </row>
        <row r="75">
          <cell r="D75" t="str">
            <v>11186</v>
          </cell>
          <cell r="E75" t="str">
            <v>รพ.ดอกคำใต้</v>
          </cell>
          <cell r="F75">
            <v>48551</v>
          </cell>
        </row>
        <row r="76">
          <cell r="D76" t="str">
            <v>11187</v>
          </cell>
          <cell r="E76" t="str">
            <v>รพ.ปง</v>
          </cell>
          <cell r="F76">
            <v>38147</v>
          </cell>
        </row>
        <row r="77">
          <cell r="D77" t="str">
            <v>11188</v>
          </cell>
          <cell r="E77" t="str">
            <v>รพ.แม่ใจ</v>
          </cell>
          <cell r="F77">
            <v>22492</v>
          </cell>
        </row>
        <row r="78">
          <cell r="D78" t="str">
            <v>10674</v>
          </cell>
          <cell r="E78" t="str">
            <v>รพ.เชียงรายประชานุเคราะห์</v>
          </cell>
          <cell r="F78">
            <v>161148</v>
          </cell>
        </row>
        <row r="79">
          <cell r="D79" t="str">
            <v>11189</v>
          </cell>
          <cell r="E79" t="str">
            <v>รพ.เทิง</v>
          </cell>
          <cell r="F79">
            <v>61745</v>
          </cell>
        </row>
        <row r="80">
          <cell r="D80" t="str">
            <v>11190</v>
          </cell>
          <cell r="E80" t="str">
            <v>รพ.พาน</v>
          </cell>
          <cell r="F80">
            <v>86615</v>
          </cell>
        </row>
        <row r="81">
          <cell r="D81" t="str">
            <v>11191</v>
          </cell>
          <cell r="E81" t="str">
            <v>รพ.ป่าแดด</v>
          </cell>
          <cell r="F81">
            <v>18931</v>
          </cell>
        </row>
        <row r="82">
          <cell r="D82" t="str">
            <v>11192</v>
          </cell>
          <cell r="E82" t="str">
            <v>รพ.แม่จัน</v>
          </cell>
          <cell r="F82">
            <v>72538</v>
          </cell>
        </row>
        <row r="83">
          <cell r="D83" t="str">
            <v>11193</v>
          </cell>
          <cell r="E83" t="str">
            <v>รพ.เชียงแสน</v>
          </cell>
          <cell r="F83">
            <v>37477</v>
          </cell>
        </row>
        <row r="84">
          <cell r="D84" t="str">
            <v>11194</v>
          </cell>
          <cell r="E84" t="str">
            <v>รพ.แม่สาย</v>
          </cell>
          <cell r="F84">
            <v>57603</v>
          </cell>
        </row>
        <row r="85">
          <cell r="D85" t="str">
            <v>11195</v>
          </cell>
          <cell r="E85" t="str">
            <v>รพ.แม่สรวย</v>
          </cell>
          <cell r="F85">
            <v>62320</v>
          </cell>
        </row>
        <row r="86">
          <cell r="D86" t="str">
            <v>11196</v>
          </cell>
          <cell r="E86" t="str">
            <v>รพ.เวียงป่าเป้า</v>
          </cell>
          <cell r="F86">
            <v>51042</v>
          </cell>
        </row>
        <row r="87">
          <cell r="D87" t="str">
            <v>11197</v>
          </cell>
          <cell r="E87" t="str">
            <v>รพ.พญาเม็งราย</v>
          </cell>
          <cell r="F87">
            <v>31857</v>
          </cell>
        </row>
        <row r="88">
          <cell r="D88" t="str">
            <v>11198</v>
          </cell>
          <cell r="E88" t="str">
            <v>รพ.เวียงแก่น</v>
          </cell>
          <cell r="F88">
            <v>26478</v>
          </cell>
        </row>
        <row r="89">
          <cell r="D89" t="str">
            <v>11199</v>
          </cell>
          <cell r="E89" t="str">
            <v>รพ.ขุนตาล</v>
          </cell>
          <cell r="F89">
            <v>21776</v>
          </cell>
        </row>
        <row r="90">
          <cell r="D90" t="str">
            <v>11200</v>
          </cell>
          <cell r="E90" t="str">
            <v>รพ.แม่ฟ้าหลวง</v>
          </cell>
          <cell r="F90">
            <v>47316</v>
          </cell>
        </row>
        <row r="91">
          <cell r="D91" t="str">
            <v>11201</v>
          </cell>
          <cell r="E91" t="str">
            <v>รพ.แม่ลาว</v>
          </cell>
          <cell r="F91">
            <v>21773</v>
          </cell>
        </row>
        <row r="92">
          <cell r="D92" t="str">
            <v>11202</v>
          </cell>
          <cell r="E92" t="str">
            <v>รพ.เวียงเชียงรุ้ง</v>
          </cell>
          <cell r="F92">
            <v>21713</v>
          </cell>
        </row>
        <row r="93">
          <cell r="D93" t="str">
            <v>11454</v>
          </cell>
          <cell r="E93" t="str">
            <v>รพร.เชียงของ</v>
          </cell>
          <cell r="F93">
            <v>45228</v>
          </cell>
        </row>
        <row r="94">
          <cell r="D94" t="str">
            <v>15012</v>
          </cell>
          <cell r="E94" t="str">
            <v>รพ.สมเด็จพระญาณสังวร</v>
          </cell>
          <cell r="F94">
            <v>32239</v>
          </cell>
        </row>
        <row r="95">
          <cell r="D95" t="str">
            <v>28823</v>
          </cell>
          <cell r="E95" t="str">
            <v>รพ.ดอยหลวง</v>
          </cell>
          <cell r="F95">
            <v>14712</v>
          </cell>
        </row>
        <row r="96">
          <cell r="D96" t="str">
            <v>10719</v>
          </cell>
          <cell r="E96" t="str">
            <v>รพ.ศรีสังวาลย์</v>
          </cell>
          <cell r="F96">
            <v>32172</v>
          </cell>
        </row>
        <row r="97">
          <cell r="D97" t="str">
            <v>11203</v>
          </cell>
          <cell r="E97" t="str">
            <v>รพ.ขุนยวม</v>
          </cell>
          <cell r="F97">
            <v>16212</v>
          </cell>
        </row>
        <row r="98">
          <cell r="D98" t="str">
            <v>11204</v>
          </cell>
          <cell r="E98" t="str">
            <v>รพ.ปาย</v>
          </cell>
          <cell r="F98">
            <v>25742</v>
          </cell>
        </row>
        <row r="99">
          <cell r="D99" t="str">
            <v>11205</v>
          </cell>
          <cell r="E99" t="str">
            <v>รพ.แม่สะเรียง</v>
          </cell>
          <cell r="F99">
            <v>40838</v>
          </cell>
        </row>
        <row r="100">
          <cell r="D100" t="str">
            <v>11206</v>
          </cell>
          <cell r="E100" t="str">
            <v>รพ.แม่ลาน้อย</v>
          </cell>
          <cell r="F100">
            <v>27531</v>
          </cell>
        </row>
        <row r="101">
          <cell r="D101" t="str">
            <v>11207</v>
          </cell>
          <cell r="E101" t="str">
            <v>รพ.สบเมย</v>
          </cell>
          <cell r="F101">
            <v>32174</v>
          </cell>
        </row>
        <row r="102">
          <cell r="D102" t="str">
            <v>11208</v>
          </cell>
          <cell r="E102" t="str">
            <v>รพ.ปางมะผ้า</v>
          </cell>
          <cell r="F102">
            <v>14509</v>
          </cell>
        </row>
        <row r="103">
          <cell r="D103">
            <v>0</v>
          </cell>
          <cell r="E103">
            <v>0</v>
          </cell>
          <cell r="F103">
            <v>3824154</v>
          </cell>
        </row>
        <row r="104">
          <cell r="D104" t="str">
            <v>10673</v>
          </cell>
          <cell r="E104" t="str">
            <v>รพ.อุตรดิตถ์</v>
          </cell>
          <cell r="F104">
            <v>98762</v>
          </cell>
        </row>
        <row r="105">
          <cell r="D105" t="str">
            <v>11158</v>
          </cell>
          <cell r="E105" t="str">
            <v>รพ.ตรอน</v>
          </cell>
          <cell r="F105">
            <v>24813</v>
          </cell>
        </row>
        <row r="106">
          <cell r="D106" t="str">
            <v>11159</v>
          </cell>
          <cell r="E106" t="str">
            <v>รพ.ท่าปลา</v>
          </cell>
          <cell r="F106">
            <v>30292</v>
          </cell>
        </row>
        <row r="107">
          <cell r="D107" t="str">
            <v>11160</v>
          </cell>
          <cell r="E107" t="str">
            <v>รพ.น้ำปาด</v>
          </cell>
          <cell r="F107">
            <v>26266</v>
          </cell>
        </row>
        <row r="108">
          <cell r="D108" t="str">
            <v>11161</v>
          </cell>
          <cell r="E108" t="str">
            <v>รพ.ฟากท่า</v>
          </cell>
          <cell r="F108">
            <v>9848</v>
          </cell>
        </row>
        <row r="109">
          <cell r="D109" t="str">
            <v>11162</v>
          </cell>
          <cell r="E109" t="str">
            <v>รพ.บ้านโคก</v>
          </cell>
          <cell r="F109">
            <v>10264</v>
          </cell>
        </row>
        <row r="110">
          <cell r="D110" t="str">
            <v>11163</v>
          </cell>
          <cell r="E110" t="str">
            <v>รพ.พิชัย</v>
          </cell>
          <cell r="F110">
            <v>53935</v>
          </cell>
        </row>
        <row r="111">
          <cell r="D111" t="str">
            <v>11164</v>
          </cell>
          <cell r="E111" t="str">
            <v>รพ.ลับแล</v>
          </cell>
          <cell r="F111">
            <v>39114</v>
          </cell>
        </row>
        <row r="112">
          <cell r="D112" t="str">
            <v>11165</v>
          </cell>
          <cell r="E112" t="str">
            <v>รพ.ทองแสนขัน</v>
          </cell>
          <cell r="F112">
            <v>22868</v>
          </cell>
        </row>
        <row r="113">
          <cell r="D113" t="str">
            <v>10722</v>
          </cell>
          <cell r="E113" t="str">
            <v>รพ.สมเด็จพระเจ้าตากสินมหาราช</v>
          </cell>
          <cell r="F113">
            <v>70669</v>
          </cell>
        </row>
        <row r="114">
          <cell r="D114" t="str">
            <v>10723</v>
          </cell>
          <cell r="E114" t="str">
            <v>รพ.แม่สอด</v>
          </cell>
          <cell r="F114">
            <v>76003</v>
          </cell>
        </row>
        <row r="115">
          <cell r="D115" t="str">
            <v>11238</v>
          </cell>
          <cell r="E115" t="str">
            <v>รพ.บ้านตาก</v>
          </cell>
          <cell r="F115">
            <v>34157</v>
          </cell>
        </row>
        <row r="116">
          <cell r="D116" t="str">
            <v>11239</v>
          </cell>
          <cell r="E116" t="str">
            <v>รพ.สามเงา</v>
          </cell>
          <cell r="F116">
            <v>24792</v>
          </cell>
        </row>
        <row r="117">
          <cell r="D117" t="str">
            <v>11240</v>
          </cell>
          <cell r="E117" t="str">
            <v>รพ.แม่ระมาด</v>
          </cell>
          <cell r="F117">
            <v>40375</v>
          </cell>
        </row>
        <row r="118">
          <cell r="D118" t="str">
            <v>11241</v>
          </cell>
          <cell r="E118" t="str">
            <v>รพ.ท่าสองยาง</v>
          </cell>
          <cell r="F118">
            <v>62196</v>
          </cell>
        </row>
        <row r="119">
          <cell r="D119" t="str">
            <v>11242</v>
          </cell>
          <cell r="E119" t="str">
            <v>รพ.พบพระ</v>
          </cell>
          <cell r="F119">
            <v>49312</v>
          </cell>
        </row>
        <row r="120">
          <cell r="D120" t="str">
            <v>11243</v>
          </cell>
          <cell r="E120" t="str">
            <v>รพ.อุ้มผาง</v>
          </cell>
          <cell r="F120">
            <v>25144</v>
          </cell>
        </row>
        <row r="121">
          <cell r="D121" t="str">
            <v>27443</v>
          </cell>
          <cell r="E121" t="str">
            <v>รพ.วังเจ้า</v>
          </cell>
          <cell r="F121">
            <v>25879</v>
          </cell>
        </row>
        <row r="122">
          <cell r="D122" t="str">
            <v>10724</v>
          </cell>
          <cell r="E122" t="str">
            <v>รพ.สุโขทัย</v>
          </cell>
          <cell r="F122">
            <v>75156</v>
          </cell>
        </row>
        <row r="123">
          <cell r="D123" t="str">
            <v>10725</v>
          </cell>
          <cell r="E123" t="str">
            <v>รพ.ศรีสังวรสุโขทัย</v>
          </cell>
          <cell r="F123">
            <v>54416</v>
          </cell>
        </row>
        <row r="124">
          <cell r="D124" t="str">
            <v>11244</v>
          </cell>
          <cell r="E124" t="str">
            <v>รพ.บ้านด่านลานหอย</v>
          </cell>
          <cell r="F124">
            <v>36168</v>
          </cell>
        </row>
        <row r="125">
          <cell r="D125" t="str">
            <v>11245</v>
          </cell>
          <cell r="E125" t="str">
            <v>รพ.คีรีมาศ</v>
          </cell>
          <cell r="F125">
            <v>43041</v>
          </cell>
        </row>
        <row r="126">
          <cell r="D126" t="str">
            <v>11246</v>
          </cell>
          <cell r="E126" t="str">
            <v>รพ.กงไกรลาศ</v>
          </cell>
          <cell r="F126">
            <v>47802</v>
          </cell>
        </row>
        <row r="127">
          <cell r="D127" t="str">
            <v>11247</v>
          </cell>
          <cell r="E127" t="str">
            <v>รพ.ศรีสัชนาลัย</v>
          </cell>
          <cell r="F127">
            <v>67427</v>
          </cell>
        </row>
        <row r="128">
          <cell r="D128" t="str">
            <v>11248</v>
          </cell>
          <cell r="E128" t="str">
            <v>รพ.สวรรคโลก</v>
          </cell>
          <cell r="F128">
            <v>62295</v>
          </cell>
        </row>
        <row r="129">
          <cell r="D129" t="str">
            <v>11249</v>
          </cell>
          <cell r="E129" t="str">
            <v>รพ.ศรีนคร</v>
          </cell>
          <cell r="F129">
            <v>20278</v>
          </cell>
        </row>
        <row r="130">
          <cell r="D130" t="str">
            <v>11250</v>
          </cell>
          <cell r="E130" t="str">
            <v>รพ.ทุ่งเสลี่ยม</v>
          </cell>
          <cell r="F130">
            <v>35063</v>
          </cell>
        </row>
        <row r="131">
          <cell r="D131" t="str">
            <v>10676</v>
          </cell>
          <cell r="E131" t="str">
            <v>รพ.พุทธชินราช</v>
          </cell>
          <cell r="F131">
            <v>145442</v>
          </cell>
        </row>
        <row r="132">
          <cell r="D132" t="str">
            <v>11251</v>
          </cell>
          <cell r="E132" t="str">
            <v>รพ.ชาติตระการ</v>
          </cell>
          <cell r="F132">
            <v>31349</v>
          </cell>
        </row>
        <row r="133">
          <cell r="D133" t="str">
            <v>11252</v>
          </cell>
          <cell r="E133" t="str">
            <v>รพ.บางระกำ</v>
          </cell>
          <cell r="F133">
            <v>72052</v>
          </cell>
        </row>
        <row r="134">
          <cell r="D134" t="str">
            <v>11253</v>
          </cell>
          <cell r="E134" t="str">
            <v>รพ.บางกระทุ่ม</v>
          </cell>
          <cell r="F134">
            <v>34557</v>
          </cell>
        </row>
        <row r="135">
          <cell r="D135" t="str">
            <v>11254</v>
          </cell>
          <cell r="E135" t="str">
            <v>รพ.พรหมพิราม</v>
          </cell>
          <cell r="F135">
            <v>61150</v>
          </cell>
        </row>
        <row r="136">
          <cell r="D136" t="str">
            <v>11255</v>
          </cell>
          <cell r="E136" t="str">
            <v>รพ.วัดโบสถ์</v>
          </cell>
          <cell r="F136">
            <v>26831</v>
          </cell>
        </row>
        <row r="137">
          <cell r="D137" t="str">
            <v>11256</v>
          </cell>
          <cell r="E137" t="str">
            <v>รพ.วังทอง</v>
          </cell>
          <cell r="F137">
            <v>96597</v>
          </cell>
        </row>
        <row r="138">
          <cell r="D138" t="str">
            <v>11257</v>
          </cell>
          <cell r="E138" t="str">
            <v>รพ.เนินมะปราง</v>
          </cell>
          <cell r="F138">
            <v>45151</v>
          </cell>
        </row>
        <row r="139">
          <cell r="D139" t="str">
            <v>11455</v>
          </cell>
          <cell r="E139" t="str">
            <v>รพร.นครไทย</v>
          </cell>
          <cell r="F139">
            <v>67502</v>
          </cell>
        </row>
        <row r="140">
          <cell r="D140" t="str">
            <v>10727</v>
          </cell>
          <cell r="E140" t="str">
            <v>รพ.เพชรบูรณ์</v>
          </cell>
          <cell r="F140">
            <v>150386</v>
          </cell>
        </row>
        <row r="141">
          <cell r="D141" t="str">
            <v>11264</v>
          </cell>
          <cell r="E141" t="str">
            <v>รพ.ชนแดน</v>
          </cell>
          <cell r="F141">
            <v>60037</v>
          </cell>
        </row>
        <row r="142">
          <cell r="D142" t="str">
            <v>11265</v>
          </cell>
          <cell r="E142" t="str">
            <v>รพ.หล่มสัก</v>
          </cell>
          <cell r="F142">
            <v>116272</v>
          </cell>
        </row>
        <row r="143">
          <cell r="D143" t="str">
            <v>11266</v>
          </cell>
          <cell r="E143" t="str">
            <v>รพ.วิเชียรบุรี</v>
          </cell>
          <cell r="F143">
            <v>101564</v>
          </cell>
        </row>
        <row r="144">
          <cell r="D144" t="str">
            <v>11267</v>
          </cell>
          <cell r="E144" t="str">
            <v>รพ.ศรีเทพ</v>
          </cell>
          <cell r="F144">
            <v>48687</v>
          </cell>
        </row>
        <row r="145">
          <cell r="D145" t="str">
            <v>11268</v>
          </cell>
          <cell r="E145" t="str">
            <v>รพ.หนองไผ่</v>
          </cell>
          <cell r="F145">
            <v>79893</v>
          </cell>
        </row>
        <row r="146">
          <cell r="D146" t="str">
            <v>11269</v>
          </cell>
          <cell r="E146" t="str">
            <v>รพ.บึงสามพัน</v>
          </cell>
          <cell r="F146">
            <v>51857</v>
          </cell>
        </row>
        <row r="147">
          <cell r="D147" t="str">
            <v>11270</v>
          </cell>
          <cell r="E147" t="str">
            <v>รพ.น้ำหนาว</v>
          </cell>
          <cell r="F147">
            <v>14190</v>
          </cell>
        </row>
        <row r="148">
          <cell r="D148" t="str">
            <v>11271</v>
          </cell>
          <cell r="E148" t="str">
            <v>รพ.วังโป่ง</v>
          </cell>
          <cell r="F148">
            <v>27358</v>
          </cell>
        </row>
        <row r="149">
          <cell r="D149" t="str">
            <v>11272</v>
          </cell>
          <cell r="E149" t="str">
            <v>รพ.เขาค้อ</v>
          </cell>
          <cell r="F149">
            <v>30472</v>
          </cell>
        </row>
        <row r="150">
          <cell r="D150" t="str">
            <v>11457</v>
          </cell>
          <cell r="E150" t="str">
            <v>รพร.หล่มเก่า</v>
          </cell>
          <cell r="F150">
            <v>50194</v>
          </cell>
        </row>
        <row r="151">
          <cell r="D151">
            <v>0</v>
          </cell>
          <cell r="E151">
            <v>0</v>
          </cell>
          <cell r="F151">
            <v>2477876</v>
          </cell>
        </row>
        <row r="152">
          <cell r="D152" t="str">
            <v>10694</v>
          </cell>
          <cell r="E152" t="str">
            <v>รพ.ชัยนาทนเรนทร</v>
          </cell>
          <cell r="F152">
            <v>50856</v>
          </cell>
        </row>
        <row r="153">
          <cell r="D153" t="str">
            <v>10802</v>
          </cell>
          <cell r="E153" t="str">
            <v>รพ.มโนรมย์</v>
          </cell>
          <cell r="F153">
            <v>23229</v>
          </cell>
        </row>
        <row r="154">
          <cell r="D154" t="str">
            <v>10803</v>
          </cell>
          <cell r="E154" t="str">
            <v>รพ.วัดสิงห์</v>
          </cell>
          <cell r="F154">
            <v>18639</v>
          </cell>
        </row>
        <row r="155">
          <cell r="D155" t="str">
            <v>10804</v>
          </cell>
          <cell r="E155" t="str">
            <v>รพ.สรรพยา</v>
          </cell>
          <cell r="F155">
            <v>27393</v>
          </cell>
        </row>
        <row r="156">
          <cell r="D156" t="str">
            <v>10805</v>
          </cell>
          <cell r="E156" t="str">
            <v>รพ.สรรคบุรี</v>
          </cell>
          <cell r="F156">
            <v>46384</v>
          </cell>
        </row>
        <row r="157">
          <cell r="D157" t="str">
            <v>10806</v>
          </cell>
          <cell r="E157" t="str">
            <v>รพ.หันคา</v>
          </cell>
          <cell r="F157">
            <v>44768</v>
          </cell>
        </row>
        <row r="158">
          <cell r="D158" t="str">
            <v>27974</v>
          </cell>
          <cell r="E158" t="str">
            <v>รพ.หนองมะโมง</v>
          </cell>
          <cell r="F158">
            <v>14880</v>
          </cell>
        </row>
        <row r="159">
          <cell r="D159" t="str">
            <v>27975</v>
          </cell>
          <cell r="E159" t="str">
            <v>รพ.เนินขาม</v>
          </cell>
          <cell r="F159">
            <v>9564</v>
          </cell>
        </row>
        <row r="160">
          <cell r="D160" t="str">
            <v>10675</v>
          </cell>
          <cell r="E160" t="str">
            <v>รพ.สวรรค์ประชารักษ์</v>
          </cell>
          <cell r="F160">
            <v>170874</v>
          </cell>
        </row>
        <row r="161">
          <cell r="D161" t="str">
            <v>11209</v>
          </cell>
          <cell r="E161" t="str">
            <v>รพ.โกรกพระ</v>
          </cell>
          <cell r="F161">
            <v>25310</v>
          </cell>
        </row>
        <row r="162">
          <cell r="D162" t="str">
            <v>11210</v>
          </cell>
          <cell r="E162" t="str">
            <v>รพ.ชุมแสง</v>
          </cell>
          <cell r="F162">
            <v>46918</v>
          </cell>
        </row>
        <row r="163">
          <cell r="D163" t="str">
            <v>11211</v>
          </cell>
          <cell r="E163" t="str">
            <v>รพ.หนองบัว</v>
          </cell>
          <cell r="F163">
            <v>51631</v>
          </cell>
        </row>
        <row r="164">
          <cell r="D164" t="str">
            <v>11212</v>
          </cell>
          <cell r="E164" t="str">
            <v>รพ.บรรพตพิสัย</v>
          </cell>
          <cell r="F164">
            <v>63225</v>
          </cell>
        </row>
        <row r="165">
          <cell r="D165" t="str">
            <v>11213</v>
          </cell>
          <cell r="E165" t="str">
            <v>รพ.เก้าเลี้ยว</v>
          </cell>
          <cell r="F165">
            <v>25444</v>
          </cell>
        </row>
        <row r="166">
          <cell r="D166" t="str">
            <v>11214</v>
          </cell>
          <cell r="E166" t="str">
            <v>รพ.ตาคลี</v>
          </cell>
          <cell r="F166">
            <v>74678</v>
          </cell>
        </row>
        <row r="167">
          <cell r="D167" t="str">
            <v>11215</v>
          </cell>
          <cell r="E167" t="str">
            <v>รพ.ท่าตะโก</v>
          </cell>
          <cell r="F167">
            <v>50607</v>
          </cell>
        </row>
        <row r="168">
          <cell r="D168" t="str">
            <v>11216</v>
          </cell>
          <cell r="E168" t="str">
            <v>รพ.ไพศาลี</v>
          </cell>
          <cell r="F168">
            <v>54244</v>
          </cell>
        </row>
        <row r="169">
          <cell r="D169" t="str">
            <v>11217</v>
          </cell>
          <cell r="E169" t="str">
            <v>รพ.พยุหะคีรี</v>
          </cell>
          <cell r="F169">
            <v>43073</v>
          </cell>
        </row>
        <row r="170">
          <cell r="D170" t="str">
            <v>11218</v>
          </cell>
          <cell r="E170" t="str">
            <v>รพ.ลาดยาว</v>
          </cell>
          <cell r="F170">
            <v>68989</v>
          </cell>
        </row>
        <row r="171">
          <cell r="D171" t="str">
            <v>11219</v>
          </cell>
          <cell r="E171" t="str">
            <v>รพ.ตากฟ้า</v>
          </cell>
          <cell r="F171">
            <v>30052</v>
          </cell>
        </row>
        <row r="172">
          <cell r="D172" t="str">
            <v>11220</v>
          </cell>
          <cell r="E172" t="str">
            <v>รพ.แม่วงก์</v>
          </cell>
          <cell r="F172">
            <v>39735</v>
          </cell>
        </row>
        <row r="173">
          <cell r="D173" t="str">
            <v>40749</v>
          </cell>
          <cell r="E173" t="str">
            <v>รพ.ชุมตาบง</v>
          </cell>
          <cell r="F173">
            <v>28233</v>
          </cell>
        </row>
        <row r="174">
          <cell r="D174" t="str">
            <v>10720</v>
          </cell>
          <cell r="E174" t="str">
            <v>รพ.อุทัยธานี</v>
          </cell>
          <cell r="F174">
            <v>36940</v>
          </cell>
        </row>
        <row r="175">
          <cell r="D175" t="str">
            <v>11221</v>
          </cell>
          <cell r="E175" t="str">
            <v>รพ.ทัพทัน</v>
          </cell>
          <cell r="F175">
            <v>31539</v>
          </cell>
        </row>
        <row r="176">
          <cell r="D176" t="str">
            <v>11222</v>
          </cell>
          <cell r="E176" t="str">
            <v>รพ.สว่างอารมณ์</v>
          </cell>
          <cell r="F176">
            <v>24176</v>
          </cell>
        </row>
        <row r="177">
          <cell r="D177" t="str">
            <v>11223</v>
          </cell>
          <cell r="E177" t="str">
            <v>รพ.หนองฉาง</v>
          </cell>
          <cell r="F177">
            <v>40535</v>
          </cell>
        </row>
        <row r="178">
          <cell r="D178" t="str">
            <v>11224</v>
          </cell>
          <cell r="E178" t="str">
            <v>รพ.หนองขาหย่าง</v>
          </cell>
          <cell r="F178">
            <v>9337</v>
          </cell>
        </row>
        <row r="179">
          <cell r="D179" t="str">
            <v>11225</v>
          </cell>
          <cell r="E179" t="str">
            <v>รพ.บ้านไร่</v>
          </cell>
          <cell r="F179">
            <v>43966</v>
          </cell>
        </row>
        <row r="180">
          <cell r="D180" t="str">
            <v>11226</v>
          </cell>
          <cell r="E180" t="str">
            <v>รพ.ลานสัก</v>
          </cell>
          <cell r="F180">
            <v>41888</v>
          </cell>
        </row>
        <row r="181">
          <cell r="D181" t="str">
            <v>11227</v>
          </cell>
          <cell r="E181" t="str">
            <v>รพ.ห้วยคต</v>
          </cell>
          <cell r="F181">
            <v>15861</v>
          </cell>
        </row>
        <row r="182">
          <cell r="D182" t="str">
            <v>10721</v>
          </cell>
          <cell r="E182" t="str">
            <v>รพ.กำแพงเพชร</v>
          </cell>
          <cell r="F182">
            <v>149882</v>
          </cell>
        </row>
        <row r="183">
          <cell r="D183" t="str">
            <v>11228</v>
          </cell>
          <cell r="E183" t="str">
            <v>รพ.ทุ่งโพธิ์ทะเล</v>
          </cell>
          <cell r="F183">
            <v>13277</v>
          </cell>
        </row>
        <row r="184">
          <cell r="D184" t="str">
            <v>11229</v>
          </cell>
          <cell r="E184" t="str">
            <v>รพ.ไทรงาม</v>
          </cell>
          <cell r="F184">
            <v>33938</v>
          </cell>
        </row>
        <row r="185">
          <cell r="D185" t="str">
            <v>11230</v>
          </cell>
          <cell r="E185" t="str">
            <v>รพ.คลองลาน</v>
          </cell>
          <cell r="F185">
            <v>46185</v>
          </cell>
        </row>
        <row r="186">
          <cell r="D186" t="str">
            <v>11231</v>
          </cell>
          <cell r="E186" t="str">
            <v>รพ.ขาณุวรลักษบุรี</v>
          </cell>
          <cell r="F186">
            <v>70184</v>
          </cell>
        </row>
        <row r="187">
          <cell r="D187" t="str">
            <v>11232</v>
          </cell>
          <cell r="E187" t="str">
            <v>รพ.คลองขลุง</v>
          </cell>
          <cell r="F187">
            <v>55555</v>
          </cell>
        </row>
        <row r="188">
          <cell r="D188" t="str">
            <v>11233</v>
          </cell>
          <cell r="E188" t="str">
            <v>รพ.พรานกระต่าย</v>
          </cell>
          <cell r="F188">
            <v>52056</v>
          </cell>
        </row>
        <row r="189">
          <cell r="D189" t="str">
            <v>11234</v>
          </cell>
          <cell r="E189" t="str">
            <v>รพ.ลานกระบือ</v>
          </cell>
          <cell r="F189">
            <v>30058</v>
          </cell>
        </row>
        <row r="190">
          <cell r="D190" t="str">
            <v>11235</v>
          </cell>
          <cell r="E190" t="str">
            <v>รพ.ทรายทองวัฒนา</v>
          </cell>
          <cell r="F190">
            <v>21673</v>
          </cell>
        </row>
        <row r="191">
          <cell r="D191" t="str">
            <v>11236</v>
          </cell>
          <cell r="E191" t="str">
            <v>รพ.ปางศิลาทอง</v>
          </cell>
          <cell r="F191">
            <v>24438</v>
          </cell>
        </row>
        <row r="192">
          <cell r="D192" t="str">
            <v>14135</v>
          </cell>
          <cell r="E192" t="str">
            <v>รพ.บึงสามัคคี</v>
          </cell>
          <cell r="F192">
            <v>19801</v>
          </cell>
        </row>
        <row r="193">
          <cell r="D193" t="str">
            <v>28010</v>
          </cell>
          <cell r="E193" t="str">
            <v>รพ.โกสัมพีนคร</v>
          </cell>
          <cell r="F193">
            <v>23017</v>
          </cell>
        </row>
        <row r="194">
          <cell r="D194" t="str">
            <v>10726</v>
          </cell>
          <cell r="E194" t="str">
            <v>รพ.พิจิตร</v>
          </cell>
          <cell r="F194">
            <v>77852</v>
          </cell>
        </row>
        <row r="195">
          <cell r="D195" t="str">
            <v>11258</v>
          </cell>
          <cell r="E195" t="str">
            <v>รพ.วังทรายพูน</v>
          </cell>
          <cell r="F195">
            <v>16257</v>
          </cell>
        </row>
        <row r="196">
          <cell r="D196" t="str">
            <v>11259</v>
          </cell>
          <cell r="E196" t="str">
            <v>รพ.โพธิ์ประทับช้าง</v>
          </cell>
          <cell r="F196">
            <v>32186</v>
          </cell>
        </row>
        <row r="197">
          <cell r="D197" t="str">
            <v>11260</v>
          </cell>
          <cell r="E197" t="str">
            <v>รพ.บางมูลนาก</v>
          </cell>
          <cell r="F197">
            <v>42214</v>
          </cell>
        </row>
        <row r="198">
          <cell r="D198" t="str">
            <v>11261</v>
          </cell>
          <cell r="E198" t="str">
            <v>รพ.โพทะเล</v>
          </cell>
          <cell r="F198">
            <v>34253</v>
          </cell>
        </row>
        <row r="199">
          <cell r="D199" t="str">
            <v>11262</v>
          </cell>
          <cell r="E199" t="str">
            <v>รพ.สามง่าม</v>
          </cell>
          <cell r="F199">
            <v>30644</v>
          </cell>
        </row>
        <row r="200">
          <cell r="D200" t="str">
            <v>11263</v>
          </cell>
          <cell r="E200" t="str">
            <v>รพ.ทับคล้อ</v>
          </cell>
          <cell r="F200">
            <v>30286</v>
          </cell>
        </row>
        <row r="201">
          <cell r="D201" t="str">
            <v>11456</v>
          </cell>
          <cell r="E201" t="str">
            <v>รพร.ตะพานหิน</v>
          </cell>
          <cell r="F201">
            <v>58278</v>
          </cell>
        </row>
        <row r="202">
          <cell r="D202" t="str">
            <v>11631</v>
          </cell>
          <cell r="E202" t="str">
            <v>รพ.วชิรบารมี</v>
          </cell>
          <cell r="F202">
            <v>23581</v>
          </cell>
        </row>
        <row r="203">
          <cell r="D203" t="str">
            <v>27978</v>
          </cell>
          <cell r="E203" t="str">
            <v>รพ.สากเหล็ก</v>
          </cell>
          <cell r="F203">
            <v>17310</v>
          </cell>
        </row>
        <row r="204">
          <cell r="D204" t="str">
            <v>27979</v>
          </cell>
          <cell r="E204" t="str">
            <v>รพ.บึงนาราง</v>
          </cell>
          <cell r="F204">
            <v>13999</v>
          </cell>
        </row>
        <row r="205">
          <cell r="D205" t="str">
            <v>27980</v>
          </cell>
          <cell r="E205" t="str">
            <v>รพ.ดงเจริญ</v>
          </cell>
          <cell r="F205">
            <v>13118</v>
          </cell>
        </row>
        <row r="206">
          <cell r="D206">
            <v>0</v>
          </cell>
          <cell r="E206">
            <v>0</v>
          </cell>
          <cell r="F206">
            <v>2183010</v>
          </cell>
        </row>
        <row r="207">
          <cell r="D207" t="str">
            <v>10686</v>
          </cell>
          <cell r="E207" t="str">
            <v>รพ.พระนั่งเกล้า</v>
          </cell>
          <cell r="F207">
            <v>206437</v>
          </cell>
        </row>
        <row r="208">
          <cell r="D208" t="str">
            <v>10756</v>
          </cell>
          <cell r="E208" t="str">
            <v>รพ.บางกรวย</v>
          </cell>
          <cell r="F208">
            <v>46535</v>
          </cell>
        </row>
        <row r="209">
          <cell r="D209" t="str">
            <v>10757</v>
          </cell>
          <cell r="E209" t="str">
            <v>รพ.บางใหญ่</v>
          </cell>
          <cell r="F209">
            <v>69929</v>
          </cell>
        </row>
        <row r="210">
          <cell r="D210" t="str">
            <v>10758</v>
          </cell>
          <cell r="E210" t="str">
            <v>รพ.บางบัวทอง</v>
          </cell>
          <cell r="F210">
            <v>69158</v>
          </cell>
        </row>
        <row r="211">
          <cell r="D211" t="str">
            <v>10759</v>
          </cell>
          <cell r="E211" t="str">
            <v>รพ.ไทรน้อย</v>
          </cell>
          <cell r="F211">
            <v>49968</v>
          </cell>
        </row>
        <row r="212">
          <cell r="D212" t="str">
            <v>10760</v>
          </cell>
          <cell r="E212" t="str">
            <v>รพ.ปากเกร็ด</v>
          </cell>
          <cell r="F212">
            <v>57242</v>
          </cell>
        </row>
        <row r="213">
          <cell r="D213" t="str">
            <v>28875</v>
          </cell>
          <cell r="E213" t="str">
            <v>รพ.บางบัวทอง 2</v>
          </cell>
          <cell r="F213">
            <v>12205</v>
          </cell>
        </row>
        <row r="214">
          <cell r="D214" t="str">
            <v>01088</v>
          </cell>
          <cell r="E214" t="str">
            <v>รพ.สต.หลักหก1 หมู่ที่ 07 ตำบลหลักหก</v>
          </cell>
          <cell r="F214">
            <v>6328</v>
          </cell>
        </row>
        <row r="215">
          <cell r="D215" t="str">
            <v>01130</v>
          </cell>
          <cell r="E215" t="str">
            <v>รพ.สต.เฉลิมพระเกียรติฯ(ลาดสวาย) หมู่ที่ 06 ตำบลลาดสวาย</v>
          </cell>
          <cell r="F215">
            <v>6278</v>
          </cell>
        </row>
        <row r="216">
          <cell r="D216" t="str">
            <v>10687</v>
          </cell>
          <cell r="E216" t="str">
            <v>รพ.ปทุมธานี</v>
          </cell>
          <cell r="F216">
            <v>128766</v>
          </cell>
        </row>
        <row r="217">
          <cell r="D217" t="str">
            <v>10761</v>
          </cell>
          <cell r="E217" t="str">
            <v>รพ.คลองหลวง</v>
          </cell>
          <cell r="F217">
            <v>82471</v>
          </cell>
        </row>
        <row r="218">
          <cell r="D218" t="str">
            <v>10762</v>
          </cell>
          <cell r="E218" t="str">
            <v>รพ.ธัญบุรี</v>
          </cell>
          <cell r="F218">
            <v>77788</v>
          </cell>
        </row>
        <row r="219">
          <cell r="D219" t="str">
            <v>10763</v>
          </cell>
          <cell r="E219" t="str">
            <v>รพ.ประชาธิปัตย์</v>
          </cell>
          <cell r="F219">
            <v>42999</v>
          </cell>
        </row>
        <row r="220">
          <cell r="D220" t="str">
            <v>10764</v>
          </cell>
          <cell r="E220" t="str">
            <v>รพ.หนองเสือ</v>
          </cell>
          <cell r="F220">
            <v>31685</v>
          </cell>
        </row>
        <row r="221">
          <cell r="D221" t="str">
            <v>10765</v>
          </cell>
          <cell r="E221" t="str">
            <v>รพ.ลาดหลุมแก้ว</v>
          </cell>
          <cell r="F221">
            <v>28934</v>
          </cell>
        </row>
        <row r="222">
          <cell r="D222" t="str">
            <v>10766</v>
          </cell>
          <cell r="E222" t="str">
            <v>รพ.ลำลูกกา</v>
          </cell>
          <cell r="F222">
            <v>57228</v>
          </cell>
        </row>
        <row r="223">
          <cell r="D223" t="str">
            <v>10767</v>
          </cell>
          <cell r="E223" t="str">
            <v>รพ.สามโคก</v>
          </cell>
          <cell r="F223">
            <v>21383</v>
          </cell>
        </row>
        <row r="224">
          <cell r="D224" t="str">
            <v>10660</v>
          </cell>
          <cell r="E224" t="str">
            <v>รพ.พระนครศรีอยุธยา</v>
          </cell>
          <cell r="F224">
            <v>114765</v>
          </cell>
        </row>
        <row r="225">
          <cell r="D225" t="str">
            <v>10688</v>
          </cell>
          <cell r="E225" t="str">
            <v>รพ.เสนา</v>
          </cell>
          <cell r="F225">
            <v>57037</v>
          </cell>
        </row>
        <row r="226">
          <cell r="D226" t="str">
            <v>10768</v>
          </cell>
          <cell r="E226" t="str">
            <v>รพ.ท่าเรือ</v>
          </cell>
          <cell r="F226">
            <v>28387</v>
          </cell>
        </row>
        <row r="227">
          <cell r="D227" t="str">
            <v>10769</v>
          </cell>
          <cell r="E227" t="str">
            <v>รพ.สมเด็จพระสังฆราช(นครหลวง)</v>
          </cell>
          <cell r="F227">
            <v>24597</v>
          </cell>
        </row>
        <row r="228">
          <cell r="D228" t="str">
            <v>10770</v>
          </cell>
          <cell r="E228" t="str">
            <v>รพ.บางไทร</v>
          </cell>
          <cell r="F228">
            <v>20812</v>
          </cell>
        </row>
        <row r="229">
          <cell r="D229" t="str">
            <v>10771</v>
          </cell>
          <cell r="E229" t="str">
            <v>รพ.บางบาล</v>
          </cell>
          <cell r="F229">
            <v>16950</v>
          </cell>
        </row>
        <row r="230">
          <cell r="D230" t="str">
            <v>10772</v>
          </cell>
          <cell r="E230" t="str">
            <v>รพ.บางปะอิน</v>
          </cell>
          <cell r="F230">
            <v>55108</v>
          </cell>
        </row>
        <row r="231">
          <cell r="D231" t="str">
            <v>10773</v>
          </cell>
          <cell r="E231" t="str">
            <v>รพ.บางปะหัน</v>
          </cell>
          <cell r="F231">
            <v>22295</v>
          </cell>
        </row>
        <row r="232">
          <cell r="D232" t="str">
            <v>10774</v>
          </cell>
          <cell r="E232" t="str">
            <v>รพ.ผักไห่</v>
          </cell>
          <cell r="F232">
            <v>25428</v>
          </cell>
        </row>
        <row r="233">
          <cell r="D233" t="str">
            <v>10775</v>
          </cell>
          <cell r="E233" t="str">
            <v>รพ.ภาชี</v>
          </cell>
          <cell r="F233">
            <v>21138</v>
          </cell>
        </row>
        <row r="234">
          <cell r="D234" t="str">
            <v>10776</v>
          </cell>
          <cell r="E234" t="str">
            <v>รพ.ลาดบัวหลวง</v>
          </cell>
          <cell r="F234">
            <v>23450</v>
          </cell>
        </row>
        <row r="235">
          <cell r="D235" t="str">
            <v>10777</v>
          </cell>
          <cell r="E235" t="str">
            <v>รพ.วังน้อย</v>
          </cell>
          <cell r="F235">
            <v>41378</v>
          </cell>
        </row>
        <row r="236">
          <cell r="D236" t="str">
            <v>10778</v>
          </cell>
          <cell r="E236" t="str">
            <v>รพ.บางซ้าย</v>
          </cell>
          <cell r="F236">
            <v>10780</v>
          </cell>
        </row>
        <row r="237">
          <cell r="D237" t="str">
            <v>10779</v>
          </cell>
          <cell r="E237" t="str">
            <v>รพ.อุทัย</v>
          </cell>
          <cell r="F237">
            <v>29740</v>
          </cell>
        </row>
        <row r="238">
          <cell r="D238" t="str">
            <v>10780</v>
          </cell>
          <cell r="E238" t="str">
            <v>รพ.มหาราช</v>
          </cell>
          <cell r="F238">
            <v>13677</v>
          </cell>
        </row>
        <row r="239">
          <cell r="D239" t="str">
            <v>10781</v>
          </cell>
          <cell r="E239" t="str">
            <v>รพ.บ้านแพรก</v>
          </cell>
          <cell r="F239">
            <v>5704</v>
          </cell>
        </row>
        <row r="240">
          <cell r="D240" t="str">
            <v>10689</v>
          </cell>
          <cell r="E240" t="str">
            <v>รพ.อ่างทอง</v>
          </cell>
          <cell r="F240">
            <v>40462</v>
          </cell>
        </row>
        <row r="241">
          <cell r="D241" t="str">
            <v>10782</v>
          </cell>
          <cell r="E241" t="str">
            <v>รพ.ไชโย</v>
          </cell>
          <cell r="F241">
            <v>13939</v>
          </cell>
        </row>
        <row r="242">
          <cell r="D242" t="str">
            <v>10784</v>
          </cell>
          <cell r="E242" t="str">
            <v>รพ.ป่าโมก</v>
          </cell>
          <cell r="F242">
            <v>19444</v>
          </cell>
        </row>
        <row r="243">
          <cell r="D243" t="str">
            <v>10785</v>
          </cell>
          <cell r="E243" t="str">
            <v>รพ.โพธิ์ทอง</v>
          </cell>
          <cell r="F243">
            <v>34591</v>
          </cell>
        </row>
        <row r="244">
          <cell r="D244" t="str">
            <v>10786</v>
          </cell>
          <cell r="E244" t="str">
            <v>รพ.แสวงหา</v>
          </cell>
          <cell r="F244">
            <v>23435</v>
          </cell>
        </row>
        <row r="245">
          <cell r="D245" t="str">
            <v>10787</v>
          </cell>
          <cell r="E245" t="str">
            <v>รพ.วิเศษชัยชาญ</v>
          </cell>
          <cell r="F245">
            <v>43946</v>
          </cell>
        </row>
        <row r="246">
          <cell r="D246" t="str">
            <v>10788</v>
          </cell>
          <cell r="E246" t="str">
            <v>รพ.สามโก้</v>
          </cell>
          <cell r="F246">
            <v>13572</v>
          </cell>
        </row>
        <row r="247">
          <cell r="D247" t="str">
            <v>10690</v>
          </cell>
          <cell r="E247" t="str">
            <v>รพ.พระนารายณ์มหาราช</v>
          </cell>
          <cell r="F247">
            <v>130890</v>
          </cell>
        </row>
        <row r="248">
          <cell r="D248" t="str">
            <v>10691</v>
          </cell>
          <cell r="E248" t="str">
            <v>รพ.บ้านหมี่</v>
          </cell>
          <cell r="F248">
            <v>48441</v>
          </cell>
        </row>
        <row r="249">
          <cell r="D249" t="str">
            <v>10789</v>
          </cell>
          <cell r="E249" t="str">
            <v>รพ.พัฒนานิคม</v>
          </cell>
          <cell r="F249">
            <v>47237</v>
          </cell>
        </row>
        <row r="250">
          <cell r="D250" t="str">
            <v>10790</v>
          </cell>
          <cell r="E250" t="str">
            <v>รพ.โคกสำโรง</v>
          </cell>
          <cell r="F250">
            <v>55900</v>
          </cell>
        </row>
        <row r="251">
          <cell r="D251" t="str">
            <v>10791</v>
          </cell>
          <cell r="E251" t="str">
            <v>รพ.ชัยบาดาล</v>
          </cell>
          <cell r="F251">
            <v>67443</v>
          </cell>
        </row>
        <row r="252">
          <cell r="D252" t="str">
            <v>10792</v>
          </cell>
          <cell r="E252" t="str">
            <v>รพ.ท่าวุ้ง</v>
          </cell>
          <cell r="F252">
            <v>30585</v>
          </cell>
        </row>
        <row r="253">
          <cell r="D253" t="str">
            <v>10793</v>
          </cell>
          <cell r="E253" t="str">
            <v>รพ.ท่าหลวง</v>
          </cell>
          <cell r="F253">
            <v>22212</v>
          </cell>
        </row>
        <row r="254">
          <cell r="D254" t="str">
            <v>10794</v>
          </cell>
          <cell r="E254" t="str">
            <v>รพ.สระโบสถ์</v>
          </cell>
          <cell r="F254">
            <v>14640</v>
          </cell>
        </row>
        <row r="255">
          <cell r="D255" t="str">
            <v>10795</v>
          </cell>
          <cell r="E255" t="str">
            <v>รพ.โคกเจริญ</v>
          </cell>
          <cell r="F255">
            <v>18143</v>
          </cell>
        </row>
        <row r="256">
          <cell r="D256" t="str">
            <v>10796</v>
          </cell>
          <cell r="E256" t="str">
            <v>รพ.ลำสนธิ</v>
          </cell>
          <cell r="F256">
            <v>20442</v>
          </cell>
        </row>
        <row r="257">
          <cell r="D257" t="str">
            <v>10797</v>
          </cell>
          <cell r="E257" t="str">
            <v>รพ.หนองม่วง</v>
          </cell>
          <cell r="F257">
            <v>25367</v>
          </cell>
        </row>
        <row r="258">
          <cell r="D258" t="str">
            <v>10692</v>
          </cell>
          <cell r="E258" t="str">
            <v>รพ.สิงห์บุรี</v>
          </cell>
          <cell r="F258">
            <v>42121</v>
          </cell>
        </row>
        <row r="259">
          <cell r="D259" t="str">
            <v>10693</v>
          </cell>
          <cell r="E259" t="str">
            <v>รพ.อินทร์บุรี</v>
          </cell>
          <cell r="F259">
            <v>38458</v>
          </cell>
        </row>
        <row r="260">
          <cell r="D260" t="str">
            <v>10798</v>
          </cell>
          <cell r="E260" t="str">
            <v>รพ.บางระจัน</v>
          </cell>
          <cell r="F260">
            <v>21415</v>
          </cell>
        </row>
        <row r="261">
          <cell r="D261" t="str">
            <v>10799</v>
          </cell>
          <cell r="E261" t="str">
            <v>รพ.ค่ายบางระจัน</v>
          </cell>
          <cell r="F261">
            <v>19580</v>
          </cell>
        </row>
        <row r="262">
          <cell r="D262" t="str">
            <v>10800</v>
          </cell>
          <cell r="E262" t="str">
            <v>รพ.พรหมบุรี</v>
          </cell>
          <cell r="F262">
            <v>11546</v>
          </cell>
        </row>
        <row r="263">
          <cell r="D263" t="str">
            <v>10801</v>
          </cell>
          <cell r="E263" t="str">
            <v>รพ.ท่าช้าง</v>
          </cell>
          <cell r="F263">
            <v>9058</v>
          </cell>
        </row>
        <row r="264">
          <cell r="D264" t="str">
            <v>10661</v>
          </cell>
          <cell r="E264" t="str">
            <v>รพ.สระบุรี</v>
          </cell>
          <cell r="F264">
            <v>126783</v>
          </cell>
        </row>
        <row r="265">
          <cell r="D265" t="str">
            <v>10695</v>
          </cell>
          <cell r="E265" t="str">
            <v>รพ.พระพุทธบาท</v>
          </cell>
          <cell r="F265">
            <v>58559</v>
          </cell>
        </row>
        <row r="266">
          <cell r="D266" t="str">
            <v>10807</v>
          </cell>
          <cell r="E266" t="str">
            <v>รพ.แก่งคอย</v>
          </cell>
          <cell r="F266">
            <v>50883</v>
          </cell>
        </row>
        <row r="267">
          <cell r="D267" t="str">
            <v>10808</v>
          </cell>
          <cell r="E267" t="str">
            <v>รพ.หนองแค</v>
          </cell>
          <cell r="F267">
            <v>34961</v>
          </cell>
        </row>
        <row r="268">
          <cell r="D268" t="str">
            <v>10809</v>
          </cell>
          <cell r="E268" t="str">
            <v>รพ.วิหารแดง</v>
          </cell>
          <cell r="F268">
            <v>25941</v>
          </cell>
        </row>
        <row r="269">
          <cell r="D269" t="str">
            <v>10810</v>
          </cell>
          <cell r="E269" t="str">
            <v>รพ.หนองแซง</v>
          </cell>
          <cell r="F269">
            <v>10129</v>
          </cell>
        </row>
        <row r="270">
          <cell r="D270" t="str">
            <v>10811</v>
          </cell>
          <cell r="E270" t="str">
            <v>รพ.บ้านหมอ</v>
          </cell>
          <cell r="F270">
            <v>25748</v>
          </cell>
        </row>
        <row r="271">
          <cell r="D271" t="str">
            <v>10812</v>
          </cell>
          <cell r="E271" t="str">
            <v>รพ.ดอนพุด</v>
          </cell>
          <cell r="F271">
            <v>5710</v>
          </cell>
        </row>
        <row r="272">
          <cell r="D272" t="str">
            <v>10813</v>
          </cell>
          <cell r="E272" t="str">
            <v>รพ.หนองโดน</v>
          </cell>
          <cell r="F272">
            <v>8071</v>
          </cell>
        </row>
        <row r="273">
          <cell r="D273" t="str">
            <v>10814</v>
          </cell>
          <cell r="E273" t="str">
            <v>รพ.เสาไห้เฉลิมพระเกียรติ80พรรษา</v>
          </cell>
          <cell r="F273">
            <v>18921</v>
          </cell>
        </row>
        <row r="274">
          <cell r="D274" t="str">
            <v>10815</v>
          </cell>
          <cell r="E274" t="str">
            <v>รพ.มวกเหล็ก</v>
          </cell>
          <cell r="F274">
            <v>43287</v>
          </cell>
        </row>
        <row r="275">
          <cell r="D275" t="str">
            <v>10816</v>
          </cell>
          <cell r="E275" t="str">
            <v>รพ.วังม่วงสัทธรรม</v>
          </cell>
          <cell r="F275">
            <v>15762</v>
          </cell>
        </row>
        <row r="276">
          <cell r="D276" t="str">
            <v>10698</v>
          </cell>
          <cell r="E276" t="str">
            <v>รพ.นครนายก</v>
          </cell>
          <cell r="F276">
            <v>64246</v>
          </cell>
        </row>
        <row r="277">
          <cell r="D277" t="str">
            <v>10863</v>
          </cell>
          <cell r="E277" t="str">
            <v>รพ.ปากพลี</v>
          </cell>
          <cell r="F277">
            <v>14440</v>
          </cell>
        </row>
        <row r="278">
          <cell r="D278" t="str">
            <v>10864</v>
          </cell>
          <cell r="E278" t="str">
            <v>รพ.บ้านนา</v>
          </cell>
          <cell r="F278">
            <v>44702</v>
          </cell>
        </row>
        <row r="279">
          <cell r="D279" t="str">
            <v>10865</v>
          </cell>
          <cell r="E279" t="str">
            <v>รพ.องครักษ์</v>
          </cell>
          <cell r="F279">
            <v>29574</v>
          </cell>
        </row>
        <row r="280">
          <cell r="D280">
            <v>0</v>
          </cell>
          <cell r="E280">
            <v>0</v>
          </cell>
          <cell r="F280">
            <v>2897164</v>
          </cell>
        </row>
        <row r="281">
          <cell r="D281" t="str">
            <v>10677</v>
          </cell>
          <cell r="E281" t="str">
            <v>รพ.ราชบุรี</v>
          </cell>
          <cell r="F281">
            <v>143589</v>
          </cell>
        </row>
        <row r="282">
          <cell r="D282" t="str">
            <v>10728</v>
          </cell>
          <cell r="E282" t="str">
            <v>รพ.ดำเนินสะดวก</v>
          </cell>
          <cell r="F282">
            <v>75062</v>
          </cell>
        </row>
        <row r="283">
          <cell r="D283" t="str">
            <v>10729</v>
          </cell>
          <cell r="E283" t="str">
            <v>รพ.บ้านโป่ง</v>
          </cell>
          <cell r="F283">
            <v>118298</v>
          </cell>
        </row>
        <row r="284">
          <cell r="D284" t="str">
            <v>10730</v>
          </cell>
          <cell r="E284" t="str">
            <v>รพ.โพธาราม</v>
          </cell>
          <cell r="F284">
            <v>85038</v>
          </cell>
        </row>
        <row r="285">
          <cell r="D285" t="str">
            <v>11273</v>
          </cell>
          <cell r="E285" t="str">
            <v>รพ.สวนผึ้ง</v>
          </cell>
          <cell r="F285">
            <v>27107</v>
          </cell>
        </row>
        <row r="286">
          <cell r="D286" t="str">
            <v>11274</v>
          </cell>
          <cell r="E286" t="str">
            <v>รพ.บางแพ</v>
          </cell>
          <cell r="F286">
            <v>28664</v>
          </cell>
        </row>
        <row r="287">
          <cell r="D287" t="str">
            <v>11275</v>
          </cell>
          <cell r="E287" t="str">
            <v>รพ.เจ็ดเสมียน</v>
          </cell>
          <cell r="F287">
            <v>9400</v>
          </cell>
        </row>
        <row r="288">
          <cell r="D288" t="str">
            <v>11276</v>
          </cell>
          <cell r="E288" t="str">
            <v>รพ.ปากท่อ</v>
          </cell>
          <cell r="F288">
            <v>47119</v>
          </cell>
        </row>
        <row r="289">
          <cell r="D289" t="str">
            <v>11277</v>
          </cell>
          <cell r="E289" t="str">
            <v>รพ.วัดเพลง</v>
          </cell>
          <cell r="F289">
            <v>8877</v>
          </cell>
        </row>
        <row r="290">
          <cell r="D290" t="str">
            <v>11458</v>
          </cell>
          <cell r="E290" t="str">
            <v>รพร.จอมบึง</v>
          </cell>
          <cell r="F290">
            <v>49841</v>
          </cell>
        </row>
        <row r="291">
          <cell r="D291" t="str">
            <v>28858</v>
          </cell>
          <cell r="E291" t="str">
            <v>รพ.บ้านคา</v>
          </cell>
          <cell r="F291">
            <v>18601</v>
          </cell>
        </row>
        <row r="292">
          <cell r="D292" t="str">
            <v>10731</v>
          </cell>
          <cell r="E292" t="str">
            <v>รพ.พหลพลพยุหเสนา</v>
          </cell>
          <cell r="F292">
            <v>107827</v>
          </cell>
        </row>
        <row r="293">
          <cell r="D293" t="str">
            <v>10732</v>
          </cell>
          <cell r="E293" t="str">
            <v>รพ.มะการักษ์</v>
          </cell>
          <cell r="F293">
            <v>97411</v>
          </cell>
        </row>
        <row r="294">
          <cell r="D294" t="str">
            <v>11278</v>
          </cell>
          <cell r="E294" t="str">
            <v>รพ.ไทรโยค</v>
          </cell>
          <cell r="F294">
            <v>29996</v>
          </cell>
        </row>
        <row r="295">
          <cell r="D295" t="str">
            <v>11279</v>
          </cell>
          <cell r="E295" t="str">
            <v>รพ.สมเด็จพระปิยะมหาราชรมณียเขต</v>
          </cell>
          <cell r="F295">
            <v>9380</v>
          </cell>
        </row>
        <row r="296">
          <cell r="D296" t="str">
            <v>11280</v>
          </cell>
          <cell r="E296" t="str">
            <v>รพ.บ่อพลอย</v>
          </cell>
          <cell r="F296">
            <v>45153</v>
          </cell>
        </row>
        <row r="297">
          <cell r="D297" t="str">
            <v>11281</v>
          </cell>
          <cell r="E297" t="str">
            <v>รพ.ท่ากระดาน</v>
          </cell>
          <cell r="F297">
            <v>10381</v>
          </cell>
        </row>
        <row r="298">
          <cell r="D298" t="str">
            <v>11282</v>
          </cell>
          <cell r="E298" t="str">
            <v>รพ.สมเด็จพระสังฆราชองค์ที่ 19</v>
          </cell>
          <cell r="F298">
            <v>73880</v>
          </cell>
        </row>
        <row r="299">
          <cell r="D299" t="str">
            <v>11283</v>
          </cell>
          <cell r="E299" t="str">
            <v>รพ.ทองผาภูมิ</v>
          </cell>
          <cell r="F299">
            <v>34904</v>
          </cell>
        </row>
        <row r="300">
          <cell r="D300" t="str">
            <v>11284</v>
          </cell>
          <cell r="E300" t="str">
            <v>รพ.สังขละบุรี</v>
          </cell>
          <cell r="F300">
            <v>16897</v>
          </cell>
        </row>
        <row r="301">
          <cell r="D301" t="str">
            <v>11285</v>
          </cell>
          <cell r="E301" t="str">
            <v>รพ.เจ้าคุณไพบูลย์พนมทวน</v>
          </cell>
          <cell r="F301">
            <v>38163</v>
          </cell>
        </row>
        <row r="302">
          <cell r="D302" t="str">
            <v>11286</v>
          </cell>
          <cell r="E302" t="str">
            <v>รพ.เลาขวัญ</v>
          </cell>
          <cell r="F302">
            <v>42445</v>
          </cell>
        </row>
        <row r="303">
          <cell r="D303" t="str">
            <v>11287</v>
          </cell>
          <cell r="E303" t="str">
            <v>รพ.ด่านมะขามเตี้ย</v>
          </cell>
          <cell r="F303">
            <v>27983</v>
          </cell>
        </row>
        <row r="304">
          <cell r="D304" t="str">
            <v>11288</v>
          </cell>
          <cell r="E304" t="str">
            <v>รพ.สถานพระบารมี</v>
          </cell>
          <cell r="F304">
            <v>28141</v>
          </cell>
        </row>
        <row r="305">
          <cell r="D305" t="str">
            <v>14136</v>
          </cell>
          <cell r="E305" t="str">
            <v>รพ.ศุกร์ศิริศรีสวัสดิ์</v>
          </cell>
          <cell r="F305">
            <v>5103</v>
          </cell>
        </row>
        <row r="306">
          <cell r="D306" t="str">
            <v>21948</v>
          </cell>
          <cell r="E306" t="str">
            <v>รพ.ห้วยกระเจา เฉลิมพระเกียรติ 80 พรรษา</v>
          </cell>
          <cell r="F306">
            <v>25608</v>
          </cell>
        </row>
        <row r="307">
          <cell r="D307" t="str">
            <v>10678</v>
          </cell>
          <cell r="E307" t="str">
            <v>รพ.เจ้าพระยายมราช</v>
          </cell>
          <cell r="F307">
            <v>131088</v>
          </cell>
        </row>
        <row r="308">
          <cell r="D308" t="str">
            <v>10733</v>
          </cell>
          <cell r="E308" t="str">
            <v>รพ.สมเด็จพระสังฆราชองค์ที่17</v>
          </cell>
          <cell r="F308">
            <v>110594</v>
          </cell>
        </row>
        <row r="309">
          <cell r="D309" t="str">
            <v>11289</v>
          </cell>
          <cell r="E309" t="str">
            <v>รพ.เดิมบางนางบวช</v>
          </cell>
          <cell r="F309">
            <v>53610</v>
          </cell>
        </row>
        <row r="310">
          <cell r="D310" t="str">
            <v>11290</v>
          </cell>
          <cell r="E310" t="str">
            <v>รพ.ด่านช้าง</v>
          </cell>
          <cell r="F310">
            <v>64172</v>
          </cell>
        </row>
        <row r="311">
          <cell r="D311" t="str">
            <v>11291</v>
          </cell>
          <cell r="E311" t="str">
            <v>รพ.บางปลาม้า</v>
          </cell>
          <cell r="F311">
            <v>50379</v>
          </cell>
        </row>
        <row r="312">
          <cell r="D312" t="str">
            <v>11292</v>
          </cell>
          <cell r="E312" t="str">
            <v>รพ.ศรีประจันต์</v>
          </cell>
          <cell r="F312">
            <v>42852</v>
          </cell>
        </row>
        <row r="313">
          <cell r="D313" t="str">
            <v>11293</v>
          </cell>
          <cell r="E313" t="str">
            <v>รพ.ดอนเจดีย์</v>
          </cell>
          <cell r="F313">
            <v>37051</v>
          </cell>
        </row>
        <row r="314">
          <cell r="D314" t="str">
            <v>11294</v>
          </cell>
          <cell r="E314" t="str">
            <v>รพ.สามชุก</v>
          </cell>
          <cell r="F314">
            <v>36966</v>
          </cell>
        </row>
        <row r="315">
          <cell r="D315" t="str">
            <v>11295</v>
          </cell>
          <cell r="E315" t="str">
            <v>รพ.อู่ทอง</v>
          </cell>
          <cell r="F315">
            <v>89754</v>
          </cell>
        </row>
        <row r="316">
          <cell r="D316" t="str">
            <v>11296</v>
          </cell>
          <cell r="E316" t="str">
            <v>รพ.หนองหญ้าไซ</v>
          </cell>
          <cell r="F316">
            <v>28122</v>
          </cell>
        </row>
        <row r="317">
          <cell r="D317" t="str">
            <v>10679</v>
          </cell>
          <cell r="E317" t="str">
            <v>รพ.นครปฐม</v>
          </cell>
          <cell r="F317">
            <v>218983</v>
          </cell>
        </row>
        <row r="318">
          <cell r="D318" t="str">
            <v>11297</v>
          </cell>
          <cell r="E318" t="str">
            <v>รพ.กำแพงแสน</v>
          </cell>
          <cell r="F318">
            <v>88323</v>
          </cell>
        </row>
        <row r="319">
          <cell r="D319" t="str">
            <v>11298</v>
          </cell>
          <cell r="E319" t="str">
            <v>รพ.นครชัยศรี</v>
          </cell>
          <cell r="F319">
            <v>37750</v>
          </cell>
        </row>
        <row r="320">
          <cell r="D320" t="str">
            <v>11299</v>
          </cell>
          <cell r="E320" t="str">
            <v>รพ.ห้วยพลู</v>
          </cell>
          <cell r="F320">
            <v>32703</v>
          </cell>
        </row>
        <row r="321">
          <cell r="D321" t="str">
            <v>11300</v>
          </cell>
          <cell r="E321" t="str">
            <v>รพ.ดอนตูม</v>
          </cell>
          <cell r="F321">
            <v>30467</v>
          </cell>
        </row>
        <row r="322">
          <cell r="D322" t="str">
            <v>11301</v>
          </cell>
          <cell r="E322" t="str">
            <v>รพ.บางเลน</v>
          </cell>
          <cell r="F322">
            <v>47931</v>
          </cell>
        </row>
        <row r="323">
          <cell r="D323" t="str">
            <v>11302</v>
          </cell>
          <cell r="E323" t="str">
            <v>รพ.สามพราน</v>
          </cell>
          <cell r="F323">
            <v>112648</v>
          </cell>
        </row>
        <row r="324">
          <cell r="D324" t="str">
            <v>11303</v>
          </cell>
          <cell r="E324" t="str">
            <v>รพ.พุทธมณฑล</v>
          </cell>
          <cell r="F324">
            <v>23758</v>
          </cell>
        </row>
        <row r="325">
          <cell r="D325" t="str">
            <v>13819</v>
          </cell>
          <cell r="E325" t="str">
            <v>รพ.หลวงพ่อเปิ่น</v>
          </cell>
          <cell r="F325">
            <v>14461</v>
          </cell>
        </row>
        <row r="326">
          <cell r="D326" t="str">
            <v>10734</v>
          </cell>
          <cell r="E326" t="str">
            <v>รพ.สมุทรสาคร</v>
          </cell>
          <cell r="F326">
            <v>180356</v>
          </cell>
        </row>
        <row r="327">
          <cell r="D327" t="str">
            <v>11304</v>
          </cell>
          <cell r="E327" t="str">
            <v>รพ.กระทุ่มแบน</v>
          </cell>
          <cell r="F327">
            <v>112175</v>
          </cell>
        </row>
        <row r="328">
          <cell r="D328" t="str">
            <v>10735</v>
          </cell>
          <cell r="E328" t="str">
            <v>รพ.สมเด็จพระพุทธเลิศหล้า</v>
          </cell>
          <cell r="F328">
            <v>79644</v>
          </cell>
        </row>
        <row r="329">
          <cell r="D329" t="str">
            <v>11306</v>
          </cell>
          <cell r="E329" t="str">
            <v>รพ.นภาลัย</v>
          </cell>
          <cell r="F329">
            <v>22727</v>
          </cell>
        </row>
        <row r="330">
          <cell r="D330" t="str">
            <v>11307</v>
          </cell>
          <cell r="E330" t="str">
            <v>รพ.อัมพวา</v>
          </cell>
          <cell r="F330">
            <v>31965</v>
          </cell>
        </row>
        <row r="331">
          <cell r="D331" t="str">
            <v>10736</v>
          </cell>
          <cell r="E331" t="str">
            <v>รพ.พระจอมเกล้า</v>
          </cell>
          <cell r="F331">
            <v>88017</v>
          </cell>
        </row>
        <row r="332">
          <cell r="D332" t="str">
            <v>11308</v>
          </cell>
          <cell r="E332" t="str">
            <v>รพ.เขาย้อย</v>
          </cell>
          <cell r="F332">
            <v>24180</v>
          </cell>
        </row>
        <row r="333">
          <cell r="D333" t="str">
            <v>11309</v>
          </cell>
          <cell r="E333" t="str">
            <v>รพ.หนองหญ้าปล้อง</v>
          </cell>
          <cell r="F333">
            <v>12426</v>
          </cell>
        </row>
        <row r="334">
          <cell r="D334" t="str">
            <v>11310</v>
          </cell>
          <cell r="E334" t="str">
            <v>รพ.ชะอำ</v>
          </cell>
          <cell r="F334">
            <v>54034</v>
          </cell>
        </row>
        <row r="335">
          <cell r="D335" t="str">
            <v>11311</v>
          </cell>
          <cell r="E335" t="str">
            <v>รพ.ท่ายาง</v>
          </cell>
          <cell r="F335">
            <v>64115</v>
          </cell>
        </row>
        <row r="336">
          <cell r="D336" t="str">
            <v>11312</v>
          </cell>
          <cell r="E336" t="str">
            <v>รพ.บ้านลาด</v>
          </cell>
          <cell r="F336">
            <v>35061</v>
          </cell>
        </row>
        <row r="337">
          <cell r="D337" t="str">
            <v>11313</v>
          </cell>
          <cell r="E337" t="str">
            <v>รพ.บ้านแหลม</v>
          </cell>
          <cell r="F337">
            <v>40652</v>
          </cell>
        </row>
        <row r="338">
          <cell r="D338" t="str">
            <v>11314</v>
          </cell>
          <cell r="E338" t="str">
            <v>รพ.แก่งกระจาน</v>
          </cell>
          <cell r="F338">
            <v>25044</v>
          </cell>
        </row>
        <row r="339">
          <cell r="D339" t="str">
            <v>10737</v>
          </cell>
          <cell r="E339" t="str">
            <v>รพ.ประจวบคีรีขันธ์</v>
          </cell>
          <cell r="F339">
            <v>68163</v>
          </cell>
        </row>
        <row r="340">
          <cell r="D340" t="str">
            <v>11315</v>
          </cell>
          <cell r="E340" t="str">
            <v>รพ.กุยบุรี</v>
          </cell>
          <cell r="F340">
            <v>33039</v>
          </cell>
        </row>
        <row r="341">
          <cell r="D341" t="str">
            <v>11316</v>
          </cell>
          <cell r="E341" t="str">
            <v>รพ.ทับสะแก</v>
          </cell>
          <cell r="F341">
            <v>36478</v>
          </cell>
        </row>
        <row r="342">
          <cell r="D342" t="str">
            <v>11317</v>
          </cell>
          <cell r="E342" t="str">
            <v>รพ.บางสะพาน</v>
          </cell>
          <cell r="F342">
            <v>60733</v>
          </cell>
        </row>
        <row r="343">
          <cell r="D343" t="str">
            <v>11318</v>
          </cell>
          <cell r="E343" t="str">
            <v>รพ.บางสะพานน้อย</v>
          </cell>
          <cell r="F343">
            <v>29734</v>
          </cell>
        </row>
        <row r="344">
          <cell r="D344" t="str">
            <v>11319</v>
          </cell>
          <cell r="E344" t="str">
            <v>รพ.ปราณบุรี</v>
          </cell>
          <cell r="F344">
            <v>45888</v>
          </cell>
        </row>
        <row r="345">
          <cell r="D345" t="str">
            <v>11320</v>
          </cell>
          <cell r="E345" t="str">
            <v>รพ.หัวหิน</v>
          </cell>
          <cell r="F345">
            <v>87217</v>
          </cell>
        </row>
        <row r="346">
          <cell r="D346" t="str">
            <v>11321</v>
          </cell>
          <cell r="E346" t="str">
            <v>รพ.สามร้อยยอด</v>
          </cell>
          <cell r="F346">
            <v>36986</v>
          </cell>
        </row>
        <row r="347">
          <cell r="D347">
            <v>0</v>
          </cell>
          <cell r="E347">
            <v>0</v>
          </cell>
          <cell r="F347">
            <v>3625114</v>
          </cell>
        </row>
        <row r="348">
          <cell r="D348" t="str">
            <v>00935</v>
          </cell>
          <cell r="E348" t="str">
            <v>รพ.สต.เฉลิมพระเกียรติ บ้านคลองบางปิ้ง หมู่ที่ 05 ตำบลบางเมือง</v>
          </cell>
          <cell r="F348">
            <v>13721</v>
          </cell>
        </row>
        <row r="349">
          <cell r="D349" t="str">
            <v>10685</v>
          </cell>
          <cell r="E349" t="str">
            <v>รพ.สมุทรปราการ</v>
          </cell>
          <cell r="F349">
            <v>287098</v>
          </cell>
        </row>
        <row r="350">
          <cell r="D350" t="str">
            <v>10752</v>
          </cell>
          <cell r="E350" t="str">
            <v>รพ.บางบ่อ</v>
          </cell>
          <cell r="F350">
            <v>69239</v>
          </cell>
        </row>
        <row r="351">
          <cell r="D351" t="str">
            <v>10753</v>
          </cell>
          <cell r="E351" t="str">
            <v>รพ.บางพลี</v>
          </cell>
          <cell r="F351">
            <v>96631</v>
          </cell>
        </row>
        <row r="352">
          <cell r="D352" t="str">
            <v>10754</v>
          </cell>
          <cell r="E352" t="str">
            <v>รพ.บางจาก</v>
          </cell>
          <cell r="F352">
            <v>57529</v>
          </cell>
        </row>
        <row r="353">
          <cell r="D353" t="str">
            <v>10755</v>
          </cell>
          <cell r="E353" t="str">
            <v>รพ.พระสมุทรเจดีย์</v>
          </cell>
          <cell r="F353">
            <v>62807</v>
          </cell>
        </row>
        <row r="354">
          <cell r="D354" t="str">
            <v>28785</v>
          </cell>
          <cell r="E354" t="str">
            <v>รพ.บางเสาธง</v>
          </cell>
          <cell r="F354">
            <v>36771</v>
          </cell>
        </row>
        <row r="355">
          <cell r="D355" t="str">
            <v>01854</v>
          </cell>
          <cell r="E355" t="str">
            <v>รพ.สต.ตะเคียนเตี้ย</v>
          </cell>
          <cell r="F355">
            <v>9606</v>
          </cell>
        </row>
        <row r="356">
          <cell r="D356" t="str">
            <v>01894</v>
          </cell>
          <cell r="E356" t="str">
            <v>รพ.สต.บ้านตลาดล่างบางพระ</v>
          </cell>
          <cell r="F356">
            <v>6378</v>
          </cell>
        </row>
        <row r="357">
          <cell r="D357" t="str">
            <v>10662</v>
          </cell>
          <cell r="E357" t="str">
            <v>รพ.ชลบุรี</v>
          </cell>
          <cell r="F357">
            <v>0</v>
          </cell>
        </row>
        <row r="358">
          <cell r="D358" t="str">
            <v>10817</v>
          </cell>
          <cell r="E358" t="str">
            <v>รพ.บ้านบึง</v>
          </cell>
          <cell r="F358">
            <v>80302</v>
          </cell>
        </row>
        <row r="359">
          <cell r="D359" t="str">
            <v>10818</v>
          </cell>
          <cell r="E359" t="str">
            <v>รพ.หนองใหญ่</v>
          </cell>
          <cell r="F359">
            <v>17625</v>
          </cell>
        </row>
        <row r="360">
          <cell r="D360" t="str">
            <v>10819</v>
          </cell>
          <cell r="E360" t="str">
            <v>รพ.บางละมุง</v>
          </cell>
          <cell r="F360">
            <v>149368</v>
          </cell>
        </row>
        <row r="361">
          <cell r="D361" t="str">
            <v>10820</v>
          </cell>
          <cell r="E361" t="str">
            <v>รพ.วัดญาณสังวราราม</v>
          </cell>
          <cell r="F361">
            <v>19987</v>
          </cell>
        </row>
        <row r="362">
          <cell r="D362" t="str">
            <v>10821</v>
          </cell>
          <cell r="E362" t="str">
            <v>รพ.พานทอง</v>
          </cell>
          <cell r="F362">
            <v>48969</v>
          </cell>
        </row>
        <row r="363">
          <cell r="D363" t="str">
            <v>10822</v>
          </cell>
          <cell r="E363" t="str">
            <v>รพ.พนัสนิคม</v>
          </cell>
          <cell r="F363">
            <v>83909</v>
          </cell>
        </row>
        <row r="364">
          <cell r="D364" t="str">
            <v>10823</v>
          </cell>
          <cell r="E364" t="str">
            <v>รพ.แหลมฉบัง</v>
          </cell>
          <cell r="F364">
            <v>125976</v>
          </cell>
        </row>
        <row r="365">
          <cell r="D365" t="str">
            <v>10824</v>
          </cell>
          <cell r="E365" t="str">
            <v>รพ.เกาะสีชัง</v>
          </cell>
          <cell r="F365">
            <v>3510</v>
          </cell>
        </row>
        <row r="366">
          <cell r="D366" t="str">
            <v>10825</v>
          </cell>
          <cell r="E366" t="str">
            <v>รพ.สัตหีบ</v>
          </cell>
          <cell r="F366">
            <v>69877</v>
          </cell>
        </row>
        <row r="367">
          <cell r="D367" t="str">
            <v>10826</v>
          </cell>
          <cell r="E367" t="str">
            <v>รพ.บ่อทอง</v>
          </cell>
          <cell r="F367">
            <v>38183</v>
          </cell>
        </row>
        <row r="368">
          <cell r="D368" t="str">
            <v>22670</v>
          </cell>
          <cell r="E368" t="str">
            <v>คลินิกหมอครอบครัว ศูนย์สุขภาพชุมชนเมืองชลบุรี</v>
          </cell>
          <cell r="F368">
            <v>186670</v>
          </cell>
        </row>
        <row r="369">
          <cell r="D369" t="str">
            <v>28006</v>
          </cell>
          <cell r="E369" t="str">
            <v>รพ.เกาะจันทร์</v>
          </cell>
          <cell r="F369">
            <v>26054</v>
          </cell>
        </row>
        <row r="370">
          <cell r="D370" t="str">
            <v>10663</v>
          </cell>
          <cell r="E370" t="str">
            <v>รพ.ระยอง</v>
          </cell>
          <cell r="F370">
            <v>157341</v>
          </cell>
        </row>
        <row r="371">
          <cell r="D371" t="str">
            <v>10827</v>
          </cell>
          <cell r="E371" t="str">
            <v>รพ.เฉลิมพระเกียรติ สมเด็จพระเทพรัตนราชสุดาฯ สยามบรมราชกุมารี ระยอง</v>
          </cell>
          <cell r="F371">
            <v>48905</v>
          </cell>
        </row>
        <row r="372">
          <cell r="D372" t="str">
            <v>10828</v>
          </cell>
          <cell r="E372" t="str">
            <v>รพ.บ้านฉาง</v>
          </cell>
          <cell r="F372">
            <v>46976</v>
          </cell>
        </row>
        <row r="373">
          <cell r="D373" t="str">
            <v>10829</v>
          </cell>
          <cell r="E373" t="str">
            <v>รพ.แกลง</v>
          </cell>
          <cell r="F373">
            <v>96757</v>
          </cell>
        </row>
        <row r="374">
          <cell r="D374" t="str">
            <v>10830</v>
          </cell>
          <cell r="E374" t="str">
            <v>รพ.วังจันทร์</v>
          </cell>
          <cell r="F374">
            <v>24999</v>
          </cell>
        </row>
        <row r="375">
          <cell r="D375" t="str">
            <v>10831</v>
          </cell>
          <cell r="E375" t="str">
            <v>รพ.บ้านค่าย</v>
          </cell>
          <cell r="F375">
            <v>55571</v>
          </cell>
        </row>
        <row r="376">
          <cell r="D376" t="str">
            <v>10832</v>
          </cell>
          <cell r="E376" t="str">
            <v>รพ.ปลวกแดง</v>
          </cell>
          <cell r="F376">
            <v>45471</v>
          </cell>
        </row>
        <row r="377">
          <cell r="D377" t="str">
            <v>22734</v>
          </cell>
          <cell r="E377" t="str">
            <v>รพ.เขาชะเมา เฉลิมพระเกียรติ 80 พรรษา</v>
          </cell>
          <cell r="F377">
            <v>18245</v>
          </cell>
        </row>
        <row r="378">
          <cell r="D378" t="str">
            <v>23962</v>
          </cell>
          <cell r="E378" t="str">
            <v>รพ.นิคมพัฒนา</v>
          </cell>
          <cell r="F378">
            <v>28675</v>
          </cell>
        </row>
        <row r="379">
          <cell r="D379" t="str">
            <v>10664</v>
          </cell>
          <cell r="E379" t="str">
            <v>รพ.พระปกเกล้า</v>
          </cell>
          <cell r="F379">
            <v>107257</v>
          </cell>
        </row>
        <row r="380">
          <cell r="D380" t="str">
            <v>10834</v>
          </cell>
          <cell r="E380" t="str">
            <v>รพ.ขลุง</v>
          </cell>
          <cell r="F380">
            <v>43861</v>
          </cell>
        </row>
        <row r="381">
          <cell r="D381" t="str">
            <v>10835</v>
          </cell>
          <cell r="E381" t="str">
            <v>รพ.ท่าใหม่</v>
          </cell>
          <cell r="F381">
            <v>21995</v>
          </cell>
        </row>
        <row r="382">
          <cell r="D382" t="str">
            <v>10836</v>
          </cell>
          <cell r="E382" t="str">
            <v>รพ.เขาสุกิม</v>
          </cell>
          <cell r="F382">
            <v>17128</v>
          </cell>
        </row>
        <row r="383">
          <cell r="D383" t="str">
            <v>10837</v>
          </cell>
          <cell r="E383" t="str">
            <v>รพ.สองพี่น้อง</v>
          </cell>
          <cell r="F383">
            <v>18505</v>
          </cell>
        </row>
        <row r="384">
          <cell r="D384" t="str">
            <v>10838</v>
          </cell>
          <cell r="E384" t="str">
            <v>รพ.โป่งน้ำร้อน</v>
          </cell>
          <cell r="F384">
            <v>37340</v>
          </cell>
        </row>
        <row r="385">
          <cell r="D385" t="str">
            <v>10839</v>
          </cell>
          <cell r="E385" t="str">
            <v>รพ.มะขาม</v>
          </cell>
          <cell r="F385">
            <v>25888</v>
          </cell>
        </row>
        <row r="386">
          <cell r="D386" t="str">
            <v>10840</v>
          </cell>
          <cell r="E386" t="str">
            <v>รพ.แหลมสิงห์</v>
          </cell>
          <cell r="F386">
            <v>21774</v>
          </cell>
        </row>
        <row r="387">
          <cell r="D387" t="str">
            <v>10841</v>
          </cell>
          <cell r="E387" t="str">
            <v>รพ.สอยดาว</v>
          </cell>
          <cell r="F387">
            <v>53467</v>
          </cell>
        </row>
        <row r="388">
          <cell r="D388" t="str">
            <v>10842</v>
          </cell>
          <cell r="E388" t="str">
            <v>รพ.แก่งหางแมว</v>
          </cell>
          <cell r="F388">
            <v>35831</v>
          </cell>
        </row>
        <row r="389">
          <cell r="D389" t="str">
            <v>10843</v>
          </cell>
          <cell r="E389" t="str">
            <v>รพ.นายายอาม</v>
          </cell>
          <cell r="F389">
            <v>28272</v>
          </cell>
        </row>
        <row r="390">
          <cell r="D390" t="str">
            <v>10844</v>
          </cell>
          <cell r="E390" t="str">
            <v>รพ.เขาคิชฌกูฏ</v>
          </cell>
          <cell r="F390">
            <v>24445</v>
          </cell>
        </row>
        <row r="391">
          <cell r="D391" t="str">
            <v>10696</v>
          </cell>
          <cell r="E391" t="str">
            <v>รพ.ตราด</v>
          </cell>
          <cell r="F391">
            <v>67863</v>
          </cell>
        </row>
        <row r="392">
          <cell r="D392" t="str">
            <v>10845</v>
          </cell>
          <cell r="E392" t="str">
            <v>รพ.คลองใหญ่</v>
          </cell>
          <cell r="F392">
            <v>16628</v>
          </cell>
        </row>
        <row r="393">
          <cell r="D393" t="str">
            <v>10846</v>
          </cell>
          <cell r="E393" t="str">
            <v>รพ.เขาสมิง</v>
          </cell>
          <cell r="F393">
            <v>35122</v>
          </cell>
        </row>
        <row r="394">
          <cell r="D394" t="str">
            <v>10847</v>
          </cell>
          <cell r="E394" t="str">
            <v>รพ.บ่อไร่</v>
          </cell>
          <cell r="F394">
            <v>26951</v>
          </cell>
        </row>
        <row r="395">
          <cell r="D395" t="str">
            <v>10848</v>
          </cell>
          <cell r="E395" t="str">
            <v>รพ.แหลมงอบ</v>
          </cell>
          <cell r="F395">
            <v>15248</v>
          </cell>
        </row>
        <row r="396">
          <cell r="D396" t="str">
            <v>10849</v>
          </cell>
          <cell r="E396" t="str">
            <v>รพ.เกาะกูด</v>
          </cell>
          <cell r="F396">
            <v>2021</v>
          </cell>
        </row>
        <row r="397">
          <cell r="D397" t="str">
            <v>13816</v>
          </cell>
          <cell r="E397" t="str">
            <v>รพ.เกาะช้าง</v>
          </cell>
          <cell r="F397">
            <v>7281</v>
          </cell>
        </row>
        <row r="398">
          <cell r="D398" t="str">
            <v>10697</v>
          </cell>
          <cell r="E398" t="str">
            <v>รพ.พุทธโสธร</v>
          </cell>
          <cell r="F398">
            <v>102125</v>
          </cell>
        </row>
        <row r="399">
          <cell r="D399" t="str">
            <v>10833</v>
          </cell>
          <cell r="E399" t="str">
            <v>รพ.ท่าตะเกียบ</v>
          </cell>
          <cell r="F399">
            <v>35087</v>
          </cell>
        </row>
        <row r="400">
          <cell r="D400" t="str">
            <v>10850</v>
          </cell>
          <cell r="E400" t="str">
            <v>รพ.บางคล้า</v>
          </cell>
          <cell r="F400">
            <v>29900</v>
          </cell>
        </row>
        <row r="401">
          <cell r="D401" t="str">
            <v>10851</v>
          </cell>
          <cell r="E401" t="str">
            <v>รพ.บางน้ำเปรี้ยว</v>
          </cell>
          <cell r="F401">
            <v>61221</v>
          </cell>
        </row>
        <row r="402">
          <cell r="D402" t="str">
            <v>10852</v>
          </cell>
          <cell r="E402" t="str">
            <v>รพ.บางปะกง</v>
          </cell>
          <cell r="F402">
            <v>55629</v>
          </cell>
        </row>
        <row r="403">
          <cell r="D403" t="str">
            <v>10853</v>
          </cell>
          <cell r="E403" t="str">
            <v>รพ.บ้านโพธิ์</v>
          </cell>
          <cell r="F403">
            <v>31499</v>
          </cell>
        </row>
        <row r="404">
          <cell r="D404" t="str">
            <v>10854</v>
          </cell>
          <cell r="E404" t="str">
            <v>รพ.พนมสารคาม</v>
          </cell>
          <cell r="F404">
            <v>58016</v>
          </cell>
        </row>
        <row r="405">
          <cell r="D405" t="str">
            <v>10855</v>
          </cell>
          <cell r="E405" t="str">
            <v>รพ.สนามชัยเขต</v>
          </cell>
          <cell r="F405">
            <v>55241</v>
          </cell>
        </row>
        <row r="406">
          <cell r="D406" t="str">
            <v>10856</v>
          </cell>
          <cell r="E406" t="str">
            <v>รพ.แปลงยาว</v>
          </cell>
          <cell r="F406">
            <v>29335</v>
          </cell>
        </row>
        <row r="407">
          <cell r="D407" t="str">
            <v>13747</v>
          </cell>
          <cell r="E407" t="str">
            <v>รพ.ราชสาส์น</v>
          </cell>
          <cell r="F407">
            <v>8221</v>
          </cell>
        </row>
        <row r="408">
          <cell r="D408" t="str">
            <v>31327</v>
          </cell>
          <cell r="E408" t="str">
            <v>รพ.คลองเขื่อน</v>
          </cell>
          <cell r="F408">
            <v>8498</v>
          </cell>
        </row>
        <row r="409">
          <cell r="D409" t="str">
            <v>10665</v>
          </cell>
          <cell r="E409" t="str">
            <v>รพ.เจ้าพระยาอภัยภูเบศร</v>
          </cell>
          <cell r="F409">
            <v>73189</v>
          </cell>
        </row>
        <row r="410">
          <cell r="D410" t="str">
            <v>10857</v>
          </cell>
          <cell r="E410" t="str">
            <v>รพ.กบินทร์บุรี</v>
          </cell>
          <cell r="F410">
            <v>103094</v>
          </cell>
        </row>
        <row r="411">
          <cell r="D411" t="str">
            <v>10858</v>
          </cell>
          <cell r="E411" t="str">
            <v>รพ.นาดี</v>
          </cell>
          <cell r="F411">
            <v>35049</v>
          </cell>
        </row>
        <row r="412">
          <cell r="D412" t="str">
            <v>10859</v>
          </cell>
          <cell r="E412" t="str">
            <v>รพ.บ้านสร้าง</v>
          </cell>
          <cell r="F412">
            <v>20112</v>
          </cell>
        </row>
        <row r="413">
          <cell r="D413" t="str">
            <v>10860</v>
          </cell>
          <cell r="E413" t="str">
            <v>รพ.ประจันตคาม</v>
          </cell>
          <cell r="F413">
            <v>34048</v>
          </cell>
        </row>
        <row r="414">
          <cell r="D414" t="str">
            <v>10861</v>
          </cell>
          <cell r="E414" t="str">
            <v>รพ.ศรีมหาโพธิ</v>
          </cell>
          <cell r="F414">
            <v>43207</v>
          </cell>
        </row>
        <row r="415">
          <cell r="D415" t="str">
            <v>10862</v>
          </cell>
          <cell r="E415" t="str">
            <v>รพ.ศรีมโหสถ</v>
          </cell>
          <cell r="F415">
            <v>13935</v>
          </cell>
        </row>
        <row r="416">
          <cell r="D416" t="str">
            <v>10699</v>
          </cell>
          <cell r="E416" t="str">
            <v>รพร.สระแก้ว</v>
          </cell>
          <cell r="F416">
            <v>83924</v>
          </cell>
        </row>
        <row r="417">
          <cell r="D417" t="str">
            <v>10866</v>
          </cell>
          <cell r="E417" t="str">
            <v>รพ.คลองหาด</v>
          </cell>
          <cell r="F417">
            <v>28415</v>
          </cell>
        </row>
        <row r="418">
          <cell r="D418" t="str">
            <v>10867</v>
          </cell>
          <cell r="E418" t="str">
            <v>รพ.ตาพระยา</v>
          </cell>
          <cell r="F418">
            <v>40375</v>
          </cell>
        </row>
        <row r="419">
          <cell r="D419" t="str">
            <v>10868</v>
          </cell>
          <cell r="E419" t="str">
            <v>รพ.วังน้ำเย็น</v>
          </cell>
          <cell r="F419">
            <v>47349</v>
          </cell>
        </row>
        <row r="420">
          <cell r="D420" t="str">
            <v>10869</v>
          </cell>
          <cell r="E420" t="str">
            <v>รพ.วัฒนานคร</v>
          </cell>
          <cell r="F420">
            <v>55908</v>
          </cell>
        </row>
        <row r="421">
          <cell r="D421" t="str">
            <v>10870</v>
          </cell>
          <cell r="E421" t="str">
            <v>รพ.อรัญประเทศ</v>
          </cell>
          <cell r="F421">
            <v>61210</v>
          </cell>
        </row>
        <row r="422">
          <cell r="D422" t="str">
            <v>13817</v>
          </cell>
          <cell r="E422" t="str">
            <v>รพ.เขาฉกรรจ์</v>
          </cell>
          <cell r="F422">
            <v>43589</v>
          </cell>
        </row>
        <row r="423">
          <cell r="D423" t="str">
            <v>28849</v>
          </cell>
          <cell r="E423" t="str">
            <v>รพ.วังสมบูรณ์</v>
          </cell>
          <cell r="F423">
            <v>27036</v>
          </cell>
        </row>
        <row r="424">
          <cell r="D424" t="str">
            <v>28850</v>
          </cell>
          <cell r="E424" t="str">
            <v>รพ.โคกสูง</v>
          </cell>
          <cell r="F424">
            <v>19295</v>
          </cell>
        </row>
        <row r="425">
          <cell r="D425">
            <v>0</v>
          </cell>
          <cell r="E425">
            <v>0</v>
          </cell>
          <cell r="F425">
            <v>3824534</v>
          </cell>
        </row>
        <row r="426">
          <cell r="D426" t="str">
            <v>10670</v>
          </cell>
          <cell r="E426" t="str">
            <v>รพ.ขอนแก่น</v>
          </cell>
          <cell r="F426">
            <v>250494</v>
          </cell>
        </row>
        <row r="427">
          <cell r="D427" t="str">
            <v>10995</v>
          </cell>
          <cell r="E427" t="str">
            <v>รพ.บ้านฝาง</v>
          </cell>
          <cell r="F427">
            <v>39626</v>
          </cell>
        </row>
        <row r="428">
          <cell r="D428" t="str">
            <v>10996</v>
          </cell>
          <cell r="E428" t="str">
            <v>รพ.พระยืน</v>
          </cell>
          <cell r="F428">
            <v>25086</v>
          </cell>
        </row>
        <row r="429">
          <cell r="D429" t="str">
            <v>10997</v>
          </cell>
          <cell r="E429" t="str">
            <v>รพ.หนองเรือ</v>
          </cell>
          <cell r="F429">
            <v>67448</v>
          </cell>
        </row>
        <row r="430">
          <cell r="D430" t="str">
            <v>10998</v>
          </cell>
          <cell r="E430" t="str">
            <v>รพ.ชุมแพ</v>
          </cell>
          <cell r="F430">
            <v>93224</v>
          </cell>
        </row>
        <row r="431">
          <cell r="D431" t="str">
            <v>10999</v>
          </cell>
          <cell r="E431" t="str">
            <v>รพ.สีชมพู</v>
          </cell>
          <cell r="F431">
            <v>58064</v>
          </cell>
        </row>
        <row r="432">
          <cell r="D432" t="str">
            <v>11000</v>
          </cell>
          <cell r="E432" t="str">
            <v>รพ.น้ำพอง</v>
          </cell>
          <cell r="F432">
            <v>81145</v>
          </cell>
        </row>
        <row r="433">
          <cell r="D433" t="str">
            <v>11001</v>
          </cell>
          <cell r="E433" t="str">
            <v>รพ.อุบลรัตน์</v>
          </cell>
          <cell r="F433">
            <v>31481</v>
          </cell>
        </row>
        <row r="434">
          <cell r="D434" t="str">
            <v>11002</v>
          </cell>
          <cell r="E434" t="str">
            <v>รพ.บ้านไผ่</v>
          </cell>
          <cell r="F434">
            <v>70839</v>
          </cell>
        </row>
        <row r="435">
          <cell r="D435" t="str">
            <v>11003</v>
          </cell>
          <cell r="E435" t="str">
            <v>รพ.เปือยน้อย</v>
          </cell>
          <cell r="F435">
            <v>15023</v>
          </cell>
        </row>
        <row r="436">
          <cell r="D436" t="str">
            <v>11004</v>
          </cell>
          <cell r="E436" t="str">
            <v>รพ.พล</v>
          </cell>
          <cell r="F436">
            <v>61203</v>
          </cell>
        </row>
        <row r="437">
          <cell r="D437" t="str">
            <v>11005</v>
          </cell>
          <cell r="E437" t="str">
            <v>รพ.แวงใหญ่</v>
          </cell>
          <cell r="F437">
            <v>21838</v>
          </cell>
        </row>
        <row r="438">
          <cell r="D438" t="str">
            <v>11006</v>
          </cell>
          <cell r="E438" t="str">
            <v>รพ.แวงน้อย</v>
          </cell>
          <cell r="F438">
            <v>28999</v>
          </cell>
        </row>
        <row r="439">
          <cell r="D439" t="str">
            <v>11007</v>
          </cell>
          <cell r="E439" t="str">
            <v>รพ.หนองสองห้อง</v>
          </cell>
          <cell r="F439">
            <v>55925</v>
          </cell>
        </row>
        <row r="440">
          <cell r="D440" t="str">
            <v>11008</v>
          </cell>
          <cell r="E440" t="str">
            <v>รพ.ภูเวียง</v>
          </cell>
          <cell r="F440">
            <v>52171</v>
          </cell>
        </row>
        <row r="441">
          <cell r="D441" t="str">
            <v>11009</v>
          </cell>
          <cell r="E441" t="str">
            <v>รพ.มัญจาคีรี</v>
          </cell>
          <cell r="F441">
            <v>50701</v>
          </cell>
        </row>
        <row r="442">
          <cell r="D442" t="str">
            <v>11010</v>
          </cell>
          <cell r="E442" t="str">
            <v>รพ.ชนบท</v>
          </cell>
          <cell r="F442">
            <v>32772</v>
          </cell>
        </row>
        <row r="443">
          <cell r="D443" t="str">
            <v>11011</v>
          </cell>
          <cell r="E443" t="str">
            <v>รพ.เขาสวนกวาง</v>
          </cell>
          <cell r="F443">
            <v>29124</v>
          </cell>
        </row>
        <row r="444">
          <cell r="D444" t="str">
            <v>11012</v>
          </cell>
          <cell r="E444" t="str">
            <v>รพ.ภูผาม่าน</v>
          </cell>
          <cell r="F444">
            <v>17702</v>
          </cell>
        </row>
        <row r="445">
          <cell r="D445" t="str">
            <v>11445</v>
          </cell>
          <cell r="E445" t="str">
            <v>รพร.กระนวน</v>
          </cell>
          <cell r="F445">
            <v>58186</v>
          </cell>
        </row>
        <row r="446">
          <cell r="D446" t="str">
            <v>12275</v>
          </cell>
          <cell r="E446" t="str">
            <v>รพ.สิรินธร(ภาคตะวันออกเฉียงเหนือ)</v>
          </cell>
          <cell r="F446">
            <v>44855</v>
          </cell>
        </row>
        <row r="447">
          <cell r="D447" t="str">
            <v>14132</v>
          </cell>
          <cell r="E447" t="str">
            <v>รพ.ซำสูง</v>
          </cell>
          <cell r="F447">
            <v>17152</v>
          </cell>
        </row>
        <row r="448">
          <cell r="D448" t="str">
            <v>77649</v>
          </cell>
          <cell r="E448" t="str">
            <v>รพ.หนองนาคำ</v>
          </cell>
          <cell r="F448">
            <v>16990</v>
          </cell>
        </row>
        <row r="449">
          <cell r="D449" t="str">
            <v>77650</v>
          </cell>
          <cell r="E449" t="str">
            <v>รพ.เวียงเก่า</v>
          </cell>
          <cell r="F449">
            <v>13596</v>
          </cell>
        </row>
        <row r="450">
          <cell r="D450" t="str">
            <v>77651</v>
          </cell>
          <cell r="E450" t="str">
            <v>รพ.โคกโพธิ์ไชย</v>
          </cell>
          <cell r="F450">
            <v>18298</v>
          </cell>
        </row>
        <row r="451">
          <cell r="D451" t="str">
            <v>77652</v>
          </cell>
          <cell r="E451" t="str">
            <v>รพ.โนนศิลา</v>
          </cell>
          <cell r="F451">
            <v>18770</v>
          </cell>
        </row>
        <row r="452">
          <cell r="D452" t="str">
            <v>10707</v>
          </cell>
          <cell r="E452" t="str">
            <v>รพ.มหาสารคาม</v>
          </cell>
          <cell r="F452">
            <v>109953</v>
          </cell>
        </row>
        <row r="453">
          <cell r="D453" t="str">
            <v>11051</v>
          </cell>
          <cell r="E453" t="str">
            <v>รพ.แกดำ</v>
          </cell>
          <cell r="F453">
            <v>23750</v>
          </cell>
        </row>
        <row r="454">
          <cell r="D454" t="str">
            <v>11052</v>
          </cell>
          <cell r="E454" t="str">
            <v>รพ.โกสุมพิสัย</v>
          </cell>
          <cell r="F454">
            <v>83282</v>
          </cell>
        </row>
        <row r="455">
          <cell r="D455" t="str">
            <v>11053</v>
          </cell>
          <cell r="E455" t="str">
            <v>รพ.กันทรวิชัย</v>
          </cell>
          <cell r="F455">
            <v>52261</v>
          </cell>
        </row>
        <row r="456">
          <cell r="D456" t="str">
            <v>11054</v>
          </cell>
          <cell r="E456" t="str">
            <v>รพ.เชียงยืน</v>
          </cell>
          <cell r="F456">
            <v>42992</v>
          </cell>
        </row>
        <row r="457">
          <cell r="D457" t="str">
            <v>11055</v>
          </cell>
          <cell r="E457" t="str">
            <v>รพ.บรบือ</v>
          </cell>
          <cell r="F457">
            <v>76045</v>
          </cell>
        </row>
        <row r="458">
          <cell r="D458" t="str">
            <v>11056</v>
          </cell>
          <cell r="E458" t="str">
            <v>รพ.นาเชือก</v>
          </cell>
          <cell r="F458">
            <v>41555</v>
          </cell>
        </row>
        <row r="459">
          <cell r="D459" t="str">
            <v>11057</v>
          </cell>
          <cell r="E459" t="str">
            <v>รพ.พยัคฆภูมิพิสัย</v>
          </cell>
          <cell r="F459">
            <v>62356</v>
          </cell>
        </row>
        <row r="460">
          <cell r="D460" t="str">
            <v>11058</v>
          </cell>
          <cell r="E460" t="str">
            <v>รพ.วาปีปทุม</v>
          </cell>
          <cell r="F460">
            <v>74931</v>
          </cell>
        </row>
        <row r="461">
          <cell r="D461" t="str">
            <v>11059</v>
          </cell>
          <cell r="E461" t="str">
            <v>รพ.นาดูน</v>
          </cell>
          <cell r="F461">
            <v>26179</v>
          </cell>
        </row>
        <row r="462">
          <cell r="D462" t="str">
            <v>11060</v>
          </cell>
          <cell r="E462" t="str">
            <v>รพ.ยางสีสุราช</v>
          </cell>
          <cell r="F462">
            <v>24216</v>
          </cell>
        </row>
        <row r="463">
          <cell r="D463" t="str">
            <v>24704</v>
          </cell>
          <cell r="E463" t="str">
            <v>รพ.กุดรัง</v>
          </cell>
          <cell r="F463">
            <v>26371</v>
          </cell>
        </row>
        <row r="464">
          <cell r="D464" t="str">
            <v>28843</v>
          </cell>
          <cell r="E464" t="str">
            <v>รพ.ชื่นชม</v>
          </cell>
          <cell r="F464">
            <v>17620</v>
          </cell>
        </row>
        <row r="465">
          <cell r="D465" t="str">
            <v>10708</v>
          </cell>
          <cell r="E465" t="str">
            <v>รพ.ร้อยเอ็ด</v>
          </cell>
          <cell r="F465">
            <v>93466</v>
          </cell>
        </row>
        <row r="466">
          <cell r="D466" t="str">
            <v>11061</v>
          </cell>
          <cell r="E466" t="str">
            <v>รพ.เกษตรวิสัย</v>
          </cell>
          <cell r="F466">
            <v>66964</v>
          </cell>
        </row>
        <row r="467">
          <cell r="D467" t="str">
            <v>11062</v>
          </cell>
          <cell r="E467" t="str">
            <v>รพ.ปทุมรัตต์</v>
          </cell>
          <cell r="F467">
            <v>36972</v>
          </cell>
        </row>
        <row r="468">
          <cell r="D468" t="str">
            <v>11063</v>
          </cell>
          <cell r="E468" t="str">
            <v>รพ.จตุรพักตรพิมาน</v>
          </cell>
          <cell r="F468">
            <v>56454</v>
          </cell>
        </row>
        <row r="469">
          <cell r="D469" t="str">
            <v>11064</v>
          </cell>
          <cell r="E469" t="str">
            <v>รพ.ธวัชบุรี</v>
          </cell>
          <cell r="F469">
            <v>49481</v>
          </cell>
        </row>
        <row r="470">
          <cell r="D470" t="str">
            <v>11065</v>
          </cell>
          <cell r="E470" t="str">
            <v>รพ.พนมไพร</v>
          </cell>
          <cell r="F470">
            <v>50076</v>
          </cell>
        </row>
        <row r="471">
          <cell r="D471" t="str">
            <v>11066</v>
          </cell>
          <cell r="E471" t="str">
            <v>รพ.โพนทอง</v>
          </cell>
          <cell r="F471">
            <v>77344</v>
          </cell>
        </row>
        <row r="472">
          <cell r="D472" t="str">
            <v>11067</v>
          </cell>
          <cell r="E472" t="str">
            <v>รพ.โพธิ์ชัย</v>
          </cell>
          <cell r="F472">
            <v>41856</v>
          </cell>
        </row>
        <row r="473">
          <cell r="D473" t="str">
            <v>11068</v>
          </cell>
          <cell r="E473" t="str">
            <v>รพ.หนองพอก</v>
          </cell>
          <cell r="F473">
            <v>50207</v>
          </cell>
        </row>
        <row r="474">
          <cell r="D474" t="str">
            <v>11069</v>
          </cell>
          <cell r="E474" t="str">
            <v>รพ.เสลภูมิ</v>
          </cell>
          <cell r="F474">
            <v>88088</v>
          </cell>
        </row>
        <row r="475">
          <cell r="D475" t="str">
            <v>11070</v>
          </cell>
          <cell r="E475" t="str">
            <v>รพ.สุวรรณภูมิ</v>
          </cell>
          <cell r="F475">
            <v>80867</v>
          </cell>
        </row>
        <row r="476">
          <cell r="D476" t="str">
            <v>11071</v>
          </cell>
          <cell r="E476" t="str">
            <v>รพ.เมืองสรวง</v>
          </cell>
          <cell r="F476">
            <v>15859</v>
          </cell>
        </row>
        <row r="477">
          <cell r="D477" t="str">
            <v>11072</v>
          </cell>
          <cell r="E477" t="str">
            <v>รพ.โพนทราย</v>
          </cell>
          <cell r="F477">
            <v>20339</v>
          </cell>
        </row>
        <row r="478">
          <cell r="D478" t="str">
            <v>11073</v>
          </cell>
          <cell r="E478" t="str">
            <v>รพ.อาจสามารถ</v>
          </cell>
          <cell r="F478">
            <v>51577</v>
          </cell>
        </row>
        <row r="479">
          <cell r="D479" t="str">
            <v>11074</v>
          </cell>
          <cell r="E479" t="str">
            <v>รพ.เมยวดี</v>
          </cell>
          <cell r="F479">
            <v>16289</v>
          </cell>
        </row>
        <row r="480">
          <cell r="D480" t="str">
            <v>11075</v>
          </cell>
          <cell r="E480" t="str">
            <v>รพ.ศรีสมเด็จ</v>
          </cell>
          <cell r="F480">
            <v>22704</v>
          </cell>
        </row>
        <row r="481">
          <cell r="D481" t="str">
            <v>11076</v>
          </cell>
          <cell r="E481" t="str">
            <v>รพ.จังหาร</v>
          </cell>
          <cell r="F481">
            <v>31379</v>
          </cell>
        </row>
        <row r="482">
          <cell r="D482" t="str">
            <v>27988</v>
          </cell>
          <cell r="E482" t="str">
            <v>รพ.ทุ่งเขาหลวง</v>
          </cell>
          <cell r="F482">
            <v>16654</v>
          </cell>
        </row>
        <row r="483">
          <cell r="D483" t="str">
            <v>27989</v>
          </cell>
          <cell r="E483" t="str">
            <v>รพ.เชียงขวัญ</v>
          </cell>
          <cell r="F483">
            <v>19113</v>
          </cell>
        </row>
        <row r="484">
          <cell r="D484" t="str">
            <v>27990</v>
          </cell>
          <cell r="E484" t="str">
            <v>รพ.หนองฮี</v>
          </cell>
          <cell r="F484">
            <v>17659</v>
          </cell>
        </row>
        <row r="485">
          <cell r="D485" t="str">
            <v>10709</v>
          </cell>
          <cell r="E485" t="str">
            <v>รพ.กาฬสินธุ์</v>
          </cell>
          <cell r="F485">
            <v>110915</v>
          </cell>
        </row>
        <row r="486">
          <cell r="D486" t="str">
            <v>11077</v>
          </cell>
          <cell r="E486" t="str">
            <v>รพ.นามน</v>
          </cell>
          <cell r="F486">
            <v>27128</v>
          </cell>
        </row>
        <row r="487">
          <cell r="D487" t="str">
            <v>11078</v>
          </cell>
          <cell r="E487" t="str">
            <v>รพ.กมลาไสย</v>
          </cell>
          <cell r="F487">
            <v>47050</v>
          </cell>
        </row>
        <row r="488">
          <cell r="D488" t="str">
            <v>11079</v>
          </cell>
          <cell r="E488" t="str">
            <v>รพ.ร่องคำ</v>
          </cell>
          <cell r="F488">
            <v>11924</v>
          </cell>
        </row>
        <row r="489">
          <cell r="D489" t="str">
            <v>11080</v>
          </cell>
          <cell r="E489" t="str">
            <v>รพ.เขาวง</v>
          </cell>
          <cell r="F489">
            <v>23932</v>
          </cell>
        </row>
        <row r="490">
          <cell r="D490" t="str">
            <v>11081</v>
          </cell>
          <cell r="E490" t="str">
            <v>รพ.ยางตลาด</v>
          </cell>
          <cell r="F490">
            <v>88294</v>
          </cell>
        </row>
        <row r="491">
          <cell r="D491" t="str">
            <v>11082</v>
          </cell>
          <cell r="E491" t="str">
            <v>รพ.ห้วยเม็ก</v>
          </cell>
          <cell r="F491">
            <v>36024</v>
          </cell>
        </row>
        <row r="492">
          <cell r="D492" t="str">
            <v>11083</v>
          </cell>
          <cell r="E492" t="str">
            <v>รพ.สหัสขันธ์</v>
          </cell>
          <cell r="F492">
            <v>26470</v>
          </cell>
        </row>
        <row r="493">
          <cell r="D493" t="str">
            <v>11084</v>
          </cell>
          <cell r="E493" t="str">
            <v>รพ.คำม่วง</v>
          </cell>
          <cell r="F493">
            <v>38520</v>
          </cell>
        </row>
        <row r="494">
          <cell r="D494" t="str">
            <v>11085</v>
          </cell>
          <cell r="E494" t="str">
            <v>รพ.ท่าคันโท</v>
          </cell>
          <cell r="F494">
            <v>28625</v>
          </cell>
        </row>
        <row r="495">
          <cell r="D495" t="str">
            <v>11086</v>
          </cell>
          <cell r="E495" t="str">
            <v>รพ.หนองกุงศรี</v>
          </cell>
          <cell r="F495">
            <v>49806</v>
          </cell>
        </row>
        <row r="496">
          <cell r="D496" t="str">
            <v>11087</v>
          </cell>
          <cell r="E496" t="str">
            <v>รพ.สมเด็จ</v>
          </cell>
          <cell r="F496">
            <v>48017</v>
          </cell>
        </row>
        <row r="497">
          <cell r="D497" t="str">
            <v>11088</v>
          </cell>
          <cell r="E497" t="str">
            <v>รพ.ห้วยผึ้ง</v>
          </cell>
          <cell r="F497">
            <v>21626</v>
          </cell>
        </row>
        <row r="498">
          <cell r="D498" t="str">
            <v>11449</v>
          </cell>
          <cell r="E498" t="str">
            <v>รพร.กุฉินารายณ์</v>
          </cell>
          <cell r="F498">
            <v>70133</v>
          </cell>
        </row>
        <row r="499">
          <cell r="D499" t="str">
            <v>28017</v>
          </cell>
          <cell r="E499" t="str">
            <v>รพ.นาคู</v>
          </cell>
          <cell r="F499">
            <v>21132</v>
          </cell>
        </row>
        <row r="500">
          <cell r="D500" t="str">
            <v>28789</v>
          </cell>
          <cell r="E500" t="str">
            <v>รพ.ฆ้องชัย</v>
          </cell>
          <cell r="F500">
            <v>18359</v>
          </cell>
        </row>
        <row r="501">
          <cell r="D501" t="str">
            <v>28790</v>
          </cell>
          <cell r="E501" t="str">
            <v>รพ.ดอนจาน</v>
          </cell>
          <cell r="F501">
            <v>16146</v>
          </cell>
        </row>
        <row r="502">
          <cell r="D502" t="str">
            <v>28791</v>
          </cell>
          <cell r="E502" t="str">
            <v>รพ.สามชัย</v>
          </cell>
          <cell r="F502">
            <v>19681</v>
          </cell>
        </row>
        <row r="503">
          <cell r="D503">
            <v>0</v>
          </cell>
          <cell r="E503">
            <v>0</v>
          </cell>
          <cell r="F503">
            <v>3539353</v>
          </cell>
        </row>
        <row r="504">
          <cell r="D504" t="str">
            <v>11040</v>
          </cell>
          <cell r="E504" t="str">
            <v>รพ.บึงกาฬ</v>
          </cell>
          <cell r="F504">
            <v>78191</v>
          </cell>
        </row>
        <row r="505">
          <cell r="D505" t="str">
            <v>11041</v>
          </cell>
          <cell r="E505" t="str">
            <v>รพ.พรเจริญ</v>
          </cell>
          <cell r="F505">
            <v>42333</v>
          </cell>
        </row>
        <row r="506">
          <cell r="D506" t="str">
            <v>11043</v>
          </cell>
          <cell r="E506" t="str">
            <v>รพ.โซ่พิสัย</v>
          </cell>
          <cell r="F506">
            <v>47833</v>
          </cell>
        </row>
        <row r="507">
          <cell r="D507" t="str">
            <v>11046</v>
          </cell>
          <cell r="E507" t="str">
            <v>รพ.เซกา</v>
          </cell>
          <cell r="F507">
            <v>54254</v>
          </cell>
        </row>
        <row r="508">
          <cell r="D508" t="str">
            <v>11047</v>
          </cell>
          <cell r="E508" t="str">
            <v>รพ.ปากคาด</v>
          </cell>
          <cell r="F508">
            <v>31682</v>
          </cell>
        </row>
        <row r="509">
          <cell r="D509" t="str">
            <v>11048</v>
          </cell>
          <cell r="E509" t="str">
            <v>รพ.บึงโขงหลง</v>
          </cell>
          <cell r="F509">
            <v>30770</v>
          </cell>
        </row>
        <row r="510">
          <cell r="D510" t="str">
            <v>11049</v>
          </cell>
          <cell r="E510" t="str">
            <v>รพ.ศรีวิไล</v>
          </cell>
          <cell r="F510">
            <v>32072</v>
          </cell>
        </row>
        <row r="511">
          <cell r="D511" t="str">
            <v>11050</v>
          </cell>
          <cell r="E511" t="str">
            <v>รพ.บุ่งคล้า</v>
          </cell>
          <cell r="F511">
            <v>11309</v>
          </cell>
        </row>
        <row r="512">
          <cell r="D512" t="str">
            <v>10704</v>
          </cell>
          <cell r="E512" t="str">
            <v>รพ.หนองบัวลำภู</v>
          </cell>
          <cell r="F512">
            <v>99538</v>
          </cell>
        </row>
        <row r="513">
          <cell r="D513" t="str">
            <v>10991</v>
          </cell>
          <cell r="E513" t="str">
            <v>รพ.นากลาง</v>
          </cell>
          <cell r="F513">
            <v>70464</v>
          </cell>
        </row>
        <row r="514">
          <cell r="D514" t="str">
            <v>10992</v>
          </cell>
          <cell r="E514" t="str">
            <v>รพ.โนนสัง</v>
          </cell>
          <cell r="F514">
            <v>47246</v>
          </cell>
        </row>
        <row r="515">
          <cell r="D515" t="str">
            <v>10993</v>
          </cell>
          <cell r="E515" t="str">
            <v>รพ.ศรีบุญเรือง</v>
          </cell>
          <cell r="F515">
            <v>83898</v>
          </cell>
        </row>
        <row r="516">
          <cell r="D516" t="str">
            <v>10994</v>
          </cell>
          <cell r="E516" t="str">
            <v>รพ.สุวรรณคูหา</v>
          </cell>
          <cell r="F516">
            <v>53634</v>
          </cell>
        </row>
        <row r="517">
          <cell r="D517" t="str">
            <v>23367</v>
          </cell>
          <cell r="E517" t="str">
            <v>รพ.นาวัง เฉลิมพระเกียรติ 80 พรรษา</v>
          </cell>
          <cell r="F517">
            <v>29157</v>
          </cell>
        </row>
        <row r="518">
          <cell r="D518" t="str">
            <v>10671</v>
          </cell>
          <cell r="E518" t="str">
            <v>รพ.อุดรธานี</v>
          </cell>
          <cell r="F518">
            <v>257362</v>
          </cell>
        </row>
        <row r="519">
          <cell r="D519" t="str">
            <v>11013</v>
          </cell>
          <cell r="E519" t="str">
            <v>รพ.กุดจับ</v>
          </cell>
          <cell r="F519">
            <v>51803</v>
          </cell>
        </row>
        <row r="520">
          <cell r="D520" t="str">
            <v>11014</v>
          </cell>
          <cell r="E520" t="str">
            <v>รพ.หนองวัวซอ</v>
          </cell>
          <cell r="F520">
            <v>49979</v>
          </cell>
        </row>
        <row r="521">
          <cell r="D521" t="str">
            <v>11015</v>
          </cell>
          <cell r="E521" t="str">
            <v>รพ.กุมภวาปี</v>
          </cell>
          <cell r="F521">
            <v>84555</v>
          </cell>
        </row>
        <row r="522">
          <cell r="D522" t="str">
            <v>11016</v>
          </cell>
          <cell r="E522" t="str">
            <v>รพ.ห้วยเกิ้ง</v>
          </cell>
          <cell r="F522">
            <v>4052</v>
          </cell>
        </row>
        <row r="523">
          <cell r="D523" t="str">
            <v>11017</v>
          </cell>
          <cell r="E523" t="str">
            <v>รพ.โนนสะอาด</v>
          </cell>
          <cell r="F523">
            <v>37576</v>
          </cell>
        </row>
        <row r="524">
          <cell r="D524" t="str">
            <v>11018</v>
          </cell>
          <cell r="E524" t="str">
            <v>รพ.หนองหาน</v>
          </cell>
          <cell r="F524">
            <v>91558</v>
          </cell>
        </row>
        <row r="525">
          <cell r="D525" t="str">
            <v>11019</v>
          </cell>
          <cell r="E525" t="str">
            <v>รพ.ทุ่งฝน</v>
          </cell>
          <cell r="F525">
            <v>25415</v>
          </cell>
        </row>
        <row r="526">
          <cell r="D526" t="str">
            <v>11020</v>
          </cell>
          <cell r="E526" t="str">
            <v>รพ.ไชยวาน</v>
          </cell>
          <cell r="F526">
            <v>30131</v>
          </cell>
        </row>
        <row r="527">
          <cell r="D527" t="str">
            <v>11021</v>
          </cell>
          <cell r="E527" t="str">
            <v>รพ.ศรีธาตุ</v>
          </cell>
          <cell r="F527">
            <v>36974</v>
          </cell>
        </row>
        <row r="528">
          <cell r="D528" t="str">
            <v>11022</v>
          </cell>
          <cell r="E528" t="str">
            <v>รพ.วังสามหมอ</v>
          </cell>
          <cell r="F528">
            <v>44044</v>
          </cell>
        </row>
        <row r="529">
          <cell r="D529" t="str">
            <v>11023</v>
          </cell>
          <cell r="E529" t="str">
            <v>รพ.บ้านผือ</v>
          </cell>
          <cell r="F529">
            <v>87598</v>
          </cell>
        </row>
        <row r="530">
          <cell r="D530" t="str">
            <v>11024</v>
          </cell>
          <cell r="E530" t="str">
            <v>รพ.น้ำโสม</v>
          </cell>
          <cell r="F530">
            <v>47493</v>
          </cell>
        </row>
        <row r="531">
          <cell r="D531" t="str">
            <v>11025</v>
          </cell>
          <cell r="E531" t="str">
            <v>รพ.เพ็ญ</v>
          </cell>
          <cell r="F531">
            <v>89083</v>
          </cell>
        </row>
        <row r="532">
          <cell r="D532" t="str">
            <v>11026</v>
          </cell>
          <cell r="E532" t="str">
            <v>รพ.สร้างคอม</v>
          </cell>
          <cell r="F532">
            <v>22543</v>
          </cell>
        </row>
        <row r="533">
          <cell r="D533" t="str">
            <v>11027</v>
          </cell>
          <cell r="E533" t="str">
            <v>รพ.หนองแสง</v>
          </cell>
          <cell r="F533">
            <v>21135</v>
          </cell>
        </row>
        <row r="534">
          <cell r="D534" t="str">
            <v>11028</v>
          </cell>
          <cell r="E534" t="str">
            <v>รพ.นายูง</v>
          </cell>
          <cell r="F534">
            <v>23953</v>
          </cell>
        </row>
        <row r="535">
          <cell r="D535" t="str">
            <v>11029</v>
          </cell>
          <cell r="E535" t="str">
            <v>รพ.พิบูลย์รักษ์</v>
          </cell>
          <cell r="F535">
            <v>19544</v>
          </cell>
        </row>
        <row r="536">
          <cell r="D536" t="str">
            <v>11446</v>
          </cell>
          <cell r="E536" t="str">
            <v>รพร.บ้านดุง</v>
          </cell>
          <cell r="F536">
            <v>98958</v>
          </cell>
        </row>
        <row r="537">
          <cell r="D537" t="str">
            <v>25058</v>
          </cell>
          <cell r="E537" t="str">
            <v>รพ.กู่แก้ว</v>
          </cell>
          <cell r="F537">
            <v>18163</v>
          </cell>
        </row>
        <row r="538">
          <cell r="D538" t="str">
            <v>25059</v>
          </cell>
          <cell r="E538" t="str">
            <v>รพ.ประจักษ์ศิลปาคม</v>
          </cell>
          <cell r="F538">
            <v>19158</v>
          </cell>
        </row>
        <row r="539">
          <cell r="D539" t="str">
            <v>10705</v>
          </cell>
          <cell r="E539" t="str">
            <v>รพ.เลย</v>
          </cell>
          <cell r="F539">
            <v>93137</v>
          </cell>
        </row>
        <row r="540">
          <cell r="D540" t="str">
            <v>11030</v>
          </cell>
          <cell r="E540" t="str">
            <v>รพ.นาด้วง</v>
          </cell>
          <cell r="F540">
            <v>21471</v>
          </cell>
        </row>
        <row r="541">
          <cell r="D541" t="str">
            <v>11031</v>
          </cell>
          <cell r="E541" t="str">
            <v>รพ.เชียงคาน</v>
          </cell>
          <cell r="F541">
            <v>47698</v>
          </cell>
        </row>
        <row r="542">
          <cell r="D542" t="str">
            <v>11032</v>
          </cell>
          <cell r="E542" t="str">
            <v>รพ.ปากชม</v>
          </cell>
          <cell r="F542">
            <v>34486</v>
          </cell>
        </row>
        <row r="543">
          <cell r="D543" t="str">
            <v>11033</v>
          </cell>
          <cell r="E543" t="str">
            <v>รพ.นาแห้ว</v>
          </cell>
          <cell r="F543">
            <v>8794</v>
          </cell>
        </row>
        <row r="544">
          <cell r="D544" t="str">
            <v>11034</v>
          </cell>
          <cell r="E544" t="str">
            <v>รพ.ภูเรือ</v>
          </cell>
          <cell r="F544">
            <v>18283</v>
          </cell>
        </row>
        <row r="545">
          <cell r="D545" t="str">
            <v>11035</v>
          </cell>
          <cell r="E545" t="str">
            <v>รพ.ท่าลี่</v>
          </cell>
          <cell r="F545">
            <v>21408</v>
          </cell>
        </row>
        <row r="546">
          <cell r="D546" t="str">
            <v>11036</v>
          </cell>
          <cell r="E546" t="str">
            <v>รพ.วังสะพุง</v>
          </cell>
          <cell r="F546">
            <v>86937</v>
          </cell>
        </row>
        <row r="547">
          <cell r="D547" t="str">
            <v>11037</v>
          </cell>
          <cell r="E547" t="str">
            <v>รพ.ภูกระดึง</v>
          </cell>
          <cell r="F547">
            <v>27063</v>
          </cell>
        </row>
        <row r="548">
          <cell r="D548" t="str">
            <v>11038</v>
          </cell>
          <cell r="E548" t="str">
            <v>รพ.ภูหลวง</v>
          </cell>
          <cell r="F548">
            <v>20065</v>
          </cell>
        </row>
        <row r="549">
          <cell r="D549" t="str">
            <v>11039</v>
          </cell>
          <cell r="E549" t="str">
            <v>รพ.ผาขาว</v>
          </cell>
          <cell r="F549">
            <v>32575</v>
          </cell>
        </row>
        <row r="550">
          <cell r="D550" t="str">
            <v>11447</v>
          </cell>
          <cell r="E550" t="str">
            <v>รพร.ด่านซ้าย</v>
          </cell>
          <cell r="F550">
            <v>41597</v>
          </cell>
        </row>
        <row r="551">
          <cell r="D551" t="str">
            <v>14133</v>
          </cell>
          <cell r="E551" t="str">
            <v>รพ.เอราวัณ</v>
          </cell>
          <cell r="F551">
            <v>31491</v>
          </cell>
        </row>
        <row r="552">
          <cell r="D552" t="str">
            <v>28861</v>
          </cell>
          <cell r="E552" t="str">
            <v>รพ.หนองหิน</v>
          </cell>
          <cell r="F552">
            <v>19737</v>
          </cell>
        </row>
        <row r="553">
          <cell r="D553" t="str">
            <v>10706</v>
          </cell>
          <cell r="E553" t="str">
            <v>รพ.หนองคาย</v>
          </cell>
          <cell r="F553">
            <v>112903</v>
          </cell>
        </row>
        <row r="554">
          <cell r="D554" t="str">
            <v>11042</v>
          </cell>
          <cell r="E554" t="str">
            <v>รพ.โพนพิสัย</v>
          </cell>
          <cell r="F554">
            <v>59826</v>
          </cell>
        </row>
        <row r="555">
          <cell r="D555" t="str">
            <v>11044</v>
          </cell>
          <cell r="E555" t="str">
            <v>รพ.ศรีเชียงใหม่</v>
          </cell>
          <cell r="F555">
            <v>23871</v>
          </cell>
        </row>
        <row r="556">
          <cell r="D556" t="str">
            <v>11045</v>
          </cell>
          <cell r="E556" t="str">
            <v>รพ.สังคม</v>
          </cell>
          <cell r="F556">
            <v>20467</v>
          </cell>
        </row>
        <row r="557">
          <cell r="D557" t="str">
            <v>11448</v>
          </cell>
          <cell r="E557" t="str">
            <v>รพร.ท่าบ่อ</v>
          </cell>
          <cell r="F557">
            <v>64168</v>
          </cell>
        </row>
        <row r="558">
          <cell r="D558" t="str">
            <v>21356</v>
          </cell>
          <cell r="E558" t="str">
            <v>รพ.สระใคร</v>
          </cell>
          <cell r="F558">
            <v>20443</v>
          </cell>
        </row>
        <row r="559">
          <cell r="D559" t="str">
            <v>28778</v>
          </cell>
          <cell r="E559" t="str">
            <v>รพ.โพธิ์ตาก</v>
          </cell>
          <cell r="F559">
            <v>12021</v>
          </cell>
        </row>
        <row r="560">
          <cell r="D560" t="str">
            <v>28811</v>
          </cell>
          <cell r="E560" t="str">
            <v>รพ.เฝ้าไร่</v>
          </cell>
          <cell r="F560">
            <v>36564</v>
          </cell>
        </row>
        <row r="561">
          <cell r="D561" t="str">
            <v>28815</v>
          </cell>
          <cell r="E561" t="str">
            <v>รพ.รัตนวาปี</v>
          </cell>
          <cell r="F561">
            <v>29044</v>
          </cell>
        </row>
        <row r="562">
          <cell r="D562" t="str">
            <v>10710</v>
          </cell>
          <cell r="E562" t="str">
            <v>รพ.สกลนคร</v>
          </cell>
          <cell r="F562">
            <v>143176</v>
          </cell>
        </row>
        <row r="563">
          <cell r="D563" t="str">
            <v>11089</v>
          </cell>
          <cell r="E563" t="str">
            <v>รพ.กุสุมาลย์</v>
          </cell>
          <cell r="F563">
            <v>35805</v>
          </cell>
        </row>
        <row r="564">
          <cell r="D564" t="str">
            <v>11090</v>
          </cell>
          <cell r="E564" t="str">
            <v>รพ.กุดบาก</v>
          </cell>
          <cell r="F564">
            <v>24079</v>
          </cell>
        </row>
        <row r="565">
          <cell r="D565" t="str">
            <v>11091</v>
          </cell>
          <cell r="E565" t="str">
            <v>รพ.พระอาจารย์ฝั้นอาจาโร</v>
          </cell>
          <cell r="F565">
            <v>56444</v>
          </cell>
        </row>
        <row r="566">
          <cell r="D566" t="str">
            <v>11092</v>
          </cell>
          <cell r="E566" t="str">
            <v>รพ.พังโคน</v>
          </cell>
          <cell r="F566">
            <v>39017</v>
          </cell>
        </row>
        <row r="567">
          <cell r="D567" t="str">
            <v>11093</v>
          </cell>
          <cell r="E567" t="str">
            <v>รพ.วาริชภูมิ</v>
          </cell>
          <cell r="F567">
            <v>38314</v>
          </cell>
        </row>
        <row r="568">
          <cell r="D568" t="str">
            <v>11094</v>
          </cell>
          <cell r="E568" t="str">
            <v>รพ.นิคมน้ำอูน</v>
          </cell>
          <cell r="F568">
            <v>10730</v>
          </cell>
        </row>
        <row r="569">
          <cell r="D569" t="str">
            <v>11095</v>
          </cell>
          <cell r="E569" t="str">
            <v>รพ.วานรนิวาส</v>
          </cell>
          <cell r="F569">
            <v>93408</v>
          </cell>
        </row>
        <row r="570">
          <cell r="D570" t="str">
            <v>11096</v>
          </cell>
          <cell r="E570" t="str">
            <v>รพ.คำตากล้า</v>
          </cell>
          <cell r="F570">
            <v>30729</v>
          </cell>
        </row>
        <row r="571">
          <cell r="D571" t="str">
            <v>11097</v>
          </cell>
          <cell r="E571" t="str">
            <v>รพ.บ้านม่วง</v>
          </cell>
          <cell r="F571">
            <v>53363</v>
          </cell>
        </row>
        <row r="572">
          <cell r="D572" t="str">
            <v>11098</v>
          </cell>
          <cell r="E572" t="str">
            <v>รพ.อากาศอำนวย</v>
          </cell>
          <cell r="F572">
            <v>53585</v>
          </cell>
        </row>
        <row r="573">
          <cell r="D573" t="str">
            <v>11099</v>
          </cell>
          <cell r="E573" t="str">
            <v>รพ.ส่องดาว</v>
          </cell>
          <cell r="F573">
            <v>26447</v>
          </cell>
        </row>
        <row r="574">
          <cell r="D574" t="str">
            <v>11100</v>
          </cell>
          <cell r="E574" t="str">
            <v>รพ.เต่างอย</v>
          </cell>
          <cell r="F574">
            <v>18036</v>
          </cell>
        </row>
        <row r="575">
          <cell r="D575" t="str">
            <v>11101</v>
          </cell>
          <cell r="E575" t="str">
            <v>รพ.โคกศรีสุพรรณ</v>
          </cell>
          <cell r="F575">
            <v>25040</v>
          </cell>
        </row>
        <row r="576">
          <cell r="D576" t="str">
            <v>11102</v>
          </cell>
          <cell r="E576" t="str">
            <v>รพ.เจริญศิลป์</v>
          </cell>
          <cell r="F576">
            <v>33202</v>
          </cell>
        </row>
        <row r="577">
          <cell r="D577" t="str">
            <v>11103</v>
          </cell>
          <cell r="E577" t="str">
            <v>รพ.โพนนาแก้ว</v>
          </cell>
          <cell r="F577">
            <v>28393</v>
          </cell>
        </row>
        <row r="578">
          <cell r="D578" t="str">
            <v>11450</v>
          </cell>
          <cell r="E578" t="str">
            <v>รพร.สว่างแดนดิน</v>
          </cell>
          <cell r="F578">
            <v>114802</v>
          </cell>
        </row>
        <row r="579">
          <cell r="D579" t="str">
            <v>21323</v>
          </cell>
          <cell r="E579" t="str">
            <v>รพ.พระอาจารย์แบน  ธนากโร</v>
          </cell>
          <cell r="F579">
            <v>28659</v>
          </cell>
        </row>
        <row r="580">
          <cell r="D580" t="str">
            <v>10711</v>
          </cell>
          <cell r="E580" t="str">
            <v>รพ.นครพนม</v>
          </cell>
          <cell r="F580">
            <v>108961</v>
          </cell>
        </row>
        <row r="581">
          <cell r="D581" t="str">
            <v>11104</v>
          </cell>
          <cell r="E581" t="str">
            <v>รพ.ปลาปาก</v>
          </cell>
          <cell r="F581">
            <v>40210</v>
          </cell>
        </row>
        <row r="582">
          <cell r="D582" t="str">
            <v>11105</v>
          </cell>
          <cell r="E582" t="str">
            <v>รพ.ท่าอุเทน</v>
          </cell>
          <cell r="F582">
            <v>44883</v>
          </cell>
        </row>
        <row r="583">
          <cell r="D583" t="str">
            <v>11106</v>
          </cell>
          <cell r="E583" t="str">
            <v>รพ.บ้านแพง</v>
          </cell>
          <cell r="F583">
            <v>26900</v>
          </cell>
        </row>
        <row r="584">
          <cell r="D584" t="str">
            <v>11107</v>
          </cell>
          <cell r="E584" t="str">
            <v>รพ.นาทม</v>
          </cell>
          <cell r="F584">
            <v>17691</v>
          </cell>
        </row>
        <row r="585">
          <cell r="D585" t="str">
            <v>11108</v>
          </cell>
          <cell r="E585" t="str">
            <v>รพ.เรณูนคร</v>
          </cell>
          <cell r="F585">
            <v>33341</v>
          </cell>
        </row>
        <row r="586">
          <cell r="D586" t="str">
            <v>11109</v>
          </cell>
          <cell r="E586" t="str">
            <v>รพ.นาแก</v>
          </cell>
          <cell r="F586">
            <v>55455</v>
          </cell>
        </row>
        <row r="587">
          <cell r="D587" t="str">
            <v>11110</v>
          </cell>
          <cell r="E587" t="str">
            <v>รพ.ศรีสงคราม</v>
          </cell>
          <cell r="F587">
            <v>53599</v>
          </cell>
        </row>
        <row r="588">
          <cell r="D588" t="str">
            <v>11111</v>
          </cell>
          <cell r="E588" t="str">
            <v>รพ.นาหว้า</v>
          </cell>
          <cell r="F588">
            <v>37999</v>
          </cell>
        </row>
        <row r="589">
          <cell r="D589" t="str">
            <v>11112</v>
          </cell>
          <cell r="E589" t="str">
            <v>รพ.โพนสวรรค์</v>
          </cell>
          <cell r="F589">
            <v>43769</v>
          </cell>
        </row>
        <row r="590">
          <cell r="D590" t="str">
            <v>11451</v>
          </cell>
          <cell r="E590" t="str">
            <v>รพร.ธาตุพนม</v>
          </cell>
          <cell r="F590">
            <v>54671</v>
          </cell>
        </row>
        <row r="591">
          <cell r="D591" t="str">
            <v>40840</v>
          </cell>
          <cell r="E591" t="str">
            <v>รพ.วังยาง</v>
          </cell>
          <cell r="F591">
            <v>11512</v>
          </cell>
        </row>
        <row r="592">
          <cell r="D592" t="str">
            <v>77724</v>
          </cell>
          <cell r="E592" t="str">
            <v>ศสช.เมืองธาตุพนม</v>
          </cell>
          <cell r="F592">
            <v>6823</v>
          </cell>
        </row>
        <row r="593">
          <cell r="D593">
            <v>0</v>
          </cell>
          <cell r="E593">
            <v>0</v>
          </cell>
          <cell r="F593">
            <v>4146550</v>
          </cell>
        </row>
        <row r="594">
          <cell r="D594" t="str">
            <v>02548</v>
          </cell>
          <cell r="E594" t="str">
            <v>รพ.สต.ศรีษะละเลิง หมู่ที่ 07 ตำบลบ้านใหม่</v>
          </cell>
          <cell r="F594">
            <v>42247</v>
          </cell>
        </row>
        <row r="595">
          <cell r="D595" t="str">
            <v>10666</v>
          </cell>
          <cell r="E595" t="str">
            <v>รพ.มหาราชนครราชสีมา</v>
          </cell>
          <cell r="F595">
            <v>0</v>
          </cell>
        </row>
        <row r="596">
          <cell r="D596" t="str">
            <v>10871</v>
          </cell>
          <cell r="E596" t="str">
            <v>รพ.ครบุรี</v>
          </cell>
          <cell r="F596">
            <v>71350</v>
          </cell>
        </row>
        <row r="597">
          <cell r="D597" t="str">
            <v>10872</v>
          </cell>
          <cell r="E597" t="str">
            <v>รพ.เสิงสาง</v>
          </cell>
          <cell r="F597">
            <v>54013</v>
          </cell>
        </row>
        <row r="598">
          <cell r="D598" t="str">
            <v>10873</v>
          </cell>
          <cell r="E598" t="str">
            <v>รพ.คง</v>
          </cell>
          <cell r="F598">
            <v>57484</v>
          </cell>
        </row>
        <row r="599">
          <cell r="D599" t="str">
            <v>10874</v>
          </cell>
          <cell r="E599" t="str">
            <v>รพ.บ้านเหลื่อม</v>
          </cell>
          <cell r="F599">
            <v>16459</v>
          </cell>
        </row>
        <row r="600">
          <cell r="D600" t="str">
            <v>10875</v>
          </cell>
          <cell r="E600" t="str">
            <v>รพ.จักราช</v>
          </cell>
          <cell r="F600">
            <v>53437</v>
          </cell>
        </row>
        <row r="601">
          <cell r="D601" t="str">
            <v>10876</v>
          </cell>
          <cell r="E601" t="str">
            <v>รพ.โชคชัย</v>
          </cell>
          <cell r="F601">
            <v>57288</v>
          </cell>
        </row>
        <row r="602">
          <cell r="D602" t="str">
            <v>10877</v>
          </cell>
          <cell r="E602" t="str">
            <v>รพ.ด่านขุนทด</v>
          </cell>
          <cell r="F602">
            <v>95268</v>
          </cell>
        </row>
        <row r="603">
          <cell r="D603" t="str">
            <v>10878</v>
          </cell>
          <cell r="E603" t="str">
            <v>รพ.โนนไทย</v>
          </cell>
          <cell r="F603">
            <v>51594</v>
          </cell>
        </row>
        <row r="604">
          <cell r="D604" t="str">
            <v>10879</v>
          </cell>
          <cell r="E604" t="str">
            <v>รพ.โนนสูง</v>
          </cell>
          <cell r="F604">
            <v>90859</v>
          </cell>
        </row>
        <row r="605">
          <cell r="D605" t="str">
            <v>10880</v>
          </cell>
          <cell r="E605" t="str">
            <v>รพ.ขามสะแกแสง</v>
          </cell>
          <cell r="F605">
            <v>30405</v>
          </cell>
        </row>
        <row r="606">
          <cell r="D606" t="str">
            <v>10881</v>
          </cell>
          <cell r="E606" t="str">
            <v>รพ.บัวใหญ่</v>
          </cell>
          <cell r="F606">
            <v>62485</v>
          </cell>
        </row>
        <row r="607">
          <cell r="D607" t="str">
            <v>10882</v>
          </cell>
          <cell r="E607" t="str">
            <v>รพ.ประทาย</v>
          </cell>
          <cell r="F607">
            <v>56381</v>
          </cell>
        </row>
        <row r="608">
          <cell r="D608" t="str">
            <v>10883</v>
          </cell>
          <cell r="E608" t="str">
            <v>รพ.ปักธงชัย</v>
          </cell>
          <cell r="F608">
            <v>80977</v>
          </cell>
        </row>
        <row r="609">
          <cell r="D609" t="str">
            <v>10884</v>
          </cell>
          <cell r="E609" t="str">
            <v>รพ.พิมาย</v>
          </cell>
          <cell r="F609">
            <v>92186</v>
          </cell>
        </row>
        <row r="610">
          <cell r="D610" t="str">
            <v>10885</v>
          </cell>
          <cell r="E610" t="str">
            <v>รพ.ห้วยแถลง</v>
          </cell>
          <cell r="F610">
            <v>56850</v>
          </cell>
        </row>
        <row r="611">
          <cell r="D611" t="str">
            <v>10886</v>
          </cell>
          <cell r="E611" t="str">
            <v>รพ.ชุมพวง</v>
          </cell>
          <cell r="F611">
            <v>60317</v>
          </cell>
        </row>
        <row r="612">
          <cell r="D612" t="str">
            <v>10887</v>
          </cell>
          <cell r="E612" t="str">
            <v>รพ.สูงเนิน</v>
          </cell>
          <cell r="F612">
            <v>58003</v>
          </cell>
        </row>
        <row r="613">
          <cell r="D613" t="str">
            <v>10888</v>
          </cell>
          <cell r="E613" t="str">
            <v>รพ.ขามทะเลสอ</v>
          </cell>
          <cell r="F613">
            <v>20778</v>
          </cell>
        </row>
        <row r="614">
          <cell r="D614" t="str">
            <v>10889</v>
          </cell>
          <cell r="E614" t="str">
            <v>รพ.สีคิ้ว</v>
          </cell>
          <cell r="F614">
            <v>100207</v>
          </cell>
        </row>
        <row r="615">
          <cell r="D615" t="str">
            <v>10890</v>
          </cell>
          <cell r="E615" t="str">
            <v>รพ.ปากช่องนานา</v>
          </cell>
          <cell r="F615">
            <v>150059</v>
          </cell>
        </row>
        <row r="616">
          <cell r="D616" t="str">
            <v>10891</v>
          </cell>
          <cell r="E616" t="str">
            <v>รพ.หนองบุญมาก</v>
          </cell>
          <cell r="F616">
            <v>46205</v>
          </cell>
        </row>
        <row r="617">
          <cell r="D617" t="str">
            <v>10892</v>
          </cell>
          <cell r="E617" t="str">
            <v>รพ.แก้งสนามนาง</v>
          </cell>
          <cell r="F617">
            <v>28106</v>
          </cell>
        </row>
        <row r="618">
          <cell r="D618" t="str">
            <v>10893</v>
          </cell>
          <cell r="E618" t="str">
            <v>รพ.โนนแดง</v>
          </cell>
          <cell r="F618">
            <v>17420</v>
          </cell>
        </row>
        <row r="619">
          <cell r="D619" t="str">
            <v>10894</v>
          </cell>
          <cell r="E619" t="str">
            <v>รพ.วังน้ำเขียว</v>
          </cell>
          <cell r="F619">
            <v>34764</v>
          </cell>
        </row>
        <row r="620">
          <cell r="D620" t="str">
            <v>11602</v>
          </cell>
          <cell r="E620" t="str">
            <v>รพ.เฉลิมพระเกียรติสมเด็จย่า 100 ปี</v>
          </cell>
          <cell r="F620">
            <v>20486</v>
          </cell>
        </row>
        <row r="621">
          <cell r="D621" t="str">
            <v>11608</v>
          </cell>
          <cell r="E621" t="str">
            <v>รพ.ลำทะเมนชัย</v>
          </cell>
          <cell r="F621">
            <v>24186</v>
          </cell>
        </row>
        <row r="622">
          <cell r="D622" t="str">
            <v>14697</v>
          </cell>
          <cell r="E622" t="str">
            <v>ศูนย์แพทย์ชุมชนเมือง13</v>
          </cell>
          <cell r="F622">
            <v>74902</v>
          </cell>
        </row>
        <row r="623">
          <cell r="D623" t="str">
            <v>14834</v>
          </cell>
          <cell r="E623" t="str">
            <v>ศูนย์แพทย์ชุมชนเมือง1 หัวทะเล</v>
          </cell>
          <cell r="F623">
            <v>31997</v>
          </cell>
        </row>
        <row r="624">
          <cell r="D624" t="str">
            <v>22456</v>
          </cell>
          <cell r="E624" t="str">
            <v>รพ.พระทองคำ เฉลิมพระเกียรติ 80 พรรษา</v>
          </cell>
          <cell r="F624">
            <v>32786</v>
          </cell>
        </row>
        <row r="625">
          <cell r="D625" t="str">
            <v>23839</v>
          </cell>
          <cell r="E625" t="str">
            <v>รพ.เทพรัตน์นครราชสีมา</v>
          </cell>
          <cell r="F625">
            <v>80703</v>
          </cell>
        </row>
        <row r="626">
          <cell r="D626" t="str">
            <v>24692</v>
          </cell>
          <cell r="E626" t="str">
            <v>รพ.เฉลิมพระเกียรติ</v>
          </cell>
          <cell r="F626">
            <v>25280</v>
          </cell>
        </row>
        <row r="627">
          <cell r="D627" t="str">
            <v>27839</v>
          </cell>
          <cell r="E627" t="str">
            <v>รพ.บัวลาย</v>
          </cell>
          <cell r="F627">
            <v>17854</v>
          </cell>
        </row>
        <row r="628">
          <cell r="D628" t="str">
            <v>27840</v>
          </cell>
          <cell r="E628" t="str">
            <v>รพ.สีดา</v>
          </cell>
          <cell r="F628">
            <v>16391</v>
          </cell>
        </row>
        <row r="629">
          <cell r="D629" t="str">
            <v>27841</v>
          </cell>
          <cell r="E629" t="str">
            <v>รพ.เทพารักษ์</v>
          </cell>
          <cell r="F629">
            <v>18591</v>
          </cell>
        </row>
        <row r="630">
          <cell r="D630" t="str">
            <v>02876</v>
          </cell>
          <cell r="E630" t="str">
            <v>รพ.สต.บ้านหัววัว หมู่ที่ 04 ตำบลเสม็ด</v>
          </cell>
          <cell r="F630">
            <v>33806</v>
          </cell>
        </row>
        <row r="631">
          <cell r="D631" t="str">
            <v>02877</v>
          </cell>
          <cell r="E631" t="str">
            <v>รพ.สต.บ้านบัว หมู่ที่ 01 ตำบลบ้านบัว</v>
          </cell>
          <cell r="F631">
            <v>29570</v>
          </cell>
        </row>
        <row r="632">
          <cell r="D632" t="str">
            <v>02878</v>
          </cell>
          <cell r="E632" t="str">
            <v>รพ.สต.บ้านบุลาว หมู่ที่ 02 ตำบลสะแกโพรง</v>
          </cell>
          <cell r="F632">
            <v>21389</v>
          </cell>
        </row>
        <row r="633">
          <cell r="D633" t="str">
            <v>02881</v>
          </cell>
          <cell r="E633" t="str">
            <v>รพ.สต.บ้านยาง หมู่ที่ 04 ตำบลบ้านยาง</v>
          </cell>
          <cell r="F633">
            <v>30098</v>
          </cell>
        </row>
        <row r="634">
          <cell r="D634" t="str">
            <v>02892</v>
          </cell>
          <cell r="E634" t="str">
            <v>รพ.สต.บ้านโคกกลาง หมู่ที่ 08 ตำบลกลันทา</v>
          </cell>
          <cell r="F634">
            <v>19425</v>
          </cell>
        </row>
        <row r="635">
          <cell r="D635" t="str">
            <v>10667</v>
          </cell>
          <cell r="E635" t="str">
            <v>รพ.บุรีรัมย์</v>
          </cell>
          <cell r="F635">
            <v>41205</v>
          </cell>
        </row>
        <row r="636">
          <cell r="D636" t="str">
            <v>10895</v>
          </cell>
          <cell r="E636" t="str">
            <v>รพ.คูเมือง</v>
          </cell>
          <cell r="F636">
            <v>48110</v>
          </cell>
        </row>
        <row r="637">
          <cell r="D637" t="str">
            <v>10896</v>
          </cell>
          <cell r="E637" t="str">
            <v>รพ.กระสัง</v>
          </cell>
          <cell r="F637">
            <v>77892</v>
          </cell>
        </row>
        <row r="638">
          <cell r="D638" t="str">
            <v>10897</v>
          </cell>
          <cell r="E638" t="str">
            <v>รพ.นางรอง</v>
          </cell>
          <cell r="F638">
            <v>82545</v>
          </cell>
        </row>
        <row r="639">
          <cell r="D639" t="str">
            <v>10898</v>
          </cell>
          <cell r="E639" t="str">
            <v>รพ.หนองกี่</v>
          </cell>
          <cell r="F639">
            <v>52275</v>
          </cell>
        </row>
        <row r="640">
          <cell r="D640" t="str">
            <v>10899</v>
          </cell>
          <cell r="E640" t="str">
            <v>รพ.ละหานทราย</v>
          </cell>
          <cell r="F640">
            <v>56083</v>
          </cell>
        </row>
        <row r="641">
          <cell r="D641" t="str">
            <v>10900</v>
          </cell>
          <cell r="E641" t="str">
            <v>รพ.ประโคนชัย</v>
          </cell>
          <cell r="F641">
            <v>96286</v>
          </cell>
        </row>
        <row r="642">
          <cell r="D642" t="str">
            <v>10901</v>
          </cell>
          <cell r="E642" t="str">
            <v>รพ.บ้านกรวด</v>
          </cell>
          <cell r="F642">
            <v>57174</v>
          </cell>
        </row>
        <row r="643">
          <cell r="D643" t="str">
            <v>10902</v>
          </cell>
          <cell r="E643" t="str">
            <v>รพ.พุทไธสง</v>
          </cell>
          <cell r="F643">
            <v>33589</v>
          </cell>
        </row>
        <row r="644">
          <cell r="D644" t="str">
            <v>10904</v>
          </cell>
          <cell r="E644" t="str">
            <v>รพ.ลำปลายมาศ</v>
          </cell>
          <cell r="F644">
            <v>93648</v>
          </cell>
        </row>
        <row r="645">
          <cell r="D645" t="str">
            <v>10905</v>
          </cell>
          <cell r="E645" t="str">
            <v>รพ.สตึก</v>
          </cell>
          <cell r="F645">
            <v>80459</v>
          </cell>
        </row>
        <row r="646">
          <cell r="D646" t="str">
            <v>10906</v>
          </cell>
          <cell r="E646" t="str">
            <v>รพ.ปะคำ</v>
          </cell>
          <cell r="F646">
            <v>34234</v>
          </cell>
        </row>
        <row r="647">
          <cell r="D647" t="str">
            <v>10907</v>
          </cell>
          <cell r="E647" t="str">
            <v>รพ.นาโพธิ์</v>
          </cell>
          <cell r="F647">
            <v>22368</v>
          </cell>
        </row>
        <row r="648">
          <cell r="D648" t="str">
            <v>10908</v>
          </cell>
          <cell r="E648" t="str">
            <v>รพ.หนองหงส์</v>
          </cell>
          <cell r="F648">
            <v>35371</v>
          </cell>
        </row>
        <row r="649">
          <cell r="D649" t="str">
            <v>10909</v>
          </cell>
          <cell r="E649" t="str">
            <v>รพ.พลับพลาชัย</v>
          </cell>
          <cell r="F649">
            <v>33321</v>
          </cell>
        </row>
        <row r="650">
          <cell r="D650" t="str">
            <v>10910</v>
          </cell>
          <cell r="E650" t="str">
            <v>รพ.ห้วยราช</v>
          </cell>
          <cell r="F650">
            <v>27256</v>
          </cell>
        </row>
        <row r="651">
          <cell r="D651" t="str">
            <v>10911</v>
          </cell>
          <cell r="E651" t="str">
            <v>รพ.โนนสุวรรณ</v>
          </cell>
          <cell r="F651">
            <v>18874</v>
          </cell>
        </row>
        <row r="652">
          <cell r="D652" t="str">
            <v>10912</v>
          </cell>
          <cell r="E652" t="str">
            <v>รพ.ชำนิ</v>
          </cell>
          <cell r="F652">
            <v>25621</v>
          </cell>
        </row>
        <row r="653">
          <cell r="D653" t="str">
            <v>10913</v>
          </cell>
          <cell r="E653" t="str">
            <v>รพ.บ้านใหม่ไชยพจน์</v>
          </cell>
          <cell r="F653">
            <v>19691</v>
          </cell>
        </row>
        <row r="654">
          <cell r="D654" t="str">
            <v>10914</v>
          </cell>
          <cell r="E654" t="str">
            <v>รพ.โนนดินแดง</v>
          </cell>
          <cell r="F654">
            <v>21402</v>
          </cell>
        </row>
        <row r="655">
          <cell r="D655" t="str">
            <v>11619</v>
          </cell>
          <cell r="E655" t="str">
            <v>รพ.เฉลิมพระเกียรติ</v>
          </cell>
          <cell r="F655">
            <v>27752</v>
          </cell>
        </row>
        <row r="656">
          <cell r="D656" t="str">
            <v>23578</v>
          </cell>
          <cell r="E656" t="str">
            <v>รพ.แคนดงเฉลิมพระเกียรติ 80 พรรษา</v>
          </cell>
          <cell r="F656">
            <v>24549</v>
          </cell>
        </row>
        <row r="657">
          <cell r="D657" t="str">
            <v>28020</v>
          </cell>
          <cell r="E657" t="str">
            <v>รพ.บ้านด่าน</v>
          </cell>
          <cell r="F657">
            <v>22860</v>
          </cell>
        </row>
        <row r="658">
          <cell r="D658" t="str">
            <v>10668</v>
          </cell>
          <cell r="E658" t="str">
            <v>รพ.สุรินทร์</v>
          </cell>
          <cell r="F658">
            <v>185608</v>
          </cell>
        </row>
        <row r="659">
          <cell r="D659" t="str">
            <v>10915</v>
          </cell>
          <cell r="E659" t="str">
            <v>รพ.ชุมพลบุรี</v>
          </cell>
          <cell r="F659">
            <v>44393</v>
          </cell>
        </row>
        <row r="660">
          <cell r="D660" t="str">
            <v>10916</v>
          </cell>
          <cell r="E660" t="str">
            <v>รพ.ท่าตูม</v>
          </cell>
          <cell r="F660">
            <v>75912</v>
          </cell>
        </row>
        <row r="661">
          <cell r="D661" t="str">
            <v>10917</v>
          </cell>
          <cell r="E661" t="str">
            <v>รพ.จอมพระ</v>
          </cell>
          <cell r="F661">
            <v>40559</v>
          </cell>
        </row>
        <row r="662">
          <cell r="D662" t="str">
            <v>10918</v>
          </cell>
          <cell r="E662" t="str">
            <v>รพ.ปราสาท</v>
          </cell>
          <cell r="F662">
            <v>115897</v>
          </cell>
        </row>
        <row r="663">
          <cell r="D663" t="str">
            <v>10919</v>
          </cell>
          <cell r="E663" t="str">
            <v>รพ.กาบเชิง</v>
          </cell>
          <cell r="F663">
            <v>46746</v>
          </cell>
        </row>
        <row r="664">
          <cell r="D664" t="str">
            <v>10920</v>
          </cell>
          <cell r="E664" t="str">
            <v>รพ.รัตนบุรี</v>
          </cell>
          <cell r="F664">
            <v>67583</v>
          </cell>
        </row>
        <row r="665">
          <cell r="D665" t="str">
            <v>10921</v>
          </cell>
          <cell r="E665" t="str">
            <v>รพ.สนม</v>
          </cell>
          <cell r="F665">
            <v>27565</v>
          </cell>
        </row>
        <row r="666">
          <cell r="D666" t="str">
            <v>10922</v>
          </cell>
          <cell r="E666" t="str">
            <v>รพ.ศีขรภูมิ</v>
          </cell>
          <cell r="F666">
            <v>91870</v>
          </cell>
        </row>
        <row r="667">
          <cell r="D667" t="str">
            <v>10923</v>
          </cell>
          <cell r="E667" t="str">
            <v>รพ.สังขะ</v>
          </cell>
          <cell r="F667">
            <v>86312</v>
          </cell>
        </row>
        <row r="668">
          <cell r="D668" t="str">
            <v>10924</v>
          </cell>
          <cell r="E668" t="str">
            <v>รพ.ลำดวน</v>
          </cell>
          <cell r="F668">
            <v>40453</v>
          </cell>
        </row>
        <row r="669">
          <cell r="D669" t="str">
            <v>10925</v>
          </cell>
          <cell r="E669" t="str">
            <v>รพ.สำโรงทาบ</v>
          </cell>
          <cell r="F669">
            <v>38610</v>
          </cell>
        </row>
        <row r="670">
          <cell r="D670" t="str">
            <v>10926</v>
          </cell>
          <cell r="E670" t="str">
            <v>รพ.บัวเชด</v>
          </cell>
          <cell r="F670">
            <v>31393</v>
          </cell>
        </row>
        <row r="671">
          <cell r="D671" t="str">
            <v>22302</v>
          </cell>
          <cell r="E671" t="str">
            <v>รพ.พนมดงรัก เฉลิมพระเกียรติ 80 พรรษา</v>
          </cell>
          <cell r="F671">
            <v>27771</v>
          </cell>
        </row>
        <row r="672">
          <cell r="D672" t="str">
            <v>27842</v>
          </cell>
          <cell r="E672" t="str">
            <v>รพ.เขวาสินรินทร์</v>
          </cell>
          <cell r="F672">
            <v>23809</v>
          </cell>
        </row>
        <row r="673">
          <cell r="D673" t="str">
            <v>27843</v>
          </cell>
          <cell r="E673" t="str">
            <v>รพ.ศรีณรงค์</v>
          </cell>
          <cell r="F673">
            <v>30317</v>
          </cell>
        </row>
        <row r="674">
          <cell r="D674" t="str">
            <v>27844</v>
          </cell>
          <cell r="E674" t="str">
            <v>รพ.โนนนารายณ์</v>
          </cell>
          <cell r="F674">
            <v>23046</v>
          </cell>
        </row>
        <row r="675">
          <cell r="D675" t="str">
            <v>04007</v>
          </cell>
          <cell r="E675" t="str">
            <v>รพ.ซับใหญ่</v>
          </cell>
          <cell r="F675">
            <v>11611</v>
          </cell>
        </row>
        <row r="676">
          <cell r="D676" t="str">
            <v>10702</v>
          </cell>
          <cell r="E676" t="str">
            <v>รพ.ชัยภูมิ</v>
          </cell>
          <cell r="F676">
            <v>118095</v>
          </cell>
        </row>
        <row r="677">
          <cell r="D677" t="str">
            <v>10970</v>
          </cell>
          <cell r="E677" t="str">
            <v>รพ.บ้านเขว้า</v>
          </cell>
          <cell r="F677">
            <v>36043</v>
          </cell>
        </row>
        <row r="678">
          <cell r="D678" t="str">
            <v>10971</v>
          </cell>
          <cell r="E678" t="str">
            <v>รพ.คอนสวรรค์</v>
          </cell>
          <cell r="F678">
            <v>36770</v>
          </cell>
        </row>
        <row r="679">
          <cell r="D679" t="str">
            <v>10972</v>
          </cell>
          <cell r="E679" t="str">
            <v>รพ.เกษตรสมบูรณ์</v>
          </cell>
          <cell r="F679">
            <v>79669</v>
          </cell>
        </row>
        <row r="680">
          <cell r="D680" t="str">
            <v>10973</v>
          </cell>
          <cell r="E680" t="str">
            <v>รพ.หนองบัวแดง</v>
          </cell>
          <cell r="F680">
            <v>77952</v>
          </cell>
        </row>
        <row r="681">
          <cell r="D681" t="str">
            <v>10974</v>
          </cell>
          <cell r="E681" t="str">
            <v>รพ.จัตุรัส</v>
          </cell>
          <cell r="F681">
            <v>53453</v>
          </cell>
        </row>
        <row r="682">
          <cell r="D682" t="str">
            <v>10975</v>
          </cell>
          <cell r="E682" t="str">
            <v>รพ.บำเหน็จณรงค์</v>
          </cell>
          <cell r="F682">
            <v>38701</v>
          </cell>
        </row>
        <row r="683">
          <cell r="D683" t="str">
            <v>10976</v>
          </cell>
          <cell r="E683" t="str">
            <v>รพ.หนองบัวระเหว</v>
          </cell>
          <cell r="F683">
            <v>29200</v>
          </cell>
        </row>
        <row r="684">
          <cell r="D684" t="str">
            <v>10977</v>
          </cell>
          <cell r="E684" t="str">
            <v>รพ.เทพสถิต</v>
          </cell>
          <cell r="F684">
            <v>54449</v>
          </cell>
        </row>
        <row r="685">
          <cell r="D685" t="str">
            <v>10978</v>
          </cell>
          <cell r="E685" t="str">
            <v>รพ.ภูเขียวเฉลิมพระเกียรติ</v>
          </cell>
          <cell r="F685">
            <v>93447</v>
          </cell>
        </row>
        <row r="686">
          <cell r="D686" t="str">
            <v>10979</v>
          </cell>
          <cell r="E686" t="str">
            <v>รพ.บ้านแท่น</v>
          </cell>
          <cell r="F686">
            <v>34084</v>
          </cell>
        </row>
        <row r="687">
          <cell r="D687" t="str">
            <v>10980</v>
          </cell>
          <cell r="E687" t="str">
            <v>รพ.แก้งคร้อ</v>
          </cell>
          <cell r="F687">
            <v>69557</v>
          </cell>
        </row>
        <row r="688">
          <cell r="D688" t="str">
            <v>10981</v>
          </cell>
          <cell r="E688" t="str">
            <v>รพ.คอนสาร</v>
          </cell>
          <cell r="F688">
            <v>46544</v>
          </cell>
        </row>
        <row r="689">
          <cell r="D689" t="str">
            <v>10982</v>
          </cell>
          <cell r="E689" t="str">
            <v>รพ.ภักดีชุมพล</v>
          </cell>
          <cell r="F689">
            <v>24004</v>
          </cell>
        </row>
        <row r="690">
          <cell r="D690" t="str">
            <v>10983</v>
          </cell>
          <cell r="E690" t="str">
            <v>รพ.เนินสง่า</v>
          </cell>
          <cell r="F690">
            <v>19333</v>
          </cell>
        </row>
        <row r="691">
          <cell r="D691">
            <v>0</v>
          </cell>
          <cell r="E691">
            <v>0</v>
          </cell>
          <cell r="F691">
            <v>4815927</v>
          </cell>
        </row>
        <row r="692">
          <cell r="D692" t="str">
            <v>03398</v>
          </cell>
          <cell r="E692" t="str">
            <v>รพ.สต.บ้านพรานเหนือ หมู่ที่ 02 ตำบลพราน</v>
          </cell>
          <cell r="F692">
            <v>8901</v>
          </cell>
        </row>
        <row r="693">
          <cell r="D693" t="str">
            <v>10700</v>
          </cell>
          <cell r="E693" t="str">
            <v>รพ.ศรีสะเกษ</v>
          </cell>
          <cell r="F693">
            <v>98229</v>
          </cell>
        </row>
        <row r="694">
          <cell r="D694" t="str">
            <v>10927</v>
          </cell>
          <cell r="E694" t="str">
            <v>รพ.ยางชุมน้อย</v>
          </cell>
          <cell r="F694">
            <v>26731</v>
          </cell>
        </row>
        <row r="695">
          <cell r="D695" t="str">
            <v>10928</v>
          </cell>
          <cell r="E695" t="str">
            <v>รพ.กันทรารมย์</v>
          </cell>
          <cell r="F695">
            <v>70612</v>
          </cell>
        </row>
        <row r="696">
          <cell r="D696" t="str">
            <v>10929</v>
          </cell>
          <cell r="E696" t="str">
            <v>รพ.กันทรลักษ์</v>
          </cell>
          <cell r="F696">
            <v>154163</v>
          </cell>
        </row>
        <row r="697">
          <cell r="D697" t="str">
            <v>10930</v>
          </cell>
          <cell r="E697" t="str">
            <v>รพ.ขุขันธ์</v>
          </cell>
          <cell r="F697">
            <v>108893</v>
          </cell>
        </row>
        <row r="698">
          <cell r="D698" t="str">
            <v>10931</v>
          </cell>
          <cell r="E698" t="str">
            <v>รพ.ไพรบึง</v>
          </cell>
          <cell r="F698">
            <v>35680</v>
          </cell>
        </row>
        <row r="699">
          <cell r="D699" t="str">
            <v>10932</v>
          </cell>
          <cell r="E699" t="str">
            <v>รพ.ปรางค์กู่</v>
          </cell>
          <cell r="F699">
            <v>48353</v>
          </cell>
        </row>
        <row r="700">
          <cell r="D700" t="str">
            <v>10933</v>
          </cell>
          <cell r="E700" t="str">
            <v>รพ.ขุนหาญ</v>
          </cell>
          <cell r="F700">
            <v>70864</v>
          </cell>
        </row>
        <row r="701">
          <cell r="D701" t="str">
            <v>10934</v>
          </cell>
          <cell r="E701" t="str">
            <v>รพ.ราษีไศล</v>
          </cell>
          <cell r="F701">
            <v>58169</v>
          </cell>
        </row>
        <row r="702">
          <cell r="D702" t="str">
            <v>10935</v>
          </cell>
          <cell r="E702" t="str">
            <v>รพ.อุทุมพรพิสัย</v>
          </cell>
          <cell r="F702">
            <v>74196</v>
          </cell>
        </row>
        <row r="703">
          <cell r="D703" t="str">
            <v>10936</v>
          </cell>
          <cell r="E703" t="str">
            <v>รพ.บึงบูรพ์</v>
          </cell>
          <cell r="F703">
            <v>6934</v>
          </cell>
        </row>
        <row r="704">
          <cell r="D704" t="str">
            <v>10937</v>
          </cell>
          <cell r="E704" t="str">
            <v>รพ.ห้วยทับทัน</v>
          </cell>
          <cell r="F704">
            <v>31190</v>
          </cell>
        </row>
        <row r="705">
          <cell r="D705" t="str">
            <v>10938</v>
          </cell>
          <cell r="E705" t="str">
            <v>รพ.โนนคูณ</v>
          </cell>
          <cell r="F705">
            <v>29133</v>
          </cell>
        </row>
        <row r="706">
          <cell r="D706" t="str">
            <v>10939</v>
          </cell>
          <cell r="E706" t="str">
            <v>รพ.ศรีรัตนะ</v>
          </cell>
          <cell r="F706">
            <v>39858</v>
          </cell>
        </row>
        <row r="707">
          <cell r="D707" t="str">
            <v>10940</v>
          </cell>
          <cell r="E707" t="str">
            <v>รพ.วังหิน</v>
          </cell>
          <cell r="F707">
            <v>36033</v>
          </cell>
        </row>
        <row r="708">
          <cell r="D708" t="str">
            <v>10941</v>
          </cell>
          <cell r="E708" t="str">
            <v>รพ.น้ำเกลี้ยง</v>
          </cell>
          <cell r="F708">
            <v>35418</v>
          </cell>
        </row>
        <row r="709">
          <cell r="D709" t="str">
            <v>10942</v>
          </cell>
          <cell r="E709" t="str">
            <v>รพ.ภูสิงห์</v>
          </cell>
          <cell r="F709">
            <v>42320</v>
          </cell>
        </row>
        <row r="710">
          <cell r="D710" t="str">
            <v>10943</v>
          </cell>
          <cell r="E710" t="str">
            <v>รพ.เมืองจันทร์</v>
          </cell>
          <cell r="F710">
            <v>12632</v>
          </cell>
        </row>
        <row r="711">
          <cell r="D711" t="str">
            <v>23125</v>
          </cell>
          <cell r="E711" t="str">
            <v>รพ.เบญจลักษ์เฉลิมพระเกียรติ 80 พรรษา</v>
          </cell>
          <cell r="F711">
            <v>27539</v>
          </cell>
        </row>
        <row r="712">
          <cell r="D712" t="str">
            <v>28014</v>
          </cell>
          <cell r="E712" t="str">
            <v>รพ.พยุห์</v>
          </cell>
          <cell r="F712">
            <v>25561</v>
          </cell>
        </row>
        <row r="713">
          <cell r="D713" t="str">
            <v>28015</v>
          </cell>
          <cell r="E713" t="str">
            <v>รพ.โพธิ์ศรีสุวรรณ</v>
          </cell>
          <cell r="F713">
            <v>16534</v>
          </cell>
        </row>
        <row r="714">
          <cell r="D714" t="str">
            <v>28016</v>
          </cell>
          <cell r="E714" t="str">
            <v>รพ.ศิลาลาด</v>
          </cell>
          <cell r="F714">
            <v>14180</v>
          </cell>
        </row>
        <row r="715">
          <cell r="D715" t="str">
            <v>10669</v>
          </cell>
          <cell r="E715" t="str">
            <v>รพ.สรรพสิทธิประสงค์</v>
          </cell>
          <cell r="F715">
            <v>0</v>
          </cell>
        </row>
        <row r="716">
          <cell r="D716" t="str">
            <v>10944</v>
          </cell>
          <cell r="E716" t="str">
            <v>รพ.ศรีเมืองใหม่</v>
          </cell>
          <cell r="F716">
            <v>52989</v>
          </cell>
        </row>
        <row r="717">
          <cell r="D717" t="str">
            <v>10945</v>
          </cell>
          <cell r="E717" t="str">
            <v>รพ.โขงเจียม</v>
          </cell>
          <cell r="F717">
            <v>28815</v>
          </cell>
        </row>
        <row r="718">
          <cell r="D718" t="str">
            <v>10946</v>
          </cell>
          <cell r="E718" t="str">
            <v>รพ.เขื่องใน</v>
          </cell>
          <cell r="F718">
            <v>77059</v>
          </cell>
        </row>
        <row r="719">
          <cell r="D719" t="str">
            <v>10947</v>
          </cell>
          <cell r="E719" t="str">
            <v>รพ.เขมราฐ</v>
          </cell>
          <cell r="F719">
            <v>60503</v>
          </cell>
        </row>
        <row r="720">
          <cell r="D720" t="str">
            <v>10948</v>
          </cell>
          <cell r="E720" t="str">
            <v>รพ.นาจะหลวย</v>
          </cell>
          <cell r="F720">
            <v>44676</v>
          </cell>
        </row>
        <row r="721">
          <cell r="D721" t="str">
            <v>10949</v>
          </cell>
          <cell r="E721" t="str">
            <v>รพ.น้ำยืน</v>
          </cell>
          <cell r="F721">
            <v>55571</v>
          </cell>
        </row>
        <row r="722">
          <cell r="D722" t="str">
            <v>10950</v>
          </cell>
          <cell r="E722" t="str">
            <v>รพ.บุณฑริก</v>
          </cell>
          <cell r="F722">
            <v>72585</v>
          </cell>
        </row>
        <row r="723">
          <cell r="D723" t="str">
            <v>10951</v>
          </cell>
          <cell r="E723" t="str">
            <v>รพ.ตระการพืชผล</v>
          </cell>
          <cell r="F723">
            <v>89676</v>
          </cell>
        </row>
        <row r="724">
          <cell r="D724" t="str">
            <v>10952</v>
          </cell>
          <cell r="E724" t="str">
            <v>รพ.กุดข้าวปุ้น</v>
          </cell>
          <cell r="F724">
            <v>30761</v>
          </cell>
        </row>
        <row r="725">
          <cell r="D725" t="str">
            <v>10953</v>
          </cell>
          <cell r="E725" t="str">
            <v>รพ.ม่วงสามสิบ</v>
          </cell>
          <cell r="F725">
            <v>61783</v>
          </cell>
        </row>
        <row r="726">
          <cell r="D726" t="str">
            <v>10954</v>
          </cell>
          <cell r="E726" t="str">
            <v>รพ.วารินชำราบ</v>
          </cell>
          <cell r="F726">
            <v>107498</v>
          </cell>
        </row>
        <row r="727">
          <cell r="D727" t="str">
            <v>10956</v>
          </cell>
          <cell r="E727" t="str">
            <v>รพ.พิบูลมังสาหาร</v>
          </cell>
          <cell r="F727">
            <v>95629</v>
          </cell>
        </row>
        <row r="728">
          <cell r="D728" t="str">
            <v>10957</v>
          </cell>
          <cell r="E728" t="str">
            <v>รพ.ตาลสุม</v>
          </cell>
          <cell r="F728">
            <v>24374</v>
          </cell>
        </row>
        <row r="729">
          <cell r="D729" t="str">
            <v>10958</v>
          </cell>
          <cell r="E729" t="str">
            <v>รพ.โพธิ์ไทร</v>
          </cell>
          <cell r="F729">
            <v>36704</v>
          </cell>
        </row>
        <row r="730">
          <cell r="D730" t="str">
            <v>10959</v>
          </cell>
          <cell r="E730" t="str">
            <v>รพ.สำโรง</v>
          </cell>
          <cell r="F730">
            <v>40219</v>
          </cell>
        </row>
        <row r="731">
          <cell r="D731" t="str">
            <v>10960</v>
          </cell>
          <cell r="E731" t="str">
            <v>รพ.ดอนมดแดง</v>
          </cell>
          <cell r="F731">
            <v>19949</v>
          </cell>
        </row>
        <row r="732">
          <cell r="D732" t="str">
            <v>10961</v>
          </cell>
          <cell r="E732" t="str">
            <v>รพ.สิรินธร</v>
          </cell>
          <cell r="F732">
            <v>42061</v>
          </cell>
        </row>
        <row r="733">
          <cell r="D733" t="str">
            <v>10962</v>
          </cell>
          <cell r="E733" t="str">
            <v>รพ.ทุ่งศรีอุดม</v>
          </cell>
          <cell r="F733">
            <v>22355</v>
          </cell>
        </row>
        <row r="734">
          <cell r="D734" t="str">
            <v>11443</v>
          </cell>
          <cell r="E734" t="str">
            <v>รพร.เดชอุดม</v>
          </cell>
          <cell r="F734">
            <v>132030</v>
          </cell>
        </row>
        <row r="735">
          <cell r="D735" t="str">
            <v>15246</v>
          </cell>
          <cell r="E735" t="str">
            <v>ศสช.ชยางกูร 28</v>
          </cell>
          <cell r="F735">
            <v>47708</v>
          </cell>
        </row>
        <row r="736">
          <cell r="D736" t="str">
            <v>21984</v>
          </cell>
          <cell r="E736" t="str">
            <v>รพ.๕๐ พรรษา มหาวชิราลงกรณ</v>
          </cell>
          <cell r="F736">
            <v>99423</v>
          </cell>
        </row>
        <row r="737">
          <cell r="D737" t="str">
            <v>24032</v>
          </cell>
          <cell r="E737" t="str">
            <v>รพ.นาตาล</v>
          </cell>
          <cell r="F737">
            <v>25978</v>
          </cell>
        </row>
        <row r="738">
          <cell r="D738" t="str">
            <v>24821</v>
          </cell>
          <cell r="E738" t="str">
            <v>รพ.นาเยีย</v>
          </cell>
          <cell r="F738">
            <v>20381</v>
          </cell>
        </row>
        <row r="739">
          <cell r="D739" t="str">
            <v>27967</v>
          </cell>
          <cell r="E739" t="str">
            <v>รพ.สว่างวีระวงศ์</v>
          </cell>
          <cell r="F739">
            <v>22557</v>
          </cell>
        </row>
        <row r="740">
          <cell r="D740" t="str">
            <v>27968</v>
          </cell>
          <cell r="E740" t="str">
            <v>รพ.น้ำขุ่น</v>
          </cell>
          <cell r="F740">
            <v>24518</v>
          </cell>
        </row>
        <row r="741">
          <cell r="D741" t="str">
            <v>27976</v>
          </cell>
          <cell r="E741" t="str">
            <v>รพ.เหล่าเสือโก้ก</v>
          </cell>
          <cell r="F741">
            <v>20454</v>
          </cell>
        </row>
        <row r="742">
          <cell r="D742" t="str">
            <v>10701</v>
          </cell>
          <cell r="E742" t="str">
            <v>รพ.ยโสธร</v>
          </cell>
          <cell r="F742">
            <v>91623</v>
          </cell>
        </row>
        <row r="743">
          <cell r="D743" t="str">
            <v>10963</v>
          </cell>
          <cell r="E743" t="str">
            <v>รพ.ทรายมูล</v>
          </cell>
          <cell r="F743">
            <v>21836</v>
          </cell>
        </row>
        <row r="744">
          <cell r="D744" t="str">
            <v>10964</v>
          </cell>
          <cell r="E744" t="str">
            <v>รพ.กุดชุม</v>
          </cell>
          <cell r="F744">
            <v>47331</v>
          </cell>
        </row>
        <row r="745">
          <cell r="D745" t="str">
            <v>10965</v>
          </cell>
          <cell r="E745" t="str">
            <v>รพ.คำเขื่อนแก้ว</v>
          </cell>
          <cell r="F745">
            <v>46277</v>
          </cell>
        </row>
        <row r="746">
          <cell r="D746" t="str">
            <v>10966</v>
          </cell>
          <cell r="E746" t="str">
            <v>รพ.ป่าติ้ว</v>
          </cell>
          <cell r="F746">
            <v>25528</v>
          </cell>
        </row>
        <row r="747">
          <cell r="D747" t="str">
            <v>10967</v>
          </cell>
          <cell r="E747" t="str">
            <v>รพ.มหาชนะชัย</v>
          </cell>
          <cell r="F747">
            <v>40122</v>
          </cell>
        </row>
        <row r="748">
          <cell r="D748" t="str">
            <v>10968</v>
          </cell>
          <cell r="E748" t="str">
            <v>รพ.ค้อวัง</v>
          </cell>
          <cell r="F748">
            <v>17740</v>
          </cell>
        </row>
        <row r="749">
          <cell r="D749" t="str">
            <v>10969</v>
          </cell>
          <cell r="E749" t="str">
            <v>รพ.ไทยเจริญ</v>
          </cell>
          <cell r="F749">
            <v>21740</v>
          </cell>
        </row>
        <row r="750">
          <cell r="D750" t="str">
            <v>11444</v>
          </cell>
          <cell r="E750" t="str">
            <v>รพร.เลิงนกทา</v>
          </cell>
          <cell r="F750">
            <v>70813</v>
          </cell>
        </row>
        <row r="751">
          <cell r="D751" t="str">
            <v>10703</v>
          </cell>
          <cell r="E751" t="str">
            <v>รพ.อำนาจเจริญ</v>
          </cell>
          <cell r="F751">
            <v>99874</v>
          </cell>
        </row>
        <row r="752">
          <cell r="D752" t="str">
            <v>10985</v>
          </cell>
          <cell r="E752" t="str">
            <v>รพ.ชานุมาน</v>
          </cell>
          <cell r="F752">
            <v>31244</v>
          </cell>
        </row>
        <row r="753">
          <cell r="D753" t="str">
            <v>10986</v>
          </cell>
          <cell r="E753" t="str">
            <v>รพ.ปทุมราชวงศา</v>
          </cell>
          <cell r="F753">
            <v>37529</v>
          </cell>
        </row>
        <row r="754">
          <cell r="D754" t="str">
            <v>10987</v>
          </cell>
          <cell r="E754" t="str">
            <v>รพ.พนา</v>
          </cell>
          <cell r="F754">
            <v>19734</v>
          </cell>
        </row>
        <row r="755">
          <cell r="D755" t="str">
            <v>10988</v>
          </cell>
          <cell r="E755" t="str">
            <v>รพ.เสนางคนิคม</v>
          </cell>
          <cell r="F755">
            <v>29468</v>
          </cell>
        </row>
        <row r="756">
          <cell r="D756" t="str">
            <v>10989</v>
          </cell>
          <cell r="E756" t="str">
            <v>รพ.หัวตะพาน</v>
          </cell>
          <cell r="F756">
            <v>35493</v>
          </cell>
        </row>
        <row r="757">
          <cell r="D757" t="str">
            <v>10990</v>
          </cell>
          <cell r="E757" t="str">
            <v>รพ.ลืออำนาจ</v>
          </cell>
          <cell r="F757">
            <v>26654</v>
          </cell>
        </row>
        <row r="758">
          <cell r="D758" t="str">
            <v>10712</v>
          </cell>
          <cell r="E758" t="str">
            <v>รพ.มุกดาหาร</v>
          </cell>
          <cell r="F758">
            <v>105039</v>
          </cell>
        </row>
        <row r="759">
          <cell r="D759" t="str">
            <v>11113</v>
          </cell>
          <cell r="E759" t="str">
            <v>รพ.นิคมคำสร้อย</v>
          </cell>
          <cell r="F759">
            <v>34831</v>
          </cell>
        </row>
        <row r="760">
          <cell r="D760" t="str">
            <v>11114</v>
          </cell>
          <cell r="E760" t="str">
            <v>รพ.ดอนตาล</v>
          </cell>
          <cell r="F760">
            <v>33022</v>
          </cell>
        </row>
        <row r="761">
          <cell r="D761" t="str">
            <v>11115</v>
          </cell>
          <cell r="E761" t="str">
            <v>รพ.ดงหลวง</v>
          </cell>
          <cell r="F761">
            <v>31209</v>
          </cell>
        </row>
        <row r="762">
          <cell r="D762" t="str">
            <v>11116</v>
          </cell>
          <cell r="E762" t="str">
            <v>รพ.คำชะอี</v>
          </cell>
          <cell r="F762">
            <v>32821</v>
          </cell>
        </row>
        <row r="763">
          <cell r="D763" t="str">
            <v>11117</v>
          </cell>
          <cell r="E763" t="str">
            <v>รพ.หว้านใหญ่</v>
          </cell>
          <cell r="F763">
            <v>14346</v>
          </cell>
        </row>
        <row r="764">
          <cell r="D764" t="str">
            <v>11118</v>
          </cell>
          <cell r="E764" t="str">
            <v>รพ.หนองสูง</v>
          </cell>
          <cell r="F764">
            <v>13866</v>
          </cell>
        </row>
        <row r="765">
          <cell r="D765">
            <v>0</v>
          </cell>
          <cell r="E765">
            <v>0</v>
          </cell>
          <cell r="F765">
            <v>3356519</v>
          </cell>
        </row>
        <row r="766">
          <cell r="D766" t="str">
            <v>10680</v>
          </cell>
          <cell r="E766" t="str">
            <v>รพ.มหาราชนครศรีธรรมราช</v>
          </cell>
          <cell r="F766">
            <v>114164</v>
          </cell>
        </row>
        <row r="767">
          <cell r="D767" t="str">
            <v>11322</v>
          </cell>
          <cell r="E767" t="str">
            <v>รพ.พรหมคีรี</v>
          </cell>
          <cell r="F767">
            <v>32583</v>
          </cell>
        </row>
        <row r="768">
          <cell r="D768" t="str">
            <v>11324</v>
          </cell>
          <cell r="E768" t="str">
            <v>รพ.ลานสกา</v>
          </cell>
          <cell r="F768">
            <v>30660</v>
          </cell>
        </row>
        <row r="769">
          <cell r="D769" t="str">
            <v>11325</v>
          </cell>
          <cell r="E769" t="str">
            <v>รพร.ฉวาง</v>
          </cell>
          <cell r="F769">
            <v>53105</v>
          </cell>
        </row>
        <row r="770">
          <cell r="D770" t="str">
            <v>11326</v>
          </cell>
          <cell r="E770" t="str">
            <v>รพ.พิปูน</v>
          </cell>
          <cell r="F770">
            <v>23172</v>
          </cell>
        </row>
        <row r="771">
          <cell r="D771" t="str">
            <v>11327</v>
          </cell>
          <cell r="E771" t="str">
            <v>รพ.เชียรใหญ่</v>
          </cell>
          <cell r="F771">
            <v>33135</v>
          </cell>
        </row>
        <row r="772">
          <cell r="D772" t="str">
            <v>11328</v>
          </cell>
          <cell r="E772" t="str">
            <v>รพ.ชะอวด</v>
          </cell>
          <cell r="F772">
            <v>63387</v>
          </cell>
        </row>
        <row r="773">
          <cell r="D773" t="str">
            <v>11329</v>
          </cell>
          <cell r="E773" t="str">
            <v>รพ.ท่าศาลา</v>
          </cell>
          <cell r="F773">
            <v>101781</v>
          </cell>
        </row>
        <row r="774">
          <cell r="D774" t="str">
            <v>11330</v>
          </cell>
          <cell r="E774" t="str">
            <v>รพ.ทุ่งสง</v>
          </cell>
          <cell r="F774">
            <v>104613</v>
          </cell>
        </row>
        <row r="775">
          <cell r="D775" t="str">
            <v>11331</v>
          </cell>
          <cell r="E775" t="str">
            <v>รพ.นาบอน</v>
          </cell>
          <cell r="F775">
            <v>21877</v>
          </cell>
        </row>
        <row r="776">
          <cell r="D776" t="str">
            <v>11332</v>
          </cell>
          <cell r="E776" t="str">
            <v>รพ.ทุ่งใหญ่</v>
          </cell>
          <cell r="F776">
            <v>58440</v>
          </cell>
        </row>
        <row r="777">
          <cell r="D777" t="str">
            <v>11333</v>
          </cell>
          <cell r="E777" t="str">
            <v>รพ.ปากพนัง</v>
          </cell>
          <cell r="F777">
            <v>59933</v>
          </cell>
        </row>
        <row r="778">
          <cell r="D778" t="str">
            <v>11334</v>
          </cell>
          <cell r="E778" t="str">
            <v>รพ.ร่อนพิบูลย์</v>
          </cell>
          <cell r="F778">
            <v>63743</v>
          </cell>
        </row>
        <row r="779">
          <cell r="D779" t="str">
            <v>11335</v>
          </cell>
          <cell r="E779" t="str">
            <v>รพ.สิชล</v>
          </cell>
          <cell r="F779">
            <v>73036</v>
          </cell>
        </row>
        <row r="780">
          <cell r="D780" t="str">
            <v>11336</v>
          </cell>
          <cell r="E780" t="str">
            <v>รพ.ขนอม</v>
          </cell>
          <cell r="F780">
            <v>24727</v>
          </cell>
        </row>
        <row r="781">
          <cell r="D781" t="str">
            <v>11337</v>
          </cell>
          <cell r="E781" t="str">
            <v>รพ.หัวไทร</v>
          </cell>
          <cell r="F781">
            <v>50696</v>
          </cell>
        </row>
        <row r="782">
          <cell r="D782" t="str">
            <v>11338</v>
          </cell>
          <cell r="E782" t="str">
            <v>รพ.บางขัน</v>
          </cell>
          <cell r="F782">
            <v>39772</v>
          </cell>
        </row>
        <row r="783">
          <cell r="D783" t="str">
            <v>11339</v>
          </cell>
          <cell r="E783" t="str">
            <v>รพ.ถ้ำพรรณรา</v>
          </cell>
          <cell r="F783">
            <v>15407</v>
          </cell>
        </row>
        <row r="784">
          <cell r="D784" t="str">
            <v>11660</v>
          </cell>
          <cell r="E784" t="str">
            <v>รพ.จุฬาภรณ์</v>
          </cell>
          <cell r="F784">
            <v>24147</v>
          </cell>
        </row>
        <row r="785">
          <cell r="D785" t="str">
            <v>40491</v>
          </cell>
          <cell r="E785" t="str">
            <v>รพ.เฉลิมพระเกียรติ</v>
          </cell>
          <cell r="F785">
            <v>23805</v>
          </cell>
        </row>
        <row r="786">
          <cell r="D786" t="str">
            <v>40492</v>
          </cell>
          <cell r="E786" t="str">
            <v>รพ.พ่อท่านคล้ายวาจาสิทธิ์</v>
          </cell>
          <cell r="F786">
            <v>21952</v>
          </cell>
        </row>
        <row r="787">
          <cell r="D787" t="str">
            <v>40742</v>
          </cell>
          <cell r="E787" t="str">
            <v>รพ.นบพิตำ</v>
          </cell>
          <cell r="F787">
            <v>21935</v>
          </cell>
        </row>
        <row r="788">
          <cell r="D788" t="str">
            <v>40743</v>
          </cell>
          <cell r="E788" t="str">
            <v>รพ.พระพรหม</v>
          </cell>
          <cell r="F788">
            <v>31418</v>
          </cell>
        </row>
        <row r="789">
          <cell r="D789" t="str">
            <v>10738</v>
          </cell>
          <cell r="E789" t="str">
            <v>รพ.กระบี่</v>
          </cell>
          <cell r="F789">
            <v>91521</v>
          </cell>
        </row>
        <row r="790">
          <cell r="D790" t="str">
            <v>11340</v>
          </cell>
          <cell r="E790" t="str">
            <v>รพ.เขาพนม</v>
          </cell>
          <cell r="F790">
            <v>52380</v>
          </cell>
        </row>
        <row r="791">
          <cell r="D791" t="str">
            <v>11341</v>
          </cell>
          <cell r="E791" t="str">
            <v>รพ.เกาะลันตา</v>
          </cell>
          <cell r="F791">
            <v>27694</v>
          </cell>
        </row>
        <row r="792">
          <cell r="D792" t="str">
            <v>11342</v>
          </cell>
          <cell r="E792" t="str">
            <v>รพ.คลองท่อม</v>
          </cell>
          <cell r="F792">
            <v>62851</v>
          </cell>
        </row>
        <row r="793">
          <cell r="D793" t="str">
            <v>11343</v>
          </cell>
          <cell r="E793" t="str">
            <v>รพ.อ่าวลึก</v>
          </cell>
          <cell r="F793">
            <v>49100</v>
          </cell>
        </row>
        <row r="794">
          <cell r="D794" t="str">
            <v>11344</v>
          </cell>
          <cell r="E794" t="str">
            <v>รพ.ปลายพระยา</v>
          </cell>
          <cell r="F794">
            <v>30031</v>
          </cell>
        </row>
        <row r="795">
          <cell r="D795" t="str">
            <v>11345</v>
          </cell>
          <cell r="E795" t="str">
            <v>รพ.ลำทับ</v>
          </cell>
          <cell r="F795">
            <v>19637</v>
          </cell>
        </row>
        <row r="796">
          <cell r="D796" t="str">
            <v>11346</v>
          </cell>
          <cell r="E796" t="str">
            <v>รพ.เหนือคลอง</v>
          </cell>
          <cell r="F796">
            <v>49625</v>
          </cell>
        </row>
        <row r="797">
          <cell r="D797" t="str">
            <v>77753</v>
          </cell>
          <cell r="E797" t="str">
            <v>รพ.เกาะพีพี</v>
          </cell>
          <cell r="F797">
            <v>1528</v>
          </cell>
        </row>
        <row r="798">
          <cell r="D798" t="str">
            <v>10739</v>
          </cell>
          <cell r="E798" t="str">
            <v>รพ.พังงา</v>
          </cell>
          <cell r="F798">
            <v>30689</v>
          </cell>
        </row>
        <row r="799">
          <cell r="D799" t="str">
            <v>10740</v>
          </cell>
          <cell r="E799" t="str">
            <v>รพ.ตะกั่วป่า</v>
          </cell>
          <cell r="F799">
            <v>30636</v>
          </cell>
        </row>
        <row r="800">
          <cell r="D800" t="str">
            <v>11347</v>
          </cell>
          <cell r="E800" t="str">
            <v>รพ.เกาะยาวชัยพัฒน์</v>
          </cell>
          <cell r="F800">
            <v>11283</v>
          </cell>
        </row>
        <row r="801">
          <cell r="D801" t="str">
            <v>11348</v>
          </cell>
          <cell r="E801" t="str">
            <v>รพ.กะปงชัยพัฒน์</v>
          </cell>
          <cell r="F801">
            <v>11253</v>
          </cell>
        </row>
        <row r="802">
          <cell r="D802" t="str">
            <v>11349</v>
          </cell>
          <cell r="E802" t="str">
            <v>รพ.ตะกั่วทุ่ง</v>
          </cell>
          <cell r="F802">
            <v>33042</v>
          </cell>
        </row>
        <row r="803">
          <cell r="D803" t="str">
            <v>11350</v>
          </cell>
          <cell r="E803" t="str">
            <v>รพ.บางไทร</v>
          </cell>
          <cell r="F803">
            <v>8064</v>
          </cell>
        </row>
        <row r="804">
          <cell r="D804" t="str">
            <v>11352</v>
          </cell>
          <cell r="E804" t="str">
            <v>รพ.คุระบุรีชัยพัฒน์</v>
          </cell>
          <cell r="F804">
            <v>22530</v>
          </cell>
        </row>
        <row r="805">
          <cell r="D805" t="str">
            <v>11353</v>
          </cell>
          <cell r="E805" t="str">
            <v>รพ.ทับปุด</v>
          </cell>
          <cell r="F805">
            <v>20399</v>
          </cell>
        </row>
        <row r="806">
          <cell r="D806" t="str">
            <v>11354</v>
          </cell>
          <cell r="E806" t="str">
            <v>รพ.ท้ายเหมืองชัยพัฒน์</v>
          </cell>
          <cell r="F806">
            <v>35729</v>
          </cell>
        </row>
        <row r="807">
          <cell r="D807" t="str">
            <v>10741</v>
          </cell>
          <cell r="E807" t="str">
            <v>รพ.วชิระภูเก็ต</v>
          </cell>
          <cell r="F807">
            <v>146766</v>
          </cell>
        </row>
        <row r="808">
          <cell r="D808" t="str">
            <v>11355</v>
          </cell>
          <cell r="E808" t="str">
            <v>รพ.ป่าตอง</v>
          </cell>
          <cell r="F808">
            <v>37657</v>
          </cell>
        </row>
        <row r="809">
          <cell r="D809" t="str">
            <v>11356</v>
          </cell>
          <cell r="E809" t="str">
            <v>รพ.ถลาง</v>
          </cell>
          <cell r="F809">
            <v>67676</v>
          </cell>
        </row>
        <row r="810">
          <cell r="D810" t="str">
            <v>10681</v>
          </cell>
          <cell r="E810" t="str">
            <v>รพ.สุราษฎร์ธานี</v>
          </cell>
          <cell r="F810">
            <v>136009</v>
          </cell>
        </row>
        <row r="811">
          <cell r="D811" t="str">
            <v>10742</v>
          </cell>
          <cell r="E811" t="str">
            <v>รพ.เกาะสมุย</v>
          </cell>
          <cell r="F811">
            <v>61333</v>
          </cell>
        </row>
        <row r="812">
          <cell r="D812" t="str">
            <v>11357</v>
          </cell>
          <cell r="E812" t="str">
            <v>รพ.กาญจนดิษฐ์</v>
          </cell>
          <cell r="F812">
            <v>85975</v>
          </cell>
        </row>
        <row r="813">
          <cell r="D813" t="str">
            <v>11358</v>
          </cell>
          <cell r="E813" t="str">
            <v>รพ.ดอนสัก</v>
          </cell>
          <cell r="F813">
            <v>28782</v>
          </cell>
        </row>
        <row r="814">
          <cell r="D814" t="str">
            <v>11359</v>
          </cell>
          <cell r="E814" t="str">
            <v>รพ.เกาะพะงัน</v>
          </cell>
          <cell r="F814">
            <v>13139</v>
          </cell>
        </row>
        <row r="815">
          <cell r="D815" t="str">
            <v>11360</v>
          </cell>
          <cell r="E815" t="str">
            <v>รพ.ไชยา</v>
          </cell>
          <cell r="F815">
            <v>44308</v>
          </cell>
        </row>
        <row r="816">
          <cell r="D816" t="str">
            <v>11361</v>
          </cell>
          <cell r="E816" t="str">
            <v>รพ.ท่าชนะ</v>
          </cell>
          <cell r="F816">
            <v>43893</v>
          </cell>
        </row>
        <row r="817">
          <cell r="D817" t="str">
            <v>11362</v>
          </cell>
          <cell r="E817" t="str">
            <v>รพ.คีรีรัฐนิคม</v>
          </cell>
          <cell r="F817">
            <v>35364</v>
          </cell>
        </row>
        <row r="818">
          <cell r="D818" t="str">
            <v>11363</v>
          </cell>
          <cell r="E818" t="str">
            <v>รพ.บ้านตาขุน</v>
          </cell>
          <cell r="F818">
            <v>14809</v>
          </cell>
        </row>
        <row r="819">
          <cell r="D819" t="str">
            <v>11364</v>
          </cell>
          <cell r="E819" t="str">
            <v>รพ.พนม</v>
          </cell>
          <cell r="F819">
            <v>31858</v>
          </cell>
        </row>
        <row r="820">
          <cell r="D820" t="str">
            <v>11365</v>
          </cell>
          <cell r="E820" t="str">
            <v>รพ.ท่าฉาง</v>
          </cell>
          <cell r="F820">
            <v>26391</v>
          </cell>
        </row>
        <row r="821">
          <cell r="D821" t="str">
            <v>11366</v>
          </cell>
          <cell r="E821" t="str">
            <v>รพ.บ้านนาสาร</v>
          </cell>
          <cell r="F821">
            <v>58136</v>
          </cell>
        </row>
        <row r="822">
          <cell r="D822" t="str">
            <v>11367</v>
          </cell>
          <cell r="E822" t="str">
            <v>รพ.บ้านนาเดิม</v>
          </cell>
          <cell r="F822">
            <v>20006</v>
          </cell>
        </row>
        <row r="823">
          <cell r="D823" t="str">
            <v>11368</v>
          </cell>
          <cell r="E823" t="str">
            <v>รพ.เคียนซา</v>
          </cell>
          <cell r="F823">
            <v>43119</v>
          </cell>
        </row>
        <row r="824">
          <cell r="D824" t="str">
            <v>11369</v>
          </cell>
          <cell r="E824" t="str">
            <v>รพ.พระแสง</v>
          </cell>
          <cell r="F824">
            <v>55906</v>
          </cell>
        </row>
        <row r="825">
          <cell r="D825" t="str">
            <v>11370</v>
          </cell>
          <cell r="E825" t="str">
            <v>รพ.พุนพิน</v>
          </cell>
          <cell r="F825">
            <v>36172</v>
          </cell>
        </row>
        <row r="826">
          <cell r="D826" t="str">
            <v>11371</v>
          </cell>
          <cell r="E826" t="str">
            <v>รพ.ชัยบุรี</v>
          </cell>
          <cell r="F826">
            <v>24023</v>
          </cell>
        </row>
        <row r="827">
          <cell r="D827" t="str">
            <v>11459</v>
          </cell>
          <cell r="E827" t="str">
            <v>รพร.เวียงสระ</v>
          </cell>
          <cell r="F827">
            <v>51324</v>
          </cell>
        </row>
        <row r="828">
          <cell r="D828" t="str">
            <v>11654</v>
          </cell>
          <cell r="E828" t="str">
            <v>รพ.วิภาวดี</v>
          </cell>
          <cell r="F828">
            <v>13563</v>
          </cell>
        </row>
        <row r="829">
          <cell r="D829" t="str">
            <v>14138</v>
          </cell>
          <cell r="E829" t="str">
            <v>รพ.ท่าโรงช้าง</v>
          </cell>
          <cell r="F829">
            <v>32359</v>
          </cell>
        </row>
        <row r="830">
          <cell r="D830" t="str">
            <v>10743</v>
          </cell>
          <cell r="E830" t="str">
            <v>รพ.ระนอง</v>
          </cell>
          <cell r="F830">
            <v>62304</v>
          </cell>
        </row>
        <row r="831">
          <cell r="D831" t="str">
            <v>11323</v>
          </cell>
          <cell r="E831" t="str">
            <v>รพ.ละอุ่น</v>
          </cell>
          <cell r="F831">
            <v>10791</v>
          </cell>
        </row>
        <row r="832">
          <cell r="D832" t="str">
            <v>11372</v>
          </cell>
          <cell r="E832" t="str">
            <v>รพ.กะเปอร์</v>
          </cell>
          <cell r="F832">
            <v>17236</v>
          </cell>
        </row>
        <row r="833">
          <cell r="D833" t="str">
            <v>11373</v>
          </cell>
          <cell r="E833" t="str">
            <v>รพ.กระบุรี</v>
          </cell>
          <cell r="F833">
            <v>35850</v>
          </cell>
        </row>
        <row r="834">
          <cell r="D834" t="str">
            <v>11374</v>
          </cell>
          <cell r="E834" t="str">
            <v>รพ.สุขสำราญ</v>
          </cell>
          <cell r="F834">
            <v>11284</v>
          </cell>
        </row>
        <row r="835">
          <cell r="D835" t="str">
            <v>10744</v>
          </cell>
          <cell r="E835" t="str">
            <v>รพ.ชุมพรเขตรอุดมศักดิ์</v>
          </cell>
          <cell r="F835">
            <v>95427</v>
          </cell>
        </row>
        <row r="836">
          <cell r="D836" t="str">
            <v>11375</v>
          </cell>
          <cell r="E836" t="str">
            <v>รพ.ปากน้ำชุมพร</v>
          </cell>
          <cell r="F836">
            <v>13621</v>
          </cell>
        </row>
        <row r="837">
          <cell r="D837" t="str">
            <v>11376</v>
          </cell>
          <cell r="E837" t="str">
            <v>รพ.ท่าแซะ</v>
          </cell>
          <cell r="F837">
            <v>66921</v>
          </cell>
        </row>
        <row r="838">
          <cell r="D838" t="str">
            <v>11377</v>
          </cell>
          <cell r="E838" t="str">
            <v>รพ.ปะทิว</v>
          </cell>
          <cell r="F838">
            <v>23733</v>
          </cell>
        </row>
        <row r="839">
          <cell r="D839" t="str">
            <v>11378</v>
          </cell>
          <cell r="E839" t="str">
            <v>รพ.มาบอำมฤต</v>
          </cell>
          <cell r="F839">
            <v>16773</v>
          </cell>
        </row>
        <row r="840">
          <cell r="D840" t="str">
            <v>11379</v>
          </cell>
          <cell r="E840" t="str">
            <v>รพ.หลังสวน</v>
          </cell>
          <cell r="F840">
            <v>42305</v>
          </cell>
        </row>
        <row r="841">
          <cell r="D841" t="str">
            <v>11380</v>
          </cell>
          <cell r="E841" t="str">
            <v>รพ.ปากน้ำหลังสวน</v>
          </cell>
          <cell r="F841">
            <v>17814</v>
          </cell>
        </row>
        <row r="842">
          <cell r="D842" t="str">
            <v>11381</v>
          </cell>
          <cell r="E842" t="str">
            <v>รพ.ละแม</v>
          </cell>
          <cell r="F842">
            <v>25411</v>
          </cell>
        </row>
        <row r="843">
          <cell r="D843" t="str">
            <v>11382</v>
          </cell>
          <cell r="E843" t="str">
            <v>รพ.พะโต๊ะ</v>
          </cell>
          <cell r="F843">
            <v>20489</v>
          </cell>
        </row>
        <row r="844">
          <cell r="D844" t="str">
            <v>11383</v>
          </cell>
          <cell r="E844" t="str">
            <v>รพ.สวี</v>
          </cell>
          <cell r="F844">
            <v>59601</v>
          </cell>
        </row>
        <row r="845">
          <cell r="D845" t="str">
            <v>11385</v>
          </cell>
          <cell r="E845" t="str">
            <v>รพ.ทุ่งตะโก</v>
          </cell>
          <cell r="F845">
            <v>21067</v>
          </cell>
        </row>
        <row r="846">
          <cell r="D846">
            <v>0</v>
          </cell>
          <cell r="E846">
            <v>0</v>
          </cell>
          <cell r="F846">
            <v>3324675</v>
          </cell>
        </row>
        <row r="847">
          <cell r="D847" t="str">
            <v>10682</v>
          </cell>
          <cell r="E847" t="str">
            <v>รพ.หาดใหญ่</v>
          </cell>
          <cell r="F847">
            <v>265637</v>
          </cell>
        </row>
        <row r="848">
          <cell r="D848" t="str">
            <v>10745</v>
          </cell>
          <cell r="E848" t="str">
            <v>รพ.สงขลา</v>
          </cell>
          <cell r="F848">
            <v>169450</v>
          </cell>
        </row>
        <row r="849">
          <cell r="D849" t="str">
            <v>11386</v>
          </cell>
          <cell r="E849" t="str">
            <v>รพ.สทิงพระ</v>
          </cell>
          <cell r="F849">
            <v>31977</v>
          </cell>
        </row>
        <row r="850">
          <cell r="D850" t="str">
            <v>11387</v>
          </cell>
          <cell r="E850" t="str">
            <v>รพ.จะนะ</v>
          </cell>
          <cell r="F850">
            <v>69463</v>
          </cell>
        </row>
        <row r="851">
          <cell r="D851" t="str">
            <v>11388</v>
          </cell>
          <cell r="E851" t="str">
            <v>รพ.สมเด็จพระบรมราชินีนาถ ณ อำเภอนาทวี</v>
          </cell>
          <cell r="F851">
            <v>61566</v>
          </cell>
        </row>
        <row r="852">
          <cell r="D852" t="str">
            <v>11390</v>
          </cell>
          <cell r="E852" t="str">
            <v>รพ.เทพา</v>
          </cell>
          <cell r="F852">
            <v>61854</v>
          </cell>
        </row>
        <row r="853">
          <cell r="D853" t="str">
            <v>11391</v>
          </cell>
          <cell r="E853" t="str">
            <v>รพ.สะบ้าย้อย</v>
          </cell>
          <cell r="F853">
            <v>63141</v>
          </cell>
        </row>
        <row r="854">
          <cell r="D854" t="str">
            <v>11392</v>
          </cell>
          <cell r="E854" t="str">
            <v>รพ.ระโนด</v>
          </cell>
          <cell r="F854">
            <v>48240</v>
          </cell>
        </row>
        <row r="855">
          <cell r="D855" t="str">
            <v>11393</v>
          </cell>
          <cell r="E855" t="str">
            <v>รพ.กระแสสินธุ์</v>
          </cell>
          <cell r="F855">
            <v>10225</v>
          </cell>
        </row>
        <row r="856">
          <cell r="D856" t="str">
            <v>11394</v>
          </cell>
          <cell r="E856" t="str">
            <v>รพ.รัตภูมิ</v>
          </cell>
          <cell r="F856">
            <v>55734</v>
          </cell>
        </row>
        <row r="857">
          <cell r="D857" t="str">
            <v>11395</v>
          </cell>
          <cell r="E857" t="str">
            <v>รพ.สะเดา</v>
          </cell>
          <cell r="F857">
            <v>58226</v>
          </cell>
        </row>
        <row r="858">
          <cell r="D858" t="str">
            <v>11396</v>
          </cell>
          <cell r="E858" t="str">
            <v>รพ.นาหม่อม</v>
          </cell>
          <cell r="F858">
            <v>15313</v>
          </cell>
        </row>
        <row r="859">
          <cell r="D859" t="str">
            <v>11397</v>
          </cell>
          <cell r="E859" t="str">
            <v>รพ.ควนเนียง</v>
          </cell>
          <cell r="F859">
            <v>25372</v>
          </cell>
        </row>
        <row r="860">
          <cell r="D860" t="str">
            <v>11398</v>
          </cell>
          <cell r="E860" t="str">
            <v>รพ.ปาดังเบซาร์</v>
          </cell>
          <cell r="F860">
            <v>34852</v>
          </cell>
        </row>
        <row r="861">
          <cell r="D861" t="str">
            <v>11399</v>
          </cell>
          <cell r="E861" t="str">
            <v>รพ.บางกล่ำ</v>
          </cell>
          <cell r="F861">
            <v>21018</v>
          </cell>
        </row>
        <row r="862">
          <cell r="D862" t="str">
            <v>11400</v>
          </cell>
          <cell r="E862" t="str">
            <v>รพ.สิงหนคร</v>
          </cell>
          <cell r="F862">
            <v>36671</v>
          </cell>
        </row>
        <row r="863">
          <cell r="D863" t="str">
            <v>11401</v>
          </cell>
          <cell r="E863" t="str">
            <v>รพ.คลองหอยโข่ง</v>
          </cell>
          <cell r="F863">
            <v>17759</v>
          </cell>
        </row>
        <row r="864">
          <cell r="D864" t="str">
            <v>10746</v>
          </cell>
          <cell r="E864" t="str">
            <v>รพ.สตูล</v>
          </cell>
          <cell r="F864">
            <v>94938</v>
          </cell>
        </row>
        <row r="865">
          <cell r="D865" t="str">
            <v>11402</v>
          </cell>
          <cell r="E865" t="str">
            <v>รพ.ควนโดน</v>
          </cell>
          <cell r="F865">
            <v>18868</v>
          </cell>
        </row>
        <row r="866">
          <cell r="D866" t="str">
            <v>11403</v>
          </cell>
          <cell r="E866" t="str">
            <v>รพ.ควนกาหลง</v>
          </cell>
          <cell r="F866">
            <v>26394</v>
          </cell>
        </row>
        <row r="867">
          <cell r="D867" t="str">
            <v>11404</v>
          </cell>
          <cell r="E867" t="str">
            <v>รพ.ท่าแพ</v>
          </cell>
          <cell r="F867">
            <v>23809</v>
          </cell>
        </row>
        <row r="868">
          <cell r="D868" t="str">
            <v>11405</v>
          </cell>
          <cell r="E868" t="str">
            <v>รพ.ละงู</v>
          </cell>
          <cell r="F868">
            <v>56923</v>
          </cell>
        </row>
        <row r="869">
          <cell r="D869" t="str">
            <v>11406</v>
          </cell>
          <cell r="E869" t="str">
            <v>รพ.ทุ่งหว้า</v>
          </cell>
          <cell r="F869">
            <v>19575</v>
          </cell>
        </row>
        <row r="870">
          <cell r="D870" t="str">
            <v>28786</v>
          </cell>
          <cell r="E870" t="str">
            <v>รพ.มะนัง</v>
          </cell>
          <cell r="F870">
            <v>15149</v>
          </cell>
        </row>
        <row r="871">
          <cell r="D871" t="str">
            <v>10683</v>
          </cell>
          <cell r="E871" t="str">
            <v>รพ.ตรัง</v>
          </cell>
          <cell r="F871">
            <v>116264</v>
          </cell>
        </row>
        <row r="872">
          <cell r="D872" t="str">
            <v>11407</v>
          </cell>
          <cell r="E872" t="str">
            <v>รพ.กันตัง</v>
          </cell>
          <cell r="F872">
            <v>67170</v>
          </cell>
        </row>
        <row r="873">
          <cell r="D873" t="str">
            <v>11408</v>
          </cell>
          <cell r="E873" t="str">
            <v>รพ.ย่านตาขาว</v>
          </cell>
          <cell r="F873">
            <v>49056</v>
          </cell>
        </row>
        <row r="874">
          <cell r="D874" t="str">
            <v>11409</v>
          </cell>
          <cell r="E874" t="str">
            <v>รพ.ปะเหลียน</v>
          </cell>
          <cell r="F874">
            <v>51731</v>
          </cell>
        </row>
        <row r="875">
          <cell r="D875" t="str">
            <v>11410</v>
          </cell>
          <cell r="E875" t="str">
            <v>รพ.สิเกา</v>
          </cell>
          <cell r="F875">
            <v>32789</v>
          </cell>
        </row>
        <row r="876">
          <cell r="D876" t="str">
            <v>11411</v>
          </cell>
          <cell r="E876" t="str">
            <v>รพ.ห้วยยอด</v>
          </cell>
          <cell r="F876">
            <v>72512</v>
          </cell>
        </row>
        <row r="877">
          <cell r="D877" t="str">
            <v>11412</v>
          </cell>
          <cell r="E877" t="str">
            <v>รพ.วังวิเศษ</v>
          </cell>
          <cell r="F877">
            <v>34479</v>
          </cell>
        </row>
        <row r="878">
          <cell r="D878" t="str">
            <v>11413</v>
          </cell>
          <cell r="E878" t="str">
            <v>รพ.นาโยง</v>
          </cell>
          <cell r="F878">
            <v>32797</v>
          </cell>
        </row>
        <row r="879">
          <cell r="D879" t="str">
            <v>14139</v>
          </cell>
          <cell r="E879" t="str">
            <v>รพ.รัษฎา</v>
          </cell>
          <cell r="F879">
            <v>23207</v>
          </cell>
        </row>
        <row r="880">
          <cell r="D880" t="str">
            <v>28817</v>
          </cell>
          <cell r="E880" t="str">
            <v>รพ.หาดสำราญเฉลิมพระเกียรติ 80 พรรษา</v>
          </cell>
          <cell r="F880">
            <v>12983</v>
          </cell>
        </row>
        <row r="881">
          <cell r="D881" t="str">
            <v>10747</v>
          </cell>
          <cell r="E881" t="str">
            <v>รพ.พัทลุง</v>
          </cell>
          <cell r="F881">
            <v>80987</v>
          </cell>
        </row>
        <row r="882">
          <cell r="D882" t="str">
            <v>11414</v>
          </cell>
          <cell r="E882" t="str">
            <v>รพ.กงหรา</v>
          </cell>
          <cell r="F882">
            <v>28537</v>
          </cell>
        </row>
        <row r="883">
          <cell r="D883" t="str">
            <v>11415</v>
          </cell>
          <cell r="E883" t="str">
            <v>รพ.เขาชัยสน</v>
          </cell>
          <cell r="F883">
            <v>32228</v>
          </cell>
        </row>
        <row r="884">
          <cell r="D884" t="str">
            <v>11416</v>
          </cell>
          <cell r="E884" t="str">
            <v>รพ.ตะโหมด</v>
          </cell>
          <cell r="F884">
            <v>24257</v>
          </cell>
        </row>
        <row r="885">
          <cell r="D885" t="str">
            <v>11417</v>
          </cell>
          <cell r="E885" t="str">
            <v>รพ.ควนขนุน</v>
          </cell>
          <cell r="F885">
            <v>58299</v>
          </cell>
        </row>
        <row r="886">
          <cell r="D886" t="str">
            <v>11418</v>
          </cell>
          <cell r="E886" t="str">
            <v>รพ.ปากพะยูน</v>
          </cell>
          <cell r="F886">
            <v>36004</v>
          </cell>
        </row>
        <row r="887">
          <cell r="D887" t="str">
            <v>11419</v>
          </cell>
          <cell r="E887" t="str">
            <v>รพ.ศรีบรรพต</v>
          </cell>
          <cell r="F887">
            <v>13152</v>
          </cell>
        </row>
        <row r="888">
          <cell r="D888" t="str">
            <v>11420</v>
          </cell>
          <cell r="E888" t="str">
            <v>รพ.ป่าบอน</v>
          </cell>
          <cell r="F888">
            <v>36364</v>
          </cell>
        </row>
        <row r="889">
          <cell r="D889" t="str">
            <v>11421</v>
          </cell>
          <cell r="E889" t="str">
            <v>รพ.บางแก้ว</v>
          </cell>
          <cell r="F889">
            <v>19343</v>
          </cell>
        </row>
        <row r="890">
          <cell r="D890" t="str">
            <v>11422</v>
          </cell>
          <cell r="E890" t="str">
            <v>รพ.ป่าพะยอม</v>
          </cell>
          <cell r="F890">
            <v>28498</v>
          </cell>
        </row>
        <row r="891">
          <cell r="D891" t="str">
            <v>24673</v>
          </cell>
          <cell r="E891" t="str">
            <v>รพ.ศรีนครินทร์(ปัญญานันทภิขุ)</v>
          </cell>
          <cell r="F891">
            <v>20476</v>
          </cell>
        </row>
        <row r="892">
          <cell r="D892" t="str">
            <v>10748</v>
          </cell>
          <cell r="E892" t="str">
            <v>รพ.ปัตตานี</v>
          </cell>
          <cell r="F892">
            <v>114713</v>
          </cell>
        </row>
        <row r="893">
          <cell r="D893" t="str">
            <v>11423</v>
          </cell>
          <cell r="E893" t="str">
            <v>รพ.โคกโพธิ์</v>
          </cell>
          <cell r="F893">
            <v>54127</v>
          </cell>
        </row>
        <row r="894">
          <cell r="D894" t="str">
            <v>11424</v>
          </cell>
          <cell r="E894" t="str">
            <v>รพ.หนองจิก</v>
          </cell>
          <cell r="F894">
            <v>64109</v>
          </cell>
        </row>
        <row r="895">
          <cell r="D895" t="str">
            <v>11425</v>
          </cell>
          <cell r="E895" t="str">
            <v>รพ.ปะนาเระ</v>
          </cell>
          <cell r="F895">
            <v>39100</v>
          </cell>
        </row>
        <row r="896">
          <cell r="D896" t="str">
            <v>11426</v>
          </cell>
          <cell r="E896" t="str">
            <v>รพ.มายอ</v>
          </cell>
          <cell r="F896">
            <v>53586</v>
          </cell>
        </row>
        <row r="897">
          <cell r="D897" t="str">
            <v>11427</v>
          </cell>
          <cell r="E897" t="str">
            <v>รพ.ทุ่งยางแดง</v>
          </cell>
          <cell r="F897">
            <v>22318</v>
          </cell>
        </row>
        <row r="898">
          <cell r="D898" t="str">
            <v>11428</v>
          </cell>
          <cell r="E898" t="str">
            <v>รพ.ไม้แก่น</v>
          </cell>
          <cell r="F898">
            <v>10933</v>
          </cell>
        </row>
        <row r="899">
          <cell r="D899" t="str">
            <v>11429</v>
          </cell>
          <cell r="E899" t="str">
            <v>รพ.ยะหริ่ง</v>
          </cell>
          <cell r="F899">
            <v>77151</v>
          </cell>
        </row>
        <row r="900">
          <cell r="D900" t="str">
            <v>11430</v>
          </cell>
          <cell r="E900" t="str">
            <v>รพ.ยะรัง</v>
          </cell>
          <cell r="F900">
            <v>79030</v>
          </cell>
        </row>
        <row r="901">
          <cell r="D901" t="str">
            <v>11431</v>
          </cell>
          <cell r="E901" t="str">
            <v>รพ.แม่ลาน</v>
          </cell>
          <cell r="F901">
            <v>15089</v>
          </cell>
        </row>
        <row r="902">
          <cell r="D902" t="str">
            <v>11460</v>
          </cell>
          <cell r="E902" t="str">
            <v>รพร.สายบุรี</v>
          </cell>
          <cell r="F902">
            <v>60025</v>
          </cell>
        </row>
        <row r="903">
          <cell r="D903" t="str">
            <v>11464</v>
          </cell>
          <cell r="E903" t="str">
            <v>รพ.กะพ้อ</v>
          </cell>
          <cell r="F903">
            <v>16514</v>
          </cell>
        </row>
        <row r="904">
          <cell r="D904" t="str">
            <v>10684</v>
          </cell>
          <cell r="E904" t="str">
            <v>รพ.ยะลา</v>
          </cell>
          <cell r="F904">
            <v>148089</v>
          </cell>
        </row>
        <row r="905">
          <cell r="D905" t="str">
            <v>10749</v>
          </cell>
          <cell r="E905" t="str">
            <v>รพ.เบตง</v>
          </cell>
          <cell r="F905">
            <v>57664</v>
          </cell>
        </row>
        <row r="906">
          <cell r="D906" t="str">
            <v>11432</v>
          </cell>
          <cell r="E906" t="str">
            <v>รพ.บันนังสตา</v>
          </cell>
          <cell r="F906">
            <v>53930</v>
          </cell>
        </row>
        <row r="907">
          <cell r="D907" t="str">
            <v>11433</v>
          </cell>
          <cell r="E907" t="str">
            <v>รพ.ธารโต</v>
          </cell>
          <cell r="F907">
            <v>21739</v>
          </cell>
        </row>
        <row r="908">
          <cell r="D908" t="str">
            <v>11434</v>
          </cell>
          <cell r="E908" t="str">
            <v>รพ.รามัน</v>
          </cell>
          <cell r="F908">
            <v>79836</v>
          </cell>
        </row>
        <row r="909">
          <cell r="D909" t="str">
            <v>11461</v>
          </cell>
          <cell r="E909" t="str">
            <v>รพร.ยะหา</v>
          </cell>
          <cell r="F909">
            <v>55867</v>
          </cell>
        </row>
        <row r="910">
          <cell r="D910" t="str">
            <v>13806</v>
          </cell>
          <cell r="E910" t="str">
            <v>รพ.กาบัง</v>
          </cell>
          <cell r="F910">
            <v>24258</v>
          </cell>
        </row>
        <row r="911">
          <cell r="D911" t="str">
            <v>24689</v>
          </cell>
          <cell r="E911" t="str">
            <v>รพ.กรงปินัง</v>
          </cell>
          <cell r="F911">
            <v>25847</v>
          </cell>
        </row>
        <row r="912">
          <cell r="D912" t="str">
            <v>10750</v>
          </cell>
          <cell r="E912" t="str">
            <v>รพ.นราธิวาสราชนครินทร์</v>
          </cell>
          <cell r="F912">
            <v>100012</v>
          </cell>
        </row>
        <row r="913">
          <cell r="D913" t="str">
            <v>10751</v>
          </cell>
          <cell r="E913" t="str">
            <v>รพ.สุไหงโก-ลก</v>
          </cell>
          <cell r="F913">
            <v>68932</v>
          </cell>
        </row>
        <row r="914">
          <cell r="D914" t="str">
            <v>11435</v>
          </cell>
          <cell r="E914" t="str">
            <v>รพ.ตากใบ</v>
          </cell>
          <cell r="F914">
            <v>63111</v>
          </cell>
        </row>
        <row r="915">
          <cell r="D915" t="str">
            <v>11436</v>
          </cell>
          <cell r="E915" t="str">
            <v>รพ.บาเจาะ</v>
          </cell>
          <cell r="F915">
            <v>47213</v>
          </cell>
        </row>
        <row r="916">
          <cell r="D916" t="str">
            <v>11437</v>
          </cell>
          <cell r="E916" t="str">
            <v>รพ.ระแงะ</v>
          </cell>
          <cell r="F916">
            <v>79940</v>
          </cell>
        </row>
        <row r="917">
          <cell r="D917" t="str">
            <v>11438</v>
          </cell>
          <cell r="E917" t="str">
            <v>รพ.รือเสาะ</v>
          </cell>
          <cell r="F917">
            <v>64550</v>
          </cell>
        </row>
        <row r="918">
          <cell r="D918" t="str">
            <v>11439</v>
          </cell>
          <cell r="E918" t="str">
            <v>รพ.ศรีสาคร</v>
          </cell>
          <cell r="F918">
            <v>34735</v>
          </cell>
        </row>
        <row r="919">
          <cell r="D919" t="str">
            <v>11440</v>
          </cell>
          <cell r="E919" t="str">
            <v>รพ.แว้ง</v>
          </cell>
          <cell r="F919">
            <v>46510</v>
          </cell>
        </row>
        <row r="920">
          <cell r="D920" t="str">
            <v>11441</v>
          </cell>
          <cell r="E920" t="str">
            <v>รพ.สุคิริน</v>
          </cell>
          <cell r="F920">
            <v>22605</v>
          </cell>
        </row>
        <row r="921">
          <cell r="D921" t="str">
            <v>11442</v>
          </cell>
          <cell r="E921" t="str">
            <v>รพ.สุไหงปาดี</v>
          </cell>
          <cell r="F921">
            <v>49560</v>
          </cell>
        </row>
        <row r="922">
          <cell r="D922" t="str">
            <v>13818</v>
          </cell>
          <cell r="E922" t="str">
            <v>รพ.จะแนะ</v>
          </cell>
          <cell r="F922">
            <v>34680</v>
          </cell>
        </row>
        <row r="923">
          <cell r="D923" t="str">
            <v>15010</v>
          </cell>
          <cell r="E923" t="str">
            <v>รพ.เจาะไอร้อง</v>
          </cell>
          <cell r="F923">
            <v>35909</v>
          </cell>
        </row>
        <row r="924">
          <cell r="D924" t="str">
            <v>23771</v>
          </cell>
          <cell r="E924" t="str">
            <v>รพ.ยี่งอเฉลิมพระเกียรติ 80 พรรษา</v>
          </cell>
          <cell r="F924">
            <v>38847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ลการประเมิน"/>
      <sheetName val="สรุปผลการประเมิน"/>
      <sheetName val="meand"/>
      <sheetName val="Ratio"/>
      <sheetName val="copy from rawdata"/>
      <sheetName val="Sheet4"/>
      <sheetName val="org2563"/>
      <sheetName val="Sheet2"/>
    </sheetNames>
    <sheetDataSet>
      <sheetData sheetId="0">
        <row r="3">
          <cell r="D3" t="str">
            <v>10674</v>
          </cell>
          <cell r="E3" t="str">
            <v>เชียงรายประชานุเคราะห์,รพศ.</v>
          </cell>
          <cell r="F3" t="str">
            <v>รพศ.</v>
          </cell>
          <cell r="G3">
            <v>758</v>
          </cell>
          <cell r="H3" t="str">
            <v>รพศ.A &gt;700 to &lt;1000</v>
          </cell>
          <cell r="I3">
            <v>2.1800000000000002</v>
          </cell>
          <cell r="J3">
            <v>1.9</v>
          </cell>
          <cell r="K3">
            <v>1.17</v>
          </cell>
          <cell r="L3">
            <v>639176133.64999998</v>
          </cell>
          <cell r="M3">
            <v>68337897.680000007</v>
          </cell>
          <cell r="N3">
            <v>0</v>
          </cell>
          <cell r="O3">
            <v>171614638.44999999</v>
          </cell>
          <cell r="P3">
            <v>410903240.06</v>
          </cell>
          <cell r="Q3">
            <v>1</v>
          </cell>
          <cell r="R3">
            <v>0</v>
          </cell>
          <cell r="S3">
            <v>1</v>
          </cell>
          <cell r="T3">
            <v>1</v>
          </cell>
          <cell r="U3">
            <v>0</v>
          </cell>
          <cell r="V3">
            <v>1</v>
          </cell>
          <cell r="W3">
            <v>1</v>
          </cell>
          <cell r="X3" t="str">
            <v>B</v>
          </cell>
        </row>
        <row r="4">
          <cell r="D4" t="str">
            <v>11189</v>
          </cell>
          <cell r="E4" t="str">
            <v>เทิง,รพช.</v>
          </cell>
          <cell r="F4" t="str">
            <v>รพช.</v>
          </cell>
          <cell r="G4">
            <v>69</v>
          </cell>
          <cell r="H4" t="str">
            <v>รพช.F1 50,000-100,000</v>
          </cell>
          <cell r="I4">
            <v>1.56</v>
          </cell>
          <cell r="J4">
            <v>1.42</v>
          </cell>
          <cell r="K4">
            <v>1.19</v>
          </cell>
          <cell r="L4">
            <v>20109781.059999999</v>
          </cell>
          <cell r="M4">
            <v>15094448.529999999</v>
          </cell>
          <cell r="N4">
            <v>0</v>
          </cell>
          <cell r="O4">
            <v>21289888.670000002</v>
          </cell>
          <cell r="P4">
            <v>7035478.8700000001</v>
          </cell>
          <cell r="Q4">
            <v>0</v>
          </cell>
          <cell r="R4">
            <v>0</v>
          </cell>
          <cell r="S4">
            <v>0</v>
          </cell>
          <cell r="T4">
            <v>1</v>
          </cell>
          <cell r="U4">
            <v>0</v>
          </cell>
          <cell r="V4">
            <v>1</v>
          </cell>
          <cell r="W4">
            <v>1</v>
          </cell>
          <cell r="X4" t="str">
            <v>C</v>
          </cell>
        </row>
        <row r="5">
          <cell r="D5" t="str">
            <v>11190</v>
          </cell>
          <cell r="E5" t="str">
            <v>พาน,รพช.</v>
          </cell>
          <cell r="F5" t="str">
            <v>รพช.</v>
          </cell>
          <cell r="G5">
            <v>125</v>
          </cell>
          <cell r="H5" t="str">
            <v>รพช.F1 50,000-100,000</v>
          </cell>
          <cell r="I5">
            <v>1.32</v>
          </cell>
          <cell r="J5">
            <v>1.22</v>
          </cell>
          <cell r="K5">
            <v>0.95</v>
          </cell>
          <cell r="L5">
            <v>18881281.829999998</v>
          </cell>
          <cell r="M5">
            <v>28307774.780000001</v>
          </cell>
          <cell r="N5">
            <v>1</v>
          </cell>
          <cell r="O5">
            <v>33904953.619999997</v>
          </cell>
          <cell r="P5">
            <v>-3048579.07</v>
          </cell>
          <cell r="Q5">
            <v>0</v>
          </cell>
          <cell r="R5">
            <v>1</v>
          </cell>
          <cell r="S5">
            <v>0</v>
          </cell>
          <cell r="T5">
            <v>1</v>
          </cell>
          <cell r="U5">
            <v>0</v>
          </cell>
          <cell r="V5">
            <v>1</v>
          </cell>
          <cell r="W5">
            <v>1</v>
          </cell>
          <cell r="X5" t="str">
            <v>B-</v>
          </cell>
        </row>
        <row r="6">
          <cell r="D6" t="str">
            <v>11191</v>
          </cell>
          <cell r="E6" t="str">
            <v>ป่าแดด,รพช.</v>
          </cell>
          <cell r="F6" t="str">
            <v>รพช.</v>
          </cell>
          <cell r="G6">
            <v>30</v>
          </cell>
          <cell r="H6" t="str">
            <v>รพช.F2 &lt;=30,000</v>
          </cell>
          <cell r="I6">
            <v>1.94</v>
          </cell>
          <cell r="J6">
            <v>1.79</v>
          </cell>
          <cell r="K6">
            <v>1.56</v>
          </cell>
          <cell r="L6">
            <v>9646815.9299999997</v>
          </cell>
          <cell r="M6">
            <v>1432094.28</v>
          </cell>
          <cell r="N6">
            <v>0</v>
          </cell>
          <cell r="O6">
            <v>4877018.99</v>
          </cell>
          <cell r="P6">
            <v>5645664.6900000004</v>
          </cell>
          <cell r="Q6">
            <v>0</v>
          </cell>
          <cell r="R6">
            <v>0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 t="str">
            <v>B</v>
          </cell>
        </row>
        <row r="7">
          <cell r="D7" t="str">
            <v>11192</v>
          </cell>
          <cell r="E7" t="str">
            <v>แม่จัน,รพช.</v>
          </cell>
          <cell r="F7" t="str">
            <v>รพช.</v>
          </cell>
          <cell r="G7">
            <v>158</v>
          </cell>
          <cell r="H7" t="str">
            <v>รพช. M2 &gt;100</v>
          </cell>
          <cell r="I7">
            <v>1.79</v>
          </cell>
          <cell r="J7">
            <v>1.51</v>
          </cell>
          <cell r="K7">
            <v>1.06</v>
          </cell>
          <cell r="L7">
            <v>43634333.299999997</v>
          </cell>
          <cell r="M7">
            <v>-20442991.530000001</v>
          </cell>
          <cell r="N7">
            <v>1</v>
          </cell>
          <cell r="O7">
            <v>2052765.34</v>
          </cell>
          <cell r="P7">
            <v>3260758.2</v>
          </cell>
          <cell r="Q7">
            <v>0</v>
          </cell>
          <cell r="R7">
            <v>0</v>
          </cell>
          <cell r="S7">
            <v>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 t="str">
            <v>B-</v>
          </cell>
        </row>
        <row r="8">
          <cell r="D8" t="str">
            <v>11193</v>
          </cell>
          <cell r="E8" t="str">
            <v>เชียงแสน,รพช.</v>
          </cell>
          <cell r="F8" t="str">
            <v>รพช.</v>
          </cell>
          <cell r="G8">
            <v>52</v>
          </cell>
          <cell r="H8" t="str">
            <v>รพช.F2 30,000 - 60,000</v>
          </cell>
          <cell r="I8">
            <v>0.66</v>
          </cell>
          <cell r="J8">
            <v>0.59</v>
          </cell>
          <cell r="K8">
            <v>0.46</v>
          </cell>
          <cell r="L8">
            <v>-16917182.73</v>
          </cell>
          <cell r="M8">
            <v>2623580.02</v>
          </cell>
          <cell r="N8">
            <v>6</v>
          </cell>
          <cell r="O8">
            <v>7640819.5599999996</v>
          </cell>
          <cell r="P8">
            <v>-26837424.75</v>
          </cell>
          <cell r="Q8">
            <v>0</v>
          </cell>
          <cell r="R8">
            <v>0</v>
          </cell>
          <cell r="S8">
            <v>0</v>
          </cell>
          <cell r="T8">
            <v>1</v>
          </cell>
          <cell r="U8">
            <v>1</v>
          </cell>
          <cell r="V8">
            <v>0</v>
          </cell>
          <cell r="W8">
            <v>1</v>
          </cell>
          <cell r="X8" t="str">
            <v>C</v>
          </cell>
        </row>
        <row r="9">
          <cell r="D9" t="str">
            <v>11194</v>
          </cell>
          <cell r="E9" t="str">
            <v>แม่สาย,รพช.</v>
          </cell>
          <cell r="F9" t="str">
            <v>รพช.</v>
          </cell>
          <cell r="G9">
            <v>118</v>
          </cell>
          <cell r="H9" t="str">
            <v>รพช. M2 &gt;100</v>
          </cell>
          <cell r="I9">
            <v>6.2</v>
          </cell>
          <cell r="J9">
            <v>6.04</v>
          </cell>
          <cell r="K9">
            <v>5.78</v>
          </cell>
          <cell r="L9">
            <v>316129979.67000002</v>
          </cell>
          <cell r="M9">
            <v>20145169.379999999</v>
          </cell>
          <cell r="N9">
            <v>0</v>
          </cell>
          <cell r="O9">
            <v>33845273.380000003</v>
          </cell>
          <cell r="P9">
            <v>290340729.08999997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 t="str">
            <v>B</v>
          </cell>
        </row>
        <row r="10">
          <cell r="D10" t="str">
            <v>11195</v>
          </cell>
          <cell r="E10" t="str">
            <v>แม่สรวย,รพช.</v>
          </cell>
          <cell r="F10" t="str">
            <v>รพช.</v>
          </cell>
          <cell r="G10">
            <v>65</v>
          </cell>
          <cell r="H10" t="str">
            <v>รพช.F2 60,000-90,000</v>
          </cell>
          <cell r="I10">
            <v>12.86</v>
          </cell>
          <cell r="J10">
            <v>12.51</v>
          </cell>
          <cell r="K10">
            <v>11.69</v>
          </cell>
          <cell r="L10">
            <v>125092889.34999999</v>
          </cell>
          <cell r="M10">
            <v>27379760.120000001</v>
          </cell>
          <cell r="N10">
            <v>0</v>
          </cell>
          <cell r="O10">
            <v>35216140.280000001</v>
          </cell>
          <cell r="P10">
            <v>112779384.13</v>
          </cell>
          <cell r="Q10">
            <v>1</v>
          </cell>
          <cell r="R10">
            <v>0</v>
          </cell>
          <cell r="S10">
            <v>1</v>
          </cell>
          <cell r="T10">
            <v>1</v>
          </cell>
          <cell r="U10">
            <v>0</v>
          </cell>
          <cell r="V10">
            <v>1</v>
          </cell>
          <cell r="W10">
            <v>1</v>
          </cell>
          <cell r="X10" t="str">
            <v>B</v>
          </cell>
        </row>
        <row r="11">
          <cell r="D11" t="str">
            <v>11196</v>
          </cell>
          <cell r="E11" t="str">
            <v>เวียงป่าเป้า,รพช.</v>
          </cell>
          <cell r="F11" t="str">
            <v>รพช.</v>
          </cell>
          <cell r="G11">
            <v>64</v>
          </cell>
          <cell r="H11" t="str">
            <v>รพช.F1 50,000-100,000</v>
          </cell>
          <cell r="I11">
            <v>2.96</v>
          </cell>
          <cell r="J11">
            <v>2.65</v>
          </cell>
          <cell r="K11">
            <v>1.71</v>
          </cell>
          <cell r="L11">
            <v>29899580.079999998</v>
          </cell>
          <cell r="M11">
            <v>7587161.79</v>
          </cell>
          <cell r="N11">
            <v>0</v>
          </cell>
          <cell r="O11">
            <v>13232903.029999999</v>
          </cell>
          <cell r="P11">
            <v>10845921.869999999</v>
          </cell>
          <cell r="Q11">
            <v>0</v>
          </cell>
          <cell r="R11">
            <v>0</v>
          </cell>
          <cell r="S11">
            <v>1</v>
          </cell>
          <cell r="T11">
            <v>1</v>
          </cell>
          <cell r="U11">
            <v>1</v>
          </cell>
          <cell r="V11">
            <v>0</v>
          </cell>
          <cell r="W11">
            <v>1</v>
          </cell>
          <cell r="X11" t="str">
            <v>B-</v>
          </cell>
        </row>
        <row r="12">
          <cell r="D12" t="str">
            <v>11197</v>
          </cell>
          <cell r="E12" t="str">
            <v>พญาเม็งราย,รพช.</v>
          </cell>
          <cell r="F12" t="str">
            <v>รพช.</v>
          </cell>
          <cell r="G12">
            <v>60</v>
          </cell>
          <cell r="H12" t="str">
            <v>รพช.F2 30,000 - 60,000</v>
          </cell>
          <cell r="I12">
            <v>1.74</v>
          </cell>
          <cell r="J12">
            <v>1.39</v>
          </cell>
          <cell r="K12">
            <v>0.89</v>
          </cell>
          <cell r="L12">
            <v>12095517.93</v>
          </cell>
          <cell r="M12">
            <v>3851083.91</v>
          </cell>
          <cell r="N12">
            <v>0</v>
          </cell>
          <cell r="O12">
            <v>6606789.8799999999</v>
          </cell>
          <cell r="P12">
            <v>-1828703.13</v>
          </cell>
          <cell r="Q12">
            <v>0</v>
          </cell>
          <cell r="R12">
            <v>0</v>
          </cell>
          <cell r="S12">
            <v>0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 t="str">
            <v>B-</v>
          </cell>
        </row>
        <row r="13">
          <cell r="D13" t="str">
            <v>11198</v>
          </cell>
          <cell r="E13" t="str">
            <v>เวียงแก่น,รพช.</v>
          </cell>
          <cell r="F13" t="str">
            <v>รพช.</v>
          </cell>
          <cell r="G13">
            <v>30</v>
          </cell>
          <cell r="H13" t="str">
            <v>รพช.F2 &lt;=30,000</v>
          </cell>
          <cell r="I13">
            <v>1.68</v>
          </cell>
          <cell r="J13">
            <v>1.46</v>
          </cell>
          <cell r="K13">
            <v>1.21</v>
          </cell>
          <cell r="L13">
            <v>11090553.939999999</v>
          </cell>
          <cell r="M13">
            <v>9549207.4499999993</v>
          </cell>
          <cell r="N13">
            <v>0</v>
          </cell>
          <cell r="O13">
            <v>8461906.3900000006</v>
          </cell>
          <cell r="P13">
            <v>3261030.04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0</v>
          </cell>
          <cell r="X13" t="str">
            <v>D</v>
          </cell>
        </row>
        <row r="14">
          <cell r="D14" t="str">
            <v>11199</v>
          </cell>
          <cell r="E14" t="str">
            <v>ขุนตาล,รพช.</v>
          </cell>
          <cell r="F14" t="str">
            <v>รพช.</v>
          </cell>
          <cell r="G14">
            <v>41</v>
          </cell>
          <cell r="H14" t="str">
            <v>รพช.F2 &lt;=30,000</v>
          </cell>
          <cell r="I14">
            <v>2.09</v>
          </cell>
          <cell r="J14">
            <v>1.8</v>
          </cell>
          <cell r="K14">
            <v>1.44</v>
          </cell>
          <cell r="L14">
            <v>16270427.310000001</v>
          </cell>
          <cell r="M14">
            <v>14807141.76</v>
          </cell>
          <cell r="N14">
            <v>0</v>
          </cell>
          <cell r="O14">
            <v>17845459.23</v>
          </cell>
          <cell r="P14">
            <v>6597796.4500000002</v>
          </cell>
          <cell r="Q14">
            <v>1</v>
          </cell>
          <cell r="R14">
            <v>1</v>
          </cell>
          <cell r="S14">
            <v>0</v>
          </cell>
          <cell r="T14">
            <v>1</v>
          </cell>
          <cell r="U14">
            <v>0</v>
          </cell>
          <cell r="V14">
            <v>1</v>
          </cell>
          <cell r="W14">
            <v>1</v>
          </cell>
          <cell r="X14" t="str">
            <v>B</v>
          </cell>
        </row>
        <row r="15">
          <cell r="D15" t="str">
            <v>11200</v>
          </cell>
          <cell r="E15" t="str">
            <v>แม่ฟ้าหลวง,รพช.</v>
          </cell>
          <cell r="F15" t="str">
            <v>รพช.</v>
          </cell>
          <cell r="G15">
            <v>30</v>
          </cell>
          <cell r="H15" t="str">
            <v>รพช.F2 30,000 - 60,000</v>
          </cell>
          <cell r="I15">
            <v>3.84</v>
          </cell>
          <cell r="J15">
            <v>3.58</v>
          </cell>
          <cell r="K15">
            <v>3.07</v>
          </cell>
          <cell r="L15">
            <v>106984669.5</v>
          </cell>
          <cell r="M15">
            <v>31204716</v>
          </cell>
          <cell r="N15">
            <v>0</v>
          </cell>
          <cell r="O15">
            <v>34421020.149999999</v>
          </cell>
          <cell r="P15">
            <v>78186620.519999996</v>
          </cell>
          <cell r="Q15">
            <v>1</v>
          </cell>
          <cell r="R15">
            <v>0</v>
          </cell>
          <cell r="S15">
            <v>0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  <cell r="X15" t="str">
            <v>C-</v>
          </cell>
        </row>
        <row r="16">
          <cell r="D16" t="str">
            <v>11201</v>
          </cell>
          <cell r="E16" t="str">
            <v>แม่ลาว,รพช.</v>
          </cell>
          <cell r="F16" t="str">
            <v>รพช.</v>
          </cell>
          <cell r="G16">
            <v>30</v>
          </cell>
          <cell r="H16" t="str">
            <v>รพช.F2 &lt;=30,000</v>
          </cell>
          <cell r="I16">
            <v>2.8</v>
          </cell>
          <cell r="J16">
            <v>2.59</v>
          </cell>
          <cell r="K16">
            <v>2.1</v>
          </cell>
          <cell r="L16">
            <v>20699802.77</v>
          </cell>
          <cell r="M16">
            <v>6094367.8499999996</v>
          </cell>
          <cell r="N16">
            <v>0</v>
          </cell>
          <cell r="O16">
            <v>10132334.27</v>
          </cell>
          <cell r="P16">
            <v>12464248.67</v>
          </cell>
          <cell r="Q16">
            <v>0</v>
          </cell>
          <cell r="R16">
            <v>0</v>
          </cell>
          <cell r="S16">
            <v>0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 t="str">
            <v>D</v>
          </cell>
        </row>
        <row r="17">
          <cell r="D17" t="str">
            <v>11202</v>
          </cell>
          <cell r="E17" t="str">
            <v>เวียงเชียงรุ้ง,รพช.</v>
          </cell>
          <cell r="F17" t="str">
            <v>รพช.</v>
          </cell>
          <cell r="G17">
            <v>30</v>
          </cell>
          <cell r="H17" t="str">
            <v>รพช.F2 &lt;=30,000</v>
          </cell>
          <cell r="I17">
            <v>2.21</v>
          </cell>
          <cell r="J17">
            <v>2.09</v>
          </cell>
          <cell r="K17">
            <v>1.76</v>
          </cell>
          <cell r="L17">
            <v>10924363.560000001</v>
          </cell>
          <cell r="M17">
            <v>5978180.54</v>
          </cell>
          <cell r="N17">
            <v>0</v>
          </cell>
          <cell r="O17">
            <v>9056289.5099999998</v>
          </cell>
          <cell r="P17">
            <v>6860957.5999999996</v>
          </cell>
          <cell r="Q17">
            <v>0</v>
          </cell>
          <cell r="R17">
            <v>0</v>
          </cell>
          <cell r="S17">
            <v>0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 t="str">
            <v>B-</v>
          </cell>
        </row>
        <row r="18">
          <cell r="D18" t="str">
            <v>11454</v>
          </cell>
          <cell r="E18" t="str">
            <v>รพร.เชียงของ</v>
          </cell>
          <cell r="F18" t="str">
            <v>รพช.</v>
          </cell>
          <cell r="G18">
            <v>68</v>
          </cell>
          <cell r="H18" t="str">
            <v>รพช.F1 &lt;=50,000</v>
          </cell>
          <cell r="I18">
            <v>1.59</v>
          </cell>
          <cell r="J18">
            <v>1.47</v>
          </cell>
          <cell r="K18">
            <v>1.29</v>
          </cell>
          <cell r="L18">
            <v>23710725.82</v>
          </cell>
          <cell r="M18">
            <v>23168194.5</v>
          </cell>
          <cell r="N18">
            <v>0</v>
          </cell>
          <cell r="O18">
            <v>22766597.539999999</v>
          </cell>
          <cell r="P18">
            <v>11802160.220000001</v>
          </cell>
          <cell r="Q18">
            <v>0</v>
          </cell>
          <cell r="R18">
            <v>1</v>
          </cell>
          <cell r="S18">
            <v>0</v>
          </cell>
          <cell r="T18">
            <v>1</v>
          </cell>
          <cell r="U18">
            <v>1</v>
          </cell>
          <cell r="V18">
            <v>0</v>
          </cell>
          <cell r="W18">
            <v>1</v>
          </cell>
          <cell r="X18" t="str">
            <v>B-</v>
          </cell>
        </row>
        <row r="19">
          <cell r="D19" t="str">
            <v>15012</v>
          </cell>
          <cell r="E19" t="str">
            <v>สมเด็จพระญาณสังวร,รพช.</v>
          </cell>
          <cell r="F19" t="str">
            <v>รพช.</v>
          </cell>
          <cell r="G19">
            <v>43</v>
          </cell>
          <cell r="H19" t="str">
            <v>รพช.F2 30,000 - 60,000</v>
          </cell>
          <cell r="I19">
            <v>3.75</v>
          </cell>
          <cell r="J19">
            <v>3.59</v>
          </cell>
          <cell r="K19">
            <v>1.86</v>
          </cell>
          <cell r="L19">
            <v>54046789.640000001</v>
          </cell>
          <cell r="M19">
            <v>27932881.710000001</v>
          </cell>
          <cell r="N19">
            <v>0</v>
          </cell>
          <cell r="O19">
            <v>32845542.52</v>
          </cell>
          <cell r="P19">
            <v>16909783.289999999</v>
          </cell>
          <cell r="Q19">
            <v>1</v>
          </cell>
          <cell r="R19">
            <v>1</v>
          </cell>
          <cell r="S19">
            <v>0</v>
          </cell>
          <cell r="T19">
            <v>1</v>
          </cell>
          <cell r="U19">
            <v>0</v>
          </cell>
          <cell r="V19">
            <v>0</v>
          </cell>
          <cell r="W19">
            <v>1</v>
          </cell>
          <cell r="X19" t="str">
            <v>B-</v>
          </cell>
        </row>
        <row r="20">
          <cell r="D20" t="str">
            <v>28823</v>
          </cell>
          <cell r="E20" t="str">
            <v>ดอยหลวง,รพช.</v>
          </cell>
          <cell r="F20" t="str">
            <v>รพช.</v>
          </cell>
          <cell r="G20">
            <v>0</v>
          </cell>
          <cell r="H20" t="str">
            <v>รพช.F3 &lt;=15,000</v>
          </cell>
          <cell r="I20">
            <v>4.54</v>
          </cell>
          <cell r="J20">
            <v>4.2300000000000004</v>
          </cell>
          <cell r="K20">
            <v>3.27</v>
          </cell>
          <cell r="L20">
            <v>14539600.960000001</v>
          </cell>
          <cell r="M20">
            <v>11106695.310000001</v>
          </cell>
          <cell r="N20">
            <v>0</v>
          </cell>
          <cell r="O20">
            <v>13663215.140000001</v>
          </cell>
          <cell r="P20">
            <v>9183731.8000000007</v>
          </cell>
          <cell r="Q20">
            <v>1</v>
          </cell>
          <cell r="R20">
            <v>1</v>
          </cell>
          <cell r="S20">
            <v>0</v>
          </cell>
          <cell r="T20">
            <v>1</v>
          </cell>
          <cell r="U20">
            <v>0</v>
          </cell>
          <cell r="V20">
            <v>0</v>
          </cell>
          <cell r="W20">
            <v>0</v>
          </cell>
          <cell r="X20" t="str">
            <v>C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6</v>
          </cell>
          <cell r="R21">
            <v>5</v>
          </cell>
          <cell r="S21">
            <v>5</v>
          </cell>
          <cell r="T21">
            <v>18</v>
          </cell>
          <cell r="U21">
            <v>8</v>
          </cell>
          <cell r="V21">
            <v>10</v>
          </cell>
          <cell r="W21">
            <v>14</v>
          </cell>
          <cell r="X21">
            <v>0</v>
          </cell>
        </row>
        <row r="22">
          <cell r="D22" t="str">
            <v>10713</v>
          </cell>
          <cell r="E22" t="str">
            <v>นครพิงค์,รพศ.</v>
          </cell>
          <cell r="F22" t="str">
            <v>รพศ.</v>
          </cell>
          <cell r="G22">
            <v>609</v>
          </cell>
          <cell r="H22" t="str">
            <v>รพศ.A &lt;=700</v>
          </cell>
          <cell r="I22">
            <v>4.13</v>
          </cell>
          <cell r="J22">
            <v>3.61</v>
          </cell>
          <cell r="K22">
            <v>2.1800000000000002</v>
          </cell>
          <cell r="L22">
            <v>909860710.14999998</v>
          </cell>
          <cell r="M22">
            <v>96286810.969999999</v>
          </cell>
          <cell r="N22">
            <v>0</v>
          </cell>
          <cell r="O22">
            <v>173426071.53</v>
          </cell>
          <cell r="P22">
            <v>343294494.22000003</v>
          </cell>
          <cell r="Q22">
            <v>1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C-</v>
          </cell>
        </row>
        <row r="23">
          <cell r="D23" t="str">
            <v>11119</v>
          </cell>
          <cell r="E23" t="str">
            <v>จอมทอง,รพท.</v>
          </cell>
          <cell r="F23" t="str">
            <v>รพท.</v>
          </cell>
          <cell r="G23">
            <v>240</v>
          </cell>
          <cell r="H23" t="str">
            <v>รพท. M1 &gt;200</v>
          </cell>
          <cell r="I23">
            <v>1.22</v>
          </cell>
          <cell r="J23">
            <v>1.06</v>
          </cell>
          <cell r="K23">
            <v>0.53</v>
          </cell>
          <cell r="L23">
            <v>28369434.920000002</v>
          </cell>
          <cell r="M23">
            <v>15016389.789999999</v>
          </cell>
          <cell r="N23">
            <v>2</v>
          </cell>
          <cell r="O23">
            <v>38816311.229999997</v>
          </cell>
          <cell r="P23">
            <v>-51853060.020000003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1</v>
          </cell>
          <cell r="X23" t="str">
            <v>C-</v>
          </cell>
        </row>
        <row r="24">
          <cell r="D24" t="str">
            <v>11120</v>
          </cell>
          <cell r="E24" t="str">
            <v>เทพรัตนเวชชานุกูล เฉลิมพระเกียรติ ๖๐ พรรษา,รพช.</v>
          </cell>
          <cell r="F24" t="str">
            <v>รพช.</v>
          </cell>
          <cell r="G24">
            <v>60</v>
          </cell>
          <cell r="H24" t="str">
            <v>รพช.F2 30,000 - 60,000</v>
          </cell>
          <cell r="I24">
            <v>3.23</v>
          </cell>
          <cell r="J24">
            <v>3.07</v>
          </cell>
          <cell r="K24">
            <v>2.79</v>
          </cell>
          <cell r="L24">
            <v>40888395.770000003</v>
          </cell>
          <cell r="M24">
            <v>17728947.02</v>
          </cell>
          <cell r="N24">
            <v>0</v>
          </cell>
          <cell r="O24">
            <v>24846424.02</v>
          </cell>
          <cell r="P24">
            <v>32850346.02</v>
          </cell>
          <cell r="Q24">
            <v>1</v>
          </cell>
          <cell r="R24">
            <v>0</v>
          </cell>
          <cell r="S24">
            <v>0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 t="str">
            <v>C-</v>
          </cell>
        </row>
        <row r="25">
          <cell r="D25" t="str">
            <v>11121</v>
          </cell>
          <cell r="E25" t="str">
            <v>เชียงดาว,รพช.</v>
          </cell>
          <cell r="F25" t="str">
            <v>รพช.</v>
          </cell>
          <cell r="G25">
            <v>89</v>
          </cell>
          <cell r="H25" t="str">
            <v>รพช.F1 50,000-100,000</v>
          </cell>
          <cell r="I25">
            <v>4.8099999999999996</v>
          </cell>
          <cell r="J25">
            <v>4.57</v>
          </cell>
          <cell r="K25">
            <v>4.3099999999999996</v>
          </cell>
          <cell r="L25">
            <v>131047693.53</v>
          </cell>
          <cell r="M25">
            <v>23688534.629999999</v>
          </cell>
          <cell r="N25">
            <v>0</v>
          </cell>
          <cell r="O25">
            <v>30505349.739999998</v>
          </cell>
          <cell r="P25">
            <v>113547840.75</v>
          </cell>
          <cell r="Q25">
            <v>1</v>
          </cell>
          <cell r="R25">
            <v>0</v>
          </cell>
          <cell r="S25">
            <v>0</v>
          </cell>
          <cell r="T25">
            <v>1</v>
          </cell>
          <cell r="U25">
            <v>0</v>
          </cell>
          <cell r="V25">
            <v>0</v>
          </cell>
          <cell r="W25">
            <v>0</v>
          </cell>
          <cell r="X25" t="str">
            <v>C-</v>
          </cell>
        </row>
        <row r="26">
          <cell r="D26" t="str">
            <v>11122</v>
          </cell>
          <cell r="E26" t="str">
            <v>ดอยสะเก็ด,รพช.</v>
          </cell>
          <cell r="F26" t="str">
            <v>รพช.</v>
          </cell>
          <cell r="G26">
            <v>60</v>
          </cell>
          <cell r="H26" t="str">
            <v>รพช.F2 30,000 - 60,000</v>
          </cell>
          <cell r="I26">
            <v>1.32</v>
          </cell>
          <cell r="J26">
            <v>1.23</v>
          </cell>
          <cell r="K26">
            <v>0.92</v>
          </cell>
          <cell r="L26">
            <v>13361223.74</v>
          </cell>
          <cell r="M26">
            <v>9980410.8900000006</v>
          </cell>
          <cell r="N26">
            <v>1</v>
          </cell>
          <cell r="O26">
            <v>13044809.460000001</v>
          </cell>
          <cell r="P26">
            <v>-3488560.64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1</v>
          </cell>
          <cell r="X26" t="str">
            <v>C-</v>
          </cell>
        </row>
        <row r="27">
          <cell r="D27" t="str">
            <v>11123</v>
          </cell>
          <cell r="E27" t="str">
            <v>แม่แตง,รพช.</v>
          </cell>
          <cell r="F27" t="str">
            <v>รพช.</v>
          </cell>
          <cell r="G27">
            <v>60</v>
          </cell>
          <cell r="H27" t="str">
            <v>รพช.F2 30,000 - 60,000</v>
          </cell>
          <cell r="I27">
            <v>1.17</v>
          </cell>
          <cell r="J27">
            <v>1.0900000000000001</v>
          </cell>
          <cell r="K27">
            <v>0.62</v>
          </cell>
          <cell r="L27">
            <v>8760004.7400000002</v>
          </cell>
          <cell r="M27">
            <v>11809803.18</v>
          </cell>
          <cell r="N27">
            <v>2</v>
          </cell>
          <cell r="O27">
            <v>16091154.33</v>
          </cell>
          <cell r="P27">
            <v>-20071640.850000001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 t="str">
            <v>C-</v>
          </cell>
        </row>
        <row r="28">
          <cell r="D28" t="str">
            <v>11124</v>
          </cell>
          <cell r="E28" t="str">
            <v>สะเมิง,รพช.</v>
          </cell>
          <cell r="F28" t="str">
            <v>รพช.</v>
          </cell>
          <cell r="G28">
            <v>30</v>
          </cell>
          <cell r="H28" t="str">
            <v>รพช.F2 &lt;=30,000</v>
          </cell>
          <cell r="I28">
            <v>1.38</v>
          </cell>
          <cell r="J28">
            <v>1.31</v>
          </cell>
          <cell r="K28">
            <v>1.21</v>
          </cell>
          <cell r="L28">
            <v>10268195.57</v>
          </cell>
          <cell r="M28">
            <v>4441960.33</v>
          </cell>
          <cell r="N28">
            <v>1</v>
          </cell>
          <cell r="O28">
            <v>5260690.99</v>
          </cell>
          <cell r="P28">
            <v>5553982.8099999996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 t="str">
            <v>C-</v>
          </cell>
        </row>
        <row r="29">
          <cell r="D29" t="str">
            <v>11125</v>
          </cell>
          <cell r="E29" t="str">
            <v>ฝาง,รพท.</v>
          </cell>
          <cell r="F29" t="str">
            <v>รพท.</v>
          </cell>
          <cell r="G29">
            <v>230</v>
          </cell>
          <cell r="H29" t="str">
            <v>รพท. M1 &gt;200</v>
          </cell>
          <cell r="I29">
            <v>1.07</v>
          </cell>
          <cell r="J29">
            <v>0.93</v>
          </cell>
          <cell r="K29">
            <v>0.51</v>
          </cell>
          <cell r="L29">
            <v>11856312.41</v>
          </cell>
          <cell r="M29">
            <v>19120270.5</v>
          </cell>
          <cell r="N29">
            <v>3</v>
          </cell>
          <cell r="O29">
            <v>36047962.079999998</v>
          </cell>
          <cell r="P29">
            <v>-82956728.040000007</v>
          </cell>
          <cell r="Q29">
            <v>0</v>
          </cell>
          <cell r="R29">
            <v>0</v>
          </cell>
          <cell r="S29">
            <v>0</v>
          </cell>
          <cell r="T29">
            <v>1</v>
          </cell>
          <cell r="U29">
            <v>1</v>
          </cell>
          <cell r="V29">
            <v>0</v>
          </cell>
          <cell r="W29">
            <v>1</v>
          </cell>
          <cell r="X29" t="str">
            <v>C</v>
          </cell>
        </row>
        <row r="30">
          <cell r="D30" t="str">
            <v>11126</v>
          </cell>
          <cell r="E30" t="str">
            <v>แม่อาย,รพช.</v>
          </cell>
          <cell r="F30" t="str">
            <v>รพช.</v>
          </cell>
          <cell r="G30">
            <v>75</v>
          </cell>
          <cell r="H30" t="str">
            <v>รพช.F2 30,000 - 60,000</v>
          </cell>
          <cell r="I30">
            <v>1.21</v>
          </cell>
          <cell r="J30">
            <v>1.1200000000000001</v>
          </cell>
          <cell r="K30">
            <v>0.94</v>
          </cell>
          <cell r="L30">
            <v>13418079.640000001</v>
          </cell>
          <cell r="M30">
            <v>8281765.2999999998</v>
          </cell>
          <cell r="N30">
            <v>1</v>
          </cell>
          <cell r="O30">
            <v>16037326.960000001</v>
          </cell>
          <cell r="P30">
            <v>-3559581.09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1</v>
          </cell>
          <cell r="V30">
            <v>0</v>
          </cell>
          <cell r="W30">
            <v>1</v>
          </cell>
          <cell r="X30" t="str">
            <v>C</v>
          </cell>
        </row>
        <row r="31">
          <cell r="D31" t="str">
            <v>11127</v>
          </cell>
          <cell r="E31" t="str">
            <v>พร้าว,รพช.</v>
          </cell>
          <cell r="F31" t="str">
            <v>รพช.</v>
          </cell>
          <cell r="G31">
            <v>67</v>
          </cell>
          <cell r="H31" t="str">
            <v>รพช.F2 30,000 - 60,000</v>
          </cell>
          <cell r="I31">
            <v>1.18</v>
          </cell>
          <cell r="J31">
            <v>1.03</v>
          </cell>
          <cell r="K31">
            <v>0.86</v>
          </cell>
          <cell r="L31">
            <v>6403153.4800000004</v>
          </cell>
          <cell r="M31">
            <v>15960565.390000001</v>
          </cell>
          <cell r="N31">
            <v>1</v>
          </cell>
          <cell r="O31">
            <v>16683505.619999999</v>
          </cell>
          <cell r="P31">
            <v>-6115236.6500000004</v>
          </cell>
          <cell r="Q31">
            <v>1</v>
          </cell>
          <cell r="R31">
            <v>1</v>
          </cell>
          <cell r="S31">
            <v>0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 t="str">
            <v>C</v>
          </cell>
        </row>
        <row r="32">
          <cell r="D32" t="str">
            <v>11128</v>
          </cell>
          <cell r="E32" t="str">
            <v>สันป่าตอง,รพช.</v>
          </cell>
          <cell r="F32" t="str">
            <v>รพช.</v>
          </cell>
          <cell r="G32">
            <v>168</v>
          </cell>
          <cell r="H32" t="str">
            <v>รพช. M2 &gt;100</v>
          </cell>
          <cell r="I32">
            <v>1</v>
          </cell>
          <cell r="J32">
            <v>0.87</v>
          </cell>
          <cell r="K32">
            <v>0.51</v>
          </cell>
          <cell r="L32">
            <v>-652514.87</v>
          </cell>
          <cell r="M32">
            <v>8463157.9900000002</v>
          </cell>
          <cell r="N32">
            <v>4</v>
          </cell>
          <cell r="O32">
            <v>17617671.82</v>
          </cell>
          <cell r="P32">
            <v>-74923714.459999993</v>
          </cell>
          <cell r="Q32">
            <v>0</v>
          </cell>
          <cell r="R32">
            <v>0</v>
          </cell>
          <cell r="S32">
            <v>0</v>
          </cell>
          <cell r="T32">
            <v>1</v>
          </cell>
          <cell r="U32">
            <v>0</v>
          </cell>
          <cell r="V32">
            <v>0</v>
          </cell>
          <cell r="W32">
            <v>1</v>
          </cell>
          <cell r="X32" t="str">
            <v>C-</v>
          </cell>
        </row>
        <row r="33">
          <cell r="D33" t="str">
            <v>11129</v>
          </cell>
          <cell r="E33" t="str">
            <v>สันกำแพง,รพช.</v>
          </cell>
          <cell r="F33" t="str">
            <v>รพช.</v>
          </cell>
          <cell r="G33">
            <v>57</v>
          </cell>
          <cell r="H33" t="str">
            <v>รพช.F2 30,000 - 60,000</v>
          </cell>
          <cell r="I33">
            <v>1.1100000000000001</v>
          </cell>
          <cell r="J33">
            <v>1.05</v>
          </cell>
          <cell r="K33">
            <v>0.82</v>
          </cell>
          <cell r="L33">
            <v>4473980.04</v>
          </cell>
          <cell r="M33">
            <v>6568977.5999999996</v>
          </cell>
          <cell r="N33">
            <v>1</v>
          </cell>
          <cell r="O33">
            <v>10903257.470000001</v>
          </cell>
          <cell r="P33">
            <v>-7151559.1900000004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1</v>
          </cell>
          <cell r="X33" t="str">
            <v>C-</v>
          </cell>
        </row>
        <row r="34">
          <cell r="D34" t="str">
            <v>11130</v>
          </cell>
          <cell r="E34" t="str">
            <v>สันทราย,รพช.</v>
          </cell>
          <cell r="F34" t="str">
            <v>รพช.</v>
          </cell>
          <cell r="G34">
            <v>168</v>
          </cell>
          <cell r="H34" t="str">
            <v>รพช. M2 &gt;100</v>
          </cell>
          <cell r="I34">
            <v>0.9</v>
          </cell>
          <cell r="J34">
            <v>0.82</v>
          </cell>
          <cell r="K34">
            <v>0.56000000000000005</v>
          </cell>
          <cell r="L34">
            <v>-16406428.75</v>
          </cell>
          <cell r="M34">
            <v>15561969.470000001</v>
          </cell>
          <cell r="N34">
            <v>6</v>
          </cell>
          <cell r="O34">
            <v>35064138.079999998</v>
          </cell>
          <cell r="P34">
            <v>-71338761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0</v>
          </cell>
          <cell r="W34">
            <v>1</v>
          </cell>
          <cell r="X34" t="str">
            <v>C-</v>
          </cell>
        </row>
        <row r="35">
          <cell r="D35" t="str">
            <v>11131</v>
          </cell>
          <cell r="E35" t="str">
            <v>หางดง,รพช.</v>
          </cell>
          <cell r="F35" t="str">
            <v>รพช.</v>
          </cell>
          <cell r="G35">
            <v>88</v>
          </cell>
          <cell r="H35" t="str">
            <v>รพช.F1 &lt;=50,000</v>
          </cell>
          <cell r="I35">
            <v>1.08</v>
          </cell>
          <cell r="J35">
            <v>0.98</v>
          </cell>
          <cell r="K35">
            <v>0.82</v>
          </cell>
          <cell r="L35">
            <v>7632743.8899999997</v>
          </cell>
          <cell r="M35">
            <v>21239495.68</v>
          </cell>
          <cell r="N35">
            <v>2</v>
          </cell>
          <cell r="O35">
            <v>24777040.460000001</v>
          </cell>
          <cell r="P35">
            <v>-17949056.59</v>
          </cell>
          <cell r="Q35">
            <v>0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 t="str">
            <v>C</v>
          </cell>
        </row>
        <row r="36">
          <cell r="D36" t="str">
            <v>11132</v>
          </cell>
          <cell r="E36" t="str">
            <v>ฮอด,รพช.</v>
          </cell>
          <cell r="F36" t="str">
            <v>รพช.</v>
          </cell>
          <cell r="G36">
            <v>77</v>
          </cell>
          <cell r="H36" t="str">
            <v>รพช.F2 30,000 - 60,000</v>
          </cell>
          <cell r="I36">
            <v>1.38</v>
          </cell>
          <cell r="J36">
            <v>1.32</v>
          </cell>
          <cell r="K36">
            <v>1</v>
          </cell>
          <cell r="L36">
            <v>13919675.73</v>
          </cell>
          <cell r="M36">
            <v>2355945.06</v>
          </cell>
          <cell r="N36">
            <v>1</v>
          </cell>
          <cell r="O36">
            <v>13029981.25</v>
          </cell>
          <cell r="P36">
            <v>-129498.63</v>
          </cell>
          <cell r="Q36">
            <v>0</v>
          </cell>
          <cell r="R36">
            <v>0</v>
          </cell>
          <cell r="S36">
            <v>0</v>
          </cell>
          <cell r="T36">
            <v>1</v>
          </cell>
          <cell r="U36">
            <v>1</v>
          </cell>
          <cell r="V36">
            <v>0</v>
          </cell>
          <cell r="W36">
            <v>1</v>
          </cell>
          <cell r="X36" t="str">
            <v>C</v>
          </cell>
        </row>
        <row r="37">
          <cell r="D37" t="str">
            <v>11133</v>
          </cell>
          <cell r="E37" t="str">
            <v>ดอยเต่า,รพช.</v>
          </cell>
          <cell r="F37" t="str">
            <v>รพช.</v>
          </cell>
          <cell r="G37">
            <v>30</v>
          </cell>
          <cell r="H37" t="str">
            <v>รพช.F2 &lt;=30,000</v>
          </cell>
          <cell r="I37">
            <v>1.68</v>
          </cell>
          <cell r="J37">
            <v>1.59</v>
          </cell>
          <cell r="K37">
            <v>1.3</v>
          </cell>
          <cell r="L37">
            <v>16649116.960000001</v>
          </cell>
          <cell r="M37">
            <v>27145994.829999998</v>
          </cell>
          <cell r="N37">
            <v>0</v>
          </cell>
          <cell r="O37">
            <v>29353906.84</v>
          </cell>
          <cell r="P37">
            <v>7690645.8600000003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1</v>
          </cell>
          <cell r="X37" t="str">
            <v>B-</v>
          </cell>
        </row>
        <row r="38">
          <cell r="D38" t="str">
            <v>11134</v>
          </cell>
          <cell r="E38" t="str">
            <v>อมก๋อย,รพช.</v>
          </cell>
          <cell r="F38" t="str">
            <v>รพช.</v>
          </cell>
          <cell r="G38">
            <v>64</v>
          </cell>
          <cell r="H38" t="str">
            <v>รพช.F2 30,000 - 60,000</v>
          </cell>
          <cell r="I38">
            <v>4.38</v>
          </cell>
          <cell r="J38">
            <v>4.22</v>
          </cell>
          <cell r="K38">
            <v>3.92</v>
          </cell>
          <cell r="L38">
            <v>99930375.299999997</v>
          </cell>
          <cell r="M38">
            <v>27678874.809999999</v>
          </cell>
          <cell r="N38">
            <v>0</v>
          </cell>
          <cell r="O38">
            <v>34626200.049999997</v>
          </cell>
          <cell r="P38">
            <v>86443998.739999995</v>
          </cell>
          <cell r="Q38">
            <v>1</v>
          </cell>
          <cell r="R38">
            <v>1</v>
          </cell>
          <cell r="S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 t="str">
            <v>B-</v>
          </cell>
        </row>
        <row r="39">
          <cell r="D39" t="str">
            <v>11135</v>
          </cell>
          <cell r="E39" t="str">
            <v>สารภี,รพช.</v>
          </cell>
          <cell r="F39" t="str">
            <v>รพช.</v>
          </cell>
          <cell r="G39">
            <v>60</v>
          </cell>
          <cell r="H39" t="str">
            <v>รพช.F2 30,000 - 60,000</v>
          </cell>
          <cell r="I39">
            <v>1.27</v>
          </cell>
          <cell r="J39">
            <v>1.22</v>
          </cell>
          <cell r="K39">
            <v>0.82</v>
          </cell>
          <cell r="L39">
            <v>16717048.539999999</v>
          </cell>
          <cell r="M39">
            <v>23830629.140000001</v>
          </cell>
          <cell r="N39">
            <v>1</v>
          </cell>
          <cell r="O39">
            <v>26508591.140000001</v>
          </cell>
          <cell r="P39">
            <v>-11117063.26</v>
          </cell>
          <cell r="Q39">
            <v>1</v>
          </cell>
          <cell r="R39">
            <v>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</v>
          </cell>
          <cell r="X39" t="str">
            <v>C</v>
          </cell>
        </row>
        <row r="40">
          <cell r="D40" t="str">
            <v>11136</v>
          </cell>
          <cell r="E40" t="str">
            <v>เวียงแหง,รพช.</v>
          </cell>
          <cell r="F40" t="str">
            <v>รพช.</v>
          </cell>
          <cell r="G40">
            <v>36</v>
          </cell>
          <cell r="H40" t="str">
            <v>รพช.F2 &lt;=30,000</v>
          </cell>
          <cell r="I40">
            <v>2.5099999999999998</v>
          </cell>
          <cell r="J40">
            <v>2.4300000000000002</v>
          </cell>
          <cell r="K40">
            <v>2.36</v>
          </cell>
          <cell r="L40">
            <v>65683215.789999999</v>
          </cell>
          <cell r="M40">
            <v>10188947.59</v>
          </cell>
          <cell r="N40">
            <v>0</v>
          </cell>
          <cell r="O40">
            <v>13894619.41</v>
          </cell>
          <cell r="P40">
            <v>59401650.259999998</v>
          </cell>
          <cell r="Q40">
            <v>1</v>
          </cell>
          <cell r="R40">
            <v>0</v>
          </cell>
          <cell r="S40">
            <v>1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 t="str">
            <v>B-</v>
          </cell>
        </row>
        <row r="41">
          <cell r="D41" t="str">
            <v>11137</v>
          </cell>
          <cell r="E41" t="str">
            <v>ไชยปราการ,รพช.</v>
          </cell>
          <cell r="F41" t="str">
            <v>รพช.</v>
          </cell>
          <cell r="G41">
            <v>45</v>
          </cell>
          <cell r="H41" t="str">
            <v>รพช.F2 30,000 - 60,000</v>
          </cell>
          <cell r="I41">
            <v>1.41</v>
          </cell>
          <cell r="J41">
            <v>1.25</v>
          </cell>
          <cell r="K41">
            <v>1.07</v>
          </cell>
          <cell r="L41">
            <v>14022975.68</v>
          </cell>
          <cell r="M41">
            <v>7251689.9199999999</v>
          </cell>
          <cell r="N41">
            <v>1</v>
          </cell>
          <cell r="O41">
            <v>10319669.810000001</v>
          </cell>
          <cell r="P41">
            <v>2494275.79</v>
          </cell>
          <cell r="Q41">
            <v>0</v>
          </cell>
          <cell r="R41">
            <v>0</v>
          </cell>
          <cell r="S41">
            <v>0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 t="str">
            <v>D</v>
          </cell>
        </row>
        <row r="42">
          <cell r="D42" t="str">
            <v>11138</v>
          </cell>
          <cell r="E42" t="str">
            <v>แม่วาง,รพช.</v>
          </cell>
          <cell r="F42" t="str">
            <v>รพช.</v>
          </cell>
          <cell r="G42">
            <v>36</v>
          </cell>
          <cell r="H42" t="str">
            <v>รพช.F2 &lt;=30,000</v>
          </cell>
          <cell r="I42">
            <v>1.51</v>
          </cell>
          <cell r="J42">
            <v>1.46</v>
          </cell>
          <cell r="K42">
            <v>1.26</v>
          </cell>
          <cell r="L42">
            <v>11480826.9</v>
          </cell>
          <cell r="M42">
            <v>6925783.3300000001</v>
          </cell>
          <cell r="N42">
            <v>0</v>
          </cell>
          <cell r="O42">
            <v>9372966.4700000007</v>
          </cell>
          <cell r="P42">
            <v>5628836.8099999996</v>
          </cell>
          <cell r="Q42">
            <v>0</v>
          </cell>
          <cell r="R42">
            <v>0</v>
          </cell>
          <cell r="S42">
            <v>0</v>
          </cell>
          <cell r="T42">
            <v>1</v>
          </cell>
          <cell r="U42">
            <v>1</v>
          </cell>
          <cell r="V42">
            <v>0</v>
          </cell>
          <cell r="W42">
            <v>1</v>
          </cell>
          <cell r="X42" t="str">
            <v>C</v>
          </cell>
        </row>
        <row r="43">
          <cell r="D43" t="str">
            <v>11139</v>
          </cell>
          <cell r="E43" t="str">
            <v>แม่ออน,รพช.</v>
          </cell>
          <cell r="F43" t="str">
            <v>รพช.</v>
          </cell>
          <cell r="G43">
            <v>31</v>
          </cell>
          <cell r="H43" t="str">
            <v>รพช.F2 &lt;=30,000</v>
          </cell>
          <cell r="I43">
            <v>1.36</v>
          </cell>
          <cell r="J43">
            <v>1.29</v>
          </cell>
          <cell r="K43">
            <v>1.1200000000000001</v>
          </cell>
          <cell r="L43">
            <v>10218335.699999999</v>
          </cell>
          <cell r="M43">
            <v>8088186.9699999997</v>
          </cell>
          <cell r="N43">
            <v>1</v>
          </cell>
          <cell r="O43">
            <v>9541600.1300000008</v>
          </cell>
          <cell r="P43">
            <v>3302003.19</v>
          </cell>
          <cell r="Q43">
            <v>0</v>
          </cell>
          <cell r="R43">
            <v>0</v>
          </cell>
          <cell r="S43">
            <v>0</v>
          </cell>
          <cell r="T43">
            <v>1</v>
          </cell>
          <cell r="U43">
            <v>1</v>
          </cell>
          <cell r="V43">
            <v>0</v>
          </cell>
          <cell r="W43">
            <v>1</v>
          </cell>
          <cell r="X43" t="str">
            <v>C</v>
          </cell>
        </row>
        <row r="44">
          <cell r="D44" t="str">
            <v>11643</v>
          </cell>
          <cell r="E44" t="str">
            <v>ดอยหล่อ,รพช.</v>
          </cell>
          <cell r="F44" t="str">
            <v>รพช.</v>
          </cell>
          <cell r="G44">
            <v>30</v>
          </cell>
          <cell r="H44" t="str">
            <v>รพช.F2 &lt;=30,000</v>
          </cell>
          <cell r="I44">
            <v>0.97</v>
          </cell>
          <cell r="J44">
            <v>0.92</v>
          </cell>
          <cell r="K44">
            <v>0.88</v>
          </cell>
          <cell r="L44">
            <v>-942201.61</v>
          </cell>
          <cell r="M44">
            <v>4641010.3600000003</v>
          </cell>
          <cell r="N44">
            <v>3</v>
          </cell>
          <cell r="O44">
            <v>6474579.04</v>
          </cell>
          <cell r="P44">
            <v>-3775516.89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1</v>
          </cell>
          <cell r="V44">
            <v>0</v>
          </cell>
          <cell r="W44">
            <v>1</v>
          </cell>
          <cell r="X44" t="str">
            <v>C</v>
          </cell>
        </row>
        <row r="45">
          <cell r="D45" t="str">
            <v>23736</v>
          </cell>
          <cell r="E45" t="str">
            <v>วัดจันทร์ เฉลิมพระเกียรติ 80 พรรษา,รพช.</v>
          </cell>
          <cell r="F45" t="str">
            <v>รพช.</v>
          </cell>
          <cell r="G45">
            <v>23</v>
          </cell>
          <cell r="H45" t="str">
            <v>รพช.F3 &lt;=15,000</v>
          </cell>
          <cell r="I45">
            <v>1.37</v>
          </cell>
          <cell r="J45">
            <v>1.26</v>
          </cell>
          <cell r="K45">
            <v>0.87</v>
          </cell>
          <cell r="L45">
            <v>5382271.29</v>
          </cell>
          <cell r="M45">
            <v>8242098.2000000002</v>
          </cell>
          <cell r="N45">
            <v>1</v>
          </cell>
          <cell r="O45">
            <v>10873231.93</v>
          </cell>
          <cell r="P45">
            <v>-1952342.78</v>
          </cell>
          <cell r="Q45">
            <v>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D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9</v>
          </cell>
          <cell r="R46">
            <v>5</v>
          </cell>
          <cell r="S46">
            <v>2</v>
          </cell>
          <cell r="T46">
            <v>20</v>
          </cell>
          <cell r="U46">
            <v>12</v>
          </cell>
          <cell r="V46">
            <v>0</v>
          </cell>
          <cell r="W46">
            <v>13</v>
          </cell>
          <cell r="X46">
            <v>0</v>
          </cell>
        </row>
        <row r="47">
          <cell r="D47" t="str">
            <v>10716</v>
          </cell>
          <cell r="E47" t="str">
            <v>น่าน,รพท.</v>
          </cell>
          <cell r="F47" t="str">
            <v>รพท.</v>
          </cell>
          <cell r="G47">
            <v>502</v>
          </cell>
          <cell r="H47" t="str">
            <v>รพท.S &gt;400</v>
          </cell>
          <cell r="I47">
            <v>2.04</v>
          </cell>
          <cell r="J47">
            <v>1.75</v>
          </cell>
          <cell r="K47">
            <v>0.78</v>
          </cell>
          <cell r="L47">
            <v>149113785.56</v>
          </cell>
          <cell r="M47">
            <v>-19254116.629999999</v>
          </cell>
          <cell r="N47">
            <v>2</v>
          </cell>
          <cell r="O47">
            <v>30581389.050000001</v>
          </cell>
          <cell r="P47">
            <v>-29883262.789999999</v>
          </cell>
          <cell r="Q47">
            <v>0</v>
          </cell>
          <cell r="R47">
            <v>0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 t="str">
            <v>B</v>
          </cell>
        </row>
        <row r="48">
          <cell r="D48" t="str">
            <v>11173</v>
          </cell>
          <cell r="E48" t="str">
            <v>แม่จริม,รพช.</v>
          </cell>
          <cell r="F48" t="str">
            <v>รพช.</v>
          </cell>
          <cell r="G48">
            <v>30</v>
          </cell>
          <cell r="H48" t="str">
            <v>รพช.F2 &lt;=30,000</v>
          </cell>
          <cell r="I48">
            <v>3.85</v>
          </cell>
          <cell r="J48">
            <v>3.73</v>
          </cell>
          <cell r="K48">
            <v>3.39</v>
          </cell>
          <cell r="L48">
            <v>16220078.890000001</v>
          </cell>
          <cell r="M48">
            <v>12462388.23</v>
          </cell>
          <cell r="N48">
            <v>0</v>
          </cell>
          <cell r="O48">
            <v>13507712.4</v>
          </cell>
          <cell r="P48">
            <v>13564892.289999999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 t="str">
            <v>A</v>
          </cell>
        </row>
        <row r="49">
          <cell r="D49" t="str">
            <v>11174</v>
          </cell>
          <cell r="E49" t="str">
            <v>บ้านหลวง,รพช.</v>
          </cell>
          <cell r="F49" t="str">
            <v>รพช.</v>
          </cell>
          <cell r="G49">
            <v>30</v>
          </cell>
          <cell r="H49" t="str">
            <v>รพช.F2 &lt;=30,000</v>
          </cell>
          <cell r="I49">
            <v>3.94</v>
          </cell>
          <cell r="J49">
            <v>3.8</v>
          </cell>
          <cell r="K49">
            <v>3.44</v>
          </cell>
          <cell r="L49">
            <v>16515678.67</v>
          </cell>
          <cell r="M49">
            <v>8659773.3800000008</v>
          </cell>
          <cell r="N49">
            <v>0</v>
          </cell>
          <cell r="O49">
            <v>10620436.189999999</v>
          </cell>
          <cell r="P49">
            <v>13610041.699999999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 t="str">
            <v>A</v>
          </cell>
        </row>
        <row r="50">
          <cell r="D50" t="str">
            <v>11175</v>
          </cell>
          <cell r="E50" t="str">
            <v>นาน้อย,รพช.</v>
          </cell>
          <cell r="F50" t="str">
            <v>รพช.</v>
          </cell>
          <cell r="G50">
            <v>40</v>
          </cell>
          <cell r="H50" t="str">
            <v>รพช.F2 &lt;=30,000</v>
          </cell>
          <cell r="I50">
            <v>3.71</v>
          </cell>
          <cell r="J50">
            <v>3.48</v>
          </cell>
          <cell r="K50">
            <v>3.1</v>
          </cell>
          <cell r="L50">
            <v>23277991.609999999</v>
          </cell>
          <cell r="M50">
            <v>18999054.379999999</v>
          </cell>
          <cell r="N50">
            <v>0</v>
          </cell>
          <cell r="O50">
            <v>19946116.52</v>
          </cell>
          <cell r="P50">
            <v>18074337.719999999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 t="str">
            <v>A</v>
          </cell>
        </row>
        <row r="51">
          <cell r="D51" t="str">
            <v>11176</v>
          </cell>
          <cell r="E51" t="str">
            <v>ท่าวังผา,รพช.</v>
          </cell>
          <cell r="F51" t="str">
            <v>รพช.</v>
          </cell>
          <cell r="G51">
            <v>36</v>
          </cell>
          <cell r="H51" t="str">
            <v>รพช.F2 30,000 - 60,000</v>
          </cell>
          <cell r="I51">
            <v>1.0900000000000001</v>
          </cell>
          <cell r="J51">
            <v>0.99</v>
          </cell>
          <cell r="K51">
            <v>0.79</v>
          </cell>
          <cell r="L51">
            <v>2379311.9900000002</v>
          </cell>
          <cell r="M51">
            <v>336894.33</v>
          </cell>
          <cell r="N51">
            <v>3</v>
          </cell>
          <cell r="O51">
            <v>3822942.74</v>
          </cell>
          <cell r="P51">
            <v>-5608459.4299999997</v>
          </cell>
          <cell r="Q51">
            <v>0</v>
          </cell>
          <cell r="R51">
            <v>0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 t="str">
            <v>B</v>
          </cell>
        </row>
        <row r="52">
          <cell r="D52" t="str">
            <v>11177</v>
          </cell>
          <cell r="E52" t="str">
            <v>เวียงสา,รพช.</v>
          </cell>
          <cell r="F52" t="str">
            <v>รพช.</v>
          </cell>
          <cell r="G52">
            <v>84</v>
          </cell>
          <cell r="H52" t="str">
            <v>รพช.F2 30,000 - 60,000</v>
          </cell>
          <cell r="I52">
            <v>1.41</v>
          </cell>
          <cell r="J52">
            <v>1.21</v>
          </cell>
          <cell r="K52">
            <v>1.05</v>
          </cell>
          <cell r="L52">
            <v>9140618.4000000004</v>
          </cell>
          <cell r="M52">
            <v>-475898.83</v>
          </cell>
          <cell r="N52">
            <v>2</v>
          </cell>
          <cell r="O52">
            <v>2951568.27</v>
          </cell>
          <cell r="P52">
            <v>1130153.82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 t="str">
            <v>B-</v>
          </cell>
        </row>
        <row r="53">
          <cell r="D53" t="str">
            <v>11178</v>
          </cell>
          <cell r="E53" t="str">
            <v>ทุ่งช้าง,รพช.</v>
          </cell>
          <cell r="F53" t="str">
            <v>รพช.</v>
          </cell>
          <cell r="G53">
            <v>30</v>
          </cell>
          <cell r="H53" t="str">
            <v>รพช.F2 &lt;=30,000</v>
          </cell>
          <cell r="I53">
            <v>4.51</v>
          </cell>
          <cell r="J53">
            <v>4.32</v>
          </cell>
          <cell r="K53">
            <v>4.12</v>
          </cell>
          <cell r="L53">
            <v>27851360.859999999</v>
          </cell>
          <cell r="M53">
            <v>9255518.3599999994</v>
          </cell>
          <cell r="N53">
            <v>0</v>
          </cell>
          <cell r="O53">
            <v>10505489.24</v>
          </cell>
          <cell r="P53">
            <v>24810496.649999999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 t="str">
            <v>A</v>
          </cell>
        </row>
        <row r="54">
          <cell r="D54" t="str">
            <v>11179</v>
          </cell>
          <cell r="E54" t="str">
            <v>เชียงกลาง,รพช.</v>
          </cell>
          <cell r="F54" t="str">
            <v>รพช.</v>
          </cell>
          <cell r="G54">
            <v>37</v>
          </cell>
          <cell r="H54" t="str">
            <v>รพช.F2 &lt;=30,000</v>
          </cell>
          <cell r="I54">
            <v>2.14</v>
          </cell>
          <cell r="J54">
            <v>1.98</v>
          </cell>
          <cell r="K54">
            <v>1.67</v>
          </cell>
          <cell r="L54">
            <v>12506219.220000001</v>
          </cell>
          <cell r="M54">
            <v>2207862.2000000002</v>
          </cell>
          <cell r="N54">
            <v>0</v>
          </cell>
          <cell r="O54">
            <v>3976585.1</v>
          </cell>
          <cell r="P54">
            <v>7406221.2800000003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 t="str">
            <v>B-</v>
          </cell>
        </row>
        <row r="55">
          <cell r="D55" t="str">
            <v>11180</v>
          </cell>
          <cell r="E55" t="str">
            <v>นาหมื่น,รพช.</v>
          </cell>
          <cell r="F55" t="str">
            <v>รพช.</v>
          </cell>
          <cell r="G55">
            <v>30</v>
          </cell>
          <cell r="H55" t="str">
            <v>รพช.F2 &lt;=30,000</v>
          </cell>
          <cell r="I55">
            <v>3.56</v>
          </cell>
          <cell r="J55">
            <v>3.44</v>
          </cell>
          <cell r="K55">
            <v>3.21</v>
          </cell>
          <cell r="L55">
            <v>14091840.869999999</v>
          </cell>
          <cell r="M55">
            <v>3818400.33</v>
          </cell>
          <cell r="N55">
            <v>0</v>
          </cell>
          <cell r="O55">
            <v>5520707.71</v>
          </cell>
          <cell r="P55">
            <v>12175257.33</v>
          </cell>
          <cell r="Q55">
            <v>0</v>
          </cell>
          <cell r="R55">
            <v>0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 t="str">
            <v>B</v>
          </cell>
        </row>
        <row r="56">
          <cell r="D56" t="str">
            <v>11181</v>
          </cell>
          <cell r="E56" t="str">
            <v>สันติสุข,รพช.</v>
          </cell>
          <cell r="F56" t="str">
            <v>รพช.</v>
          </cell>
          <cell r="G56">
            <v>30</v>
          </cell>
          <cell r="H56" t="str">
            <v>รพช.F2 &lt;=30,000</v>
          </cell>
          <cell r="I56">
            <v>3.52</v>
          </cell>
          <cell r="J56">
            <v>3.4</v>
          </cell>
          <cell r="K56">
            <v>3.04</v>
          </cell>
          <cell r="L56">
            <v>14418180.210000001</v>
          </cell>
          <cell r="M56">
            <v>7103234.9699999997</v>
          </cell>
          <cell r="N56">
            <v>0</v>
          </cell>
          <cell r="O56">
            <v>8139162.5099999998</v>
          </cell>
          <cell r="P56">
            <v>11689199.789999999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 t="str">
            <v>A</v>
          </cell>
        </row>
        <row r="57">
          <cell r="D57" t="str">
            <v>11182</v>
          </cell>
          <cell r="E57" t="str">
            <v>บ่อเกลือ,รพช.</v>
          </cell>
          <cell r="F57" t="str">
            <v>รพช.</v>
          </cell>
          <cell r="G57">
            <v>20</v>
          </cell>
          <cell r="H57" t="str">
            <v>รพช.F2 &lt;=30,000</v>
          </cell>
          <cell r="I57">
            <v>3.57</v>
          </cell>
          <cell r="J57">
            <v>3.42</v>
          </cell>
          <cell r="K57">
            <v>3.07</v>
          </cell>
          <cell r="L57">
            <v>14835506.33</v>
          </cell>
          <cell r="M57">
            <v>9254118.0299999993</v>
          </cell>
          <cell r="N57">
            <v>0</v>
          </cell>
          <cell r="O57">
            <v>10909110.130000001</v>
          </cell>
          <cell r="P57">
            <v>12119036.26</v>
          </cell>
          <cell r="Q57">
            <v>1</v>
          </cell>
          <cell r="R57">
            <v>1</v>
          </cell>
          <cell r="S57">
            <v>1</v>
          </cell>
          <cell r="T57">
            <v>0</v>
          </cell>
          <cell r="U57">
            <v>1</v>
          </cell>
          <cell r="V57">
            <v>1</v>
          </cell>
          <cell r="W57">
            <v>1</v>
          </cell>
          <cell r="X57" t="str">
            <v>A-</v>
          </cell>
        </row>
        <row r="58">
          <cell r="D58" t="str">
            <v>11183</v>
          </cell>
          <cell r="E58" t="str">
            <v>สองแคว,รพช.</v>
          </cell>
          <cell r="F58" t="str">
            <v>รพช.</v>
          </cell>
          <cell r="G58">
            <v>30</v>
          </cell>
          <cell r="H58" t="str">
            <v>รพช.F2 &lt;=30,000</v>
          </cell>
          <cell r="I58">
            <v>1.55</v>
          </cell>
          <cell r="J58">
            <v>1.46</v>
          </cell>
          <cell r="K58">
            <v>1.33</v>
          </cell>
          <cell r="L58">
            <v>4571687.32</v>
          </cell>
          <cell r="M58">
            <v>1700413.2</v>
          </cell>
          <cell r="N58">
            <v>0</v>
          </cell>
          <cell r="O58">
            <v>3135930.89</v>
          </cell>
          <cell r="P58">
            <v>2753684.21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 t="str">
            <v>B</v>
          </cell>
        </row>
        <row r="59">
          <cell r="D59" t="str">
            <v>11453</v>
          </cell>
          <cell r="E59" t="str">
            <v>รพร.ปัว</v>
          </cell>
          <cell r="F59" t="str">
            <v>รพช.</v>
          </cell>
          <cell r="G59">
            <v>125</v>
          </cell>
          <cell r="H59" t="str">
            <v>รพช. M2 &gt;100</v>
          </cell>
          <cell r="I59">
            <v>1.59</v>
          </cell>
          <cell r="J59">
            <v>1.35</v>
          </cell>
          <cell r="K59">
            <v>0.9</v>
          </cell>
          <cell r="L59">
            <v>22741429.699999999</v>
          </cell>
          <cell r="M59">
            <v>5520629.1799999997</v>
          </cell>
          <cell r="N59">
            <v>0</v>
          </cell>
          <cell r="O59">
            <v>16065320.880000001</v>
          </cell>
          <cell r="P59">
            <v>-3797165.97</v>
          </cell>
          <cell r="Q59">
            <v>0</v>
          </cell>
          <cell r="R59">
            <v>0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 t="str">
            <v>B</v>
          </cell>
        </row>
        <row r="60">
          <cell r="D60" t="str">
            <v>11625</v>
          </cell>
          <cell r="E60" t="str">
            <v>เฉลิมพระเกียรติ(น่าน),รพช.</v>
          </cell>
          <cell r="F60" t="str">
            <v>รพช.</v>
          </cell>
          <cell r="G60">
            <v>30</v>
          </cell>
          <cell r="H60" t="str">
            <v>รพช.F2 &lt;=30,000</v>
          </cell>
          <cell r="I60">
            <v>3.18</v>
          </cell>
          <cell r="J60">
            <v>3.11</v>
          </cell>
          <cell r="K60">
            <v>2.97</v>
          </cell>
          <cell r="L60">
            <v>12999955.609999999</v>
          </cell>
          <cell r="M60">
            <v>2707581.99</v>
          </cell>
          <cell r="N60">
            <v>0</v>
          </cell>
          <cell r="O60">
            <v>4402540.68</v>
          </cell>
          <cell r="P60">
            <v>11724050.640000001</v>
          </cell>
          <cell r="Q60">
            <v>0</v>
          </cell>
          <cell r="R60">
            <v>0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 t="str">
            <v>B</v>
          </cell>
        </row>
        <row r="61">
          <cell r="D61" t="str">
            <v>25017</v>
          </cell>
          <cell r="E61" t="str">
            <v>ภูเพียง,รพช.</v>
          </cell>
          <cell r="F61" t="str">
            <v>รพช.</v>
          </cell>
          <cell r="G61">
            <v>0</v>
          </cell>
          <cell r="H61" t="str">
            <v>รพช.F3 15,000-25,000</v>
          </cell>
          <cell r="I61">
            <v>5.4</v>
          </cell>
          <cell r="J61">
            <v>5.27</v>
          </cell>
          <cell r="K61">
            <v>5.12</v>
          </cell>
          <cell r="L61">
            <v>34355271.219999999</v>
          </cell>
          <cell r="M61">
            <v>12585864.039999999</v>
          </cell>
          <cell r="N61">
            <v>0</v>
          </cell>
          <cell r="O61">
            <v>13021789.66</v>
          </cell>
          <cell r="P61">
            <v>32215248.199999999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 t="str">
            <v>A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7</v>
          </cell>
          <cell r="R62">
            <v>7</v>
          </cell>
          <cell r="S62">
            <v>13</v>
          </cell>
          <cell r="T62">
            <v>14</v>
          </cell>
          <cell r="U62">
            <v>15</v>
          </cell>
          <cell r="V62">
            <v>15</v>
          </cell>
          <cell r="W62">
            <v>15</v>
          </cell>
          <cell r="X62">
            <v>0</v>
          </cell>
        </row>
        <row r="63">
          <cell r="D63" t="str">
            <v>10717</v>
          </cell>
          <cell r="E63" t="str">
            <v>พะเยา,รพท.</v>
          </cell>
          <cell r="F63" t="str">
            <v>รพท.</v>
          </cell>
          <cell r="G63">
            <v>400</v>
          </cell>
          <cell r="H63" t="str">
            <v>รพท.S &lt;=400</v>
          </cell>
          <cell r="I63">
            <v>1.17</v>
          </cell>
          <cell r="J63">
            <v>0.96</v>
          </cell>
          <cell r="K63">
            <v>0.52</v>
          </cell>
          <cell r="L63">
            <v>40429174.939999998</v>
          </cell>
          <cell r="M63">
            <v>11825991.560000001</v>
          </cell>
          <cell r="N63">
            <v>3</v>
          </cell>
          <cell r="O63">
            <v>38188840.439999998</v>
          </cell>
          <cell r="P63">
            <v>-112578097.87</v>
          </cell>
          <cell r="Q63">
            <v>0</v>
          </cell>
          <cell r="R63">
            <v>0</v>
          </cell>
          <cell r="S63">
            <v>1</v>
          </cell>
          <cell r="T63">
            <v>1</v>
          </cell>
          <cell r="U63">
            <v>1</v>
          </cell>
          <cell r="V63">
            <v>0</v>
          </cell>
          <cell r="W63">
            <v>1</v>
          </cell>
          <cell r="X63" t="str">
            <v>B-</v>
          </cell>
        </row>
        <row r="64">
          <cell r="D64" t="str">
            <v>10718</v>
          </cell>
          <cell r="E64" t="str">
            <v>เชียงคำ,รพท.</v>
          </cell>
          <cell r="F64" t="str">
            <v>รพท.</v>
          </cell>
          <cell r="G64">
            <v>231</v>
          </cell>
          <cell r="H64" t="str">
            <v>รพท. M1 &gt;200</v>
          </cell>
          <cell r="I64">
            <v>2.33</v>
          </cell>
          <cell r="J64">
            <v>1.92</v>
          </cell>
          <cell r="K64">
            <v>1.34</v>
          </cell>
          <cell r="L64">
            <v>88467101.230000004</v>
          </cell>
          <cell r="M64">
            <v>59622361.880000003</v>
          </cell>
          <cell r="N64">
            <v>0</v>
          </cell>
          <cell r="O64">
            <v>29267136.77</v>
          </cell>
          <cell r="P64">
            <v>22547481.649999999</v>
          </cell>
          <cell r="Q64">
            <v>0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 t="str">
            <v>A-</v>
          </cell>
        </row>
        <row r="65">
          <cell r="D65" t="str">
            <v>11184</v>
          </cell>
          <cell r="E65" t="str">
            <v>จุน,รพช.</v>
          </cell>
          <cell r="F65" t="str">
            <v>รพช.</v>
          </cell>
          <cell r="G65">
            <v>52</v>
          </cell>
          <cell r="H65" t="str">
            <v>รพช.F2 30,000 - 60,000</v>
          </cell>
          <cell r="I65">
            <v>1.74</v>
          </cell>
          <cell r="J65">
            <v>1.59</v>
          </cell>
          <cell r="K65">
            <v>1.27</v>
          </cell>
          <cell r="L65">
            <v>16559941.77</v>
          </cell>
          <cell r="M65">
            <v>13172094.82</v>
          </cell>
          <cell r="N65">
            <v>0</v>
          </cell>
          <cell r="O65">
            <v>14432423.59</v>
          </cell>
          <cell r="P65">
            <v>5875715.4000000004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0</v>
          </cell>
          <cell r="V65">
            <v>1</v>
          </cell>
          <cell r="W65">
            <v>1</v>
          </cell>
          <cell r="X65" t="str">
            <v>C</v>
          </cell>
        </row>
        <row r="66">
          <cell r="D66" t="str">
            <v>11185</v>
          </cell>
          <cell r="E66" t="str">
            <v>เชียงม่วน,รพช.</v>
          </cell>
          <cell r="F66" t="str">
            <v>รพช.</v>
          </cell>
          <cell r="G66">
            <v>30</v>
          </cell>
          <cell r="H66" t="str">
            <v>รพช.F2 &lt;=30,000</v>
          </cell>
          <cell r="I66">
            <v>1.7</v>
          </cell>
          <cell r="J66">
            <v>1.57</v>
          </cell>
          <cell r="K66">
            <v>1.33</v>
          </cell>
          <cell r="L66">
            <v>7126044.1299999999</v>
          </cell>
          <cell r="M66">
            <v>2944754.6</v>
          </cell>
          <cell r="N66">
            <v>0</v>
          </cell>
          <cell r="O66">
            <v>5283231.76</v>
          </cell>
          <cell r="P66">
            <v>3386659.58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1</v>
          </cell>
          <cell r="V66">
            <v>0</v>
          </cell>
          <cell r="W66">
            <v>1</v>
          </cell>
          <cell r="X66" t="str">
            <v>C</v>
          </cell>
        </row>
        <row r="67">
          <cell r="D67" t="str">
            <v>11186</v>
          </cell>
          <cell r="E67" t="str">
            <v>ดอกคำใต้,รพช.</v>
          </cell>
          <cell r="F67" t="str">
            <v>รพช.</v>
          </cell>
          <cell r="G67">
            <v>76</v>
          </cell>
          <cell r="H67" t="str">
            <v>รพช.F2 30,000 - 60,000</v>
          </cell>
          <cell r="I67">
            <v>1.1000000000000001</v>
          </cell>
          <cell r="J67">
            <v>0.97</v>
          </cell>
          <cell r="K67">
            <v>0.81</v>
          </cell>
          <cell r="L67">
            <v>3014481.95</v>
          </cell>
          <cell r="M67">
            <v>11520715.99</v>
          </cell>
          <cell r="N67">
            <v>2</v>
          </cell>
          <cell r="O67">
            <v>15833833.439999999</v>
          </cell>
          <cell r="P67">
            <v>-5928804.0599999996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 t="str">
            <v>D</v>
          </cell>
        </row>
        <row r="68">
          <cell r="D68" t="str">
            <v>11187</v>
          </cell>
          <cell r="E68" t="str">
            <v>ปง,รพช.</v>
          </cell>
          <cell r="F68" t="str">
            <v>รพช.</v>
          </cell>
          <cell r="G68">
            <v>56</v>
          </cell>
          <cell r="H68" t="str">
            <v>รพช.F2 30,000 - 60,000</v>
          </cell>
          <cell r="I68">
            <v>1.87</v>
          </cell>
          <cell r="J68">
            <v>1.67</v>
          </cell>
          <cell r="K68">
            <v>1.37</v>
          </cell>
          <cell r="L68">
            <v>15066363.439999999</v>
          </cell>
          <cell r="M68">
            <v>6176225.4800000004</v>
          </cell>
          <cell r="N68">
            <v>0</v>
          </cell>
          <cell r="O68">
            <v>9652753.1400000006</v>
          </cell>
          <cell r="P68">
            <v>6267162.9100000001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 t="str">
            <v>B-</v>
          </cell>
        </row>
        <row r="69">
          <cell r="D69" t="str">
            <v>11188</v>
          </cell>
          <cell r="E69" t="str">
            <v>แม่ใจ,รพช.</v>
          </cell>
          <cell r="F69" t="str">
            <v>รพช.</v>
          </cell>
          <cell r="G69">
            <v>34</v>
          </cell>
          <cell r="H69" t="str">
            <v>รพช.F2 &lt;=30,000</v>
          </cell>
          <cell r="I69">
            <v>1.26</v>
          </cell>
          <cell r="J69">
            <v>1.1200000000000001</v>
          </cell>
          <cell r="K69">
            <v>0.95</v>
          </cell>
          <cell r="L69">
            <v>5355570.3899999997</v>
          </cell>
          <cell r="M69">
            <v>15945774.039999999</v>
          </cell>
          <cell r="N69">
            <v>1</v>
          </cell>
          <cell r="O69">
            <v>19837921.469999999</v>
          </cell>
          <cell r="P69">
            <v>-1369270.2</v>
          </cell>
          <cell r="Q69">
            <v>1</v>
          </cell>
          <cell r="R69">
            <v>1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0</v>
          </cell>
          <cell r="X69" t="str">
            <v>C</v>
          </cell>
        </row>
        <row r="70">
          <cell r="D70" t="str">
            <v>40744</v>
          </cell>
          <cell r="E70" t="str">
            <v>ภูซาง,รพช.</v>
          </cell>
          <cell r="F70" t="str">
            <v>รพช.</v>
          </cell>
          <cell r="G70">
            <v>0</v>
          </cell>
          <cell r="H70" t="str">
            <v>รพช.Is. any Pop</v>
          </cell>
          <cell r="I70">
            <v>4.93</v>
          </cell>
          <cell r="J70">
            <v>4.79</v>
          </cell>
          <cell r="K70">
            <v>3.99</v>
          </cell>
          <cell r="L70">
            <v>2659044.7799999998</v>
          </cell>
          <cell r="M70">
            <v>9214394.4100000001</v>
          </cell>
          <cell r="N70">
            <v>0</v>
          </cell>
          <cell r="O70">
            <v>10714009.24</v>
          </cell>
          <cell r="P70">
            <v>2024512.15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 t="str">
            <v>C-</v>
          </cell>
        </row>
        <row r="71">
          <cell r="D71" t="str">
            <v>40745</v>
          </cell>
          <cell r="E71" t="str">
            <v>ภูกามยาว,รพช.</v>
          </cell>
          <cell r="F71" t="str">
            <v>รพช.</v>
          </cell>
          <cell r="G71">
            <v>0</v>
          </cell>
          <cell r="H71" t="str">
            <v>รพช.Is. any Pop</v>
          </cell>
          <cell r="I71">
            <v>5</v>
          </cell>
          <cell r="J71">
            <v>4.7300000000000004</v>
          </cell>
          <cell r="K71">
            <v>4.7300000000000004</v>
          </cell>
          <cell r="L71">
            <v>1078371.53</v>
          </cell>
          <cell r="M71">
            <v>8394991.6600000001</v>
          </cell>
          <cell r="N71">
            <v>0</v>
          </cell>
          <cell r="O71">
            <v>9452681.3800000008</v>
          </cell>
          <cell r="P71">
            <v>1005873.24</v>
          </cell>
          <cell r="Q71">
            <v>1</v>
          </cell>
          <cell r="R71">
            <v>1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1</v>
          </cell>
          <cell r="X71" t="str">
            <v>B-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</v>
          </cell>
          <cell r="R72">
            <v>3</v>
          </cell>
          <cell r="S72">
            <v>4</v>
          </cell>
          <cell r="T72">
            <v>7</v>
          </cell>
          <cell r="U72">
            <v>4</v>
          </cell>
          <cell r="V72">
            <v>3</v>
          </cell>
          <cell r="W72">
            <v>7</v>
          </cell>
          <cell r="X72">
            <v>0</v>
          </cell>
        </row>
        <row r="73">
          <cell r="D73" t="str">
            <v>10715</v>
          </cell>
          <cell r="E73" t="str">
            <v>แพร่,รพท.</v>
          </cell>
          <cell r="F73" t="str">
            <v>รพท.</v>
          </cell>
          <cell r="G73">
            <v>500</v>
          </cell>
          <cell r="H73" t="str">
            <v>รพท.S &gt;400</v>
          </cell>
          <cell r="I73">
            <v>2.96</v>
          </cell>
          <cell r="J73">
            <v>2.5299999999999998</v>
          </cell>
          <cell r="K73">
            <v>1.63</v>
          </cell>
          <cell r="L73">
            <v>215420661.30000001</v>
          </cell>
          <cell r="M73">
            <v>729092.09</v>
          </cell>
          <cell r="N73">
            <v>0</v>
          </cell>
          <cell r="O73">
            <v>49229327.649999999</v>
          </cell>
          <cell r="P73">
            <v>69151529.069999993</v>
          </cell>
          <cell r="Q73">
            <v>0</v>
          </cell>
          <cell r="R73">
            <v>0</v>
          </cell>
          <cell r="S73">
            <v>1</v>
          </cell>
          <cell r="T73">
            <v>1</v>
          </cell>
          <cell r="U73">
            <v>1</v>
          </cell>
          <cell r="V73">
            <v>1</v>
          </cell>
          <cell r="W73">
            <v>1</v>
          </cell>
          <cell r="X73" t="str">
            <v>B</v>
          </cell>
        </row>
        <row r="74">
          <cell r="D74" t="str">
            <v>11166</v>
          </cell>
          <cell r="E74" t="str">
            <v>ร้องกวาง,รพช.</v>
          </cell>
          <cell r="F74" t="str">
            <v>รพช.</v>
          </cell>
          <cell r="G74">
            <v>64</v>
          </cell>
          <cell r="H74" t="str">
            <v>รพช.F2 30,000 - 60,000</v>
          </cell>
          <cell r="I74">
            <v>2.09</v>
          </cell>
          <cell r="J74">
            <v>1.91</v>
          </cell>
          <cell r="K74">
            <v>1.73</v>
          </cell>
          <cell r="L74">
            <v>19660430.629999999</v>
          </cell>
          <cell r="M74">
            <v>1387629.91</v>
          </cell>
          <cell r="N74">
            <v>0</v>
          </cell>
          <cell r="O74">
            <v>6046580.6500000004</v>
          </cell>
          <cell r="P74">
            <v>13075686.800000001</v>
          </cell>
          <cell r="Q74">
            <v>0</v>
          </cell>
          <cell r="R74">
            <v>0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0</v>
          </cell>
          <cell r="X74" t="str">
            <v>B-</v>
          </cell>
        </row>
        <row r="75">
          <cell r="D75" t="str">
            <v>11167</v>
          </cell>
          <cell r="E75" t="str">
            <v>ลอง,รพช.</v>
          </cell>
          <cell r="F75" t="str">
            <v>รพช.</v>
          </cell>
          <cell r="G75">
            <v>60</v>
          </cell>
          <cell r="H75" t="str">
            <v>รพช.F2 30,000 - 60,000</v>
          </cell>
          <cell r="I75">
            <v>3.05</v>
          </cell>
          <cell r="J75">
            <v>2.67</v>
          </cell>
          <cell r="K75">
            <v>2.4</v>
          </cell>
          <cell r="L75">
            <v>24946902.789999999</v>
          </cell>
          <cell r="M75">
            <v>12954732</v>
          </cell>
          <cell r="N75">
            <v>0</v>
          </cell>
          <cell r="O75">
            <v>16797493.920000002</v>
          </cell>
          <cell r="P75">
            <v>17097258.219999999</v>
          </cell>
          <cell r="Q75">
            <v>0</v>
          </cell>
          <cell r="R75">
            <v>0</v>
          </cell>
          <cell r="S75">
            <v>1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 t="str">
            <v>C</v>
          </cell>
        </row>
        <row r="76">
          <cell r="D76" t="str">
            <v>11169</v>
          </cell>
          <cell r="E76" t="str">
            <v>สูงเม่น,รพช.</v>
          </cell>
          <cell r="F76" t="str">
            <v>รพช.</v>
          </cell>
          <cell r="G76">
            <v>42</v>
          </cell>
          <cell r="H76" t="str">
            <v>รพช.F2 30,000 - 60,000</v>
          </cell>
          <cell r="I76">
            <v>1.78</v>
          </cell>
          <cell r="J76">
            <v>1.52</v>
          </cell>
          <cell r="K76">
            <v>1.31</v>
          </cell>
          <cell r="L76">
            <v>13909621.09</v>
          </cell>
          <cell r="M76">
            <v>4043859.33</v>
          </cell>
          <cell r="N76">
            <v>0</v>
          </cell>
          <cell r="O76">
            <v>7751577.46</v>
          </cell>
          <cell r="P76">
            <v>5434672.8399999999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1</v>
          </cell>
          <cell r="V76">
            <v>1</v>
          </cell>
          <cell r="W76">
            <v>0</v>
          </cell>
          <cell r="X76" t="str">
            <v>C</v>
          </cell>
        </row>
        <row r="77">
          <cell r="D77" t="str">
            <v>11170</v>
          </cell>
          <cell r="E77" t="str">
            <v>สอง,รพช.</v>
          </cell>
          <cell r="F77" t="str">
            <v>รพช.</v>
          </cell>
          <cell r="G77">
            <v>35</v>
          </cell>
          <cell r="H77" t="str">
            <v>รพช.F2 30,000 - 60,000</v>
          </cell>
          <cell r="I77">
            <v>2.33</v>
          </cell>
          <cell r="J77">
            <v>2.0299999999999998</v>
          </cell>
          <cell r="K77">
            <v>1.75</v>
          </cell>
          <cell r="L77">
            <v>15789339.279999999</v>
          </cell>
          <cell r="M77">
            <v>9712232.5</v>
          </cell>
          <cell r="N77">
            <v>0</v>
          </cell>
          <cell r="O77">
            <v>12424642.34</v>
          </cell>
          <cell r="P77">
            <v>8918499.0500000007</v>
          </cell>
          <cell r="Q77">
            <v>0</v>
          </cell>
          <cell r="R77">
            <v>1</v>
          </cell>
          <cell r="S77">
            <v>0</v>
          </cell>
          <cell r="T77">
            <v>1</v>
          </cell>
          <cell r="U77">
            <v>1</v>
          </cell>
          <cell r="V77">
            <v>1</v>
          </cell>
          <cell r="W77">
            <v>0</v>
          </cell>
          <cell r="X77" t="str">
            <v>B-</v>
          </cell>
        </row>
        <row r="78">
          <cell r="D78" t="str">
            <v>11171</v>
          </cell>
          <cell r="E78" t="str">
            <v>วังชิ้น,รพช.</v>
          </cell>
          <cell r="F78" t="str">
            <v>รพช.</v>
          </cell>
          <cell r="G78">
            <v>38</v>
          </cell>
          <cell r="H78" t="str">
            <v>รพช.F2 30,000 - 60,000</v>
          </cell>
          <cell r="I78">
            <v>2.44</v>
          </cell>
          <cell r="J78">
            <v>2.1800000000000002</v>
          </cell>
          <cell r="K78">
            <v>1.99</v>
          </cell>
          <cell r="L78">
            <v>18200422.210000001</v>
          </cell>
          <cell r="M78">
            <v>10719978.25</v>
          </cell>
          <cell r="N78">
            <v>0</v>
          </cell>
          <cell r="O78">
            <v>13213967.34</v>
          </cell>
          <cell r="P78">
            <v>12466025.07</v>
          </cell>
          <cell r="Q78">
            <v>0</v>
          </cell>
          <cell r="R78">
            <v>1</v>
          </cell>
          <cell r="S78">
            <v>0</v>
          </cell>
          <cell r="T78">
            <v>1</v>
          </cell>
          <cell r="U78">
            <v>1</v>
          </cell>
          <cell r="V78">
            <v>0</v>
          </cell>
          <cell r="W78">
            <v>1</v>
          </cell>
          <cell r="X78" t="str">
            <v>B-</v>
          </cell>
        </row>
        <row r="79">
          <cell r="D79" t="str">
            <v>11172</v>
          </cell>
          <cell r="E79" t="str">
            <v>หนองม่วงไข่,รพช.</v>
          </cell>
          <cell r="F79" t="str">
            <v>รพช.</v>
          </cell>
          <cell r="G79">
            <v>34</v>
          </cell>
          <cell r="H79" t="str">
            <v>รพช.F2 &lt;=30,000</v>
          </cell>
          <cell r="I79">
            <v>2.58</v>
          </cell>
          <cell r="J79">
            <v>2.39</v>
          </cell>
          <cell r="K79">
            <v>2.06</v>
          </cell>
          <cell r="L79">
            <v>12207916.939999999</v>
          </cell>
          <cell r="M79">
            <v>-361394.47</v>
          </cell>
          <cell r="N79">
            <v>1</v>
          </cell>
          <cell r="O79">
            <v>1580087.51</v>
          </cell>
          <cell r="P79">
            <v>8170596.3099999996</v>
          </cell>
          <cell r="Q79">
            <v>0</v>
          </cell>
          <cell r="R79">
            <v>0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  <cell r="W79">
            <v>1</v>
          </cell>
          <cell r="X79" t="str">
            <v>B</v>
          </cell>
        </row>
        <row r="80">
          <cell r="D80" t="str">
            <v>11452</v>
          </cell>
          <cell r="E80" t="str">
            <v>รพร.เด่นชัย</v>
          </cell>
          <cell r="F80" t="str">
            <v>รพช.</v>
          </cell>
          <cell r="G80">
            <v>34</v>
          </cell>
          <cell r="H80" t="str">
            <v>รพช.F1 &lt;=50,000</v>
          </cell>
          <cell r="I80">
            <v>3.61</v>
          </cell>
          <cell r="J80">
            <v>3.09</v>
          </cell>
          <cell r="K80">
            <v>1.93</v>
          </cell>
          <cell r="L80">
            <v>19698548.989999998</v>
          </cell>
          <cell r="M80">
            <v>3229588.27</v>
          </cell>
          <cell r="N80">
            <v>0</v>
          </cell>
          <cell r="O80">
            <v>7946516.5099999998</v>
          </cell>
          <cell r="P80">
            <v>6911432.0999999996</v>
          </cell>
          <cell r="Q80">
            <v>0</v>
          </cell>
          <cell r="R80">
            <v>0</v>
          </cell>
          <cell r="S80">
            <v>1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 t="str">
            <v>C-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</v>
          </cell>
          <cell r="S81">
            <v>5</v>
          </cell>
          <cell r="T81">
            <v>8</v>
          </cell>
          <cell r="U81">
            <v>7</v>
          </cell>
          <cell r="V81">
            <v>5</v>
          </cell>
          <cell r="W81">
            <v>3</v>
          </cell>
          <cell r="X81">
            <v>0</v>
          </cell>
        </row>
        <row r="82">
          <cell r="D82" t="str">
            <v>10719</v>
          </cell>
          <cell r="E82" t="str">
            <v>ศรีสังวาลย์,รพท.</v>
          </cell>
          <cell r="F82" t="str">
            <v>รพท.</v>
          </cell>
          <cell r="G82">
            <v>198</v>
          </cell>
          <cell r="H82" t="str">
            <v>รพท.S &lt;=400</v>
          </cell>
          <cell r="I82">
            <v>2.57</v>
          </cell>
          <cell r="J82">
            <v>2.38</v>
          </cell>
          <cell r="K82">
            <v>1.48</v>
          </cell>
          <cell r="L82">
            <v>126699577.26000001</v>
          </cell>
          <cell r="M82">
            <v>14807780.67</v>
          </cell>
          <cell r="N82">
            <v>0</v>
          </cell>
          <cell r="O82">
            <v>34220644.399999999</v>
          </cell>
          <cell r="P82">
            <v>39980415.689999998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 t="str">
            <v>C-</v>
          </cell>
        </row>
        <row r="83">
          <cell r="D83" t="str">
            <v>11203</v>
          </cell>
          <cell r="E83" t="str">
            <v>ขุนยวม,รพช.</v>
          </cell>
          <cell r="F83" t="str">
            <v>รพช.</v>
          </cell>
          <cell r="G83">
            <v>34</v>
          </cell>
          <cell r="H83" t="str">
            <v>รพช.F2 &lt;=30,000</v>
          </cell>
          <cell r="I83">
            <v>1.65</v>
          </cell>
          <cell r="J83">
            <v>1.48</v>
          </cell>
          <cell r="K83">
            <v>0.96</v>
          </cell>
          <cell r="L83">
            <v>9814955.3399999999</v>
          </cell>
          <cell r="M83">
            <v>7124145.4500000002</v>
          </cell>
          <cell r="N83">
            <v>0</v>
          </cell>
          <cell r="O83">
            <v>10392141.99</v>
          </cell>
          <cell r="P83">
            <v>-578658.96</v>
          </cell>
          <cell r="Q83">
            <v>1</v>
          </cell>
          <cell r="R83">
            <v>0</v>
          </cell>
          <cell r="S83">
            <v>0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 t="str">
            <v>C-</v>
          </cell>
        </row>
        <row r="84">
          <cell r="D84" t="str">
            <v>11204</v>
          </cell>
          <cell r="E84" t="str">
            <v>ปาย,รพช.</v>
          </cell>
          <cell r="F84" t="str">
            <v>รพช.</v>
          </cell>
          <cell r="G84">
            <v>60</v>
          </cell>
          <cell r="H84" t="str">
            <v>รพช.F1 &lt;=50,000</v>
          </cell>
          <cell r="I84">
            <v>1.28</v>
          </cell>
          <cell r="J84">
            <v>1.06</v>
          </cell>
          <cell r="K84">
            <v>0.64</v>
          </cell>
          <cell r="L84">
            <v>7485970.0599999996</v>
          </cell>
          <cell r="M84">
            <v>22862286.030000001</v>
          </cell>
          <cell r="N84">
            <v>2</v>
          </cell>
          <cell r="O84">
            <v>10945559.17</v>
          </cell>
          <cell r="P84">
            <v>-9541516.7899999991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D</v>
          </cell>
        </row>
        <row r="85">
          <cell r="D85" t="str">
            <v>11205</v>
          </cell>
          <cell r="E85" t="str">
            <v>แม่สะเรียง,รพช.</v>
          </cell>
          <cell r="F85" t="str">
            <v>รพช.</v>
          </cell>
          <cell r="G85">
            <v>118</v>
          </cell>
          <cell r="H85" t="str">
            <v>รพช. M2 &gt;100</v>
          </cell>
          <cell r="I85">
            <v>1.56</v>
          </cell>
          <cell r="J85">
            <v>1.4</v>
          </cell>
          <cell r="K85">
            <v>0.95</v>
          </cell>
          <cell r="L85">
            <v>25721576.59</v>
          </cell>
          <cell r="M85">
            <v>6154893.7300000004</v>
          </cell>
          <cell r="N85">
            <v>0</v>
          </cell>
          <cell r="O85">
            <v>17494345.23</v>
          </cell>
          <cell r="P85">
            <v>-2432163.19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1</v>
          </cell>
          <cell r="X85" t="str">
            <v>C-</v>
          </cell>
        </row>
        <row r="86">
          <cell r="D86" t="str">
            <v>11206</v>
          </cell>
          <cell r="E86" t="str">
            <v>แม่ลาน้อย,รพช.</v>
          </cell>
          <cell r="F86" t="str">
            <v>รพช.</v>
          </cell>
          <cell r="G86">
            <v>30</v>
          </cell>
          <cell r="H86" t="str">
            <v>รพช.F2 &lt;=30,000</v>
          </cell>
          <cell r="I86">
            <v>2.64</v>
          </cell>
          <cell r="J86">
            <v>2.42</v>
          </cell>
          <cell r="K86">
            <v>1.82</v>
          </cell>
          <cell r="L86">
            <v>17406067.68</v>
          </cell>
          <cell r="M86">
            <v>11921756.369999999</v>
          </cell>
          <cell r="N86">
            <v>0</v>
          </cell>
          <cell r="O86">
            <v>15185030.789999999</v>
          </cell>
          <cell r="P86">
            <v>8753790.6999999993</v>
          </cell>
          <cell r="Q86">
            <v>1</v>
          </cell>
          <cell r="R86">
            <v>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C-</v>
          </cell>
        </row>
        <row r="87">
          <cell r="D87" t="str">
            <v>11207</v>
          </cell>
          <cell r="E87" t="str">
            <v>สบเมย,รพช.</v>
          </cell>
          <cell r="F87" t="str">
            <v>รพช.</v>
          </cell>
          <cell r="G87">
            <v>30</v>
          </cell>
          <cell r="H87" t="str">
            <v>รพช.F2 30,000 - 60,000</v>
          </cell>
          <cell r="I87">
            <v>2.31</v>
          </cell>
          <cell r="J87">
            <v>2.23</v>
          </cell>
          <cell r="K87">
            <v>1.95</v>
          </cell>
          <cell r="L87">
            <v>22630824.609999999</v>
          </cell>
          <cell r="M87">
            <v>12965356.550000001</v>
          </cell>
          <cell r="N87">
            <v>0</v>
          </cell>
          <cell r="O87">
            <v>15773128.02</v>
          </cell>
          <cell r="P87">
            <v>16087782</v>
          </cell>
          <cell r="Q87">
            <v>1</v>
          </cell>
          <cell r="R87">
            <v>1</v>
          </cell>
          <cell r="S87">
            <v>0</v>
          </cell>
          <cell r="T87">
            <v>0</v>
          </cell>
          <cell r="U87">
            <v>1</v>
          </cell>
          <cell r="V87">
            <v>0</v>
          </cell>
          <cell r="W87">
            <v>1</v>
          </cell>
          <cell r="X87" t="str">
            <v>B-</v>
          </cell>
        </row>
        <row r="88">
          <cell r="D88" t="str">
            <v>11208</v>
          </cell>
          <cell r="E88" t="str">
            <v>ปางมะผ้า,รพช.</v>
          </cell>
          <cell r="F88" t="str">
            <v>รพช.</v>
          </cell>
          <cell r="G88">
            <v>34</v>
          </cell>
          <cell r="H88" t="str">
            <v>รพช.F2 &lt;=30,000</v>
          </cell>
          <cell r="I88">
            <v>1.37</v>
          </cell>
          <cell r="J88">
            <v>1.23</v>
          </cell>
          <cell r="K88">
            <v>0.93</v>
          </cell>
          <cell r="L88">
            <v>4971104.03</v>
          </cell>
          <cell r="M88">
            <v>1019797.73</v>
          </cell>
          <cell r="N88">
            <v>1</v>
          </cell>
          <cell r="O88">
            <v>3916057.86</v>
          </cell>
          <cell r="P88">
            <v>-944977.08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 t="str">
            <v>C-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4</v>
          </cell>
          <cell r="R89">
            <v>3</v>
          </cell>
          <cell r="S89">
            <v>0</v>
          </cell>
          <cell r="T89">
            <v>1</v>
          </cell>
          <cell r="U89">
            <v>3</v>
          </cell>
          <cell r="V89">
            <v>0</v>
          </cell>
          <cell r="W89">
            <v>4</v>
          </cell>
          <cell r="X89">
            <v>0</v>
          </cell>
        </row>
        <row r="90">
          <cell r="D90" t="str">
            <v>10672</v>
          </cell>
          <cell r="E90" t="str">
            <v>ลำปาง,รพศ.</v>
          </cell>
          <cell r="F90" t="str">
            <v>รพศ.</v>
          </cell>
          <cell r="G90">
            <v>743</v>
          </cell>
          <cell r="H90" t="str">
            <v>รพศ.A &gt;700 to &lt;1000</v>
          </cell>
          <cell r="I90">
            <v>19.09</v>
          </cell>
          <cell r="J90">
            <v>17.690000000000001</v>
          </cell>
          <cell r="K90">
            <v>13.57</v>
          </cell>
          <cell r="L90">
            <v>1806464944.54</v>
          </cell>
          <cell r="M90">
            <v>182780351.34999999</v>
          </cell>
          <cell r="N90">
            <v>0</v>
          </cell>
          <cell r="O90">
            <v>267692200.38</v>
          </cell>
          <cell r="P90">
            <v>1254526255.3900001</v>
          </cell>
          <cell r="Q90">
            <v>1</v>
          </cell>
          <cell r="R90">
            <v>0</v>
          </cell>
          <cell r="S90">
            <v>1</v>
          </cell>
          <cell r="T90">
            <v>1</v>
          </cell>
          <cell r="U90">
            <v>1</v>
          </cell>
          <cell r="V90">
            <v>0</v>
          </cell>
          <cell r="W90">
            <v>1</v>
          </cell>
          <cell r="X90" t="str">
            <v>B</v>
          </cell>
        </row>
        <row r="91">
          <cell r="D91" t="str">
            <v>11146</v>
          </cell>
          <cell r="E91" t="str">
            <v>แม่เมาะ,รพช.</v>
          </cell>
          <cell r="F91" t="str">
            <v>รพช.</v>
          </cell>
          <cell r="G91">
            <v>30</v>
          </cell>
          <cell r="H91" t="str">
            <v>รพช.F2 &lt;=30,000</v>
          </cell>
          <cell r="I91">
            <v>5.01</v>
          </cell>
          <cell r="J91">
            <v>4.7699999999999996</v>
          </cell>
          <cell r="K91">
            <v>4.49</v>
          </cell>
          <cell r="L91">
            <v>55710205.719999999</v>
          </cell>
          <cell r="M91">
            <v>29910623.539999999</v>
          </cell>
          <cell r="N91">
            <v>0</v>
          </cell>
          <cell r="O91">
            <v>31244824.219999999</v>
          </cell>
          <cell r="P91">
            <v>48388967.43</v>
          </cell>
          <cell r="Q91">
            <v>1</v>
          </cell>
          <cell r="R91">
            <v>1</v>
          </cell>
          <cell r="S91">
            <v>0</v>
          </cell>
          <cell r="T91">
            <v>1</v>
          </cell>
          <cell r="U91">
            <v>1</v>
          </cell>
          <cell r="V91">
            <v>0</v>
          </cell>
          <cell r="W91">
            <v>1</v>
          </cell>
          <cell r="X91" t="str">
            <v>B</v>
          </cell>
        </row>
        <row r="92">
          <cell r="D92" t="str">
            <v>11147</v>
          </cell>
          <cell r="E92" t="str">
            <v>เกาะคา,รพช.</v>
          </cell>
          <cell r="F92" t="str">
            <v>รพช.</v>
          </cell>
          <cell r="G92">
            <v>120</v>
          </cell>
          <cell r="H92" t="str">
            <v>รพช. M2 &gt;100</v>
          </cell>
          <cell r="I92">
            <v>1.53</v>
          </cell>
          <cell r="J92">
            <v>1.39</v>
          </cell>
          <cell r="K92">
            <v>1.1100000000000001</v>
          </cell>
          <cell r="L92">
            <v>30169061.93</v>
          </cell>
          <cell r="M92">
            <v>11807496.23</v>
          </cell>
          <cell r="N92">
            <v>0</v>
          </cell>
          <cell r="O92">
            <v>24080441.75</v>
          </cell>
          <cell r="P92">
            <v>6219620.7400000002</v>
          </cell>
          <cell r="Q92">
            <v>0</v>
          </cell>
          <cell r="R92">
            <v>0</v>
          </cell>
          <cell r="S92">
            <v>0</v>
          </cell>
          <cell r="T92">
            <v>1</v>
          </cell>
          <cell r="U92">
            <v>1</v>
          </cell>
          <cell r="V92">
            <v>0</v>
          </cell>
          <cell r="W92">
            <v>1</v>
          </cell>
          <cell r="X92" t="str">
            <v>C</v>
          </cell>
        </row>
        <row r="93">
          <cell r="D93" t="str">
            <v>11148</v>
          </cell>
          <cell r="E93" t="str">
            <v>เสริมงาม,รพช.</v>
          </cell>
          <cell r="F93" t="str">
            <v>รพช.</v>
          </cell>
          <cell r="G93">
            <v>30</v>
          </cell>
          <cell r="H93" t="str">
            <v>รพช.F2 &lt;=30,000</v>
          </cell>
          <cell r="I93">
            <v>3.04</v>
          </cell>
          <cell r="J93">
            <v>2.86</v>
          </cell>
          <cell r="K93">
            <v>2.39</v>
          </cell>
          <cell r="L93">
            <v>21605111.84</v>
          </cell>
          <cell r="M93">
            <v>11185717</v>
          </cell>
          <cell r="N93">
            <v>0</v>
          </cell>
          <cell r="O93">
            <v>10908011.74</v>
          </cell>
          <cell r="P93">
            <v>14693104.119999999</v>
          </cell>
          <cell r="Q93">
            <v>0</v>
          </cell>
          <cell r="R93">
            <v>1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1</v>
          </cell>
          <cell r="X93" t="str">
            <v>C</v>
          </cell>
        </row>
        <row r="94">
          <cell r="D94" t="str">
            <v>11149</v>
          </cell>
          <cell r="E94" t="str">
            <v>งาว,รพช.</v>
          </cell>
          <cell r="F94" t="str">
            <v>รพช.</v>
          </cell>
          <cell r="G94">
            <v>40</v>
          </cell>
          <cell r="H94" t="str">
            <v>รพช.F2 30,000 - 60,000</v>
          </cell>
          <cell r="I94">
            <v>3.82</v>
          </cell>
          <cell r="J94">
            <v>3.7</v>
          </cell>
          <cell r="K94">
            <v>3.49</v>
          </cell>
          <cell r="L94">
            <v>48240602.829999998</v>
          </cell>
          <cell r="M94">
            <v>16207528.66</v>
          </cell>
          <cell r="N94">
            <v>0</v>
          </cell>
          <cell r="O94">
            <v>17607215.41</v>
          </cell>
          <cell r="P94">
            <v>42529406.869999997</v>
          </cell>
          <cell r="Q94">
            <v>1</v>
          </cell>
          <cell r="R94">
            <v>0</v>
          </cell>
          <cell r="S94">
            <v>0</v>
          </cell>
          <cell r="T94">
            <v>1</v>
          </cell>
          <cell r="U94">
            <v>1</v>
          </cell>
          <cell r="V94">
            <v>0</v>
          </cell>
          <cell r="W94">
            <v>1</v>
          </cell>
          <cell r="X94" t="str">
            <v>B-</v>
          </cell>
        </row>
        <row r="95">
          <cell r="D95" t="str">
            <v>11150</v>
          </cell>
          <cell r="E95" t="str">
            <v>แจ้ห่ม,รพช.</v>
          </cell>
          <cell r="F95" t="str">
            <v>รพช.</v>
          </cell>
          <cell r="G95">
            <v>30</v>
          </cell>
          <cell r="H95" t="str">
            <v>รพช.F2 &lt;=30,000</v>
          </cell>
          <cell r="I95">
            <v>2.39</v>
          </cell>
          <cell r="J95">
            <v>2.2799999999999998</v>
          </cell>
          <cell r="K95">
            <v>2.0299999999999998</v>
          </cell>
          <cell r="L95">
            <v>21710317.449999999</v>
          </cell>
          <cell r="M95">
            <v>3022936.26</v>
          </cell>
          <cell r="N95">
            <v>0</v>
          </cell>
          <cell r="O95">
            <v>5160315.3</v>
          </cell>
          <cell r="P95">
            <v>16052178.99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1</v>
          </cell>
          <cell r="V95">
            <v>0</v>
          </cell>
          <cell r="W95">
            <v>1</v>
          </cell>
          <cell r="X95" t="str">
            <v>C</v>
          </cell>
        </row>
        <row r="96">
          <cell r="D96" t="str">
            <v>11151</v>
          </cell>
          <cell r="E96" t="str">
            <v>วังเหนือ,รพช.</v>
          </cell>
          <cell r="F96" t="str">
            <v>รพช.</v>
          </cell>
          <cell r="G96">
            <v>30</v>
          </cell>
          <cell r="H96" t="str">
            <v>รพช.F2 30,000 - 60,000</v>
          </cell>
          <cell r="I96">
            <v>3.38</v>
          </cell>
          <cell r="J96">
            <v>3.18</v>
          </cell>
          <cell r="K96">
            <v>2.97</v>
          </cell>
          <cell r="L96">
            <v>32083904.050000001</v>
          </cell>
          <cell r="M96">
            <v>11854087.98</v>
          </cell>
          <cell r="N96">
            <v>0</v>
          </cell>
          <cell r="O96">
            <v>15261343.57</v>
          </cell>
          <cell r="P96">
            <v>26578038.27</v>
          </cell>
          <cell r="Q96">
            <v>0</v>
          </cell>
          <cell r="R96">
            <v>1</v>
          </cell>
          <cell r="S96">
            <v>0</v>
          </cell>
          <cell r="T96">
            <v>1</v>
          </cell>
          <cell r="U96">
            <v>1</v>
          </cell>
          <cell r="V96">
            <v>0</v>
          </cell>
          <cell r="W96">
            <v>1</v>
          </cell>
          <cell r="X96" t="str">
            <v>B-</v>
          </cell>
        </row>
        <row r="97">
          <cell r="D97" t="str">
            <v>11152</v>
          </cell>
          <cell r="E97" t="str">
            <v>เถิน,รพช.</v>
          </cell>
          <cell r="F97" t="str">
            <v>รพช.</v>
          </cell>
          <cell r="G97">
            <v>60</v>
          </cell>
          <cell r="H97" t="str">
            <v>รพช. M2 &lt;=100</v>
          </cell>
          <cell r="I97">
            <v>1.91</v>
          </cell>
          <cell r="J97">
            <v>1.77</v>
          </cell>
          <cell r="K97">
            <v>1.49</v>
          </cell>
          <cell r="L97">
            <v>27071713.370000001</v>
          </cell>
          <cell r="M97">
            <v>6960912.3099999996</v>
          </cell>
          <cell r="N97">
            <v>0</v>
          </cell>
          <cell r="O97">
            <v>18282952.52</v>
          </cell>
          <cell r="P97">
            <v>14428540.49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1</v>
          </cell>
          <cell r="X97" t="str">
            <v>C</v>
          </cell>
        </row>
        <row r="98">
          <cell r="D98" t="str">
            <v>11153</v>
          </cell>
          <cell r="E98" t="str">
            <v>แม่พริก,รพช.</v>
          </cell>
          <cell r="F98" t="str">
            <v>รพช.</v>
          </cell>
          <cell r="G98">
            <v>30</v>
          </cell>
          <cell r="H98" t="str">
            <v>รพช.F2 &lt;=30,000</v>
          </cell>
          <cell r="I98">
            <v>5.0199999999999996</v>
          </cell>
          <cell r="J98">
            <v>4.84</v>
          </cell>
          <cell r="K98">
            <v>4.5</v>
          </cell>
          <cell r="L98">
            <v>18137416.890000001</v>
          </cell>
          <cell r="M98">
            <v>7876878.9299999997</v>
          </cell>
          <cell r="N98">
            <v>0</v>
          </cell>
          <cell r="O98">
            <v>7868185.2000000002</v>
          </cell>
          <cell r="P98">
            <v>15792599.460000001</v>
          </cell>
          <cell r="Q98">
            <v>1</v>
          </cell>
          <cell r="R98">
            <v>1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W98">
            <v>1</v>
          </cell>
          <cell r="X98" t="str">
            <v>A-</v>
          </cell>
        </row>
        <row r="99">
          <cell r="D99" t="str">
            <v>11154</v>
          </cell>
          <cell r="E99" t="str">
            <v>แม่ทะ,รพช.</v>
          </cell>
          <cell r="F99" t="str">
            <v>รพช.</v>
          </cell>
          <cell r="G99">
            <v>30</v>
          </cell>
          <cell r="H99" t="str">
            <v>รพช.F2 30,000 - 60,000</v>
          </cell>
          <cell r="I99">
            <v>2.11</v>
          </cell>
          <cell r="J99">
            <v>1.97</v>
          </cell>
          <cell r="K99">
            <v>1.8</v>
          </cell>
          <cell r="L99">
            <v>15804922.23</v>
          </cell>
          <cell r="M99">
            <v>-859529.53</v>
          </cell>
          <cell r="N99">
            <v>1</v>
          </cell>
          <cell r="O99">
            <v>1807056.06</v>
          </cell>
          <cell r="P99">
            <v>11328662.369999999</v>
          </cell>
          <cell r="Q99">
            <v>0</v>
          </cell>
          <cell r="R99">
            <v>0</v>
          </cell>
          <cell r="S99">
            <v>0</v>
          </cell>
          <cell r="T99">
            <v>1</v>
          </cell>
          <cell r="U99">
            <v>1</v>
          </cell>
          <cell r="V99">
            <v>0</v>
          </cell>
          <cell r="W99">
            <v>1</v>
          </cell>
          <cell r="X99" t="str">
            <v>C</v>
          </cell>
        </row>
        <row r="100">
          <cell r="D100" t="str">
            <v>11155</v>
          </cell>
          <cell r="E100" t="str">
            <v>สบปราบ,รพช.</v>
          </cell>
          <cell r="F100" t="str">
            <v>รพช.</v>
          </cell>
          <cell r="G100">
            <v>30</v>
          </cell>
          <cell r="H100" t="str">
            <v>รพช.F2 &lt;=30,000</v>
          </cell>
          <cell r="I100">
            <v>2.63</v>
          </cell>
          <cell r="J100">
            <v>2.46</v>
          </cell>
          <cell r="K100">
            <v>2.34</v>
          </cell>
          <cell r="L100">
            <v>20663582.52</v>
          </cell>
          <cell r="M100">
            <v>4933124.75</v>
          </cell>
          <cell r="N100">
            <v>0</v>
          </cell>
          <cell r="O100">
            <v>6651718.5899999999</v>
          </cell>
          <cell r="P100">
            <v>17046561.370000001</v>
          </cell>
          <cell r="Q100">
            <v>0</v>
          </cell>
          <cell r="R100">
            <v>0</v>
          </cell>
          <cell r="S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1</v>
          </cell>
          <cell r="X100" t="str">
            <v>C</v>
          </cell>
        </row>
        <row r="101">
          <cell r="D101" t="str">
            <v>11156</v>
          </cell>
          <cell r="E101" t="str">
            <v>ห้างฉัตร,รพช.</v>
          </cell>
          <cell r="F101" t="str">
            <v>รพช.</v>
          </cell>
          <cell r="G101">
            <v>30</v>
          </cell>
          <cell r="H101" t="str">
            <v>รพช.F2 30,000 - 60,000</v>
          </cell>
          <cell r="I101">
            <v>2.68</v>
          </cell>
          <cell r="J101">
            <v>2.3199999999999998</v>
          </cell>
          <cell r="K101">
            <v>2.06</v>
          </cell>
          <cell r="L101">
            <v>23625223.989999998</v>
          </cell>
          <cell r="M101">
            <v>7496411.6399999997</v>
          </cell>
          <cell r="N101">
            <v>0</v>
          </cell>
          <cell r="O101">
            <v>7796614.0199999996</v>
          </cell>
          <cell r="P101">
            <v>14821791.220000001</v>
          </cell>
          <cell r="Q101">
            <v>0</v>
          </cell>
          <cell r="R101">
            <v>0</v>
          </cell>
          <cell r="S101">
            <v>1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 t="str">
            <v>C</v>
          </cell>
        </row>
        <row r="102">
          <cell r="D102" t="str">
            <v>11157</v>
          </cell>
          <cell r="E102" t="str">
            <v>เมืองปาน,รพช.</v>
          </cell>
          <cell r="F102" t="str">
            <v>รพช.</v>
          </cell>
          <cell r="G102">
            <v>30</v>
          </cell>
          <cell r="H102" t="str">
            <v>รพช.F2 &lt;=30,000</v>
          </cell>
          <cell r="I102">
            <v>3.18</v>
          </cell>
          <cell r="J102">
            <v>2.96</v>
          </cell>
          <cell r="K102">
            <v>2.79</v>
          </cell>
          <cell r="L102">
            <v>24345127.969999999</v>
          </cell>
          <cell r="M102">
            <v>4113120.75</v>
          </cell>
          <cell r="N102">
            <v>0</v>
          </cell>
          <cell r="O102">
            <v>6234258.9199999999</v>
          </cell>
          <cell r="P102">
            <v>19923962.559999999</v>
          </cell>
          <cell r="Q102">
            <v>0</v>
          </cell>
          <cell r="R102">
            <v>0</v>
          </cell>
          <cell r="S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 t="str">
            <v>C-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</v>
          </cell>
          <cell r="R103">
            <v>4</v>
          </cell>
          <cell r="S103">
            <v>3</v>
          </cell>
          <cell r="T103">
            <v>13</v>
          </cell>
          <cell r="U103">
            <v>12</v>
          </cell>
          <cell r="V103">
            <v>0</v>
          </cell>
          <cell r="W103">
            <v>11</v>
          </cell>
          <cell r="X103">
            <v>0</v>
          </cell>
        </row>
        <row r="104">
          <cell r="D104" t="str">
            <v>10714</v>
          </cell>
          <cell r="E104" t="str">
            <v>ลำพูน,รพท.</v>
          </cell>
          <cell r="F104" t="str">
            <v>รพท.</v>
          </cell>
          <cell r="G104">
            <v>411</v>
          </cell>
          <cell r="H104" t="str">
            <v>รพท.S &gt;400</v>
          </cell>
          <cell r="I104">
            <v>2.13</v>
          </cell>
          <cell r="J104">
            <v>1.78</v>
          </cell>
          <cell r="K104">
            <v>1.01</v>
          </cell>
          <cell r="L104">
            <v>204778246.00999999</v>
          </cell>
          <cell r="M104">
            <v>62988542.119999997</v>
          </cell>
          <cell r="N104">
            <v>0</v>
          </cell>
          <cell r="O104">
            <v>97798365.310000002</v>
          </cell>
          <cell r="P104">
            <v>7701759.0300000003</v>
          </cell>
          <cell r="Q104">
            <v>1</v>
          </cell>
          <cell r="R104">
            <v>1</v>
          </cell>
          <cell r="S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 t="str">
            <v>B-</v>
          </cell>
        </row>
        <row r="105">
          <cell r="D105" t="str">
            <v>11140</v>
          </cell>
          <cell r="E105" t="str">
            <v>แม่ทา,รพช.</v>
          </cell>
          <cell r="F105" t="str">
            <v>รพช.</v>
          </cell>
          <cell r="G105">
            <v>30</v>
          </cell>
          <cell r="H105" t="str">
            <v>รพช.F2 &lt;=30,000</v>
          </cell>
          <cell r="I105">
            <v>3.03</v>
          </cell>
          <cell r="J105">
            <v>2.88</v>
          </cell>
          <cell r="K105">
            <v>2.58</v>
          </cell>
          <cell r="L105">
            <v>23146023.640000001</v>
          </cell>
          <cell r="M105">
            <v>10163636.300000001</v>
          </cell>
          <cell r="N105">
            <v>0</v>
          </cell>
          <cell r="O105">
            <v>12514546.890000001</v>
          </cell>
          <cell r="P105">
            <v>18063880.800000001</v>
          </cell>
          <cell r="Q105">
            <v>1</v>
          </cell>
          <cell r="R105">
            <v>1</v>
          </cell>
          <cell r="S105">
            <v>0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 t="str">
            <v>A-</v>
          </cell>
        </row>
        <row r="106">
          <cell r="D106" t="str">
            <v>11141</v>
          </cell>
          <cell r="E106" t="str">
            <v>บ้านโฮ่ง,รพช.</v>
          </cell>
          <cell r="F106" t="str">
            <v>รพช.</v>
          </cell>
          <cell r="G106">
            <v>30</v>
          </cell>
          <cell r="H106" t="str">
            <v>รพช.F2 &lt;=30,000</v>
          </cell>
          <cell r="I106">
            <v>2.66</v>
          </cell>
          <cell r="J106">
            <v>2.44</v>
          </cell>
          <cell r="K106">
            <v>2.0499999999999998</v>
          </cell>
          <cell r="L106">
            <v>20837153.59</v>
          </cell>
          <cell r="M106">
            <v>9592889.0700000003</v>
          </cell>
          <cell r="N106">
            <v>0</v>
          </cell>
          <cell r="O106">
            <v>11756245.810000001</v>
          </cell>
          <cell r="P106">
            <v>13236938.550000001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 t="str">
            <v>B</v>
          </cell>
        </row>
        <row r="107">
          <cell r="D107" t="str">
            <v>11142</v>
          </cell>
          <cell r="E107" t="str">
            <v>ลี้,รพช.</v>
          </cell>
          <cell r="F107" t="str">
            <v>รพช.</v>
          </cell>
          <cell r="G107">
            <v>60</v>
          </cell>
          <cell r="H107" t="str">
            <v>รพช.F1 50,000-100,000</v>
          </cell>
          <cell r="I107">
            <v>1.58</v>
          </cell>
          <cell r="J107">
            <v>1.49</v>
          </cell>
          <cell r="K107">
            <v>1.2</v>
          </cell>
          <cell r="L107">
            <v>22279749.239999998</v>
          </cell>
          <cell r="M107">
            <v>13672135.09</v>
          </cell>
          <cell r="N107">
            <v>0</v>
          </cell>
          <cell r="O107">
            <v>18072094.989999998</v>
          </cell>
          <cell r="P107">
            <v>7899186.2000000002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 t="str">
            <v>B-</v>
          </cell>
        </row>
        <row r="108">
          <cell r="D108" t="str">
            <v>11143</v>
          </cell>
          <cell r="E108" t="str">
            <v>ทุ่งหัวช้าง,รพช.</v>
          </cell>
          <cell r="F108" t="str">
            <v>รพช.</v>
          </cell>
          <cell r="G108">
            <v>30</v>
          </cell>
          <cell r="H108" t="str">
            <v>รพช.F2 &lt;=30,000</v>
          </cell>
          <cell r="I108">
            <v>1.82</v>
          </cell>
          <cell r="J108">
            <v>1.6</v>
          </cell>
          <cell r="K108">
            <v>1.51</v>
          </cell>
          <cell r="L108">
            <v>14780175.119999999</v>
          </cell>
          <cell r="M108">
            <v>626580.25</v>
          </cell>
          <cell r="N108">
            <v>0</v>
          </cell>
          <cell r="O108">
            <v>569332.63</v>
          </cell>
          <cell r="P108">
            <v>9158787.5199999996</v>
          </cell>
          <cell r="Q108">
            <v>0</v>
          </cell>
          <cell r="R108">
            <v>0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 t="str">
            <v>B</v>
          </cell>
        </row>
        <row r="109">
          <cell r="D109" t="str">
            <v>11144</v>
          </cell>
          <cell r="E109" t="str">
            <v>ป่าซาง,รพช.</v>
          </cell>
          <cell r="F109" t="str">
            <v>รพช.</v>
          </cell>
          <cell r="G109">
            <v>60</v>
          </cell>
          <cell r="H109" t="str">
            <v>รพช.F1 &lt;=50,000</v>
          </cell>
          <cell r="I109">
            <v>1.62</v>
          </cell>
          <cell r="J109">
            <v>1.49</v>
          </cell>
          <cell r="K109">
            <v>1.23</v>
          </cell>
          <cell r="L109">
            <v>17857905.829999998</v>
          </cell>
          <cell r="M109">
            <v>18513521.68</v>
          </cell>
          <cell r="N109">
            <v>0</v>
          </cell>
          <cell r="O109">
            <v>24308907.649999999</v>
          </cell>
          <cell r="P109">
            <v>6750534.1600000001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  <cell r="U109">
            <v>1</v>
          </cell>
          <cell r="V109">
            <v>1</v>
          </cell>
          <cell r="W109">
            <v>1</v>
          </cell>
          <cell r="X109" t="str">
            <v>B-</v>
          </cell>
        </row>
        <row r="110">
          <cell r="D110" t="str">
            <v>11145</v>
          </cell>
          <cell r="E110" t="str">
            <v>บ้านธิ,รพช.</v>
          </cell>
          <cell r="F110" t="str">
            <v>รพช.</v>
          </cell>
          <cell r="G110">
            <v>30</v>
          </cell>
          <cell r="H110" t="str">
            <v>รพช.F2 &lt;=30,000</v>
          </cell>
          <cell r="I110">
            <v>2.1800000000000002</v>
          </cell>
          <cell r="J110">
            <v>1.97</v>
          </cell>
          <cell r="K110">
            <v>1.63</v>
          </cell>
          <cell r="L110">
            <v>10573209.67</v>
          </cell>
          <cell r="M110">
            <v>5467565.9299999997</v>
          </cell>
          <cell r="N110">
            <v>0</v>
          </cell>
          <cell r="O110">
            <v>4929636.62</v>
          </cell>
          <cell r="P110">
            <v>5593397.0899999999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  <cell r="U110">
            <v>1</v>
          </cell>
          <cell r="V110">
            <v>1</v>
          </cell>
          <cell r="W110">
            <v>0</v>
          </cell>
          <cell r="X110" t="str">
            <v>C</v>
          </cell>
        </row>
        <row r="111">
          <cell r="D111" t="str">
            <v>24956</v>
          </cell>
          <cell r="E111" t="str">
            <v>เวียงหนองล่อง,รพช.</v>
          </cell>
          <cell r="F111" t="str">
            <v>รพช.</v>
          </cell>
          <cell r="G111">
            <v>10</v>
          </cell>
          <cell r="H111" t="str">
            <v>รพช.F3 &lt;=15,000</v>
          </cell>
          <cell r="I111">
            <v>2.73</v>
          </cell>
          <cell r="J111">
            <v>2.61</v>
          </cell>
          <cell r="K111">
            <v>2.42</v>
          </cell>
          <cell r="L111">
            <v>15412350.800000001</v>
          </cell>
          <cell r="M111">
            <v>3944378.32</v>
          </cell>
          <cell r="N111">
            <v>0</v>
          </cell>
          <cell r="O111">
            <v>6453506.25</v>
          </cell>
          <cell r="P111">
            <v>12641060.810000001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1</v>
          </cell>
          <cell r="X111" t="str">
            <v>C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</v>
          </cell>
          <cell r="R112">
            <v>3</v>
          </cell>
          <cell r="S112">
            <v>1</v>
          </cell>
          <cell r="T112">
            <v>8</v>
          </cell>
          <cell r="U112">
            <v>8</v>
          </cell>
          <cell r="V112">
            <v>6</v>
          </cell>
          <cell r="W112">
            <v>6</v>
          </cell>
          <cell r="X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34</v>
          </cell>
          <cell r="R113">
            <v>32</v>
          </cell>
          <cell r="S113">
            <v>33</v>
          </cell>
          <cell r="T113">
            <v>89</v>
          </cell>
          <cell r="U113">
            <v>69</v>
          </cell>
          <cell r="V113">
            <v>39</v>
          </cell>
          <cell r="W113">
            <v>73</v>
          </cell>
          <cell r="X113">
            <v>0</v>
          </cell>
        </row>
        <row r="114">
          <cell r="D114" t="str">
            <v>10722</v>
          </cell>
          <cell r="E114" t="str">
            <v>สมเด็จพระเจ้าตากสินมหาราช,รพท.</v>
          </cell>
          <cell r="F114" t="str">
            <v>รพท.</v>
          </cell>
          <cell r="G114">
            <v>310</v>
          </cell>
          <cell r="H114" t="str">
            <v>รพท.S &lt;=400</v>
          </cell>
          <cell r="I114">
            <v>1.46</v>
          </cell>
          <cell r="J114">
            <v>1.32</v>
          </cell>
          <cell r="K114">
            <v>0.76</v>
          </cell>
          <cell r="L114">
            <v>86863500.170000002</v>
          </cell>
          <cell r="M114">
            <v>219651270.88</v>
          </cell>
          <cell r="N114">
            <v>2</v>
          </cell>
          <cell r="O114">
            <v>71696852.359999999</v>
          </cell>
          <cell r="P114">
            <v>-51704383.409999996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0</v>
          </cell>
          <cell r="V114">
            <v>0</v>
          </cell>
          <cell r="W114">
            <v>1</v>
          </cell>
          <cell r="X114" t="str">
            <v>B-</v>
          </cell>
        </row>
        <row r="115">
          <cell r="D115" t="str">
            <v>10723</v>
          </cell>
          <cell r="E115" t="str">
            <v>แม่สอด,รพท.</v>
          </cell>
          <cell r="F115" t="str">
            <v>รพท.</v>
          </cell>
          <cell r="G115">
            <v>365</v>
          </cell>
          <cell r="H115" t="str">
            <v>รพท.S &lt;=400</v>
          </cell>
          <cell r="I115">
            <v>1.6</v>
          </cell>
          <cell r="J115">
            <v>1.47</v>
          </cell>
          <cell r="K115">
            <v>1.0900000000000001</v>
          </cell>
          <cell r="L115">
            <v>149954795.16</v>
          </cell>
          <cell r="M115">
            <v>174825815.78</v>
          </cell>
          <cell r="N115">
            <v>0</v>
          </cell>
          <cell r="O115">
            <v>42972986.109999999</v>
          </cell>
          <cell r="P115">
            <v>22402754.16</v>
          </cell>
          <cell r="Q115">
            <v>0</v>
          </cell>
          <cell r="R115">
            <v>1</v>
          </cell>
          <cell r="S115">
            <v>0</v>
          </cell>
          <cell r="T115">
            <v>1</v>
          </cell>
          <cell r="U115">
            <v>0</v>
          </cell>
          <cell r="V115">
            <v>0</v>
          </cell>
          <cell r="W115">
            <v>1</v>
          </cell>
          <cell r="X115" t="str">
            <v>C</v>
          </cell>
        </row>
        <row r="116">
          <cell r="D116" t="str">
            <v>11238</v>
          </cell>
          <cell r="E116" t="str">
            <v>บ้านตาก,รพช.</v>
          </cell>
          <cell r="F116" t="str">
            <v>รพช.</v>
          </cell>
          <cell r="G116">
            <v>60</v>
          </cell>
          <cell r="H116" t="str">
            <v>รพช.F2 30,000 - 60,000</v>
          </cell>
          <cell r="I116">
            <v>1.44</v>
          </cell>
          <cell r="J116">
            <v>1.29</v>
          </cell>
          <cell r="K116">
            <v>0.97</v>
          </cell>
          <cell r="L116">
            <v>8853976.1999999993</v>
          </cell>
          <cell r="M116">
            <v>13569676.18</v>
          </cell>
          <cell r="N116">
            <v>1</v>
          </cell>
          <cell r="O116">
            <v>7463671.5</v>
          </cell>
          <cell r="P116">
            <v>-738724.65</v>
          </cell>
          <cell r="Q116">
            <v>0</v>
          </cell>
          <cell r="R116">
            <v>1</v>
          </cell>
          <cell r="S116">
            <v>0</v>
          </cell>
          <cell r="T116">
            <v>1</v>
          </cell>
          <cell r="U116">
            <v>0</v>
          </cell>
          <cell r="V116">
            <v>0</v>
          </cell>
          <cell r="W116">
            <v>1</v>
          </cell>
          <cell r="X116" t="str">
            <v>C</v>
          </cell>
        </row>
        <row r="117">
          <cell r="D117" t="str">
            <v>11239</v>
          </cell>
          <cell r="E117" t="str">
            <v>สามเงา,รพช.</v>
          </cell>
          <cell r="F117" t="str">
            <v>รพช.</v>
          </cell>
          <cell r="G117">
            <v>36</v>
          </cell>
          <cell r="H117" t="str">
            <v>รพช.F2 &lt;=30,000</v>
          </cell>
          <cell r="I117">
            <v>1.22</v>
          </cell>
          <cell r="J117">
            <v>1.0900000000000001</v>
          </cell>
          <cell r="K117">
            <v>0.93</v>
          </cell>
          <cell r="L117">
            <v>5611280.9199999999</v>
          </cell>
          <cell r="M117">
            <v>3054014.93</v>
          </cell>
          <cell r="N117">
            <v>1</v>
          </cell>
          <cell r="O117">
            <v>4308552.41</v>
          </cell>
          <cell r="P117">
            <v>-1737796.59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1</v>
          </cell>
          <cell r="X117" t="str">
            <v>C</v>
          </cell>
        </row>
        <row r="118">
          <cell r="D118" t="str">
            <v>11240</v>
          </cell>
          <cell r="E118" t="str">
            <v>แม่ระมาด,รพช.</v>
          </cell>
          <cell r="F118" t="str">
            <v>รพช.</v>
          </cell>
          <cell r="G118">
            <v>120</v>
          </cell>
          <cell r="H118" t="str">
            <v>รพช.F1 &lt;=50,000</v>
          </cell>
          <cell r="I118">
            <v>1.4</v>
          </cell>
          <cell r="J118">
            <v>1.2</v>
          </cell>
          <cell r="K118">
            <v>0.83</v>
          </cell>
          <cell r="L118">
            <v>15645979.189999999</v>
          </cell>
          <cell r="M118">
            <v>4699145.82</v>
          </cell>
          <cell r="N118">
            <v>1</v>
          </cell>
          <cell r="O118">
            <v>16476745.51</v>
          </cell>
          <cell r="P118">
            <v>-6440304.3899999997</v>
          </cell>
          <cell r="Q118">
            <v>0</v>
          </cell>
          <cell r="R118">
            <v>0</v>
          </cell>
          <cell r="S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1</v>
          </cell>
          <cell r="X118" t="str">
            <v>C</v>
          </cell>
        </row>
        <row r="119">
          <cell r="D119" t="str">
            <v>11241</v>
          </cell>
          <cell r="E119" t="str">
            <v>ท่าสองยาง,รพช.</v>
          </cell>
          <cell r="F119" t="str">
            <v>รพช.</v>
          </cell>
          <cell r="G119">
            <v>78</v>
          </cell>
          <cell r="H119" t="str">
            <v>รพช. M2 &lt;=100</v>
          </cell>
          <cell r="I119">
            <v>1.82</v>
          </cell>
          <cell r="J119">
            <v>1.63</v>
          </cell>
          <cell r="K119">
            <v>1.41</v>
          </cell>
          <cell r="L119">
            <v>35851332.579999998</v>
          </cell>
          <cell r="M119">
            <v>22519945.510000002</v>
          </cell>
          <cell r="N119">
            <v>0</v>
          </cell>
          <cell r="O119">
            <v>27810379.25</v>
          </cell>
          <cell r="P119">
            <v>17883245.91</v>
          </cell>
          <cell r="Q119">
            <v>1</v>
          </cell>
          <cell r="R119">
            <v>1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1</v>
          </cell>
          <cell r="X119" t="str">
            <v>B</v>
          </cell>
        </row>
        <row r="120">
          <cell r="D120" t="str">
            <v>11242</v>
          </cell>
          <cell r="E120" t="str">
            <v>พบพระ,รพช.</v>
          </cell>
          <cell r="F120" t="str">
            <v>รพช.</v>
          </cell>
          <cell r="G120">
            <v>75</v>
          </cell>
          <cell r="H120" t="str">
            <v>รพช.F1 &lt;=50,000</v>
          </cell>
          <cell r="I120">
            <v>1.33</v>
          </cell>
          <cell r="J120">
            <v>1.1599999999999999</v>
          </cell>
          <cell r="K120">
            <v>0.97</v>
          </cell>
          <cell r="L120">
            <v>12621684.76</v>
          </cell>
          <cell r="M120">
            <v>13145183.25</v>
          </cell>
          <cell r="N120">
            <v>1</v>
          </cell>
          <cell r="O120">
            <v>17513523.550000001</v>
          </cell>
          <cell r="P120">
            <v>-1217350.28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1</v>
          </cell>
          <cell r="V120">
            <v>0</v>
          </cell>
          <cell r="W120">
            <v>1</v>
          </cell>
          <cell r="X120" t="str">
            <v>C</v>
          </cell>
        </row>
        <row r="121">
          <cell r="D121" t="str">
            <v>11243</v>
          </cell>
          <cell r="E121" t="str">
            <v>อุ้มผาง,รพช.</v>
          </cell>
          <cell r="F121" t="str">
            <v>รพช.</v>
          </cell>
          <cell r="G121">
            <v>72</v>
          </cell>
          <cell r="H121" t="str">
            <v>รพช. M2 &lt;=100</v>
          </cell>
          <cell r="I121">
            <v>2.5499999999999998</v>
          </cell>
          <cell r="J121">
            <v>2.21</v>
          </cell>
          <cell r="K121">
            <v>1.61</v>
          </cell>
          <cell r="L121">
            <v>36857462</v>
          </cell>
          <cell r="M121">
            <v>10150600.08</v>
          </cell>
          <cell r="N121">
            <v>0</v>
          </cell>
          <cell r="O121">
            <v>10228828.380000001</v>
          </cell>
          <cell r="P121">
            <v>14482663.800000001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</v>
          </cell>
          <cell r="V121">
            <v>0</v>
          </cell>
          <cell r="W121">
            <v>1</v>
          </cell>
          <cell r="X121" t="str">
            <v>C-</v>
          </cell>
        </row>
        <row r="122">
          <cell r="D122" t="str">
            <v>27443</v>
          </cell>
          <cell r="E122" t="str">
            <v>วังเจ้า,รพช.</v>
          </cell>
          <cell r="F122" t="str">
            <v>รพช.</v>
          </cell>
          <cell r="G122">
            <v>0</v>
          </cell>
          <cell r="H122" t="str">
            <v>รพช.F3 &gt;=25,000</v>
          </cell>
          <cell r="I122">
            <v>2.78</v>
          </cell>
          <cell r="J122">
            <v>2.68</v>
          </cell>
          <cell r="K122">
            <v>2.58</v>
          </cell>
          <cell r="L122">
            <v>28803814.079999998</v>
          </cell>
          <cell r="M122">
            <v>15093836.43</v>
          </cell>
          <cell r="N122">
            <v>0</v>
          </cell>
          <cell r="O122">
            <v>17742475.66</v>
          </cell>
          <cell r="P122">
            <v>25473749.280000001</v>
          </cell>
          <cell r="Q122">
            <v>1</v>
          </cell>
          <cell r="R122">
            <v>1</v>
          </cell>
          <cell r="S122">
            <v>0</v>
          </cell>
          <cell r="T122">
            <v>1</v>
          </cell>
          <cell r="U122">
            <v>1</v>
          </cell>
          <cell r="V122">
            <v>0</v>
          </cell>
          <cell r="W122">
            <v>1</v>
          </cell>
          <cell r="X122" t="str">
            <v>B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</v>
          </cell>
          <cell r="R123">
            <v>5</v>
          </cell>
          <cell r="S123">
            <v>0</v>
          </cell>
          <cell r="T123">
            <v>8</v>
          </cell>
          <cell r="U123">
            <v>6</v>
          </cell>
          <cell r="V123">
            <v>0</v>
          </cell>
          <cell r="W123">
            <v>9</v>
          </cell>
          <cell r="X123">
            <v>0</v>
          </cell>
        </row>
        <row r="124">
          <cell r="D124" t="str">
            <v>10676</v>
          </cell>
          <cell r="E124" t="str">
            <v>พุทธชินราช,รพศ.</v>
          </cell>
          <cell r="F124" t="str">
            <v>รพศ.</v>
          </cell>
          <cell r="G124">
            <v>1052</v>
          </cell>
          <cell r="H124" t="str">
            <v>รพศ.A &gt;1000</v>
          </cell>
          <cell r="I124">
            <v>3.31</v>
          </cell>
          <cell r="J124">
            <v>2.91</v>
          </cell>
          <cell r="K124">
            <v>2.36</v>
          </cell>
          <cell r="L124">
            <v>1187398522.76</v>
          </cell>
          <cell r="M124">
            <v>133435779.91</v>
          </cell>
          <cell r="N124">
            <v>0</v>
          </cell>
          <cell r="O124">
            <v>152057268.68000001</v>
          </cell>
          <cell r="P124">
            <v>699648306.24000001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0</v>
          </cell>
          <cell r="W124">
            <v>1</v>
          </cell>
          <cell r="X124" t="str">
            <v>A-</v>
          </cell>
        </row>
        <row r="125">
          <cell r="D125" t="str">
            <v>11251</v>
          </cell>
          <cell r="E125" t="str">
            <v>ชาติตระการ,รพช.</v>
          </cell>
          <cell r="F125" t="str">
            <v>รพช.</v>
          </cell>
          <cell r="G125">
            <v>30</v>
          </cell>
          <cell r="H125" t="str">
            <v>รพช.F2 30,000 - 60,000</v>
          </cell>
          <cell r="I125">
            <v>2.16</v>
          </cell>
          <cell r="J125">
            <v>1.92</v>
          </cell>
          <cell r="K125">
            <v>1.69</v>
          </cell>
          <cell r="L125">
            <v>24519562.350000001</v>
          </cell>
          <cell r="M125">
            <v>18385517.219999999</v>
          </cell>
          <cell r="N125">
            <v>0</v>
          </cell>
          <cell r="O125">
            <v>22314352.629999999</v>
          </cell>
          <cell r="P125">
            <v>14459313.970000001</v>
          </cell>
          <cell r="Q125">
            <v>1</v>
          </cell>
          <cell r="R125">
            <v>1</v>
          </cell>
          <cell r="S125">
            <v>0</v>
          </cell>
          <cell r="T125">
            <v>1</v>
          </cell>
          <cell r="U125">
            <v>1</v>
          </cell>
          <cell r="V125">
            <v>0</v>
          </cell>
          <cell r="W125">
            <v>0</v>
          </cell>
          <cell r="X125" t="str">
            <v>B-</v>
          </cell>
        </row>
        <row r="126">
          <cell r="D126" t="str">
            <v>11252</v>
          </cell>
          <cell r="E126" t="str">
            <v>บางระกำ,รพช.</v>
          </cell>
          <cell r="F126" t="str">
            <v>รพช.</v>
          </cell>
          <cell r="G126">
            <v>50</v>
          </cell>
          <cell r="H126" t="str">
            <v>รพช.F2 60,000-90,000</v>
          </cell>
          <cell r="I126">
            <v>2.2000000000000002</v>
          </cell>
          <cell r="J126">
            <v>2</v>
          </cell>
          <cell r="K126">
            <v>1.75</v>
          </cell>
          <cell r="L126">
            <v>41698903.399999999</v>
          </cell>
          <cell r="M126">
            <v>19141997.91</v>
          </cell>
          <cell r="N126">
            <v>0</v>
          </cell>
          <cell r="O126">
            <v>18182405.43</v>
          </cell>
          <cell r="P126">
            <v>25891495.07</v>
          </cell>
          <cell r="Q126">
            <v>0</v>
          </cell>
          <cell r="R126">
            <v>0</v>
          </cell>
          <cell r="S126">
            <v>0</v>
          </cell>
          <cell r="T126">
            <v>1</v>
          </cell>
          <cell r="U126">
            <v>1</v>
          </cell>
          <cell r="V126">
            <v>1</v>
          </cell>
          <cell r="W126">
            <v>0</v>
          </cell>
          <cell r="X126" t="str">
            <v>C</v>
          </cell>
        </row>
        <row r="127">
          <cell r="D127" t="str">
            <v>11253</v>
          </cell>
          <cell r="E127" t="str">
            <v>บางกระทุ่ม,รพช.</v>
          </cell>
          <cell r="F127" t="str">
            <v>รพช.</v>
          </cell>
          <cell r="G127">
            <v>56</v>
          </cell>
          <cell r="H127" t="str">
            <v>รพช.F2 30,000 - 60,000</v>
          </cell>
          <cell r="I127">
            <v>2.34</v>
          </cell>
          <cell r="J127">
            <v>2.02</v>
          </cell>
          <cell r="K127">
            <v>1.7</v>
          </cell>
          <cell r="L127">
            <v>35299682.420000002</v>
          </cell>
          <cell r="M127">
            <v>8449535.6699999999</v>
          </cell>
          <cell r="N127">
            <v>0</v>
          </cell>
          <cell r="O127">
            <v>12635630.65</v>
          </cell>
          <cell r="P127">
            <v>18538765.73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1</v>
          </cell>
          <cell r="V127">
            <v>0</v>
          </cell>
          <cell r="W127">
            <v>0</v>
          </cell>
          <cell r="X127" t="str">
            <v>C-</v>
          </cell>
        </row>
        <row r="128">
          <cell r="D128" t="str">
            <v>11254</v>
          </cell>
          <cell r="E128" t="str">
            <v>พรหมพิราม,รพช.</v>
          </cell>
          <cell r="F128" t="str">
            <v>รพช.</v>
          </cell>
          <cell r="G128">
            <v>40</v>
          </cell>
          <cell r="H128" t="str">
            <v>รพช.F2 60,000-90,000</v>
          </cell>
          <cell r="I128">
            <v>1.72</v>
          </cell>
          <cell r="J128">
            <v>1.39</v>
          </cell>
          <cell r="K128">
            <v>1.21</v>
          </cell>
          <cell r="L128">
            <v>21528764.52</v>
          </cell>
          <cell r="M128">
            <v>16323014.76</v>
          </cell>
          <cell r="N128">
            <v>0</v>
          </cell>
          <cell r="O128">
            <v>13846594.16</v>
          </cell>
          <cell r="P128">
            <v>6288963.8700000001</v>
          </cell>
          <cell r="Q128">
            <v>0</v>
          </cell>
          <cell r="R128">
            <v>0</v>
          </cell>
          <cell r="S128">
            <v>1</v>
          </cell>
          <cell r="T128">
            <v>1</v>
          </cell>
          <cell r="U128">
            <v>1</v>
          </cell>
          <cell r="V128">
            <v>0</v>
          </cell>
          <cell r="W128">
            <v>0</v>
          </cell>
          <cell r="X128" t="str">
            <v>C</v>
          </cell>
        </row>
        <row r="129">
          <cell r="D129" t="str">
            <v>11255</v>
          </cell>
          <cell r="E129" t="str">
            <v>วัดโบสถ์,รพช.</v>
          </cell>
          <cell r="F129" t="str">
            <v>รพช.</v>
          </cell>
          <cell r="G129">
            <v>30</v>
          </cell>
          <cell r="H129" t="str">
            <v>รพช.F2 &lt;=30,000</v>
          </cell>
          <cell r="I129">
            <v>1.66</v>
          </cell>
          <cell r="J129">
            <v>1.49</v>
          </cell>
          <cell r="K129">
            <v>1.28</v>
          </cell>
          <cell r="L129">
            <v>19071178.719999999</v>
          </cell>
          <cell r="M129">
            <v>2870732.92</v>
          </cell>
          <cell r="N129">
            <v>0</v>
          </cell>
          <cell r="O129">
            <v>6426806.8799999999</v>
          </cell>
          <cell r="P129">
            <v>7986754.54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 t="str">
            <v>D</v>
          </cell>
        </row>
        <row r="130">
          <cell r="D130" t="str">
            <v>11256</v>
          </cell>
          <cell r="E130" t="str">
            <v>วังทอง,รพช.</v>
          </cell>
          <cell r="F130" t="str">
            <v>รพช.</v>
          </cell>
          <cell r="G130">
            <v>73</v>
          </cell>
          <cell r="H130" t="str">
            <v>รพช.F1 50,000-100,000</v>
          </cell>
          <cell r="I130">
            <v>3.87</v>
          </cell>
          <cell r="J130">
            <v>3.54</v>
          </cell>
          <cell r="K130">
            <v>2.64</v>
          </cell>
          <cell r="L130">
            <v>97530335.549999997</v>
          </cell>
          <cell r="M130">
            <v>25106259.920000002</v>
          </cell>
          <cell r="N130">
            <v>0</v>
          </cell>
          <cell r="O130">
            <v>23291979.969999999</v>
          </cell>
          <cell r="P130">
            <v>55662016.270000003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F</v>
          </cell>
        </row>
        <row r="131">
          <cell r="D131" t="str">
            <v>11257</v>
          </cell>
          <cell r="E131" t="str">
            <v>เนินมะปราง,รพช.</v>
          </cell>
          <cell r="F131" t="str">
            <v>รพช.</v>
          </cell>
          <cell r="G131">
            <v>30</v>
          </cell>
          <cell r="H131" t="str">
            <v>รพช.F2 30,000 - 60,000</v>
          </cell>
          <cell r="I131">
            <v>2.87</v>
          </cell>
          <cell r="J131">
            <v>2.67</v>
          </cell>
          <cell r="K131">
            <v>2.4900000000000002</v>
          </cell>
          <cell r="L131">
            <v>46685717.409999996</v>
          </cell>
          <cell r="M131">
            <v>9881711.5700000003</v>
          </cell>
          <cell r="N131">
            <v>0</v>
          </cell>
          <cell r="O131">
            <v>13673705.779999999</v>
          </cell>
          <cell r="P131">
            <v>37303998.789999999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 t="str">
            <v>C-</v>
          </cell>
        </row>
        <row r="132">
          <cell r="D132" t="str">
            <v>11455</v>
          </cell>
          <cell r="E132" t="str">
            <v>รพร.นครไทย</v>
          </cell>
          <cell r="F132" t="str">
            <v>รพช.</v>
          </cell>
          <cell r="G132">
            <v>90</v>
          </cell>
          <cell r="H132" t="str">
            <v>รพช. M2 &lt;=100</v>
          </cell>
          <cell r="I132">
            <v>2.39</v>
          </cell>
          <cell r="J132">
            <v>2.15</v>
          </cell>
          <cell r="K132">
            <v>1.87</v>
          </cell>
          <cell r="L132">
            <v>64093197.020000003</v>
          </cell>
          <cell r="M132">
            <v>16140302.92</v>
          </cell>
          <cell r="N132">
            <v>0</v>
          </cell>
          <cell r="O132">
            <v>32184629.690000001</v>
          </cell>
          <cell r="P132">
            <v>40056188.439999998</v>
          </cell>
          <cell r="Q132">
            <v>1</v>
          </cell>
          <cell r="R132">
            <v>0</v>
          </cell>
          <cell r="S132">
            <v>1</v>
          </cell>
          <cell r="T132">
            <v>1</v>
          </cell>
          <cell r="U132">
            <v>0</v>
          </cell>
          <cell r="V132">
            <v>0</v>
          </cell>
          <cell r="W132">
            <v>0</v>
          </cell>
          <cell r="X132" t="str">
            <v>C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</v>
          </cell>
          <cell r="R133">
            <v>2</v>
          </cell>
          <cell r="S133">
            <v>3</v>
          </cell>
          <cell r="T133">
            <v>8</v>
          </cell>
          <cell r="U133">
            <v>6</v>
          </cell>
          <cell r="V133">
            <v>1</v>
          </cell>
          <cell r="W133">
            <v>1</v>
          </cell>
          <cell r="X133">
            <v>0</v>
          </cell>
        </row>
        <row r="134">
          <cell r="D134" t="str">
            <v>10727</v>
          </cell>
          <cell r="E134" t="str">
            <v>เพชรบูรณ์,รพท.</v>
          </cell>
          <cell r="F134" t="str">
            <v>รพท.</v>
          </cell>
          <cell r="G134">
            <v>509</v>
          </cell>
          <cell r="H134" t="str">
            <v>รพท.S &gt;400</v>
          </cell>
          <cell r="I134">
            <v>2.2200000000000002</v>
          </cell>
          <cell r="J134">
            <v>2.0099999999999998</v>
          </cell>
          <cell r="K134">
            <v>1.29</v>
          </cell>
          <cell r="L134">
            <v>285428244.14999998</v>
          </cell>
          <cell r="M134">
            <v>118068107.95999999</v>
          </cell>
          <cell r="N134">
            <v>0</v>
          </cell>
          <cell r="O134">
            <v>136109846.41</v>
          </cell>
          <cell r="P134">
            <v>67452022.930000007</v>
          </cell>
          <cell r="Q134">
            <v>1</v>
          </cell>
          <cell r="R134">
            <v>1</v>
          </cell>
          <cell r="S134">
            <v>0</v>
          </cell>
          <cell r="T134">
            <v>1</v>
          </cell>
          <cell r="U134">
            <v>0</v>
          </cell>
          <cell r="V134">
            <v>0</v>
          </cell>
          <cell r="W134">
            <v>1</v>
          </cell>
          <cell r="X134" t="str">
            <v>B-</v>
          </cell>
        </row>
        <row r="135">
          <cell r="D135" t="str">
            <v>11264</v>
          </cell>
          <cell r="E135" t="str">
            <v>ชนแดน,รพช.</v>
          </cell>
          <cell r="F135" t="str">
            <v>รพช.</v>
          </cell>
          <cell r="G135">
            <v>60</v>
          </cell>
          <cell r="H135" t="str">
            <v>รพช.F2 60,000-90,000</v>
          </cell>
          <cell r="I135">
            <v>1.2</v>
          </cell>
          <cell r="J135">
            <v>1.08</v>
          </cell>
          <cell r="K135">
            <v>0.93</v>
          </cell>
          <cell r="L135">
            <v>8110576.6900000004</v>
          </cell>
          <cell r="M135">
            <v>24749535.73</v>
          </cell>
          <cell r="N135">
            <v>1</v>
          </cell>
          <cell r="O135">
            <v>32647129.68</v>
          </cell>
          <cell r="P135">
            <v>-2817242.18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0</v>
          </cell>
          <cell r="W135">
            <v>1</v>
          </cell>
          <cell r="X135" t="str">
            <v>B</v>
          </cell>
        </row>
        <row r="136">
          <cell r="D136" t="str">
            <v>11265</v>
          </cell>
          <cell r="E136" t="str">
            <v>หล่มสัก,รพช.</v>
          </cell>
          <cell r="F136" t="str">
            <v>รพช.</v>
          </cell>
          <cell r="G136">
            <v>205</v>
          </cell>
          <cell r="H136" t="str">
            <v>รพช. M2 &gt;100</v>
          </cell>
          <cell r="I136">
            <v>1.55</v>
          </cell>
          <cell r="J136">
            <v>1.4</v>
          </cell>
          <cell r="K136">
            <v>0.84</v>
          </cell>
          <cell r="L136">
            <v>47441057.479999997</v>
          </cell>
          <cell r="M136">
            <v>17562588.18</v>
          </cell>
          <cell r="N136">
            <v>0</v>
          </cell>
          <cell r="O136">
            <v>29762324.870000001</v>
          </cell>
          <cell r="P136">
            <v>-14540624.74</v>
          </cell>
          <cell r="Q136">
            <v>0</v>
          </cell>
          <cell r="R136">
            <v>0</v>
          </cell>
          <cell r="S136">
            <v>0</v>
          </cell>
          <cell r="T136">
            <v>1</v>
          </cell>
          <cell r="U136">
            <v>0</v>
          </cell>
          <cell r="V136">
            <v>0</v>
          </cell>
          <cell r="W136">
            <v>1</v>
          </cell>
          <cell r="X136" t="str">
            <v>C-</v>
          </cell>
        </row>
        <row r="137">
          <cell r="D137" t="str">
            <v>11266</v>
          </cell>
          <cell r="E137" t="str">
            <v>วิเชียรบุรี,รพช.</v>
          </cell>
          <cell r="F137" t="str">
            <v>รพช.</v>
          </cell>
          <cell r="G137">
            <v>240</v>
          </cell>
          <cell r="H137" t="str">
            <v>รพท. M1 &gt;200</v>
          </cell>
          <cell r="I137">
            <v>1.29</v>
          </cell>
          <cell r="J137">
            <v>1.1399999999999999</v>
          </cell>
          <cell r="K137">
            <v>0.48</v>
          </cell>
          <cell r="L137">
            <v>34258984.960000001</v>
          </cell>
          <cell r="M137">
            <v>39237757.880000003</v>
          </cell>
          <cell r="N137">
            <v>2</v>
          </cell>
          <cell r="O137">
            <v>46756505.049999997</v>
          </cell>
          <cell r="P137">
            <v>-62378068.850000001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 t="str">
            <v>D</v>
          </cell>
        </row>
        <row r="138">
          <cell r="D138" t="str">
            <v>11267</v>
          </cell>
          <cell r="E138" t="str">
            <v>ศรีเทพ,รพช.</v>
          </cell>
          <cell r="F138" t="str">
            <v>รพช.</v>
          </cell>
          <cell r="G138">
            <v>58</v>
          </cell>
          <cell r="H138" t="str">
            <v>รพช.F2 30,000 - 60,000</v>
          </cell>
          <cell r="I138">
            <v>1.32</v>
          </cell>
          <cell r="J138">
            <v>1.26</v>
          </cell>
          <cell r="K138">
            <v>1.1000000000000001</v>
          </cell>
          <cell r="L138">
            <v>17259080.859999999</v>
          </cell>
          <cell r="M138">
            <v>21958801.559999999</v>
          </cell>
          <cell r="N138">
            <v>1</v>
          </cell>
          <cell r="O138">
            <v>20636496.48</v>
          </cell>
          <cell r="P138">
            <v>5194039.2</v>
          </cell>
          <cell r="Q138">
            <v>1</v>
          </cell>
          <cell r="R138">
            <v>0</v>
          </cell>
          <cell r="S138">
            <v>0</v>
          </cell>
          <cell r="T138">
            <v>1</v>
          </cell>
          <cell r="U138">
            <v>0</v>
          </cell>
          <cell r="V138">
            <v>0</v>
          </cell>
          <cell r="W138">
            <v>1</v>
          </cell>
          <cell r="X138" t="str">
            <v>C</v>
          </cell>
        </row>
        <row r="139">
          <cell r="D139" t="str">
            <v>11268</v>
          </cell>
          <cell r="E139" t="str">
            <v>หนองไผ่,รพช.</v>
          </cell>
          <cell r="F139" t="str">
            <v>รพช.</v>
          </cell>
          <cell r="G139">
            <v>141</v>
          </cell>
          <cell r="H139" t="str">
            <v>รพช.F1 50,000-100,000</v>
          </cell>
          <cell r="I139">
            <v>2.2999999999999998</v>
          </cell>
          <cell r="J139">
            <v>1.87</v>
          </cell>
          <cell r="K139">
            <v>1.07</v>
          </cell>
          <cell r="L139">
            <v>37026915.850000001</v>
          </cell>
          <cell r="M139">
            <v>34328586.640000001</v>
          </cell>
          <cell r="N139">
            <v>0</v>
          </cell>
          <cell r="O139">
            <v>35787382.93</v>
          </cell>
          <cell r="P139">
            <v>1873151.22</v>
          </cell>
          <cell r="Q139">
            <v>1</v>
          </cell>
          <cell r="R139">
            <v>1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0</v>
          </cell>
          <cell r="X139" t="str">
            <v>C</v>
          </cell>
        </row>
        <row r="140">
          <cell r="D140" t="str">
            <v>11269</v>
          </cell>
          <cell r="E140" t="str">
            <v>บึงสามพัน,รพช.</v>
          </cell>
          <cell r="F140" t="str">
            <v>รพช.</v>
          </cell>
          <cell r="G140">
            <v>60</v>
          </cell>
          <cell r="H140" t="str">
            <v>รพช.F2 30,000 - 60,000</v>
          </cell>
          <cell r="I140">
            <v>1.69</v>
          </cell>
          <cell r="J140">
            <v>1.51</v>
          </cell>
          <cell r="K140">
            <v>1.27</v>
          </cell>
          <cell r="L140">
            <v>23997135.690000001</v>
          </cell>
          <cell r="M140">
            <v>61894074.049999997</v>
          </cell>
          <cell r="N140">
            <v>0</v>
          </cell>
          <cell r="O140">
            <v>61362995.229999997</v>
          </cell>
          <cell r="P140">
            <v>9308044.4499999993</v>
          </cell>
          <cell r="Q140">
            <v>1</v>
          </cell>
          <cell r="R140">
            <v>1</v>
          </cell>
          <cell r="S140">
            <v>0</v>
          </cell>
          <cell r="T140">
            <v>1</v>
          </cell>
          <cell r="U140">
            <v>0</v>
          </cell>
          <cell r="V140">
            <v>0</v>
          </cell>
          <cell r="W140">
            <v>1</v>
          </cell>
          <cell r="X140" t="str">
            <v>B-</v>
          </cell>
        </row>
        <row r="141">
          <cell r="D141" t="str">
            <v>11270</v>
          </cell>
          <cell r="E141" t="str">
            <v>น้ำหนาว,รพช.</v>
          </cell>
          <cell r="F141" t="str">
            <v>รพช.</v>
          </cell>
          <cell r="G141">
            <v>18</v>
          </cell>
          <cell r="H141" t="str">
            <v>รพช.F3 &lt;=15,000</v>
          </cell>
          <cell r="I141">
            <v>3.85</v>
          </cell>
          <cell r="J141">
            <v>3.61</v>
          </cell>
          <cell r="K141">
            <v>3.07</v>
          </cell>
          <cell r="L141">
            <v>24791269.199999999</v>
          </cell>
          <cell r="M141">
            <v>13852512.800000001</v>
          </cell>
          <cell r="N141">
            <v>0</v>
          </cell>
          <cell r="O141">
            <v>13543843.029999999</v>
          </cell>
          <cell r="P141">
            <v>18014350.350000001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0</v>
          </cell>
          <cell r="W141">
            <v>0</v>
          </cell>
          <cell r="X141" t="str">
            <v>B</v>
          </cell>
        </row>
        <row r="142">
          <cell r="D142" t="str">
            <v>11271</v>
          </cell>
          <cell r="E142" t="str">
            <v>วังโป่ง,รพช.</v>
          </cell>
          <cell r="F142" t="str">
            <v>รพช.</v>
          </cell>
          <cell r="G142">
            <v>30</v>
          </cell>
          <cell r="H142" t="str">
            <v>รพช.F2 &lt;=30,000</v>
          </cell>
          <cell r="I142">
            <v>1.34</v>
          </cell>
          <cell r="J142">
            <v>1.21</v>
          </cell>
          <cell r="K142">
            <v>1.06</v>
          </cell>
          <cell r="L142">
            <v>7711455.4000000004</v>
          </cell>
          <cell r="M142">
            <v>9439594.6400000006</v>
          </cell>
          <cell r="N142">
            <v>1</v>
          </cell>
          <cell r="O142">
            <v>8512617.75</v>
          </cell>
          <cell r="P142">
            <v>1317977.5</v>
          </cell>
          <cell r="Q142">
            <v>0</v>
          </cell>
          <cell r="R142">
            <v>0</v>
          </cell>
          <cell r="S142">
            <v>0</v>
          </cell>
          <cell r="T142">
            <v>1</v>
          </cell>
          <cell r="U142">
            <v>1</v>
          </cell>
          <cell r="V142">
            <v>0</v>
          </cell>
          <cell r="W142">
            <v>1</v>
          </cell>
          <cell r="X142" t="str">
            <v>C</v>
          </cell>
        </row>
        <row r="143">
          <cell r="D143" t="str">
            <v>11272</v>
          </cell>
          <cell r="E143" t="str">
            <v>เขาค้อ,รพช.</v>
          </cell>
          <cell r="F143" t="str">
            <v>รพช.</v>
          </cell>
          <cell r="G143">
            <v>30</v>
          </cell>
          <cell r="H143" t="str">
            <v>รพช.F2 30,000 - 60,000</v>
          </cell>
          <cell r="I143">
            <v>2.08</v>
          </cell>
          <cell r="J143">
            <v>1.9</v>
          </cell>
          <cell r="K143">
            <v>1.74</v>
          </cell>
          <cell r="L143">
            <v>25134834.809999999</v>
          </cell>
          <cell r="M143">
            <v>14344931.609999999</v>
          </cell>
          <cell r="N143">
            <v>0</v>
          </cell>
          <cell r="O143">
            <v>12226498.869999999</v>
          </cell>
          <cell r="P143">
            <v>17154841.899999999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0</v>
          </cell>
          <cell r="W143">
            <v>0</v>
          </cell>
          <cell r="X143" t="str">
            <v>C</v>
          </cell>
        </row>
        <row r="144">
          <cell r="D144" t="str">
            <v>11457</v>
          </cell>
          <cell r="E144" t="str">
            <v>รพร.หล่มเก่า</v>
          </cell>
          <cell r="F144" t="str">
            <v>รพช.</v>
          </cell>
          <cell r="G144">
            <v>121</v>
          </cell>
          <cell r="H144" t="str">
            <v>รพช.F1 50,000-100,000</v>
          </cell>
          <cell r="I144">
            <v>1.0900000000000001</v>
          </cell>
          <cell r="J144">
            <v>1</v>
          </cell>
          <cell r="K144">
            <v>0.8</v>
          </cell>
          <cell r="L144">
            <v>5788026.4900000002</v>
          </cell>
          <cell r="M144">
            <v>31967309.350000001</v>
          </cell>
          <cell r="N144">
            <v>1</v>
          </cell>
          <cell r="O144">
            <v>23205079.579999998</v>
          </cell>
          <cell r="P144">
            <v>-12597541.619999999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1</v>
          </cell>
          <cell r="V144">
            <v>0</v>
          </cell>
          <cell r="W144">
            <v>1</v>
          </cell>
          <cell r="X144" t="str">
            <v>B-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</v>
          </cell>
          <cell r="R145">
            <v>7</v>
          </cell>
          <cell r="S145">
            <v>1</v>
          </cell>
          <cell r="T145">
            <v>10</v>
          </cell>
          <cell r="U145">
            <v>5</v>
          </cell>
          <cell r="V145">
            <v>0</v>
          </cell>
          <cell r="W145">
            <v>8</v>
          </cell>
          <cell r="X145">
            <v>0</v>
          </cell>
        </row>
        <row r="146">
          <cell r="D146" t="str">
            <v>10724</v>
          </cell>
          <cell r="E146" t="str">
            <v>สุโขทัย,รพท.</v>
          </cell>
          <cell r="F146" t="str">
            <v>รพท.</v>
          </cell>
          <cell r="G146">
            <v>320</v>
          </cell>
          <cell r="H146" t="str">
            <v>รพท.S &lt;=400</v>
          </cell>
          <cell r="I146">
            <v>1.69</v>
          </cell>
          <cell r="J146">
            <v>1.57</v>
          </cell>
          <cell r="K146">
            <v>1.22</v>
          </cell>
          <cell r="L146">
            <v>128281101.23999999</v>
          </cell>
          <cell r="M146">
            <v>16220307.92</v>
          </cell>
          <cell r="N146">
            <v>0</v>
          </cell>
          <cell r="O146">
            <v>34543577.299999997</v>
          </cell>
          <cell r="P146">
            <v>40771601.390000001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 t="str">
            <v>D</v>
          </cell>
        </row>
        <row r="147">
          <cell r="D147" t="str">
            <v>10725</v>
          </cell>
          <cell r="E147" t="str">
            <v>ศรีสังวรสุโขทัย,รพท.</v>
          </cell>
          <cell r="F147" t="str">
            <v>รพท.</v>
          </cell>
          <cell r="G147">
            <v>307</v>
          </cell>
          <cell r="H147" t="str">
            <v>รพท. M1 &gt;200</v>
          </cell>
          <cell r="I147">
            <v>2.98</v>
          </cell>
          <cell r="J147">
            <v>2.61</v>
          </cell>
          <cell r="K147">
            <v>1.85</v>
          </cell>
          <cell r="L147">
            <v>187935208</v>
          </cell>
          <cell r="M147">
            <v>22184635.73</v>
          </cell>
          <cell r="N147">
            <v>0</v>
          </cell>
          <cell r="O147">
            <v>29953249.59</v>
          </cell>
          <cell r="P147">
            <v>92485699.939999998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1</v>
          </cell>
          <cell r="V147">
            <v>0</v>
          </cell>
          <cell r="W147">
            <v>1</v>
          </cell>
          <cell r="X147" t="str">
            <v>C</v>
          </cell>
        </row>
        <row r="148">
          <cell r="D148" t="str">
            <v>11244</v>
          </cell>
          <cell r="E148" t="str">
            <v>บ้านด่านลานหอย,รพช.</v>
          </cell>
          <cell r="F148" t="str">
            <v>รพช.</v>
          </cell>
          <cell r="G148">
            <v>35</v>
          </cell>
          <cell r="H148" t="str">
            <v>รพช.F2 30,000 - 60,000</v>
          </cell>
          <cell r="I148">
            <v>3.39</v>
          </cell>
          <cell r="J148">
            <v>3.17</v>
          </cell>
          <cell r="K148">
            <v>2.59</v>
          </cell>
          <cell r="L148">
            <v>54319875.850000001</v>
          </cell>
          <cell r="M148">
            <v>23280223.629999999</v>
          </cell>
          <cell r="N148">
            <v>0</v>
          </cell>
          <cell r="O148">
            <v>22948009.68</v>
          </cell>
          <cell r="P148">
            <v>36195459.200000003</v>
          </cell>
          <cell r="Q148">
            <v>1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C-</v>
          </cell>
        </row>
        <row r="149">
          <cell r="D149" t="str">
            <v>11245</v>
          </cell>
          <cell r="E149" t="str">
            <v>คีรีมาศ,รพช.</v>
          </cell>
          <cell r="F149" t="str">
            <v>รพช.</v>
          </cell>
          <cell r="G149">
            <v>40</v>
          </cell>
          <cell r="H149" t="str">
            <v>รพช.F2 30,000 - 60,000</v>
          </cell>
          <cell r="I149">
            <v>2.08</v>
          </cell>
          <cell r="J149">
            <v>1.9</v>
          </cell>
          <cell r="K149">
            <v>1.6</v>
          </cell>
          <cell r="L149">
            <v>28519321.469999999</v>
          </cell>
          <cell r="M149">
            <v>18365925.129999999</v>
          </cell>
          <cell r="N149">
            <v>0</v>
          </cell>
          <cell r="O149">
            <v>17617810.260000002</v>
          </cell>
          <cell r="P149">
            <v>16030434.83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</v>
          </cell>
          <cell r="X149" t="str">
            <v>C-</v>
          </cell>
        </row>
        <row r="150">
          <cell r="D150" t="str">
            <v>11246</v>
          </cell>
          <cell r="E150" t="str">
            <v>กงไกรลาศ,รพช.</v>
          </cell>
          <cell r="F150" t="str">
            <v>รพช.</v>
          </cell>
          <cell r="G150">
            <v>34</v>
          </cell>
          <cell r="H150" t="str">
            <v>รพช.F2 30,000 - 60,000</v>
          </cell>
          <cell r="I150">
            <v>2.44</v>
          </cell>
          <cell r="J150">
            <v>2.27</v>
          </cell>
          <cell r="K150">
            <v>2.09</v>
          </cell>
          <cell r="L150">
            <v>39895936.219999999</v>
          </cell>
          <cell r="M150">
            <v>14666528.67</v>
          </cell>
          <cell r="N150">
            <v>0</v>
          </cell>
          <cell r="O150">
            <v>17023225.140000001</v>
          </cell>
          <cell r="P150">
            <v>29997593.059999999</v>
          </cell>
          <cell r="Q150">
            <v>0</v>
          </cell>
          <cell r="R150">
            <v>1</v>
          </cell>
          <cell r="S150">
            <v>0</v>
          </cell>
          <cell r="T150">
            <v>1</v>
          </cell>
          <cell r="U150">
            <v>1</v>
          </cell>
          <cell r="V150">
            <v>0</v>
          </cell>
          <cell r="W150">
            <v>1</v>
          </cell>
          <cell r="X150" t="str">
            <v>B-</v>
          </cell>
        </row>
        <row r="151">
          <cell r="D151" t="str">
            <v>11247</v>
          </cell>
          <cell r="E151" t="str">
            <v>ศรีสัชนาลัย,รพช.</v>
          </cell>
          <cell r="F151" t="str">
            <v>รพช.</v>
          </cell>
          <cell r="G151">
            <v>70</v>
          </cell>
          <cell r="H151" t="str">
            <v>รพช.F1 50,000-100,000</v>
          </cell>
          <cell r="I151">
            <v>1.62</v>
          </cell>
          <cell r="J151">
            <v>1.39</v>
          </cell>
          <cell r="K151">
            <v>1.24</v>
          </cell>
          <cell r="L151">
            <v>27506290.890000001</v>
          </cell>
          <cell r="M151">
            <v>31405234</v>
          </cell>
          <cell r="N151">
            <v>0</v>
          </cell>
          <cell r="O151">
            <v>35499912.130000003</v>
          </cell>
          <cell r="P151">
            <v>10532353.02</v>
          </cell>
          <cell r="Q151">
            <v>1</v>
          </cell>
          <cell r="R151">
            <v>1</v>
          </cell>
          <cell r="S151">
            <v>0</v>
          </cell>
          <cell r="T151">
            <v>1</v>
          </cell>
          <cell r="U151">
            <v>0</v>
          </cell>
          <cell r="V151">
            <v>0</v>
          </cell>
          <cell r="W151">
            <v>0</v>
          </cell>
          <cell r="X151" t="str">
            <v>C</v>
          </cell>
        </row>
        <row r="152">
          <cell r="D152" t="str">
            <v>11248</v>
          </cell>
          <cell r="E152" t="str">
            <v>สวรรคโลก,รพช.</v>
          </cell>
          <cell r="F152" t="str">
            <v>รพช.</v>
          </cell>
          <cell r="G152">
            <v>111</v>
          </cell>
          <cell r="H152" t="str">
            <v>รพช. M2 &gt;100</v>
          </cell>
          <cell r="I152">
            <v>1.83</v>
          </cell>
          <cell r="J152">
            <v>1.64</v>
          </cell>
          <cell r="K152">
            <v>1.33</v>
          </cell>
          <cell r="L152">
            <v>36386555.979999997</v>
          </cell>
          <cell r="M152">
            <v>21862103.510000002</v>
          </cell>
          <cell r="N152">
            <v>0</v>
          </cell>
          <cell r="O152">
            <v>24652901.77</v>
          </cell>
          <cell r="P152">
            <v>14606346.34</v>
          </cell>
          <cell r="Q152">
            <v>0</v>
          </cell>
          <cell r="R152">
            <v>1</v>
          </cell>
          <cell r="S152">
            <v>0</v>
          </cell>
          <cell r="T152">
            <v>1</v>
          </cell>
          <cell r="U152">
            <v>1</v>
          </cell>
          <cell r="V152">
            <v>0</v>
          </cell>
          <cell r="W152">
            <v>1</v>
          </cell>
          <cell r="X152" t="str">
            <v>B-</v>
          </cell>
        </row>
        <row r="153">
          <cell r="D153" t="str">
            <v>11249</v>
          </cell>
          <cell r="E153" t="str">
            <v>ศรีนคร,รพช.</v>
          </cell>
          <cell r="F153" t="str">
            <v>รพช.</v>
          </cell>
          <cell r="G153">
            <v>31</v>
          </cell>
          <cell r="H153" t="str">
            <v>รพช.F2 &lt;=30,000</v>
          </cell>
          <cell r="I153">
            <v>2.0499999999999998</v>
          </cell>
          <cell r="J153">
            <v>1.91</v>
          </cell>
          <cell r="K153">
            <v>1.59</v>
          </cell>
          <cell r="L153">
            <v>17599293.859999999</v>
          </cell>
          <cell r="M153">
            <v>13088502.369999999</v>
          </cell>
          <cell r="N153">
            <v>0</v>
          </cell>
          <cell r="O153">
            <v>13081838.949999999</v>
          </cell>
          <cell r="P153">
            <v>9843799.8900000006</v>
          </cell>
          <cell r="Q153">
            <v>1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1</v>
          </cell>
          <cell r="X153" t="str">
            <v>C</v>
          </cell>
        </row>
        <row r="154">
          <cell r="D154" t="str">
            <v>11250</v>
          </cell>
          <cell r="E154" t="str">
            <v>ทุ่งเสลี่ยม,รพช.</v>
          </cell>
          <cell r="F154" t="str">
            <v>รพช.</v>
          </cell>
          <cell r="G154">
            <v>43</v>
          </cell>
          <cell r="H154" t="str">
            <v>รพช.F2 30,000 - 60,000</v>
          </cell>
          <cell r="I154">
            <v>2.1</v>
          </cell>
          <cell r="J154">
            <v>1.94</v>
          </cell>
          <cell r="K154">
            <v>1.66</v>
          </cell>
          <cell r="L154">
            <v>28112950.390000001</v>
          </cell>
          <cell r="M154">
            <v>18443416.449999999</v>
          </cell>
          <cell r="N154">
            <v>0</v>
          </cell>
          <cell r="O154">
            <v>21423177.760000002</v>
          </cell>
          <cell r="P154">
            <v>16958350.27</v>
          </cell>
          <cell r="Q154">
            <v>1</v>
          </cell>
          <cell r="R154">
            <v>1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1</v>
          </cell>
          <cell r="X154" t="str">
            <v>B-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</v>
          </cell>
          <cell r="R155">
            <v>7</v>
          </cell>
          <cell r="S155">
            <v>1</v>
          </cell>
          <cell r="T155">
            <v>4</v>
          </cell>
          <cell r="U155">
            <v>3</v>
          </cell>
          <cell r="V155">
            <v>0</v>
          </cell>
          <cell r="W155">
            <v>7</v>
          </cell>
          <cell r="X155">
            <v>0</v>
          </cell>
        </row>
        <row r="156">
          <cell r="D156" t="str">
            <v>10673</v>
          </cell>
          <cell r="E156" t="str">
            <v>อุตรดิตถ์,รพศ.</v>
          </cell>
          <cell r="F156" t="str">
            <v>รพศ.</v>
          </cell>
          <cell r="G156">
            <v>620</v>
          </cell>
          <cell r="H156" t="str">
            <v>รพศ.A &lt;=700</v>
          </cell>
          <cell r="I156">
            <v>1.76</v>
          </cell>
          <cell r="J156">
            <v>1.4</v>
          </cell>
          <cell r="K156">
            <v>0.66</v>
          </cell>
          <cell r="L156">
            <v>224041252.69</v>
          </cell>
          <cell r="M156">
            <v>60934657.770000003</v>
          </cell>
          <cell r="N156">
            <v>1</v>
          </cell>
          <cell r="O156">
            <v>100729828.67</v>
          </cell>
          <cell r="P156">
            <v>-96653901.129999995</v>
          </cell>
          <cell r="Q156">
            <v>0</v>
          </cell>
          <cell r="R156">
            <v>0</v>
          </cell>
          <cell r="S156">
            <v>1</v>
          </cell>
          <cell r="T156">
            <v>0</v>
          </cell>
          <cell r="U156">
            <v>1</v>
          </cell>
          <cell r="V156">
            <v>1</v>
          </cell>
          <cell r="W156">
            <v>0</v>
          </cell>
          <cell r="X156" t="str">
            <v>C</v>
          </cell>
        </row>
        <row r="157">
          <cell r="D157" t="str">
            <v>11158</v>
          </cell>
          <cell r="E157" t="str">
            <v>ตรอน,รพช.</v>
          </cell>
          <cell r="F157" t="str">
            <v>รพช.</v>
          </cell>
          <cell r="G157">
            <v>34</v>
          </cell>
          <cell r="H157" t="str">
            <v>รพช.F2 &lt;=30,000</v>
          </cell>
          <cell r="I157">
            <v>1.87</v>
          </cell>
          <cell r="J157">
            <v>1.7</v>
          </cell>
          <cell r="K157">
            <v>1.5</v>
          </cell>
          <cell r="L157">
            <v>16058220.119999999</v>
          </cell>
          <cell r="M157">
            <v>11092171.960000001</v>
          </cell>
          <cell r="N157">
            <v>0</v>
          </cell>
          <cell r="O157">
            <v>13106102.189999999</v>
          </cell>
          <cell r="P157">
            <v>9202363.7300000004</v>
          </cell>
          <cell r="Q157">
            <v>0</v>
          </cell>
          <cell r="R157">
            <v>0</v>
          </cell>
          <cell r="S157">
            <v>0</v>
          </cell>
          <cell r="T157">
            <v>1</v>
          </cell>
          <cell r="U157">
            <v>1</v>
          </cell>
          <cell r="V157">
            <v>0</v>
          </cell>
          <cell r="W157">
            <v>0</v>
          </cell>
          <cell r="X157" t="str">
            <v>C-</v>
          </cell>
        </row>
        <row r="158">
          <cell r="D158" t="str">
            <v>11159</v>
          </cell>
          <cell r="E158" t="str">
            <v>ท่าปลา,รพช.</v>
          </cell>
          <cell r="F158" t="str">
            <v>รพช.</v>
          </cell>
          <cell r="G158">
            <v>35</v>
          </cell>
          <cell r="H158" t="str">
            <v>รพช.F2 30,000 - 60,000</v>
          </cell>
          <cell r="I158">
            <v>1.22</v>
          </cell>
          <cell r="J158">
            <v>1.0900000000000001</v>
          </cell>
          <cell r="K158">
            <v>0.89</v>
          </cell>
          <cell r="L158">
            <v>5324124.01</v>
          </cell>
          <cell r="M158">
            <v>13347701.539999999</v>
          </cell>
          <cell r="N158">
            <v>1</v>
          </cell>
          <cell r="O158">
            <v>14564054.09</v>
          </cell>
          <cell r="P158">
            <v>-2629473.4</v>
          </cell>
          <cell r="Q158">
            <v>1</v>
          </cell>
          <cell r="R158">
            <v>1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C-</v>
          </cell>
        </row>
        <row r="159">
          <cell r="D159" t="str">
            <v>11160</v>
          </cell>
          <cell r="E159" t="str">
            <v>น้ำปาด,รพช.</v>
          </cell>
          <cell r="F159" t="str">
            <v>รพช.</v>
          </cell>
          <cell r="G159">
            <v>34</v>
          </cell>
          <cell r="H159" t="str">
            <v>รพช.F1 &lt;=50,000</v>
          </cell>
          <cell r="I159">
            <v>1.84</v>
          </cell>
          <cell r="J159">
            <v>1.63</v>
          </cell>
          <cell r="K159">
            <v>1.41</v>
          </cell>
          <cell r="L159">
            <v>18805732.879999999</v>
          </cell>
          <cell r="M159">
            <v>13254059.460000001</v>
          </cell>
          <cell r="N159">
            <v>0</v>
          </cell>
          <cell r="O159">
            <v>12231713.310000001</v>
          </cell>
          <cell r="P159">
            <v>9140503.7799999993</v>
          </cell>
          <cell r="Q159">
            <v>0</v>
          </cell>
          <cell r="R159">
            <v>1</v>
          </cell>
          <cell r="S159">
            <v>0</v>
          </cell>
          <cell r="T159">
            <v>1</v>
          </cell>
          <cell r="U159">
            <v>1</v>
          </cell>
          <cell r="V159">
            <v>0</v>
          </cell>
          <cell r="W159">
            <v>0</v>
          </cell>
          <cell r="X159" t="str">
            <v>C</v>
          </cell>
        </row>
        <row r="160">
          <cell r="D160" t="str">
            <v>11161</v>
          </cell>
          <cell r="E160" t="str">
            <v>ฟากท่า,รพช.</v>
          </cell>
          <cell r="F160" t="str">
            <v>รพช.</v>
          </cell>
          <cell r="G160">
            <v>30</v>
          </cell>
          <cell r="H160" t="str">
            <v>รพช.F2 &lt;=30,000</v>
          </cell>
          <cell r="I160">
            <v>2.2200000000000002</v>
          </cell>
          <cell r="J160">
            <v>2</v>
          </cell>
          <cell r="K160">
            <v>1.69</v>
          </cell>
          <cell r="L160">
            <v>9855068.6799999997</v>
          </cell>
          <cell r="M160">
            <v>8144315.9400000004</v>
          </cell>
          <cell r="N160">
            <v>0</v>
          </cell>
          <cell r="O160">
            <v>8316988.3799999999</v>
          </cell>
          <cell r="P160">
            <v>5612032.71</v>
          </cell>
          <cell r="Q160">
            <v>0</v>
          </cell>
          <cell r="R160">
            <v>1</v>
          </cell>
          <cell r="S160">
            <v>0</v>
          </cell>
          <cell r="T160">
            <v>1</v>
          </cell>
          <cell r="U160">
            <v>0</v>
          </cell>
          <cell r="V160">
            <v>0</v>
          </cell>
          <cell r="W160">
            <v>0</v>
          </cell>
          <cell r="X160" t="str">
            <v>C-</v>
          </cell>
        </row>
        <row r="161">
          <cell r="D161" t="str">
            <v>11162</v>
          </cell>
          <cell r="E161" t="str">
            <v>บ้านโคก,รพช.</v>
          </cell>
          <cell r="F161" t="str">
            <v>รพช.</v>
          </cell>
          <cell r="G161">
            <v>30</v>
          </cell>
          <cell r="H161" t="str">
            <v>รพช.F2 &lt;=30,000</v>
          </cell>
          <cell r="I161">
            <v>2.95</v>
          </cell>
          <cell r="J161">
            <v>2.7</v>
          </cell>
          <cell r="K161">
            <v>2.2799999999999998</v>
          </cell>
          <cell r="L161">
            <v>15006256.050000001</v>
          </cell>
          <cell r="M161">
            <v>13626339.970000001</v>
          </cell>
          <cell r="N161">
            <v>0</v>
          </cell>
          <cell r="O161">
            <v>12772928.98</v>
          </cell>
          <cell r="P161">
            <v>9853021.6799999997</v>
          </cell>
          <cell r="Q161">
            <v>1</v>
          </cell>
          <cell r="R161">
            <v>1</v>
          </cell>
          <cell r="S161">
            <v>0</v>
          </cell>
          <cell r="T161">
            <v>1</v>
          </cell>
          <cell r="U161">
            <v>0</v>
          </cell>
          <cell r="V161">
            <v>0</v>
          </cell>
          <cell r="W161">
            <v>0</v>
          </cell>
          <cell r="X161" t="str">
            <v>C</v>
          </cell>
        </row>
        <row r="162">
          <cell r="D162" t="str">
            <v>11163</v>
          </cell>
          <cell r="E162" t="str">
            <v>พิชัย,รพช.</v>
          </cell>
          <cell r="F162" t="str">
            <v>รพช.</v>
          </cell>
          <cell r="G162">
            <v>60</v>
          </cell>
          <cell r="H162" t="str">
            <v>รพช.F2 30,000 - 60,000</v>
          </cell>
          <cell r="I162">
            <v>1.42</v>
          </cell>
          <cell r="J162">
            <v>1.18</v>
          </cell>
          <cell r="K162">
            <v>1.05</v>
          </cell>
          <cell r="L162">
            <v>16685258.65</v>
          </cell>
          <cell r="M162">
            <v>30432145.98</v>
          </cell>
          <cell r="N162">
            <v>1</v>
          </cell>
          <cell r="O162">
            <v>24950550.75</v>
          </cell>
          <cell r="P162">
            <v>1912570.31</v>
          </cell>
          <cell r="Q162">
            <v>0</v>
          </cell>
          <cell r="R162">
            <v>1</v>
          </cell>
          <cell r="S162">
            <v>0</v>
          </cell>
          <cell r="T162">
            <v>1</v>
          </cell>
          <cell r="U162">
            <v>1</v>
          </cell>
          <cell r="V162">
            <v>0</v>
          </cell>
          <cell r="W162">
            <v>0</v>
          </cell>
          <cell r="X162" t="str">
            <v>C</v>
          </cell>
        </row>
        <row r="163">
          <cell r="D163" t="str">
            <v>11164</v>
          </cell>
          <cell r="E163" t="str">
            <v>ลับแล,รพช.</v>
          </cell>
          <cell r="F163" t="str">
            <v>รพช.</v>
          </cell>
          <cell r="G163">
            <v>30</v>
          </cell>
          <cell r="H163" t="str">
            <v>รพช.F2 30,000 - 60,000</v>
          </cell>
          <cell r="I163">
            <v>1.55</v>
          </cell>
          <cell r="J163">
            <v>1.37</v>
          </cell>
          <cell r="K163">
            <v>1.06</v>
          </cell>
          <cell r="L163">
            <v>17015355.690000001</v>
          </cell>
          <cell r="M163">
            <v>10601970.34</v>
          </cell>
          <cell r="N163">
            <v>0</v>
          </cell>
          <cell r="O163">
            <v>14552672.279999999</v>
          </cell>
          <cell r="P163">
            <v>1716956.53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0</v>
          </cell>
          <cell r="W163">
            <v>0</v>
          </cell>
          <cell r="X163" t="str">
            <v>D</v>
          </cell>
        </row>
        <row r="164">
          <cell r="D164" t="str">
            <v>11165</v>
          </cell>
          <cell r="E164" t="str">
            <v>ทองแสนขัน,รพช.</v>
          </cell>
          <cell r="F164" t="str">
            <v>รพช.</v>
          </cell>
          <cell r="G164">
            <v>35</v>
          </cell>
          <cell r="H164" t="str">
            <v>รพช.F2 &lt;=30,000</v>
          </cell>
          <cell r="I164">
            <v>1.56</v>
          </cell>
          <cell r="J164">
            <v>1.45</v>
          </cell>
          <cell r="K164">
            <v>1.1599999999999999</v>
          </cell>
          <cell r="L164">
            <v>13945595.140000001</v>
          </cell>
          <cell r="M164">
            <v>14287081.189999999</v>
          </cell>
          <cell r="N164">
            <v>0</v>
          </cell>
          <cell r="O164">
            <v>13981202.01</v>
          </cell>
          <cell r="P164">
            <v>3947750.28</v>
          </cell>
          <cell r="Q164">
            <v>1</v>
          </cell>
          <cell r="R164">
            <v>1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 t="str">
            <v>C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3</v>
          </cell>
          <cell r="R165">
            <v>6</v>
          </cell>
          <cell r="S165">
            <v>1</v>
          </cell>
          <cell r="T165">
            <v>7</v>
          </cell>
          <cell r="U165">
            <v>4</v>
          </cell>
          <cell r="V165">
            <v>1</v>
          </cell>
          <cell r="W165">
            <v>0</v>
          </cell>
          <cell r="X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19</v>
          </cell>
          <cell r="R166">
            <v>27</v>
          </cell>
          <cell r="S166">
            <v>6</v>
          </cell>
          <cell r="T166">
            <v>37</v>
          </cell>
          <cell r="U166">
            <v>24</v>
          </cell>
          <cell r="V166">
            <v>2</v>
          </cell>
          <cell r="W166">
            <v>25</v>
          </cell>
          <cell r="X166">
            <v>0</v>
          </cell>
        </row>
        <row r="167">
          <cell r="D167" t="str">
            <v>10721</v>
          </cell>
          <cell r="E167" t="str">
            <v>กำแพงเพชร,รพท.</v>
          </cell>
          <cell r="F167" t="str">
            <v>รพท.</v>
          </cell>
          <cell r="G167">
            <v>480</v>
          </cell>
          <cell r="H167" t="str">
            <v>รพท.S &gt;400</v>
          </cell>
          <cell r="I167">
            <v>2.44</v>
          </cell>
          <cell r="J167">
            <v>1.99</v>
          </cell>
          <cell r="K167">
            <v>1.07</v>
          </cell>
          <cell r="L167">
            <v>268862934.57999998</v>
          </cell>
          <cell r="M167">
            <v>78942096.680000007</v>
          </cell>
          <cell r="N167">
            <v>0</v>
          </cell>
          <cell r="O167">
            <v>102786622.78</v>
          </cell>
          <cell r="P167">
            <v>13691804.42</v>
          </cell>
          <cell r="Q167">
            <v>1</v>
          </cell>
          <cell r="R167">
            <v>1</v>
          </cell>
          <cell r="S167">
            <v>0</v>
          </cell>
          <cell r="T167">
            <v>1</v>
          </cell>
          <cell r="U167">
            <v>1</v>
          </cell>
          <cell r="V167">
            <v>1</v>
          </cell>
          <cell r="W167">
            <v>0</v>
          </cell>
          <cell r="X167" t="str">
            <v>B</v>
          </cell>
        </row>
        <row r="168">
          <cell r="D168" t="str">
            <v>11228</v>
          </cell>
          <cell r="E168" t="str">
            <v>ทุ่งโพธิ์ทะเล,รพช.</v>
          </cell>
          <cell r="F168" t="str">
            <v>รพช.</v>
          </cell>
          <cell r="G168">
            <v>10</v>
          </cell>
          <cell r="H168" t="str">
            <v>รพช.F3 &lt;=15,000</v>
          </cell>
          <cell r="I168">
            <v>6.41</v>
          </cell>
          <cell r="J168">
            <v>6.02</v>
          </cell>
          <cell r="K168">
            <v>5.67</v>
          </cell>
          <cell r="L168">
            <v>40889459.130000003</v>
          </cell>
          <cell r="M168">
            <v>9704055.4700000007</v>
          </cell>
          <cell r="N168">
            <v>0</v>
          </cell>
          <cell r="O168">
            <v>9327266.4399999995</v>
          </cell>
          <cell r="P168">
            <v>35276211.189999998</v>
          </cell>
          <cell r="Q168">
            <v>1</v>
          </cell>
          <cell r="R168">
            <v>1</v>
          </cell>
          <cell r="S168">
            <v>0</v>
          </cell>
          <cell r="T168">
            <v>1</v>
          </cell>
          <cell r="U168">
            <v>0</v>
          </cell>
          <cell r="V168">
            <v>0</v>
          </cell>
          <cell r="W168">
            <v>0</v>
          </cell>
          <cell r="X168" t="str">
            <v>C</v>
          </cell>
        </row>
        <row r="169">
          <cell r="D169" t="str">
            <v>11229</v>
          </cell>
          <cell r="E169" t="str">
            <v>ไทรงาม,รพช.</v>
          </cell>
          <cell r="F169" t="str">
            <v>รพช.</v>
          </cell>
          <cell r="G169">
            <v>40</v>
          </cell>
          <cell r="H169" t="str">
            <v>รพช.F2 30,000 - 60,000</v>
          </cell>
          <cell r="I169">
            <v>3.21</v>
          </cell>
          <cell r="J169">
            <v>2.96</v>
          </cell>
          <cell r="K169">
            <v>2.74</v>
          </cell>
          <cell r="L169">
            <v>41046274.950000003</v>
          </cell>
          <cell r="M169">
            <v>16946056.559999999</v>
          </cell>
          <cell r="N169">
            <v>0</v>
          </cell>
          <cell r="O169">
            <v>17386016.550000001</v>
          </cell>
          <cell r="P169">
            <v>32293131.719999999</v>
          </cell>
          <cell r="Q169">
            <v>1</v>
          </cell>
          <cell r="R169">
            <v>1</v>
          </cell>
          <cell r="S169">
            <v>0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 t="str">
            <v>A-</v>
          </cell>
        </row>
        <row r="170">
          <cell r="D170" t="str">
            <v>11230</v>
          </cell>
          <cell r="E170" t="str">
            <v>คลองลาน,รพช.</v>
          </cell>
          <cell r="F170" t="str">
            <v>รพช.</v>
          </cell>
          <cell r="G170">
            <v>76</v>
          </cell>
          <cell r="H170" t="str">
            <v>รพช.F2 30,000 - 60,000</v>
          </cell>
          <cell r="I170">
            <v>2.42</v>
          </cell>
          <cell r="J170">
            <v>2.12</v>
          </cell>
          <cell r="K170">
            <v>1.84</v>
          </cell>
          <cell r="L170">
            <v>40301938.719999999</v>
          </cell>
          <cell r="M170">
            <v>19599408.789999999</v>
          </cell>
          <cell r="N170">
            <v>0</v>
          </cell>
          <cell r="O170">
            <v>21292383.77</v>
          </cell>
          <cell r="P170">
            <v>23861350.649999999</v>
          </cell>
          <cell r="Q170">
            <v>0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 t="str">
            <v>A-</v>
          </cell>
        </row>
        <row r="171">
          <cell r="D171" t="str">
            <v>11231</v>
          </cell>
          <cell r="E171" t="str">
            <v>ขาณุวรลักษบุรี,รพช.</v>
          </cell>
          <cell r="F171" t="str">
            <v>รพช.</v>
          </cell>
          <cell r="G171">
            <v>98</v>
          </cell>
          <cell r="H171" t="str">
            <v>รพช. M2 &lt;=100</v>
          </cell>
          <cell r="I171">
            <v>2.4500000000000002</v>
          </cell>
          <cell r="J171">
            <v>2.21</v>
          </cell>
          <cell r="K171">
            <v>1.78</v>
          </cell>
          <cell r="L171">
            <v>55932473.490000002</v>
          </cell>
          <cell r="M171">
            <v>29372217.890000001</v>
          </cell>
          <cell r="N171">
            <v>0</v>
          </cell>
          <cell r="O171">
            <v>29706929.859999999</v>
          </cell>
          <cell r="P171">
            <v>30001624.07</v>
          </cell>
          <cell r="Q171">
            <v>1</v>
          </cell>
          <cell r="R171">
            <v>1</v>
          </cell>
          <cell r="S171">
            <v>0</v>
          </cell>
          <cell r="T171">
            <v>1</v>
          </cell>
          <cell r="U171">
            <v>0</v>
          </cell>
          <cell r="V171">
            <v>0</v>
          </cell>
          <cell r="W171">
            <v>1</v>
          </cell>
          <cell r="X171" t="str">
            <v>B-</v>
          </cell>
        </row>
        <row r="172">
          <cell r="D172" t="str">
            <v>11232</v>
          </cell>
          <cell r="E172" t="str">
            <v>คลองขลุง,รพช.</v>
          </cell>
          <cell r="F172" t="str">
            <v>รพช.</v>
          </cell>
          <cell r="G172">
            <v>118</v>
          </cell>
          <cell r="H172" t="str">
            <v>รพช.F1 50,000-100,000</v>
          </cell>
          <cell r="I172">
            <v>1.7</v>
          </cell>
          <cell r="J172">
            <v>1.5</v>
          </cell>
          <cell r="K172">
            <v>1.24</v>
          </cell>
          <cell r="L172">
            <v>36984382.770000003</v>
          </cell>
          <cell r="M172">
            <v>23691537.260000002</v>
          </cell>
          <cell r="N172">
            <v>0</v>
          </cell>
          <cell r="O172">
            <v>25986969.550000001</v>
          </cell>
          <cell r="P172">
            <v>12653876.130000001</v>
          </cell>
          <cell r="Q172">
            <v>1</v>
          </cell>
          <cell r="R172">
            <v>0</v>
          </cell>
          <cell r="S172">
            <v>0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 t="str">
            <v>B</v>
          </cell>
        </row>
        <row r="173">
          <cell r="D173" t="str">
            <v>11233</v>
          </cell>
          <cell r="E173" t="str">
            <v>พรานกระต่าย,รพช.</v>
          </cell>
          <cell r="F173" t="str">
            <v>รพช.</v>
          </cell>
          <cell r="G173">
            <v>65</v>
          </cell>
          <cell r="H173" t="str">
            <v>รพช.F2 30,000 - 60,000</v>
          </cell>
          <cell r="I173">
            <v>1.94</v>
          </cell>
          <cell r="J173">
            <v>1.69</v>
          </cell>
          <cell r="K173">
            <v>1.5</v>
          </cell>
          <cell r="L173">
            <v>32204241.899999999</v>
          </cell>
          <cell r="M173">
            <v>16761274.949999999</v>
          </cell>
          <cell r="N173">
            <v>0</v>
          </cell>
          <cell r="O173">
            <v>16340235.16</v>
          </cell>
          <cell r="P173">
            <v>17192246.149999999</v>
          </cell>
          <cell r="Q173">
            <v>0</v>
          </cell>
          <cell r="R173">
            <v>0</v>
          </cell>
          <cell r="S173">
            <v>0</v>
          </cell>
          <cell r="T173">
            <v>1</v>
          </cell>
          <cell r="U173">
            <v>0</v>
          </cell>
          <cell r="V173">
            <v>0</v>
          </cell>
          <cell r="W173">
            <v>0</v>
          </cell>
          <cell r="X173" t="str">
            <v>D</v>
          </cell>
        </row>
        <row r="174">
          <cell r="D174" t="str">
            <v>11234</v>
          </cell>
          <cell r="E174" t="str">
            <v>ลานกระบือ,รพช.</v>
          </cell>
          <cell r="F174" t="str">
            <v>รพช.</v>
          </cell>
          <cell r="G174">
            <v>34</v>
          </cell>
          <cell r="H174" t="str">
            <v>รพช.F2 30,000 - 60,000</v>
          </cell>
          <cell r="I174">
            <v>2.37</v>
          </cell>
          <cell r="J174">
            <v>2.1800000000000002</v>
          </cell>
          <cell r="K174">
            <v>1.96</v>
          </cell>
          <cell r="L174">
            <v>23570425.059999999</v>
          </cell>
          <cell r="M174">
            <v>14046818.25</v>
          </cell>
          <cell r="N174">
            <v>0</v>
          </cell>
          <cell r="O174">
            <v>11589777.08</v>
          </cell>
          <cell r="P174">
            <v>16462660.310000001</v>
          </cell>
          <cell r="Q174">
            <v>0</v>
          </cell>
          <cell r="R174">
            <v>0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 t="str">
            <v>B-</v>
          </cell>
        </row>
        <row r="175">
          <cell r="D175" t="str">
            <v>11235</v>
          </cell>
          <cell r="E175" t="str">
            <v>ทรายทองวัฒนา,รพช.</v>
          </cell>
          <cell r="F175" t="str">
            <v>รพช.</v>
          </cell>
          <cell r="G175">
            <v>39</v>
          </cell>
          <cell r="H175" t="str">
            <v>รพช.F2 &lt;=30,000</v>
          </cell>
          <cell r="I175">
            <v>3</v>
          </cell>
          <cell r="J175">
            <v>2.79</v>
          </cell>
          <cell r="K175">
            <v>2.4900000000000002</v>
          </cell>
          <cell r="L175">
            <v>29424003.109999999</v>
          </cell>
          <cell r="M175">
            <v>9517312.0500000007</v>
          </cell>
          <cell r="N175">
            <v>0</v>
          </cell>
          <cell r="O175">
            <v>11473443.890000001</v>
          </cell>
          <cell r="P175">
            <v>21932012.43</v>
          </cell>
          <cell r="Q175">
            <v>1</v>
          </cell>
          <cell r="R175">
            <v>0</v>
          </cell>
          <cell r="S175">
            <v>0</v>
          </cell>
          <cell r="T175">
            <v>1</v>
          </cell>
          <cell r="U175">
            <v>0</v>
          </cell>
          <cell r="V175">
            <v>1</v>
          </cell>
          <cell r="W175">
            <v>0</v>
          </cell>
          <cell r="X175" t="str">
            <v>C</v>
          </cell>
        </row>
        <row r="176">
          <cell r="D176" t="str">
            <v>11236</v>
          </cell>
          <cell r="E176" t="str">
            <v>ปางศิลาทอง,รพช.</v>
          </cell>
          <cell r="F176" t="str">
            <v>รพช.</v>
          </cell>
          <cell r="G176">
            <v>35</v>
          </cell>
          <cell r="H176" t="str">
            <v>รพช.F2 &lt;=30,000</v>
          </cell>
          <cell r="I176">
            <v>4.1399999999999997</v>
          </cell>
          <cell r="J176">
            <v>3.9</v>
          </cell>
          <cell r="K176">
            <v>3.75</v>
          </cell>
          <cell r="L176">
            <v>45194818.740000002</v>
          </cell>
          <cell r="M176">
            <v>16269909.640000001</v>
          </cell>
          <cell r="N176">
            <v>0</v>
          </cell>
          <cell r="O176">
            <v>16368197.82</v>
          </cell>
          <cell r="P176">
            <v>39582629.490000002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  <cell r="W176">
            <v>0</v>
          </cell>
          <cell r="X176" t="str">
            <v>B</v>
          </cell>
        </row>
        <row r="177">
          <cell r="D177" t="str">
            <v>14135</v>
          </cell>
          <cell r="E177" t="str">
            <v>บึงสามัคคี,รพช.</v>
          </cell>
          <cell r="F177" t="str">
            <v>รพช.</v>
          </cell>
          <cell r="G177">
            <v>40</v>
          </cell>
          <cell r="H177" t="str">
            <v>รพช.F2 &lt;=30,000</v>
          </cell>
          <cell r="I177">
            <v>2.66</v>
          </cell>
          <cell r="J177">
            <v>2.2599999999999998</v>
          </cell>
          <cell r="K177">
            <v>1.92</v>
          </cell>
          <cell r="L177">
            <v>18604658.68</v>
          </cell>
          <cell r="M177">
            <v>8672203.2899999991</v>
          </cell>
          <cell r="N177">
            <v>0</v>
          </cell>
          <cell r="O177">
            <v>9179568.5399999991</v>
          </cell>
          <cell r="P177">
            <v>10289155.84</v>
          </cell>
          <cell r="Q177">
            <v>0</v>
          </cell>
          <cell r="R177">
            <v>0</v>
          </cell>
          <cell r="S177">
            <v>0</v>
          </cell>
          <cell r="T177">
            <v>1</v>
          </cell>
          <cell r="U177">
            <v>0</v>
          </cell>
          <cell r="V177">
            <v>1</v>
          </cell>
          <cell r="W177">
            <v>0</v>
          </cell>
          <cell r="X177" t="str">
            <v>C-</v>
          </cell>
        </row>
        <row r="178">
          <cell r="D178" t="str">
            <v>28010</v>
          </cell>
          <cell r="E178" t="str">
            <v>โกสัมพีนคร,รพช.</v>
          </cell>
          <cell r="F178" t="str">
            <v>รพช.</v>
          </cell>
          <cell r="G178">
            <v>10</v>
          </cell>
          <cell r="H178" t="str">
            <v>รพช.F3 15,000-25,000</v>
          </cell>
          <cell r="I178">
            <v>2.64</v>
          </cell>
          <cell r="J178">
            <v>2.41</v>
          </cell>
          <cell r="K178">
            <v>2.13</v>
          </cell>
          <cell r="L178">
            <v>20249957.969999999</v>
          </cell>
          <cell r="M178">
            <v>9134180.2599999998</v>
          </cell>
          <cell r="N178">
            <v>0</v>
          </cell>
          <cell r="O178">
            <v>11898156.390000001</v>
          </cell>
          <cell r="P178">
            <v>13978645.869999999</v>
          </cell>
          <cell r="Q178">
            <v>0</v>
          </cell>
          <cell r="R178">
            <v>0</v>
          </cell>
          <cell r="S178">
            <v>1</v>
          </cell>
          <cell r="T178">
            <v>1</v>
          </cell>
          <cell r="U178">
            <v>0</v>
          </cell>
          <cell r="V178">
            <v>1</v>
          </cell>
          <cell r="W178">
            <v>1</v>
          </cell>
          <cell r="X178" t="str">
            <v>B-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7</v>
          </cell>
          <cell r="R179">
            <v>6</v>
          </cell>
          <cell r="S179">
            <v>2</v>
          </cell>
          <cell r="T179">
            <v>12</v>
          </cell>
          <cell r="U179">
            <v>6</v>
          </cell>
          <cell r="V179">
            <v>9</v>
          </cell>
          <cell r="W179">
            <v>6</v>
          </cell>
          <cell r="X179">
            <v>0</v>
          </cell>
        </row>
        <row r="180">
          <cell r="D180" t="str">
            <v>10694</v>
          </cell>
          <cell r="E180" t="str">
            <v>ชัยนาทนเรนทร,รพท.</v>
          </cell>
          <cell r="F180" t="str">
            <v>รพท.</v>
          </cell>
          <cell r="G180">
            <v>348</v>
          </cell>
          <cell r="H180" t="str">
            <v>รพท.S &lt;=400</v>
          </cell>
          <cell r="I180">
            <v>3.41</v>
          </cell>
          <cell r="J180">
            <v>3.05</v>
          </cell>
          <cell r="K180">
            <v>1.83</v>
          </cell>
          <cell r="L180">
            <v>145821114.08000001</v>
          </cell>
          <cell r="M180">
            <v>28846628.510000002</v>
          </cell>
          <cell r="N180">
            <v>0</v>
          </cell>
          <cell r="O180">
            <v>58139173</v>
          </cell>
          <cell r="P180">
            <v>50026234.25</v>
          </cell>
          <cell r="Q180">
            <v>1</v>
          </cell>
          <cell r="R180">
            <v>0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 t="str">
            <v>A-</v>
          </cell>
        </row>
        <row r="181">
          <cell r="D181" t="str">
            <v>10802</v>
          </cell>
          <cell r="E181" t="str">
            <v>มโนรมย์,รพช.</v>
          </cell>
          <cell r="F181" t="str">
            <v>รพช.</v>
          </cell>
          <cell r="G181">
            <v>30</v>
          </cell>
          <cell r="H181" t="str">
            <v>รพช.F2 &lt;=30,000</v>
          </cell>
          <cell r="I181">
            <v>2.42</v>
          </cell>
          <cell r="J181">
            <v>2.25</v>
          </cell>
          <cell r="K181">
            <v>1.99</v>
          </cell>
          <cell r="L181">
            <v>18402875.079999998</v>
          </cell>
          <cell r="M181">
            <v>10932529.310000001</v>
          </cell>
          <cell r="N181">
            <v>0</v>
          </cell>
          <cell r="O181">
            <v>11045291.33</v>
          </cell>
          <cell r="P181">
            <v>12796003.279999999</v>
          </cell>
          <cell r="Q181">
            <v>1</v>
          </cell>
          <cell r="R181">
            <v>1</v>
          </cell>
          <cell r="S181">
            <v>0</v>
          </cell>
          <cell r="T181">
            <v>1</v>
          </cell>
          <cell r="U181">
            <v>1</v>
          </cell>
          <cell r="V181">
            <v>0</v>
          </cell>
          <cell r="W181">
            <v>0</v>
          </cell>
          <cell r="X181" t="str">
            <v>B-</v>
          </cell>
        </row>
        <row r="182">
          <cell r="D182" t="str">
            <v>10803</v>
          </cell>
          <cell r="E182" t="str">
            <v>วัดสิงห์,รพช.</v>
          </cell>
          <cell r="F182" t="str">
            <v>รพช.</v>
          </cell>
          <cell r="G182">
            <v>30</v>
          </cell>
          <cell r="H182" t="str">
            <v>รพช.F2 &lt;=30,000</v>
          </cell>
          <cell r="I182">
            <v>2.16</v>
          </cell>
          <cell r="J182">
            <v>2.0699999999999998</v>
          </cell>
          <cell r="K182">
            <v>1.83</v>
          </cell>
          <cell r="L182">
            <v>14360647.09</v>
          </cell>
          <cell r="M182">
            <v>9160620.1699999999</v>
          </cell>
          <cell r="N182">
            <v>0</v>
          </cell>
          <cell r="O182">
            <v>12771260.33</v>
          </cell>
          <cell r="P182">
            <v>10289901.75</v>
          </cell>
          <cell r="Q182">
            <v>1</v>
          </cell>
          <cell r="R182">
            <v>0</v>
          </cell>
          <cell r="S182">
            <v>0</v>
          </cell>
          <cell r="T182">
            <v>0</v>
          </cell>
          <cell r="U182">
            <v>1</v>
          </cell>
          <cell r="V182">
            <v>0</v>
          </cell>
          <cell r="W182">
            <v>1</v>
          </cell>
          <cell r="X182" t="str">
            <v>C</v>
          </cell>
        </row>
        <row r="183">
          <cell r="D183" t="str">
            <v>10804</v>
          </cell>
          <cell r="E183" t="str">
            <v>สรรพยา,รพช.</v>
          </cell>
          <cell r="F183" t="str">
            <v>รพช.</v>
          </cell>
          <cell r="G183">
            <v>30</v>
          </cell>
          <cell r="H183" t="str">
            <v>รพช.F2 &lt;=30,000</v>
          </cell>
          <cell r="I183">
            <v>2.12</v>
          </cell>
          <cell r="J183">
            <v>2.02</v>
          </cell>
          <cell r="K183">
            <v>1.71</v>
          </cell>
          <cell r="L183">
            <v>19648366.960000001</v>
          </cell>
          <cell r="M183">
            <v>10266839.26</v>
          </cell>
          <cell r="N183">
            <v>0</v>
          </cell>
          <cell r="O183">
            <v>10173601.939999999</v>
          </cell>
          <cell r="P183">
            <v>12569206.76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1</v>
          </cell>
          <cell r="X183" t="str">
            <v>D</v>
          </cell>
        </row>
        <row r="184">
          <cell r="D184" t="str">
            <v>10805</v>
          </cell>
          <cell r="E184" t="str">
            <v>สรรคบุรี,รพช.</v>
          </cell>
          <cell r="F184" t="str">
            <v>รพช.</v>
          </cell>
          <cell r="G184">
            <v>60</v>
          </cell>
          <cell r="H184" t="str">
            <v>รพช.F2 30,000 - 60,000</v>
          </cell>
          <cell r="I184">
            <v>1.6</v>
          </cell>
          <cell r="J184">
            <v>1.36</v>
          </cell>
          <cell r="K184">
            <v>1.03</v>
          </cell>
          <cell r="L184">
            <v>17957710.309999999</v>
          </cell>
          <cell r="M184">
            <v>13580376.09</v>
          </cell>
          <cell r="N184">
            <v>0</v>
          </cell>
          <cell r="O184">
            <v>14768821.449999999</v>
          </cell>
          <cell r="P184">
            <v>939881.68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</v>
          </cell>
          <cell r="V184">
            <v>0</v>
          </cell>
          <cell r="W184">
            <v>0</v>
          </cell>
          <cell r="X184" t="str">
            <v>D</v>
          </cell>
        </row>
        <row r="185">
          <cell r="D185" t="str">
            <v>10806</v>
          </cell>
          <cell r="E185" t="str">
            <v>หันคา,รพช.</v>
          </cell>
          <cell r="F185" t="str">
            <v>รพช.</v>
          </cell>
          <cell r="G185">
            <v>30</v>
          </cell>
          <cell r="H185" t="str">
            <v>รพช.F2 30,000 - 60,000</v>
          </cell>
          <cell r="I185">
            <v>3.71</v>
          </cell>
          <cell r="J185">
            <v>3.53</v>
          </cell>
          <cell r="K185">
            <v>3.05</v>
          </cell>
          <cell r="L185">
            <v>45673566.310000002</v>
          </cell>
          <cell r="M185">
            <v>25512523.809999999</v>
          </cell>
          <cell r="N185">
            <v>0</v>
          </cell>
          <cell r="O185">
            <v>24649443.25</v>
          </cell>
          <cell r="P185">
            <v>34529188.210000001</v>
          </cell>
          <cell r="Q185">
            <v>1</v>
          </cell>
          <cell r="R185">
            <v>1</v>
          </cell>
          <cell r="S185">
            <v>0</v>
          </cell>
          <cell r="T185">
            <v>0</v>
          </cell>
          <cell r="U185">
            <v>1</v>
          </cell>
          <cell r="V185">
            <v>0</v>
          </cell>
          <cell r="W185">
            <v>1</v>
          </cell>
          <cell r="X185" t="str">
            <v>B-</v>
          </cell>
        </row>
        <row r="186">
          <cell r="D186" t="str">
            <v>27974</v>
          </cell>
          <cell r="E186" t="str">
            <v>หนองมะโมง,รพช.</v>
          </cell>
          <cell r="F186" t="str">
            <v>รพช.</v>
          </cell>
          <cell r="G186">
            <v>14</v>
          </cell>
          <cell r="H186" t="str">
            <v>รพช.F3 &lt;=15,000</v>
          </cell>
          <cell r="I186">
            <v>1.74</v>
          </cell>
          <cell r="J186">
            <v>1.66</v>
          </cell>
          <cell r="K186">
            <v>1.56</v>
          </cell>
          <cell r="L186">
            <v>11513076.130000001</v>
          </cell>
          <cell r="M186">
            <v>7614980.2999999998</v>
          </cell>
          <cell r="N186">
            <v>0</v>
          </cell>
          <cell r="O186">
            <v>8751548.4800000004</v>
          </cell>
          <cell r="P186">
            <v>8739171.7599999998</v>
          </cell>
          <cell r="Q186">
            <v>0</v>
          </cell>
          <cell r="R186">
            <v>0</v>
          </cell>
          <cell r="S186">
            <v>0</v>
          </cell>
          <cell r="T186">
            <v>1</v>
          </cell>
          <cell r="U186">
            <v>0</v>
          </cell>
          <cell r="V186">
            <v>0</v>
          </cell>
          <cell r="W186">
            <v>1</v>
          </cell>
          <cell r="X186" t="str">
            <v>C-</v>
          </cell>
        </row>
        <row r="187">
          <cell r="D187" t="str">
            <v>27975</v>
          </cell>
          <cell r="E187" t="str">
            <v>เนินขาม,รพช.</v>
          </cell>
          <cell r="F187" t="str">
            <v>รพช.</v>
          </cell>
          <cell r="G187">
            <v>0</v>
          </cell>
          <cell r="H187" t="str">
            <v>รพช.F3 &lt;=15,000</v>
          </cell>
          <cell r="I187">
            <v>2.08</v>
          </cell>
          <cell r="J187">
            <v>1.98</v>
          </cell>
          <cell r="K187">
            <v>1.73</v>
          </cell>
          <cell r="L187">
            <v>14390829.93</v>
          </cell>
          <cell r="M187">
            <v>3035020.45</v>
          </cell>
          <cell r="N187">
            <v>0</v>
          </cell>
          <cell r="O187">
            <v>3952923.92</v>
          </cell>
          <cell r="P187">
            <v>9675321.9399999995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1</v>
          </cell>
          <cell r="V187">
            <v>0</v>
          </cell>
          <cell r="W187">
            <v>0</v>
          </cell>
          <cell r="X187" t="str">
            <v>D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4</v>
          </cell>
          <cell r="R188">
            <v>2</v>
          </cell>
          <cell r="S188">
            <v>1</v>
          </cell>
          <cell r="T188">
            <v>3</v>
          </cell>
          <cell r="U188">
            <v>6</v>
          </cell>
          <cell r="V188">
            <v>1</v>
          </cell>
          <cell r="W188">
            <v>5</v>
          </cell>
          <cell r="X188">
            <v>0</v>
          </cell>
        </row>
        <row r="189">
          <cell r="D189" t="str">
            <v>10675</v>
          </cell>
          <cell r="E189" t="str">
            <v>สวรรค์ประชารักษ์,รพศ.</v>
          </cell>
          <cell r="F189" t="str">
            <v>รพศ.</v>
          </cell>
          <cell r="G189">
            <v>544</v>
          </cell>
          <cell r="H189" t="str">
            <v>รพศ.A &lt;=700</v>
          </cell>
          <cell r="I189">
            <v>4.0999999999999996</v>
          </cell>
          <cell r="J189">
            <v>3.92</v>
          </cell>
          <cell r="K189">
            <v>2.93</v>
          </cell>
          <cell r="L189">
            <v>1275211712.1600001</v>
          </cell>
          <cell r="M189">
            <v>216808970.00999999</v>
          </cell>
          <cell r="N189">
            <v>0</v>
          </cell>
          <cell r="O189">
            <v>229633627.69999999</v>
          </cell>
          <cell r="P189">
            <v>801181726.80999994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0</v>
          </cell>
          <cell r="W189">
            <v>1</v>
          </cell>
          <cell r="X189" t="str">
            <v>A-</v>
          </cell>
        </row>
        <row r="190">
          <cell r="D190" t="str">
            <v>11209</v>
          </cell>
          <cell r="E190" t="str">
            <v>โกรกพระ,รพช.</v>
          </cell>
          <cell r="F190" t="str">
            <v>รพช.</v>
          </cell>
          <cell r="G190">
            <v>30</v>
          </cell>
          <cell r="H190" t="str">
            <v>รพช.F2 &lt;=30,000</v>
          </cell>
          <cell r="I190">
            <v>2.2599999999999998</v>
          </cell>
          <cell r="J190">
            <v>1.99</v>
          </cell>
          <cell r="K190">
            <v>1.47</v>
          </cell>
          <cell r="L190">
            <v>17957477.07</v>
          </cell>
          <cell r="M190">
            <v>17351957.350000001</v>
          </cell>
          <cell r="N190">
            <v>0</v>
          </cell>
          <cell r="O190">
            <v>16518901.27</v>
          </cell>
          <cell r="P190">
            <v>6680908.1200000001</v>
          </cell>
          <cell r="Q190">
            <v>1</v>
          </cell>
          <cell r="R190">
            <v>1</v>
          </cell>
          <cell r="S190">
            <v>0</v>
          </cell>
          <cell r="T190">
            <v>1</v>
          </cell>
          <cell r="U190">
            <v>1</v>
          </cell>
          <cell r="V190">
            <v>0</v>
          </cell>
          <cell r="W190">
            <v>0</v>
          </cell>
          <cell r="X190" t="str">
            <v>B-</v>
          </cell>
        </row>
        <row r="191">
          <cell r="D191" t="str">
            <v>11210</v>
          </cell>
          <cell r="E191" t="str">
            <v>ชุมแสง,รพช.</v>
          </cell>
          <cell r="F191" t="str">
            <v>รพช.</v>
          </cell>
          <cell r="G191">
            <v>60</v>
          </cell>
          <cell r="H191" t="str">
            <v>รพช.F1 &lt;=50,000</v>
          </cell>
          <cell r="I191">
            <v>1.91</v>
          </cell>
          <cell r="J191">
            <v>1.76</v>
          </cell>
          <cell r="K191">
            <v>1.35</v>
          </cell>
          <cell r="L191">
            <v>33097586.829999998</v>
          </cell>
          <cell r="M191">
            <v>21279219.829999998</v>
          </cell>
          <cell r="N191">
            <v>0</v>
          </cell>
          <cell r="O191">
            <v>24234335.359999999</v>
          </cell>
          <cell r="P191">
            <v>12575310.91</v>
          </cell>
          <cell r="Q191">
            <v>1</v>
          </cell>
          <cell r="R191">
            <v>0</v>
          </cell>
          <cell r="S191">
            <v>0</v>
          </cell>
          <cell r="T191">
            <v>1</v>
          </cell>
          <cell r="U191">
            <v>0</v>
          </cell>
          <cell r="V191">
            <v>0</v>
          </cell>
          <cell r="W191">
            <v>1</v>
          </cell>
          <cell r="X191" t="str">
            <v>C</v>
          </cell>
        </row>
        <row r="192">
          <cell r="D192" t="str">
            <v>11211</v>
          </cell>
          <cell r="E192" t="str">
            <v>หนองบัว,รพช.</v>
          </cell>
          <cell r="F192" t="str">
            <v>รพช.</v>
          </cell>
          <cell r="G192">
            <v>60</v>
          </cell>
          <cell r="H192" t="str">
            <v>รพช.F2 30,000 - 60,000</v>
          </cell>
          <cell r="I192">
            <v>3.34</v>
          </cell>
          <cell r="J192">
            <v>3.16</v>
          </cell>
          <cell r="K192">
            <v>1.51</v>
          </cell>
          <cell r="L192">
            <v>71966235.079999998</v>
          </cell>
          <cell r="M192">
            <v>55615981.100000001</v>
          </cell>
          <cell r="N192">
            <v>0</v>
          </cell>
          <cell r="O192">
            <v>53466427.609999999</v>
          </cell>
          <cell r="P192">
            <v>15737149.74</v>
          </cell>
          <cell r="Q192">
            <v>1</v>
          </cell>
          <cell r="R192">
            <v>1</v>
          </cell>
          <cell r="S192">
            <v>0</v>
          </cell>
          <cell r="T192">
            <v>0</v>
          </cell>
          <cell r="U192">
            <v>1</v>
          </cell>
          <cell r="V192">
            <v>0</v>
          </cell>
          <cell r="W192">
            <v>0</v>
          </cell>
          <cell r="X192" t="str">
            <v>C</v>
          </cell>
        </row>
        <row r="193">
          <cell r="D193" t="str">
            <v>11212</v>
          </cell>
          <cell r="E193" t="str">
            <v>บรรพตพิสัย,รพช.</v>
          </cell>
          <cell r="F193" t="str">
            <v>รพช.</v>
          </cell>
          <cell r="G193">
            <v>102</v>
          </cell>
          <cell r="H193" t="str">
            <v>รพช.F1 50,000-100,000</v>
          </cell>
          <cell r="I193">
            <v>2.14</v>
          </cell>
          <cell r="J193">
            <v>2.02</v>
          </cell>
          <cell r="K193">
            <v>1.63</v>
          </cell>
          <cell r="L193">
            <v>38272320.630000003</v>
          </cell>
          <cell r="M193">
            <v>18051619.890000001</v>
          </cell>
          <cell r="N193">
            <v>0</v>
          </cell>
          <cell r="O193">
            <v>23499582.760000002</v>
          </cell>
          <cell r="P193">
            <v>21090378.329999998</v>
          </cell>
          <cell r="Q193">
            <v>1</v>
          </cell>
          <cell r="R193">
            <v>1</v>
          </cell>
          <cell r="S193">
            <v>0</v>
          </cell>
          <cell r="T193">
            <v>1</v>
          </cell>
          <cell r="U193">
            <v>0</v>
          </cell>
          <cell r="V193">
            <v>0</v>
          </cell>
          <cell r="W193">
            <v>1</v>
          </cell>
          <cell r="X193" t="str">
            <v>B-</v>
          </cell>
        </row>
        <row r="194">
          <cell r="D194" t="str">
            <v>11213</v>
          </cell>
          <cell r="E194" t="str">
            <v>เก้าเลี้ยว,รพช.</v>
          </cell>
          <cell r="F194" t="str">
            <v>รพช.</v>
          </cell>
          <cell r="G194">
            <v>33</v>
          </cell>
          <cell r="H194" t="str">
            <v>รพช.F2 &lt;=30,000</v>
          </cell>
          <cell r="I194">
            <v>2.85</v>
          </cell>
          <cell r="J194">
            <v>2.63</v>
          </cell>
          <cell r="K194">
            <v>2.02</v>
          </cell>
          <cell r="L194">
            <v>25255371.170000002</v>
          </cell>
          <cell r="M194">
            <v>11259242.48</v>
          </cell>
          <cell r="N194">
            <v>0</v>
          </cell>
          <cell r="O194">
            <v>10463023.779999999</v>
          </cell>
          <cell r="P194">
            <v>14000273.84</v>
          </cell>
          <cell r="Q194">
            <v>0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0</v>
          </cell>
          <cell r="W194">
            <v>1</v>
          </cell>
          <cell r="X194" t="str">
            <v>B</v>
          </cell>
        </row>
        <row r="195">
          <cell r="D195" t="str">
            <v>11214</v>
          </cell>
          <cell r="E195" t="str">
            <v>ตาคลี,รพช.</v>
          </cell>
          <cell r="F195" t="str">
            <v>รพช.</v>
          </cell>
          <cell r="G195">
            <v>116</v>
          </cell>
          <cell r="H195" t="str">
            <v>รพช. M2 &gt;100</v>
          </cell>
          <cell r="I195">
            <v>1.38</v>
          </cell>
          <cell r="J195">
            <v>1.25</v>
          </cell>
          <cell r="K195">
            <v>0.78</v>
          </cell>
          <cell r="L195">
            <v>20954008.629999999</v>
          </cell>
          <cell r="M195">
            <v>29169603.530000001</v>
          </cell>
          <cell r="N195">
            <v>2</v>
          </cell>
          <cell r="O195">
            <v>33453518.039999999</v>
          </cell>
          <cell r="P195">
            <v>-12260549.689999999</v>
          </cell>
          <cell r="Q195">
            <v>1</v>
          </cell>
          <cell r="R195">
            <v>1</v>
          </cell>
          <cell r="S195">
            <v>0</v>
          </cell>
          <cell r="T195">
            <v>1</v>
          </cell>
          <cell r="U195">
            <v>0</v>
          </cell>
          <cell r="V195">
            <v>0</v>
          </cell>
          <cell r="W195">
            <v>1</v>
          </cell>
          <cell r="X195" t="str">
            <v>B-</v>
          </cell>
        </row>
        <row r="196">
          <cell r="D196" t="str">
            <v>11215</v>
          </cell>
          <cell r="E196" t="str">
            <v>ท่าตะโก,รพช.</v>
          </cell>
          <cell r="F196" t="str">
            <v>รพช.</v>
          </cell>
          <cell r="G196">
            <v>60</v>
          </cell>
          <cell r="H196" t="str">
            <v>รพช.F1 50,000-100,000</v>
          </cell>
          <cell r="I196">
            <v>1.32</v>
          </cell>
          <cell r="J196">
            <v>1.19</v>
          </cell>
          <cell r="K196">
            <v>0.8</v>
          </cell>
          <cell r="L196">
            <v>13017312.08</v>
          </cell>
          <cell r="M196">
            <v>17441840.120000001</v>
          </cell>
          <cell r="N196">
            <v>1</v>
          </cell>
          <cell r="O196">
            <v>19284561.899999999</v>
          </cell>
          <cell r="P196">
            <v>-7985917.0300000003</v>
          </cell>
          <cell r="Q196">
            <v>1</v>
          </cell>
          <cell r="R196">
            <v>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</v>
          </cell>
          <cell r="X196" t="str">
            <v>C</v>
          </cell>
        </row>
        <row r="197">
          <cell r="D197" t="str">
            <v>11216</v>
          </cell>
          <cell r="E197" t="str">
            <v>ไพศาลี,รพช.</v>
          </cell>
          <cell r="F197" t="str">
            <v>รพช.</v>
          </cell>
          <cell r="G197">
            <v>60</v>
          </cell>
          <cell r="H197" t="str">
            <v>รพช.F2 30,000 - 60,000</v>
          </cell>
          <cell r="I197">
            <v>2</v>
          </cell>
          <cell r="J197">
            <v>1.9</v>
          </cell>
          <cell r="K197">
            <v>1.62</v>
          </cell>
          <cell r="L197">
            <v>33705337.740000002</v>
          </cell>
          <cell r="M197">
            <v>26214627.620000001</v>
          </cell>
          <cell r="N197">
            <v>0</v>
          </cell>
          <cell r="O197">
            <v>26983687.09</v>
          </cell>
          <cell r="P197">
            <v>20940130.579999998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0</v>
          </cell>
          <cell r="W197">
            <v>1</v>
          </cell>
          <cell r="X197" t="str">
            <v>B</v>
          </cell>
        </row>
        <row r="198">
          <cell r="D198" t="str">
            <v>11217</v>
          </cell>
          <cell r="E198" t="str">
            <v>พยุหะคีรี,รพช.</v>
          </cell>
          <cell r="F198" t="str">
            <v>รพช.</v>
          </cell>
          <cell r="G198">
            <v>36</v>
          </cell>
          <cell r="H198" t="str">
            <v>รพช.F2 30,000 - 60,000</v>
          </cell>
          <cell r="I198">
            <v>3.44</v>
          </cell>
          <cell r="J198">
            <v>3.17</v>
          </cell>
          <cell r="K198">
            <v>2.59</v>
          </cell>
          <cell r="L198">
            <v>53111916.810000002</v>
          </cell>
          <cell r="M198">
            <v>20380815.91</v>
          </cell>
          <cell r="N198">
            <v>0</v>
          </cell>
          <cell r="O198">
            <v>22865087.550000001</v>
          </cell>
          <cell r="P198">
            <v>34639579.259999998</v>
          </cell>
          <cell r="Q198">
            <v>1</v>
          </cell>
          <cell r="R198">
            <v>1</v>
          </cell>
          <cell r="S198">
            <v>0</v>
          </cell>
          <cell r="T198">
            <v>1</v>
          </cell>
          <cell r="U198">
            <v>0</v>
          </cell>
          <cell r="V198">
            <v>0</v>
          </cell>
          <cell r="W198">
            <v>0</v>
          </cell>
          <cell r="X198" t="str">
            <v>C</v>
          </cell>
        </row>
        <row r="199">
          <cell r="D199" t="str">
            <v>11218</v>
          </cell>
          <cell r="E199" t="str">
            <v>ลาดยาว,รพช.</v>
          </cell>
          <cell r="F199" t="str">
            <v>รพช.</v>
          </cell>
          <cell r="G199">
            <v>90</v>
          </cell>
          <cell r="H199" t="str">
            <v>รพช. M2 &lt;=100</v>
          </cell>
          <cell r="I199">
            <v>1.34</v>
          </cell>
          <cell r="J199">
            <v>1.23</v>
          </cell>
          <cell r="K199">
            <v>0.94</v>
          </cell>
          <cell r="L199">
            <v>24678193.75</v>
          </cell>
          <cell r="M199">
            <v>25919494.510000002</v>
          </cell>
          <cell r="N199">
            <v>1</v>
          </cell>
          <cell r="O199">
            <v>26455821.329999998</v>
          </cell>
          <cell r="P199">
            <v>-4229232.92</v>
          </cell>
          <cell r="Q199">
            <v>1</v>
          </cell>
          <cell r="R199">
            <v>1</v>
          </cell>
          <cell r="S199">
            <v>0</v>
          </cell>
          <cell r="T199">
            <v>0</v>
          </cell>
          <cell r="U199">
            <v>1</v>
          </cell>
          <cell r="V199">
            <v>0</v>
          </cell>
          <cell r="W199">
            <v>1</v>
          </cell>
          <cell r="X199" t="str">
            <v>B-</v>
          </cell>
        </row>
        <row r="200">
          <cell r="D200" t="str">
            <v>11219</v>
          </cell>
          <cell r="E200" t="str">
            <v>ตากฟ้า,รพช.</v>
          </cell>
          <cell r="F200" t="str">
            <v>รพช.</v>
          </cell>
          <cell r="G200">
            <v>30</v>
          </cell>
          <cell r="H200" t="str">
            <v>รพช.F2 30,000 - 60,000</v>
          </cell>
          <cell r="I200">
            <v>1.69</v>
          </cell>
          <cell r="J200">
            <v>1.55</v>
          </cell>
          <cell r="K200">
            <v>1.1200000000000001</v>
          </cell>
          <cell r="L200">
            <v>16909423.699999999</v>
          </cell>
          <cell r="M200">
            <v>12017689.98</v>
          </cell>
          <cell r="N200">
            <v>0</v>
          </cell>
          <cell r="O200">
            <v>13597095.220000001</v>
          </cell>
          <cell r="P200">
            <v>3046670.61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1</v>
          </cell>
          <cell r="V200">
            <v>0</v>
          </cell>
          <cell r="W200">
            <v>0</v>
          </cell>
          <cell r="X200" t="str">
            <v>D</v>
          </cell>
        </row>
        <row r="201">
          <cell r="D201" t="str">
            <v>11220</v>
          </cell>
          <cell r="E201" t="str">
            <v>แม่วงก์,รพช.</v>
          </cell>
          <cell r="F201" t="str">
            <v>รพช.</v>
          </cell>
          <cell r="G201">
            <v>30</v>
          </cell>
          <cell r="H201" t="str">
            <v>รพช.F2 30,000 - 60,000</v>
          </cell>
          <cell r="I201">
            <v>2.11</v>
          </cell>
          <cell r="J201">
            <v>1.99</v>
          </cell>
          <cell r="K201">
            <v>1.76</v>
          </cell>
          <cell r="L201">
            <v>32510668.890000001</v>
          </cell>
          <cell r="M201">
            <v>17958066</v>
          </cell>
          <cell r="N201">
            <v>0</v>
          </cell>
          <cell r="O201">
            <v>21794352.190000001</v>
          </cell>
          <cell r="P201">
            <v>22509063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0</v>
          </cell>
          <cell r="W201">
            <v>1</v>
          </cell>
          <cell r="X201" t="str">
            <v>A-</v>
          </cell>
        </row>
        <row r="202">
          <cell r="D202" t="str">
            <v>40749</v>
          </cell>
          <cell r="E202" t="str">
            <v>ชุมตาบง,รพช.</v>
          </cell>
          <cell r="F202" t="str">
            <v>รพช.</v>
          </cell>
          <cell r="G202">
            <v>0</v>
          </cell>
          <cell r="H202" t="str">
            <v>รพช.F3 &gt;=25,000</v>
          </cell>
          <cell r="I202">
            <v>4.96</v>
          </cell>
          <cell r="J202">
            <v>4.8099999999999996</v>
          </cell>
          <cell r="K202">
            <v>4.01</v>
          </cell>
          <cell r="L202">
            <v>45201579.659999996</v>
          </cell>
          <cell r="M202">
            <v>31585810.690000001</v>
          </cell>
          <cell r="N202">
            <v>0</v>
          </cell>
          <cell r="O202">
            <v>28303843.309999999</v>
          </cell>
          <cell r="P202">
            <v>34317611.240000002</v>
          </cell>
          <cell r="Q202">
            <v>1</v>
          </cell>
          <cell r="R202">
            <v>1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C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12</v>
          </cell>
          <cell r="R203">
            <v>12</v>
          </cell>
          <cell r="S203">
            <v>4</v>
          </cell>
          <cell r="T203">
            <v>9</v>
          </cell>
          <cell r="U203">
            <v>8</v>
          </cell>
          <cell r="V203">
            <v>0</v>
          </cell>
          <cell r="W203">
            <v>9</v>
          </cell>
          <cell r="X203">
            <v>0</v>
          </cell>
        </row>
        <row r="204">
          <cell r="D204" t="str">
            <v>10726</v>
          </cell>
          <cell r="E204" t="str">
            <v>พิจิตร,รพท.</v>
          </cell>
          <cell r="F204" t="str">
            <v>รพท.</v>
          </cell>
          <cell r="G204">
            <v>456</v>
          </cell>
          <cell r="H204" t="str">
            <v>รพท.S &gt;400</v>
          </cell>
          <cell r="I204">
            <v>2.16</v>
          </cell>
          <cell r="J204">
            <v>1.92</v>
          </cell>
          <cell r="K204">
            <v>1.22</v>
          </cell>
          <cell r="L204">
            <v>175743814.47999999</v>
          </cell>
          <cell r="M204">
            <v>30639026.719999999</v>
          </cell>
          <cell r="N204">
            <v>0</v>
          </cell>
          <cell r="O204">
            <v>59777415.710000001</v>
          </cell>
          <cell r="P204">
            <v>34034429.759999998</v>
          </cell>
          <cell r="Q204">
            <v>0</v>
          </cell>
          <cell r="R204">
            <v>0</v>
          </cell>
          <cell r="S204">
            <v>0</v>
          </cell>
          <cell r="T204">
            <v>1</v>
          </cell>
          <cell r="U204">
            <v>1</v>
          </cell>
          <cell r="V204">
            <v>0</v>
          </cell>
          <cell r="W204">
            <v>1</v>
          </cell>
          <cell r="X204" t="str">
            <v>C</v>
          </cell>
        </row>
        <row r="205">
          <cell r="D205" t="str">
            <v>11258</v>
          </cell>
          <cell r="E205" t="str">
            <v>วังทรายพูน,รพช.</v>
          </cell>
          <cell r="F205" t="str">
            <v>รพช.</v>
          </cell>
          <cell r="G205">
            <v>35</v>
          </cell>
          <cell r="H205" t="str">
            <v>รพช.F2 &lt;=30,000</v>
          </cell>
          <cell r="I205">
            <v>2.09</v>
          </cell>
          <cell r="J205">
            <v>1.95</v>
          </cell>
          <cell r="K205">
            <v>1.52</v>
          </cell>
          <cell r="L205">
            <v>13441979.4</v>
          </cell>
          <cell r="M205">
            <v>11268329.550000001</v>
          </cell>
          <cell r="N205">
            <v>0</v>
          </cell>
          <cell r="O205">
            <v>10420008.560000001</v>
          </cell>
          <cell r="P205">
            <v>6407118.1699999999</v>
          </cell>
          <cell r="Q205">
            <v>1</v>
          </cell>
          <cell r="R205">
            <v>1</v>
          </cell>
          <cell r="S205">
            <v>0</v>
          </cell>
          <cell r="T205">
            <v>1</v>
          </cell>
          <cell r="U205">
            <v>0</v>
          </cell>
          <cell r="V205">
            <v>0</v>
          </cell>
          <cell r="W205">
            <v>1</v>
          </cell>
          <cell r="X205" t="str">
            <v>B-</v>
          </cell>
        </row>
        <row r="206">
          <cell r="D206" t="str">
            <v>11259</v>
          </cell>
          <cell r="E206" t="str">
            <v>โพธิ์ประทับช้าง,รพช.</v>
          </cell>
          <cell r="F206" t="str">
            <v>รพช.</v>
          </cell>
          <cell r="G206">
            <v>35</v>
          </cell>
          <cell r="H206" t="str">
            <v>รพช.F2 30,000 - 60,000</v>
          </cell>
          <cell r="I206">
            <v>2.99</v>
          </cell>
          <cell r="J206">
            <v>2.8</v>
          </cell>
          <cell r="K206">
            <v>2.31</v>
          </cell>
          <cell r="L206">
            <v>27863654.059999999</v>
          </cell>
          <cell r="M206">
            <v>19499591.390000001</v>
          </cell>
          <cell r="N206">
            <v>0</v>
          </cell>
          <cell r="O206">
            <v>18220933.120000001</v>
          </cell>
          <cell r="P206">
            <v>16927154.84</v>
          </cell>
          <cell r="Q206">
            <v>1</v>
          </cell>
          <cell r="R206">
            <v>1</v>
          </cell>
          <cell r="S206">
            <v>0</v>
          </cell>
          <cell r="T206">
            <v>1</v>
          </cell>
          <cell r="U206">
            <v>1</v>
          </cell>
          <cell r="V206">
            <v>1</v>
          </cell>
          <cell r="W206">
            <v>0</v>
          </cell>
          <cell r="X206" t="str">
            <v>B</v>
          </cell>
        </row>
        <row r="207">
          <cell r="D207" t="str">
            <v>11260</v>
          </cell>
          <cell r="E207" t="str">
            <v>บางมูลนาก,รพช.</v>
          </cell>
          <cell r="F207" t="str">
            <v>รพช.</v>
          </cell>
          <cell r="G207">
            <v>101</v>
          </cell>
          <cell r="H207" t="str">
            <v>รพช. M2 &gt;100</v>
          </cell>
          <cell r="I207">
            <v>1.8</v>
          </cell>
          <cell r="J207">
            <v>1.65</v>
          </cell>
          <cell r="K207">
            <v>0.76</v>
          </cell>
          <cell r="L207">
            <v>34712630.75</v>
          </cell>
          <cell r="M207">
            <v>36523414.979999997</v>
          </cell>
          <cell r="N207">
            <v>1</v>
          </cell>
          <cell r="O207">
            <v>35430262.93</v>
          </cell>
          <cell r="P207">
            <v>-10801301.57</v>
          </cell>
          <cell r="Q207">
            <v>1</v>
          </cell>
          <cell r="R207">
            <v>1</v>
          </cell>
          <cell r="S207">
            <v>1</v>
          </cell>
          <cell r="T207">
            <v>0</v>
          </cell>
          <cell r="U207">
            <v>0</v>
          </cell>
          <cell r="V207">
            <v>1</v>
          </cell>
          <cell r="W207">
            <v>1</v>
          </cell>
          <cell r="X207" t="str">
            <v>B</v>
          </cell>
        </row>
        <row r="208">
          <cell r="D208" t="str">
            <v>11261</v>
          </cell>
          <cell r="E208" t="str">
            <v>โพทะเล,รพช.</v>
          </cell>
          <cell r="F208" t="str">
            <v>รพช.</v>
          </cell>
          <cell r="G208">
            <v>45</v>
          </cell>
          <cell r="H208" t="str">
            <v>รพช.F2 30,000 - 60,000</v>
          </cell>
          <cell r="I208">
            <v>1.85</v>
          </cell>
          <cell r="J208">
            <v>1.74</v>
          </cell>
          <cell r="K208">
            <v>1.24</v>
          </cell>
          <cell r="L208">
            <v>21253512.43</v>
          </cell>
          <cell r="M208">
            <v>13585871.789999999</v>
          </cell>
          <cell r="N208">
            <v>0</v>
          </cell>
          <cell r="O208">
            <v>14118125.970000001</v>
          </cell>
          <cell r="P208">
            <v>5937591.0499999998</v>
          </cell>
          <cell r="Q208">
            <v>0</v>
          </cell>
          <cell r="R208">
            <v>1</v>
          </cell>
          <cell r="S208">
            <v>0</v>
          </cell>
          <cell r="T208">
            <v>0</v>
          </cell>
          <cell r="U208">
            <v>1</v>
          </cell>
          <cell r="V208">
            <v>1</v>
          </cell>
          <cell r="W208">
            <v>1</v>
          </cell>
          <cell r="X208" t="str">
            <v>B-</v>
          </cell>
        </row>
        <row r="209">
          <cell r="D209" t="str">
            <v>11262</v>
          </cell>
          <cell r="E209" t="str">
            <v>สามง่าม,รพช.</v>
          </cell>
          <cell r="F209" t="str">
            <v>รพช.</v>
          </cell>
          <cell r="G209">
            <v>43</v>
          </cell>
          <cell r="H209" t="str">
            <v>รพช.F2 30,000 - 60,000</v>
          </cell>
          <cell r="I209">
            <v>1.98</v>
          </cell>
          <cell r="J209">
            <v>1.84</v>
          </cell>
          <cell r="K209">
            <v>1.67</v>
          </cell>
          <cell r="L209">
            <v>15184368.359999999</v>
          </cell>
          <cell r="M209">
            <v>12303608.68</v>
          </cell>
          <cell r="N209">
            <v>0</v>
          </cell>
          <cell r="O209">
            <v>15006292.779999999</v>
          </cell>
          <cell r="P209">
            <v>10562345.83</v>
          </cell>
          <cell r="Q209">
            <v>1</v>
          </cell>
          <cell r="R209">
            <v>0</v>
          </cell>
          <cell r="S209">
            <v>0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 t="str">
            <v>B</v>
          </cell>
        </row>
        <row r="210">
          <cell r="D210" t="str">
            <v>11263</v>
          </cell>
          <cell r="E210" t="str">
            <v>ทับคล้อ,รพช.</v>
          </cell>
          <cell r="F210" t="str">
            <v>รพช.</v>
          </cell>
          <cell r="G210">
            <v>34</v>
          </cell>
          <cell r="H210" t="str">
            <v>รพช.F2 30,000 - 60,000</v>
          </cell>
          <cell r="I210">
            <v>1.36</v>
          </cell>
          <cell r="J210">
            <v>1.27</v>
          </cell>
          <cell r="K210">
            <v>1.1200000000000001</v>
          </cell>
          <cell r="L210">
            <v>8982063.5999999996</v>
          </cell>
          <cell r="M210">
            <v>12264872.15</v>
          </cell>
          <cell r="N210">
            <v>1</v>
          </cell>
          <cell r="O210">
            <v>14173877.279999999</v>
          </cell>
          <cell r="P210">
            <v>3103810.05</v>
          </cell>
          <cell r="Q210">
            <v>1</v>
          </cell>
          <cell r="R210">
            <v>1</v>
          </cell>
          <cell r="S210">
            <v>0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 t="str">
            <v>A-</v>
          </cell>
        </row>
        <row r="211">
          <cell r="D211" t="str">
            <v>11456</v>
          </cell>
          <cell r="E211" t="str">
            <v>รพร.ตะพานหิน</v>
          </cell>
          <cell r="F211" t="str">
            <v>รพช.</v>
          </cell>
          <cell r="G211">
            <v>100</v>
          </cell>
          <cell r="H211" t="str">
            <v>รพช. M2 &lt;=100</v>
          </cell>
          <cell r="I211">
            <v>2.41</v>
          </cell>
          <cell r="J211">
            <v>2.11</v>
          </cell>
          <cell r="K211">
            <v>1.46</v>
          </cell>
          <cell r="L211">
            <v>46910431.659999996</v>
          </cell>
          <cell r="M211">
            <v>32364840.620000001</v>
          </cell>
          <cell r="N211">
            <v>0</v>
          </cell>
          <cell r="O211">
            <v>34592957.539999999</v>
          </cell>
          <cell r="P211">
            <v>15201682.539999999</v>
          </cell>
          <cell r="Q211">
            <v>1</v>
          </cell>
          <cell r="R211">
            <v>1</v>
          </cell>
          <cell r="S211">
            <v>0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 t="str">
            <v>A-</v>
          </cell>
        </row>
        <row r="212">
          <cell r="D212" t="str">
            <v>11631</v>
          </cell>
          <cell r="E212" t="str">
            <v>วชิรบารมี,รพช.</v>
          </cell>
          <cell r="F212" t="str">
            <v>รพช.</v>
          </cell>
          <cell r="G212">
            <v>34</v>
          </cell>
          <cell r="H212" t="str">
            <v>รพช.F2 &lt;=30,000</v>
          </cell>
          <cell r="I212">
            <v>1.99</v>
          </cell>
          <cell r="J212">
            <v>1.86</v>
          </cell>
          <cell r="K212">
            <v>1.56</v>
          </cell>
          <cell r="L212">
            <v>13273925.779999999</v>
          </cell>
          <cell r="M212">
            <v>11065913.539999999</v>
          </cell>
          <cell r="N212">
            <v>0</v>
          </cell>
          <cell r="O212">
            <v>11275835.140000001</v>
          </cell>
          <cell r="P212">
            <v>7509434.1699999999</v>
          </cell>
          <cell r="Q212">
            <v>1</v>
          </cell>
          <cell r="R212">
            <v>1</v>
          </cell>
          <cell r="S212">
            <v>0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 t="str">
            <v>A-</v>
          </cell>
        </row>
        <row r="213">
          <cell r="D213" t="str">
            <v>27978</v>
          </cell>
          <cell r="E213" t="str">
            <v>สากเหล็ก,รพช.</v>
          </cell>
          <cell r="F213" t="str">
            <v>รพช.</v>
          </cell>
          <cell r="G213">
            <v>0</v>
          </cell>
          <cell r="H213" t="str">
            <v>รพช.F3 15,000-25,000</v>
          </cell>
          <cell r="I213">
            <v>2.11</v>
          </cell>
          <cell r="J213">
            <v>2.02</v>
          </cell>
          <cell r="K213">
            <v>1.85</v>
          </cell>
          <cell r="L213">
            <v>11767188.9</v>
          </cell>
          <cell r="M213">
            <v>8375855.9800000004</v>
          </cell>
          <cell r="N213">
            <v>0</v>
          </cell>
          <cell r="O213">
            <v>9533063.0199999996</v>
          </cell>
          <cell r="P213">
            <v>8990529.6199999992</v>
          </cell>
          <cell r="Q213">
            <v>1</v>
          </cell>
          <cell r="R213">
            <v>1</v>
          </cell>
          <cell r="S213">
            <v>0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 t="str">
            <v>A-</v>
          </cell>
        </row>
        <row r="214">
          <cell r="D214" t="str">
            <v>27979</v>
          </cell>
          <cell r="E214" t="str">
            <v>บึงนาราง,รพช.</v>
          </cell>
          <cell r="F214" t="str">
            <v>รพช.</v>
          </cell>
          <cell r="G214">
            <v>0</v>
          </cell>
          <cell r="H214" t="str">
            <v>รพช.F3 &lt;=15,000</v>
          </cell>
          <cell r="I214">
            <v>2.92</v>
          </cell>
          <cell r="J214">
            <v>2.8</v>
          </cell>
          <cell r="K214">
            <v>2.56</v>
          </cell>
          <cell r="L214">
            <v>12095678.1</v>
          </cell>
          <cell r="M214">
            <v>6584460.0599999996</v>
          </cell>
          <cell r="N214">
            <v>0</v>
          </cell>
          <cell r="O214">
            <v>7820283.9299999997</v>
          </cell>
          <cell r="P214">
            <v>9358178.0800000001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U214">
            <v>1</v>
          </cell>
          <cell r="V214">
            <v>0</v>
          </cell>
          <cell r="W214">
            <v>1</v>
          </cell>
          <cell r="X214" t="str">
            <v>B</v>
          </cell>
        </row>
        <row r="215">
          <cell r="D215" t="str">
            <v>27980</v>
          </cell>
          <cell r="E215" t="str">
            <v>ดงเจริญ,รพช.</v>
          </cell>
          <cell r="F215" t="str">
            <v>รพช.</v>
          </cell>
          <cell r="G215">
            <v>0</v>
          </cell>
          <cell r="H215" t="str">
            <v>รพช.F3 &lt;=15,000</v>
          </cell>
          <cell r="I215">
            <v>1.73</v>
          </cell>
          <cell r="J215">
            <v>1.64</v>
          </cell>
          <cell r="K215">
            <v>1.51</v>
          </cell>
          <cell r="L215">
            <v>8589543.7400000002</v>
          </cell>
          <cell r="M215">
            <v>8152128.0499999998</v>
          </cell>
          <cell r="N215">
            <v>0</v>
          </cell>
          <cell r="O215">
            <v>9422312.2300000004</v>
          </cell>
          <cell r="P215">
            <v>5873398.7800000003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 t="str">
            <v>A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10</v>
          </cell>
          <cell r="R216">
            <v>10</v>
          </cell>
          <cell r="S216">
            <v>3</v>
          </cell>
          <cell r="T216">
            <v>9</v>
          </cell>
          <cell r="U216">
            <v>10</v>
          </cell>
          <cell r="V216">
            <v>9</v>
          </cell>
          <cell r="W216">
            <v>11</v>
          </cell>
          <cell r="X216">
            <v>0</v>
          </cell>
        </row>
        <row r="217">
          <cell r="D217" t="str">
            <v>10720</v>
          </cell>
          <cell r="E217" t="str">
            <v>อุทัยธานี,รพท.</v>
          </cell>
          <cell r="F217" t="str">
            <v>รพท.</v>
          </cell>
          <cell r="G217">
            <v>350</v>
          </cell>
          <cell r="H217" t="str">
            <v>รพท.S &lt;=400</v>
          </cell>
          <cell r="I217">
            <v>1.97</v>
          </cell>
          <cell r="J217">
            <v>1.78</v>
          </cell>
          <cell r="K217">
            <v>1.25</v>
          </cell>
          <cell r="L217">
            <v>130048592.13</v>
          </cell>
          <cell r="M217">
            <v>28823815.870000001</v>
          </cell>
          <cell r="N217">
            <v>0</v>
          </cell>
          <cell r="O217">
            <v>42299268.219999999</v>
          </cell>
          <cell r="P217">
            <v>33391006.079999998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  <cell r="U217">
            <v>1</v>
          </cell>
          <cell r="V217">
            <v>0</v>
          </cell>
          <cell r="W217">
            <v>1</v>
          </cell>
          <cell r="X217" t="str">
            <v>C</v>
          </cell>
        </row>
        <row r="218">
          <cell r="D218" t="str">
            <v>11221</v>
          </cell>
          <cell r="E218" t="str">
            <v>ทัพทัน,รพช.</v>
          </cell>
          <cell r="F218" t="str">
            <v>รพช.</v>
          </cell>
          <cell r="G218">
            <v>90</v>
          </cell>
          <cell r="H218" t="str">
            <v>รพช.F2 30,000 - 60,000</v>
          </cell>
          <cell r="I218">
            <v>5.01</v>
          </cell>
          <cell r="J218">
            <v>4.5999999999999996</v>
          </cell>
          <cell r="K218">
            <v>4.03</v>
          </cell>
          <cell r="L218">
            <v>77647311.189999998</v>
          </cell>
          <cell r="M218">
            <v>8865507.3900000006</v>
          </cell>
          <cell r="N218">
            <v>0</v>
          </cell>
          <cell r="O218">
            <v>8110236.3799999999</v>
          </cell>
          <cell r="P218">
            <v>58767850.880000003</v>
          </cell>
          <cell r="Q218">
            <v>0</v>
          </cell>
          <cell r="R218">
            <v>0</v>
          </cell>
          <cell r="S218">
            <v>1</v>
          </cell>
          <cell r="T218">
            <v>1</v>
          </cell>
          <cell r="U218">
            <v>1</v>
          </cell>
          <cell r="V218">
            <v>0</v>
          </cell>
          <cell r="W218">
            <v>0</v>
          </cell>
          <cell r="X218" t="str">
            <v>C</v>
          </cell>
        </row>
        <row r="219">
          <cell r="D219" t="str">
            <v>11222</v>
          </cell>
          <cell r="E219" t="str">
            <v>สว่างอารมณ์,รพช.</v>
          </cell>
          <cell r="F219" t="str">
            <v>รพช.</v>
          </cell>
          <cell r="G219">
            <v>30</v>
          </cell>
          <cell r="H219" t="str">
            <v>รพช.F2 &lt;=30,000</v>
          </cell>
          <cell r="I219">
            <v>2.4700000000000002</v>
          </cell>
          <cell r="J219">
            <v>2.35</v>
          </cell>
          <cell r="K219">
            <v>2.09</v>
          </cell>
          <cell r="L219">
            <v>19558403.719999999</v>
          </cell>
          <cell r="M219">
            <v>7842142.4400000004</v>
          </cell>
          <cell r="N219">
            <v>0</v>
          </cell>
          <cell r="O219">
            <v>10185007.67</v>
          </cell>
          <cell r="P219">
            <v>14523354.970000001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  <cell r="U219">
            <v>1</v>
          </cell>
          <cell r="V219">
            <v>0</v>
          </cell>
          <cell r="W219">
            <v>1</v>
          </cell>
          <cell r="X219" t="str">
            <v>C</v>
          </cell>
        </row>
        <row r="220">
          <cell r="D220" t="str">
            <v>11223</v>
          </cell>
          <cell r="E220" t="str">
            <v>หนองฉาง,รพช.</v>
          </cell>
          <cell r="F220" t="str">
            <v>รพช.</v>
          </cell>
          <cell r="G220">
            <v>90</v>
          </cell>
          <cell r="H220" t="str">
            <v>รพช.F1 &lt;=50,000</v>
          </cell>
          <cell r="I220">
            <v>2.21</v>
          </cell>
          <cell r="J220">
            <v>1.91</v>
          </cell>
          <cell r="K220">
            <v>1.04</v>
          </cell>
          <cell r="L220">
            <v>35324433.670000002</v>
          </cell>
          <cell r="M220">
            <v>17538163.579999998</v>
          </cell>
          <cell r="N220">
            <v>0</v>
          </cell>
          <cell r="O220">
            <v>22460248.050000001</v>
          </cell>
          <cell r="P220">
            <v>2158519</v>
          </cell>
          <cell r="Q220">
            <v>1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D</v>
          </cell>
        </row>
        <row r="221">
          <cell r="D221" t="str">
            <v>11224</v>
          </cell>
          <cell r="E221" t="str">
            <v>หนองขาหย่าง,รพช.</v>
          </cell>
          <cell r="F221" t="str">
            <v>รพช.</v>
          </cell>
          <cell r="G221">
            <v>10</v>
          </cell>
          <cell r="H221" t="str">
            <v>รพช.F3 &lt;=15,000</v>
          </cell>
          <cell r="I221">
            <v>2.58</v>
          </cell>
          <cell r="J221">
            <v>2.5099999999999998</v>
          </cell>
          <cell r="K221">
            <v>2.25</v>
          </cell>
          <cell r="L221">
            <v>11364362.720000001</v>
          </cell>
          <cell r="M221">
            <v>4798273.67</v>
          </cell>
          <cell r="N221">
            <v>0</v>
          </cell>
          <cell r="O221">
            <v>4698329.09</v>
          </cell>
          <cell r="P221">
            <v>8959573.8399999999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1</v>
          </cell>
          <cell r="X221" t="str">
            <v>C-</v>
          </cell>
        </row>
        <row r="222">
          <cell r="D222" t="str">
            <v>11225</v>
          </cell>
          <cell r="E222" t="str">
            <v>บ้านไร่,รพช.</v>
          </cell>
          <cell r="F222" t="str">
            <v>รพช.</v>
          </cell>
          <cell r="G222">
            <v>60</v>
          </cell>
          <cell r="H222" t="str">
            <v>รพช.F2 30,000 - 60,000</v>
          </cell>
          <cell r="I222">
            <v>2.0299999999999998</v>
          </cell>
          <cell r="J222">
            <v>1.88</v>
          </cell>
          <cell r="K222">
            <v>1.58</v>
          </cell>
          <cell r="L222">
            <v>25840540.43</v>
          </cell>
          <cell r="M222">
            <v>20647429.199999999</v>
          </cell>
          <cell r="N222">
            <v>0</v>
          </cell>
          <cell r="O222">
            <v>19109633.109999999</v>
          </cell>
          <cell r="P222">
            <v>14429619.09</v>
          </cell>
          <cell r="Q222">
            <v>1</v>
          </cell>
          <cell r="R222">
            <v>1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 t="str">
            <v>C</v>
          </cell>
        </row>
        <row r="223">
          <cell r="D223" t="str">
            <v>11226</v>
          </cell>
          <cell r="E223" t="str">
            <v>ลานสัก,รพช.</v>
          </cell>
          <cell r="F223" t="str">
            <v>รพช.</v>
          </cell>
          <cell r="G223">
            <v>60</v>
          </cell>
          <cell r="H223" t="str">
            <v>รพช.F2 30,000 - 60,000</v>
          </cell>
          <cell r="I223">
            <v>2.34</v>
          </cell>
          <cell r="J223">
            <v>2.15</v>
          </cell>
          <cell r="K223">
            <v>1.52</v>
          </cell>
          <cell r="L223">
            <v>21667491.43</v>
          </cell>
          <cell r="M223">
            <v>17994724.039999999</v>
          </cell>
          <cell r="N223">
            <v>0</v>
          </cell>
          <cell r="O223">
            <v>19883205.52</v>
          </cell>
          <cell r="P223">
            <v>8449416.1600000001</v>
          </cell>
          <cell r="Q223">
            <v>1</v>
          </cell>
          <cell r="R223">
            <v>1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1</v>
          </cell>
          <cell r="X223" t="str">
            <v>C</v>
          </cell>
        </row>
        <row r="224">
          <cell r="D224" t="str">
            <v>11227</v>
          </cell>
          <cell r="E224" t="str">
            <v>ห้วยคต,รพช.</v>
          </cell>
          <cell r="F224" t="str">
            <v>รพช.</v>
          </cell>
          <cell r="G224">
            <v>30</v>
          </cell>
          <cell r="H224" t="str">
            <v>รพช.F2 &lt;=30,000</v>
          </cell>
          <cell r="I224">
            <v>2.98</v>
          </cell>
          <cell r="J224">
            <v>2.83</v>
          </cell>
          <cell r="K224">
            <v>2.37</v>
          </cell>
          <cell r="L224">
            <v>19124872.670000002</v>
          </cell>
          <cell r="M224">
            <v>8544450.1799999997</v>
          </cell>
          <cell r="N224">
            <v>0</v>
          </cell>
          <cell r="O224">
            <v>9954604.7300000004</v>
          </cell>
          <cell r="P224">
            <v>13234272.34</v>
          </cell>
          <cell r="Q224">
            <v>1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1</v>
          </cell>
          <cell r="X224" t="str">
            <v>C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4</v>
          </cell>
          <cell r="R225">
            <v>2</v>
          </cell>
          <cell r="S225">
            <v>1</v>
          </cell>
          <cell r="T225">
            <v>6</v>
          </cell>
          <cell r="U225">
            <v>3</v>
          </cell>
          <cell r="V225">
            <v>0</v>
          </cell>
          <cell r="W225">
            <v>5</v>
          </cell>
          <cell r="X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37</v>
          </cell>
          <cell r="R226">
            <v>32</v>
          </cell>
          <cell r="S226">
            <v>11</v>
          </cell>
          <cell r="T226">
            <v>39</v>
          </cell>
          <cell r="U226">
            <v>33</v>
          </cell>
          <cell r="V226">
            <v>19</v>
          </cell>
          <cell r="W226">
            <v>36</v>
          </cell>
          <cell r="X226">
            <v>0</v>
          </cell>
        </row>
        <row r="227">
          <cell r="D227" t="str">
            <v>10698</v>
          </cell>
          <cell r="E227" t="str">
            <v>นครนายก,รพท.</v>
          </cell>
          <cell r="F227" t="str">
            <v>รพท.</v>
          </cell>
          <cell r="G227">
            <v>314</v>
          </cell>
          <cell r="H227" t="str">
            <v>รพท.S &lt;=400</v>
          </cell>
          <cell r="I227">
            <v>1.48</v>
          </cell>
          <cell r="J227">
            <v>1.3</v>
          </cell>
          <cell r="K227">
            <v>0.57999999999999996</v>
          </cell>
          <cell r="L227">
            <v>82134813.650000006</v>
          </cell>
          <cell r="M227">
            <v>56603844.420000002</v>
          </cell>
          <cell r="N227">
            <v>2</v>
          </cell>
          <cell r="O227">
            <v>68385070.030000001</v>
          </cell>
          <cell r="P227">
            <v>-74668853.780000001</v>
          </cell>
          <cell r="Q227">
            <v>1</v>
          </cell>
          <cell r="R227">
            <v>1</v>
          </cell>
          <cell r="S227">
            <v>0</v>
          </cell>
          <cell r="T227">
            <v>1</v>
          </cell>
          <cell r="U227">
            <v>1</v>
          </cell>
          <cell r="V227">
            <v>0</v>
          </cell>
          <cell r="W227">
            <v>1</v>
          </cell>
          <cell r="X227" t="str">
            <v>B</v>
          </cell>
        </row>
        <row r="228">
          <cell r="D228" t="str">
            <v>10863</v>
          </cell>
          <cell r="E228" t="str">
            <v>ปากพลี,รพช.</v>
          </cell>
          <cell r="F228" t="str">
            <v>รพช.</v>
          </cell>
          <cell r="G228">
            <v>10</v>
          </cell>
          <cell r="H228" t="str">
            <v>รพช.F3 &lt;=15,000</v>
          </cell>
          <cell r="I228">
            <v>2.4300000000000002</v>
          </cell>
          <cell r="J228">
            <v>2.21</v>
          </cell>
          <cell r="K228">
            <v>1.76</v>
          </cell>
          <cell r="L228">
            <v>16267960.539999999</v>
          </cell>
          <cell r="M228">
            <v>7314151.0999999996</v>
          </cell>
          <cell r="N228">
            <v>0</v>
          </cell>
          <cell r="O228">
            <v>8282453.1799999997</v>
          </cell>
          <cell r="P228">
            <v>8625229.8399999999</v>
          </cell>
          <cell r="Q228">
            <v>0</v>
          </cell>
          <cell r="R228">
            <v>0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 t="str">
            <v>D</v>
          </cell>
        </row>
        <row r="229">
          <cell r="D229" t="str">
            <v>10864</v>
          </cell>
          <cell r="E229" t="str">
            <v>บ้านนา,รพช.</v>
          </cell>
          <cell r="F229" t="str">
            <v>รพช.</v>
          </cell>
          <cell r="G229">
            <v>70</v>
          </cell>
          <cell r="H229" t="str">
            <v>รพช.F2 30,000 - 60,000</v>
          </cell>
          <cell r="I229">
            <v>1.4</v>
          </cell>
          <cell r="J229">
            <v>1.22</v>
          </cell>
          <cell r="K229">
            <v>0.95</v>
          </cell>
          <cell r="L229">
            <v>14952228.84</v>
          </cell>
          <cell r="M229">
            <v>23978833.41</v>
          </cell>
          <cell r="N229">
            <v>1</v>
          </cell>
          <cell r="O229">
            <v>17405441.960000001</v>
          </cell>
          <cell r="P229">
            <v>-1942773.55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 t="str">
            <v>C-</v>
          </cell>
        </row>
        <row r="230">
          <cell r="D230" t="str">
            <v>10865</v>
          </cell>
          <cell r="E230" t="str">
            <v>องครักษ์,รพช.</v>
          </cell>
          <cell r="F230" t="str">
            <v>รพช.</v>
          </cell>
          <cell r="G230">
            <v>33</v>
          </cell>
          <cell r="H230" t="str">
            <v>รพช.F2 &lt;=30,000</v>
          </cell>
          <cell r="I230">
            <v>1.54</v>
          </cell>
          <cell r="J230">
            <v>1.42</v>
          </cell>
          <cell r="K230">
            <v>1.1100000000000001</v>
          </cell>
          <cell r="L230">
            <v>10111639.93</v>
          </cell>
          <cell r="M230">
            <v>11242121.99</v>
          </cell>
          <cell r="N230">
            <v>0</v>
          </cell>
          <cell r="O230">
            <v>14680930.810000001</v>
          </cell>
          <cell r="P230">
            <v>2036644.7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</v>
          </cell>
          <cell r="V230">
            <v>0</v>
          </cell>
          <cell r="W230">
            <v>1</v>
          </cell>
          <cell r="X230" t="str">
            <v>C-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2</v>
          </cell>
          <cell r="S231">
            <v>0</v>
          </cell>
          <cell r="T231">
            <v>3</v>
          </cell>
          <cell r="U231">
            <v>2</v>
          </cell>
          <cell r="V231">
            <v>0</v>
          </cell>
          <cell r="W231">
            <v>2</v>
          </cell>
          <cell r="X231">
            <v>0</v>
          </cell>
        </row>
        <row r="232">
          <cell r="D232" t="str">
            <v>10686</v>
          </cell>
          <cell r="E232" t="str">
            <v>พระนั่งเกล้า,รพศ.</v>
          </cell>
          <cell r="F232" t="str">
            <v>รพศ.</v>
          </cell>
          <cell r="G232">
            <v>606</v>
          </cell>
          <cell r="H232" t="str">
            <v>รพศ.A &lt;=700</v>
          </cell>
          <cell r="I232">
            <v>1.21</v>
          </cell>
          <cell r="J232">
            <v>1.1100000000000001</v>
          </cell>
          <cell r="K232">
            <v>0.53</v>
          </cell>
          <cell r="L232">
            <v>124393811.88</v>
          </cell>
          <cell r="M232">
            <v>105919068.59999999</v>
          </cell>
          <cell r="N232">
            <v>2</v>
          </cell>
          <cell r="O232">
            <v>166113689.50999999</v>
          </cell>
          <cell r="P232">
            <v>-279368142.44</v>
          </cell>
          <cell r="Q232">
            <v>1</v>
          </cell>
          <cell r="R232">
            <v>0</v>
          </cell>
          <cell r="S232">
            <v>1</v>
          </cell>
          <cell r="T232">
            <v>0</v>
          </cell>
          <cell r="U232">
            <v>1</v>
          </cell>
          <cell r="V232">
            <v>1</v>
          </cell>
          <cell r="W232">
            <v>1</v>
          </cell>
          <cell r="X232" t="str">
            <v>B</v>
          </cell>
        </row>
        <row r="233">
          <cell r="D233" t="str">
            <v>10756</v>
          </cell>
          <cell r="E233" t="str">
            <v>บางกรวย,รพช.</v>
          </cell>
          <cell r="F233" t="str">
            <v>รพช.</v>
          </cell>
          <cell r="G233">
            <v>20</v>
          </cell>
          <cell r="H233" t="str">
            <v>รพช.F1 &lt;=50,000</v>
          </cell>
          <cell r="I233">
            <v>4.45</v>
          </cell>
          <cell r="J233">
            <v>4.26</v>
          </cell>
          <cell r="K233">
            <v>3.99</v>
          </cell>
          <cell r="L233">
            <v>142816730.59</v>
          </cell>
          <cell r="M233">
            <v>18898587.960000001</v>
          </cell>
          <cell r="N233">
            <v>0</v>
          </cell>
          <cell r="O233">
            <v>25675825</v>
          </cell>
          <cell r="P233">
            <v>123499224.01000001</v>
          </cell>
          <cell r="Q233">
            <v>1</v>
          </cell>
          <cell r="R233">
            <v>0</v>
          </cell>
          <cell r="S233">
            <v>1</v>
          </cell>
          <cell r="T233">
            <v>0</v>
          </cell>
          <cell r="U233">
            <v>1</v>
          </cell>
          <cell r="V233">
            <v>0</v>
          </cell>
          <cell r="W233">
            <v>0</v>
          </cell>
          <cell r="X233" t="str">
            <v>C</v>
          </cell>
        </row>
        <row r="234">
          <cell r="D234" t="str">
            <v>10757</v>
          </cell>
          <cell r="E234" t="str">
            <v>บางใหญ่,รพช.</v>
          </cell>
          <cell r="F234" t="str">
            <v>รพช.</v>
          </cell>
          <cell r="G234">
            <v>80</v>
          </cell>
          <cell r="H234" t="str">
            <v>รพช. M2 &lt;=100</v>
          </cell>
          <cell r="I234">
            <v>1.66</v>
          </cell>
          <cell r="J234">
            <v>1.44</v>
          </cell>
          <cell r="K234">
            <v>1.24</v>
          </cell>
          <cell r="L234">
            <v>50172336.649999999</v>
          </cell>
          <cell r="M234">
            <v>15940931.32</v>
          </cell>
          <cell r="N234">
            <v>0</v>
          </cell>
          <cell r="O234">
            <v>23685751.120000001</v>
          </cell>
          <cell r="P234">
            <v>17947113.010000002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</v>
          </cell>
          <cell r="V234">
            <v>0</v>
          </cell>
          <cell r="W234">
            <v>0</v>
          </cell>
          <cell r="X234" t="str">
            <v>D</v>
          </cell>
        </row>
        <row r="235">
          <cell r="D235" t="str">
            <v>10758</v>
          </cell>
          <cell r="E235" t="str">
            <v>บางบัวทอง,รพช.</v>
          </cell>
          <cell r="F235" t="str">
            <v>รพช.</v>
          </cell>
          <cell r="G235">
            <v>60</v>
          </cell>
          <cell r="H235" t="str">
            <v>รพช. M2 &lt;=100</v>
          </cell>
          <cell r="I235">
            <v>1.47</v>
          </cell>
          <cell r="J235">
            <v>1.38</v>
          </cell>
          <cell r="K235">
            <v>1.1100000000000001</v>
          </cell>
          <cell r="L235">
            <v>40229750.039999999</v>
          </cell>
          <cell r="M235">
            <v>23021726.760000002</v>
          </cell>
          <cell r="N235">
            <v>1</v>
          </cell>
          <cell r="O235">
            <v>28249573.120000001</v>
          </cell>
          <cell r="P235">
            <v>9002392.4600000009</v>
          </cell>
          <cell r="Q235">
            <v>1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</v>
          </cell>
          <cell r="X235" t="str">
            <v>C-</v>
          </cell>
        </row>
        <row r="236">
          <cell r="D236" t="str">
            <v>10759</v>
          </cell>
          <cell r="E236" t="str">
            <v>ไทรน้อย,รพช.</v>
          </cell>
          <cell r="F236" t="str">
            <v>รพช.</v>
          </cell>
          <cell r="G236">
            <v>58</v>
          </cell>
          <cell r="H236" t="str">
            <v>รพช.F2 30,000 - 60,000</v>
          </cell>
          <cell r="I236">
            <v>1.43</v>
          </cell>
          <cell r="J236">
            <v>1.36</v>
          </cell>
          <cell r="K236">
            <v>1.19</v>
          </cell>
          <cell r="L236">
            <v>31093651.960000001</v>
          </cell>
          <cell r="M236">
            <v>12970729</v>
          </cell>
          <cell r="N236">
            <v>1</v>
          </cell>
          <cell r="O236">
            <v>17876001.989999998</v>
          </cell>
          <cell r="P236">
            <v>13722390.93</v>
          </cell>
          <cell r="Q236">
            <v>0</v>
          </cell>
          <cell r="R236">
            <v>0</v>
          </cell>
          <cell r="S236">
            <v>0</v>
          </cell>
          <cell r="T236">
            <v>1</v>
          </cell>
          <cell r="U236">
            <v>0</v>
          </cell>
          <cell r="V236">
            <v>0</v>
          </cell>
          <cell r="W236">
            <v>0</v>
          </cell>
          <cell r="X236" t="str">
            <v>D</v>
          </cell>
        </row>
        <row r="237">
          <cell r="D237" t="str">
            <v>10760</v>
          </cell>
          <cell r="E237" t="str">
            <v>ปากเกร็ด,รพช.</v>
          </cell>
          <cell r="F237" t="str">
            <v>รพช.</v>
          </cell>
          <cell r="G237">
            <v>60</v>
          </cell>
          <cell r="H237" t="str">
            <v>รพช.F1 50,000-100,000</v>
          </cell>
          <cell r="I237">
            <v>3.2</v>
          </cell>
          <cell r="J237">
            <v>2.88</v>
          </cell>
          <cell r="K237">
            <v>2.42</v>
          </cell>
          <cell r="L237">
            <v>102737531.23999999</v>
          </cell>
          <cell r="M237">
            <v>29638467.539999999</v>
          </cell>
          <cell r="N237">
            <v>0</v>
          </cell>
          <cell r="O237">
            <v>36950673.890000001</v>
          </cell>
          <cell r="P237">
            <v>65791248.130000003</v>
          </cell>
          <cell r="Q237">
            <v>1</v>
          </cell>
          <cell r="R237">
            <v>0</v>
          </cell>
          <cell r="S237">
            <v>1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 t="str">
            <v>C</v>
          </cell>
        </row>
        <row r="238">
          <cell r="D238" t="str">
            <v>28875</v>
          </cell>
          <cell r="E238" t="str">
            <v>บางบัวทอง ๒,รพช.</v>
          </cell>
          <cell r="F238" t="str">
            <v>รพช.</v>
          </cell>
          <cell r="G238">
            <v>27</v>
          </cell>
          <cell r="H238" t="str">
            <v>รพช.F3 &lt;=15,000</v>
          </cell>
          <cell r="I238">
            <v>1.43</v>
          </cell>
          <cell r="J238">
            <v>1.36</v>
          </cell>
          <cell r="K238">
            <v>1.08</v>
          </cell>
          <cell r="L238">
            <v>12159972.289999999</v>
          </cell>
          <cell r="M238">
            <v>-151492.81</v>
          </cell>
          <cell r="N238">
            <v>2</v>
          </cell>
          <cell r="O238">
            <v>4790096.9000000004</v>
          </cell>
          <cell r="P238">
            <v>2137637.5299999998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str">
            <v>F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4</v>
          </cell>
          <cell r="R239">
            <v>0</v>
          </cell>
          <cell r="S239">
            <v>3</v>
          </cell>
          <cell r="T239">
            <v>2</v>
          </cell>
          <cell r="U239">
            <v>3</v>
          </cell>
          <cell r="V239">
            <v>1</v>
          </cell>
          <cell r="W239">
            <v>2</v>
          </cell>
          <cell r="X239">
            <v>0</v>
          </cell>
        </row>
        <row r="240">
          <cell r="D240" t="str">
            <v>10687</v>
          </cell>
          <cell r="E240" t="str">
            <v>ปทุมธานี,รพท.</v>
          </cell>
          <cell r="F240" t="str">
            <v>รพท.</v>
          </cell>
          <cell r="G240">
            <v>408</v>
          </cell>
          <cell r="H240" t="str">
            <v>รพท.S &gt;400</v>
          </cell>
          <cell r="I240">
            <v>3.65</v>
          </cell>
          <cell r="J240">
            <v>3.26</v>
          </cell>
          <cell r="K240">
            <v>1.99</v>
          </cell>
          <cell r="L240">
            <v>836023576.38999999</v>
          </cell>
          <cell r="M240">
            <v>73187706.159999996</v>
          </cell>
          <cell r="N240">
            <v>0</v>
          </cell>
          <cell r="O240">
            <v>89773112.170000002</v>
          </cell>
          <cell r="P240">
            <v>315753798.48000002</v>
          </cell>
          <cell r="Q240">
            <v>1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1</v>
          </cell>
          <cell r="W240">
            <v>1</v>
          </cell>
          <cell r="X240" t="str">
            <v>B-</v>
          </cell>
        </row>
        <row r="241">
          <cell r="D241" t="str">
            <v>10761</v>
          </cell>
          <cell r="E241" t="str">
            <v>คลองหลวง,รพช.</v>
          </cell>
          <cell r="F241" t="str">
            <v>รพช.</v>
          </cell>
          <cell r="G241">
            <v>50</v>
          </cell>
          <cell r="H241" t="str">
            <v>รพช.F2 60,000-90,000</v>
          </cell>
          <cell r="I241">
            <v>1.25</v>
          </cell>
          <cell r="J241">
            <v>1.18</v>
          </cell>
          <cell r="K241">
            <v>1.02</v>
          </cell>
          <cell r="L241">
            <v>15224694.289999999</v>
          </cell>
          <cell r="M241">
            <v>15724797.529999999</v>
          </cell>
          <cell r="N241">
            <v>1</v>
          </cell>
          <cell r="O241">
            <v>18687186.129999999</v>
          </cell>
          <cell r="P241">
            <v>1417408.19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</v>
          </cell>
          <cell r="X241" t="str">
            <v>D</v>
          </cell>
        </row>
        <row r="242">
          <cell r="D242" t="str">
            <v>10762</v>
          </cell>
          <cell r="E242" t="str">
            <v>ธัญบุรี,รพช.</v>
          </cell>
          <cell r="F242" t="str">
            <v>รพช.</v>
          </cell>
          <cell r="G242">
            <v>66</v>
          </cell>
          <cell r="H242" t="str">
            <v>รพช. M2 &lt;=100</v>
          </cell>
          <cell r="I242">
            <v>1.44</v>
          </cell>
          <cell r="J242">
            <v>1.34</v>
          </cell>
          <cell r="K242">
            <v>1.25</v>
          </cell>
          <cell r="L242">
            <v>55897431.109999999</v>
          </cell>
          <cell r="M242">
            <v>13083950.210000001</v>
          </cell>
          <cell r="N242">
            <v>1</v>
          </cell>
          <cell r="O242">
            <v>-465132.69</v>
          </cell>
          <cell r="P242">
            <v>31436099.309999999</v>
          </cell>
          <cell r="Q242">
            <v>0</v>
          </cell>
          <cell r="R242">
            <v>0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0</v>
          </cell>
          <cell r="X242" t="str">
            <v>D</v>
          </cell>
        </row>
        <row r="243">
          <cell r="D243" t="str">
            <v>10763</v>
          </cell>
          <cell r="E243" t="str">
            <v>ประชาธิปัตย์,รพช.</v>
          </cell>
          <cell r="F243" t="str">
            <v>รพช.</v>
          </cell>
          <cell r="G243">
            <v>33</v>
          </cell>
          <cell r="H243" t="str">
            <v>รพช.F2 30,000 - 60,000</v>
          </cell>
          <cell r="I243">
            <v>5.0599999999999996</v>
          </cell>
          <cell r="J243">
            <v>4.95</v>
          </cell>
          <cell r="K243">
            <v>4.6900000000000004</v>
          </cell>
          <cell r="L243">
            <v>108651277.7</v>
          </cell>
          <cell r="M243">
            <v>26466131.760000002</v>
          </cell>
          <cell r="N243">
            <v>0</v>
          </cell>
          <cell r="O243">
            <v>27003871.789999999</v>
          </cell>
          <cell r="P243">
            <v>98645903.269999996</v>
          </cell>
          <cell r="Q243">
            <v>1</v>
          </cell>
          <cell r="R243">
            <v>0</v>
          </cell>
          <cell r="S243">
            <v>0</v>
          </cell>
          <cell r="T243">
            <v>0</v>
          </cell>
          <cell r="U243">
            <v>1</v>
          </cell>
          <cell r="V243">
            <v>0</v>
          </cell>
          <cell r="W243">
            <v>0</v>
          </cell>
          <cell r="X243" t="str">
            <v>C-</v>
          </cell>
        </row>
        <row r="244">
          <cell r="D244" t="str">
            <v>10764</v>
          </cell>
          <cell r="E244" t="str">
            <v>หนองเสือ,รพช.</v>
          </cell>
          <cell r="F244" t="str">
            <v>รพช.</v>
          </cell>
          <cell r="G244">
            <v>38</v>
          </cell>
          <cell r="H244" t="str">
            <v>รพช.F2 30,000 - 60,000</v>
          </cell>
          <cell r="I244">
            <v>1.52</v>
          </cell>
          <cell r="J244">
            <v>1.37</v>
          </cell>
          <cell r="K244">
            <v>1.07</v>
          </cell>
          <cell r="L244">
            <v>11450052.880000001</v>
          </cell>
          <cell r="M244">
            <v>13707194.32</v>
          </cell>
          <cell r="N244">
            <v>0</v>
          </cell>
          <cell r="O244">
            <v>16695032.66</v>
          </cell>
          <cell r="P244">
            <v>1386435.12</v>
          </cell>
          <cell r="Q244">
            <v>1</v>
          </cell>
          <cell r="R244">
            <v>1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1</v>
          </cell>
          <cell r="X244" t="str">
            <v>C</v>
          </cell>
        </row>
        <row r="245">
          <cell r="D245" t="str">
            <v>10765</v>
          </cell>
          <cell r="E245" t="str">
            <v>ลาดหลุมแก้ว,รพช.</v>
          </cell>
          <cell r="F245" t="str">
            <v>รพช.</v>
          </cell>
          <cell r="G245">
            <v>30</v>
          </cell>
          <cell r="H245" t="str">
            <v>รพช.F2 &lt;=30,000</v>
          </cell>
          <cell r="I245">
            <v>1.37</v>
          </cell>
          <cell r="J245">
            <v>1.33</v>
          </cell>
          <cell r="K245">
            <v>1.18</v>
          </cell>
          <cell r="L245">
            <v>18625824.75</v>
          </cell>
          <cell r="M245">
            <v>6220237.4699999997</v>
          </cell>
          <cell r="N245">
            <v>1</v>
          </cell>
          <cell r="O245">
            <v>6862496.4199999999</v>
          </cell>
          <cell r="P245">
            <v>9113067.8800000008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</v>
          </cell>
          <cell r="W245">
            <v>1</v>
          </cell>
          <cell r="X245" t="str">
            <v>C-</v>
          </cell>
        </row>
        <row r="246">
          <cell r="D246" t="str">
            <v>10766</v>
          </cell>
          <cell r="E246" t="str">
            <v>ลำลูกกา,รพช.</v>
          </cell>
          <cell r="F246" t="str">
            <v>รพช.</v>
          </cell>
          <cell r="G246">
            <v>35</v>
          </cell>
          <cell r="H246" t="str">
            <v>รพช.F2 30,000 - 60,000</v>
          </cell>
          <cell r="I246">
            <v>2.81</v>
          </cell>
          <cell r="J246">
            <v>2.74</v>
          </cell>
          <cell r="K246">
            <v>2.4500000000000002</v>
          </cell>
          <cell r="L246">
            <v>59017261.950000003</v>
          </cell>
          <cell r="M246">
            <v>14156850.949999999</v>
          </cell>
          <cell r="N246">
            <v>0</v>
          </cell>
          <cell r="O246">
            <v>13863757.09</v>
          </cell>
          <cell r="P246">
            <v>47358794.840000004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</v>
          </cell>
          <cell r="V246">
            <v>0</v>
          </cell>
          <cell r="W246">
            <v>1</v>
          </cell>
          <cell r="X246" t="str">
            <v>C-</v>
          </cell>
        </row>
        <row r="247">
          <cell r="D247" t="str">
            <v>10767</v>
          </cell>
          <cell r="E247" t="str">
            <v>สามโคก,รพช.</v>
          </cell>
          <cell r="F247" t="str">
            <v>รพช.</v>
          </cell>
          <cell r="G247">
            <v>38</v>
          </cell>
          <cell r="H247" t="str">
            <v>รพช.F2 &lt;=30,000</v>
          </cell>
          <cell r="I247">
            <v>1.38</v>
          </cell>
          <cell r="J247">
            <v>1.33</v>
          </cell>
          <cell r="K247">
            <v>0.73</v>
          </cell>
          <cell r="L247">
            <v>13432476.529999999</v>
          </cell>
          <cell r="M247">
            <v>9940976.4600000009</v>
          </cell>
          <cell r="N247">
            <v>2</v>
          </cell>
          <cell r="O247">
            <v>11924856.66</v>
          </cell>
          <cell r="P247">
            <v>-9313162.4199999999</v>
          </cell>
          <cell r="Q247">
            <v>0</v>
          </cell>
          <cell r="R247">
            <v>0</v>
          </cell>
          <cell r="S247">
            <v>1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str">
            <v>D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3</v>
          </cell>
          <cell r="R248">
            <v>1</v>
          </cell>
          <cell r="S248">
            <v>2</v>
          </cell>
          <cell r="T248">
            <v>1</v>
          </cell>
          <cell r="U248">
            <v>2</v>
          </cell>
          <cell r="V248">
            <v>2</v>
          </cell>
          <cell r="W248">
            <v>5</v>
          </cell>
          <cell r="X248">
            <v>0</v>
          </cell>
        </row>
        <row r="249">
          <cell r="D249" t="str">
            <v>10660</v>
          </cell>
          <cell r="E249" t="str">
            <v>พระนครศรีอยุธยา,รพศ.</v>
          </cell>
          <cell r="F249" t="str">
            <v>รพศ.</v>
          </cell>
          <cell r="G249">
            <v>524</v>
          </cell>
          <cell r="H249" t="str">
            <v>รพศ.A &lt;=700</v>
          </cell>
          <cell r="I249">
            <v>3.6</v>
          </cell>
          <cell r="J249">
            <v>3.37</v>
          </cell>
          <cell r="K249">
            <v>1.38</v>
          </cell>
          <cell r="L249">
            <v>562013114.41999996</v>
          </cell>
          <cell r="M249">
            <v>89737693.349999994</v>
          </cell>
          <cell r="N249">
            <v>0</v>
          </cell>
          <cell r="O249">
            <v>124085341.91</v>
          </cell>
          <cell r="P249">
            <v>82670759.810000002</v>
          </cell>
          <cell r="Q249">
            <v>1</v>
          </cell>
          <cell r="R249">
            <v>1</v>
          </cell>
          <cell r="S249">
            <v>1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 t="str">
            <v>B-</v>
          </cell>
        </row>
        <row r="250">
          <cell r="D250" t="str">
            <v>10688</v>
          </cell>
          <cell r="E250" t="str">
            <v>เสนา,รพท.</v>
          </cell>
          <cell r="F250" t="str">
            <v>รพท.</v>
          </cell>
          <cell r="G250">
            <v>208</v>
          </cell>
          <cell r="H250" t="str">
            <v>รพท. M1 &gt;200</v>
          </cell>
          <cell r="I250">
            <v>0.85</v>
          </cell>
          <cell r="J250">
            <v>0.8</v>
          </cell>
          <cell r="K250">
            <v>0.54</v>
          </cell>
          <cell r="L250">
            <v>-26471753.690000001</v>
          </cell>
          <cell r="M250">
            <v>19189355.399999999</v>
          </cell>
          <cell r="N250">
            <v>6</v>
          </cell>
          <cell r="O250">
            <v>36275066.060000002</v>
          </cell>
          <cell r="P250">
            <v>-79407740.170000002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1</v>
          </cell>
          <cell r="X250" t="str">
            <v>C-</v>
          </cell>
        </row>
        <row r="251">
          <cell r="D251" t="str">
            <v>10768</v>
          </cell>
          <cell r="E251" t="str">
            <v>ท่าเรือ,รพช.</v>
          </cell>
          <cell r="F251" t="str">
            <v>รพช.</v>
          </cell>
          <cell r="G251">
            <v>30</v>
          </cell>
          <cell r="H251" t="str">
            <v>รพช.F2 &lt;=30,000</v>
          </cell>
          <cell r="I251">
            <v>1.46</v>
          </cell>
          <cell r="J251">
            <v>1.3</v>
          </cell>
          <cell r="K251">
            <v>0.99</v>
          </cell>
          <cell r="L251">
            <v>13241858.32</v>
          </cell>
          <cell r="M251">
            <v>9023760.0999999996</v>
          </cell>
          <cell r="N251">
            <v>1</v>
          </cell>
          <cell r="O251">
            <v>9314016.2400000002</v>
          </cell>
          <cell r="P251">
            <v>-361274.03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1</v>
          </cell>
          <cell r="V251">
            <v>0</v>
          </cell>
          <cell r="W251">
            <v>1</v>
          </cell>
          <cell r="X251" t="str">
            <v>C</v>
          </cell>
        </row>
        <row r="252">
          <cell r="D252" t="str">
            <v>10769</v>
          </cell>
          <cell r="E252" t="str">
            <v>สมเด็จพระสังฆราช(นครหลวง),รพช.</v>
          </cell>
          <cell r="F252" t="str">
            <v>รพช.</v>
          </cell>
          <cell r="G252">
            <v>66</v>
          </cell>
          <cell r="H252" t="str">
            <v>รพช.F2 &lt;=30,000</v>
          </cell>
          <cell r="I252">
            <v>2.29</v>
          </cell>
          <cell r="J252">
            <v>2.08</v>
          </cell>
          <cell r="K252">
            <v>1.76</v>
          </cell>
          <cell r="L252">
            <v>17702646.260000002</v>
          </cell>
          <cell r="M252">
            <v>1092895.32</v>
          </cell>
          <cell r="N252">
            <v>0</v>
          </cell>
          <cell r="O252">
            <v>6027988.7400000002</v>
          </cell>
          <cell r="P252">
            <v>10397366.83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0</v>
          </cell>
          <cell r="X252" t="str">
            <v>D</v>
          </cell>
        </row>
        <row r="253">
          <cell r="D253" t="str">
            <v>10770</v>
          </cell>
          <cell r="E253" t="str">
            <v>บางไทร,รพช.</v>
          </cell>
          <cell r="F253" t="str">
            <v>รพช.</v>
          </cell>
          <cell r="G253">
            <v>24</v>
          </cell>
          <cell r="H253" t="str">
            <v>รพช.F2 &lt;=30,000</v>
          </cell>
          <cell r="I253">
            <v>1.89</v>
          </cell>
          <cell r="J253">
            <v>1.7</v>
          </cell>
          <cell r="K253">
            <v>1.53</v>
          </cell>
          <cell r="L253">
            <v>18647039.789999999</v>
          </cell>
          <cell r="M253">
            <v>8640304.3499999996</v>
          </cell>
          <cell r="N253">
            <v>0</v>
          </cell>
          <cell r="O253">
            <v>11227170.210000001</v>
          </cell>
          <cell r="P253">
            <v>11130064.4</v>
          </cell>
          <cell r="Q253">
            <v>1</v>
          </cell>
          <cell r="R253">
            <v>0</v>
          </cell>
          <cell r="S253">
            <v>0</v>
          </cell>
          <cell r="T253">
            <v>1</v>
          </cell>
          <cell r="U253">
            <v>1</v>
          </cell>
          <cell r="V253">
            <v>0</v>
          </cell>
          <cell r="W253">
            <v>0</v>
          </cell>
          <cell r="X253" t="str">
            <v>C</v>
          </cell>
        </row>
        <row r="254">
          <cell r="D254" t="str">
            <v>10771</v>
          </cell>
          <cell r="E254" t="str">
            <v>บางบาล,รพช.</v>
          </cell>
          <cell r="F254" t="str">
            <v>รพช.</v>
          </cell>
          <cell r="G254">
            <v>84</v>
          </cell>
          <cell r="H254" t="str">
            <v>รพช.F2 &lt;=30,000</v>
          </cell>
          <cell r="I254">
            <v>1.43</v>
          </cell>
          <cell r="J254">
            <v>1.35</v>
          </cell>
          <cell r="K254">
            <v>1.1599999999999999</v>
          </cell>
          <cell r="L254">
            <v>8936833.6099999994</v>
          </cell>
          <cell r="M254">
            <v>5675173.1299999999</v>
          </cell>
          <cell r="N254">
            <v>1</v>
          </cell>
          <cell r="O254">
            <v>6330437.8799999999</v>
          </cell>
          <cell r="P254">
            <v>3374985.2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 t="str">
            <v>D</v>
          </cell>
        </row>
        <row r="255">
          <cell r="D255" t="str">
            <v>10772</v>
          </cell>
          <cell r="E255" t="str">
            <v>บางปะอิน,รพช.</v>
          </cell>
          <cell r="F255" t="str">
            <v>รพช.</v>
          </cell>
          <cell r="G255">
            <v>30</v>
          </cell>
          <cell r="H255" t="str">
            <v>รพช. M2 &lt;=100</v>
          </cell>
          <cell r="I255">
            <v>1.51</v>
          </cell>
          <cell r="J255">
            <v>1.36</v>
          </cell>
          <cell r="K255">
            <v>0.98</v>
          </cell>
          <cell r="L255">
            <v>28059409.68</v>
          </cell>
          <cell r="M255">
            <v>22894338.48</v>
          </cell>
          <cell r="N255">
            <v>0</v>
          </cell>
          <cell r="O255">
            <v>22228032.920000002</v>
          </cell>
          <cell r="P255">
            <v>-1576255.79</v>
          </cell>
          <cell r="Q255">
            <v>1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1</v>
          </cell>
          <cell r="X255" t="str">
            <v>C-</v>
          </cell>
        </row>
        <row r="256">
          <cell r="D256" t="str">
            <v>10773</v>
          </cell>
          <cell r="E256" t="str">
            <v>บางปะหัน,รพช.</v>
          </cell>
          <cell r="F256" t="str">
            <v>รพช.</v>
          </cell>
          <cell r="G256">
            <v>30</v>
          </cell>
          <cell r="H256" t="str">
            <v>รพช.F2 &lt;=30,000</v>
          </cell>
          <cell r="I256">
            <v>1.44</v>
          </cell>
          <cell r="J256">
            <v>1.28</v>
          </cell>
          <cell r="K256">
            <v>0.91</v>
          </cell>
          <cell r="L256">
            <v>13318413.9</v>
          </cell>
          <cell r="M256">
            <v>8677260.5199999996</v>
          </cell>
          <cell r="N256">
            <v>1</v>
          </cell>
          <cell r="O256">
            <v>8488201.5399999991</v>
          </cell>
          <cell r="P256">
            <v>-2874908.67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str">
            <v>F</v>
          </cell>
        </row>
        <row r="257">
          <cell r="D257" t="str">
            <v>10774</v>
          </cell>
          <cell r="E257" t="str">
            <v>ผักไห่,รพช.</v>
          </cell>
          <cell r="F257" t="str">
            <v>รพช.</v>
          </cell>
          <cell r="G257">
            <v>31</v>
          </cell>
          <cell r="H257" t="str">
            <v>รพช.F2 &lt;=30,000</v>
          </cell>
          <cell r="I257">
            <v>1.44</v>
          </cell>
          <cell r="J257">
            <v>1.35</v>
          </cell>
          <cell r="K257">
            <v>1.18</v>
          </cell>
          <cell r="L257">
            <v>13778942.609999999</v>
          </cell>
          <cell r="M257">
            <v>9870575.9399999995</v>
          </cell>
          <cell r="N257">
            <v>1</v>
          </cell>
          <cell r="O257">
            <v>11627819.57</v>
          </cell>
          <cell r="P257">
            <v>5708247.5599999996</v>
          </cell>
          <cell r="Q257">
            <v>1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  <cell r="W257">
            <v>1</v>
          </cell>
          <cell r="X257" t="str">
            <v>C</v>
          </cell>
        </row>
        <row r="258">
          <cell r="D258" t="str">
            <v>10775</v>
          </cell>
          <cell r="E258" t="str">
            <v>ภาชี,รพช.</v>
          </cell>
          <cell r="F258" t="str">
            <v>รพช.</v>
          </cell>
          <cell r="G258">
            <v>46</v>
          </cell>
          <cell r="H258" t="str">
            <v>รพช.F2 &lt;=30,000</v>
          </cell>
          <cell r="I258">
            <v>2.29</v>
          </cell>
          <cell r="J258">
            <v>2.1</v>
          </cell>
          <cell r="K258">
            <v>1.65</v>
          </cell>
          <cell r="L258">
            <v>25444094.219999999</v>
          </cell>
          <cell r="M258">
            <v>14964176.67</v>
          </cell>
          <cell r="N258">
            <v>0</v>
          </cell>
          <cell r="O258">
            <v>15113970.82</v>
          </cell>
          <cell r="P258">
            <v>12854860.6</v>
          </cell>
          <cell r="Q258">
            <v>1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str">
            <v>C-</v>
          </cell>
        </row>
        <row r="259">
          <cell r="D259" t="str">
            <v>10776</v>
          </cell>
          <cell r="E259" t="str">
            <v>ลาดบัวหลวง,รพช.</v>
          </cell>
          <cell r="F259" t="str">
            <v>รพช.</v>
          </cell>
          <cell r="G259">
            <v>30</v>
          </cell>
          <cell r="H259" t="str">
            <v>รพช.F2 &lt;=30,000</v>
          </cell>
          <cell r="I259">
            <v>2.34</v>
          </cell>
          <cell r="J259">
            <v>2.14</v>
          </cell>
          <cell r="K259">
            <v>1.71</v>
          </cell>
          <cell r="L259">
            <v>23945468.949999999</v>
          </cell>
          <cell r="M259">
            <v>14486139.619999999</v>
          </cell>
          <cell r="N259">
            <v>0</v>
          </cell>
          <cell r="O259">
            <v>15838008.32</v>
          </cell>
          <cell r="P259">
            <v>12556768.67</v>
          </cell>
          <cell r="Q259">
            <v>1</v>
          </cell>
          <cell r="R259">
            <v>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str">
            <v>C-</v>
          </cell>
        </row>
        <row r="260">
          <cell r="D260" t="str">
            <v>10777</v>
          </cell>
          <cell r="E260" t="str">
            <v>วังน้อย,รพช.</v>
          </cell>
          <cell r="F260" t="str">
            <v>รพช.</v>
          </cell>
          <cell r="G260">
            <v>40</v>
          </cell>
          <cell r="H260" t="str">
            <v>รพช.F1 &lt;=50,000</v>
          </cell>
          <cell r="I260">
            <v>3.67</v>
          </cell>
          <cell r="J260">
            <v>2.89</v>
          </cell>
          <cell r="K260">
            <v>2.5499999999999998</v>
          </cell>
          <cell r="L260">
            <v>72732464.510000005</v>
          </cell>
          <cell r="M260">
            <v>33370293.23</v>
          </cell>
          <cell r="N260">
            <v>0</v>
          </cell>
          <cell r="O260">
            <v>26190646.780000001</v>
          </cell>
          <cell r="P260">
            <v>42150716.219999999</v>
          </cell>
          <cell r="Q260">
            <v>1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str">
            <v>D</v>
          </cell>
        </row>
        <row r="261">
          <cell r="D261" t="str">
            <v>10778</v>
          </cell>
          <cell r="E261" t="str">
            <v>บางซ้าย,รพช.</v>
          </cell>
          <cell r="F261" t="str">
            <v>รพช.</v>
          </cell>
          <cell r="G261">
            <v>31</v>
          </cell>
          <cell r="H261" t="str">
            <v>รพช.F3 &lt;=15,000</v>
          </cell>
          <cell r="I261">
            <v>2.1800000000000002</v>
          </cell>
          <cell r="J261">
            <v>1.94</v>
          </cell>
          <cell r="K261">
            <v>1.76</v>
          </cell>
          <cell r="L261">
            <v>8665522.9399999995</v>
          </cell>
          <cell r="M261">
            <v>5608140</v>
          </cell>
          <cell r="N261">
            <v>0</v>
          </cell>
          <cell r="O261">
            <v>6320918.6799999997</v>
          </cell>
          <cell r="P261">
            <v>5558696.04</v>
          </cell>
          <cell r="Q261">
            <v>0</v>
          </cell>
          <cell r="R261">
            <v>1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  <cell r="W261">
            <v>0</v>
          </cell>
          <cell r="X261" t="str">
            <v>C-</v>
          </cell>
        </row>
        <row r="262">
          <cell r="D262" t="str">
            <v>10779</v>
          </cell>
          <cell r="E262" t="str">
            <v>อุทัย,รพช.</v>
          </cell>
          <cell r="F262" t="str">
            <v>รพช.</v>
          </cell>
          <cell r="G262">
            <v>10</v>
          </cell>
          <cell r="H262" t="str">
            <v>รพช.F2 &lt;=30,000</v>
          </cell>
          <cell r="I262">
            <v>1.47</v>
          </cell>
          <cell r="J262">
            <v>1.3</v>
          </cell>
          <cell r="K262">
            <v>0.95</v>
          </cell>
          <cell r="L262">
            <v>10990826.199999999</v>
          </cell>
          <cell r="M262">
            <v>7598133.5499999998</v>
          </cell>
          <cell r="N262">
            <v>1</v>
          </cell>
          <cell r="O262">
            <v>9981265.6899999995</v>
          </cell>
          <cell r="P262">
            <v>-1065400.1200000001</v>
          </cell>
          <cell r="Q262">
            <v>0</v>
          </cell>
          <cell r="R262">
            <v>0</v>
          </cell>
          <cell r="S262">
            <v>0</v>
          </cell>
          <cell r="T262">
            <v>1</v>
          </cell>
          <cell r="U262">
            <v>0</v>
          </cell>
          <cell r="V262">
            <v>0</v>
          </cell>
          <cell r="W262">
            <v>0</v>
          </cell>
          <cell r="X262" t="str">
            <v>D</v>
          </cell>
        </row>
        <row r="263">
          <cell r="D263" t="str">
            <v>10780</v>
          </cell>
          <cell r="E263" t="str">
            <v>มหาราช,รพช.</v>
          </cell>
          <cell r="F263" t="str">
            <v>รพช.</v>
          </cell>
          <cell r="G263">
            <v>24</v>
          </cell>
          <cell r="H263" t="str">
            <v>รพช.F3 &lt;=15,000</v>
          </cell>
          <cell r="I263">
            <v>1.37</v>
          </cell>
          <cell r="J263">
            <v>1.25</v>
          </cell>
          <cell r="K263">
            <v>0.78</v>
          </cell>
          <cell r="L263">
            <v>5154062.82</v>
          </cell>
          <cell r="M263">
            <v>9564163.7799999993</v>
          </cell>
          <cell r="N263">
            <v>2</v>
          </cell>
          <cell r="O263">
            <v>10999344.16</v>
          </cell>
          <cell r="P263">
            <v>-3065093.54</v>
          </cell>
          <cell r="Q263">
            <v>1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str">
            <v>D</v>
          </cell>
        </row>
        <row r="264">
          <cell r="D264" t="str">
            <v>10781</v>
          </cell>
          <cell r="E264" t="str">
            <v>บ้านแพรก,รพช.</v>
          </cell>
          <cell r="F264" t="str">
            <v>รพช.</v>
          </cell>
          <cell r="G264">
            <v>24</v>
          </cell>
          <cell r="H264" t="str">
            <v>รพช.F3 &lt;=15,000</v>
          </cell>
          <cell r="I264">
            <v>1.9</v>
          </cell>
          <cell r="J264">
            <v>1.76</v>
          </cell>
          <cell r="K264">
            <v>1.42</v>
          </cell>
          <cell r="L264">
            <v>7432761.3300000001</v>
          </cell>
          <cell r="M264">
            <v>2124345.83</v>
          </cell>
          <cell r="N264">
            <v>0</v>
          </cell>
          <cell r="O264">
            <v>3210563.34</v>
          </cell>
          <cell r="P264">
            <v>3513628.89</v>
          </cell>
          <cell r="Q264">
            <v>0</v>
          </cell>
          <cell r="R264">
            <v>0</v>
          </cell>
          <cell r="S264">
            <v>0</v>
          </cell>
          <cell r="T264">
            <v>1</v>
          </cell>
          <cell r="U264">
            <v>0</v>
          </cell>
          <cell r="V264">
            <v>0</v>
          </cell>
          <cell r="W264">
            <v>1</v>
          </cell>
          <cell r="X264" t="str">
            <v>C-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8</v>
          </cell>
          <cell r="R265">
            <v>4</v>
          </cell>
          <cell r="S265">
            <v>1</v>
          </cell>
          <cell r="T265">
            <v>8</v>
          </cell>
          <cell r="U265">
            <v>3</v>
          </cell>
          <cell r="V265">
            <v>0</v>
          </cell>
          <cell r="W265">
            <v>6</v>
          </cell>
          <cell r="X265">
            <v>0</v>
          </cell>
        </row>
        <row r="266">
          <cell r="D266" t="str">
            <v>10690</v>
          </cell>
          <cell r="E266" t="str">
            <v>พระนารายณ์มหาราช,รพท.</v>
          </cell>
          <cell r="F266" t="str">
            <v>รพท.</v>
          </cell>
          <cell r="G266">
            <v>428</v>
          </cell>
          <cell r="H266" t="str">
            <v>รพท.S &gt;400</v>
          </cell>
          <cell r="I266">
            <v>1.96</v>
          </cell>
          <cell r="J266">
            <v>1.8</v>
          </cell>
          <cell r="K266">
            <v>0.64</v>
          </cell>
          <cell r="L266">
            <v>283195542.02999997</v>
          </cell>
          <cell r="M266">
            <v>69255493.049999997</v>
          </cell>
          <cell r="N266">
            <v>1</v>
          </cell>
          <cell r="O266">
            <v>108452916.93000001</v>
          </cell>
          <cell r="P266">
            <v>-95702035.829999998</v>
          </cell>
          <cell r="Q266">
            <v>1</v>
          </cell>
          <cell r="R266">
            <v>0</v>
          </cell>
          <cell r="S266">
            <v>1</v>
          </cell>
          <cell r="T266">
            <v>0</v>
          </cell>
          <cell r="U266">
            <v>0</v>
          </cell>
          <cell r="V266">
            <v>0</v>
          </cell>
          <cell r="W266">
            <v>1</v>
          </cell>
          <cell r="X266" t="str">
            <v>C</v>
          </cell>
        </row>
        <row r="267">
          <cell r="D267" t="str">
            <v>10691</v>
          </cell>
          <cell r="E267" t="str">
            <v>บ้านหมี่,รพท.</v>
          </cell>
          <cell r="F267" t="str">
            <v>รพท.</v>
          </cell>
          <cell r="G267">
            <v>258</v>
          </cell>
          <cell r="H267" t="str">
            <v>รพท. M1 &gt;200</v>
          </cell>
          <cell r="I267">
            <v>1.36</v>
          </cell>
          <cell r="J267">
            <v>1.24</v>
          </cell>
          <cell r="K267">
            <v>0.84</v>
          </cell>
          <cell r="L267">
            <v>54629874.210000001</v>
          </cell>
          <cell r="M267">
            <v>-17384667.59</v>
          </cell>
          <cell r="N267">
            <v>2</v>
          </cell>
          <cell r="O267">
            <v>-4062660.41</v>
          </cell>
          <cell r="P267">
            <v>64794891.310000002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1</v>
          </cell>
          <cell r="X267" t="str">
            <v>D</v>
          </cell>
        </row>
        <row r="268">
          <cell r="D268" t="str">
            <v>10789</v>
          </cell>
          <cell r="E268" t="str">
            <v>พัฒนานิคม,รพช.</v>
          </cell>
          <cell r="F268" t="str">
            <v>รพช.</v>
          </cell>
          <cell r="G268">
            <v>66</v>
          </cell>
          <cell r="H268" t="str">
            <v>รพช.F2 30,000 - 60,000</v>
          </cell>
          <cell r="I268">
            <v>1.92</v>
          </cell>
          <cell r="J268">
            <v>1.77</v>
          </cell>
          <cell r="K268">
            <v>1.38</v>
          </cell>
          <cell r="L268">
            <v>27464824.469999999</v>
          </cell>
          <cell r="M268">
            <v>20025111.199999999</v>
          </cell>
          <cell r="N268">
            <v>0</v>
          </cell>
          <cell r="O268">
            <v>22314435.27</v>
          </cell>
          <cell r="P268">
            <v>11309430.949999999</v>
          </cell>
          <cell r="Q268">
            <v>1</v>
          </cell>
          <cell r="R268">
            <v>0</v>
          </cell>
          <cell r="S268">
            <v>0</v>
          </cell>
          <cell r="T268">
            <v>1</v>
          </cell>
          <cell r="U268">
            <v>1</v>
          </cell>
          <cell r="V268">
            <v>0</v>
          </cell>
          <cell r="W268">
            <v>1</v>
          </cell>
          <cell r="X268" t="str">
            <v>B-</v>
          </cell>
        </row>
        <row r="269">
          <cell r="D269" t="str">
            <v>10790</v>
          </cell>
          <cell r="E269" t="str">
            <v>โคกสำโรง,รพช.</v>
          </cell>
          <cell r="F269" t="str">
            <v>รพช.</v>
          </cell>
          <cell r="G269">
            <v>123</v>
          </cell>
          <cell r="H269" t="str">
            <v>รพช. M2 &gt;100</v>
          </cell>
          <cell r="I269">
            <v>1.21</v>
          </cell>
          <cell r="J269">
            <v>1.1299999999999999</v>
          </cell>
          <cell r="K269">
            <v>0.81</v>
          </cell>
          <cell r="L269">
            <v>15677203.15</v>
          </cell>
          <cell r="M269">
            <v>10602307.76</v>
          </cell>
          <cell r="N269">
            <v>1</v>
          </cell>
          <cell r="O269">
            <v>18932030.949999999</v>
          </cell>
          <cell r="P269">
            <v>-14327469.73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1</v>
          </cell>
          <cell r="X269" t="str">
            <v>D</v>
          </cell>
        </row>
        <row r="270">
          <cell r="D270" t="str">
            <v>10791</v>
          </cell>
          <cell r="E270" t="str">
            <v>ชัยบาดาล,รพช.</v>
          </cell>
          <cell r="F270" t="str">
            <v>รพช.</v>
          </cell>
          <cell r="G270">
            <v>154</v>
          </cell>
          <cell r="H270" t="str">
            <v>รพช. M2 &gt;100</v>
          </cell>
          <cell r="I270">
            <v>1.06</v>
          </cell>
          <cell r="J270">
            <v>0.98</v>
          </cell>
          <cell r="K270">
            <v>0.59</v>
          </cell>
          <cell r="L270">
            <v>5237352.43</v>
          </cell>
          <cell r="M270">
            <v>32677913.359999999</v>
          </cell>
          <cell r="N270">
            <v>3</v>
          </cell>
          <cell r="O270">
            <v>36844341.490000002</v>
          </cell>
          <cell r="P270">
            <v>-36164863.979999997</v>
          </cell>
          <cell r="Q270">
            <v>1</v>
          </cell>
          <cell r="R270">
            <v>1</v>
          </cell>
          <cell r="S270">
            <v>0</v>
          </cell>
          <cell r="T270">
            <v>1</v>
          </cell>
          <cell r="U270">
            <v>1</v>
          </cell>
          <cell r="V270">
            <v>0</v>
          </cell>
          <cell r="W270">
            <v>1</v>
          </cell>
          <cell r="X270" t="str">
            <v>B</v>
          </cell>
        </row>
        <row r="271">
          <cell r="D271" t="str">
            <v>10792</v>
          </cell>
          <cell r="E271" t="str">
            <v>ท่าวุ้ง,รพช.</v>
          </cell>
          <cell r="F271" t="str">
            <v>รพช.</v>
          </cell>
          <cell r="G271">
            <v>53</v>
          </cell>
          <cell r="H271" t="str">
            <v>รพช.F2 30,000 - 60,000</v>
          </cell>
          <cell r="I271">
            <v>1.36</v>
          </cell>
          <cell r="J271">
            <v>1.33</v>
          </cell>
          <cell r="K271">
            <v>1.1599999999999999</v>
          </cell>
          <cell r="L271">
            <v>18305298.579999998</v>
          </cell>
          <cell r="M271">
            <v>10339960.84</v>
          </cell>
          <cell r="N271">
            <v>1</v>
          </cell>
          <cell r="O271">
            <v>10228907.99</v>
          </cell>
          <cell r="P271">
            <v>8394766.4399999995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>
            <v>0</v>
          </cell>
          <cell r="V271">
            <v>0</v>
          </cell>
          <cell r="W271">
            <v>1</v>
          </cell>
          <cell r="X271" t="str">
            <v>C-</v>
          </cell>
        </row>
        <row r="272">
          <cell r="D272" t="str">
            <v>10793</v>
          </cell>
          <cell r="E272" t="str">
            <v>ท่าหลวง,รพช.</v>
          </cell>
          <cell r="F272" t="str">
            <v>รพช.</v>
          </cell>
          <cell r="G272">
            <v>31</v>
          </cell>
          <cell r="H272" t="str">
            <v>รพช.F2 &lt;=30,000</v>
          </cell>
          <cell r="I272">
            <v>2.54</v>
          </cell>
          <cell r="J272">
            <v>2.4</v>
          </cell>
          <cell r="K272">
            <v>2</v>
          </cell>
          <cell r="L272">
            <v>19069237.789999999</v>
          </cell>
          <cell r="M272">
            <v>10259167.58</v>
          </cell>
          <cell r="N272">
            <v>0</v>
          </cell>
          <cell r="O272">
            <v>9379112.3900000006</v>
          </cell>
          <cell r="P272">
            <v>12354403.52</v>
          </cell>
          <cell r="Q272">
            <v>0</v>
          </cell>
          <cell r="R272">
            <v>1</v>
          </cell>
          <cell r="S272">
            <v>0</v>
          </cell>
          <cell r="T272">
            <v>1</v>
          </cell>
          <cell r="U272">
            <v>1</v>
          </cell>
          <cell r="V272">
            <v>0</v>
          </cell>
          <cell r="W272">
            <v>1</v>
          </cell>
          <cell r="X272" t="str">
            <v>B-</v>
          </cell>
        </row>
        <row r="273">
          <cell r="D273" t="str">
            <v>10794</v>
          </cell>
          <cell r="E273" t="str">
            <v>สระโบสถ์,รพช.</v>
          </cell>
          <cell r="F273" t="str">
            <v>รพช.</v>
          </cell>
          <cell r="G273">
            <v>30</v>
          </cell>
          <cell r="H273" t="str">
            <v>รพช.F3 &lt;=15,000</v>
          </cell>
          <cell r="I273">
            <v>1.82</v>
          </cell>
          <cell r="J273">
            <v>1.71</v>
          </cell>
          <cell r="K273">
            <v>1.25</v>
          </cell>
          <cell r="L273">
            <v>11788759.91</v>
          </cell>
          <cell r="M273">
            <v>13083558.550000001</v>
          </cell>
          <cell r="N273">
            <v>0</v>
          </cell>
          <cell r="O273">
            <v>10607527.82</v>
          </cell>
          <cell r="P273">
            <v>3608367.44</v>
          </cell>
          <cell r="Q273">
            <v>1</v>
          </cell>
          <cell r="R273">
            <v>1</v>
          </cell>
          <cell r="S273">
            <v>0</v>
          </cell>
          <cell r="T273">
            <v>1</v>
          </cell>
          <cell r="U273">
            <v>0</v>
          </cell>
          <cell r="V273">
            <v>0</v>
          </cell>
          <cell r="W273">
            <v>1</v>
          </cell>
          <cell r="X273" t="str">
            <v>B-</v>
          </cell>
        </row>
        <row r="274">
          <cell r="D274" t="str">
            <v>10795</v>
          </cell>
          <cell r="E274" t="str">
            <v>โคกเจริญ,รพช.</v>
          </cell>
          <cell r="F274" t="str">
            <v>รพช.</v>
          </cell>
          <cell r="G274">
            <v>30</v>
          </cell>
          <cell r="H274" t="str">
            <v>รพช.F2 &lt;=30,000</v>
          </cell>
          <cell r="I274">
            <v>2.75</v>
          </cell>
          <cell r="J274">
            <v>2.6</v>
          </cell>
          <cell r="K274">
            <v>2.2999999999999998</v>
          </cell>
          <cell r="L274">
            <v>21289731.850000001</v>
          </cell>
          <cell r="M274">
            <v>7867782.5999999996</v>
          </cell>
          <cell r="N274">
            <v>0</v>
          </cell>
          <cell r="O274">
            <v>8079295.8799999999</v>
          </cell>
          <cell r="P274">
            <v>15779553.26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0</v>
          </cell>
          <cell r="W274">
            <v>0</v>
          </cell>
          <cell r="X274" t="str">
            <v>D</v>
          </cell>
        </row>
        <row r="275">
          <cell r="D275" t="str">
            <v>10796</v>
          </cell>
          <cell r="E275" t="str">
            <v>ลำสนธิ,รพช.</v>
          </cell>
          <cell r="F275" t="str">
            <v>รพช.</v>
          </cell>
          <cell r="G275">
            <v>30</v>
          </cell>
          <cell r="H275" t="str">
            <v>รพช.F2 &lt;=30,000</v>
          </cell>
          <cell r="I275">
            <v>1.1100000000000001</v>
          </cell>
          <cell r="J275">
            <v>1</v>
          </cell>
          <cell r="K275">
            <v>0.76</v>
          </cell>
          <cell r="L275">
            <v>3017489.91</v>
          </cell>
          <cell r="M275">
            <v>8201962.5199999996</v>
          </cell>
          <cell r="N275">
            <v>2</v>
          </cell>
          <cell r="O275">
            <v>7695065.6900000004</v>
          </cell>
          <cell r="P275">
            <v>-6614351.4400000004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 t="str">
            <v>D</v>
          </cell>
        </row>
        <row r="276">
          <cell r="D276" t="str">
            <v>10797</v>
          </cell>
          <cell r="E276" t="str">
            <v>หนองม่วง,รพช.</v>
          </cell>
          <cell r="F276" t="str">
            <v>รพช.</v>
          </cell>
          <cell r="G276">
            <v>35</v>
          </cell>
          <cell r="H276" t="str">
            <v>รพช.F2 &lt;=30,000</v>
          </cell>
          <cell r="I276">
            <v>4.0199999999999996</v>
          </cell>
          <cell r="J276">
            <v>3.89</v>
          </cell>
          <cell r="K276">
            <v>3.67</v>
          </cell>
          <cell r="L276">
            <v>51543681.939999998</v>
          </cell>
          <cell r="M276">
            <v>15440569.359999999</v>
          </cell>
          <cell r="N276">
            <v>0</v>
          </cell>
          <cell r="O276">
            <v>13334089.880000001</v>
          </cell>
          <cell r="P276">
            <v>45097461.670000002</v>
          </cell>
          <cell r="Q276">
            <v>1</v>
          </cell>
          <cell r="R276">
            <v>1</v>
          </cell>
          <cell r="S276">
            <v>0</v>
          </cell>
          <cell r="T276">
            <v>1</v>
          </cell>
          <cell r="U276">
            <v>1</v>
          </cell>
          <cell r="V276">
            <v>0</v>
          </cell>
          <cell r="W276">
            <v>1</v>
          </cell>
          <cell r="X276" t="str">
            <v>B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5</v>
          </cell>
          <cell r="R277">
            <v>4</v>
          </cell>
          <cell r="S277">
            <v>1</v>
          </cell>
          <cell r="T277">
            <v>7</v>
          </cell>
          <cell r="U277">
            <v>5</v>
          </cell>
          <cell r="V277">
            <v>0</v>
          </cell>
          <cell r="W277">
            <v>9</v>
          </cell>
          <cell r="X277">
            <v>0</v>
          </cell>
        </row>
        <row r="278">
          <cell r="D278" t="str">
            <v>10661</v>
          </cell>
          <cell r="E278" t="str">
            <v>สระบุรี,รพศ.</v>
          </cell>
          <cell r="F278" t="str">
            <v>รพศ.</v>
          </cell>
          <cell r="G278">
            <v>700</v>
          </cell>
          <cell r="H278" t="str">
            <v>รพศ.A &lt;=700</v>
          </cell>
          <cell r="I278">
            <v>2.02</v>
          </cell>
          <cell r="J278">
            <v>1.89</v>
          </cell>
          <cell r="K278">
            <v>0.51</v>
          </cell>
          <cell r="L278">
            <v>419918434.31</v>
          </cell>
          <cell r="M278">
            <v>266764359.11000001</v>
          </cell>
          <cell r="N278">
            <v>1</v>
          </cell>
          <cell r="O278">
            <v>326897504.44</v>
          </cell>
          <cell r="P278">
            <v>-196523261.90000001</v>
          </cell>
          <cell r="Q278">
            <v>1</v>
          </cell>
          <cell r="R278">
            <v>1</v>
          </cell>
          <cell r="S278">
            <v>1</v>
          </cell>
          <cell r="T278">
            <v>0</v>
          </cell>
          <cell r="U278">
            <v>0</v>
          </cell>
          <cell r="V278">
            <v>1</v>
          </cell>
          <cell r="W278">
            <v>1</v>
          </cell>
          <cell r="X278" t="str">
            <v>B</v>
          </cell>
        </row>
        <row r="279">
          <cell r="D279" t="str">
            <v>10695</v>
          </cell>
          <cell r="E279" t="str">
            <v>พระพุทธบาท,รพท.</v>
          </cell>
          <cell r="F279" t="str">
            <v>รพท.</v>
          </cell>
          <cell r="G279">
            <v>315</v>
          </cell>
          <cell r="H279" t="str">
            <v>รพท. M1 &gt;200</v>
          </cell>
          <cell r="I279">
            <v>0.96</v>
          </cell>
          <cell r="J279">
            <v>0.87</v>
          </cell>
          <cell r="K279">
            <v>0.44</v>
          </cell>
          <cell r="L279">
            <v>-14720676.17</v>
          </cell>
          <cell r="M279">
            <v>11915321.52</v>
          </cell>
          <cell r="N279">
            <v>6</v>
          </cell>
          <cell r="O279">
            <v>22589353.449999999</v>
          </cell>
          <cell r="P279">
            <v>-193888949.37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str">
            <v>F</v>
          </cell>
        </row>
        <row r="280">
          <cell r="D280" t="str">
            <v>10807</v>
          </cell>
          <cell r="E280" t="str">
            <v>แก่งคอย,รพช.</v>
          </cell>
          <cell r="F280" t="str">
            <v>รพช.</v>
          </cell>
          <cell r="G280">
            <v>77</v>
          </cell>
          <cell r="H280" t="str">
            <v>รพช.F1 50,000-100,000</v>
          </cell>
          <cell r="I280">
            <v>4.4000000000000004</v>
          </cell>
          <cell r="J280">
            <v>4.1500000000000004</v>
          </cell>
          <cell r="K280">
            <v>1.44</v>
          </cell>
          <cell r="L280">
            <v>70270233.590000004</v>
          </cell>
          <cell r="M280">
            <v>43149995.890000001</v>
          </cell>
          <cell r="N280">
            <v>0</v>
          </cell>
          <cell r="O280">
            <v>43083143.490000002</v>
          </cell>
          <cell r="P280">
            <v>9174538.8499999996</v>
          </cell>
          <cell r="Q280">
            <v>1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1</v>
          </cell>
          <cell r="X280" t="str">
            <v>B-</v>
          </cell>
        </row>
        <row r="281">
          <cell r="D281" t="str">
            <v>10808</v>
          </cell>
          <cell r="E281" t="str">
            <v>หนองแค,รพช.</v>
          </cell>
          <cell r="F281" t="str">
            <v>รพช.</v>
          </cell>
          <cell r="G281">
            <v>69</v>
          </cell>
          <cell r="H281" t="str">
            <v>รพช.F2 30,000 - 60,000</v>
          </cell>
          <cell r="I281">
            <v>1.96</v>
          </cell>
          <cell r="J281">
            <v>1.81</v>
          </cell>
          <cell r="K281">
            <v>1.02</v>
          </cell>
          <cell r="L281">
            <v>25692853.030000001</v>
          </cell>
          <cell r="M281">
            <v>22849480.850000001</v>
          </cell>
          <cell r="N281">
            <v>0</v>
          </cell>
          <cell r="O281">
            <v>22942489.199999999</v>
          </cell>
          <cell r="P281">
            <v>697906.78</v>
          </cell>
          <cell r="Q281">
            <v>1</v>
          </cell>
          <cell r="R281">
            <v>1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str">
            <v>C-</v>
          </cell>
        </row>
        <row r="282">
          <cell r="D282" t="str">
            <v>10809</v>
          </cell>
          <cell r="E282" t="str">
            <v>วิหารแดง,รพช.</v>
          </cell>
          <cell r="F282" t="str">
            <v>รพช.</v>
          </cell>
          <cell r="G282">
            <v>49</v>
          </cell>
          <cell r="H282" t="str">
            <v>รพช.F2 &lt;=30,000</v>
          </cell>
          <cell r="I282">
            <v>4.3899999999999997</v>
          </cell>
          <cell r="J282">
            <v>4.24</v>
          </cell>
          <cell r="K282">
            <v>3.34</v>
          </cell>
          <cell r="L282">
            <v>68789050.079999998</v>
          </cell>
          <cell r="M282">
            <v>11615862.82</v>
          </cell>
          <cell r="N282">
            <v>0</v>
          </cell>
          <cell r="O282">
            <v>15219880.300000001</v>
          </cell>
          <cell r="P282">
            <v>47375534.479999997</v>
          </cell>
          <cell r="Q282">
            <v>1</v>
          </cell>
          <cell r="R282">
            <v>0</v>
          </cell>
          <cell r="S282">
            <v>0</v>
          </cell>
          <cell r="T282">
            <v>1</v>
          </cell>
          <cell r="U282">
            <v>0</v>
          </cell>
          <cell r="V282">
            <v>0</v>
          </cell>
          <cell r="W282">
            <v>0</v>
          </cell>
          <cell r="X282" t="str">
            <v>C-</v>
          </cell>
        </row>
        <row r="283">
          <cell r="D283" t="str">
            <v>10810</v>
          </cell>
          <cell r="E283" t="str">
            <v>หนองแซง,รพช.</v>
          </cell>
          <cell r="F283" t="str">
            <v>รพช.</v>
          </cell>
          <cell r="G283">
            <v>24</v>
          </cell>
          <cell r="H283" t="str">
            <v>รพช.F2 &lt;=30,000</v>
          </cell>
          <cell r="I283">
            <v>2.96</v>
          </cell>
          <cell r="J283">
            <v>2.79</v>
          </cell>
          <cell r="K283">
            <v>2.14</v>
          </cell>
          <cell r="L283">
            <v>19416544.539999999</v>
          </cell>
          <cell r="M283">
            <v>12118119.24</v>
          </cell>
          <cell r="N283">
            <v>0</v>
          </cell>
          <cell r="O283">
            <v>9983499</v>
          </cell>
          <cell r="P283">
            <v>11318512.34</v>
          </cell>
          <cell r="Q283">
            <v>1</v>
          </cell>
          <cell r="R283">
            <v>1</v>
          </cell>
          <cell r="S283">
            <v>0</v>
          </cell>
          <cell r="T283">
            <v>0</v>
          </cell>
          <cell r="U283">
            <v>1</v>
          </cell>
          <cell r="V283">
            <v>0</v>
          </cell>
          <cell r="W283">
            <v>0</v>
          </cell>
          <cell r="X283" t="str">
            <v>C</v>
          </cell>
        </row>
        <row r="284">
          <cell r="D284" t="str">
            <v>10811</v>
          </cell>
          <cell r="E284" t="str">
            <v>บ้านหมอ,รพช.</v>
          </cell>
          <cell r="F284" t="str">
            <v>รพช.</v>
          </cell>
          <cell r="G284">
            <v>35</v>
          </cell>
          <cell r="H284" t="str">
            <v>รพช.F2 &lt;=30,000</v>
          </cell>
          <cell r="I284">
            <v>1.76</v>
          </cell>
          <cell r="J284">
            <v>1.59</v>
          </cell>
          <cell r="K284">
            <v>1.34</v>
          </cell>
          <cell r="L284">
            <v>20912848.100000001</v>
          </cell>
          <cell r="M284">
            <v>10443467.4</v>
          </cell>
          <cell r="N284">
            <v>0</v>
          </cell>
          <cell r="O284">
            <v>10415147</v>
          </cell>
          <cell r="P284">
            <v>9284979.0800000001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1</v>
          </cell>
          <cell r="V284">
            <v>0</v>
          </cell>
          <cell r="W284">
            <v>0</v>
          </cell>
          <cell r="X284" t="str">
            <v>C-</v>
          </cell>
        </row>
        <row r="285">
          <cell r="D285" t="str">
            <v>10812</v>
          </cell>
          <cell r="E285" t="str">
            <v>ดอนพุด,รพช.</v>
          </cell>
          <cell r="F285" t="str">
            <v>รพช.</v>
          </cell>
          <cell r="G285">
            <v>15</v>
          </cell>
          <cell r="H285" t="str">
            <v>รพช.F3 &lt;=15,000</v>
          </cell>
          <cell r="I285">
            <v>2.52</v>
          </cell>
          <cell r="J285">
            <v>2.4</v>
          </cell>
          <cell r="K285">
            <v>2.12</v>
          </cell>
          <cell r="L285">
            <v>12746829.65</v>
          </cell>
          <cell r="M285">
            <v>3162493.31</v>
          </cell>
          <cell r="N285">
            <v>0</v>
          </cell>
          <cell r="O285">
            <v>4536307.53</v>
          </cell>
          <cell r="P285">
            <v>9391312.6099999994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str">
            <v>F</v>
          </cell>
        </row>
        <row r="286">
          <cell r="D286" t="str">
            <v>10813</v>
          </cell>
          <cell r="E286" t="str">
            <v>หนองโดน,รพช.</v>
          </cell>
          <cell r="F286" t="str">
            <v>รพช.</v>
          </cell>
          <cell r="G286">
            <v>20</v>
          </cell>
          <cell r="H286" t="str">
            <v>รพช.F3 &lt;=15,000</v>
          </cell>
          <cell r="I286">
            <v>1.65</v>
          </cell>
          <cell r="J286">
            <v>1.46</v>
          </cell>
          <cell r="K286">
            <v>1.08</v>
          </cell>
          <cell r="L286">
            <v>8642584.7200000007</v>
          </cell>
          <cell r="M286">
            <v>3931121.38</v>
          </cell>
          <cell r="N286">
            <v>0</v>
          </cell>
          <cell r="O286">
            <v>3361324.55</v>
          </cell>
          <cell r="P286">
            <v>1081158.24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 t="str">
            <v>D</v>
          </cell>
        </row>
        <row r="287">
          <cell r="D287" t="str">
            <v>10814</v>
          </cell>
          <cell r="E287" t="str">
            <v>เสาไห้,รพช.</v>
          </cell>
          <cell r="F287" t="str">
            <v>รพช.</v>
          </cell>
          <cell r="G287">
            <v>49</v>
          </cell>
          <cell r="H287" t="str">
            <v>รพช.F2 &lt;=30,000</v>
          </cell>
          <cell r="I287">
            <v>0.79</v>
          </cell>
          <cell r="J287">
            <v>0.73</v>
          </cell>
          <cell r="K287">
            <v>0.54</v>
          </cell>
          <cell r="L287">
            <v>-8318393.0499999998</v>
          </cell>
          <cell r="M287">
            <v>7743525.5700000003</v>
          </cell>
          <cell r="N287">
            <v>6</v>
          </cell>
          <cell r="O287">
            <v>10072959.779999999</v>
          </cell>
          <cell r="P287">
            <v>-18082984.670000002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1</v>
          </cell>
          <cell r="V287">
            <v>0</v>
          </cell>
          <cell r="W287">
            <v>1</v>
          </cell>
          <cell r="X287" t="str">
            <v>C-</v>
          </cell>
        </row>
        <row r="288">
          <cell r="D288" t="str">
            <v>10815</v>
          </cell>
          <cell r="E288" t="str">
            <v>มวกเหล็ก,รพช.</v>
          </cell>
          <cell r="F288" t="str">
            <v>รพช.</v>
          </cell>
          <cell r="G288">
            <v>37</v>
          </cell>
          <cell r="H288" t="str">
            <v>รพช.F2 30,000 - 60,000</v>
          </cell>
          <cell r="I288">
            <v>1.79</v>
          </cell>
          <cell r="J288">
            <v>1.72</v>
          </cell>
          <cell r="K288">
            <v>1.07</v>
          </cell>
          <cell r="L288">
            <v>34203114.420000002</v>
          </cell>
          <cell r="M288">
            <v>26249585.210000001</v>
          </cell>
          <cell r="N288">
            <v>0</v>
          </cell>
          <cell r="O288">
            <v>26436122.73</v>
          </cell>
          <cell r="P288">
            <v>3191038.27</v>
          </cell>
          <cell r="Q288">
            <v>1</v>
          </cell>
          <cell r="R288">
            <v>1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str">
            <v>C-</v>
          </cell>
        </row>
        <row r="289">
          <cell r="D289" t="str">
            <v>10816</v>
          </cell>
          <cell r="E289" t="str">
            <v>วังม่วง,รพช.</v>
          </cell>
          <cell r="F289" t="str">
            <v>รพช.</v>
          </cell>
          <cell r="G289">
            <v>39</v>
          </cell>
          <cell r="H289" t="str">
            <v>รพช.F2 &lt;=30,000</v>
          </cell>
          <cell r="I289">
            <v>1.72</v>
          </cell>
          <cell r="J289">
            <v>1.63</v>
          </cell>
          <cell r="K289">
            <v>1.03</v>
          </cell>
          <cell r="L289">
            <v>13228923.09</v>
          </cell>
          <cell r="M289">
            <v>8916271.5199999996</v>
          </cell>
          <cell r="N289">
            <v>0</v>
          </cell>
          <cell r="O289">
            <v>10403553.41</v>
          </cell>
          <cell r="P289">
            <v>639017.93999999994</v>
          </cell>
          <cell r="Q289">
            <v>1</v>
          </cell>
          <cell r="R289">
            <v>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1</v>
          </cell>
          <cell r="X289" t="str">
            <v>C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7</v>
          </cell>
          <cell r="R290">
            <v>6</v>
          </cell>
          <cell r="S290">
            <v>2</v>
          </cell>
          <cell r="T290">
            <v>3</v>
          </cell>
          <cell r="U290">
            <v>3</v>
          </cell>
          <cell r="V290">
            <v>1</v>
          </cell>
          <cell r="W290">
            <v>4</v>
          </cell>
          <cell r="X290">
            <v>0</v>
          </cell>
        </row>
        <row r="291">
          <cell r="D291" t="str">
            <v>10692</v>
          </cell>
          <cell r="E291" t="str">
            <v>สิงห์บุรี,รพท.</v>
          </cell>
          <cell r="F291" t="str">
            <v>รพท.</v>
          </cell>
          <cell r="G291">
            <v>282</v>
          </cell>
          <cell r="H291" t="str">
            <v>รพท.S &lt;=400</v>
          </cell>
          <cell r="I291">
            <v>5.76</v>
          </cell>
          <cell r="J291">
            <v>5.21</v>
          </cell>
          <cell r="K291">
            <v>3.4</v>
          </cell>
          <cell r="L291">
            <v>208994588.59</v>
          </cell>
          <cell r="M291">
            <v>-827537.64</v>
          </cell>
          <cell r="N291">
            <v>1</v>
          </cell>
          <cell r="O291">
            <v>11441222.74</v>
          </cell>
          <cell r="P291">
            <v>105251254.95</v>
          </cell>
          <cell r="Q291">
            <v>0</v>
          </cell>
          <cell r="R291">
            <v>0</v>
          </cell>
          <cell r="S291">
            <v>1</v>
          </cell>
          <cell r="T291">
            <v>0</v>
          </cell>
          <cell r="U291">
            <v>0</v>
          </cell>
          <cell r="V291">
            <v>0</v>
          </cell>
          <cell r="W291">
            <v>1</v>
          </cell>
          <cell r="X291" t="str">
            <v>C-</v>
          </cell>
        </row>
        <row r="292">
          <cell r="D292" t="str">
            <v>10693</v>
          </cell>
          <cell r="E292" t="str">
            <v>อินทร์บุรี,รพท.</v>
          </cell>
          <cell r="F292" t="str">
            <v>รพท.</v>
          </cell>
          <cell r="G292">
            <v>150</v>
          </cell>
          <cell r="H292" t="str">
            <v>รพท. M1 &lt;=200</v>
          </cell>
          <cell r="I292">
            <v>1.07</v>
          </cell>
          <cell r="J292">
            <v>0.92</v>
          </cell>
          <cell r="K292">
            <v>0.64</v>
          </cell>
          <cell r="L292">
            <v>6916876.5</v>
          </cell>
          <cell r="M292">
            <v>11135232.75</v>
          </cell>
          <cell r="N292">
            <v>3</v>
          </cell>
          <cell r="O292">
            <v>21270876.030000001</v>
          </cell>
          <cell r="P292">
            <v>-34666820.420000002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1</v>
          </cell>
          <cell r="V292">
            <v>0</v>
          </cell>
          <cell r="W292">
            <v>0</v>
          </cell>
          <cell r="X292" t="str">
            <v>C-</v>
          </cell>
        </row>
        <row r="293">
          <cell r="D293" t="str">
            <v>10798</v>
          </cell>
          <cell r="E293" t="str">
            <v>บางระจัน,รพช.</v>
          </cell>
          <cell r="F293" t="str">
            <v>รพช.</v>
          </cell>
          <cell r="G293">
            <v>30</v>
          </cell>
          <cell r="H293" t="str">
            <v>รพช.F2 &lt;=30,000</v>
          </cell>
          <cell r="I293">
            <v>2.37</v>
          </cell>
          <cell r="J293">
            <v>2.2200000000000002</v>
          </cell>
          <cell r="K293">
            <v>1.82</v>
          </cell>
          <cell r="L293">
            <v>19914073.120000001</v>
          </cell>
          <cell r="M293">
            <v>9843015.4399999995</v>
          </cell>
          <cell r="N293">
            <v>0</v>
          </cell>
          <cell r="O293">
            <v>9155604.2400000002</v>
          </cell>
          <cell r="P293">
            <v>11866480.17</v>
          </cell>
          <cell r="Q293">
            <v>0</v>
          </cell>
          <cell r="R293">
            <v>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D</v>
          </cell>
        </row>
        <row r="294">
          <cell r="D294" t="str">
            <v>10799</v>
          </cell>
          <cell r="E294" t="str">
            <v>ค่ายบางระจัน,รพช.</v>
          </cell>
          <cell r="F294" t="str">
            <v>รพช.</v>
          </cell>
          <cell r="G294">
            <v>30</v>
          </cell>
          <cell r="H294" t="str">
            <v>รพช.F2 &lt;=30,000</v>
          </cell>
          <cell r="I294">
            <v>1.67</v>
          </cell>
          <cell r="J294">
            <v>1.55</v>
          </cell>
          <cell r="K294">
            <v>1.47</v>
          </cell>
          <cell r="L294">
            <v>11768839.01</v>
          </cell>
          <cell r="M294">
            <v>11096209.67</v>
          </cell>
          <cell r="N294">
            <v>0</v>
          </cell>
          <cell r="O294">
            <v>9988430.8100000005</v>
          </cell>
          <cell r="P294">
            <v>11710823.029999999</v>
          </cell>
          <cell r="Q294">
            <v>0</v>
          </cell>
          <cell r="R294">
            <v>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1</v>
          </cell>
          <cell r="X294" t="str">
            <v>C-</v>
          </cell>
        </row>
        <row r="295">
          <cell r="D295" t="str">
            <v>10800</v>
          </cell>
          <cell r="E295" t="str">
            <v>พรหมบุรี,รพช.</v>
          </cell>
          <cell r="F295" t="str">
            <v>รพช.</v>
          </cell>
          <cell r="G295">
            <v>28</v>
          </cell>
          <cell r="H295" t="str">
            <v>รพช.F3 &lt;=15,000</v>
          </cell>
          <cell r="I295">
            <v>1.48</v>
          </cell>
          <cell r="J295">
            <v>1.35</v>
          </cell>
          <cell r="K295">
            <v>0.73</v>
          </cell>
          <cell r="L295">
            <v>6043535.7000000002</v>
          </cell>
          <cell r="M295">
            <v>7023478.9800000004</v>
          </cell>
          <cell r="N295">
            <v>2</v>
          </cell>
          <cell r="O295">
            <v>7001173.2699999996</v>
          </cell>
          <cell r="P295">
            <v>-3235178.85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str">
            <v>F</v>
          </cell>
        </row>
        <row r="296">
          <cell r="D296" t="str">
            <v>10801</v>
          </cell>
          <cell r="E296" t="str">
            <v>ท่าช้าง,รพช.</v>
          </cell>
          <cell r="F296" t="str">
            <v>รพช.</v>
          </cell>
          <cell r="G296">
            <v>30</v>
          </cell>
          <cell r="H296" t="str">
            <v>รพช.F2 &lt;=30,000</v>
          </cell>
          <cell r="I296">
            <v>1.83</v>
          </cell>
          <cell r="J296">
            <v>1.66</v>
          </cell>
          <cell r="K296">
            <v>1.1499999999999999</v>
          </cell>
          <cell r="L296">
            <v>9238302.7400000002</v>
          </cell>
          <cell r="M296">
            <v>8623956.25</v>
          </cell>
          <cell r="N296">
            <v>0</v>
          </cell>
          <cell r="O296">
            <v>9627822.3399999999</v>
          </cell>
          <cell r="P296">
            <v>1921693.96</v>
          </cell>
          <cell r="Q296">
            <v>1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str">
            <v>D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</v>
          </cell>
          <cell r="R297">
            <v>2</v>
          </cell>
          <cell r="S297">
            <v>1</v>
          </cell>
          <cell r="T297">
            <v>1</v>
          </cell>
          <cell r="U297">
            <v>1</v>
          </cell>
          <cell r="V297">
            <v>0</v>
          </cell>
          <cell r="W297">
            <v>2</v>
          </cell>
          <cell r="X297">
            <v>0</v>
          </cell>
        </row>
        <row r="298">
          <cell r="D298" t="str">
            <v>10689</v>
          </cell>
          <cell r="E298" t="str">
            <v>อ่างทอง,รพท.</v>
          </cell>
          <cell r="F298" t="str">
            <v>รพท.</v>
          </cell>
          <cell r="G298">
            <v>324</v>
          </cell>
          <cell r="H298" t="str">
            <v>รพท.S &lt;=400</v>
          </cell>
          <cell r="I298">
            <v>1.17</v>
          </cell>
          <cell r="J298">
            <v>1.08</v>
          </cell>
          <cell r="K298">
            <v>0.59</v>
          </cell>
          <cell r="L298">
            <v>44668400.289999999</v>
          </cell>
          <cell r="M298">
            <v>14160410.449999999</v>
          </cell>
          <cell r="N298">
            <v>2</v>
          </cell>
          <cell r="O298">
            <v>29658880.329999998</v>
          </cell>
          <cell r="P298">
            <v>-90175630.849999994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</v>
          </cell>
          <cell r="V298">
            <v>0</v>
          </cell>
          <cell r="W298">
            <v>1</v>
          </cell>
          <cell r="X298" t="str">
            <v>C-</v>
          </cell>
        </row>
        <row r="299">
          <cell r="D299" t="str">
            <v>10782</v>
          </cell>
          <cell r="E299" t="str">
            <v>ไชโย,รพช.</v>
          </cell>
          <cell r="F299" t="str">
            <v>รพช.</v>
          </cell>
          <cell r="G299">
            <v>38</v>
          </cell>
          <cell r="H299" t="str">
            <v>รพช.F2 &lt;=30,000</v>
          </cell>
          <cell r="I299">
            <v>1.35</v>
          </cell>
          <cell r="J299">
            <v>1.29</v>
          </cell>
          <cell r="K299">
            <v>1.07</v>
          </cell>
          <cell r="L299">
            <v>7324328.6399999997</v>
          </cell>
          <cell r="M299">
            <v>6729073.8799999999</v>
          </cell>
          <cell r="N299">
            <v>1</v>
          </cell>
          <cell r="O299">
            <v>7634503.3399999999</v>
          </cell>
          <cell r="P299">
            <v>1186489.5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1</v>
          </cell>
          <cell r="V299">
            <v>0</v>
          </cell>
          <cell r="W299">
            <v>1</v>
          </cell>
          <cell r="X299" t="str">
            <v>C</v>
          </cell>
        </row>
        <row r="300">
          <cell r="D300" t="str">
            <v>10784</v>
          </cell>
          <cell r="E300" t="str">
            <v>ป่าโมก,รพช.</v>
          </cell>
          <cell r="F300" t="str">
            <v>รพช.</v>
          </cell>
          <cell r="G300">
            <v>54</v>
          </cell>
          <cell r="H300" t="str">
            <v>รพช.F2 &lt;=30,000</v>
          </cell>
          <cell r="I300">
            <v>1.43</v>
          </cell>
          <cell r="J300">
            <v>1.33</v>
          </cell>
          <cell r="K300">
            <v>0.98</v>
          </cell>
          <cell r="L300">
            <v>11067592.279999999</v>
          </cell>
          <cell r="M300">
            <v>18788942.289999999</v>
          </cell>
          <cell r="N300">
            <v>1</v>
          </cell>
          <cell r="O300">
            <v>11935801.35</v>
          </cell>
          <cell r="P300">
            <v>-629875.89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0</v>
          </cell>
          <cell r="W300">
            <v>0</v>
          </cell>
          <cell r="X300" t="str">
            <v>D</v>
          </cell>
        </row>
        <row r="301">
          <cell r="D301" t="str">
            <v>10785</v>
          </cell>
          <cell r="E301" t="str">
            <v>โพธิ์ทอง,รพช.</v>
          </cell>
          <cell r="F301" t="str">
            <v>รพช.</v>
          </cell>
          <cell r="G301">
            <v>81</v>
          </cell>
          <cell r="H301" t="str">
            <v>รพช.F2 30,000 - 60,000</v>
          </cell>
          <cell r="I301">
            <v>2.38</v>
          </cell>
          <cell r="J301">
            <v>2.2999999999999998</v>
          </cell>
          <cell r="K301">
            <v>1.96</v>
          </cell>
          <cell r="L301">
            <v>52057216.219999999</v>
          </cell>
          <cell r="M301">
            <v>12988353.73</v>
          </cell>
          <cell r="N301">
            <v>0</v>
          </cell>
          <cell r="O301">
            <v>15237073.960000001</v>
          </cell>
          <cell r="P301">
            <v>36375450.689999998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1</v>
          </cell>
          <cell r="X301" t="str">
            <v>D</v>
          </cell>
        </row>
        <row r="302">
          <cell r="D302" t="str">
            <v>10786</v>
          </cell>
          <cell r="E302" t="str">
            <v>แสวงหา,รพช.</v>
          </cell>
          <cell r="F302" t="str">
            <v>รพช.</v>
          </cell>
          <cell r="G302">
            <v>48</v>
          </cell>
          <cell r="H302" t="str">
            <v>รพช.F2 &lt;=30,000</v>
          </cell>
          <cell r="I302">
            <v>1.39</v>
          </cell>
          <cell r="J302">
            <v>1.31</v>
          </cell>
          <cell r="K302">
            <v>1.1100000000000001</v>
          </cell>
          <cell r="L302">
            <v>10641816.880000001</v>
          </cell>
          <cell r="M302">
            <v>10360904.050000001</v>
          </cell>
          <cell r="N302">
            <v>1</v>
          </cell>
          <cell r="O302">
            <v>11007848.220000001</v>
          </cell>
          <cell r="P302">
            <v>2946115.1</v>
          </cell>
          <cell r="Q302">
            <v>0</v>
          </cell>
          <cell r="R302">
            <v>1</v>
          </cell>
          <cell r="S302">
            <v>0</v>
          </cell>
          <cell r="T302">
            <v>1</v>
          </cell>
          <cell r="U302">
            <v>1</v>
          </cell>
          <cell r="V302">
            <v>0</v>
          </cell>
          <cell r="W302">
            <v>0</v>
          </cell>
          <cell r="X302" t="str">
            <v>C</v>
          </cell>
        </row>
        <row r="303">
          <cell r="D303" t="str">
            <v>10787</v>
          </cell>
          <cell r="E303" t="str">
            <v>วิเศษชัยชาญ,รพช.</v>
          </cell>
          <cell r="F303" t="str">
            <v>รพช.</v>
          </cell>
          <cell r="G303">
            <v>97</v>
          </cell>
          <cell r="H303" t="str">
            <v>รพช.F1 &lt;=50,000</v>
          </cell>
          <cell r="I303">
            <v>1.03</v>
          </cell>
          <cell r="J303">
            <v>0.94</v>
          </cell>
          <cell r="K303">
            <v>0.69</v>
          </cell>
          <cell r="L303">
            <v>1586723.27</v>
          </cell>
          <cell r="M303">
            <v>13747516.67</v>
          </cell>
          <cell r="N303">
            <v>3</v>
          </cell>
          <cell r="O303">
            <v>17637579.289999999</v>
          </cell>
          <cell r="P303">
            <v>-15851571.119999999</v>
          </cell>
          <cell r="Q303">
            <v>0</v>
          </cell>
          <cell r="R303">
            <v>0</v>
          </cell>
          <cell r="S303">
            <v>0</v>
          </cell>
          <cell r="T303">
            <v>1</v>
          </cell>
          <cell r="U303">
            <v>1</v>
          </cell>
          <cell r="V303">
            <v>0</v>
          </cell>
          <cell r="W303">
            <v>1</v>
          </cell>
          <cell r="X303" t="str">
            <v>C</v>
          </cell>
        </row>
        <row r="304">
          <cell r="D304" t="str">
            <v>10788</v>
          </cell>
          <cell r="E304" t="str">
            <v>สามโก้,รพช.</v>
          </cell>
          <cell r="F304" t="str">
            <v>รพช.</v>
          </cell>
          <cell r="G304">
            <v>36</v>
          </cell>
          <cell r="H304" t="str">
            <v>รพช.F3 &lt;=15,000</v>
          </cell>
          <cell r="I304">
            <v>1.62</v>
          </cell>
          <cell r="J304">
            <v>1.55</v>
          </cell>
          <cell r="K304">
            <v>1.36</v>
          </cell>
          <cell r="L304">
            <v>11466500.220000001</v>
          </cell>
          <cell r="M304">
            <v>7589647.3499999996</v>
          </cell>
          <cell r="N304">
            <v>0</v>
          </cell>
          <cell r="O304">
            <v>8830689.0899999999</v>
          </cell>
          <cell r="P304">
            <v>6712696.9400000004</v>
          </cell>
          <cell r="Q304">
            <v>0</v>
          </cell>
          <cell r="R304">
            <v>0</v>
          </cell>
          <cell r="S304">
            <v>0</v>
          </cell>
          <cell r="T304">
            <v>1</v>
          </cell>
          <cell r="U304">
            <v>0</v>
          </cell>
          <cell r="V304">
            <v>0</v>
          </cell>
          <cell r="W304">
            <v>1</v>
          </cell>
          <cell r="X304" t="str">
            <v>C-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1</v>
          </cell>
          <cell r="S305">
            <v>0</v>
          </cell>
          <cell r="T305">
            <v>4</v>
          </cell>
          <cell r="U305">
            <v>5</v>
          </cell>
          <cell r="V305">
            <v>0</v>
          </cell>
          <cell r="W305">
            <v>5</v>
          </cell>
          <cell r="X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29</v>
          </cell>
          <cell r="R306">
            <v>20</v>
          </cell>
          <cell r="S306">
            <v>10</v>
          </cell>
          <cell r="T306">
            <v>29</v>
          </cell>
          <cell r="U306">
            <v>24</v>
          </cell>
          <cell r="V306">
            <v>4</v>
          </cell>
          <cell r="W306">
            <v>35</v>
          </cell>
          <cell r="X306">
            <v>0</v>
          </cell>
        </row>
        <row r="307">
          <cell r="D307" t="str">
            <v>10731</v>
          </cell>
          <cell r="E307" t="str">
            <v>พหลพลพยุหเสนา,รพท.</v>
          </cell>
          <cell r="F307" t="str">
            <v>รพท.</v>
          </cell>
          <cell r="G307">
            <v>540</v>
          </cell>
          <cell r="H307" t="str">
            <v>รพท.S &gt;400</v>
          </cell>
          <cell r="I307">
            <v>1.88</v>
          </cell>
          <cell r="J307">
            <v>1.71</v>
          </cell>
          <cell r="K307">
            <v>0.82</v>
          </cell>
          <cell r="L307">
            <v>267386455.19999999</v>
          </cell>
          <cell r="M307">
            <v>112530708.8</v>
          </cell>
          <cell r="N307">
            <v>0</v>
          </cell>
          <cell r="O307">
            <v>139363198.72999999</v>
          </cell>
          <cell r="P307">
            <v>-50351392.460000001</v>
          </cell>
          <cell r="Q307">
            <v>1</v>
          </cell>
          <cell r="R307">
            <v>1</v>
          </cell>
          <cell r="S307">
            <v>0</v>
          </cell>
          <cell r="T307">
            <v>1</v>
          </cell>
          <cell r="U307">
            <v>0</v>
          </cell>
          <cell r="V307">
            <v>0</v>
          </cell>
          <cell r="W307">
            <v>1</v>
          </cell>
          <cell r="X307" t="str">
            <v>B-</v>
          </cell>
        </row>
        <row r="308">
          <cell r="D308" t="str">
            <v>10732</v>
          </cell>
          <cell r="E308" t="str">
            <v>มะการักษ์,รพท.</v>
          </cell>
          <cell r="F308" t="str">
            <v>รพท.</v>
          </cell>
          <cell r="G308">
            <v>252</v>
          </cell>
          <cell r="H308" t="str">
            <v>รพท. M1 &gt;200</v>
          </cell>
          <cell r="I308">
            <v>1.6</v>
          </cell>
          <cell r="J308">
            <v>1.49</v>
          </cell>
          <cell r="K308">
            <v>0.81</v>
          </cell>
          <cell r="L308">
            <v>80573587.129999995</v>
          </cell>
          <cell r="M308">
            <v>54762878.969999999</v>
          </cell>
          <cell r="N308">
            <v>0</v>
          </cell>
          <cell r="O308">
            <v>73087211.219999999</v>
          </cell>
          <cell r="P308">
            <v>-25398859.68</v>
          </cell>
          <cell r="Q308">
            <v>1</v>
          </cell>
          <cell r="R308">
            <v>1</v>
          </cell>
          <cell r="S308">
            <v>0</v>
          </cell>
          <cell r="T308">
            <v>1</v>
          </cell>
          <cell r="U308">
            <v>1</v>
          </cell>
          <cell r="V308">
            <v>0</v>
          </cell>
          <cell r="W308">
            <v>1</v>
          </cell>
          <cell r="X308" t="str">
            <v>B</v>
          </cell>
        </row>
        <row r="309">
          <cell r="D309" t="str">
            <v>11278</v>
          </cell>
          <cell r="E309" t="str">
            <v>ไทรโยค,รพช.</v>
          </cell>
          <cell r="F309" t="str">
            <v>รพช.</v>
          </cell>
          <cell r="G309">
            <v>58</v>
          </cell>
          <cell r="H309" t="str">
            <v>รพช.F2 &lt;=30,000</v>
          </cell>
          <cell r="I309">
            <v>3.94</v>
          </cell>
          <cell r="J309">
            <v>3.58</v>
          </cell>
          <cell r="K309">
            <v>2.12</v>
          </cell>
          <cell r="L309">
            <v>42668507.359999999</v>
          </cell>
          <cell r="M309">
            <v>14018207.75</v>
          </cell>
          <cell r="N309">
            <v>0</v>
          </cell>
          <cell r="O309">
            <v>17596514.449999999</v>
          </cell>
          <cell r="P309">
            <v>16245948.32</v>
          </cell>
          <cell r="Q309">
            <v>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str">
            <v>D</v>
          </cell>
        </row>
        <row r="310">
          <cell r="D310" t="str">
            <v>11279</v>
          </cell>
          <cell r="E310" t="str">
            <v>สมเด็จพระปิยะมหาราชรมณียเขต,รพช.</v>
          </cell>
          <cell r="F310" t="str">
            <v>รพช.</v>
          </cell>
          <cell r="G310">
            <v>30</v>
          </cell>
          <cell r="H310" t="str">
            <v>รพช.F2 &lt;=30,000</v>
          </cell>
          <cell r="I310">
            <v>2.15</v>
          </cell>
          <cell r="J310">
            <v>1.85</v>
          </cell>
          <cell r="K310">
            <v>1.69</v>
          </cell>
          <cell r="L310">
            <v>11462274.380000001</v>
          </cell>
          <cell r="M310">
            <v>1433090.74</v>
          </cell>
          <cell r="N310">
            <v>0</v>
          </cell>
          <cell r="O310">
            <v>4054434.88</v>
          </cell>
          <cell r="P310">
            <v>6898605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str">
            <v>F</v>
          </cell>
        </row>
        <row r="311">
          <cell r="D311" t="str">
            <v>11280</v>
          </cell>
          <cell r="E311" t="str">
            <v>บ่อพลอย,รพช.</v>
          </cell>
          <cell r="F311" t="str">
            <v>รพช.</v>
          </cell>
          <cell r="G311">
            <v>67</v>
          </cell>
          <cell r="H311" t="str">
            <v>รพช.F1 &lt;=50,000</v>
          </cell>
          <cell r="I311">
            <v>2.17</v>
          </cell>
          <cell r="J311">
            <v>1.9</v>
          </cell>
          <cell r="K311">
            <v>1.45</v>
          </cell>
          <cell r="L311">
            <v>23385522.690000001</v>
          </cell>
          <cell r="M311">
            <v>10769651.119999999</v>
          </cell>
          <cell r="N311">
            <v>0</v>
          </cell>
          <cell r="O311">
            <v>15575642.359999999</v>
          </cell>
          <cell r="P311">
            <v>9032242.8000000007</v>
          </cell>
          <cell r="Q311">
            <v>0</v>
          </cell>
          <cell r="R311">
            <v>0</v>
          </cell>
          <cell r="S311">
            <v>0</v>
          </cell>
          <cell r="T311">
            <v>1</v>
          </cell>
          <cell r="U311">
            <v>1</v>
          </cell>
          <cell r="V311">
            <v>0</v>
          </cell>
          <cell r="W311">
            <v>1</v>
          </cell>
          <cell r="X311" t="str">
            <v>C</v>
          </cell>
        </row>
        <row r="312">
          <cell r="D312" t="str">
            <v>11281</v>
          </cell>
          <cell r="E312" t="str">
            <v>ท่ากระดาน,รพช.</v>
          </cell>
          <cell r="F312" t="str">
            <v>รพช.</v>
          </cell>
          <cell r="G312">
            <v>30</v>
          </cell>
          <cell r="H312" t="str">
            <v>รพช.F2 &lt;=30,000</v>
          </cell>
          <cell r="I312">
            <v>2.15</v>
          </cell>
          <cell r="J312">
            <v>1.98</v>
          </cell>
          <cell r="K312">
            <v>1.71</v>
          </cell>
          <cell r="L312">
            <v>8814796.4399999995</v>
          </cell>
          <cell r="M312">
            <v>68966.27</v>
          </cell>
          <cell r="N312">
            <v>0</v>
          </cell>
          <cell r="O312">
            <v>521051.48</v>
          </cell>
          <cell r="P312">
            <v>5432760.5</v>
          </cell>
          <cell r="Q312">
            <v>0</v>
          </cell>
          <cell r="R312">
            <v>0</v>
          </cell>
          <cell r="S312">
            <v>1</v>
          </cell>
          <cell r="T312">
            <v>1</v>
          </cell>
          <cell r="U312">
            <v>1</v>
          </cell>
          <cell r="V312">
            <v>0</v>
          </cell>
          <cell r="W312">
            <v>0</v>
          </cell>
          <cell r="X312" t="str">
            <v>C</v>
          </cell>
        </row>
        <row r="313">
          <cell r="D313" t="str">
            <v>11282</v>
          </cell>
          <cell r="E313" t="str">
            <v>สมเด็จพระสังฆราชองค์ที่ ๑๙,รพช.</v>
          </cell>
          <cell r="F313" t="str">
            <v>รพช.</v>
          </cell>
          <cell r="G313">
            <v>120</v>
          </cell>
          <cell r="H313" t="str">
            <v>รพช. M2 &gt;100</v>
          </cell>
          <cell r="I313">
            <v>1.66</v>
          </cell>
          <cell r="J313">
            <v>1.51</v>
          </cell>
          <cell r="K313">
            <v>1.1200000000000001</v>
          </cell>
          <cell r="L313">
            <v>35614065.670000002</v>
          </cell>
          <cell r="M313">
            <v>17946914.07</v>
          </cell>
          <cell r="N313">
            <v>0</v>
          </cell>
          <cell r="O313">
            <v>28976294.07</v>
          </cell>
          <cell r="P313">
            <v>6742750.3799999999</v>
          </cell>
          <cell r="Q313">
            <v>0</v>
          </cell>
          <cell r="R313">
            <v>0</v>
          </cell>
          <cell r="S313">
            <v>0</v>
          </cell>
          <cell r="T313">
            <v>1</v>
          </cell>
          <cell r="U313">
            <v>1</v>
          </cell>
          <cell r="V313">
            <v>0</v>
          </cell>
          <cell r="W313">
            <v>1</v>
          </cell>
          <cell r="X313" t="str">
            <v>C</v>
          </cell>
        </row>
        <row r="314">
          <cell r="D314" t="str">
            <v>11283</v>
          </cell>
          <cell r="E314" t="str">
            <v>ทองผาภูมิ,รพช.</v>
          </cell>
          <cell r="F314" t="str">
            <v>รพช.</v>
          </cell>
          <cell r="G314">
            <v>94</v>
          </cell>
          <cell r="H314" t="str">
            <v>รพช. M2 &lt;=100</v>
          </cell>
          <cell r="I314">
            <v>1.82</v>
          </cell>
          <cell r="J314">
            <v>1.62</v>
          </cell>
          <cell r="K314">
            <v>1.41</v>
          </cell>
          <cell r="L314">
            <v>30340894.609999999</v>
          </cell>
          <cell r="M314">
            <v>-10740181.07</v>
          </cell>
          <cell r="N314">
            <v>1</v>
          </cell>
          <cell r="O314">
            <v>-5282901.76</v>
          </cell>
          <cell r="P314">
            <v>16718275.1</v>
          </cell>
          <cell r="Q314">
            <v>0</v>
          </cell>
          <cell r="R314">
            <v>0</v>
          </cell>
          <cell r="S314">
            <v>0</v>
          </cell>
          <cell r="T314">
            <v>1</v>
          </cell>
          <cell r="U314">
            <v>0</v>
          </cell>
          <cell r="V314">
            <v>0</v>
          </cell>
          <cell r="W314">
            <v>0</v>
          </cell>
          <cell r="X314" t="str">
            <v>D</v>
          </cell>
        </row>
        <row r="315">
          <cell r="D315" t="str">
            <v>11284</v>
          </cell>
          <cell r="E315" t="str">
            <v>สังขละบุรี,รพช.</v>
          </cell>
          <cell r="F315" t="str">
            <v>รพช.</v>
          </cell>
          <cell r="G315">
            <v>30</v>
          </cell>
          <cell r="H315" t="str">
            <v>รพช.F2 &lt;=30,000</v>
          </cell>
          <cell r="I315">
            <v>2.85</v>
          </cell>
          <cell r="J315">
            <v>2.6</v>
          </cell>
          <cell r="K315">
            <v>1.96</v>
          </cell>
          <cell r="L315">
            <v>42012737.920000002</v>
          </cell>
          <cell r="M315">
            <v>1083766.73</v>
          </cell>
          <cell r="N315">
            <v>0</v>
          </cell>
          <cell r="O315">
            <v>4642854.84</v>
          </cell>
          <cell r="P315">
            <v>22352719.859999999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1</v>
          </cell>
          <cell r="V315">
            <v>0</v>
          </cell>
          <cell r="W315">
            <v>0</v>
          </cell>
          <cell r="X315" t="str">
            <v>D</v>
          </cell>
        </row>
        <row r="316">
          <cell r="D316" t="str">
            <v>11285</v>
          </cell>
          <cell r="E316" t="str">
            <v>เจ้าคุณไพบูลย์พนมทวน,รพช.</v>
          </cell>
          <cell r="F316" t="str">
            <v>รพช.</v>
          </cell>
          <cell r="G316">
            <v>63</v>
          </cell>
          <cell r="H316" t="str">
            <v>รพช.F2 30,000 - 60,000</v>
          </cell>
          <cell r="I316">
            <v>1.87</v>
          </cell>
          <cell r="J316">
            <v>1.59</v>
          </cell>
          <cell r="K316">
            <v>1.24</v>
          </cell>
          <cell r="L316">
            <v>21721528.890000001</v>
          </cell>
          <cell r="M316">
            <v>15285572.48</v>
          </cell>
          <cell r="N316">
            <v>0</v>
          </cell>
          <cell r="O316">
            <v>19187200.77</v>
          </cell>
          <cell r="P316">
            <v>5873432.8300000001</v>
          </cell>
          <cell r="Q316">
            <v>1</v>
          </cell>
          <cell r="R316">
            <v>1</v>
          </cell>
          <cell r="S316">
            <v>0</v>
          </cell>
          <cell r="T316">
            <v>1</v>
          </cell>
          <cell r="U316">
            <v>1</v>
          </cell>
          <cell r="V316">
            <v>0</v>
          </cell>
          <cell r="W316">
            <v>0</v>
          </cell>
          <cell r="X316" t="str">
            <v>B-</v>
          </cell>
        </row>
        <row r="317">
          <cell r="D317" t="str">
            <v>11286</v>
          </cell>
          <cell r="E317" t="str">
            <v>เลาขวัญ,รพช.</v>
          </cell>
          <cell r="F317" t="str">
            <v>รพช.</v>
          </cell>
          <cell r="G317">
            <v>46</v>
          </cell>
          <cell r="H317" t="str">
            <v>รพช.F2 30,000 - 60,000</v>
          </cell>
          <cell r="I317">
            <v>3.11</v>
          </cell>
          <cell r="J317">
            <v>2.81</v>
          </cell>
          <cell r="K317">
            <v>2.5</v>
          </cell>
          <cell r="L317">
            <v>45196849.049999997</v>
          </cell>
          <cell r="M317">
            <v>19294294.559999999</v>
          </cell>
          <cell r="N317">
            <v>0</v>
          </cell>
          <cell r="O317">
            <v>19924464.16</v>
          </cell>
          <cell r="P317">
            <v>32223540.370000001</v>
          </cell>
          <cell r="Q317">
            <v>1</v>
          </cell>
          <cell r="R317">
            <v>1</v>
          </cell>
          <cell r="S317">
            <v>0</v>
          </cell>
          <cell r="T317">
            <v>1</v>
          </cell>
          <cell r="U317">
            <v>0</v>
          </cell>
          <cell r="V317">
            <v>0</v>
          </cell>
          <cell r="W317">
            <v>0</v>
          </cell>
          <cell r="X317" t="str">
            <v>C</v>
          </cell>
        </row>
        <row r="318">
          <cell r="D318" t="str">
            <v>11287</v>
          </cell>
          <cell r="E318" t="str">
            <v>ด่านมะขามเตี้ย,รพช.</v>
          </cell>
          <cell r="F318" t="str">
            <v>รพช.</v>
          </cell>
          <cell r="G318">
            <v>30</v>
          </cell>
          <cell r="H318" t="str">
            <v>รพช.F2 &lt;=30,000</v>
          </cell>
          <cell r="I318">
            <v>2.2599999999999998</v>
          </cell>
          <cell r="J318">
            <v>2.02</v>
          </cell>
          <cell r="K318">
            <v>1.66</v>
          </cell>
          <cell r="L318">
            <v>17974525.109999999</v>
          </cell>
          <cell r="M318">
            <v>11948672.26</v>
          </cell>
          <cell r="N318">
            <v>0</v>
          </cell>
          <cell r="O318">
            <v>15715536.939999999</v>
          </cell>
          <cell r="P318">
            <v>9388177.1600000001</v>
          </cell>
          <cell r="Q318">
            <v>1</v>
          </cell>
          <cell r="R318">
            <v>0</v>
          </cell>
          <cell r="S318">
            <v>0</v>
          </cell>
          <cell r="T318">
            <v>1</v>
          </cell>
          <cell r="U318">
            <v>1</v>
          </cell>
          <cell r="V318">
            <v>0</v>
          </cell>
          <cell r="W318">
            <v>1</v>
          </cell>
          <cell r="X318" t="str">
            <v>B-</v>
          </cell>
        </row>
        <row r="319">
          <cell r="D319" t="str">
            <v>11288</v>
          </cell>
          <cell r="E319" t="str">
            <v>สถานพระบารมี,รพช.</v>
          </cell>
          <cell r="F319" t="str">
            <v>รพช.</v>
          </cell>
          <cell r="G319">
            <v>30</v>
          </cell>
          <cell r="H319" t="str">
            <v>รพช.F2 &lt;=30,000</v>
          </cell>
          <cell r="I319">
            <v>2.06</v>
          </cell>
          <cell r="J319">
            <v>1.98</v>
          </cell>
          <cell r="K319">
            <v>1.87</v>
          </cell>
          <cell r="L319">
            <v>21824024.670000002</v>
          </cell>
          <cell r="M319">
            <v>21967159.510000002</v>
          </cell>
          <cell r="N319">
            <v>0</v>
          </cell>
          <cell r="O319">
            <v>26679827.940000001</v>
          </cell>
          <cell r="P319">
            <v>17562349.739999998</v>
          </cell>
          <cell r="Q319">
            <v>1</v>
          </cell>
          <cell r="R319">
            <v>1</v>
          </cell>
          <cell r="S319">
            <v>0</v>
          </cell>
          <cell r="T319">
            <v>1</v>
          </cell>
          <cell r="U319">
            <v>0</v>
          </cell>
          <cell r="V319">
            <v>0</v>
          </cell>
          <cell r="W319">
            <v>1</v>
          </cell>
          <cell r="X319" t="str">
            <v>B-</v>
          </cell>
        </row>
        <row r="320">
          <cell r="D320" t="str">
            <v>14136</v>
          </cell>
          <cell r="E320" t="str">
            <v>ศุกร์ศิริศรีสวัสดิ์,รพช.</v>
          </cell>
          <cell r="F320" t="str">
            <v>รพช.</v>
          </cell>
          <cell r="G320">
            <v>16</v>
          </cell>
          <cell r="H320" t="str">
            <v>รพช.F3 &lt;=15,000</v>
          </cell>
          <cell r="I320">
            <v>5.66</v>
          </cell>
          <cell r="J320">
            <v>5.43</v>
          </cell>
          <cell r="K320">
            <v>5.22</v>
          </cell>
          <cell r="L320">
            <v>16659723.73</v>
          </cell>
          <cell r="M320">
            <v>6755089.3899999997</v>
          </cell>
          <cell r="N320">
            <v>0</v>
          </cell>
          <cell r="O320">
            <v>7087884.2599999998</v>
          </cell>
          <cell r="P320">
            <v>14999887.43</v>
          </cell>
          <cell r="Q320">
            <v>1</v>
          </cell>
          <cell r="R320">
            <v>1</v>
          </cell>
          <cell r="S320">
            <v>0</v>
          </cell>
          <cell r="T320">
            <v>1</v>
          </cell>
          <cell r="U320">
            <v>0</v>
          </cell>
          <cell r="V320">
            <v>0</v>
          </cell>
          <cell r="W320">
            <v>0</v>
          </cell>
          <cell r="X320" t="str">
            <v>C</v>
          </cell>
        </row>
        <row r="321">
          <cell r="D321" t="str">
            <v>21948</v>
          </cell>
          <cell r="E321" t="str">
            <v>ห้วยกระเจา เฉลิมพระเกียรติ 80 พรรษา,รพช.</v>
          </cell>
          <cell r="F321" t="str">
            <v>รพช.</v>
          </cell>
          <cell r="G321">
            <v>34</v>
          </cell>
          <cell r="H321" t="str">
            <v>รพช.F2 &lt;=30,000</v>
          </cell>
          <cell r="I321">
            <v>2.82</v>
          </cell>
          <cell r="J321">
            <v>2.66</v>
          </cell>
          <cell r="K321">
            <v>2.4700000000000002</v>
          </cell>
          <cell r="L321">
            <v>23369687</v>
          </cell>
          <cell r="M321">
            <v>16095890.16</v>
          </cell>
          <cell r="N321">
            <v>0</v>
          </cell>
          <cell r="O321">
            <v>19398643.16</v>
          </cell>
          <cell r="P321">
            <v>18846730.629999999</v>
          </cell>
          <cell r="Q321">
            <v>1</v>
          </cell>
          <cell r="R321">
            <v>0</v>
          </cell>
          <cell r="S321">
            <v>1</v>
          </cell>
          <cell r="T321">
            <v>1</v>
          </cell>
          <cell r="U321">
            <v>1</v>
          </cell>
          <cell r="V321">
            <v>0</v>
          </cell>
          <cell r="W321">
            <v>1</v>
          </cell>
          <cell r="X321" t="str">
            <v>B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</v>
          </cell>
          <cell r="R322">
            <v>6</v>
          </cell>
          <cell r="S322">
            <v>2</v>
          </cell>
          <cell r="T322">
            <v>12</v>
          </cell>
          <cell r="U322">
            <v>8</v>
          </cell>
          <cell r="V322">
            <v>0</v>
          </cell>
          <cell r="W322">
            <v>7</v>
          </cell>
          <cell r="X322">
            <v>0</v>
          </cell>
        </row>
        <row r="323">
          <cell r="D323" t="str">
            <v>10679</v>
          </cell>
          <cell r="E323" t="str">
            <v>นครปฐม,รพศ.</v>
          </cell>
          <cell r="F323" t="str">
            <v>รพศ.</v>
          </cell>
          <cell r="G323">
            <v>860</v>
          </cell>
          <cell r="H323" t="str">
            <v>รพศ.A &gt;700 to &lt;1000</v>
          </cell>
          <cell r="I323">
            <v>2.1800000000000002</v>
          </cell>
          <cell r="J323">
            <v>2.06</v>
          </cell>
          <cell r="K323">
            <v>1.64</v>
          </cell>
          <cell r="L323">
            <v>649275268.96000004</v>
          </cell>
          <cell r="M323">
            <v>161120299.88999999</v>
          </cell>
          <cell r="N323">
            <v>0</v>
          </cell>
          <cell r="O323">
            <v>86590168.819999993</v>
          </cell>
          <cell r="P323">
            <v>352541113.68000001</v>
          </cell>
          <cell r="Q323">
            <v>0</v>
          </cell>
          <cell r="R323">
            <v>1</v>
          </cell>
          <cell r="S323">
            <v>0</v>
          </cell>
          <cell r="T323">
            <v>1</v>
          </cell>
          <cell r="U323">
            <v>1</v>
          </cell>
          <cell r="V323">
            <v>0</v>
          </cell>
          <cell r="W323">
            <v>1</v>
          </cell>
          <cell r="X323" t="str">
            <v>B-</v>
          </cell>
        </row>
        <row r="324">
          <cell r="D324" t="str">
            <v>11297</v>
          </cell>
          <cell r="E324" t="str">
            <v>กำแพงแสน,รพช.</v>
          </cell>
          <cell r="F324" t="str">
            <v>รพช.</v>
          </cell>
          <cell r="G324">
            <v>98</v>
          </cell>
          <cell r="H324" t="str">
            <v>รพช.F1 50,000-100,000</v>
          </cell>
          <cell r="I324">
            <v>1.97</v>
          </cell>
          <cell r="J324">
            <v>1.79</v>
          </cell>
          <cell r="K324">
            <v>1.17</v>
          </cell>
          <cell r="L324">
            <v>71302664.840000004</v>
          </cell>
          <cell r="M324">
            <v>26780698.100000001</v>
          </cell>
          <cell r="N324">
            <v>0</v>
          </cell>
          <cell r="O324">
            <v>27281795.079999998</v>
          </cell>
          <cell r="P324">
            <v>12847163.029999999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str">
            <v>F</v>
          </cell>
        </row>
        <row r="325">
          <cell r="D325" t="str">
            <v>11298</v>
          </cell>
          <cell r="E325" t="str">
            <v>นครชัยศรี,รพช.</v>
          </cell>
          <cell r="F325" t="str">
            <v>รพช.</v>
          </cell>
          <cell r="G325">
            <v>50</v>
          </cell>
          <cell r="H325" t="str">
            <v>รพช.F2 30,000 - 60,000</v>
          </cell>
          <cell r="I325">
            <v>3.34</v>
          </cell>
          <cell r="J325">
            <v>3.05</v>
          </cell>
          <cell r="K325">
            <v>2.5099999999999998</v>
          </cell>
          <cell r="L325">
            <v>55172310.990000002</v>
          </cell>
          <cell r="M325">
            <v>1794235.56</v>
          </cell>
          <cell r="N325">
            <v>0</v>
          </cell>
          <cell r="O325">
            <v>2830193.05</v>
          </cell>
          <cell r="P325">
            <v>35685890.57</v>
          </cell>
          <cell r="Q325">
            <v>0</v>
          </cell>
          <cell r="R325">
            <v>0</v>
          </cell>
          <cell r="S325">
            <v>1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 t="str">
            <v>C-</v>
          </cell>
        </row>
        <row r="326">
          <cell r="D326" t="str">
            <v>11299</v>
          </cell>
          <cell r="E326" t="str">
            <v>ห้วยพลู,รพช.</v>
          </cell>
          <cell r="F326" t="str">
            <v>รพช.</v>
          </cell>
          <cell r="G326">
            <v>58</v>
          </cell>
          <cell r="H326" t="str">
            <v>รพช.F2 30,000 - 60,000</v>
          </cell>
          <cell r="I326">
            <v>1.48</v>
          </cell>
          <cell r="J326">
            <v>1.37</v>
          </cell>
          <cell r="K326">
            <v>0.89</v>
          </cell>
          <cell r="L326">
            <v>16001435.210000001</v>
          </cell>
          <cell r="M326">
            <v>6338796.3799999999</v>
          </cell>
          <cell r="N326">
            <v>1</v>
          </cell>
          <cell r="O326">
            <v>4731966</v>
          </cell>
          <cell r="P326">
            <v>-3759951.64</v>
          </cell>
          <cell r="Q326">
            <v>0</v>
          </cell>
          <cell r="R326">
            <v>0</v>
          </cell>
          <cell r="S326">
            <v>0</v>
          </cell>
          <cell r="T326">
            <v>1</v>
          </cell>
          <cell r="U326">
            <v>1</v>
          </cell>
          <cell r="V326">
            <v>0</v>
          </cell>
          <cell r="W326">
            <v>1</v>
          </cell>
          <cell r="X326" t="str">
            <v>C</v>
          </cell>
        </row>
        <row r="327">
          <cell r="D327" t="str">
            <v>11300</v>
          </cell>
          <cell r="E327" t="str">
            <v>ดอนตูม,รพช.</v>
          </cell>
          <cell r="F327" t="str">
            <v>รพช.</v>
          </cell>
          <cell r="G327">
            <v>38</v>
          </cell>
          <cell r="H327" t="str">
            <v>รพช.F2 30,000 - 60,000</v>
          </cell>
          <cell r="I327">
            <v>3.88</v>
          </cell>
          <cell r="J327">
            <v>3.66</v>
          </cell>
          <cell r="K327">
            <v>2.77</v>
          </cell>
          <cell r="L327">
            <v>51865117.960000001</v>
          </cell>
          <cell r="M327">
            <v>17643372.100000001</v>
          </cell>
          <cell r="N327">
            <v>0</v>
          </cell>
          <cell r="O327">
            <v>21740128.600000001</v>
          </cell>
          <cell r="P327">
            <v>32324493.879999999</v>
          </cell>
          <cell r="Q327">
            <v>1</v>
          </cell>
          <cell r="R327">
            <v>0</v>
          </cell>
          <cell r="S327">
            <v>1</v>
          </cell>
          <cell r="T327">
            <v>0</v>
          </cell>
          <cell r="U327">
            <v>1</v>
          </cell>
          <cell r="V327">
            <v>0</v>
          </cell>
          <cell r="W327">
            <v>1</v>
          </cell>
          <cell r="X327" t="str">
            <v>B-</v>
          </cell>
        </row>
        <row r="328">
          <cell r="D328" t="str">
            <v>11301</v>
          </cell>
          <cell r="E328" t="str">
            <v>บางเลน,รพช.</v>
          </cell>
          <cell r="F328" t="str">
            <v>รพช.</v>
          </cell>
          <cell r="G328">
            <v>79</v>
          </cell>
          <cell r="H328" t="str">
            <v>รพช.F1 &lt;=50,000</v>
          </cell>
          <cell r="I328">
            <v>3.21</v>
          </cell>
          <cell r="J328">
            <v>3.07</v>
          </cell>
          <cell r="K328">
            <v>2.72</v>
          </cell>
          <cell r="L328">
            <v>95661210.129999995</v>
          </cell>
          <cell r="M328">
            <v>12032864.550000001</v>
          </cell>
          <cell r="N328">
            <v>0</v>
          </cell>
          <cell r="O328">
            <v>16108582.83</v>
          </cell>
          <cell r="P328">
            <v>74756630.689999998</v>
          </cell>
          <cell r="Q328">
            <v>1</v>
          </cell>
          <cell r="R328">
            <v>0</v>
          </cell>
          <cell r="S328">
            <v>1</v>
          </cell>
          <cell r="T328">
            <v>0</v>
          </cell>
          <cell r="U328">
            <v>1</v>
          </cell>
          <cell r="V328">
            <v>0</v>
          </cell>
          <cell r="W328">
            <v>0</v>
          </cell>
          <cell r="X328" t="str">
            <v>C</v>
          </cell>
        </row>
        <row r="329">
          <cell r="D329" t="str">
            <v>11302</v>
          </cell>
          <cell r="E329" t="str">
            <v>สามพราน,รพช.</v>
          </cell>
          <cell r="F329" t="str">
            <v>รพช.</v>
          </cell>
          <cell r="G329">
            <v>120</v>
          </cell>
          <cell r="H329" t="str">
            <v>รพช. M2 &gt;100</v>
          </cell>
          <cell r="I329">
            <v>2.56</v>
          </cell>
          <cell r="J329">
            <v>2.33</v>
          </cell>
          <cell r="K329">
            <v>2.04</v>
          </cell>
          <cell r="L329">
            <v>106902602.20999999</v>
          </cell>
          <cell r="M329">
            <v>31028781.309999999</v>
          </cell>
          <cell r="N329">
            <v>0</v>
          </cell>
          <cell r="O329">
            <v>38751733.170000002</v>
          </cell>
          <cell r="P329">
            <v>71397699.109999999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  <cell r="U329">
            <v>1</v>
          </cell>
          <cell r="V329">
            <v>0</v>
          </cell>
          <cell r="W329">
            <v>1</v>
          </cell>
          <cell r="X329" t="str">
            <v>C</v>
          </cell>
        </row>
        <row r="330">
          <cell r="D330" t="str">
            <v>11303</v>
          </cell>
          <cell r="E330" t="str">
            <v>พุทธมณฑล,รพช.</v>
          </cell>
          <cell r="F330" t="str">
            <v>รพช.</v>
          </cell>
          <cell r="G330">
            <v>30</v>
          </cell>
          <cell r="H330" t="str">
            <v>รพช.F2 &lt;=30,000</v>
          </cell>
          <cell r="I330">
            <v>1.95</v>
          </cell>
          <cell r="J330">
            <v>1.8</v>
          </cell>
          <cell r="K330">
            <v>1.51</v>
          </cell>
          <cell r="L330">
            <v>28802839.449999999</v>
          </cell>
          <cell r="M330">
            <v>14563996.76</v>
          </cell>
          <cell r="N330">
            <v>0</v>
          </cell>
          <cell r="O330">
            <v>14334653.9</v>
          </cell>
          <cell r="P330">
            <v>15352187.880000001</v>
          </cell>
          <cell r="Q330">
            <v>1</v>
          </cell>
          <cell r="R330">
            <v>0</v>
          </cell>
          <cell r="S330">
            <v>0</v>
          </cell>
          <cell r="T330">
            <v>1</v>
          </cell>
          <cell r="U330">
            <v>0</v>
          </cell>
          <cell r="V330">
            <v>0</v>
          </cell>
          <cell r="W330">
            <v>0</v>
          </cell>
          <cell r="X330" t="str">
            <v>C-</v>
          </cell>
        </row>
        <row r="331">
          <cell r="D331" t="str">
            <v>13819</v>
          </cell>
          <cell r="E331" t="str">
            <v>หลวงพ่อเปิ่น,รพช.</v>
          </cell>
          <cell r="F331" t="str">
            <v>รพช.</v>
          </cell>
          <cell r="G331">
            <v>30</v>
          </cell>
          <cell r="H331" t="str">
            <v>รพช.F2 &lt;=30,000</v>
          </cell>
          <cell r="I331">
            <v>1.3</v>
          </cell>
          <cell r="J331">
            <v>1.23</v>
          </cell>
          <cell r="K331">
            <v>1.06</v>
          </cell>
          <cell r="L331">
            <v>9141101.3900000006</v>
          </cell>
          <cell r="M331">
            <v>-1834811.66</v>
          </cell>
          <cell r="N331">
            <v>2</v>
          </cell>
          <cell r="O331">
            <v>2541511.98</v>
          </cell>
          <cell r="P331">
            <v>2129461.09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1</v>
          </cell>
          <cell r="V331">
            <v>0</v>
          </cell>
          <cell r="W331">
            <v>1</v>
          </cell>
          <cell r="X331" t="str">
            <v>C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3</v>
          </cell>
          <cell r="R332">
            <v>1</v>
          </cell>
          <cell r="S332">
            <v>3</v>
          </cell>
          <cell r="T332">
            <v>6</v>
          </cell>
          <cell r="U332">
            <v>6</v>
          </cell>
          <cell r="V332">
            <v>0</v>
          </cell>
          <cell r="W332">
            <v>5</v>
          </cell>
          <cell r="X332">
            <v>0</v>
          </cell>
        </row>
        <row r="333">
          <cell r="D333" t="str">
            <v>10737</v>
          </cell>
          <cell r="E333" t="str">
            <v>ประจวบคีรีขันธ์,รพท.</v>
          </cell>
          <cell r="F333" t="str">
            <v>รพท.</v>
          </cell>
          <cell r="G333">
            <v>278</v>
          </cell>
          <cell r="H333" t="str">
            <v>รพท.S &lt;=400</v>
          </cell>
          <cell r="I333">
            <v>1.49</v>
          </cell>
          <cell r="J333">
            <v>1.39</v>
          </cell>
          <cell r="K333">
            <v>1</v>
          </cell>
          <cell r="L333">
            <v>95192569.090000004</v>
          </cell>
          <cell r="M333">
            <v>14474729.18</v>
          </cell>
          <cell r="N333">
            <v>1</v>
          </cell>
          <cell r="O333">
            <v>26484500.23</v>
          </cell>
          <cell r="P333">
            <v>5413311.8499999996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1</v>
          </cell>
          <cell r="V333">
            <v>0</v>
          </cell>
          <cell r="W333">
            <v>1</v>
          </cell>
          <cell r="X333" t="str">
            <v>C-</v>
          </cell>
        </row>
        <row r="334">
          <cell r="D334" t="str">
            <v>11315</v>
          </cell>
          <cell r="E334" t="str">
            <v>กุยบุรี,รพช.</v>
          </cell>
          <cell r="F334" t="str">
            <v>รพช.</v>
          </cell>
          <cell r="G334">
            <v>36</v>
          </cell>
          <cell r="H334" t="str">
            <v>รพช.F2 30,000 - 60,000</v>
          </cell>
          <cell r="I334">
            <v>1.35</v>
          </cell>
          <cell r="J334">
            <v>1.27</v>
          </cell>
          <cell r="K334">
            <v>1.1000000000000001</v>
          </cell>
          <cell r="L334">
            <v>9043593.6400000006</v>
          </cell>
          <cell r="M334">
            <v>-1167319.1200000001</v>
          </cell>
          <cell r="N334">
            <v>2</v>
          </cell>
          <cell r="O334">
            <v>4869821.43</v>
          </cell>
          <cell r="P334">
            <v>2483760.94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  <cell r="U334">
            <v>1</v>
          </cell>
          <cell r="V334">
            <v>0</v>
          </cell>
          <cell r="W334">
            <v>1</v>
          </cell>
          <cell r="X334" t="str">
            <v>C</v>
          </cell>
        </row>
        <row r="335">
          <cell r="D335" t="str">
            <v>11316</v>
          </cell>
          <cell r="E335" t="str">
            <v>ทับสะแก,รพช.</v>
          </cell>
          <cell r="F335" t="str">
            <v>รพช.</v>
          </cell>
          <cell r="G335">
            <v>60</v>
          </cell>
          <cell r="H335" t="str">
            <v>รพช.F2 30,000 - 60,000</v>
          </cell>
          <cell r="I335">
            <v>1.21</v>
          </cell>
          <cell r="J335">
            <v>1.1499999999999999</v>
          </cell>
          <cell r="K335">
            <v>0.76</v>
          </cell>
          <cell r="L335">
            <v>7402916.2000000002</v>
          </cell>
          <cell r="M335">
            <v>11929459.18</v>
          </cell>
          <cell r="N335">
            <v>2</v>
          </cell>
          <cell r="O335">
            <v>10736593.98</v>
          </cell>
          <cell r="P335">
            <v>-8169098.1100000003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</v>
          </cell>
          <cell r="V335">
            <v>0</v>
          </cell>
          <cell r="W335">
            <v>1</v>
          </cell>
          <cell r="X335" t="str">
            <v>C-</v>
          </cell>
        </row>
        <row r="336">
          <cell r="D336" t="str">
            <v>11317</v>
          </cell>
          <cell r="E336" t="str">
            <v>บางสะพาน,รพช.</v>
          </cell>
          <cell r="F336" t="str">
            <v>รพช.</v>
          </cell>
          <cell r="G336">
            <v>150</v>
          </cell>
          <cell r="H336" t="str">
            <v>รพช. M2 &gt;100</v>
          </cell>
          <cell r="I336">
            <v>1.06</v>
          </cell>
          <cell r="J336">
            <v>0.97</v>
          </cell>
          <cell r="K336">
            <v>0.55000000000000004</v>
          </cell>
          <cell r="L336">
            <v>7046703.6900000004</v>
          </cell>
          <cell r="M336">
            <v>27768048.629999999</v>
          </cell>
          <cell r="N336">
            <v>3</v>
          </cell>
          <cell r="O336">
            <v>37556422.32</v>
          </cell>
          <cell r="P336">
            <v>-54130782.340000004</v>
          </cell>
          <cell r="Q336">
            <v>1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</v>
          </cell>
          <cell r="X336" t="str">
            <v>C-</v>
          </cell>
        </row>
        <row r="337">
          <cell r="D337" t="str">
            <v>11318</v>
          </cell>
          <cell r="E337" t="str">
            <v>บางสะพานน้อย,รพช.</v>
          </cell>
          <cell r="F337" t="str">
            <v>รพช.</v>
          </cell>
          <cell r="G337">
            <v>36</v>
          </cell>
          <cell r="H337" t="str">
            <v>รพช.F2 &lt;=30,000</v>
          </cell>
          <cell r="I337">
            <v>1.82</v>
          </cell>
          <cell r="J337">
            <v>1.68</v>
          </cell>
          <cell r="K337">
            <v>1.59</v>
          </cell>
          <cell r="L337">
            <v>26929594.629999999</v>
          </cell>
          <cell r="M337">
            <v>15296498.48</v>
          </cell>
          <cell r="N337">
            <v>0</v>
          </cell>
          <cell r="O337">
            <v>16167570.07</v>
          </cell>
          <cell r="P337">
            <v>19399818.620000001</v>
          </cell>
          <cell r="Q337">
            <v>1</v>
          </cell>
          <cell r="R337">
            <v>1</v>
          </cell>
          <cell r="S337">
            <v>0</v>
          </cell>
          <cell r="T337">
            <v>1</v>
          </cell>
          <cell r="U337">
            <v>1</v>
          </cell>
          <cell r="V337">
            <v>0</v>
          </cell>
          <cell r="W337">
            <v>1</v>
          </cell>
          <cell r="X337" t="str">
            <v>B</v>
          </cell>
        </row>
        <row r="338">
          <cell r="D338" t="str">
            <v>11319</v>
          </cell>
          <cell r="E338" t="str">
            <v>ปราณบุรี,รพช.</v>
          </cell>
          <cell r="F338" t="str">
            <v>รพช.</v>
          </cell>
          <cell r="G338">
            <v>60</v>
          </cell>
          <cell r="H338" t="str">
            <v>รพช.F2 30,000 - 60,000</v>
          </cell>
          <cell r="I338">
            <v>1.61</v>
          </cell>
          <cell r="J338">
            <v>1.5</v>
          </cell>
          <cell r="K338">
            <v>1.25</v>
          </cell>
          <cell r="L338">
            <v>25428993.059999999</v>
          </cell>
          <cell r="M338">
            <v>21934356.93</v>
          </cell>
          <cell r="N338">
            <v>0</v>
          </cell>
          <cell r="O338">
            <v>24349989.969999999</v>
          </cell>
          <cell r="P338">
            <v>10240963.99</v>
          </cell>
          <cell r="Q338">
            <v>1</v>
          </cell>
          <cell r="R338">
            <v>0</v>
          </cell>
          <cell r="S338">
            <v>0</v>
          </cell>
          <cell r="T338">
            <v>1</v>
          </cell>
          <cell r="U338">
            <v>0</v>
          </cell>
          <cell r="V338">
            <v>0</v>
          </cell>
          <cell r="W338">
            <v>1</v>
          </cell>
          <cell r="X338" t="str">
            <v>C</v>
          </cell>
        </row>
        <row r="339">
          <cell r="D339" t="str">
            <v>11320</v>
          </cell>
          <cell r="E339" t="str">
            <v>หัวหิน,รพท.</v>
          </cell>
          <cell r="F339" t="str">
            <v>รพท.</v>
          </cell>
          <cell r="G339">
            <v>340</v>
          </cell>
          <cell r="H339" t="str">
            <v>รพท.S &lt;=400</v>
          </cell>
          <cell r="I339">
            <v>1.1399999999999999</v>
          </cell>
          <cell r="J339">
            <v>0.94</v>
          </cell>
          <cell r="K339">
            <v>0.54</v>
          </cell>
          <cell r="L339">
            <v>35770198.789999999</v>
          </cell>
          <cell r="M339">
            <v>132218610.45999999</v>
          </cell>
          <cell r="N339">
            <v>3</v>
          </cell>
          <cell r="O339">
            <v>179715178.24000001</v>
          </cell>
          <cell r="P339">
            <v>-116912976.03</v>
          </cell>
          <cell r="Q339">
            <v>1</v>
          </cell>
          <cell r="R339">
            <v>1</v>
          </cell>
          <cell r="S339">
            <v>0</v>
          </cell>
          <cell r="T339">
            <v>1</v>
          </cell>
          <cell r="U339">
            <v>1</v>
          </cell>
          <cell r="V339">
            <v>0</v>
          </cell>
          <cell r="W339">
            <v>1</v>
          </cell>
          <cell r="X339" t="str">
            <v>B</v>
          </cell>
        </row>
        <row r="340">
          <cell r="D340" t="str">
            <v>11321</v>
          </cell>
          <cell r="E340" t="str">
            <v>สามร้อยยอด,รพช.</v>
          </cell>
          <cell r="F340" t="str">
            <v>รพช.</v>
          </cell>
          <cell r="G340">
            <v>60</v>
          </cell>
          <cell r="H340" t="str">
            <v>รพช.F2 30,000 - 60,000</v>
          </cell>
          <cell r="I340">
            <v>4.33</v>
          </cell>
          <cell r="J340">
            <v>4.18</v>
          </cell>
          <cell r="K340">
            <v>3.78</v>
          </cell>
          <cell r="L340">
            <v>99312767.510000005</v>
          </cell>
          <cell r="M340">
            <v>28588396.809999999</v>
          </cell>
          <cell r="N340">
            <v>0</v>
          </cell>
          <cell r="O340">
            <v>30810387.859999999</v>
          </cell>
          <cell r="P340">
            <v>82950720.909999996</v>
          </cell>
          <cell r="Q340">
            <v>1</v>
          </cell>
          <cell r="R340">
            <v>0</v>
          </cell>
          <cell r="S340">
            <v>1</v>
          </cell>
          <cell r="T340">
            <v>0</v>
          </cell>
          <cell r="U340">
            <v>1</v>
          </cell>
          <cell r="V340">
            <v>0</v>
          </cell>
          <cell r="W340">
            <v>1</v>
          </cell>
          <cell r="X340" t="str">
            <v>B-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5</v>
          </cell>
          <cell r="R341">
            <v>2</v>
          </cell>
          <cell r="S341">
            <v>1</v>
          </cell>
          <cell r="T341">
            <v>4</v>
          </cell>
          <cell r="U341">
            <v>6</v>
          </cell>
          <cell r="V341">
            <v>0</v>
          </cell>
          <cell r="W341">
            <v>8</v>
          </cell>
          <cell r="X341">
            <v>0</v>
          </cell>
        </row>
        <row r="342">
          <cell r="D342" t="str">
            <v>10736</v>
          </cell>
          <cell r="E342" t="str">
            <v>พระจอมเกล้า,รพท.</v>
          </cell>
          <cell r="F342" t="str">
            <v>รพท.</v>
          </cell>
          <cell r="G342">
            <v>489</v>
          </cell>
          <cell r="H342" t="str">
            <v>รพท.S &gt;400</v>
          </cell>
          <cell r="I342">
            <v>1.66</v>
          </cell>
          <cell r="J342">
            <v>1.52</v>
          </cell>
          <cell r="K342">
            <v>1</v>
          </cell>
          <cell r="L342">
            <v>192288779.94999999</v>
          </cell>
          <cell r="M342">
            <v>10707026.5</v>
          </cell>
          <cell r="N342">
            <v>0</v>
          </cell>
          <cell r="O342">
            <v>51611458.460000001</v>
          </cell>
          <cell r="P342">
            <v>4906575.62</v>
          </cell>
          <cell r="Q342">
            <v>0</v>
          </cell>
          <cell r="R342">
            <v>0</v>
          </cell>
          <cell r="S342">
            <v>0</v>
          </cell>
          <cell r="T342">
            <v>1</v>
          </cell>
          <cell r="U342">
            <v>0</v>
          </cell>
          <cell r="V342">
            <v>0</v>
          </cell>
          <cell r="W342">
            <v>1</v>
          </cell>
          <cell r="X342" t="str">
            <v>C-</v>
          </cell>
        </row>
        <row r="343">
          <cell r="D343" t="str">
            <v>11308</v>
          </cell>
          <cell r="E343" t="str">
            <v>เขาย้อย,รพช.</v>
          </cell>
          <cell r="F343" t="str">
            <v>รพช.</v>
          </cell>
          <cell r="G343">
            <v>30</v>
          </cell>
          <cell r="H343" t="str">
            <v>รพช.F2 &lt;=30,000</v>
          </cell>
          <cell r="I343">
            <v>1.1599999999999999</v>
          </cell>
          <cell r="J343">
            <v>1.04</v>
          </cell>
          <cell r="K343">
            <v>0.78</v>
          </cell>
          <cell r="L343">
            <v>4608266.3</v>
          </cell>
          <cell r="M343">
            <v>2802996.79</v>
          </cell>
          <cell r="N343">
            <v>2</v>
          </cell>
          <cell r="O343">
            <v>4601348.42</v>
          </cell>
          <cell r="P343">
            <v>-5971885.5199999996</v>
          </cell>
          <cell r="Q343">
            <v>0</v>
          </cell>
          <cell r="R343">
            <v>0</v>
          </cell>
          <cell r="S343">
            <v>0</v>
          </cell>
          <cell r="T343">
            <v>1</v>
          </cell>
          <cell r="U343">
            <v>1</v>
          </cell>
          <cell r="V343">
            <v>0</v>
          </cell>
          <cell r="W343">
            <v>1</v>
          </cell>
          <cell r="X343" t="str">
            <v>C</v>
          </cell>
        </row>
        <row r="344">
          <cell r="D344" t="str">
            <v>11309</v>
          </cell>
          <cell r="E344" t="str">
            <v>หนองหญ้าปล้อง,รพช.</v>
          </cell>
          <cell r="F344" t="str">
            <v>รพช.</v>
          </cell>
          <cell r="G344">
            <v>28</v>
          </cell>
          <cell r="H344" t="str">
            <v>รพช.F2 &lt;=30,000</v>
          </cell>
          <cell r="I344">
            <v>1.27</v>
          </cell>
          <cell r="J344">
            <v>1.17</v>
          </cell>
          <cell r="K344">
            <v>1.06</v>
          </cell>
          <cell r="L344">
            <v>4870927.76</v>
          </cell>
          <cell r="M344">
            <v>983697.6</v>
          </cell>
          <cell r="N344">
            <v>1</v>
          </cell>
          <cell r="O344">
            <v>146612.70000000001</v>
          </cell>
          <cell r="P344">
            <v>1018615.65</v>
          </cell>
          <cell r="Q344">
            <v>0</v>
          </cell>
          <cell r="R344">
            <v>0</v>
          </cell>
          <cell r="S344">
            <v>0</v>
          </cell>
          <cell r="T344">
            <v>1</v>
          </cell>
          <cell r="U344">
            <v>1</v>
          </cell>
          <cell r="V344">
            <v>1</v>
          </cell>
          <cell r="W344">
            <v>0</v>
          </cell>
          <cell r="X344" t="str">
            <v>C</v>
          </cell>
        </row>
        <row r="345">
          <cell r="D345" t="str">
            <v>11310</v>
          </cell>
          <cell r="E345" t="str">
            <v>ชะอำ,รพช.</v>
          </cell>
          <cell r="F345" t="str">
            <v>รพช.</v>
          </cell>
          <cell r="G345">
            <v>84</v>
          </cell>
          <cell r="H345" t="str">
            <v>รพช. M2 &lt;=100</v>
          </cell>
          <cell r="I345">
            <v>1.63</v>
          </cell>
          <cell r="J345">
            <v>1.44</v>
          </cell>
          <cell r="K345">
            <v>0.93</v>
          </cell>
          <cell r="L345">
            <v>25694687.010000002</v>
          </cell>
          <cell r="M345">
            <v>18421837.890000001</v>
          </cell>
          <cell r="N345">
            <v>0</v>
          </cell>
          <cell r="O345">
            <v>20372870.379999999</v>
          </cell>
          <cell r="P345">
            <v>-2872392.47</v>
          </cell>
          <cell r="Q345">
            <v>0</v>
          </cell>
          <cell r="R345">
            <v>0</v>
          </cell>
          <cell r="S345">
            <v>0</v>
          </cell>
          <cell r="T345">
            <v>1</v>
          </cell>
          <cell r="U345">
            <v>0</v>
          </cell>
          <cell r="V345">
            <v>1</v>
          </cell>
          <cell r="W345">
            <v>0</v>
          </cell>
          <cell r="X345" t="str">
            <v>C-</v>
          </cell>
        </row>
        <row r="346">
          <cell r="D346" t="str">
            <v>11311</v>
          </cell>
          <cell r="E346" t="str">
            <v>ท่ายาง,รพช.</v>
          </cell>
          <cell r="F346" t="str">
            <v>รพช.</v>
          </cell>
          <cell r="G346">
            <v>74</v>
          </cell>
          <cell r="H346" t="str">
            <v>รพช.F1 50,000-100,000</v>
          </cell>
          <cell r="I346">
            <v>1.89</v>
          </cell>
          <cell r="J346">
            <v>1.69</v>
          </cell>
          <cell r="K346">
            <v>1.33</v>
          </cell>
          <cell r="L346">
            <v>32069617.789999999</v>
          </cell>
          <cell r="M346">
            <v>24070515.199999999</v>
          </cell>
          <cell r="N346">
            <v>0</v>
          </cell>
          <cell r="O346">
            <v>28679753.539999999</v>
          </cell>
          <cell r="P346">
            <v>11750180.83</v>
          </cell>
          <cell r="Q346">
            <v>1</v>
          </cell>
          <cell r="R346">
            <v>0</v>
          </cell>
          <cell r="S346">
            <v>0</v>
          </cell>
          <cell r="T346">
            <v>1</v>
          </cell>
          <cell r="U346">
            <v>0</v>
          </cell>
          <cell r="V346">
            <v>1</v>
          </cell>
          <cell r="W346">
            <v>0</v>
          </cell>
          <cell r="X346" t="str">
            <v>C</v>
          </cell>
        </row>
        <row r="347">
          <cell r="D347" t="str">
            <v>11312</v>
          </cell>
          <cell r="E347" t="str">
            <v>บ้านลาด,รพช.</v>
          </cell>
          <cell r="F347" t="str">
            <v>รพช.</v>
          </cell>
          <cell r="G347">
            <v>30</v>
          </cell>
          <cell r="H347" t="str">
            <v>รพช.F2 30,000 - 60,000</v>
          </cell>
          <cell r="I347">
            <v>2.64</v>
          </cell>
          <cell r="J347">
            <v>2.4700000000000002</v>
          </cell>
          <cell r="K347">
            <v>2.04</v>
          </cell>
          <cell r="L347">
            <v>27360025.219999999</v>
          </cell>
          <cell r="M347">
            <v>20430636.440000001</v>
          </cell>
          <cell r="N347">
            <v>0</v>
          </cell>
          <cell r="O347">
            <v>21935922.129999999</v>
          </cell>
          <cell r="P347">
            <v>17387142.510000002</v>
          </cell>
          <cell r="Q347">
            <v>1</v>
          </cell>
          <cell r="R347">
            <v>1</v>
          </cell>
          <cell r="S347">
            <v>0</v>
          </cell>
          <cell r="T347">
            <v>1</v>
          </cell>
          <cell r="U347">
            <v>0</v>
          </cell>
          <cell r="V347">
            <v>1</v>
          </cell>
          <cell r="W347">
            <v>1</v>
          </cell>
          <cell r="X347" t="str">
            <v>B</v>
          </cell>
        </row>
        <row r="348">
          <cell r="D348" t="str">
            <v>11313</v>
          </cell>
          <cell r="E348" t="str">
            <v>บ้านแหลม,รพช.</v>
          </cell>
          <cell r="F348" t="str">
            <v>รพช.</v>
          </cell>
          <cell r="G348">
            <v>30</v>
          </cell>
          <cell r="H348" t="str">
            <v>รพช.F2 30,000 - 60,000</v>
          </cell>
          <cell r="I348">
            <v>2.34</v>
          </cell>
          <cell r="J348">
            <v>2.15</v>
          </cell>
          <cell r="K348">
            <v>1.83</v>
          </cell>
          <cell r="L348">
            <v>24743656.059999999</v>
          </cell>
          <cell r="M348">
            <v>16555291.76</v>
          </cell>
          <cell r="N348">
            <v>0</v>
          </cell>
          <cell r="O348">
            <v>19940509.57</v>
          </cell>
          <cell r="P348">
            <v>15248967.76</v>
          </cell>
          <cell r="Q348">
            <v>1</v>
          </cell>
          <cell r="R348">
            <v>1</v>
          </cell>
          <cell r="S348">
            <v>0</v>
          </cell>
          <cell r="T348">
            <v>1</v>
          </cell>
          <cell r="U348">
            <v>0</v>
          </cell>
          <cell r="V348">
            <v>0</v>
          </cell>
          <cell r="W348">
            <v>1</v>
          </cell>
          <cell r="X348" t="str">
            <v>B-</v>
          </cell>
        </row>
        <row r="349">
          <cell r="D349" t="str">
            <v>11314</v>
          </cell>
          <cell r="E349" t="str">
            <v>แก่งกระจาน,รพช.</v>
          </cell>
          <cell r="F349" t="str">
            <v>รพช.</v>
          </cell>
          <cell r="G349">
            <v>30</v>
          </cell>
          <cell r="H349" t="str">
            <v>รพช.F2 &lt;=30,000</v>
          </cell>
          <cell r="I349">
            <v>1.27</v>
          </cell>
          <cell r="J349">
            <v>1.1000000000000001</v>
          </cell>
          <cell r="K349">
            <v>0.8</v>
          </cell>
          <cell r="L349">
            <v>7999317.3799999999</v>
          </cell>
          <cell r="M349">
            <v>6351455.6100000003</v>
          </cell>
          <cell r="N349">
            <v>1</v>
          </cell>
          <cell r="O349">
            <v>8770379.1799999997</v>
          </cell>
          <cell r="P349">
            <v>-5831305.4199999999</v>
          </cell>
          <cell r="Q349">
            <v>0</v>
          </cell>
          <cell r="R349">
            <v>0</v>
          </cell>
          <cell r="S349">
            <v>0</v>
          </cell>
          <cell r="T349">
            <v>1</v>
          </cell>
          <cell r="U349">
            <v>0</v>
          </cell>
          <cell r="V349">
            <v>0</v>
          </cell>
          <cell r="W349">
            <v>0</v>
          </cell>
          <cell r="X349" t="str">
            <v>D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</v>
          </cell>
          <cell r="R350">
            <v>2</v>
          </cell>
          <cell r="S350">
            <v>0</v>
          </cell>
          <cell r="T350">
            <v>8</v>
          </cell>
          <cell r="U350">
            <v>2</v>
          </cell>
          <cell r="V350">
            <v>4</v>
          </cell>
          <cell r="W350">
            <v>4</v>
          </cell>
          <cell r="X350">
            <v>0</v>
          </cell>
        </row>
        <row r="351">
          <cell r="D351" t="str">
            <v>10677</v>
          </cell>
          <cell r="E351" t="str">
            <v>ราชบุรี,รพศ.</v>
          </cell>
          <cell r="F351" t="str">
            <v>รพศ.</v>
          </cell>
          <cell r="G351">
            <v>855</v>
          </cell>
          <cell r="H351" t="str">
            <v>รพศ.A &gt;700 to &lt;1000</v>
          </cell>
          <cell r="I351">
            <v>2.83</v>
          </cell>
          <cell r="J351">
            <v>2.54</v>
          </cell>
          <cell r="K351">
            <v>0.91</v>
          </cell>
          <cell r="L351">
            <v>879569130.37</v>
          </cell>
          <cell r="M351">
            <v>298378030.01999998</v>
          </cell>
          <cell r="N351">
            <v>0</v>
          </cell>
          <cell r="O351">
            <v>209806595.90000001</v>
          </cell>
          <cell r="P351">
            <v>-42327523.630000003</v>
          </cell>
          <cell r="Q351">
            <v>1</v>
          </cell>
          <cell r="R351">
            <v>1</v>
          </cell>
          <cell r="S351">
            <v>0</v>
          </cell>
          <cell r="T351">
            <v>0</v>
          </cell>
          <cell r="U351">
            <v>0</v>
          </cell>
          <cell r="V351">
            <v>1</v>
          </cell>
          <cell r="W351">
            <v>1</v>
          </cell>
          <cell r="X351" t="str">
            <v>B-</v>
          </cell>
        </row>
        <row r="352">
          <cell r="D352" t="str">
            <v>10728</v>
          </cell>
          <cell r="E352" t="str">
            <v>ดำเนินสะดวก,รพท.</v>
          </cell>
          <cell r="F352" t="str">
            <v>รพท.</v>
          </cell>
          <cell r="G352">
            <v>272</v>
          </cell>
          <cell r="H352" t="str">
            <v>รพท. M1 &gt;200</v>
          </cell>
          <cell r="I352">
            <v>1.1000000000000001</v>
          </cell>
          <cell r="J352">
            <v>1.06</v>
          </cell>
          <cell r="K352">
            <v>0.83</v>
          </cell>
          <cell r="L352">
            <v>17954962.260000002</v>
          </cell>
          <cell r="M352">
            <v>29935821.149999999</v>
          </cell>
          <cell r="N352">
            <v>1</v>
          </cell>
          <cell r="O352">
            <v>48160083.57</v>
          </cell>
          <cell r="P352">
            <v>-29052411.390000001</v>
          </cell>
          <cell r="Q352">
            <v>1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1</v>
          </cell>
          <cell r="X352" t="str">
            <v>C-</v>
          </cell>
        </row>
        <row r="353">
          <cell r="D353" t="str">
            <v>10729</v>
          </cell>
          <cell r="E353" t="str">
            <v>บ้านโป่ง,รพท.</v>
          </cell>
          <cell r="F353" t="str">
            <v>รพท.</v>
          </cell>
          <cell r="G353">
            <v>350</v>
          </cell>
          <cell r="H353" t="str">
            <v>รพท.S &lt;=400</v>
          </cell>
          <cell r="I353">
            <v>1.73</v>
          </cell>
          <cell r="J353">
            <v>1.59</v>
          </cell>
          <cell r="K353">
            <v>1.17</v>
          </cell>
          <cell r="L353">
            <v>109153205.88</v>
          </cell>
          <cell r="M353">
            <v>1125451.96</v>
          </cell>
          <cell r="N353">
            <v>0</v>
          </cell>
          <cell r="O353">
            <v>19332654.280000001</v>
          </cell>
          <cell r="P353">
            <v>26736928.809999999</v>
          </cell>
          <cell r="Q353">
            <v>0</v>
          </cell>
          <cell r="R353">
            <v>0</v>
          </cell>
          <cell r="S353">
            <v>1</v>
          </cell>
          <cell r="T353">
            <v>1</v>
          </cell>
          <cell r="U353">
            <v>0</v>
          </cell>
          <cell r="V353">
            <v>0</v>
          </cell>
          <cell r="W353">
            <v>1</v>
          </cell>
          <cell r="X353" t="str">
            <v>C</v>
          </cell>
        </row>
        <row r="354">
          <cell r="D354" t="str">
            <v>10730</v>
          </cell>
          <cell r="E354" t="str">
            <v>โพธาราม,รพท.</v>
          </cell>
          <cell r="F354" t="str">
            <v>รพท.</v>
          </cell>
          <cell r="G354">
            <v>340</v>
          </cell>
          <cell r="H354" t="str">
            <v>รพท. M1 &gt;200</v>
          </cell>
          <cell r="I354">
            <v>1.62</v>
          </cell>
          <cell r="J354">
            <v>1.51</v>
          </cell>
          <cell r="K354">
            <v>0.85</v>
          </cell>
          <cell r="L354">
            <v>88367989.019999996</v>
          </cell>
          <cell r="M354">
            <v>57459933.43</v>
          </cell>
          <cell r="N354">
            <v>0</v>
          </cell>
          <cell r="O354">
            <v>64809548.75</v>
          </cell>
          <cell r="P354">
            <v>-21865364.82</v>
          </cell>
          <cell r="Q354">
            <v>1</v>
          </cell>
          <cell r="R354">
            <v>1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1</v>
          </cell>
          <cell r="X354" t="str">
            <v>C</v>
          </cell>
        </row>
        <row r="355">
          <cell r="D355" t="str">
            <v>11273</v>
          </cell>
          <cell r="E355" t="str">
            <v>สวนผึ้ง,รพช.</v>
          </cell>
          <cell r="F355" t="str">
            <v>รพช.</v>
          </cell>
          <cell r="G355">
            <v>60</v>
          </cell>
          <cell r="H355" t="str">
            <v>รพช.F2 &lt;=30,000</v>
          </cell>
          <cell r="I355">
            <v>2</v>
          </cell>
          <cell r="J355">
            <v>1.84</v>
          </cell>
          <cell r="K355">
            <v>1.48</v>
          </cell>
          <cell r="L355">
            <v>25234808.640000001</v>
          </cell>
          <cell r="M355">
            <v>13523564.6</v>
          </cell>
          <cell r="N355">
            <v>0</v>
          </cell>
          <cell r="O355">
            <v>17853114.780000001</v>
          </cell>
          <cell r="P355">
            <v>12050686.109999999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1</v>
          </cell>
          <cell r="X355" t="str">
            <v>D</v>
          </cell>
        </row>
        <row r="356">
          <cell r="D356" t="str">
            <v>11274</v>
          </cell>
          <cell r="E356" t="str">
            <v>บางแพ,รพช.</v>
          </cell>
          <cell r="F356" t="str">
            <v>รพช.</v>
          </cell>
          <cell r="G356">
            <v>48</v>
          </cell>
          <cell r="H356" t="str">
            <v>รพช.F2 &lt;=30,000</v>
          </cell>
          <cell r="I356">
            <v>1.59</v>
          </cell>
          <cell r="J356">
            <v>1.47</v>
          </cell>
          <cell r="K356">
            <v>1.18</v>
          </cell>
          <cell r="L356">
            <v>16995882.309999999</v>
          </cell>
          <cell r="M356">
            <v>14771553.82</v>
          </cell>
          <cell r="N356">
            <v>0</v>
          </cell>
          <cell r="O356">
            <v>14918825.26</v>
          </cell>
          <cell r="P356">
            <v>5149751.17</v>
          </cell>
          <cell r="Q356">
            <v>1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str">
            <v>C-</v>
          </cell>
        </row>
        <row r="357">
          <cell r="D357" t="str">
            <v>11275</v>
          </cell>
          <cell r="E357" t="str">
            <v>เจ็ดเสมียน,รพช.</v>
          </cell>
          <cell r="F357" t="str">
            <v>รพช.</v>
          </cell>
          <cell r="G357">
            <v>34</v>
          </cell>
          <cell r="H357" t="str">
            <v>รพช.F2 &lt;=30,000</v>
          </cell>
          <cell r="I357">
            <v>1.95</v>
          </cell>
          <cell r="J357">
            <v>1.78</v>
          </cell>
          <cell r="K357">
            <v>1.26</v>
          </cell>
          <cell r="L357">
            <v>10736124.560000001</v>
          </cell>
          <cell r="M357">
            <v>6593697.1799999997</v>
          </cell>
          <cell r="N357">
            <v>0</v>
          </cell>
          <cell r="O357">
            <v>6936450.0999999996</v>
          </cell>
          <cell r="P357">
            <v>3009541.13</v>
          </cell>
          <cell r="Q357">
            <v>0</v>
          </cell>
          <cell r="R357">
            <v>0</v>
          </cell>
          <cell r="S357">
            <v>0</v>
          </cell>
          <cell r="T357">
            <v>1</v>
          </cell>
          <cell r="U357">
            <v>0</v>
          </cell>
          <cell r="V357">
            <v>0</v>
          </cell>
          <cell r="W357">
            <v>1</v>
          </cell>
          <cell r="X357" t="str">
            <v>C-</v>
          </cell>
        </row>
        <row r="358">
          <cell r="D358" t="str">
            <v>11276</v>
          </cell>
          <cell r="E358" t="str">
            <v>ปากท่อ,รพช.</v>
          </cell>
          <cell r="F358" t="str">
            <v>รพช.</v>
          </cell>
          <cell r="G358">
            <v>60</v>
          </cell>
          <cell r="H358" t="str">
            <v>รพช.F2 30,000 - 60,000</v>
          </cell>
          <cell r="I358">
            <v>1.57</v>
          </cell>
          <cell r="J358">
            <v>1.44</v>
          </cell>
          <cell r="K358">
            <v>1.3</v>
          </cell>
          <cell r="L358">
            <v>21209312.789999999</v>
          </cell>
          <cell r="M358">
            <v>12451118.710000001</v>
          </cell>
          <cell r="N358">
            <v>0</v>
          </cell>
          <cell r="O358">
            <v>14578068.800000001</v>
          </cell>
          <cell r="P358">
            <v>11065545.449999999</v>
          </cell>
          <cell r="Q358">
            <v>0</v>
          </cell>
          <cell r="R358">
            <v>0</v>
          </cell>
          <cell r="S358">
            <v>1</v>
          </cell>
          <cell r="T358">
            <v>1</v>
          </cell>
          <cell r="U358">
            <v>1</v>
          </cell>
          <cell r="V358">
            <v>0</v>
          </cell>
          <cell r="W358">
            <v>0</v>
          </cell>
          <cell r="X358" t="str">
            <v>C</v>
          </cell>
        </row>
        <row r="359">
          <cell r="D359" t="str">
            <v>11277</v>
          </cell>
          <cell r="E359" t="str">
            <v>วัดเพลง,รพช.</v>
          </cell>
          <cell r="F359" t="str">
            <v>รพช.</v>
          </cell>
          <cell r="G359">
            <v>38</v>
          </cell>
          <cell r="H359" t="str">
            <v>รพช.F2 &lt;=30,000</v>
          </cell>
          <cell r="I359">
            <v>1.84</v>
          </cell>
          <cell r="J359">
            <v>1.58</v>
          </cell>
          <cell r="K359">
            <v>0.9</v>
          </cell>
          <cell r="L359">
            <v>9475668.3900000006</v>
          </cell>
          <cell r="M359">
            <v>4475453.13</v>
          </cell>
          <cell r="N359">
            <v>0</v>
          </cell>
          <cell r="O359">
            <v>5953657.3799999999</v>
          </cell>
          <cell r="P359">
            <v>-1074178.6499999999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</v>
          </cell>
          <cell r="V359">
            <v>0</v>
          </cell>
          <cell r="W359">
            <v>0</v>
          </cell>
          <cell r="X359" t="str">
            <v>D</v>
          </cell>
        </row>
        <row r="360">
          <cell r="D360" t="str">
            <v>11458</v>
          </cell>
          <cell r="E360" t="str">
            <v>รพร.จอมบึง</v>
          </cell>
          <cell r="F360" t="str">
            <v>รพช.</v>
          </cell>
          <cell r="G360">
            <v>60</v>
          </cell>
          <cell r="H360" t="str">
            <v>รพช.F1 &lt;=50,000</v>
          </cell>
          <cell r="I360">
            <v>1.21</v>
          </cell>
          <cell r="J360">
            <v>1.1399999999999999</v>
          </cell>
          <cell r="K360">
            <v>0.84</v>
          </cell>
          <cell r="L360">
            <v>12855283.68</v>
          </cell>
          <cell r="M360">
            <v>10537862.689999999</v>
          </cell>
          <cell r="N360">
            <v>1</v>
          </cell>
          <cell r="O360">
            <v>11785701.43</v>
          </cell>
          <cell r="P360">
            <v>-9759680.0999999996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1</v>
          </cell>
          <cell r="X360" t="str">
            <v>C-</v>
          </cell>
        </row>
        <row r="361">
          <cell r="D361" t="str">
            <v>28858</v>
          </cell>
          <cell r="E361" t="str">
            <v>บ้านคา,รพช.</v>
          </cell>
          <cell r="F361" t="str">
            <v>รพช.</v>
          </cell>
          <cell r="G361">
            <v>30</v>
          </cell>
          <cell r="H361" t="str">
            <v>รพช.F3 15,000-25,000</v>
          </cell>
          <cell r="I361">
            <v>1.74</v>
          </cell>
          <cell r="J361">
            <v>1.54</v>
          </cell>
          <cell r="K361">
            <v>1.29</v>
          </cell>
          <cell r="L361">
            <v>9663670.2599999998</v>
          </cell>
          <cell r="M361">
            <v>6314273.6900000004</v>
          </cell>
          <cell r="N361">
            <v>0</v>
          </cell>
          <cell r="O361">
            <v>9424000.0099999998</v>
          </cell>
          <cell r="P361">
            <v>3798808.3</v>
          </cell>
          <cell r="Q361">
            <v>0</v>
          </cell>
          <cell r="R361">
            <v>0</v>
          </cell>
          <cell r="S361">
            <v>1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str">
            <v>D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4</v>
          </cell>
          <cell r="R362">
            <v>3</v>
          </cell>
          <cell r="S362">
            <v>3</v>
          </cell>
          <cell r="T362">
            <v>4</v>
          </cell>
          <cell r="U362">
            <v>2</v>
          </cell>
          <cell r="V362">
            <v>1</v>
          </cell>
          <cell r="W362">
            <v>7</v>
          </cell>
          <cell r="X362">
            <v>0</v>
          </cell>
        </row>
        <row r="363">
          <cell r="D363" t="str">
            <v>10735</v>
          </cell>
          <cell r="E363" t="str">
            <v>สมเด็จพระพุทธเลิศหล้า,รพท.</v>
          </cell>
          <cell r="F363" t="str">
            <v>รพท.</v>
          </cell>
          <cell r="G363">
            <v>311</v>
          </cell>
          <cell r="H363" t="str">
            <v>รพท.S &lt;=400</v>
          </cell>
          <cell r="I363">
            <v>1.18</v>
          </cell>
          <cell r="J363">
            <v>0.91</v>
          </cell>
          <cell r="K363">
            <v>0.51</v>
          </cell>
          <cell r="L363">
            <v>25028476.359999999</v>
          </cell>
          <cell r="M363">
            <v>12468242.5</v>
          </cell>
          <cell r="N363">
            <v>3</v>
          </cell>
          <cell r="O363">
            <v>26101149.32</v>
          </cell>
          <cell r="P363">
            <v>-67958295.579999998</v>
          </cell>
          <cell r="Q363">
            <v>0</v>
          </cell>
          <cell r="R363">
            <v>0</v>
          </cell>
          <cell r="S363">
            <v>1</v>
          </cell>
          <cell r="T363">
            <v>1</v>
          </cell>
          <cell r="U363">
            <v>0</v>
          </cell>
          <cell r="V363">
            <v>1</v>
          </cell>
          <cell r="W363">
            <v>1</v>
          </cell>
          <cell r="X363" t="str">
            <v>B-</v>
          </cell>
        </row>
        <row r="364">
          <cell r="D364" t="str">
            <v>11306</v>
          </cell>
          <cell r="E364" t="str">
            <v>นภาลัย,รพช.</v>
          </cell>
          <cell r="F364" t="str">
            <v>รพช.</v>
          </cell>
          <cell r="G364">
            <v>90</v>
          </cell>
          <cell r="H364" t="str">
            <v>รพช.F1 &lt;=50,000</v>
          </cell>
          <cell r="I364">
            <v>2.12</v>
          </cell>
          <cell r="J364">
            <v>1.84</v>
          </cell>
          <cell r="K364">
            <v>1.38</v>
          </cell>
          <cell r="L364">
            <v>21243695.289999999</v>
          </cell>
          <cell r="M364">
            <v>21630649.850000001</v>
          </cell>
          <cell r="N364">
            <v>0</v>
          </cell>
          <cell r="O364">
            <v>24505460.5</v>
          </cell>
          <cell r="P364">
            <v>7173496.4299999997</v>
          </cell>
          <cell r="Q364">
            <v>1</v>
          </cell>
          <cell r="R364">
            <v>1</v>
          </cell>
          <cell r="S364">
            <v>0</v>
          </cell>
          <cell r="T364">
            <v>1</v>
          </cell>
          <cell r="U364">
            <v>0</v>
          </cell>
          <cell r="V364">
            <v>0</v>
          </cell>
          <cell r="W364">
            <v>0</v>
          </cell>
          <cell r="X364" t="str">
            <v>C</v>
          </cell>
        </row>
        <row r="365">
          <cell r="D365" t="str">
            <v>11307</v>
          </cell>
          <cell r="E365" t="str">
            <v>อัมพวา,รพช.</v>
          </cell>
          <cell r="F365" t="str">
            <v>รพช.</v>
          </cell>
          <cell r="G365">
            <v>36</v>
          </cell>
          <cell r="H365" t="str">
            <v>รพช.F2 30,000 - 60,000</v>
          </cell>
          <cell r="I365">
            <v>4.96</v>
          </cell>
          <cell r="J365">
            <v>4.59</v>
          </cell>
          <cell r="K365">
            <v>4.2</v>
          </cell>
          <cell r="L365">
            <v>41537396.289999999</v>
          </cell>
          <cell r="M365">
            <v>11122587.27</v>
          </cell>
          <cell r="N365">
            <v>0</v>
          </cell>
          <cell r="O365">
            <v>14442731.92</v>
          </cell>
          <cell r="P365">
            <v>33500331.300000001</v>
          </cell>
          <cell r="Q365">
            <v>1</v>
          </cell>
          <cell r="R365">
            <v>0</v>
          </cell>
          <cell r="S365">
            <v>0</v>
          </cell>
          <cell r="T365">
            <v>1</v>
          </cell>
          <cell r="U365">
            <v>1</v>
          </cell>
          <cell r="V365">
            <v>0</v>
          </cell>
          <cell r="W365">
            <v>0</v>
          </cell>
          <cell r="X365" t="str">
            <v>C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1</v>
          </cell>
          <cell r="S366">
            <v>1</v>
          </cell>
          <cell r="T366">
            <v>3</v>
          </cell>
          <cell r="U366">
            <v>1</v>
          </cell>
          <cell r="V366">
            <v>1</v>
          </cell>
          <cell r="W366">
            <v>1</v>
          </cell>
          <cell r="X366">
            <v>0</v>
          </cell>
        </row>
        <row r="367">
          <cell r="D367" t="str">
            <v>10734</v>
          </cell>
          <cell r="E367" t="str">
            <v>สมุทรสาคร,รพศ.</v>
          </cell>
          <cell r="F367" t="str">
            <v>รพศ.</v>
          </cell>
          <cell r="G367">
            <v>602</v>
          </cell>
          <cell r="H367" t="str">
            <v>รพศ.A &lt;=700</v>
          </cell>
          <cell r="I367">
            <v>2.21</v>
          </cell>
          <cell r="J367">
            <v>2</v>
          </cell>
          <cell r="K367">
            <v>1.44</v>
          </cell>
          <cell r="L367">
            <v>432904075.37</v>
          </cell>
          <cell r="M367">
            <v>100359856.44</v>
          </cell>
          <cell r="N367">
            <v>0</v>
          </cell>
          <cell r="O367">
            <v>85388074.560000002</v>
          </cell>
          <cell r="P367">
            <v>157706423.96000001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 t="str">
            <v>B</v>
          </cell>
        </row>
        <row r="368">
          <cell r="D368" t="str">
            <v>11304</v>
          </cell>
          <cell r="E368" t="str">
            <v>กระทุ่มแบน,รพท.</v>
          </cell>
          <cell r="F368" t="str">
            <v>รพท.</v>
          </cell>
          <cell r="G368">
            <v>309</v>
          </cell>
          <cell r="H368" t="str">
            <v>รพท. M1 &gt;200</v>
          </cell>
          <cell r="I368">
            <v>1.66</v>
          </cell>
          <cell r="J368">
            <v>1.56</v>
          </cell>
          <cell r="K368">
            <v>0.95</v>
          </cell>
          <cell r="L368">
            <v>107420908.2</v>
          </cell>
          <cell r="M368">
            <v>147519178.63</v>
          </cell>
          <cell r="N368">
            <v>0</v>
          </cell>
          <cell r="O368">
            <v>114057557.27</v>
          </cell>
          <cell r="P368">
            <v>-8349389.3700000001</v>
          </cell>
          <cell r="Q368">
            <v>1</v>
          </cell>
          <cell r="R368">
            <v>1</v>
          </cell>
          <cell r="S368">
            <v>1</v>
          </cell>
          <cell r="T368">
            <v>0</v>
          </cell>
          <cell r="U368">
            <v>0</v>
          </cell>
          <cell r="V368">
            <v>0</v>
          </cell>
          <cell r="W368">
            <v>1</v>
          </cell>
          <cell r="X368" t="str">
            <v>B-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</v>
          </cell>
          <cell r="R369">
            <v>1</v>
          </cell>
          <cell r="S369">
            <v>2</v>
          </cell>
          <cell r="T369">
            <v>1</v>
          </cell>
          <cell r="U369">
            <v>1</v>
          </cell>
          <cell r="V369">
            <v>1</v>
          </cell>
          <cell r="W369">
            <v>2</v>
          </cell>
          <cell r="X369">
            <v>0</v>
          </cell>
        </row>
        <row r="370">
          <cell r="D370" t="str">
            <v>10678</v>
          </cell>
          <cell r="E370" t="str">
            <v>เจ้าพระยายมราช,รพศ.</v>
          </cell>
          <cell r="F370" t="str">
            <v>รพศ.</v>
          </cell>
          <cell r="G370">
            <v>680</v>
          </cell>
          <cell r="H370" t="str">
            <v>รพศ.A &lt;=700</v>
          </cell>
          <cell r="I370">
            <v>1.3</v>
          </cell>
          <cell r="J370">
            <v>1.18</v>
          </cell>
          <cell r="K370">
            <v>0.64</v>
          </cell>
          <cell r="L370">
            <v>160025640.52000001</v>
          </cell>
          <cell r="M370">
            <v>23581831.239999998</v>
          </cell>
          <cell r="N370">
            <v>2</v>
          </cell>
          <cell r="O370">
            <v>51567952.020000003</v>
          </cell>
          <cell r="P370">
            <v>-189957335.27000001</v>
          </cell>
          <cell r="Q370">
            <v>0</v>
          </cell>
          <cell r="R370">
            <v>0</v>
          </cell>
          <cell r="S370">
            <v>1</v>
          </cell>
          <cell r="T370">
            <v>0</v>
          </cell>
          <cell r="U370">
            <v>1</v>
          </cell>
          <cell r="V370">
            <v>0</v>
          </cell>
          <cell r="W370">
            <v>1</v>
          </cell>
          <cell r="X370" t="str">
            <v>C</v>
          </cell>
        </row>
        <row r="371">
          <cell r="D371" t="str">
            <v>10733</v>
          </cell>
          <cell r="E371" t="str">
            <v>สมเด็จพระสังฆราชองค์ที่17,รพท.</v>
          </cell>
          <cell r="F371" t="str">
            <v>รพท.</v>
          </cell>
          <cell r="G371">
            <v>262</v>
          </cell>
          <cell r="H371" t="str">
            <v>รพท. M1 &gt;200</v>
          </cell>
          <cell r="I371">
            <v>1.75</v>
          </cell>
          <cell r="J371">
            <v>1.64</v>
          </cell>
          <cell r="K371">
            <v>1.18</v>
          </cell>
          <cell r="L371">
            <v>91762808.519999996</v>
          </cell>
          <cell r="M371">
            <v>20425906.420000002</v>
          </cell>
          <cell r="N371">
            <v>0</v>
          </cell>
          <cell r="O371">
            <v>33875941.020000003</v>
          </cell>
          <cell r="P371">
            <v>20446815.579999998</v>
          </cell>
          <cell r="Q371">
            <v>0</v>
          </cell>
          <cell r="R371">
            <v>0</v>
          </cell>
          <cell r="S371">
            <v>0</v>
          </cell>
          <cell r="T371">
            <v>1</v>
          </cell>
          <cell r="U371">
            <v>0</v>
          </cell>
          <cell r="V371">
            <v>0</v>
          </cell>
          <cell r="W371">
            <v>1</v>
          </cell>
          <cell r="X371" t="str">
            <v>C-</v>
          </cell>
        </row>
        <row r="372">
          <cell r="D372" t="str">
            <v>11289</v>
          </cell>
          <cell r="E372" t="str">
            <v>เดิมบางนางบวช,รพช.</v>
          </cell>
          <cell r="F372" t="str">
            <v>รพช.</v>
          </cell>
          <cell r="G372">
            <v>120</v>
          </cell>
          <cell r="H372" t="str">
            <v>รพช.F1 50,000-100,000</v>
          </cell>
          <cell r="I372">
            <v>1.75</v>
          </cell>
          <cell r="J372">
            <v>1.58</v>
          </cell>
          <cell r="K372">
            <v>1.24</v>
          </cell>
          <cell r="L372">
            <v>33135715.030000001</v>
          </cell>
          <cell r="M372">
            <v>12274077.130000001</v>
          </cell>
          <cell r="N372">
            <v>0</v>
          </cell>
          <cell r="O372">
            <v>14904625.539999999</v>
          </cell>
          <cell r="P372">
            <v>10535818.039999999</v>
          </cell>
          <cell r="Q372">
            <v>0</v>
          </cell>
          <cell r="R372">
            <v>0</v>
          </cell>
          <cell r="S372">
            <v>0</v>
          </cell>
          <cell r="T372">
            <v>1</v>
          </cell>
          <cell r="U372">
            <v>1</v>
          </cell>
          <cell r="V372">
            <v>0</v>
          </cell>
          <cell r="W372">
            <v>1</v>
          </cell>
          <cell r="X372" t="str">
            <v>C</v>
          </cell>
        </row>
        <row r="373">
          <cell r="D373" t="str">
            <v>11290</v>
          </cell>
          <cell r="E373" t="str">
            <v>ด่านช้าง,รพช.</v>
          </cell>
          <cell r="F373" t="str">
            <v>รพช.</v>
          </cell>
          <cell r="G373">
            <v>106</v>
          </cell>
          <cell r="H373" t="str">
            <v>รพช.F1 50,000-100,000</v>
          </cell>
          <cell r="I373">
            <v>2.04</v>
          </cell>
          <cell r="J373">
            <v>1.9</v>
          </cell>
          <cell r="K373">
            <v>1.5</v>
          </cell>
          <cell r="L373">
            <v>53749612.710000001</v>
          </cell>
          <cell r="M373">
            <v>27717794.02</v>
          </cell>
          <cell r="N373">
            <v>0</v>
          </cell>
          <cell r="O373">
            <v>34051101.210000001</v>
          </cell>
          <cell r="P373">
            <v>25626331.309999999</v>
          </cell>
          <cell r="Q373">
            <v>1</v>
          </cell>
          <cell r="R373">
            <v>1</v>
          </cell>
          <cell r="S373">
            <v>0</v>
          </cell>
          <cell r="T373">
            <v>0</v>
          </cell>
          <cell r="U373">
            <v>1</v>
          </cell>
          <cell r="V373">
            <v>0</v>
          </cell>
          <cell r="W373">
            <v>0</v>
          </cell>
          <cell r="X373" t="str">
            <v>C</v>
          </cell>
        </row>
        <row r="374">
          <cell r="D374" t="str">
            <v>11291</v>
          </cell>
          <cell r="E374" t="str">
            <v>บางปลาม้า,รพช.</v>
          </cell>
          <cell r="F374" t="str">
            <v>รพช.</v>
          </cell>
          <cell r="G374">
            <v>62</v>
          </cell>
          <cell r="H374" t="str">
            <v>รพช.F2 30,000 - 60,000</v>
          </cell>
          <cell r="I374">
            <v>2.0499999999999998</v>
          </cell>
          <cell r="J374">
            <v>1.88</v>
          </cell>
          <cell r="K374">
            <v>1.46</v>
          </cell>
          <cell r="L374">
            <v>42435627.969999999</v>
          </cell>
          <cell r="M374">
            <v>17928684.550000001</v>
          </cell>
          <cell r="N374">
            <v>0</v>
          </cell>
          <cell r="O374">
            <v>22139686.050000001</v>
          </cell>
          <cell r="P374">
            <v>18700457.559999999</v>
          </cell>
          <cell r="Q374">
            <v>0</v>
          </cell>
          <cell r="R374">
            <v>0</v>
          </cell>
          <cell r="S374">
            <v>1</v>
          </cell>
          <cell r="T374">
            <v>1</v>
          </cell>
          <cell r="U374">
            <v>0</v>
          </cell>
          <cell r="V374">
            <v>0</v>
          </cell>
          <cell r="W374">
            <v>0</v>
          </cell>
          <cell r="X374" t="str">
            <v>C-</v>
          </cell>
        </row>
        <row r="375">
          <cell r="D375" t="str">
            <v>11292</v>
          </cell>
          <cell r="E375" t="str">
            <v>ศรีประจันต์,รพช.</v>
          </cell>
          <cell r="F375" t="str">
            <v>รพช.</v>
          </cell>
          <cell r="G375">
            <v>60</v>
          </cell>
          <cell r="H375" t="str">
            <v>รพช.F2 30,000 - 60,000</v>
          </cell>
          <cell r="I375">
            <v>2.4500000000000002</v>
          </cell>
          <cell r="J375">
            <v>2.2400000000000002</v>
          </cell>
          <cell r="K375">
            <v>1.72</v>
          </cell>
          <cell r="L375">
            <v>50217797.049999997</v>
          </cell>
          <cell r="M375">
            <v>14164314.66</v>
          </cell>
          <cell r="N375">
            <v>0</v>
          </cell>
          <cell r="O375">
            <v>17556983.57</v>
          </cell>
          <cell r="P375">
            <v>24840033.699999999</v>
          </cell>
          <cell r="Q375">
            <v>0</v>
          </cell>
          <cell r="R375">
            <v>0</v>
          </cell>
          <cell r="S375">
            <v>0</v>
          </cell>
          <cell r="T375">
            <v>1</v>
          </cell>
          <cell r="U375">
            <v>0</v>
          </cell>
          <cell r="V375">
            <v>0</v>
          </cell>
          <cell r="W375">
            <v>0</v>
          </cell>
          <cell r="X375" t="str">
            <v>D</v>
          </cell>
        </row>
        <row r="376">
          <cell r="D376" t="str">
            <v>11293</v>
          </cell>
          <cell r="E376" t="str">
            <v>ดอนเจดีย์,รพช.</v>
          </cell>
          <cell r="F376" t="str">
            <v>รพช.</v>
          </cell>
          <cell r="G376">
            <v>68</v>
          </cell>
          <cell r="H376" t="str">
            <v>รพช.F2 30,000 - 60,000</v>
          </cell>
          <cell r="I376">
            <v>2.39</v>
          </cell>
          <cell r="J376">
            <v>2.2000000000000002</v>
          </cell>
          <cell r="K376">
            <v>1.8</v>
          </cell>
          <cell r="L376">
            <v>52368645.280000001</v>
          </cell>
          <cell r="M376">
            <v>19670228.489999998</v>
          </cell>
          <cell r="N376">
            <v>0</v>
          </cell>
          <cell r="O376">
            <v>24378166.260000002</v>
          </cell>
          <cell r="P376">
            <v>30364606.719999999</v>
          </cell>
          <cell r="Q376">
            <v>1</v>
          </cell>
          <cell r="R376">
            <v>0</v>
          </cell>
          <cell r="S376">
            <v>0</v>
          </cell>
          <cell r="T376">
            <v>0</v>
          </cell>
          <cell r="U376">
            <v>1</v>
          </cell>
          <cell r="V376">
            <v>0</v>
          </cell>
          <cell r="W376">
            <v>1</v>
          </cell>
          <cell r="X376" t="str">
            <v>C</v>
          </cell>
        </row>
        <row r="377">
          <cell r="D377" t="str">
            <v>11294</v>
          </cell>
          <cell r="E377" t="str">
            <v>สามชุก,รพช.</v>
          </cell>
          <cell r="F377" t="str">
            <v>รพช.</v>
          </cell>
          <cell r="G377">
            <v>60</v>
          </cell>
          <cell r="H377" t="str">
            <v>รพช.F2 30,000 - 60,000</v>
          </cell>
          <cell r="I377">
            <v>3.97</v>
          </cell>
          <cell r="J377">
            <v>3.67</v>
          </cell>
          <cell r="K377">
            <v>3.06</v>
          </cell>
          <cell r="L377">
            <v>108625813.79000001</v>
          </cell>
          <cell r="M377">
            <v>12674704.48</v>
          </cell>
          <cell r="N377">
            <v>0</v>
          </cell>
          <cell r="O377">
            <v>20239497.57</v>
          </cell>
          <cell r="P377">
            <v>75440976.640000001</v>
          </cell>
          <cell r="Q377">
            <v>0</v>
          </cell>
          <cell r="R377">
            <v>0</v>
          </cell>
          <cell r="S377">
            <v>0</v>
          </cell>
          <cell r="T377">
            <v>1</v>
          </cell>
          <cell r="U377">
            <v>0</v>
          </cell>
          <cell r="V377">
            <v>0</v>
          </cell>
          <cell r="W377">
            <v>0</v>
          </cell>
          <cell r="X377" t="str">
            <v>D</v>
          </cell>
        </row>
        <row r="378">
          <cell r="D378" t="str">
            <v>11295</v>
          </cell>
          <cell r="E378" t="str">
            <v>อู่ทอง,รพช.</v>
          </cell>
          <cell r="F378" t="str">
            <v>รพช.</v>
          </cell>
          <cell r="G378">
            <v>144</v>
          </cell>
          <cell r="H378" t="str">
            <v>รพช. M2 &gt;100</v>
          </cell>
          <cell r="I378">
            <v>1.33</v>
          </cell>
          <cell r="J378">
            <v>1.07</v>
          </cell>
          <cell r="K378">
            <v>0.78</v>
          </cell>
          <cell r="L378">
            <v>30140695.719999999</v>
          </cell>
          <cell r="M378">
            <v>14782421.43</v>
          </cell>
          <cell r="N378">
            <v>2</v>
          </cell>
          <cell r="O378">
            <v>24791957.25</v>
          </cell>
          <cell r="P378">
            <v>-19980866.309999999</v>
          </cell>
          <cell r="Q378">
            <v>0</v>
          </cell>
          <cell r="R378">
            <v>0</v>
          </cell>
          <cell r="S378">
            <v>1</v>
          </cell>
          <cell r="T378">
            <v>1</v>
          </cell>
          <cell r="U378">
            <v>1</v>
          </cell>
          <cell r="V378">
            <v>0</v>
          </cell>
          <cell r="W378">
            <v>1</v>
          </cell>
          <cell r="X378" t="str">
            <v>B-</v>
          </cell>
        </row>
        <row r="379">
          <cell r="D379" t="str">
            <v>11296</v>
          </cell>
          <cell r="E379" t="str">
            <v>หนองหญ้าไซ,รพช.</v>
          </cell>
          <cell r="F379" t="str">
            <v>รพช.</v>
          </cell>
          <cell r="G379">
            <v>60</v>
          </cell>
          <cell r="H379" t="str">
            <v>รพช.F2 &lt;=30,000</v>
          </cell>
          <cell r="I379">
            <v>3.17</v>
          </cell>
          <cell r="J379">
            <v>3.05</v>
          </cell>
          <cell r="K379">
            <v>2.31</v>
          </cell>
          <cell r="L379">
            <v>44730216.369999997</v>
          </cell>
          <cell r="M379">
            <v>15616618.869999999</v>
          </cell>
          <cell r="N379">
            <v>0</v>
          </cell>
          <cell r="O379">
            <v>17706488.210000001</v>
          </cell>
          <cell r="P379">
            <v>26933129.629999999</v>
          </cell>
          <cell r="Q379">
            <v>1</v>
          </cell>
          <cell r="R379">
            <v>0</v>
          </cell>
          <cell r="S379">
            <v>0</v>
          </cell>
          <cell r="T379">
            <v>1</v>
          </cell>
          <cell r="U379">
            <v>0</v>
          </cell>
          <cell r="V379">
            <v>0</v>
          </cell>
          <cell r="W379">
            <v>1</v>
          </cell>
          <cell r="X379" t="str">
            <v>C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</v>
          </cell>
          <cell r="R380">
            <v>1</v>
          </cell>
          <cell r="S380">
            <v>3</v>
          </cell>
          <cell r="T380">
            <v>7</v>
          </cell>
          <cell r="U380">
            <v>5</v>
          </cell>
          <cell r="V380">
            <v>0</v>
          </cell>
          <cell r="W380">
            <v>6</v>
          </cell>
          <cell r="X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30</v>
          </cell>
          <cell r="R381">
            <v>17</v>
          </cell>
          <cell r="S381">
            <v>15</v>
          </cell>
          <cell r="T381">
            <v>45</v>
          </cell>
          <cell r="U381">
            <v>31</v>
          </cell>
          <cell r="V381">
            <v>7</v>
          </cell>
          <cell r="W381">
            <v>40</v>
          </cell>
          <cell r="X381">
            <v>0</v>
          </cell>
        </row>
        <row r="382">
          <cell r="D382" t="str">
            <v>10664</v>
          </cell>
          <cell r="E382" t="str">
            <v>พระปกเกล้า,รพศ.</v>
          </cell>
          <cell r="F382" t="str">
            <v>รพศ.</v>
          </cell>
          <cell r="G382">
            <v>755</v>
          </cell>
          <cell r="H382" t="str">
            <v>รพศ.A &gt;700 to &lt;1000</v>
          </cell>
          <cell r="I382">
            <v>2.2000000000000002</v>
          </cell>
          <cell r="J382">
            <v>1.87</v>
          </cell>
          <cell r="K382">
            <v>1.06</v>
          </cell>
          <cell r="L382">
            <v>348064588.24000001</v>
          </cell>
          <cell r="M382">
            <v>-8306634.7999999998</v>
          </cell>
          <cell r="N382">
            <v>1</v>
          </cell>
          <cell r="O382">
            <v>62736717.509999998</v>
          </cell>
          <cell r="P382">
            <v>16675207.75</v>
          </cell>
          <cell r="Q382">
            <v>0</v>
          </cell>
          <cell r="R382">
            <v>0</v>
          </cell>
          <cell r="S382">
            <v>1</v>
          </cell>
          <cell r="T382">
            <v>1</v>
          </cell>
          <cell r="U382">
            <v>1</v>
          </cell>
          <cell r="V382">
            <v>0</v>
          </cell>
          <cell r="W382">
            <v>1</v>
          </cell>
          <cell r="X382" t="str">
            <v>B-</v>
          </cell>
        </row>
        <row r="383">
          <cell r="D383" t="str">
            <v>10834</v>
          </cell>
          <cell r="E383" t="str">
            <v>ขลุง,รพช.</v>
          </cell>
          <cell r="F383" t="str">
            <v>รพช.</v>
          </cell>
          <cell r="G383">
            <v>34</v>
          </cell>
          <cell r="H383" t="str">
            <v>รพช.F1 &lt;=50,000</v>
          </cell>
          <cell r="I383">
            <v>2.21</v>
          </cell>
          <cell r="J383">
            <v>1.93</v>
          </cell>
          <cell r="K383">
            <v>1.66</v>
          </cell>
          <cell r="L383">
            <v>27571944.030000001</v>
          </cell>
          <cell r="M383">
            <v>14371710.16</v>
          </cell>
          <cell r="N383">
            <v>0</v>
          </cell>
          <cell r="O383">
            <v>18229832.219999999</v>
          </cell>
          <cell r="P383">
            <v>14913924.35</v>
          </cell>
          <cell r="Q383">
            <v>1</v>
          </cell>
          <cell r="R383">
            <v>0</v>
          </cell>
          <cell r="S383">
            <v>0</v>
          </cell>
          <cell r="T383">
            <v>1</v>
          </cell>
          <cell r="U383">
            <v>0</v>
          </cell>
          <cell r="V383">
            <v>0</v>
          </cell>
          <cell r="W383">
            <v>0</v>
          </cell>
          <cell r="X383" t="str">
            <v>C-</v>
          </cell>
        </row>
        <row r="384">
          <cell r="D384" t="str">
            <v>10835</v>
          </cell>
          <cell r="E384" t="str">
            <v>ท่าใหม่,รพช.</v>
          </cell>
          <cell r="F384" t="str">
            <v>รพช.</v>
          </cell>
          <cell r="G384">
            <v>30</v>
          </cell>
          <cell r="H384" t="str">
            <v>รพช.F2 &lt;=30,000</v>
          </cell>
          <cell r="I384">
            <v>3.21</v>
          </cell>
          <cell r="J384">
            <v>2.96</v>
          </cell>
          <cell r="K384">
            <v>2.7</v>
          </cell>
          <cell r="L384">
            <v>28487989.09</v>
          </cell>
          <cell r="M384">
            <v>8560608.1999999993</v>
          </cell>
          <cell r="N384">
            <v>0</v>
          </cell>
          <cell r="O384">
            <v>9006103.5099999998</v>
          </cell>
          <cell r="P384">
            <v>21907865.850000001</v>
          </cell>
          <cell r="Q384">
            <v>0</v>
          </cell>
          <cell r="R384">
            <v>0</v>
          </cell>
          <cell r="S384">
            <v>0</v>
          </cell>
          <cell r="T384">
            <v>1</v>
          </cell>
          <cell r="U384">
            <v>0</v>
          </cell>
          <cell r="V384">
            <v>0</v>
          </cell>
          <cell r="W384">
            <v>0</v>
          </cell>
          <cell r="X384" t="str">
            <v>D</v>
          </cell>
        </row>
        <row r="385">
          <cell r="D385" t="str">
            <v>10836</v>
          </cell>
          <cell r="E385" t="str">
            <v>เขาสุกิม,รพช.</v>
          </cell>
          <cell r="F385" t="str">
            <v>รพช.</v>
          </cell>
          <cell r="G385">
            <v>41</v>
          </cell>
          <cell r="H385" t="str">
            <v>รพช.F2 &lt;=30,000</v>
          </cell>
          <cell r="I385">
            <v>3.15</v>
          </cell>
          <cell r="J385">
            <v>2.9</v>
          </cell>
          <cell r="K385">
            <v>2.64</v>
          </cell>
          <cell r="L385">
            <v>23246358.82</v>
          </cell>
          <cell r="M385">
            <v>9145513.7599999998</v>
          </cell>
          <cell r="N385">
            <v>0</v>
          </cell>
          <cell r="O385">
            <v>10369445.289999999</v>
          </cell>
          <cell r="P385">
            <v>17740920.620000001</v>
          </cell>
          <cell r="Q385">
            <v>0</v>
          </cell>
          <cell r="R385">
            <v>0</v>
          </cell>
          <cell r="S385">
            <v>0</v>
          </cell>
          <cell r="T385">
            <v>1</v>
          </cell>
          <cell r="U385">
            <v>0</v>
          </cell>
          <cell r="V385">
            <v>0</v>
          </cell>
          <cell r="W385">
            <v>0</v>
          </cell>
          <cell r="X385" t="str">
            <v>D</v>
          </cell>
        </row>
        <row r="386">
          <cell r="D386" t="str">
            <v>10837</v>
          </cell>
          <cell r="E386" t="str">
            <v>สองพี่น้อง,รพช.</v>
          </cell>
          <cell r="F386" t="str">
            <v>รพช.</v>
          </cell>
          <cell r="G386">
            <v>30</v>
          </cell>
          <cell r="H386" t="str">
            <v>รพช.F2 &lt;=30,000</v>
          </cell>
          <cell r="I386">
            <v>4.3899999999999997</v>
          </cell>
          <cell r="J386">
            <v>4.1100000000000003</v>
          </cell>
          <cell r="K386">
            <v>3.86</v>
          </cell>
          <cell r="L386">
            <v>32935140.23</v>
          </cell>
          <cell r="M386">
            <v>8550248.5600000005</v>
          </cell>
          <cell r="N386">
            <v>0</v>
          </cell>
          <cell r="O386">
            <v>10148591.220000001</v>
          </cell>
          <cell r="P386">
            <v>27781581.25</v>
          </cell>
          <cell r="Q386">
            <v>1</v>
          </cell>
          <cell r="R386">
            <v>0</v>
          </cell>
          <cell r="S386">
            <v>0</v>
          </cell>
          <cell r="T386">
            <v>1</v>
          </cell>
          <cell r="U386">
            <v>0</v>
          </cell>
          <cell r="V386">
            <v>0</v>
          </cell>
          <cell r="W386">
            <v>0</v>
          </cell>
          <cell r="X386" t="str">
            <v>C-</v>
          </cell>
        </row>
        <row r="387">
          <cell r="D387" t="str">
            <v>10838</v>
          </cell>
          <cell r="E387" t="str">
            <v>โป่งน้ำร้อน,รพช.</v>
          </cell>
          <cell r="F387" t="str">
            <v>รพช.</v>
          </cell>
          <cell r="G387">
            <v>69</v>
          </cell>
          <cell r="H387" t="str">
            <v>รพช.F2 30,000 - 60,000</v>
          </cell>
          <cell r="I387">
            <v>3.27</v>
          </cell>
          <cell r="J387">
            <v>2.99</v>
          </cell>
          <cell r="K387">
            <v>2.66</v>
          </cell>
          <cell r="L387">
            <v>36850783.619999997</v>
          </cell>
          <cell r="M387">
            <v>16077042.630000001</v>
          </cell>
          <cell r="N387">
            <v>0</v>
          </cell>
          <cell r="O387">
            <v>15896121.220000001</v>
          </cell>
          <cell r="P387">
            <v>27006689.190000001</v>
          </cell>
          <cell r="Q387">
            <v>0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0</v>
          </cell>
          <cell r="W387">
            <v>1</v>
          </cell>
          <cell r="X387" t="str">
            <v>B-</v>
          </cell>
        </row>
        <row r="388">
          <cell r="D388" t="str">
            <v>10839</v>
          </cell>
          <cell r="E388" t="str">
            <v>มะขาม,รพช.</v>
          </cell>
          <cell r="F388" t="str">
            <v>รพช.</v>
          </cell>
          <cell r="G388">
            <v>36</v>
          </cell>
          <cell r="H388" t="str">
            <v>รพช.F1 &lt;=50,000</v>
          </cell>
          <cell r="I388">
            <v>1.71</v>
          </cell>
          <cell r="J388">
            <v>1.52</v>
          </cell>
          <cell r="K388">
            <v>1.1499999999999999</v>
          </cell>
          <cell r="L388">
            <v>12184703.66</v>
          </cell>
          <cell r="M388">
            <v>21420932.140000001</v>
          </cell>
          <cell r="N388">
            <v>0</v>
          </cell>
          <cell r="O388">
            <v>13593589.57</v>
          </cell>
          <cell r="P388">
            <v>2503445.98</v>
          </cell>
          <cell r="Q388">
            <v>1</v>
          </cell>
          <cell r="R388">
            <v>1</v>
          </cell>
          <cell r="S388">
            <v>0</v>
          </cell>
          <cell r="T388">
            <v>1</v>
          </cell>
          <cell r="U388">
            <v>1</v>
          </cell>
          <cell r="V388">
            <v>0</v>
          </cell>
          <cell r="W388">
            <v>0</v>
          </cell>
          <cell r="X388" t="str">
            <v>B-</v>
          </cell>
        </row>
        <row r="389">
          <cell r="D389" t="str">
            <v>10840</v>
          </cell>
          <cell r="E389" t="str">
            <v>แหลมสิงห์,รพช.</v>
          </cell>
          <cell r="F389" t="str">
            <v>รพช.</v>
          </cell>
          <cell r="G389">
            <v>30</v>
          </cell>
          <cell r="H389" t="str">
            <v>รพช.F2 &lt;=30,000</v>
          </cell>
          <cell r="I389">
            <v>2.5099999999999998</v>
          </cell>
          <cell r="J389">
            <v>2.31</v>
          </cell>
          <cell r="K389">
            <v>2.04</v>
          </cell>
          <cell r="L389">
            <v>20453980.149999999</v>
          </cell>
          <cell r="M389">
            <v>13804154.689999999</v>
          </cell>
          <cell r="N389">
            <v>0</v>
          </cell>
          <cell r="O389">
            <v>7293063.9900000002</v>
          </cell>
          <cell r="P389">
            <v>14153343.359999999</v>
          </cell>
          <cell r="Q389">
            <v>0</v>
          </cell>
          <cell r="R389">
            <v>1</v>
          </cell>
          <cell r="S389">
            <v>0</v>
          </cell>
          <cell r="T389">
            <v>1</v>
          </cell>
          <cell r="U389">
            <v>1</v>
          </cell>
          <cell r="V389">
            <v>0</v>
          </cell>
          <cell r="W389">
            <v>1</v>
          </cell>
          <cell r="X389" t="str">
            <v>B-</v>
          </cell>
        </row>
        <row r="390">
          <cell r="D390" t="str">
            <v>10841</v>
          </cell>
          <cell r="E390" t="str">
            <v>สอยดาว,รพช.</v>
          </cell>
          <cell r="F390" t="str">
            <v>รพช.</v>
          </cell>
          <cell r="G390">
            <v>62</v>
          </cell>
          <cell r="H390" t="str">
            <v>รพช.F1 50,000-100,000</v>
          </cell>
          <cell r="I390">
            <v>1.69</v>
          </cell>
          <cell r="J390">
            <v>1.37</v>
          </cell>
          <cell r="K390">
            <v>1.23</v>
          </cell>
          <cell r="L390">
            <v>23561281.199999999</v>
          </cell>
          <cell r="M390">
            <v>17028194.710000001</v>
          </cell>
          <cell r="N390">
            <v>0</v>
          </cell>
          <cell r="O390">
            <v>18144048.379999999</v>
          </cell>
          <cell r="P390">
            <v>7728627.6699999999</v>
          </cell>
          <cell r="Q390">
            <v>1</v>
          </cell>
          <cell r="R390">
            <v>0</v>
          </cell>
          <cell r="S390">
            <v>0</v>
          </cell>
          <cell r="T390">
            <v>1</v>
          </cell>
          <cell r="U390">
            <v>1</v>
          </cell>
          <cell r="V390">
            <v>0</v>
          </cell>
          <cell r="W390">
            <v>0</v>
          </cell>
          <cell r="X390" t="str">
            <v>C</v>
          </cell>
        </row>
        <row r="391">
          <cell r="D391" t="str">
            <v>10842</v>
          </cell>
          <cell r="E391" t="str">
            <v>แก่งหางแมว,รพช.</v>
          </cell>
          <cell r="F391" t="str">
            <v>รพช.</v>
          </cell>
          <cell r="G391">
            <v>30</v>
          </cell>
          <cell r="H391" t="str">
            <v>รพช.F2 30,000 - 60,000</v>
          </cell>
          <cell r="I391">
            <v>2.4700000000000002</v>
          </cell>
          <cell r="J391">
            <v>2.19</v>
          </cell>
          <cell r="K391">
            <v>1.94</v>
          </cell>
          <cell r="L391">
            <v>26238787.899999999</v>
          </cell>
          <cell r="M391">
            <v>15031309.140000001</v>
          </cell>
          <cell r="N391">
            <v>0</v>
          </cell>
          <cell r="O391">
            <v>16038864.800000001</v>
          </cell>
          <cell r="P391">
            <v>16696374.470000001</v>
          </cell>
          <cell r="Q391">
            <v>1</v>
          </cell>
          <cell r="R391">
            <v>1</v>
          </cell>
          <cell r="S391">
            <v>0</v>
          </cell>
          <cell r="T391">
            <v>1</v>
          </cell>
          <cell r="U391">
            <v>0</v>
          </cell>
          <cell r="V391">
            <v>0</v>
          </cell>
          <cell r="W391">
            <v>0</v>
          </cell>
          <cell r="X391" t="str">
            <v>C</v>
          </cell>
        </row>
        <row r="392">
          <cell r="D392" t="str">
            <v>10843</v>
          </cell>
          <cell r="E392" t="str">
            <v>นายายอาม,รพช.</v>
          </cell>
          <cell r="F392" t="str">
            <v>รพช.</v>
          </cell>
          <cell r="G392">
            <v>34</v>
          </cell>
          <cell r="H392" t="str">
            <v>รพช.F1 &lt;=50,000</v>
          </cell>
          <cell r="I392">
            <v>2.2599999999999998</v>
          </cell>
          <cell r="J392">
            <v>2.08</v>
          </cell>
          <cell r="K392">
            <v>1.82</v>
          </cell>
          <cell r="L392">
            <v>24544707.219999999</v>
          </cell>
          <cell r="M392">
            <v>8756705.6899999995</v>
          </cell>
          <cell r="N392">
            <v>0</v>
          </cell>
          <cell r="O392">
            <v>8231373.5800000001</v>
          </cell>
          <cell r="P392">
            <v>15978514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1</v>
          </cell>
          <cell r="V392">
            <v>0</v>
          </cell>
          <cell r="W392">
            <v>0</v>
          </cell>
          <cell r="X392" t="str">
            <v>C-</v>
          </cell>
        </row>
        <row r="393">
          <cell r="D393" t="str">
            <v>10844</v>
          </cell>
          <cell r="E393" t="str">
            <v>เขาคิชฌกูฏ,รพช.</v>
          </cell>
          <cell r="F393" t="str">
            <v>รพช.</v>
          </cell>
          <cell r="G393">
            <v>34</v>
          </cell>
          <cell r="H393" t="str">
            <v>รพช.F2 &lt;=30,000</v>
          </cell>
          <cell r="I393">
            <v>2.88</v>
          </cell>
          <cell r="J393">
            <v>2.58</v>
          </cell>
          <cell r="K393">
            <v>2.21</v>
          </cell>
          <cell r="L393">
            <v>30554021.350000001</v>
          </cell>
          <cell r="M393">
            <v>8184173.8399999999</v>
          </cell>
          <cell r="N393">
            <v>0</v>
          </cell>
          <cell r="O393">
            <v>8764039.2100000009</v>
          </cell>
          <cell r="P393">
            <v>19643681.460000001</v>
          </cell>
          <cell r="Q393">
            <v>0</v>
          </cell>
          <cell r="R393">
            <v>0</v>
          </cell>
          <cell r="S393">
            <v>0</v>
          </cell>
          <cell r="T393">
            <v>1</v>
          </cell>
          <cell r="U393">
            <v>1</v>
          </cell>
          <cell r="V393">
            <v>0</v>
          </cell>
          <cell r="W393">
            <v>0</v>
          </cell>
          <cell r="X393" t="str">
            <v>C-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5</v>
          </cell>
          <cell r="R394">
            <v>4</v>
          </cell>
          <cell r="S394">
            <v>1</v>
          </cell>
          <cell r="T394">
            <v>12</v>
          </cell>
          <cell r="U394">
            <v>7</v>
          </cell>
          <cell r="V394">
            <v>0</v>
          </cell>
          <cell r="W394">
            <v>3</v>
          </cell>
          <cell r="X394">
            <v>0</v>
          </cell>
        </row>
        <row r="395">
          <cell r="D395" t="str">
            <v>10697</v>
          </cell>
          <cell r="E395" t="str">
            <v>พุทธโสธร,รพศ.</v>
          </cell>
          <cell r="F395" t="str">
            <v>รพศ.</v>
          </cell>
          <cell r="G395">
            <v>595</v>
          </cell>
          <cell r="H395" t="str">
            <v>รพศ.A &lt;=700</v>
          </cell>
          <cell r="I395">
            <v>1.83</v>
          </cell>
          <cell r="J395">
            <v>1.64</v>
          </cell>
          <cell r="K395">
            <v>1.01</v>
          </cell>
          <cell r="L395">
            <v>286778261.93000001</v>
          </cell>
          <cell r="M395">
            <v>32285881.449999999</v>
          </cell>
          <cell r="N395">
            <v>0</v>
          </cell>
          <cell r="O395">
            <v>72129998.290000007</v>
          </cell>
          <cell r="P395">
            <v>4986554.24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 t="str">
            <v>D</v>
          </cell>
        </row>
        <row r="396">
          <cell r="D396" t="str">
            <v>10833</v>
          </cell>
          <cell r="E396" t="str">
            <v>ท่าตะเกียบ,รพช.</v>
          </cell>
          <cell r="F396" t="str">
            <v>รพช.</v>
          </cell>
          <cell r="G396">
            <v>41</v>
          </cell>
          <cell r="H396" t="str">
            <v>รพช.F2 30,000 - 60,000</v>
          </cell>
          <cell r="I396">
            <v>1.91</v>
          </cell>
          <cell r="J396">
            <v>1.79</v>
          </cell>
          <cell r="K396">
            <v>1.63</v>
          </cell>
          <cell r="L396">
            <v>29055528.559999999</v>
          </cell>
          <cell r="M396">
            <v>19870594.98</v>
          </cell>
          <cell r="N396">
            <v>0</v>
          </cell>
          <cell r="O396">
            <v>22200100.91</v>
          </cell>
          <cell r="P396">
            <v>20341606.739999998</v>
          </cell>
          <cell r="Q396">
            <v>1</v>
          </cell>
          <cell r="R396">
            <v>1</v>
          </cell>
          <cell r="S396">
            <v>0</v>
          </cell>
          <cell r="T396">
            <v>1</v>
          </cell>
          <cell r="U396">
            <v>1</v>
          </cell>
          <cell r="V396">
            <v>0</v>
          </cell>
          <cell r="W396">
            <v>0</v>
          </cell>
          <cell r="X396" t="str">
            <v>B-</v>
          </cell>
        </row>
        <row r="397">
          <cell r="D397" t="str">
            <v>10850</v>
          </cell>
          <cell r="E397" t="str">
            <v>บางคล้า,รพช.</v>
          </cell>
          <cell r="F397" t="str">
            <v>รพช.</v>
          </cell>
          <cell r="G397">
            <v>50</v>
          </cell>
          <cell r="H397" t="str">
            <v>รพช.F2 &lt;=30,000</v>
          </cell>
          <cell r="I397">
            <v>4.1100000000000003</v>
          </cell>
          <cell r="J397">
            <v>3.95</v>
          </cell>
          <cell r="K397">
            <v>3.04</v>
          </cell>
          <cell r="L397">
            <v>91380995.599999994</v>
          </cell>
          <cell r="M397">
            <v>9609508.0299999993</v>
          </cell>
          <cell r="N397">
            <v>0</v>
          </cell>
          <cell r="O397">
            <v>9490588.5</v>
          </cell>
          <cell r="P397">
            <v>59835530.75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str">
            <v>F</v>
          </cell>
        </row>
        <row r="398">
          <cell r="D398" t="str">
            <v>10851</v>
          </cell>
          <cell r="E398" t="str">
            <v>บางน้ำเปรี้ยว,รพช.</v>
          </cell>
          <cell r="F398" t="str">
            <v>รพช.</v>
          </cell>
          <cell r="G398">
            <v>63</v>
          </cell>
          <cell r="H398" t="str">
            <v>รพช.F1 50,000-100,000</v>
          </cell>
          <cell r="I398">
            <v>1.89</v>
          </cell>
          <cell r="J398">
            <v>1.73</v>
          </cell>
          <cell r="K398">
            <v>1.36</v>
          </cell>
          <cell r="L398">
            <v>31420448.739999998</v>
          </cell>
          <cell r="M398">
            <v>33869890.549999997</v>
          </cell>
          <cell r="N398">
            <v>0</v>
          </cell>
          <cell r="O398">
            <v>34827943.039999999</v>
          </cell>
          <cell r="P398">
            <v>12803596.539999999</v>
          </cell>
          <cell r="Q398">
            <v>1</v>
          </cell>
          <cell r="R398">
            <v>1</v>
          </cell>
          <cell r="S398">
            <v>0</v>
          </cell>
          <cell r="T398">
            <v>1</v>
          </cell>
          <cell r="U398">
            <v>1</v>
          </cell>
          <cell r="V398">
            <v>0</v>
          </cell>
          <cell r="W398">
            <v>0</v>
          </cell>
          <cell r="X398" t="str">
            <v>B-</v>
          </cell>
        </row>
        <row r="399">
          <cell r="D399" t="str">
            <v>10852</v>
          </cell>
          <cell r="E399" t="str">
            <v>บางปะกง,รพช.</v>
          </cell>
          <cell r="F399" t="str">
            <v>รพช.</v>
          </cell>
          <cell r="G399">
            <v>90</v>
          </cell>
          <cell r="H399" t="str">
            <v>รพช.F1 50,000-100,000</v>
          </cell>
          <cell r="I399">
            <v>2.09</v>
          </cell>
          <cell r="J399">
            <v>1.99</v>
          </cell>
          <cell r="K399">
            <v>1.85</v>
          </cell>
          <cell r="L399">
            <v>51324793.859999999</v>
          </cell>
          <cell r="M399">
            <v>22632978.739999998</v>
          </cell>
          <cell r="N399">
            <v>0</v>
          </cell>
          <cell r="O399">
            <v>20352787.010000002</v>
          </cell>
          <cell r="P399">
            <v>40733593.18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0</v>
          </cell>
          <cell r="W399">
            <v>1</v>
          </cell>
          <cell r="X399" t="str">
            <v>C-</v>
          </cell>
        </row>
        <row r="400">
          <cell r="D400" t="str">
            <v>10853</v>
          </cell>
          <cell r="E400" t="str">
            <v>บ้านโพธิ์,รพช.</v>
          </cell>
          <cell r="F400" t="str">
            <v>รพช.</v>
          </cell>
          <cell r="G400">
            <v>52</v>
          </cell>
          <cell r="H400" t="str">
            <v>รพช.F2 30,000 - 60,000</v>
          </cell>
          <cell r="I400">
            <v>2.91</v>
          </cell>
          <cell r="J400">
            <v>2.69</v>
          </cell>
          <cell r="K400">
            <v>1.45</v>
          </cell>
          <cell r="L400">
            <v>53155635.710000001</v>
          </cell>
          <cell r="M400">
            <v>18776419.059999999</v>
          </cell>
          <cell r="N400">
            <v>0</v>
          </cell>
          <cell r="O400">
            <v>18177584.98</v>
          </cell>
          <cell r="P400">
            <v>12926516.93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str">
            <v>F</v>
          </cell>
        </row>
        <row r="401">
          <cell r="D401" t="str">
            <v>10854</v>
          </cell>
          <cell r="E401" t="str">
            <v>พนมสารคาม,รพช.</v>
          </cell>
          <cell r="F401" t="str">
            <v>รพช.</v>
          </cell>
          <cell r="G401">
            <v>138</v>
          </cell>
          <cell r="H401" t="str">
            <v>รพช. M2 &gt;100</v>
          </cell>
          <cell r="I401">
            <v>1.98</v>
          </cell>
          <cell r="J401">
            <v>1.92</v>
          </cell>
          <cell r="K401">
            <v>1.21</v>
          </cell>
          <cell r="L401">
            <v>76454196.879999995</v>
          </cell>
          <cell r="M401">
            <v>19478743.559999999</v>
          </cell>
          <cell r="N401">
            <v>0</v>
          </cell>
          <cell r="O401">
            <v>19725054.350000001</v>
          </cell>
          <cell r="P401">
            <v>16378237.050000001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1</v>
          </cell>
          <cell r="X401" t="str">
            <v>D</v>
          </cell>
        </row>
        <row r="402">
          <cell r="D402" t="str">
            <v>10855</v>
          </cell>
          <cell r="E402" t="str">
            <v>สนามชัยเขต,รพช.</v>
          </cell>
          <cell r="F402" t="str">
            <v>รพช.</v>
          </cell>
          <cell r="G402">
            <v>121</v>
          </cell>
          <cell r="H402" t="str">
            <v>รพช. M2 &gt;100</v>
          </cell>
          <cell r="I402">
            <v>1.33</v>
          </cell>
          <cell r="J402">
            <v>1.18</v>
          </cell>
          <cell r="K402">
            <v>0.73</v>
          </cell>
          <cell r="L402">
            <v>18275737.510000002</v>
          </cell>
          <cell r="M402">
            <v>26285094.149999999</v>
          </cell>
          <cell r="N402">
            <v>2</v>
          </cell>
          <cell r="O402">
            <v>28577182.719999999</v>
          </cell>
          <cell r="P402">
            <v>-14872834.35</v>
          </cell>
          <cell r="Q402">
            <v>1</v>
          </cell>
          <cell r="R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1</v>
          </cell>
          <cell r="X402" t="str">
            <v>B-</v>
          </cell>
        </row>
        <row r="403">
          <cell r="D403" t="str">
            <v>10856</v>
          </cell>
          <cell r="E403" t="str">
            <v>แปลงยาว,รพช.</v>
          </cell>
          <cell r="F403" t="str">
            <v>รพช.</v>
          </cell>
          <cell r="G403">
            <v>52</v>
          </cell>
          <cell r="H403" t="str">
            <v>รพช.F2 &lt;=30,000</v>
          </cell>
          <cell r="I403">
            <v>1.78</v>
          </cell>
          <cell r="J403">
            <v>1.59</v>
          </cell>
          <cell r="K403">
            <v>1.1100000000000001</v>
          </cell>
          <cell r="L403">
            <v>19855269.510000002</v>
          </cell>
          <cell r="M403">
            <v>5767602.54</v>
          </cell>
          <cell r="N403">
            <v>0</v>
          </cell>
          <cell r="O403">
            <v>7800180.6399999997</v>
          </cell>
          <cell r="P403">
            <v>2835001.74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0</v>
          </cell>
          <cell r="W403">
            <v>0</v>
          </cell>
          <cell r="X403" t="str">
            <v>D</v>
          </cell>
        </row>
        <row r="404">
          <cell r="D404" t="str">
            <v>13747</v>
          </cell>
          <cell r="E404" t="str">
            <v>ราชสาส์น,รพช.</v>
          </cell>
          <cell r="F404" t="str">
            <v>รพช.</v>
          </cell>
          <cell r="G404">
            <v>13</v>
          </cell>
          <cell r="H404" t="str">
            <v>รพช.F2 &lt;=30,000</v>
          </cell>
          <cell r="I404">
            <v>1.84</v>
          </cell>
          <cell r="J404">
            <v>1.68</v>
          </cell>
          <cell r="K404">
            <v>1.37</v>
          </cell>
          <cell r="L404">
            <v>8458329.4299999997</v>
          </cell>
          <cell r="M404">
            <v>6398189.3799999999</v>
          </cell>
          <cell r="N404">
            <v>0</v>
          </cell>
          <cell r="O404">
            <v>6933035.0499999998</v>
          </cell>
          <cell r="P404">
            <v>3745624.08</v>
          </cell>
          <cell r="Q404">
            <v>1</v>
          </cell>
          <cell r="R404">
            <v>1</v>
          </cell>
          <cell r="S404">
            <v>0</v>
          </cell>
          <cell r="T404">
            <v>1</v>
          </cell>
          <cell r="U404">
            <v>0</v>
          </cell>
          <cell r="V404">
            <v>0</v>
          </cell>
          <cell r="W404">
            <v>0</v>
          </cell>
          <cell r="X404" t="str">
            <v>C</v>
          </cell>
        </row>
        <row r="405">
          <cell r="D405" t="str">
            <v>31327</v>
          </cell>
          <cell r="E405" t="str">
            <v>คลองเขื่อน,รพช.</v>
          </cell>
          <cell r="F405" t="str">
            <v>รพช.</v>
          </cell>
          <cell r="G405">
            <v>10</v>
          </cell>
          <cell r="H405" t="str">
            <v>รพช.F3 &lt;=15,000</v>
          </cell>
          <cell r="I405">
            <v>5.69</v>
          </cell>
          <cell r="J405">
            <v>5.44</v>
          </cell>
          <cell r="K405">
            <v>5.0999999999999996</v>
          </cell>
          <cell r="L405">
            <v>34612965.140000001</v>
          </cell>
          <cell r="M405">
            <v>11403246.060000001</v>
          </cell>
          <cell r="N405">
            <v>0</v>
          </cell>
          <cell r="O405">
            <v>12271784.92</v>
          </cell>
          <cell r="P405">
            <v>30369736.57</v>
          </cell>
          <cell r="Q405">
            <v>1</v>
          </cell>
          <cell r="R405">
            <v>1</v>
          </cell>
          <cell r="S405">
            <v>0</v>
          </cell>
          <cell r="T405">
            <v>0</v>
          </cell>
          <cell r="U405">
            <v>0</v>
          </cell>
          <cell r="V405">
            <v>1</v>
          </cell>
          <cell r="W405">
            <v>0</v>
          </cell>
          <cell r="X405" t="str">
            <v>C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</v>
          </cell>
          <cell r="R406">
            <v>4</v>
          </cell>
          <cell r="S406">
            <v>1</v>
          </cell>
          <cell r="T406">
            <v>6</v>
          </cell>
          <cell r="U406">
            <v>2</v>
          </cell>
          <cell r="V406">
            <v>1</v>
          </cell>
          <cell r="W406">
            <v>4</v>
          </cell>
          <cell r="X406">
            <v>0</v>
          </cell>
        </row>
        <row r="407">
          <cell r="D407" t="str">
            <v>10662</v>
          </cell>
          <cell r="E407" t="str">
            <v>ชลบุรี,รพศ.</v>
          </cell>
          <cell r="F407" t="str">
            <v>รพศ.</v>
          </cell>
          <cell r="G407">
            <v>748</v>
          </cell>
          <cell r="H407" t="str">
            <v>รพศ.A &gt;700 to &lt;1000</v>
          </cell>
          <cell r="I407">
            <v>2.4900000000000002</v>
          </cell>
          <cell r="J407">
            <v>2.2599999999999998</v>
          </cell>
          <cell r="K407">
            <v>1.35</v>
          </cell>
          <cell r="L407">
            <v>1160522632.4000001</v>
          </cell>
          <cell r="M407">
            <v>-74703126.620000005</v>
          </cell>
          <cell r="N407">
            <v>1</v>
          </cell>
          <cell r="O407">
            <v>-1477170.93</v>
          </cell>
          <cell r="P407">
            <v>272673371.58999997</v>
          </cell>
          <cell r="Q407">
            <v>0</v>
          </cell>
          <cell r="R407">
            <v>0</v>
          </cell>
          <cell r="S407">
            <v>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str">
            <v>D</v>
          </cell>
        </row>
        <row r="408">
          <cell r="D408" t="str">
            <v>10817</v>
          </cell>
          <cell r="E408" t="str">
            <v>บ้านบึง,รพช.</v>
          </cell>
          <cell r="F408" t="str">
            <v>รพช.</v>
          </cell>
          <cell r="G408">
            <v>138</v>
          </cell>
          <cell r="H408" t="str">
            <v>รพช. M2 &gt;100</v>
          </cell>
          <cell r="I408">
            <v>5.08</v>
          </cell>
          <cell r="J408">
            <v>4.8899999999999997</v>
          </cell>
          <cell r="K408">
            <v>4.26</v>
          </cell>
          <cell r="L408">
            <v>193768213.56</v>
          </cell>
          <cell r="M408">
            <v>42887186.82</v>
          </cell>
          <cell r="N408">
            <v>0</v>
          </cell>
          <cell r="O408">
            <v>52186380.030000001</v>
          </cell>
          <cell r="P408">
            <v>155308267.47</v>
          </cell>
          <cell r="Q408">
            <v>1</v>
          </cell>
          <cell r="R408">
            <v>0</v>
          </cell>
          <cell r="S408">
            <v>1</v>
          </cell>
          <cell r="T408">
            <v>1</v>
          </cell>
          <cell r="U408">
            <v>1</v>
          </cell>
          <cell r="V408">
            <v>0</v>
          </cell>
          <cell r="W408">
            <v>1</v>
          </cell>
          <cell r="X408" t="str">
            <v>B</v>
          </cell>
        </row>
        <row r="409">
          <cell r="D409" t="str">
            <v>10818</v>
          </cell>
          <cell r="E409" t="str">
            <v>หนองใหญ่,รพช.</v>
          </cell>
          <cell r="F409" t="str">
            <v>รพช.</v>
          </cell>
          <cell r="G409">
            <v>30</v>
          </cell>
          <cell r="H409" t="str">
            <v>รพช.F2 &lt;=30,000</v>
          </cell>
          <cell r="I409">
            <v>2.31</v>
          </cell>
          <cell r="J409">
            <v>2.23</v>
          </cell>
          <cell r="K409">
            <v>1.98</v>
          </cell>
          <cell r="L409">
            <v>27068688.789999999</v>
          </cell>
          <cell r="M409">
            <v>7750626.6399999997</v>
          </cell>
          <cell r="N409">
            <v>0</v>
          </cell>
          <cell r="O409">
            <v>8021207.4699999997</v>
          </cell>
          <cell r="P409">
            <v>20567798.760000002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1</v>
          </cell>
          <cell r="V409">
            <v>0</v>
          </cell>
          <cell r="W409">
            <v>1</v>
          </cell>
          <cell r="X409" t="str">
            <v>C</v>
          </cell>
        </row>
        <row r="410">
          <cell r="D410" t="str">
            <v>10819</v>
          </cell>
          <cell r="E410" t="str">
            <v>บางละมุง,รพท.</v>
          </cell>
          <cell r="F410" t="str">
            <v>รพท.</v>
          </cell>
          <cell r="G410">
            <v>260</v>
          </cell>
          <cell r="H410" t="str">
            <v>รพท.S &lt;=400</v>
          </cell>
          <cell r="I410">
            <v>3.48</v>
          </cell>
          <cell r="J410">
            <v>3.2</v>
          </cell>
          <cell r="K410">
            <v>2.81</v>
          </cell>
          <cell r="L410">
            <v>491331002.49000001</v>
          </cell>
          <cell r="M410">
            <v>21827607.120000001</v>
          </cell>
          <cell r="N410">
            <v>0</v>
          </cell>
          <cell r="O410">
            <v>48362551.670000002</v>
          </cell>
          <cell r="P410">
            <v>358180362.56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  <cell r="W410">
            <v>0</v>
          </cell>
          <cell r="X410" t="str">
            <v>D</v>
          </cell>
        </row>
        <row r="411">
          <cell r="D411" t="str">
            <v>10820</v>
          </cell>
          <cell r="E411" t="str">
            <v>วัดญาณสังวราราม,รพช.</v>
          </cell>
          <cell r="F411" t="str">
            <v>รพช.</v>
          </cell>
          <cell r="G411">
            <v>30</v>
          </cell>
          <cell r="H411" t="str">
            <v>รพช.F2 &lt;=30,000</v>
          </cell>
          <cell r="I411">
            <v>2.21</v>
          </cell>
          <cell r="J411">
            <v>2.06</v>
          </cell>
          <cell r="K411">
            <v>1.85</v>
          </cell>
          <cell r="L411">
            <v>26358540.870000001</v>
          </cell>
          <cell r="M411">
            <v>3628867.18</v>
          </cell>
          <cell r="N411">
            <v>0</v>
          </cell>
          <cell r="O411">
            <v>4288259.93</v>
          </cell>
          <cell r="P411">
            <v>18016011.010000002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str">
            <v>F</v>
          </cell>
        </row>
        <row r="412">
          <cell r="D412" t="str">
            <v>10821</v>
          </cell>
          <cell r="E412" t="str">
            <v>พานทอง,รพช.</v>
          </cell>
          <cell r="F412" t="str">
            <v>รพช.</v>
          </cell>
          <cell r="G412">
            <v>78</v>
          </cell>
          <cell r="H412" t="str">
            <v>รพช.F1 &lt;=50,000</v>
          </cell>
          <cell r="I412">
            <v>3.04</v>
          </cell>
          <cell r="J412">
            <v>2.9</v>
          </cell>
          <cell r="K412">
            <v>2.46</v>
          </cell>
          <cell r="L412">
            <v>78943869.840000004</v>
          </cell>
          <cell r="M412">
            <v>14663795.630000001</v>
          </cell>
          <cell r="N412">
            <v>0</v>
          </cell>
          <cell r="O412">
            <v>16680995.75</v>
          </cell>
          <cell r="P412">
            <v>56542329.079999998</v>
          </cell>
          <cell r="Q412">
            <v>0</v>
          </cell>
          <cell r="R412">
            <v>0</v>
          </cell>
          <cell r="S412">
            <v>1</v>
          </cell>
          <cell r="T412">
            <v>1</v>
          </cell>
          <cell r="U412">
            <v>0</v>
          </cell>
          <cell r="V412">
            <v>0</v>
          </cell>
          <cell r="W412">
            <v>1</v>
          </cell>
          <cell r="X412" t="str">
            <v>C</v>
          </cell>
        </row>
        <row r="413">
          <cell r="D413" t="str">
            <v>10822</v>
          </cell>
          <cell r="E413" t="str">
            <v>พนัสนิคม,รพช.</v>
          </cell>
          <cell r="F413" t="str">
            <v>รพช.</v>
          </cell>
          <cell r="G413">
            <v>219</v>
          </cell>
          <cell r="H413" t="str">
            <v>รพช. M2 &gt;100</v>
          </cell>
          <cell r="I413">
            <v>2.4</v>
          </cell>
          <cell r="J413">
            <v>2.25</v>
          </cell>
          <cell r="K413">
            <v>1.76</v>
          </cell>
          <cell r="L413">
            <v>205810634.74000001</v>
          </cell>
          <cell r="M413">
            <v>44157624.979999997</v>
          </cell>
          <cell r="N413">
            <v>0</v>
          </cell>
          <cell r="O413">
            <v>56924899.270000003</v>
          </cell>
          <cell r="P413">
            <v>112025659.34999999</v>
          </cell>
          <cell r="Q413">
            <v>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 t="str">
            <v>C-</v>
          </cell>
        </row>
        <row r="414">
          <cell r="D414" t="str">
            <v>10823</v>
          </cell>
          <cell r="E414" t="str">
            <v>แหลมฉบัง,รพช.</v>
          </cell>
          <cell r="F414" t="str">
            <v>รพช.</v>
          </cell>
          <cell r="G414">
            <v>163</v>
          </cell>
          <cell r="H414" t="str">
            <v>รพช. M2 &gt;100</v>
          </cell>
          <cell r="I414">
            <v>2.84</v>
          </cell>
          <cell r="J414">
            <v>2.69</v>
          </cell>
          <cell r="K414">
            <v>2.4</v>
          </cell>
          <cell r="L414">
            <v>214497768.56999999</v>
          </cell>
          <cell r="M414">
            <v>52901275.450000003</v>
          </cell>
          <cell r="N414">
            <v>0</v>
          </cell>
          <cell r="O414">
            <v>62618549.219999999</v>
          </cell>
          <cell r="P414">
            <v>165220098.46000001</v>
          </cell>
          <cell r="Q414">
            <v>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1</v>
          </cell>
          <cell r="W414">
            <v>1</v>
          </cell>
          <cell r="X414" t="str">
            <v>C</v>
          </cell>
        </row>
        <row r="415">
          <cell r="D415" t="str">
            <v>10824</v>
          </cell>
          <cell r="E415" t="str">
            <v>เกาะสีชัง,รพช.</v>
          </cell>
          <cell r="F415" t="str">
            <v>รพช.</v>
          </cell>
          <cell r="G415">
            <v>30</v>
          </cell>
          <cell r="H415" t="str">
            <v>รพช.F2 &lt;=30,000</v>
          </cell>
          <cell r="I415">
            <v>6.64</v>
          </cell>
          <cell r="J415">
            <v>6.43</v>
          </cell>
          <cell r="K415">
            <v>6.31</v>
          </cell>
          <cell r="L415">
            <v>29966443</v>
          </cell>
          <cell r="M415">
            <v>8787957.0700000003</v>
          </cell>
          <cell r="N415">
            <v>0</v>
          </cell>
          <cell r="O415">
            <v>9536034.7899999991</v>
          </cell>
          <cell r="P415">
            <v>28238446.100000001</v>
          </cell>
          <cell r="Q415">
            <v>1</v>
          </cell>
          <cell r="R415">
            <v>0</v>
          </cell>
          <cell r="S415">
            <v>1</v>
          </cell>
          <cell r="T415">
            <v>1</v>
          </cell>
          <cell r="U415">
            <v>0</v>
          </cell>
          <cell r="V415">
            <v>0</v>
          </cell>
          <cell r="W415">
            <v>0</v>
          </cell>
          <cell r="X415" t="str">
            <v>C</v>
          </cell>
        </row>
        <row r="416">
          <cell r="D416" t="str">
            <v>10825</v>
          </cell>
          <cell r="E416" t="str">
            <v>สัตหีบกม10,รพช.</v>
          </cell>
          <cell r="F416" t="str">
            <v>รพช.</v>
          </cell>
          <cell r="G416">
            <v>56</v>
          </cell>
          <cell r="H416" t="str">
            <v>รพช.F1 50,000-100,000</v>
          </cell>
          <cell r="I416">
            <v>5.16</v>
          </cell>
          <cell r="J416">
            <v>5.04</v>
          </cell>
          <cell r="K416">
            <v>4.9000000000000004</v>
          </cell>
          <cell r="L416">
            <v>159595596.03</v>
          </cell>
          <cell r="M416">
            <v>37542655.939999998</v>
          </cell>
          <cell r="N416">
            <v>0</v>
          </cell>
          <cell r="O416">
            <v>37408296.93</v>
          </cell>
          <cell r="P416">
            <v>149492904.12</v>
          </cell>
          <cell r="Q416">
            <v>1</v>
          </cell>
          <cell r="R416">
            <v>1</v>
          </cell>
          <cell r="S416">
            <v>0</v>
          </cell>
          <cell r="T416">
            <v>1</v>
          </cell>
          <cell r="U416">
            <v>1</v>
          </cell>
          <cell r="V416">
            <v>0</v>
          </cell>
          <cell r="W416">
            <v>1</v>
          </cell>
          <cell r="X416" t="str">
            <v>B</v>
          </cell>
        </row>
        <row r="417">
          <cell r="D417" t="str">
            <v>10826</v>
          </cell>
          <cell r="E417" t="str">
            <v>บ่อทอง,รพช.</v>
          </cell>
          <cell r="F417" t="str">
            <v>รพช.</v>
          </cell>
          <cell r="G417">
            <v>60</v>
          </cell>
          <cell r="H417" t="str">
            <v>รพช.F2 30,000 - 60,000</v>
          </cell>
          <cell r="I417">
            <v>5.19</v>
          </cell>
          <cell r="J417">
            <v>5.05</v>
          </cell>
          <cell r="K417">
            <v>4.7</v>
          </cell>
          <cell r="L417">
            <v>92412571.010000005</v>
          </cell>
          <cell r="M417">
            <v>29442919.030000001</v>
          </cell>
          <cell r="N417">
            <v>0</v>
          </cell>
          <cell r="O417">
            <v>29607472.699999999</v>
          </cell>
          <cell r="P417">
            <v>81846156.010000005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0</v>
          </cell>
          <cell r="V417">
            <v>0</v>
          </cell>
          <cell r="W417">
            <v>1</v>
          </cell>
          <cell r="X417" t="str">
            <v>B</v>
          </cell>
        </row>
        <row r="418">
          <cell r="D418" t="str">
            <v>28006</v>
          </cell>
          <cell r="E418" t="str">
            <v>เกาะจันทร์,รพช.</v>
          </cell>
          <cell r="F418" t="str">
            <v>รพช.</v>
          </cell>
          <cell r="G418">
            <v>30</v>
          </cell>
          <cell r="H418" t="str">
            <v>รพช.F2 &lt;=30,000</v>
          </cell>
          <cell r="I418">
            <v>4</v>
          </cell>
          <cell r="J418">
            <v>3.79</v>
          </cell>
          <cell r="K418">
            <v>3.47</v>
          </cell>
          <cell r="L418">
            <v>62801438.219999999</v>
          </cell>
          <cell r="M418">
            <v>6328827.3399999999</v>
          </cell>
          <cell r="N418">
            <v>0</v>
          </cell>
          <cell r="O418">
            <v>10184250.83</v>
          </cell>
          <cell r="P418">
            <v>51680003.369999997</v>
          </cell>
          <cell r="Q418">
            <v>0</v>
          </cell>
          <cell r="R418">
            <v>0</v>
          </cell>
          <cell r="S418">
            <v>0</v>
          </cell>
          <cell r="T418">
            <v>1</v>
          </cell>
          <cell r="U418">
            <v>0</v>
          </cell>
          <cell r="V418">
            <v>0</v>
          </cell>
          <cell r="W418">
            <v>0</v>
          </cell>
          <cell r="X418" t="str">
            <v>D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6</v>
          </cell>
          <cell r="R419">
            <v>2</v>
          </cell>
          <cell r="S419">
            <v>5</v>
          </cell>
          <cell r="T419">
            <v>7</v>
          </cell>
          <cell r="U419">
            <v>4</v>
          </cell>
          <cell r="V419">
            <v>1</v>
          </cell>
          <cell r="W419">
            <v>7</v>
          </cell>
          <cell r="X419">
            <v>0</v>
          </cell>
        </row>
        <row r="420">
          <cell r="D420" t="str">
            <v>10696</v>
          </cell>
          <cell r="E420" t="str">
            <v>ตราด,รพท.</v>
          </cell>
          <cell r="F420" t="str">
            <v>รพท.</v>
          </cell>
          <cell r="G420">
            <v>368</v>
          </cell>
          <cell r="H420" t="str">
            <v>รพท.S &lt;=400</v>
          </cell>
          <cell r="I420">
            <v>2.3199999999999998</v>
          </cell>
          <cell r="J420">
            <v>2.19</v>
          </cell>
          <cell r="K420">
            <v>1.46</v>
          </cell>
          <cell r="L420">
            <v>169253709.16999999</v>
          </cell>
          <cell r="M420">
            <v>77190325.790000007</v>
          </cell>
          <cell r="N420">
            <v>0</v>
          </cell>
          <cell r="O420">
            <v>33699456.149999999</v>
          </cell>
          <cell r="P420">
            <v>59083252.460000001</v>
          </cell>
          <cell r="Q420">
            <v>0</v>
          </cell>
          <cell r="R420">
            <v>1</v>
          </cell>
          <cell r="S420">
            <v>0</v>
          </cell>
          <cell r="T420">
            <v>1</v>
          </cell>
          <cell r="U420">
            <v>0</v>
          </cell>
          <cell r="V420">
            <v>1</v>
          </cell>
          <cell r="W420">
            <v>1</v>
          </cell>
          <cell r="X420" t="str">
            <v>B-</v>
          </cell>
        </row>
        <row r="421">
          <cell r="D421" t="str">
            <v>10845</v>
          </cell>
          <cell r="E421" t="str">
            <v>คลองใหญ่,รพช.</v>
          </cell>
          <cell r="F421" t="str">
            <v>รพช.</v>
          </cell>
          <cell r="G421">
            <v>36</v>
          </cell>
          <cell r="H421" t="str">
            <v>รพช.F2 &lt;=30,000</v>
          </cell>
          <cell r="I421">
            <v>2.5099999999999998</v>
          </cell>
          <cell r="J421">
            <v>2.29</v>
          </cell>
          <cell r="K421">
            <v>2.1</v>
          </cell>
          <cell r="L421">
            <v>21026860.920000002</v>
          </cell>
          <cell r="M421">
            <v>5789897.1500000004</v>
          </cell>
          <cell r="N421">
            <v>0</v>
          </cell>
          <cell r="O421">
            <v>4020389.72</v>
          </cell>
          <cell r="P421">
            <v>15315169.17</v>
          </cell>
          <cell r="Q421">
            <v>0</v>
          </cell>
          <cell r="R421">
            <v>0</v>
          </cell>
          <cell r="S421">
            <v>0</v>
          </cell>
          <cell r="T421">
            <v>1</v>
          </cell>
          <cell r="U421">
            <v>1</v>
          </cell>
          <cell r="V421">
            <v>0</v>
          </cell>
          <cell r="W421">
            <v>0</v>
          </cell>
          <cell r="X421" t="str">
            <v>C-</v>
          </cell>
        </row>
        <row r="422">
          <cell r="D422" t="str">
            <v>10846</v>
          </cell>
          <cell r="E422" t="str">
            <v>เขาสมิง,รพช.</v>
          </cell>
          <cell r="F422" t="str">
            <v>รพช.</v>
          </cell>
          <cell r="G422">
            <v>36</v>
          </cell>
          <cell r="H422" t="str">
            <v>รพช.F2 30,000 - 60,000</v>
          </cell>
          <cell r="I422">
            <v>1.8</v>
          </cell>
          <cell r="J422">
            <v>1.68</v>
          </cell>
          <cell r="K422">
            <v>1.52</v>
          </cell>
          <cell r="L422">
            <v>19953259.960000001</v>
          </cell>
          <cell r="M422">
            <v>11535533.93</v>
          </cell>
          <cell r="N422">
            <v>0</v>
          </cell>
          <cell r="O422">
            <v>12106397.07</v>
          </cell>
          <cell r="P422">
            <v>12958230.27</v>
          </cell>
          <cell r="Q422">
            <v>0</v>
          </cell>
          <cell r="R422">
            <v>1</v>
          </cell>
          <cell r="S422">
            <v>0</v>
          </cell>
          <cell r="T422">
            <v>1</v>
          </cell>
          <cell r="U422">
            <v>0</v>
          </cell>
          <cell r="V422">
            <v>1</v>
          </cell>
          <cell r="W422">
            <v>0</v>
          </cell>
          <cell r="X422" t="str">
            <v>C</v>
          </cell>
        </row>
        <row r="423">
          <cell r="D423" t="str">
            <v>10847</v>
          </cell>
          <cell r="E423" t="str">
            <v>บ่อไร่,รพช.</v>
          </cell>
          <cell r="F423" t="str">
            <v>รพช.</v>
          </cell>
          <cell r="G423">
            <v>37</v>
          </cell>
          <cell r="H423" t="str">
            <v>รพช.F2 &lt;=30,000</v>
          </cell>
          <cell r="I423">
            <v>3.32</v>
          </cell>
          <cell r="J423">
            <v>3.13</v>
          </cell>
          <cell r="K423">
            <v>2.75</v>
          </cell>
          <cell r="L423">
            <v>26215003.23</v>
          </cell>
          <cell r="M423">
            <v>13882150.689999999</v>
          </cell>
          <cell r="N423">
            <v>0</v>
          </cell>
          <cell r="O423">
            <v>13790308.310000001</v>
          </cell>
          <cell r="P423">
            <v>19712528.789999999</v>
          </cell>
          <cell r="Q423">
            <v>1</v>
          </cell>
          <cell r="R423">
            <v>1</v>
          </cell>
          <cell r="S423">
            <v>1</v>
          </cell>
          <cell r="T423">
            <v>1</v>
          </cell>
          <cell r="U423">
            <v>0</v>
          </cell>
          <cell r="V423">
            <v>1</v>
          </cell>
          <cell r="W423">
            <v>1</v>
          </cell>
          <cell r="X423" t="str">
            <v>A-</v>
          </cell>
        </row>
        <row r="424">
          <cell r="D424" t="str">
            <v>10848</v>
          </cell>
          <cell r="E424" t="str">
            <v>แหลมงอบ,รพช.</v>
          </cell>
          <cell r="F424" t="str">
            <v>รพช.</v>
          </cell>
          <cell r="G424">
            <v>30</v>
          </cell>
          <cell r="H424" t="str">
            <v>รพช.F2 &lt;=30,000</v>
          </cell>
          <cell r="I424">
            <v>2.06</v>
          </cell>
          <cell r="J424">
            <v>1.91</v>
          </cell>
          <cell r="K424">
            <v>1.68</v>
          </cell>
          <cell r="L424">
            <v>18128622.16</v>
          </cell>
          <cell r="M424">
            <v>3625011.25</v>
          </cell>
          <cell r="N424">
            <v>0</v>
          </cell>
          <cell r="O424">
            <v>3974916.53</v>
          </cell>
          <cell r="P424">
            <v>11743260.32</v>
          </cell>
          <cell r="Q424">
            <v>0</v>
          </cell>
          <cell r="R424">
            <v>0</v>
          </cell>
          <cell r="S424">
            <v>0</v>
          </cell>
          <cell r="T424">
            <v>1</v>
          </cell>
          <cell r="U424">
            <v>0</v>
          </cell>
          <cell r="V424">
            <v>1</v>
          </cell>
          <cell r="W424">
            <v>0</v>
          </cell>
          <cell r="X424" t="str">
            <v>C-</v>
          </cell>
        </row>
        <row r="425">
          <cell r="D425" t="str">
            <v>10849</v>
          </cell>
          <cell r="E425" t="str">
            <v>เกาะกูด,รพช.</v>
          </cell>
          <cell r="F425" t="str">
            <v>รพช.</v>
          </cell>
          <cell r="G425">
            <v>7</v>
          </cell>
          <cell r="H425" t="str">
            <v>รพช.F3 &lt;=15,000</v>
          </cell>
          <cell r="I425">
            <v>4.7</v>
          </cell>
          <cell r="J425">
            <v>4.5599999999999996</v>
          </cell>
          <cell r="K425">
            <v>4.2699999999999996</v>
          </cell>
          <cell r="L425">
            <v>15016407.720000001</v>
          </cell>
          <cell r="M425">
            <v>4215807.99</v>
          </cell>
          <cell r="N425">
            <v>0</v>
          </cell>
          <cell r="O425">
            <v>4732917.84</v>
          </cell>
          <cell r="P425">
            <v>13228321.65</v>
          </cell>
          <cell r="Q425">
            <v>0</v>
          </cell>
          <cell r="R425">
            <v>1</v>
          </cell>
          <cell r="S425">
            <v>1</v>
          </cell>
          <cell r="T425">
            <v>1</v>
          </cell>
          <cell r="U425">
            <v>0</v>
          </cell>
          <cell r="V425">
            <v>1</v>
          </cell>
          <cell r="W425">
            <v>0</v>
          </cell>
          <cell r="X425" t="str">
            <v>B-</v>
          </cell>
        </row>
        <row r="426">
          <cell r="D426" t="str">
            <v>13816</v>
          </cell>
          <cell r="E426" t="str">
            <v>เกาะช้าง,รพช.</v>
          </cell>
          <cell r="F426" t="str">
            <v>รพช.</v>
          </cell>
          <cell r="G426">
            <v>26</v>
          </cell>
          <cell r="H426" t="str">
            <v>รพช.F2 &lt;=30,000</v>
          </cell>
          <cell r="I426">
            <v>5.34</v>
          </cell>
          <cell r="J426">
            <v>5.0999999999999996</v>
          </cell>
          <cell r="K426">
            <v>4.4800000000000004</v>
          </cell>
          <cell r="L426">
            <v>26279533.760000002</v>
          </cell>
          <cell r="M426">
            <v>8187377.2999999998</v>
          </cell>
          <cell r="N426">
            <v>0</v>
          </cell>
          <cell r="O426">
            <v>9463894.8399999999</v>
          </cell>
          <cell r="P426">
            <v>21042117.280000001</v>
          </cell>
          <cell r="Q426">
            <v>1</v>
          </cell>
          <cell r="R426">
            <v>0</v>
          </cell>
          <cell r="S426">
            <v>1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str">
            <v>C-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2</v>
          </cell>
          <cell r="R427">
            <v>4</v>
          </cell>
          <cell r="S427">
            <v>3</v>
          </cell>
          <cell r="T427">
            <v>6</v>
          </cell>
          <cell r="U427">
            <v>1</v>
          </cell>
          <cell r="V427">
            <v>5</v>
          </cell>
          <cell r="W427">
            <v>2</v>
          </cell>
          <cell r="X427">
            <v>0</v>
          </cell>
        </row>
        <row r="428">
          <cell r="D428" t="str">
            <v>10665</v>
          </cell>
          <cell r="E428" t="str">
            <v>เจ้าพระยาอภัยภูเบศร,รพศ.</v>
          </cell>
          <cell r="F428" t="str">
            <v>รพศ.</v>
          </cell>
          <cell r="G428">
            <v>483</v>
          </cell>
          <cell r="H428" t="str">
            <v>รพศ.A &lt;=700</v>
          </cell>
          <cell r="I428">
            <v>1.49</v>
          </cell>
          <cell r="J428">
            <v>1.34</v>
          </cell>
          <cell r="K428">
            <v>0.77</v>
          </cell>
          <cell r="L428">
            <v>168037735.43000001</v>
          </cell>
          <cell r="M428">
            <v>111234907.08</v>
          </cell>
          <cell r="N428">
            <v>2</v>
          </cell>
          <cell r="O428">
            <v>115696142.17</v>
          </cell>
          <cell r="P428">
            <v>-55771774.840000004</v>
          </cell>
          <cell r="Q428">
            <v>1</v>
          </cell>
          <cell r="R428">
            <v>1</v>
          </cell>
          <cell r="S428">
            <v>1</v>
          </cell>
          <cell r="T428">
            <v>1</v>
          </cell>
          <cell r="U428">
            <v>0</v>
          </cell>
          <cell r="V428">
            <v>0</v>
          </cell>
          <cell r="W428">
            <v>1</v>
          </cell>
          <cell r="X428" t="str">
            <v>B</v>
          </cell>
        </row>
        <row r="429">
          <cell r="D429" t="str">
            <v>10857</v>
          </cell>
          <cell r="E429" t="str">
            <v>กบินทร์บุรี,รพท.</v>
          </cell>
          <cell r="F429" t="str">
            <v>รพท.</v>
          </cell>
          <cell r="G429">
            <v>250</v>
          </cell>
          <cell r="H429" t="str">
            <v>รพท. M1 &gt;200</v>
          </cell>
          <cell r="I429">
            <v>2.8</v>
          </cell>
          <cell r="J429">
            <v>2.6</v>
          </cell>
          <cell r="K429">
            <v>1.88</v>
          </cell>
          <cell r="L429">
            <v>221334194.28</v>
          </cell>
          <cell r="M429">
            <v>73802254.670000002</v>
          </cell>
          <cell r="N429">
            <v>0</v>
          </cell>
          <cell r="O429">
            <v>83378985.590000004</v>
          </cell>
          <cell r="P429">
            <v>107596116.40000001</v>
          </cell>
          <cell r="Q429">
            <v>1</v>
          </cell>
          <cell r="R429">
            <v>1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str">
            <v>C-</v>
          </cell>
        </row>
        <row r="430">
          <cell r="D430" t="str">
            <v>10858</v>
          </cell>
          <cell r="E430" t="str">
            <v>นาดี,รพช.</v>
          </cell>
          <cell r="F430" t="str">
            <v>รพช.</v>
          </cell>
          <cell r="G430">
            <v>60</v>
          </cell>
          <cell r="H430" t="str">
            <v>รพช.F2 30,000 - 60,000</v>
          </cell>
          <cell r="I430">
            <v>2.62</v>
          </cell>
          <cell r="J430">
            <v>2.4900000000000002</v>
          </cell>
          <cell r="K430">
            <v>1.9</v>
          </cell>
          <cell r="L430">
            <v>38396292.799999997</v>
          </cell>
          <cell r="M430">
            <v>12698141.109999999</v>
          </cell>
          <cell r="N430">
            <v>0</v>
          </cell>
          <cell r="O430">
            <v>14220031.17</v>
          </cell>
          <cell r="P430">
            <v>21481267.66</v>
          </cell>
          <cell r="Q430">
            <v>0</v>
          </cell>
          <cell r="R430">
            <v>0</v>
          </cell>
          <cell r="S430">
            <v>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str">
            <v>D</v>
          </cell>
        </row>
        <row r="431">
          <cell r="D431" t="str">
            <v>10859</v>
          </cell>
          <cell r="E431" t="str">
            <v>บ้านสร้าง,รพช.</v>
          </cell>
          <cell r="F431" t="str">
            <v>รพช.</v>
          </cell>
          <cell r="G431">
            <v>30</v>
          </cell>
          <cell r="H431" t="str">
            <v>รพช.F2 &lt;=30,000</v>
          </cell>
          <cell r="I431">
            <v>2.4700000000000002</v>
          </cell>
          <cell r="J431">
            <v>2.21</v>
          </cell>
          <cell r="K431">
            <v>1.87</v>
          </cell>
          <cell r="L431">
            <v>21261429.629999999</v>
          </cell>
          <cell r="M431">
            <v>13951753.109999999</v>
          </cell>
          <cell r="N431">
            <v>0</v>
          </cell>
          <cell r="O431">
            <v>13879633.41</v>
          </cell>
          <cell r="P431">
            <v>12530396.6</v>
          </cell>
          <cell r="Q431">
            <v>1</v>
          </cell>
          <cell r="R431">
            <v>1</v>
          </cell>
          <cell r="S431">
            <v>0</v>
          </cell>
          <cell r="T431">
            <v>1</v>
          </cell>
          <cell r="U431">
            <v>0</v>
          </cell>
          <cell r="V431">
            <v>0</v>
          </cell>
          <cell r="W431">
            <v>0</v>
          </cell>
          <cell r="X431" t="str">
            <v>C</v>
          </cell>
        </row>
        <row r="432">
          <cell r="D432" t="str">
            <v>10860</v>
          </cell>
          <cell r="E432" t="str">
            <v>ประจันตคาม,รพช.</v>
          </cell>
          <cell r="F432" t="str">
            <v>รพช.</v>
          </cell>
          <cell r="G432">
            <v>33</v>
          </cell>
          <cell r="H432" t="str">
            <v>รพช.F2 30,000 - 60,000</v>
          </cell>
          <cell r="I432">
            <v>2.61</v>
          </cell>
          <cell r="J432">
            <v>2.52</v>
          </cell>
          <cell r="K432">
            <v>2.23</v>
          </cell>
          <cell r="L432">
            <v>30211672.57</v>
          </cell>
          <cell r="M432">
            <v>12583135.32</v>
          </cell>
          <cell r="N432">
            <v>0</v>
          </cell>
          <cell r="O432">
            <v>12790483.48</v>
          </cell>
          <cell r="P432">
            <v>23182304.98</v>
          </cell>
          <cell r="Q432">
            <v>0</v>
          </cell>
          <cell r="R432">
            <v>0</v>
          </cell>
          <cell r="S432">
            <v>0</v>
          </cell>
          <cell r="T432">
            <v>1</v>
          </cell>
          <cell r="U432">
            <v>1</v>
          </cell>
          <cell r="V432">
            <v>0</v>
          </cell>
          <cell r="W432">
            <v>1</v>
          </cell>
          <cell r="X432" t="str">
            <v>C</v>
          </cell>
        </row>
        <row r="433">
          <cell r="D433" t="str">
            <v>10861</v>
          </cell>
          <cell r="E433" t="str">
            <v>ศรีมหาโพธิ,รพช.</v>
          </cell>
          <cell r="F433" t="str">
            <v>รพช.</v>
          </cell>
          <cell r="G433">
            <v>60</v>
          </cell>
          <cell r="H433" t="str">
            <v>รพช.F2 30,000 - 60,000</v>
          </cell>
          <cell r="I433">
            <v>1.82</v>
          </cell>
          <cell r="J433">
            <v>1.72</v>
          </cell>
          <cell r="K433">
            <v>1.51</v>
          </cell>
          <cell r="L433">
            <v>26518782.489999998</v>
          </cell>
          <cell r="M433">
            <v>10548719.529999999</v>
          </cell>
          <cell r="N433">
            <v>0</v>
          </cell>
          <cell r="O433">
            <v>9202303.7699999996</v>
          </cell>
          <cell r="P433">
            <v>16581629.48</v>
          </cell>
          <cell r="Q433">
            <v>0</v>
          </cell>
          <cell r="R433">
            <v>0</v>
          </cell>
          <cell r="S433">
            <v>0</v>
          </cell>
          <cell r="T433">
            <v>1</v>
          </cell>
          <cell r="U433">
            <v>0</v>
          </cell>
          <cell r="V433">
            <v>0</v>
          </cell>
          <cell r="W433">
            <v>1</v>
          </cell>
          <cell r="X433" t="str">
            <v>C-</v>
          </cell>
        </row>
        <row r="434">
          <cell r="D434" t="str">
            <v>10862</v>
          </cell>
          <cell r="E434" t="str">
            <v>ศรีมโหสถ,รพช.</v>
          </cell>
          <cell r="F434" t="str">
            <v>รพช.</v>
          </cell>
          <cell r="G434">
            <v>30</v>
          </cell>
          <cell r="H434" t="str">
            <v>รพช.F2 &lt;=30,000</v>
          </cell>
          <cell r="I434">
            <v>1.86</v>
          </cell>
          <cell r="J434">
            <v>1.74</v>
          </cell>
          <cell r="K434">
            <v>1.56</v>
          </cell>
          <cell r="L434">
            <v>13592100.890000001</v>
          </cell>
          <cell r="M434">
            <v>7731894.7599999998</v>
          </cell>
          <cell r="N434">
            <v>0</v>
          </cell>
          <cell r="O434">
            <v>8665901.2699999996</v>
          </cell>
          <cell r="P434">
            <v>8885699.1899999995</v>
          </cell>
          <cell r="Q434">
            <v>0</v>
          </cell>
          <cell r="R434">
            <v>0</v>
          </cell>
          <cell r="S434">
            <v>0</v>
          </cell>
          <cell r="T434">
            <v>1</v>
          </cell>
          <cell r="U434">
            <v>0</v>
          </cell>
          <cell r="V434">
            <v>0</v>
          </cell>
          <cell r="W434">
            <v>0</v>
          </cell>
          <cell r="X434" t="str">
            <v>D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3</v>
          </cell>
          <cell r="R435">
            <v>3</v>
          </cell>
          <cell r="S435">
            <v>2</v>
          </cell>
          <cell r="T435">
            <v>5</v>
          </cell>
          <cell r="U435">
            <v>1</v>
          </cell>
          <cell r="V435">
            <v>0</v>
          </cell>
          <cell r="W435">
            <v>3</v>
          </cell>
          <cell r="X435">
            <v>0</v>
          </cell>
        </row>
        <row r="436">
          <cell r="D436" t="str">
            <v>10663</v>
          </cell>
          <cell r="E436" t="str">
            <v>ระยอง,รพศ.</v>
          </cell>
          <cell r="F436" t="str">
            <v>รพศ.</v>
          </cell>
          <cell r="G436">
            <v>576</v>
          </cell>
          <cell r="H436" t="str">
            <v>รพศ.A &lt;=700</v>
          </cell>
          <cell r="I436">
            <v>3.16</v>
          </cell>
          <cell r="J436">
            <v>2.96</v>
          </cell>
          <cell r="K436">
            <v>2.2200000000000002</v>
          </cell>
          <cell r="L436">
            <v>994221412.91999996</v>
          </cell>
          <cell r="M436">
            <v>121110613.75</v>
          </cell>
          <cell r="N436">
            <v>0</v>
          </cell>
          <cell r="O436">
            <v>170755229.25</v>
          </cell>
          <cell r="P436">
            <v>681534482.95000005</v>
          </cell>
          <cell r="Q436">
            <v>1</v>
          </cell>
          <cell r="R436">
            <v>0</v>
          </cell>
          <cell r="S436">
            <v>1</v>
          </cell>
          <cell r="T436">
            <v>0</v>
          </cell>
          <cell r="U436">
            <v>1</v>
          </cell>
          <cell r="V436">
            <v>0</v>
          </cell>
          <cell r="W436">
            <v>1</v>
          </cell>
          <cell r="X436" t="str">
            <v>B-</v>
          </cell>
        </row>
        <row r="437">
          <cell r="D437" t="str">
            <v>10827</v>
          </cell>
          <cell r="E437" t="str">
            <v>เฉลิมพระเกียรติสมเด็จพระเทพรัตนราชสุดาฯ สยามบรมราช,รพท.</v>
          </cell>
          <cell r="F437" t="str">
            <v>รพท.</v>
          </cell>
          <cell r="G437">
            <v>162</v>
          </cell>
          <cell r="H437" t="str">
            <v>รพท. M1 &lt;=200</v>
          </cell>
          <cell r="I437">
            <v>0.72</v>
          </cell>
          <cell r="J437">
            <v>0.64</v>
          </cell>
          <cell r="K437">
            <v>0.2</v>
          </cell>
          <cell r="L437">
            <v>-34031958.600000001</v>
          </cell>
          <cell r="M437">
            <v>17053316.280000001</v>
          </cell>
          <cell r="N437">
            <v>6</v>
          </cell>
          <cell r="O437">
            <v>25334801.800000001</v>
          </cell>
          <cell r="P437">
            <v>-97922746.799999997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 t="str">
            <v>C-</v>
          </cell>
        </row>
        <row r="438">
          <cell r="D438" t="str">
            <v>10828</v>
          </cell>
          <cell r="E438" t="str">
            <v>บ้านฉาง,รพช.</v>
          </cell>
          <cell r="F438" t="str">
            <v>รพช.</v>
          </cell>
          <cell r="G438">
            <v>70</v>
          </cell>
          <cell r="H438" t="str">
            <v>รพช.F1 &lt;=50,000</v>
          </cell>
          <cell r="I438">
            <v>4.57</v>
          </cell>
          <cell r="J438">
            <v>4.33</v>
          </cell>
          <cell r="K438">
            <v>3.86</v>
          </cell>
          <cell r="L438">
            <v>65260071.490000002</v>
          </cell>
          <cell r="M438">
            <v>26560508.809999999</v>
          </cell>
          <cell r="N438">
            <v>0</v>
          </cell>
          <cell r="O438">
            <v>31602303.940000001</v>
          </cell>
          <cell r="P438">
            <v>52368517.670000002</v>
          </cell>
          <cell r="Q438">
            <v>1</v>
          </cell>
          <cell r="R438">
            <v>0</v>
          </cell>
          <cell r="S438">
            <v>1</v>
          </cell>
          <cell r="T438">
            <v>1</v>
          </cell>
          <cell r="U438">
            <v>1</v>
          </cell>
          <cell r="V438">
            <v>0</v>
          </cell>
          <cell r="W438">
            <v>1</v>
          </cell>
          <cell r="X438" t="str">
            <v>B</v>
          </cell>
        </row>
        <row r="439">
          <cell r="D439" t="str">
            <v>10829</v>
          </cell>
          <cell r="E439" t="str">
            <v>แกลง,รพท.</v>
          </cell>
          <cell r="F439" t="str">
            <v>รพท.</v>
          </cell>
          <cell r="G439">
            <v>212</v>
          </cell>
          <cell r="H439" t="str">
            <v>รพท. M1 &gt;200</v>
          </cell>
          <cell r="I439">
            <v>2.1</v>
          </cell>
          <cell r="J439">
            <v>1.91</v>
          </cell>
          <cell r="K439">
            <v>0.92</v>
          </cell>
          <cell r="L439">
            <v>115219114.73999999</v>
          </cell>
          <cell r="M439">
            <v>39718381.240000002</v>
          </cell>
          <cell r="N439">
            <v>0</v>
          </cell>
          <cell r="O439">
            <v>61622071.539999999</v>
          </cell>
          <cell r="P439">
            <v>-9657168.7300000004</v>
          </cell>
          <cell r="Q439">
            <v>1</v>
          </cell>
          <cell r="R439">
            <v>1</v>
          </cell>
          <cell r="S439">
            <v>0</v>
          </cell>
          <cell r="T439">
            <v>0</v>
          </cell>
          <cell r="U439">
            <v>1</v>
          </cell>
          <cell r="V439">
            <v>0</v>
          </cell>
          <cell r="W439">
            <v>0</v>
          </cell>
          <cell r="X439" t="str">
            <v>C</v>
          </cell>
        </row>
        <row r="440">
          <cell r="D440" t="str">
            <v>10830</v>
          </cell>
          <cell r="E440" t="str">
            <v>วังจันทร์,รพช.</v>
          </cell>
          <cell r="F440" t="str">
            <v>รพช.</v>
          </cell>
          <cell r="G440">
            <v>43</v>
          </cell>
          <cell r="H440" t="str">
            <v>รพช.F2 &lt;=30,000</v>
          </cell>
          <cell r="I440">
            <v>1.75</v>
          </cell>
          <cell r="J440">
            <v>1.62</v>
          </cell>
          <cell r="K440">
            <v>1.21</v>
          </cell>
          <cell r="L440">
            <v>20954899.789999999</v>
          </cell>
          <cell r="M440">
            <v>12272015.01</v>
          </cell>
          <cell r="N440">
            <v>0</v>
          </cell>
          <cell r="O440">
            <v>12771684.029999999</v>
          </cell>
          <cell r="P440">
            <v>5788397.3399999999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</v>
          </cell>
          <cell r="V440">
            <v>0</v>
          </cell>
          <cell r="W440">
            <v>0</v>
          </cell>
          <cell r="X440" t="str">
            <v>D</v>
          </cell>
        </row>
        <row r="441">
          <cell r="D441" t="str">
            <v>10831</v>
          </cell>
          <cell r="E441" t="str">
            <v>บ้านค่าย,รพช.</v>
          </cell>
          <cell r="F441" t="str">
            <v>รพช.</v>
          </cell>
          <cell r="G441">
            <v>48</v>
          </cell>
          <cell r="H441" t="str">
            <v>รพช.F2 30,000 - 60,000</v>
          </cell>
          <cell r="I441">
            <v>2.81</v>
          </cell>
          <cell r="J441">
            <v>2.65</v>
          </cell>
          <cell r="K441">
            <v>2.0299999999999998</v>
          </cell>
          <cell r="L441">
            <v>86976905.519999996</v>
          </cell>
          <cell r="M441">
            <v>13862484.49</v>
          </cell>
          <cell r="N441">
            <v>0</v>
          </cell>
          <cell r="O441">
            <v>16251558.85</v>
          </cell>
          <cell r="P441">
            <v>49614149.539999999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str">
            <v>F</v>
          </cell>
        </row>
        <row r="442">
          <cell r="D442" t="str">
            <v>10832</v>
          </cell>
          <cell r="E442" t="str">
            <v>ปลวกแดง,รพช.</v>
          </cell>
          <cell r="F442" t="str">
            <v>รพช.</v>
          </cell>
          <cell r="G442">
            <v>73</v>
          </cell>
          <cell r="H442" t="str">
            <v>รพช.F1 &lt;=50,000</v>
          </cell>
          <cell r="I442">
            <v>1.48</v>
          </cell>
          <cell r="J442">
            <v>1.36</v>
          </cell>
          <cell r="K442">
            <v>0.77</v>
          </cell>
          <cell r="L442">
            <v>39585265.979999997</v>
          </cell>
          <cell r="M442">
            <v>22434941.82</v>
          </cell>
          <cell r="N442">
            <v>2</v>
          </cell>
          <cell r="O442">
            <v>25556289.109999999</v>
          </cell>
          <cell r="P442">
            <v>-19369632.48</v>
          </cell>
          <cell r="Q442">
            <v>1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str">
            <v>D</v>
          </cell>
        </row>
        <row r="443">
          <cell r="D443" t="str">
            <v>22734</v>
          </cell>
          <cell r="E443" t="str">
            <v>เขาชะเมา เฉลิมพระเกียรติ 80 พรรษา,รพช.</v>
          </cell>
          <cell r="F443" t="str">
            <v>รพช.</v>
          </cell>
          <cell r="G443">
            <v>30</v>
          </cell>
          <cell r="H443" t="str">
            <v>รพช.F2 &lt;=30,000</v>
          </cell>
          <cell r="I443">
            <v>2.17</v>
          </cell>
          <cell r="J443">
            <v>2.0499999999999998</v>
          </cell>
          <cell r="K443">
            <v>1.46</v>
          </cell>
          <cell r="L443">
            <v>23736987.530000001</v>
          </cell>
          <cell r="M443">
            <v>7252657.5099999998</v>
          </cell>
          <cell r="N443">
            <v>0</v>
          </cell>
          <cell r="O443">
            <v>4991432</v>
          </cell>
          <cell r="P443">
            <v>9232605.3699999992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</v>
          </cell>
          <cell r="X443" t="str">
            <v>D</v>
          </cell>
        </row>
        <row r="444">
          <cell r="D444" t="str">
            <v>23962</v>
          </cell>
          <cell r="E444" t="str">
            <v>นิคมพัฒนา,รพช.</v>
          </cell>
          <cell r="F444" t="str">
            <v>รพช.</v>
          </cell>
          <cell r="G444">
            <v>30</v>
          </cell>
          <cell r="H444" t="str">
            <v>รพช.F2 &lt;=30,000</v>
          </cell>
          <cell r="I444">
            <v>4.3899999999999997</v>
          </cell>
          <cell r="J444">
            <v>4.24</v>
          </cell>
          <cell r="K444">
            <v>3.88</v>
          </cell>
          <cell r="L444">
            <v>91870442.819999993</v>
          </cell>
          <cell r="M444">
            <v>11669443.48</v>
          </cell>
          <cell r="N444">
            <v>0</v>
          </cell>
          <cell r="O444">
            <v>13662493.98</v>
          </cell>
          <cell r="P444">
            <v>77968567.620000005</v>
          </cell>
          <cell r="Q444">
            <v>1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str">
            <v>D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5</v>
          </cell>
          <cell r="R445">
            <v>1</v>
          </cell>
          <cell r="S445">
            <v>2</v>
          </cell>
          <cell r="T445">
            <v>2</v>
          </cell>
          <cell r="U445">
            <v>4</v>
          </cell>
          <cell r="V445">
            <v>0</v>
          </cell>
          <cell r="W445">
            <v>4</v>
          </cell>
          <cell r="X445">
            <v>0</v>
          </cell>
        </row>
        <row r="446">
          <cell r="D446" t="str">
            <v>10685</v>
          </cell>
          <cell r="E446" t="str">
            <v>สมุทรปราการ,รพศ.</v>
          </cell>
          <cell r="F446" t="str">
            <v>รพศ.</v>
          </cell>
          <cell r="G446">
            <v>600</v>
          </cell>
          <cell r="H446" t="str">
            <v>รพศ.A &lt;=700</v>
          </cell>
          <cell r="I446">
            <v>1.25</v>
          </cell>
          <cell r="J446">
            <v>1.06</v>
          </cell>
          <cell r="K446">
            <v>0.52</v>
          </cell>
          <cell r="L446">
            <v>108071330.73999999</v>
          </cell>
          <cell r="M446">
            <v>-1400612.22</v>
          </cell>
          <cell r="N446">
            <v>3</v>
          </cell>
          <cell r="O446">
            <v>63604681.43</v>
          </cell>
          <cell r="P446">
            <v>-195285814.25999999</v>
          </cell>
          <cell r="Q446">
            <v>0</v>
          </cell>
          <cell r="R446">
            <v>0</v>
          </cell>
          <cell r="S446">
            <v>1</v>
          </cell>
          <cell r="T446">
            <v>0</v>
          </cell>
          <cell r="U446">
            <v>0</v>
          </cell>
          <cell r="V446">
            <v>0</v>
          </cell>
          <cell r="W446">
            <v>1</v>
          </cell>
          <cell r="X446" t="str">
            <v>C-</v>
          </cell>
        </row>
        <row r="447">
          <cell r="D447" t="str">
            <v>10752</v>
          </cell>
          <cell r="E447" t="str">
            <v>บางบ่อ,รพช.</v>
          </cell>
          <cell r="F447" t="str">
            <v>รพช.</v>
          </cell>
          <cell r="G447">
            <v>120</v>
          </cell>
          <cell r="H447" t="str">
            <v>รพช. M2 &gt;100</v>
          </cell>
          <cell r="I447">
            <v>3.07</v>
          </cell>
          <cell r="J447">
            <v>2.99</v>
          </cell>
          <cell r="K447">
            <v>1.05</v>
          </cell>
          <cell r="L447">
            <v>229962867.41999999</v>
          </cell>
          <cell r="M447">
            <v>51789298.530000001</v>
          </cell>
          <cell r="N447">
            <v>0</v>
          </cell>
          <cell r="O447">
            <v>54576362.32</v>
          </cell>
          <cell r="P447">
            <v>5244143.0999999996</v>
          </cell>
          <cell r="Q447">
            <v>1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1</v>
          </cell>
          <cell r="X447" t="str">
            <v>C-</v>
          </cell>
        </row>
        <row r="448">
          <cell r="D448" t="str">
            <v>10753</v>
          </cell>
          <cell r="E448" t="str">
            <v>บางพลี,รพท.</v>
          </cell>
          <cell r="F448" t="str">
            <v>รพท.</v>
          </cell>
          <cell r="G448">
            <v>230</v>
          </cell>
          <cell r="H448" t="str">
            <v>รพท. M1 &gt;200</v>
          </cell>
          <cell r="I448">
            <v>3.99</v>
          </cell>
          <cell r="J448">
            <v>3.92</v>
          </cell>
          <cell r="K448">
            <v>3.59</v>
          </cell>
          <cell r="L448">
            <v>550005304.62</v>
          </cell>
          <cell r="M448">
            <v>74674331.590000004</v>
          </cell>
          <cell r="N448">
            <v>0</v>
          </cell>
          <cell r="O448">
            <v>85565116.430000007</v>
          </cell>
          <cell r="P448">
            <v>475554578.87</v>
          </cell>
          <cell r="Q448">
            <v>1</v>
          </cell>
          <cell r="R448">
            <v>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 t="str">
            <v>C</v>
          </cell>
        </row>
        <row r="449">
          <cell r="D449" t="str">
            <v>10754</v>
          </cell>
          <cell r="E449" t="str">
            <v>บางจาก,รพช.</v>
          </cell>
          <cell r="F449" t="str">
            <v>รพช.</v>
          </cell>
          <cell r="G449">
            <v>101</v>
          </cell>
          <cell r="H449" t="str">
            <v>รพช.F1 50,000-100,000</v>
          </cell>
          <cell r="I449">
            <v>2.68</v>
          </cell>
          <cell r="J449">
            <v>2.48</v>
          </cell>
          <cell r="K449">
            <v>2.2400000000000002</v>
          </cell>
          <cell r="L449">
            <v>61552869.020000003</v>
          </cell>
          <cell r="M449">
            <v>22000749.68</v>
          </cell>
          <cell r="N449">
            <v>0</v>
          </cell>
          <cell r="O449">
            <v>24591951.370000001</v>
          </cell>
          <cell r="P449">
            <v>45435602.049999997</v>
          </cell>
          <cell r="Q449">
            <v>1</v>
          </cell>
          <cell r="R449">
            <v>0</v>
          </cell>
          <cell r="S449">
            <v>0</v>
          </cell>
          <cell r="T449">
            <v>0</v>
          </cell>
          <cell r="U449">
            <v>1</v>
          </cell>
          <cell r="V449">
            <v>0</v>
          </cell>
          <cell r="W449">
            <v>1</v>
          </cell>
          <cell r="X449" t="str">
            <v>C</v>
          </cell>
        </row>
        <row r="450">
          <cell r="D450" t="str">
            <v>10755</v>
          </cell>
          <cell r="E450" t="str">
            <v>พระสมุทรเจดีย์,รพช.</v>
          </cell>
          <cell r="F450" t="str">
            <v>รพช.</v>
          </cell>
          <cell r="G450">
            <v>48</v>
          </cell>
          <cell r="H450" t="str">
            <v>รพช.F2 60,000-90,000</v>
          </cell>
          <cell r="I450">
            <v>1.84</v>
          </cell>
          <cell r="J450">
            <v>1.65</v>
          </cell>
          <cell r="K450">
            <v>1.5</v>
          </cell>
          <cell r="L450">
            <v>36416974.939999998</v>
          </cell>
          <cell r="M450">
            <v>34435121.619999997</v>
          </cell>
          <cell r="N450">
            <v>0</v>
          </cell>
          <cell r="O450">
            <v>35442415.770000003</v>
          </cell>
          <cell r="P450">
            <v>21349086.579999998</v>
          </cell>
          <cell r="Q450">
            <v>1</v>
          </cell>
          <cell r="R450">
            <v>1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str">
            <v>C-</v>
          </cell>
        </row>
        <row r="451">
          <cell r="D451" t="str">
            <v>28785</v>
          </cell>
          <cell r="E451" t="str">
            <v>บางเสาธง,รพช.</v>
          </cell>
          <cell r="F451" t="str">
            <v>รพช.</v>
          </cell>
          <cell r="G451">
            <v>10</v>
          </cell>
          <cell r="H451" t="str">
            <v>รพช.F3 &gt;=25,000</v>
          </cell>
          <cell r="I451">
            <v>2.48</v>
          </cell>
          <cell r="J451">
            <v>2.4</v>
          </cell>
          <cell r="K451">
            <v>2.38</v>
          </cell>
          <cell r="L451">
            <v>92293236.730000004</v>
          </cell>
          <cell r="M451">
            <v>30279668.329999998</v>
          </cell>
          <cell r="N451">
            <v>0</v>
          </cell>
          <cell r="O451">
            <v>30371444.120000001</v>
          </cell>
          <cell r="P451">
            <v>86515700.299999997</v>
          </cell>
          <cell r="Q451">
            <v>1</v>
          </cell>
          <cell r="R451">
            <v>1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0</v>
          </cell>
          <cell r="X451" t="str">
            <v>C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5</v>
          </cell>
          <cell r="R452">
            <v>3</v>
          </cell>
          <cell r="S452">
            <v>1</v>
          </cell>
          <cell r="T452">
            <v>1</v>
          </cell>
          <cell r="U452">
            <v>1</v>
          </cell>
          <cell r="V452">
            <v>0</v>
          </cell>
          <cell r="W452">
            <v>4</v>
          </cell>
          <cell r="X452">
            <v>0</v>
          </cell>
        </row>
        <row r="453">
          <cell r="D453" t="str">
            <v>10699</v>
          </cell>
          <cell r="E453" t="str">
            <v>รพร.สระแก้ว</v>
          </cell>
          <cell r="F453" t="str">
            <v>รพท.</v>
          </cell>
          <cell r="G453">
            <v>404</v>
          </cell>
          <cell r="H453" t="str">
            <v>รพท.S &gt;400</v>
          </cell>
          <cell r="I453">
            <v>3.14</v>
          </cell>
          <cell r="J453">
            <v>2.84</v>
          </cell>
          <cell r="K453">
            <v>2.04</v>
          </cell>
          <cell r="L453">
            <v>325572181.11000001</v>
          </cell>
          <cell r="M453">
            <v>85649633.239999995</v>
          </cell>
          <cell r="N453">
            <v>0</v>
          </cell>
          <cell r="O453">
            <v>78305432.079999998</v>
          </cell>
          <cell r="P453">
            <v>159139680.61000001</v>
          </cell>
          <cell r="Q453">
            <v>1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 t="str">
            <v>B-</v>
          </cell>
        </row>
        <row r="454">
          <cell r="D454" t="str">
            <v>10866</v>
          </cell>
          <cell r="E454" t="str">
            <v>คลองหาด,รพช.</v>
          </cell>
          <cell r="F454" t="str">
            <v>รพช.</v>
          </cell>
          <cell r="G454">
            <v>36</v>
          </cell>
          <cell r="H454" t="str">
            <v>รพช.F2 &lt;=30,000</v>
          </cell>
          <cell r="I454">
            <v>1.96</v>
          </cell>
          <cell r="J454">
            <v>1.86</v>
          </cell>
          <cell r="K454">
            <v>1.56</v>
          </cell>
          <cell r="L454">
            <v>24696071.579999998</v>
          </cell>
          <cell r="M454">
            <v>13455606.060000001</v>
          </cell>
          <cell r="N454">
            <v>0</v>
          </cell>
          <cell r="O454">
            <v>13811935.810000001</v>
          </cell>
          <cell r="P454">
            <v>14310743.73</v>
          </cell>
          <cell r="Q454">
            <v>1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0</v>
          </cell>
          <cell r="X454" t="str">
            <v>C</v>
          </cell>
        </row>
        <row r="455">
          <cell r="D455" t="str">
            <v>10867</v>
          </cell>
          <cell r="E455" t="str">
            <v>ตาพระยา,รพช.</v>
          </cell>
          <cell r="F455" t="str">
            <v>รพช.</v>
          </cell>
          <cell r="G455">
            <v>46</v>
          </cell>
          <cell r="H455" t="str">
            <v>รพช.F2 30,000 - 60,000</v>
          </cell>
          <cell r="I455">
            <v>3.73</v>
          </cell>
          <cell r="J455">
            <v>3.51</v>
          </cell>
          <cell r="K455">
            <v>3.05</v>
          </cell>
          <cell r="L455">
            <v>63604683.93</v>
          </cell>
          <cell r="M455">
            <v>18912175.949999999</v>
          </cell>
          <cell r="N455">
            <v>0</v>
          </cell>
          <cell r="O455">
            <v>23364588.079999998</v>
          </cell>
          <cell r="P455">
            <v>47722664.189999998</v>
          </cell>
          <cell r="Q455">
            <v>1</v>
          </cell>
          <cell r="R455">
            <v>0</v>
          </cell>
          <cell r="S455">
            <v>1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 t="str">
            <v>C-</v>
          </cell>
        </row>
        <row r="456">
          <cell r="D456" t="str">
            <v>10868</v>
          </cell>
          <cell r="E456" t="str">
            <v>วังน้ำเย็น,รพช.</v>
          </cell>
          <cell r="F456" t="str">
            <v>รพช.</v>
          </cell>
          <cell r="G456">
            <v>84</v>
          </cell>
          <cell r="H456" t="str">
            <v>รพช.F2 30,000 - 60,000</v>
          </cell>
          <cell r="I456">
            <v>1.51</v>
          </cell>
          <cell r="J456">
            <v>1.36</v>
          </cell>
          <cell r="K456">
            <v>1.1499999999999999</v>
          </cell>
          <cell r="L456">
            <v>18541451.030000001</v>
          </cell>
          <cell r="M456">
            <v>13759585.57</v>
          </cell>
          <cell r="N456">
            <v>0</v>
          </cell>
          <cell r="O456">
            <v>15594639.82</v>
          </cell>
          <cell r="P456">
            <v>5515585.6299999999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str">
            <v>F</v>
          </cell>
        </row>
        <row r="457">
          <cell r="D457" t="str">
            <v>10869</v>
          </cell>
          <cell r="E457" t="str">
            <v>วัฒนานคร,รพช.</v>
          </cell>
          <cell r="F457" t="str">
            <v>รพช.</v>
          </cell>
          <cell r="G457">
            <v>77</v>
          </cell>
          <cell r="H457" t="str">
            <v>รพช.F2 30,000 - 60,000</v>
          </cell>
          <cell r="I457">
            <v>2.27</v>
          </cell>
          <cell r="J457">
            <v>2.12</v>
          </cell>
          <cell r="K457">
            <v>1.71</v>
          </cell>
          <cell r="L457">
            <v>43478295.57</v>
          </cell>
          <cell r="M457">
            <v>20841359.329999998</v>
          </cell>
          <cell r="N457">
            <v>0</v>
          </cell>
          <cell r="O457">
            <v>25138557.469999999</v>
          </cell>
          <cell r="P457">
            <v>24204859.75</v>
          </cell>
          <cell r="Q457">
            <v>1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0</v>
          </cell>
          <cell r="X457" t="str">
            <v>C</v>
          </cell>
        </row>
        <row r="458">
          <cell r="D458" t="str">
            <v>10870</v>
          </cell>
          <cell r="E458" t="str">
            <v>อรัญประเทศ,รพท.</v>
          </cell>
          <cell r="F458" t="str">
            <v>รพท.</v>
          </cell>
          <cell r="G458">
            <v>156</v>
          </cell>
          <cell r="H458" t="str">
            <v>รพท. M1 &lt;=200</v>
          </cell>
          <cell r="I458">
            <v>2.14</v>
          </cell>
          <cell r="J458">
            <v>1.94</v>
          </cell>
          <cell r="K458">
            <v>1.39</v>
          </cell>
          <cell r="L458">
            <v>86976414.430000007</v>
          </cell>
          <cell r="M458">
            <v>29710209.75</v>
          </cell>
          <cell r="N458">
            <v>0</v>
          </cell>
          <cell r="O458">
            <v>32635986.52</v>
          </cell>
          <cell r="P458">
            <v>30029418.969999999</v>
          </cell>
          <cell r="Q458">
            <v>0</v>
          </cell>
          <cell r="R458">
            <v>1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 t="str">
            <v>C-</v>
          </cell>
        </row>
        <row r="459">
          <cell r="D459" t="str">
            <v>13817</v>
          </cell>
          <cell r="E459" t="str">
            <v>เขาฉกรรจ์,รพช.</v>
          </cell>
          <cell r="F459" t="str">
            <v>รพช.</v>
          </cell>
          <cell r="G459">
            <v>51</v>
          </cell>
          <cell r="H459" t="str">
            <v>รพช.F2 30,000 - 60,000</v>
          </cell>
          <cell r="I459">
            <v>2.8</v>
          </cell>
          <cell r="J459">
            <v>2.59</v>
          </cell>
          <cell r="K459">
            <v>2.2799999999999998</v>
          </cell>
          <cell r="L459">
            <v>46392895.490000002</v>
          </cell>
          <cell r="M459">
            <v>16658700.66</v>
          </cell>
          <cell r="N459">
            <v>0</v>
          </cell>
          <cell r="O459">
            <v>17973874.48</v>
          </cell>
          <cell r="P459">
            <v>32867893.629999999</v>
          </cell>
          <cell r="Q459">
            <v>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str">
            <v>D</v>
          </cell>
        </row>
        <row r="460">
          <cell r="D460" t="str">
            <v>28849</v>
          </cell>
          <cell r="E460" t="str">
            <v>วังสมบูรณ์,รพช.</v>
          </cell>
          <cell r="F460" t="str">
            <v>รพช.</v>
          </cell>
          <cell r="G460">
            <v>23</v>
          </cell>
          <cell r="H460" t="str">
            <v>รพช.F3 &gt;=25,000</v>
          </cell>
          <cell r="I460">
            <v>3.58</v>
          </cell>
          <cell r="J460">
            <v>3.35</v>
          </cell>
          <cell r="K460">
            <v>3.04</v>
          </cell>
          <cell r="L460">
            <v>34498269.350000001</v>
          </cell>
          <cell r="M460">
            <v>12011994.68</v>
          </cell>
          <cell r="N460">
            <v>0</v>
          </cell>
          <cell r="O460">
            <v>11378343.25</v>
          </cell>
          <cell r="P460">
            <v>27249565.699999999</v>
          </cell>
          <cell r="Q460">
            <v>0</v>
          </cell>
          <cell r="R460">
            <v>1</v>
          </cell>
          <cell r="S460">
            <v>0</v>
          </cell>
          <cell r="T460">
            <v>1</v>
          </cell>
          <cell r="U460">
            <v>0</v>
          </cell>
          <cell r="V460">
            <v>0</v>
          </cell>
          <cell r="W460">
            <v>0</v>
          </cell>
          <cell r="X460" t="str">
            <v>C-</v>
          </cell>
        </row>
        <row r="461">
          <cell r="D461" t="str">
            <v>28850</v>
          </cell>
          <cell r="E461" t="str">
            <v>โคกสูง,รพช.</v>
          </cell>
          <cell r="F461" t="str">
            <v>รพช.</v>
          </cell>
          <cell r="G461">
            <v>9</v>
          </cell>
          <cell r="H461" t="str">
            <v>รพช.F3 15,000-25,000</v>
          </cell>
          <cell r="I461">
            <v>2.62</v>
          </cell>
          <cell r="J461">
            <v>2.48</v>
          </cell>
          <cell r="K461">
            <v>2.19</v>
          </cell>
          <cell r="L461">
            <v>26111956.969999999</v>
          </cell>
          <cell r="M461">
            <v>15572511.32</v>
          </cell>
          <cell r="N461">
            <v>0</v>
          </cell>
          <cell r="O461">
            <v>17159372.870000001</v>
          </cell>
          <cell r="P461">
            <v>19215298.949999999</v>
          </cell>
          <cell r="Q461">
            <v>1</v>
          </cell>
          <cell r="R461">
            <v>1</v>
          </cell>
          <cell r="S461">
            <v>0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 t="str">
            <v>C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6</v>
          </cell>
          <cell r="R462">
            <v>6</v>
          </cell>
          <cell r="S462">
            <v>1</v>
          </cell>
          <cell r="T462">
            <v>5</v>
          </cell>
          <cell r="U462">
            <v>0</v>
          </cell>
          <cell r="V462">
            <v>0</v>
          </cell>
          <cell r="W462">
            <v>2</v>
          </cell>
          <cell r="X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37</v>
          </cell>
          <cell r="R463">
            <v>27</v>
          </cell>
          <cell r="S463">
            <v>16</v>
          </cell>
          <cell r="T463">
            <v>44</v>
          </cell>
          <cell r="U463">
            <v>20</v>
          </cell>
          <cell r="V463">
            <v>7</v>
          </cell>
          <cell r="W463">
            <v>29</v>
          </cell>
          <cell r="X463">
            <v>0</v>
          </cell>
        </row>
        <row r="464">
          <cell r="D464" t="str">
            <v>10709</v>
          </cell>
          <cell r="E464" t="str">
            <v>กาฬสินธุ์,รพท.</v>
          </cell>
          <cell r="F464" t="str">
            <v>รพท.</v>
          </cell>
          <cell r="G464">
            <v>586</v>
          </cell>
          <cell r="H464" t="str">
            <v>รพท.S &gt;400</v>
          </cell>
          <cell r="I464">
            <v>1.4</v>
          </cell>
          <cell r="J464">
            <v>1.25</v>
          </cell>
          <cell r="K464">
            <v>0.73</v>
          </cell>
          <cell r="L464">
            <v>131812043.37</v>
          </cell>
          <cell r="M464">
            <v>69435322</v>
          </cell>
          <cell r="N464">
            <v>2</v>
          </cell>
          <cell r="O464">
            <v>83735467</v>
          </cell>
          <cell r="P464">
            <v>-89849695.599999994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1</v>
          </cell>
          <cell r="X464" t="str">
            <v>C</v>
          </cell>
        </row>
        <row r="465">
          <cell r="D465" t="str">
            <v>11077</v>
          </cell>
          <cell r="E465" t="str">
            <v>นามน,รพช.</v>
          </cell>
          <cell r="F465" t="str">
            <v>รพช.</v>
          </cell>
          <cell r="G465">
            <v>40</v>
          </cell>
          <cell r="H465" t="str">
            <v>รพช.F2 &lt;=30,000</v>
          </cell>
          <cell r="I465">
            <v>2.96</v>
          </cell>
          <cell r="J465">
            <v>2.71</v>
          </cell>
          <cell r="K465">
            <v>2.4</v>
          </cell>
          <cell r="L465">
            <v>27039225.350000001</v>
          </cell>
          <cell r="M465">
            <v>17366805.949999999</v>
          </cell>
          <cell r="N465">
            <v>0</v>
          </cell>
          <cell r="O465">
            <v>16732392.310000001</v>
          </cell>
          <cell r="P465">
            <v>19427155.170000002</v>
          </cell>
          <cell r="Q465">
            <v>1</v>
          </cell>
          <cell r="R465">
            <v>1</v>
          </cell>
          <cell r="S465">
            <v>0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 t="str">
            <v>C</v>
          </cell>
        </row>
        <row r="466">
          <cell r="D466" t="str">
            <v>11078</v>
          </cell>
          <cell r="E466" t="str">
            <v>กมลาไสย,รพช.</v>
          </cell>
          <cell r="F466" t="str">
            <v>รพช.</v>
          </cell>
          <cell r="G466">
            <v>124</v>
          </cell>
          <cell r="H466" t="str">
            <v>รพช.F1 &lt;=50,000</v>
          </cell>
          <cell r="I466">
            <v>1.28</v>
          </cell>
          <cell r="J466">
            <v>1.18</v>
          </cell>
          <cell r="K466">
            <v>0.86</v>
          </cell>
          <cell r="L466">
            <v>29731630.640000001</v>
          </cell>
          <cell r="M466">
            <v>33402628.809999999</v>
          </cell>
          <cell r="N466">
            <v>1</v>
          </cell>
          <cell r="O466">
            <v>32400547.859999999</v>
          </cell>
          <cell r="P466">
            <v>-15512982.550000001</v>
          </cell>
          <cell r="Q466">
            <v>1</v>
          </cell>
          <cell r="R466">
            <v>1</v>
          </cell>
          <cell r="S466">
            <v>0</v>
          </cell>
          <cell r="T466">
            <v>0</v>
          </cell>
          <cell r="U466">
            <v>1</v>
          </cell>
          <cell r="V466">
            <v>0</v>
          </cell>
          <cell r="W466">
            <v>0</v>
          </cell>
          <cell r="X466" t="str">
            <v>C</v>
          </cell>
        </row>
        <row r="467">
          <cell r="D467" t="str">
            <v>11079</v>
          </cell>
          <cell r="E467" t="str">
            <v>ร่องคำ,รพช.</v>
          </cell>
          <cell r="F467" t="str">
            <v>รพช.</v>
          </cell>
          <cell r="G467">
            <v>30</v>
          </cell>
          <cell r="H467" t="str">
            <v>รพช.F2 &lt;=30,000</v>
          </cell>
          <cell r="I467">
            <v>1.55</v>
          </cell>
          <cell r="J467">
            <v>1.38</v>
          </cell>
          <cell r="K467">
            <v>1.1499999999999999</v>
          </cell>
          <cell r="L467">
            <v>4846600.71</v>
          </cell>
          <cell r="M467">
            <v>2767656.26</v>
          </cell>
          <cell r="N467">
            <v>0</v>
          </cell>
          <cell r="O467">
            <v>3353611.86</v>
          </cell>
          <cell r="P467">
            <v>1321276.07</v>
          </cell>
          <cell r="Q467">
            <v>0</v>
          </cell>
          <cell r="R467">
            <v>0</v>
          </cell>
          <cell r="S467">
            <v>0</v>
          </cell>
          <cell r="T467">
            <v>1</v>
          </cell>
          <cell r="U467">
            <v>1</v>
          </cell>
          <cell r="V467">
            <v>0</v>
          </cell>
          <cell r="W467">
            <v>0</v>
          </cell>
          <cell r="X467" t="str">
            <v>C-</v>
          </cell>
        </row>
        <row r="468">
          <cell r="D468" t="str">
            <v>11080</v>
          </cell>
          <cell r="E468" t="str">
            <v>เขาวง,รพช.</v>
          </cell>
          <cell r="F468" t="str">
            <v>รพช.</v>
          </cell>
          <cell r="G468">
            <v>60</v>
          </cell>
          <cell r="H468" t="str">
            <v>รพช.F2 &lt;=30,000</v>
          </cell>
          <cell r="I468">
            <v>3.02</v>
          </cell>
          <cell r="J468">
            <v>2.71</v>
          </cell>
          <cell r="K468">
            <v>2.14</v>
          </cell>
          <cell r="L468">
            <v>39464884.020000003</v>
          </cell>
          <cell r="M468">
            <v>21617925.739999998</v>
          </cell>
          <cell r="N468">
            <v>0</v>
          </cell>
          <cell r="O468">
            <v>21691231.109999999</v>
          </cell>
          <cell r="P468">
            <v>22336046.120000001</v>
          </cell>
          <cell r="Q468">
            <v>1</v>
          </cell>
          <cell r="R468">
            <v>1</v>
          </cell>
          <cell r="S468">
            <v>0</v>
          </cell>
          <cell r="T468">
            <v>1</v>
          </cell>
          <cell r="U468">
            <v>1</v>
          </cell>
          <cell r="V468">
            <v>0</v>
          </cell>
          <cell r="W468">
            <v>0</v>
          </cell>
          <cell r="X468" t="str">
            <v>B-</v>
          </cell>
        </row>
        <row r="469">
          <cell r="D469" t="str">
            <v>11081</v>
          </cell>
          <cell r="E469" t="str">
            <v>ยางตลาด,รพช.</v>
          </cell>
          <cell r="F469" t="str">
            <v>รพช.</v>
          </cell>
          <cell r="G469">
            <v>120</v>
          </cell>
          <cell r="H469" t="str">
            <v>รพช. M2 &gt;100</v>
          </cell>
          <cell r="I469">
            <v>1.29</v>
          </cell>
          <cell r="J469">
            <v>1.17</v>
          </cell>
          <cell r="K469">
            <v>0.87</v>
          </cell>
          <cell r="L469">
            <v>18793763.739999998</v>
          </cell>
          <cell r="M469">
            <v>17994568.859999999</v>
          </cell>
          <cell r="N469">
            <v>1</v>
          </cell>
          <cell r="O469">
            <v>21153349.34</v>
          </cell>
          <cell r="P469">
            <v>-8736648.5399999991</v>
          </cell>
          <cell r="Q469">
            <v>0</v>
          </cell>
          <cell r="R469">
            <v>0</v>
          </cell>
          <cell r="S469">
            <v>0</v>
          </cell>
          <cell r="T469">
            <v>1</v>
          </cell>
          <cell r="U469">
            <v>1</v>
          </cell>
          <cell r="V469">
            <v>0</v>
          </cell>
          <cell r="W469">
            <v>1</v>
          </cell>
          <cell r="X469" t="str">
            <v>C</v>
          </cell>
        </row>
        <row r="470">
          <cell r="D470" t="str">
            <v>11082</v>
          </cell>
          <cell r="E470" t="str">
            <v>ห้วยเม็ก,รพช.</v>
          </cell>
          <cell r="F470" t="str">
            <v>รพช.</v>
          </cell>
          <cell r="G470">
            <v>58</v>
          </cell>
          <cell r="H470" t="str">
            <v>รพช.F2 30,000 - 60,000</v>
          </cell>
          <cell r="I470">
            <v>1.98</v>
          </cell>
          <cell r="J470">
            <v>1.75</v>
          </cell>
          <cell r="K470">
            <v>1.37</v>
          </cell>
          <cell r="L470">
            <v>18698482.210000001</v>
          </cell>
          <cell r="M470">
            <v>15530098.289999999</v>
          </cell>
          <cell r="N470">
            <v>0</v>
          </cell>
          <cell r="O470">
            <v>14463226.33</v>
          </cell>
          <cell r="P470">
            <v>7355962.3499999996</v>
          </cell>
          <cell r="Q470">
            <v>1</v>
          </cell>
          <cell r="R470">
            <v>1</v>
          </cell>
          <cell r="S470">
            <v>0</v>
          </cell>
          <cell r="T470">
            <v>1</v>
          </cell>
          <cell r="U470">
            <v>0</v>
          </cell>
          <cell r="V470">
            <v>0</v>
          </cell>
          <cell r="W470">
            <v>0</v>
          </cell>
          <cell r="X470" t="str">
            <v>C</v>
          </cell>
        </row>
        <row r="471">
          <cell r="D471" t="str">
            <v>11083</v>
          </cell>
          <cell r="E471" t="str">
            <v>สหัสขันธ์,รพช.</v>
          </cell>
          <cell r="F471" t="str">
            <v>รพช.</v>
          </cell>
          <cell r="G471">
            <v>30</v>
          </cell>
          <cell r="H471" t="str">
            <v>รพช.F2 &lt;=30,000</v>
          </cell>
          <cell r="I471">
            <v>2.0299999999999998</v>
          </cell>
          <cell r="J471">
            <v>1.71</v>
          </cell>
          <cell r="K471">
            <v>1.31</v>
          </cell>
          <cell r="L471">
            <v>15745797.15</v>
          </cell>
          <cell r="M471">
            <v>17925458.289999999</v>
          </cell>
          <cell r="N471">
            <v>0</v>
          </cell>
          <cell r="O471">
            <v>16566682.369999999</v>
          </cell>
          <cell r="P471">
            <v>4789328.1100000003</v>
          </cell>
          <cell r="Q471">
            <v>1</v>
          </cell>
          <cell r="R471">
            <v>1</v>
          </cell>
          <cell r="S471">
            <v>0</v>
          </cell>
          <cell r="T471">
            <v>1</v>
          </cell>
          <cell r="U471">
            <v>0</v>
          </cell>
          <cell r="V471">
            <v>0</v>
          </cell>
          <cell r="W471">
            <v>0</v>
          </cell>
          <cell r="X471" t="str">
            <v>C</v>
          </cell>
        </row>
        <row r="472">
          <cell r="D472" t="str">
            <v>11084</v>
          </cell>
          <cell r="E472" t="str">
            <v>คำม่วง,รพช.</v>
          </cell>
          <cell r="F472" t="str">
            <v>รพช.</v>
          </cell>
          <cell r="G472">
            <v>71</v>
          </cell>
          <cell r="H472" t="str">
            <v>รพช.F2 30,000 - 60,000</v>
          </cell>
          <cell r="I472">
            <v>1.65</v>
          </cell>
          <cell r="J472">
            <v>1.48</v>
          </cell>
          <cell r="K472">
            <v>1.26</v>
          </cell>
          <cell r="L472">
            <v>17547151.289999999</v>
          </cell>
          <cell r="M472">
            <v>19682040.559999999</v>
          </cell>
          <cell r="N472">
            <v>0</v>
          </cell>
          <cell r="O472">
            <v>19958751.969999999</v>
          </cell>
          <cell r="P472">
            <v>6664631.7800000003</v>
          </cell>
          <cell r="Q472">
            <v>1</v>
          </cell>
          <cell r="R472">
            <v>1</v>
          </cell>
          <cell r="S472">
            <v>0</v>
          </cell>
          <cell r="T472">
            <v>1</v>
          </cell>
          <cell r="U472">
            <v>1</v>
          </cell>
          <cell r="V472">
            <v>0</v>
          </cell>
          <cell r="W472">
            <v>0</v>
          </cell>
          <cell r="X472" t="str">
            <v>B-</v>
          </cell>
        </row>
        <row r="473">
          <cell r="D473" t="str">
            <v>11085</v>
          </cell>
          <cell r="E473" t="str">
            <v>ท่าคันโท,รพช.</v>
          </cell>
          <cell r="F473" t="str">
            <v>รพช.</v>
          </cell>
          <cell r="G473">
            <v>37</v>
          </cell>
          <cell r="H473" t="str">
            <v>รพช.F2 &lt;=30,000</v>
          </cell>
          <cell r="I473">
            <v>1.82</v>
          </cell>
          <cell r="J473">
            <v>1.65</v>
          </cell>
          <cell r="K473">
            <v>1.41</v>
          </cell>
          <cell r="L473">
            <v>18163849.609999999</v>
          </cell>
          <cell r="M473">
            <v>20720797.859999999</v>
          </cell>
          <cell r="N473">
            <v>0</v>
          </cell>
          <cell r="O473">
            <v>21008307.370000001</v>
          </cell>
          <cell r="P473">
            <v>9044268.6799999997</v>
          </cell>
          <cell r="Q473">
            <v>1</v>
          </cell>
          <cell r="R473">
            <v>1</v>
          </cell>
          <cell r="S473">
            <v>0</v>
          </cell>
          <cell r="T473">
            <v>1</v>
          </cell>
          <cell r="U473">
            <v>1</v>
          </cell>
          <cell r="V473">
            <v>0</v>
          </cell>
          <cell r="W473">
            <v>1</v>
          </cell>
          <cell r="X473" t="str">
            <v>B</v>
          </cell>
        </row>
        <row r="474">
          <cell r="D474" t="str">
            <v>11086</v>
          </cell>
          <cell r="E474" t="str">
            <v>หนองกุงศรี,รพช.</v>
          </cell>
          <cell r="F474" t="str">
            <v>รพช.</v>
          </cell>
          <cell r="G474">
            <v>68</v>
          </cell>
          <cell r="H474" t="str">
            <v>รพช.F2 30,000 - 60,000</v>
          </cell>
          <cell r="I474">
            <v>4.29</v>
          </cell>
          <cell r="J474">
            <v>3.81</v>
          </cell>
          <cell r="K474">
            <v>3.36</v>
          </cell>
          <cell r="L474">
            <v>55780544.030000001</v>
          </cell>
          <cell r="M474">
            <v>30792568.91</v>
          </cell>
          <cell r="N474">
            <v>0</v>
          </cell>
          <cell r="O474">
            <v>29989273.73</v>
          </cell>
          <cell r="P474">
            <v>40562723.340000004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1</v>
          </cell>
          <cell r="V474">
            <v>0</v>
          </cell>
          <cell r="W474">
            <v>0</v>
          </cell>
          <cell r="X474" t="str">
            <v>B</v>
          </cell>
        </row>
        <row r="475">
          <cell r="D475" t="str">
            <v>11087</v>
          </cell>
          <cell r="E475" t="str">
            <v>สมเด็จ,รพช.</v>
          </cell>
          <cell r="F475" t="str">
            <v>รพช.</v>
          </cell>
          <cell r="G475">
            <v>120</v>
          </cell>
          <cell r="H475" t="str">
            <v>รพช. M2 &gt;100</v>
          </cell>
          <cell r="I475">
            <v>2.35</v>
          </cell>
          <cell r="J475">
            <v>2.12</v>
          </cell>
          <cell r="K475">
            <v>1.62</v>
          </cell>
          <cell r="L475">
            <v>56233661.170000002</v>
          </cell>
          <cell r="M475">
            <v>89103178.790000007</v>
          </cell>
          <cell r="N475">
            <v>0</v>
          </cell>
          <cell r="O475">
            <v>20521477.57</v>
          </cell>
          <cell r="P475">
            <v>25997867.789999999</v>
          </cell>
          <cell r="Q475">
            <v>1</v>
          </cell>
          <cell r="R475">
            <v>1</v>
          </cell>
          <cell r="S475">
            <v>0</v>
          </cell>
          <cell r="T475">
            <v>1</v>
          </cell>
          <cell r="U475">
            <v>0</v>
          </cell>
          <cell r="V475">
            <v>0</v>
          </cell>
          <cell r="W475">
            <v>0</v>
          </cell>
          <cell r="X475" t="str">
            <v>C</v>
          </cell>
        </row>
        <row r="476">
          <cell r="D476" t="str">
            <v>11088</v>
          </cell>
          <cell r="E476" t="str">
            <v>ห้วยผึ้ง,รพช.</v>
          </cell>
          <cell r="F476" t="str">
            <v>รพช.</v>
          </cell>
          <cell r="G476">
            <v>34</v>
          </cell>
          <cell r="H476" t="str">
            <v>รพช.F2 &lt;=30,000</v>
          </cell>
          <cell r="I476">
            <v>1.66</v>
          </cell>
          <cell r="J476">
            <v>1.47</v>
          </cell>
          <cell r="K476">
            <v>1.2</v>
          </cell>
          <cell r="L476">
            <v>10154768.970000001</v>
          </cell>
          <cell r="M476">
            <v>10536824.83</v>
          </cell>
          <cell r="N476">
            <v>0</v>
          </cell>
          <cell r="O476">
            <v>10901496.52</v>
          </cell>
          <cell r="P476">
            <v>3110326.37</v>
          </cell>
          <cell r="Q476">
            <v>1</v>
          </cell>
          <cell r="R476">
            <v>1</v>
          </cell>
          <cell r="S476">
            <v>0</v>
          </cell>
          <cell r="T476">
            <v>1</v>
          </cell>
          <cell r="U476">
            <v>0</v>
          </cell>
          <cell r="V476">
            <v>0</v>
          </cell>
          <cell r="W476">
            <v>0</v>
          </cell>
          <cell r="X476" t="str">
            <v>C</v>
          </cell>
        </row>
        <row r="477">
          <cell r="D477" t="str">
            <v>11449</v>
          </cell>
          <cell r="E477" t="str">
            <v>รพร.กุฉินารายณ์</v>
          </cell>
          <cell r="F477" t="str">
            <v>รพช.</v>
          </cell>
          <cell r="G477">
            <v>179</v>
          </cell>
          <cell r="H477" t="str">
            <v>รพช. M2 &gt;100</v>
          </cell>
          <cell r="I477">
            <v>1.24</v>
          </cell>
          <cell r="J477">
            <v>1.1000000000000001</v>
          </cell>
          <cell r="K477">
            <v>0.67</v>
          </cell>
          <cell r="L477">
            <v>17689158.48</v>
          </cell>
          <cell r="M477">
            <v>20151673.600000001</v>
          </cell>
          <cell r="N477">
            <v>2</v>
          </cell>
          <cell r="O477">
            <v>29522217.300000001</v>
          </cell>
          <cell r="P477">
            <v>-24380279.620000001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1</v>
          </cell>
          <cell r="V477">
            <v>0</v>
          </cell>
          <cell r="W477">
            <v>1</v>
          </cell>
          <cell r="X477" t="str">
            <v>C-</v>
          </cell>
        </row>
        <row r="478">
          <cell r="D478" t="str">
            <v>28017</v>
          </cell>
          <cell r="E478" t="str">
            <v>นาคู,รพช.</v>
          </cell>
          <cell r="F478" t="str">
            <v>รพช.</v>
          </cell>
          <cell r="G478">
            <v>10</v>
          </cell>
          <cell r="H478" t="str">
            <v>รพช.F3 15,000-25,000</v>
          </cell>
          <cell r="I478">
            <v>2.5</v>
          </cell>
          <cell r="J478">
            <v>2.23</v>
          </cell>
          <cell r="K478">
            <v>2</v>
          </cell>
          <cell r="L478">
            <v>17457610.300000001</v>
          </cell>
          <cell r="M478">
            <v>11741481.93</v>
          </cell>
          <cell r="N478">
            <v>0</v>
          </cell>
          <cell r="O478">
            <v>11128093.26</v>
          </cell>
          <cell r="P478">
            <v>11594656.77</v>
          </cell>
          <cell r="Q478">
            <v>0</v>
          </cell>
          <cell r="R478">
            <v>1</v>
          </cell>
          <cell r="S478">
            <v>0</v>
          </cell>
          <cell r="T478">
            <v>1</v>
          </cell>
          <cell r="U478">
            <v>1</v>
          </cell>
          <cell r="V478">
            <v>0</v>
          </cell>
          <cell r="W478">
            <v>0</v>
          </cell>
          <cell r="X478" t="str">
            <v>C</v>
          </cell>
        </row>
        <row r="479">
          <cell r="D479" t="str">
            <v>28789</v>
          </cell>
          <cell r="E479" t="str">
            <v>ฆ้องชัย,รพช.</v>
          </cell>
          <cell r="F479" t="str">
            <v>รพช.</v>
          </cell>
          <cell r="G479">
            <v>0</v>
          </cell>
          <cell r="H479" t="str">
            <v>รพช.F3 15,000-25,000</v>
          </cell>
          <cell r="I479">
            <v>1.9</v>
          </cell>
          <cell r="J479">
            <v>1.67</v>
          </cell>
          <cell r="K479">
            <v>1.57</v>
          </cell>
          <cell r="L479">
            <v>11234195.77</v>
          </cell>
          <cell r="M479">
            <v>10561801.359999999</v>
          </cell>
          <cell r="N479">
            <v>0</v>
          </cell>
          <cell r="O479">
            <v>10975186.52</v>
          </cell>
          <cell r="P479">
            <v>7150124.9000000004</v>
          </cell>
          <cell r="Q479">
            <v>1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 t="str">
            <v>B-</v>
          </cell>
        </row>
        <row r="480">
          <cell r="D480" t="str">
            <v>28790</v>
          </cell>
          <cell r="E480" t="str">
            <v>ดอนจาน,รพช.</v>
          </cell>
          <cell r="F480" t="str">
            <v>รพช.</v>
          </cell>
          <cell r="G480">
            <v>0</v>
          </cell>
          <cell r="H480" t="str">
            <v>รพช.F3 15,000-25,000</v>
          </cell>
          <cell r="I480">
            <v>1.84</v>
          </cell>
          <cell r="J480">
            <v>1.64</v>
          </cell>
          <cell r="K480">
            <v>1.5</v>
          </cell>
          <cell r="L480">
            <v>9846683.4000000004</v>
          </cell>
          <cell r="M480">
            <v>6150271.2199999997</v>
          </cell>
          <cell r="N480">
            <v>0</v>
          </cell>
          <cell r="O480">
            <v>6658313.0599999996</v>
          </cell>
          <cell r="P480">
            <v>5786995.1799999997</v>
          </cell>
          <cell r="Q480">
            <v>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str">
            <v>D</v>
          </cell>
        </row>
        <row r="481">
          <cell r="D481" t="str">
            <v>28791</v>
          </cell>
          <cell r="E481" t="str">
            <v>สามชัย,รพช.</v>
          </cell>
          <cell r="F481" t="str">
            <v>รพช.</v>
          </cell>
          <cell r="G481">
            <v>30</v>
          </cell>
          <cell r="H481" t="str">
            <v>รพช.F2 &lt;=30,000</v>
          </cell>
          <cell r="I481">
            <v>2.2799999999999998</v>
          </cell>
          <cell r="J481">
            <v>1.94</v>
          </cell>
          <cell r="K481">
            <v>1.83</v>
          </cell>
          <cell r="L481">
            <v>10013060.810000001</v>
          </cell>
          <cell r="M481">
            <v>11692506.939999999</v>
          </cell>
          <cell r="N481">
            <v>0</v>
          </cell>
          <cell r="O481">
            <v>11631680.960000001</v>
          </cell>
          <cell r="P481">
            <v>6384345.8200000003</v>
          </cell>
          <cell r="Q481">
            <v>1</v>
          </cell>
          <cell r="R481">
            <v>1</v>
          </cell>
          <cell r="S481">
            <v>0</v>
          </cell>
          <cell r="T481">
            <v>1</v>
          </cell>
          <cell r="U481">
            <v>1</v>
          </cell>
          <cell r="V481">
            <v>1</v>
          </cell>
          <cell r="W481">
            <v>0</v>
          </cell>
          <cell r="X481" t="str">
            <v>B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13</v>
          </cell>
          <cell r="R482">
            <v>13</v>
          </cell>
          <cell r="S482">
            <v>2</v>
          </cell>
          <cell r="T482">
            <v>15</v>
          </cell>
          <cell r="U482">
            <v>11</v>
          </cell>
          <cell r="V482">
            <v>1</v>
          </cell>
          <cell r="W482">
            <v>4</v>
          </cell>
          <cell r="X482">
            <v>0</v>
          </cell>
        </row>
        <row r="483">
          <cell r="D483" t="str">
            <v>10670</v>
          </cell>
          <cell r="E483" t="str">
            <v>ขอนแก่น,รพศ.</v>
          </cell>
          <cell r="F483" t="str">
            <v>รพศ.</v>
          </cell>
          <cell r="G483">
            <v>1000</v>
          </cell>
          <cell r="H483" t="str">
            <v>รพศ.A &gt;700 to &lt;1000</v>
          </cell>
          <cell r="I483">
            <v>1.85</v>
          </cell>
          <cell r="J483">
            <v>1.71</v>
          </cell>
          <cell r="K483">
            <v>1.1499999999999999</v>
          </cell>
          <cell r="L483">
            <v>647498169.05999994</v>
          </cell>
          <cell r="M483">
            <v>-49239288.420000002</v>
          </cell>
          <cell r="N483">
            <v>1</v>
          </cell>
          <cell r="O483">
            <v>40844000.189999998</v>
          </cell>
          <cell r="P483">
            <v>113830631.03</v>
          </cell>
          <cell r="Q483">
            <v>0</v>
          </cell>
          <cell r="R483">
            <v>0</v>
          </cell>
          <cell r="S483">
            <v>0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 t="str">
            <v>C-</v>
          </cell>
        </row>
        <row r="484">
          <cell r="D484" t="str">
            <v>10995</v>
          </cell>
          <cell r="E484" t="str">
            <v>บ้านฝาง,รพช.</v>
          </cell>
          <cell r="F484" t="str">
            <v>รพช.</v>
          </cell>
          <cell r="G484">
            <v>44</v>
          </cell>
          <cell r="H484" t="str">
            <v>รพช.F2 30,000 - 60,000</v>
          </cell>
          <cell r="I484">
            <v>2.4300000000000002</v>
          </cell>
          <cell r="J484">
            <v>2.2599999999999998</v>
          </cell>
          <cell r="K484">
            <v>1.63</v>
          </cell>
          <cell r="L484">
            <v>42051101.25</v>
          </cell>
          <cell r="M484">
            <v>-22988713.32</v>
          </cell>
          <cell r="N484">
            <v>1</v>
          </cell>
          <cell r="O484">
            <v>18864467.129999999</v>
          </cell>
          <cell r="P484">
            <v>18718610.260000002</v>
          </cell>
          <cell r="Q484">
            <v>1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str">
            <v>D</v>
          </cell>
        </row>
        <row r="485">
          <cell r="D485" t="str">
            <v>10996</v>
          </cell>
          <cell r="E485" t="str">
            <v>พระยืน,รพช.</v>
          </cell>
          <cell r="F485" t="str">
            <v>รพช.</v>
          </cell>
          <cell r="G485">
            <v>30</v>
          </cell>
          <cell r="H485" t="str">
            <v>รพช.F2 &lt;=30,000</v>
          </cell>
          <cell r="I485">
            <v>1.37</v>
          </cell>
          <cell r="J485">
            <v>1.21</v>
          </cell>
          <cell r="K485">
            <v>0.89</v>
          </cell>
          <cell r="L485">
            <v>7376891.9900000002</v>
          </cell>
          <cell r="M485">
            <v>7579754.4800000004</v>
          </cell>
          <cell r="N485">
            <v>1</v>
          </cell>
          <cell r="O485">
            <v>6296231.9699999997</v>
          </cell>
          <cell r="P485">
            <v>-2137624.64</v>
          </cell>
          <cell r="Q485">
            <v>0</v>
          </cell>
          <cell r="R485">
            <v>1</v>
          </cell>
          <cell r="S485">
            <v>0</v>
          </cell>
          <cell r="T485">
            <v>0</v>
          </cell>
          <cell r="U485">
            <v>1</v>
          </cell>
          <cell r="V485">
            <v>0</v>
          </cell>
          <cell r="W485">
            <v>0</v>
          </cell>
          <cell r="X485" t="str">
            <v>C-</v>
          </cell>
        </row>
        <row r="486">
          <cell r="D486" t="str">
            <v>10997</v>
          </cell>
          <cell r="E486" t="str">
            <v>หนองเรือ,รพช.</v>
          </cell>
          <cell r="F486" t="str">
            <v>รพช.</v>
          </cell>
          <cell r="G486">
            <v>92</v>
          </cell>
          <cell r="H486" t="str">
            <v>รพช.F1 50,000-100,000</v>
          </cell>
          <cell r="I486">
            <v>2.98</v>
          </cell>
          <cell r="J486">
            <v>2.69</v>
          </cell>
          <cell r="K486">
            <v>2.2000000000000002</v>
          </cell>
          <cell r="L486">
            <v>53452051.25</v>
          </cell>
          <cell r="M486">
            <v>9907915.8200000003</v>
          </cell>
          <cell r="N486">
            <v>0</v>
          </cell>
          <cell r="O486">
            <v>11459774.51</v>
          </cell>
          <cell r="P486">
            <v>32784627.609999999</v>
          </cell>
          <cell r="Q486">
            <v>0</v>
          </cell>
          <cell r="R486">
            <v>0</v>
          </cell>
          <cell r="S486">
            <v>1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str">
            <v>D</v>
          </cell>
        </row>
        <row r="487">
          <cell r="D487" t="str">
            <v>10998</v>
          </cell>
          <cell r="E487" t="str">
            <v>ชุมแพ,รพท.</v>
          </cell>
          <cell r="F487" t="str">
            <v>รพท.</v>
          </cell>
          <cell r="G487">
            <v>224</v>
          </cell>
          <cell r="H487" t="str">
            <v>รพท. M1 &gt;200</v>
          </cell>
          <cell r="I487">
            <v>1.04</v>
          </cell>
          <cell r="J487">
            <v>0.98</v>
          </cell>
          <cell r="K487">
            <v>0.49</v>
          </cell>
          <cell r="L487">
            <v>8340617.7199999997</v>
          </cell>
          <cell r="M487">
            <v>63688657.93</v>
          </cell>
          <cell r="N487">
            <v>3</v>
          </cell>
          <cell r="O487">
            <v>87272923.310000002</v>
          </cell>
          <cell r="P487">
            <v>-112000731.65000001</v>
          </cell>
          <cell r="Q487">
            <v>1</v>
          </cell>
          <cell r="R487">
            <v>1</v>
          </cell>
          <cell r="S487">
            <v>0</v>
          </cell>
          <cell r="T487">
            <v>1</v>
          </cell>
          <cell r="U487">
            <v>0</v>
          </cell>
          <cell r="V487">
            <v>0</v>
          </cell>
          <cell r="W487">
            <v>1</v>
          </cell>
          <cell r="X487" t="str">
            <v>B-</v>
          </cell>
        </row>
        <row r="488">
          <cell r="D488" t="str">
            <v>10999</v>
          </cell>
          <cell r="E488" t="str">
            <v>สีชมพู,รพช.</v>
          </cell>
          <cell r="F488" t="str">
            <v>รพช.</v>
          </cell>
          <cell r="G488">
            <v>60</v>
          </cell>
          <cell r="H488" t="str">
            <v>รพช.F2 30,000 - 60,000</v>
          </cell>
          <cell r="I488">
            <v>1.9</v>
          </cell>
          <cell r="J488">
            <v>1.78</v>
          </cell>
          <cell r="K488">
            <v>1.33</v>
          </cell>
          <cell r="L488">
            <v>27890330.829999998</v>
          </cell>
          <cell r="M488">
            <v>20609867.16</v>
          </cell>
          <cell r="N488">
            <v>0</v>
          </cell>
          <cell r="O488">
            <v>17899465.68</v>
          </cell>
          <cell r="P488">
            <v>10301712.189999999</v>
          </cell>
          <cell r="Q488">
            <v>0</v>
          </cell>
          <cell r="R488">
            <v>1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str">
            <v>D</v>
          </cell>
        </row>
        <row r="489">
          <cell r="D489" t="str">
            <v>11000</v>
          </cell>
          <cell r="E489" t="str">
            <v>น้ำพอง,รพช.</v>
          </cell>
          <cell r="F489" t="str">
            <v>รพช.</v>
          </cell>
          <cell r="G489">
            <v>120</v>
          </cell>
          <cell r="H489" t="str">
            <v>รพช. M2 &gt;100</v>
          </cell>
          <cell r="I489">
            <v>1.24</v>
          </cell>
          <cell r="J489">
            <v>1.01</v>
          </cell>
          <cell r="K489">
            <v>0.69</v>
          </cell>
          <cell r="L489">
            <v>20925150.289999999</v>
          </cell>
          <cell r="M489">
            <v>13015254.470000001</v>
          </cell>
          <cell r="N489">
            <v>2</v>
          </cell>
          <cell r="O489">
            <v>15265886.91</v>
          </cell>
          <cell r="P489">
            <v>-27035105.949999999</v>
          </cell>
          <cell r="Q489">
            <v>0</v>
          </cell>
          <cell r="R489">
            <v>0</v>
          </cell>
          <cell r="S489">
            <v>0</v>
          </cell>
          <cell r="T489">
            <v>1</v>
          </cell>
          <cell r="U489">
            <v>0</v>
          </cell>
          <cell r="V489">
            <v>0</v>
          </cell>
          <cell r="W489">
            <v>1</v>
          </cell>
          <cell r="X489" t="str">
            <v>C-</v>
          </cell>
        </row>
        <row r="490">
          <cell r="D490" t="str">
            <v>11001</v>
          </cell>
          <cell r="E490" t="str">
            <v>อุบลรัตน์,รพช.</v>
          </cell>
          <cell r="F490" t="str">
            <v>รพช.</v>
          </cell>
          <cell r="G490">
            <v>58</v>
          </cell>
          <cell r="H490" t="str">
            <v>รพช.F2 30,000 - 60,000</v>
          </cell>
          <cell r="I490">
            <v>2.27</v>
          </cell>
          <cell r="J490">
            <v>1.54</v>
          </cell>
          <cell r="K490">
            <v>0.56999999999999995</v>
          </cell>
          <cell r="L490">
            <v>18139903.66</v>
          </cell>
          <cell r="M490">
            <v>17671820.699999999</v>
          </cell>
          <cell r="N490">
            <v>1</v>
          </cell>
          <cell r="O490">
            <v>17116560.350000001</v>
          </cell>
          <cell r="P490">
            <v>-6173996.5</v>
          </cell>
          <cell r="Q490">
            <v>1</v>
          </cell>
          <cell r="R490">
            <v>1</v>
          </cell>
          <cell r="S490">
            <v>0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 t="str">
            <v>C</v>
          </cell>
        </row>
        <row r="491">
          <cell r="D491" t="str">
            <v>11002</v>
          </cell>
          <cell r="E491" t="str">
            <v>บ้านไผ่,รพช.</v>
          </cell>
          <cell r="F491" t="str">
            <v>รพช.</v>
          </cell>
          <cell r="G491">
            <v>121</v>
          </cell>
          <cell r="H491" t="str">
            <v>รพช. M2 &gt;100</v>
          </cell>
          <cell r="I491">
            <v>1.57</v>
          </cell>
          <cell r="J491">
            <v>1.48</v>
          </cell>
          <cell r="K491">
            <v>1.1599999999999999</v>
          </cell>
          <cell r="L491">
            <v>44120248.75</v>
          </cell>
          <cell r="M491">
            <v>38093884.509999998</v>
          </cell>
          <cell r="N491">
            <v>0</v>
          </cell>
          <cell r="O491">
            <v>34392111.979999997</v>
          </cell>
          <cell r="P491">
            <v>12322739.859999999</v>
          </cell>
          <cell r="Q491">
            <v>1</v>
          </cell>
          <cell r="R491">
            <v>1</v>
          </cell>
          <cell r="S491">
            <v>0</v>
          </cell>
          <cell r="T491">
            <v>1</v>
          </cell>
          <cell r="U491">
            <v>1</v>
          </cell>
          <cell r="V491">
            <v>0</v>
          </cell>
          <cell r="W491">
            <v>1</v>
          </cell>
          <cell r="X491" t="str">
            <v>B</v>
          </cell>
        </row>
        <row r="492">
          <cell r="D492" t="str">
            <v>11003</v>
          </cell>
          <cell r="E492" t="str">
            <v>เปือยน้อย,รพช.</v>
          </cell>
          <cell r="F492" t="str">
            <v>รพช.</v>
          </cell>
          <cell r="G492">
            <v>30</v>
          </cell>
          <cell r="H492" t="str">
            <v>รพช.F2 &lt;=30,000</v>
          </cell>
          <cell r="I492">
            <v>3.78</v>
          </cell>
          <cell r="J492">
            <v>3.52</v>
          </cell>
          <cell r="K492">
            <v>2.84</v>
          </cell>
          <cell r="L492">
            <v>18220367.609999999</v>
          </cell>
          <cell r="M492">
            <v>6415527.1399999997</v>
          </cell>
          <cell r="N492">
            <v>0</v>
          </cell>
          <cell r="O492">
            <v>5808408.7999999998</v>
          </cell>
          <cell r="P492">
            <v>12051031.970000001</v>
          </cell>
          <cell r="Q492">
            <v>0</v>
          </cell>
          <cell r="R492">
            <v>1</v>
          </cell>
          <cell r="S492">
            <v>0</v>
          </cell>
          <cell r="T492">
            <v>1</v>
          </cell>
          <cell r="U492">
            <v>0</v>
          </cell>
          <cell r="V492">
            <v>0</v>
          </cell>
          <cell r="W492">
            <v>1</v>
          </cell>
          <cell r="X492" t="str">
            <v>C</v>
          </cell>
        </row>
        <row r="493">
          <cell r="D493" t="str">
            <v>11004</v>
          </cell>
          <cell r="E493" t="str">
            <v>พล,รพช.</v>
          </cell>
          <cell r="F493" t="str">
            <v>รพช.</v>
          </cell>
          <cell r="G493">
            <v>81</v>
          </cell>
          <cell r="H493" t="str">
            <v>รพช. M2 &lt;=100</v>
          </cell>
          <cell r="I493">
            <v>1.86</v>
          </cell>
          <cell r="J493">
            <v>1.62</v>
          </cell>
          <cell r="K493">
            <v>1.21</v>
          </cell>
          <cell r="L493">
            <v>41923413.259999998</v>
          </cell>
          <cell r="M493">
            <v>27002208.02</v>
          </cell>
          <cell r="N493">
            <v>0</v>
          </cell>
          <cell r="O493">
            <v>32508225.359999999</v>
          </cell>
          <cell r="P493">
            <v>10179474.75</v>
          </cell>
          <cell r="Q493">
            <v>1</v>
          </cell>
          <cell r="R493">
            <v>1</v>
          </cell>
          <cell r="S493">
            <v>0</v>
          </cell>
          <cell r="T493">
            <v>1</v>
          </cell>
          <cell r="U493">
            <v>1</v>
          </cell>
          <cell r="V493">
            <v>0</v>
          </cell>
          <cell r="W493">
            <v>1</v>
          </cell>
          <cell r="X493" t="str">
            <v>B</v>
          </cell>
        </row>
        <row r="494">
          <cell r="D494" t="str">
            <v>11005</v>
          </cell>
          <cell r="E494" t="str">
            <v>แวงใหญ่,รพช.</v>
          </cell>
          <cell r="F494" t="str">
            <v>รพช.</v>
          </cell>
          <cell r="G494">
            <v>35</v>
          </cell>
          <cell r="H494" t="str">
            <v>รพช.F2 &lt;=30,000</v>
          </cell>
          <cell r="I494">
            <v>1.4</v>
          </cell>
          <cell r="J494">
            <v>1.2</v>
          </cell>
          <cell r="K494">
            <v>0.82</v>
          </cell>
          <cell r="L494">
            <v>6356910.8499999996</v>
          </cell>
          <cell r="M494">
            <v>4616311.45</v>
          </cell>
          <cell r="N494">
            <v>1</v>
          </cell>
          <cell r="O494">
            <v>4405086.5599999996</v>
          </cell>
          <cell r="P494">
            <v>-2947009.81</v>
          </cell>
          <cell r="Q494">
            <v>0</v>
          </cell>
          <cell r="R494">
            <v>0</v>
          </cell>
          <cell r="S494">
            <v>0</v>
          </cell>
          <cell r="T494">
            <v>1</v>
          </cell>
          <cell r="U494">
            <v>0</v>
          </cell>
          <cell r="V494">
            <v>0</v>
          </cell>
          <cell r="W494">
            <v>0</v>
          </cell>
          <cell r="X494" t="str">
            <v>D</v>
          </cell>
        </row>
        <row r="495">
          <cell r="D495" t="str">
            <v>11006</v>
          </cell>
          <cell r="E495" t="str">
            <v>แวงน้อย,รพช.</v>
          </cell>
          <cell r="F495" t="str">
            <v>รพช.</v>
          </cell>
          <cell r="G495">
            <v>30</v>
          </cell>
          <cell r="H495" t="str">
            <v>รพช.F2 &lt;=30,000</v>
          </cell>
          <cell r="I495">
            <v>2.5</v>
          </cell>
          <cell r="J495">
            <v>2.33</v>
          </cell>
          <cell r="K495">
            <v>2.0499999999999998</v>
          </cell>
          <cell r="L495">
            <v>28454883.48</v>
          </cell>
          <cell r="M495">
            <v>10846249.810000001</v>
          </cell>
          <cell r="N495">
            <v>0</v>
          </cell>
          <cell r="O495">
            <v>13669036.140000001</v>
          </cell>
          <cell r="P495">
            <v>19746341.27</v>
          </cell>
          <cell r="Q495">
            <v>0</v>
          </cell>
          <cell r="R495">
            <v>0</v>
          </cell>
          <cell r="S495">
            <v>0</v>
          </cell>
          <cell r="T495">
            <v>1</v>
          </cell>
          <cell r="U495">
            <v>1</v>
          </cell>
          <cell r="V495">
            <v>0</v>
          </cell>
          <cell r="W495">
            <v>1</v>
          </cell>
          <cell r="X495" t="str">
            <v>C</v>
          </cell>
        </row>
        <row r="496">
          <cell r="D496" t="str">
            <v>11007</v>
          </cell>
          <cell r="E496" t="str">
            <v>หนองสองห้อง,รพช.</v>
          </cell>
          <cell r="F496" t="str">
            <v>รพช.</v>
          </cell>
          <cell r="G496">
            <v>45</v>
          </cell>
          <cell r="H496" t="str">
            <v>รพช.F1 50,000-100,000</v>
          </cell>
          <cell r="I496">
            <v>4.45</v>
          </cell>
          <cell r="J496">
            <v>3.92</v>
          </cell>
          <cell r="K496">
            <v>3.11</v>
          </cell>
          <cell r="L496">
            <v>61218536.460000001</v>
          </cell>
          <cell r="M496">
            <v>3569530.73</v>
          </cell>
          <cell r="N496">
            <v>0</v>
          </cell>
          <cell r="O496">
            <v>10733550.470000001</v>
          </cell>
          <cell r="P496">
            <v>37384893.100000001</v>
          </cell>
          <cell r="Q496">
            <v>0</v>
          </cell>
          <cell r="R496">
            <v>0</v>
          </cell>
          <cell r="S496">
            <v>0</v>
          </cell>
          <cell r="T496">
            <v>1</v>
          </cell>
          <cell r="U496">
            <v>0</v>
          </cell>
          <cell r="V496">
            <v>0</v>
          </cell>
          <cell r="W496">
            <v>1</v>
          </cell>
          <cell r="X496" t="str">
            <v>C-</v>
          </cell>
        </row>
        <row r="497">
          <cell r="D497" t="str">
            <v>11008</v>
          </cell>
          <cell r="E497" t="str">
            <v>ภูเวียง,รพช.</v>
          </cell>
          <cell r="F497" t="str">
            <v>รพช.</v>
          </cell>
          <cell r="G497">
            <v>98</v>
          </cell>
          <cell r="H497" t="str">
            <v>รพช.F1 50,000-100,000</v>
          </cell>
          <cell r="I497">
            <v>1.55</v>
          </cell>
          <cell r="J497">
            <v>1.32</v>
          </cell>
          <cell r="K497">
            <v>0.88</v>
          </cell>
          <cell r="L497">
            <v>27815785.350000001</v>
          </cell>
          <cell r="M497">
            <v>15344656.939999999</v>
          </cell>
          <cell r="N497">
            <v>0</v>
          </cell>
          <cell r="O497">
            <v>12580718.67</v>
          </cell>
          <cell r="P497">
            <v>-6149284.6799999997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1</v>
          </cell>
          <cell r="X497" t="str">
            <v>D</v>
          </cell>
        </row>
        <row r="498">
          <cell r="D498" t="str">
            <v>11009</v>
          </cell>
          <cell r="E498" t="str">
            <v>มัญจาคีรี,รพช.</v>
          </cell>
          <cell r="F498" t="str">
            <v>รพช.</v>
          </cell>
          <cell r="G498">
            <v>74</v>
          </cell>
          <cell r="H498" t="str">
            <v>รพช.F1 50,000-100,000</v>
          </cell>
          <cell r="I498">
            <v>3.84</v>
          </cell>
          <cell r="J498">
            <v>3.62</v>
          </cell>
          <cell r="K498">
            <v>2.2000000000000002</v>
          </cell>
          <cell r="L498">
            <v>69978316.620000005</v>
          </cell>
          <cell r="M498">
            <v>8056910.4699999997</v>
          </cell>
          <cell r="N498">
            <v>0</v>
          </cell>
          <cell r="O498">
            <v>13750955.42</v>
          </cell>
          <cell r="P498">
            <v>29534333.109999999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</v>
          </cell>
          <cell r="X498" t="str">
            <v>D</v>
          </cell>
        </row>
        <row r="499">
          <cell r="D499" t="str">
            <v>11010</v>
          </cell>
          <cell r="E499" t="str">
            <v>ชนบท,รพช.</v>
          </cell>
          <cell r="F499" t="str">
            <v>รพช.</v>
          </cell>
          <cell r="G499">
            <v>35</v>
          </cell>
          <cell r="H499" t="str">
            <v>รพช.F2 30,000 - 60,000</v>
          </cell>
          <cell r="I499">
            <v>1.44</v>
          </cell>
          <cell r="J499">
            <v>1.37</v>
          </cell>
          <cell r="K499">
            <v>1.05</v>
          </cell>
          <cell r="L499">
            <v>12820815.779999999</v>
          </cell>
          <cell r="M499">
            <v>12455773.57</v>
          </cell>
          <cell r="N499">
            <v>1</v>
          </cell>
          <cell r="O499">
            <v>12032720.35</v>
          </cell>
          <cell r="P499">
            <v>1570889.85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1</v>
          </cell>
          <cell r="V499">
            <v>0</v>
          </cell>
          <cell r="W499">
            <v>1</v>
          </cell>
          <cell r="X499" t="str">
            <v>C</v>
          </cell>
        </row>
        <row r="500">
          <cell r="D500" t="str">
            <v>11011</v>
          </cell>
          <cell r="E500" t="str">
            <v>เขาสวนกวาง,รพช.</v>
          </cell>
          <cell r="F500" t="str">
            <v>รพช.</v>
          </cell>
          <cell r="G500">
            <v>45</v>
          </cell>
          <cell r="H500" t="str">
            <v>รพช.F2 &lt;=30,000</v>
          </cell>
          <cell r="I500">
            <v>1.57</v>
          </cell>
          <cell r="J500">
            <v>1.41</v>
          </cell>
          <cell r="K500">
            <v>0.85</v>
          </cell>
          <cell r="L500">
            <v>13026992.609999999</v>
          </cell>
          <cell r="M500">
            <v>15153672.039999999</v>
          </cell>
          <cell r="N500">
            <v>0</v>
          </cell>
          <cell r="O500">
            <v>14060703.710000001</v>
          </cell>
          <cell r="P500">
            <v>-3205721.82</v>
          </cell>
          <cell r="Q500">
            <v>1</v>
          </cell>
          <cell r="R500">
            <v>1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str">
            <v>C-</v>
          </cell>
        </row>
        <row r="501">
          <cell r="D501" t="str">
            <v>11012</v>
          </cell>
          <cell r="E501" t="str">
            <v>ภูผาม่าน,รพช.</v>
          </cell>
          <cell r="F501" t="str">
            <v>รพช.</v>
          </cell>
          <cell r="G501">
            <v>33</v>
          </cell>
          <cell r="H501" t="str">
            <v>รพช.F2 &lt;=30,000</v>
          </cell>
          <cell r="I501">
            <v>1.24</v>
          </cell>
          <cell r="J501">
            <v>1.07</v>
          </cell>
          <cell r="K501">
            <v>0.91</v>
          </cell>
          <cell r="L501">
            <v>3887274.14</v>
          </cell>
          <cell r="M501">
            <v>4389953.22</v>
          </cell>
          <cell r="N501">
            <v>1</v>
          </cell>
          <cell r="O501">
            <v>3893096.28</v>
          </cell>
          <cell r="P501">
            <v>-1413693.11</v>
          </cell>
          <cell r="Q501">
            <v>0</v>
          </cell>
          <cell r="R501">
            <v>0</v>
          </cell>
          <cell r="S501">
            <v>0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 t="str">
            <v>C-</v>
          </cell>
        </row>
        <row r="502">
          <cell r="D502" t="str">
            <v>11445</v>
          </cell>
          <cell r="E502" t="str">
            <v>รพร.กระนวน</v>
          </cell>
          <cell r="F502" t="str">
            <v>รพช.</v>
          </cell>
          <cell r="G502">
            <v>90</v>
          </cell>
          <cell r="H502" t="str">
            <v>รพช. M2 &lt;=100</v>
          </cell>
          <cell r="I502">
            <v>1.05</v>
          </cell>
          <cell r="J502">
            <v>0.98</v>
          </cell>
          <cell r="K502">
            <v>0.41</v>
          </cell>
          <cell r="L502">
            <v>3924377.01</v>
          </cell>
          <cell r="M502">
            <v>33741410.450000003</v>
          </cell>
          <cell r="N502">
            <v>3</v>
          </cell>
          <cell r="O502">
            <v>33662198.899999999</v>
          </cell>
          <cell r="P502">
            <v>-43969952.170000002</v>
          </cell>
          <cell r="Q502">
            <v>1</v>
          </cell>
          <cell r="R502">
            <v>1</v>
          </cell>
          <cell r="S502">
            <v>0</v>
          </cell>
          <cell r="T502">
            <v>1</v>
          </cell>
          <cell r="U502">
            <v>0</v>
          </cell>
          <cell r="V502">
            <v>0</v>
          </cell>
          <cell r="W502">
            <v>1</v>
          </cell>
          <cell r="X502" t="str">
            <v>B-</v>
          </cell>
        </row>
        <row r="503">
          <cell r="D503" t="str">
            <v>12275</v>
          </cell>
          <cell r="E503" t="str">
            <v>สิรินธร(ภาคตะวันออกเฉียงเหนือ),รพท.</v>
          </cell>
          <cell r="F503" t="str">
            <v>รพท.</v>
          </cell>
          <cell r="G503">
            <v>120</v>
          </cell>
          <cell r="H503" t="str">
            <v>รพท. M1 &lt;=200</v>
          </cell>
          <cell r="I503">
            <v>1.07</v>
          </cell>
          <cell r="J503">
            <v>0.94</v>
          </cell>
          <cell r="K503">
            <v>0.53</v>
          </cell>
          <cell r="L503">
            <v>6443069.4800000004</v>
          </cell>
          <cell r="M503">
            <v>1253210.1399999999</v>
          </cell>
          <cell r="N503">
            <v>3</v>
          </cell>
          <cell r="O503">
            <v>9095450.4000000004</v>
          </cell>
          <cell r="P503">
            <v>-42328209.5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1</v>
          </cell>
          <cell r="V503">
            <v>0</v>
          </cell>
          <cell r="W503">
            <v>1</v>
          </cell>
          <cell r="X503" t="str">
            <v>C-</v>
          </cell>
        </row>
        <row r="504">
          <cell r="D504" t="str">
            <v>14132</v>
          </cell>
          <cell r="E504" t="str">
            <v>ซำสูง,รพช.</v>
          </cell>
          <cell r="F504" t="str">
            <v>รพช.</v>
          </cell>
          <cell r="G504">
            <v>30</v>
          </cell>
          <cell r="H504" t="str">
            <v>รพช.F2 &lt;=30,000</v>
          </cell>
          <cell r="I504">
            <v>1.64</v>
          </cell>
          <cell r="J504">
            <v>1.52</v>
          </cell>
          <cell r="K504">
            <v>1.1299999999999999</v>
          </cell>
          <cell r="L504">
            <v>11707639.98</v>
          </cell>
          <cell r="M504">
            <v>8213869.8300000001</v>
          </cell>
          <cell r="N504">
            <v>0</v>
          </cell>
          <cell r="O504">
            <v>6476150.5499999998</v>
          </cell>
          <cell r="P504">
            <v>2489743.2400000002</v>
          </cell>
          <cell r="Q504">
            <v>0</v>
          </cell>
          <cell r="R504">
            <v>0</v>
          </cell>
          <cell r="S504">
            <v>0</v>
          </cell>
          <cell r="T504">
            <v>1</v>
          </cell>
          <cell r="U504">
            <v>0</v>
          </cell>
          <cell r="V504">
            <v>0</v>
          </cell>
          <cell r="W504">
            <v>0</v>
          </cell>
          <cell r="X504" t="str">
            <v>D</v>
          </cell>
        </row>
        <row r="505">
          <cell r="D505" t="str">
            <v>77649</v>
          </cell>
          <cell r="E505" t="str">
            <v>หนองนาคำ,รพช.</v>
          </cell>
          <cell r="F505" t="str">
            <v>รพช.</v>
          </cell>
          <cell r="G505">
            <v>0</v>
          </cell>
          <cell r="H505" t="str">
            <v>รพช.F3 15,000-25,000</v>
          </cell>
          <cell r="I505">
            <v>3.01</v>
          </cell>
          <cell r="J505">
            <v>2.6</v>
          </cell>
          <cell r="K505">
            <v>2.36</v>
          </cell>
          <cell r="L505">
            <v>13927297.630000001</v>
          </cell>
          <cell r="M505">
            <v>11350627.5</v>
          </cell>
          <cell r="N505">
            <v>0</v>
          </cell>
          <cell r="O505">
            <v>10038733.68</v>
          </cell>
          <cell r="P505">
            <v>9445227.1400000006</v>
          </cell>
          <cell r="Q505">
            <v>1</v>
          </cell>
          <cell r="R505">
            <v>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str">
            <v>C-</v>
          </cell>
        </row>
        <row r="506">
          <cell r="D506" t="str">
            <v>77650</v>
          </cell>
          <cell r="E506" t="str">
            <v>เวียงเก่า,รพช.</v>
          </cell>
          <cell r="F506" t="str">
            <v>รพช.</v>
          </cell>
          <cell r="G506">
            <v>0</v>
          </cell>
          <cell r="H506" t="str">
            <v>รพช.F3 &lt;=15,000</v>
          </cell>
          <cell r="I506">
            <v>1.75</v>
          </cell>
          <cell r="J506">
            <v>1.05</v>
          </cell>
          <cell r="K506">
            <v>0.74</v>
          </cell>
          <cell r="L506">
            <v>5470286.3899999997</v>
          </cell>
          <cell r="M506">
            <v>3541706</v>
          </cell>
          <cell r="N506">
            <v>1</v>
          </cell>
          <cell r="O506">
            <v>2499757.8199999998</v>
          </cell>
          <cell r="P506">
            <v>-1821375.28</v>
          </cell>
          <cell r="Q506">
            <v>0</v>
          </cell>
          <cell r="R506">
            <v>0</v>
          </cell>
          <cell r="S506">
            <v>0</v>
          </cell>
          <cell r="T506">
            <v>1</v>
          </cell>
          <cell r="U506">
            <v>0</v>
          </cell>
          <cell r="V506">
            <v>0</v>
          </cell>
          <cell r="W506">
            <v>0</v>
          </cell>
          <cell r="X506" t="str">
            <v>D</v>
          </cell>
        </row>
        <row r="507">
          <cell r="D507" t="str">
            <v>77651</v>
          </cell>
          <cell r="E507" t="str">
            <v>โคกโพธิ์ไชย,รพช.</v>
          </cell>
          <cell r="F507" t="str">
            <v>รพช.</v>
          </cell>
          <cell r="G507">
            <v>0</v>
          </cell>
          <cell r="H507" t="str">
            <v>รพช.F3 15,000-25,000</v>
          </cell>
          <cell r="I507">
            <v>5.2</v>
          </cell>
          <cell r="J507">
            <v>4.78</v>
          </cell>
          <cell r="K507">
            <v>3.25</v>
          </cell>
          <cell r="L507">
            <v>15747074.449999999</v>
          </cell>
          <cell r="M507">
            <v>10781169.550000001</v>
          </cell>
          <cell r="N507">
            <v>0</v>
          </cell>
          <cell r="O507">
            <v>15595554.449999999</v>
          </cell>
          <cell r="P507">
            <v>8448291.5099999998</v>
          </cell>
          <cell r="Q507">
            <v>1</v>
          </cell>
          <cell r="R507">
            <v>1</v>
          </cell>
          <cell r="S507">
            <v>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str">
            <v>C</v>
          </cell>
        </row>
        <row r="508">
          <cell r="D508" t="str">
            <v>77652</v>
          </cell>
          <cell r="E508" t="str">
            <v>โนนศิลา,รพช.</v>
          </cell>
          <cell r="F508" t="str">
            <v>รพช.</v>
          </cell>
          <cell r="G508">
            <v>0</v>
          </cell>
          <cell r="H508" t="str">
            <v>รพช.F3 15,000-25,000</v>
          </cell>
          <cell r="I508">
            <v>1.52</v>
          </cell>
          <cell r="J508">
            <v>1.38</v>
          </cell>
          <cell r="K508">
            <v>1.36</v>
          </cell>
          <cell r="L508">
            <v>7020168.4500000002</v>
          </cell>
          <cell r="M508">
            <v>4791021.2</v>
          </cell>
          <cell r="N508">
            <v>0</v>
          </cell>
          <cell r="O508">
            <v>3129544.39</v>
          </cell>
          <cell r="P508">
            <v>4898396.6399999997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str">
            <v>F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9</v>
          </cell>
          <cell r="R509">
            <v>12</v>
          </cell>
          <cell r="S509">
            <v>2</v>
          </cell>
          <cell r="T509">
            <v>14</v>
          </cell>
          <cell r="U509">
            <v>6</v>
          </cell>
          <cell r="V509">
            <v>0</v>
          </cell>
          <cell r="W509">
            <v>14</v>
          </cell>
          <cell r="X509">
            <v>0</v>
          </cell>
        </row>
        <row r="510">
          <cell r="D510" t="str">
            <v>10707</v>
          </cell>
          <cell r="E510" t="str">
            <v>มหาสารคาม,รพท.</v>
          </cell>
          <cell r="F510" t="str">
            <v>รพท.</v>
          </cell>
          <cell r="G510">
            <v>580</v>
          </cell>
          <cell r="H510" t="str">
            <v>รพท.S &gt;400</v>
          </cell>
          <cell r="I510">
            <v>2.7</v>
          </cell>
          <cell r="J510">
            <v>2.3199999999999998</v>
          </cell>
          <cell r="K510">
            <v>1.27</v>
          </cell>
          <cell r="L510">
            <v>465314838.42000002</v>
          </cell>
          <cell r="M510">
            <v>151363110.03999999</v>
          </cell>
          <cell r="N510">
            <v>0</v>
          </cell>
          <cell r="O510">
            <v>173457564.33000001</v>
          </cell>
          <cell r="P510">
            <v>78133112.739999995</v>
          </cell>
          <cell r="Q510">
            <v>1</v>
          </cell>
          <cell r="R510">
            <v>1</v>
          </cell>
          <cell r="S510">
            <v>0</v>
          </cell>
          <cell r="T510">
            <v>1</v>
          </cell>
          <cell r="U510">
            <v>1</v>
          </cell>
          <cell r="V510">
            <v>0</v>
          </cell>
          <cell r="W510">
            <v>0</v>
          </cell>
          <cell r="X510" t="str">
            <v>B-</v>
          </cell>
        </row>
        <row r="511">
          <cell r="D511" t="str">
            <v>11051</v>
          </cell>
          <cell r="E511" t="str">
            <v>แกดำ,รพช.</v>
          </cell>
          <cell r="F511" t="str">
            <v>รพช.</v>
          </cell>
          <cell r="G511">
            <v>30</v>
          </cell>
          <cell r="H511" t="str">
            <v>รพช.F2 &lt;=30,000</v>
          </cell>
          <cell r="I511">
            <v>1.75</v>
          </cell>
          <cell r="J511">
            <v>1.6</v>
          </cell>
          <cell r="K511">
            <v>1.37</v>
          </cell>
          <cell r="L511">
            <v>12769163.630000001</v>
          </cell>
          <cell r="M511">
            <v>13818538.57</v>
          </cell>
          <cell r="N511">
            <v>0</v>
          </cell>
          <cell r="O511">
            <v>11989719.310000001</v>
          </cell>
          <cell r="P511">
            <v>6232673.8899999997</v>
          </cell>
          <cell r="Q511">
            <v>1</v>
          </cell>
          <cell r="R511">
            <v>1</v>
          </cell>
          <cell r="S511">
            <v>0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 t="str">
            <v>C</v>
          </cell>
        </row>
        <row r="512">
          <cell r="D512" t="str">
            <v>11052</v>
          </cell>
          <cell r="E512" t="str">
            <v>โกสุมพิสัย,รพช.</v>
          </cell>
          <cell r="F512" t="str">
            <v>รพช.</v>
          </cell>
          <cell r="G512">
            <v>128</v>
          </cell>
          <cell r="H512" t="str">
            <v>รพช.F1 50,000-100,000</v>
          </cell>
          <cell r="I512">
            <v>1.7</v>
          </cell>
          <cell r="J512">
            <v>1.62</v>
          </cell>
          <cell r="K512">
            <v>1.21</v>
          </cell>
          <cell r="L512">
            <v>47689394.68</v>
          </cell>
          <cell r="M512">
            <v>39477612.780000001</v>
          </cell>
          <cell r="N512">
            <v>0</v>
          </cell>
          <cell r="O512">
            <v>38924005.850000001</v>
          </cell>
          <cell r="P512">
            <v>14611638.640000001</v>
          </cell>
          <cell r="Q512">
            <v>1</v>
          </cell>
          <cell r="R512">
            <v>1</v>
          </cell>
          <cell r="S512">
            <v>0</v>
          </cell>
          <cell r="T512">
            <v>1</v>
          </cell>
          <cell r="U512">
            <v>1</v>
          </cell>
          <cell r="V512">
            <v>0</v>
          </cell>
          <cell r="W512">
            <v>1</v>
          </cell>
          <cell r="X512" t="str">
            <v>B</v>
          </cell>
        </row>
        <row r="513">
          <cell r="D513" t="str">
            <v>11053</v>
          </cell>
          <cell r="E513" t="str">
            <v>กันทรวิชัย,รพช.</v>
          </cell>
          <cell r="F513" t="str">
            <v>รพช.</v>
          </cell>
          <cell r="G513">
            <v>60</v>
          </cell>
          <cell r="H513" t="str">
            <v>รพช.F2 30,000 - 60,000</v>
          </cell>
          <cell r="I513">
            <v>5.17</v>
          </cell>
          <cell r="J513">
            <v>4.7</v>
          </cell>
          <cell r="K513">
            <v>4.12</v>
          </cell>
          <cell r="L513">
            <v>46644958.060000002</v>
          </cell>
          <cell r="M513">
            <v>16997546.43</v>
          </cell>
          <cell r="N513">
            <v>0</v>
          </cell>
          <cell r="O513">
            <v>16917453.670000002</v>
          </cell>
          <cell r="P513">
            <v>34886566.350000001</v>
          </cell>
          <cell r="Q513">
            <v>1</v>
          </cell>
          <cell r="R513">
            <v>1</v>
          </cell>
          <cell r="S513">
            <v>1</v>
          </cell>
          <cell r="T513">
            <v>1</v>
          </cell>
          <cell r="U513">
            <v>1</v>
          </cell>
          <cell r="V513">
            <v>0</v>
          </cell>
          <cell r="W513">
            <v>0</v>
          </cell>
          <cell r="X513" t="str">
            <v>B</v>
          </cell>
        </row>
        <row r="514">
          <cell r="D514" t="str">
            <v>11054</v>
          </cell>
          <cell r="E514" t="str">
            <v>เชียงยืน,รพช.</v>
          </cell>
          <cell r="F514" t="str">
            <v>รพช.</v>
          </cell>
          <cell r="G514">
            <v>52</v>
          </cell>
          <cell r="H514" t="str">
            <v>รพช.F2 30,000 - 60,000</v>
          </cell>
          <cell r="I514">
            <v>2.4500000000000002</v>
          </cell>
          <cell r="J514">
            <v>2.2999999999999998</v>
          </cell>
          <cell r="K514">
            <v>1.82</v>
          </cell>
          <cell r="L514">
            <v>34401013.619999997</v>
          </cell>
          <cell r="M514">
            <v>18479734.09</v>
          </cell>
          <cell r="N514">
            <v>0</v>
          </cell>
          <cell r="O514">
            <v>18608773.300000001</v>
          </cell>
          <cell r="P514">
            <v>18971330</v>
          </cell>
          <cell r="Q514">
            <v>1</v>
          </cell>
          <cell r="R514">
            <v>1</v>
          </cell>
          <cell r="S514">
            <v>0</v>
          </cell>
          <cell r="T514">
            <v>1</v>
          </cell>
          <cell r="U514">
            <v>1</v>
          </cell>
          <cell r="V514">
            <v>0</v>
          </cell>
          <cell r="W514">
            <v>0</v>
          </cell>
          <cell r="X514" t="str">
            <v>B-</v>
          </cell>
        </row>
        <row r="515">
          <cell r="D515" t="str">
            <v>11055</v>
          </cell>
          <cell r="E515" t="str">
            <v>บรบือ,รพช.</v>
          </cell>
          <cell r="F515" t="str">
            <v>รพช.</v>
          </cell>
          <cell r="G515">
            <v>148</v>
          </cell>
          <cell r="H515" t="str">
            <v>รพช. M2 &gt;100</v>
          </cell>
          <cell r="I515">
            <v>4.07</v>
          </cell>
          <cell r="J515">
            <v>3.87</v>
          </cell>
          <cell r="K515">
            <v>3.31</v>
          </cell>
          <cell r="L515">
            <v>155516410.87</v>
          </cell>
          <cell r="M515">
            <v>29615983.579999998</v>
          </cell>
          <cell r="N515">
            <v>0</v>
          </cell>
          <cell r="O515">
            <v>34361357.920000002</v>
          </cell>
          <cell r="P515">
            <v>116420031.45</v>
          </cell>
          <cell r="Q515">
            <v>1</v>
          </cell>
          <cell r="R515">
            <v>0</v>
          </cell>
          <cell r="S515">
            <v>0</v>
          </cell>
          <cell r="T515">
            <v>1</v>
          </cell>
          <cell r="U515">
            <v>1</v>
          </cell>
          <cell r="V515">
            <v>0</v>
          </cell>
          <cell r="W515">
            <v>1</v>
          </cell>
          <cell r="X515" t="str">
            <v>B-</v>
          </cell>
        </row>
        <row r="516">
          <cell r="D516" t="str">
            <v>11056</v>
          </cell>
          <cell r="E516" t="str">
            <v>นาเชือก,รพช.</v>
          </cell>
          <cell r="F516" t="str">
            <v>รพช.</v>
          </cell>
          <cell r="G516">
            <v>38</v>
          </cell>
          <cell r="H516" t="str">
            <v>รพช.F2 30,000 - 60,000</v>
          </cell>
          <cell r="I516">
            <v>2.13</v>
          </cell>
          <cell r="J516">
            <v>2</v>
          </cell>
          <cell r="K516">
            <v>1.84</v>
          </cell>
          <cell r="L516">
            <v>26155194.530000001</v>
          </cell>
          <cell r="M516">
            <v>15887384.43</v>
          </cell>
          <cell r="N516">
            <v>0</v>
          </cell>
          <cell r="O516">
            <v>15791208.460000001</v>
          </cell>
          <cell r="P516">
            <v>19271868.149999999</v>
          </cell>
          <cell r="Q516">
            <v>1</v>
          </cell>
          <cell r="R516">
            <v>1</v>
          </cell>
          <cell r="S516">
            <v>0</v>
          </cell>
          <cell r="T516">
            <v>1</v>
          </cell>
          <cell r="U516">
            <v>1</v>
          </cell>
          <cell r="V516">
            <v>0</v>
          </cell>
          <cell r="W516">
            <v>1</v>
          </cell>
          <cell r="X516" t="str">
            <v>B</v>
          </cell>
        </row>
        <row r="517">
          <cell r="D517" t="str">
            <v>11057</v>
          </cell>
          <cell r="E517" t="str">
            <v>พยัคฆภูมิพิสัย,รพช.</v>
          </cell>
          <cell r="F517" t="str">
            <v>รพช.</v>
          </cell>
          <cell r="G517">
            <v>96</v>
          </cell>
          <cell r="H517" t="str">
            <v>รพช. M2 &lt;=100</v>
          </cell>
          <cell r="I517">
            <v>1.63</v>
          </cell>
          <cell r="J517">
            <v>1.46</v>
          </cell>
          <cell r="K517">
            <v>0.96</v>
          </cell>
          <cell r="L517">
            <v>25369766.129999999</v>
          </cell>
          <cell r="M517">
            <v>21064610.489999998</v>
          </cell>
          <cell r="N517">
            <v>0</v>
          </cell>
          <cell r="O517">
            <v>25708629.850000001</v>
          </cell>
          <cell r="P517">
            <v>-1685624.72</v>
          </cell>
          <cell r="Q517">
            <v>1</v>
          </cell>
          <cell r="R517">
            <v>0</v>
          </cell>
          <cell r="S517">
            <v>0</v>
          </cell>
          <cell r="T517">
            <v>1</v>
          </cell>
          <cell r="U517">
            <v>0</v>
          </cell>
          <cell r="V517">
            <v>0</v>
          </cell>
          <cell r="W517">
            <v>0</v>
          </cell>
          <cell r="X517" t="str">
            <v>C-</v>
          </cell>
        </row>
        <row r="518">
          <cell r="D518" t="str">
            <v>11058</v>
          </cell>
          <cell r="E518" t="str">
            <v>วาปีปทุม,รพช.</v>
          </cell>
          <cell r="F518" t="str">
            <v>รพช.</v>
          </cell>
          <cell r="G518">
            <v>153</v>
          </cell>
          <cell r="H518" t="str">
            <v>รพช. M2 &gt;100</v>
          </cell>
          <cell r="I518">
            <v>3.81</v>
          </cell>
          <cell r="J518">
            <v>3.65</v>
          </cell>
          <cell r="K518">
            <v>3.34</v>
          </cell>
          <cell r="L518">
            <v>106485040.62</v>
          </cell>
          <cell r="M518">
            <v>26343113.460000001</v>
          </cell>
          <cell r="N518">
            <v>0</v>
          </cell>
          <cell r="O518">
            <v>25729462.649999999</v>
          </cell>
          <cell r="P518">
            <v>89231072.959999993</v>
          </cell>
          <cell r="Q518">
            <v>0</v>
          </cell>
          <cell r="R518">
            <v>1</v>
          </cell>
          <cell r="S518">
            <v>0</v>
          </cell>
          <cell r="T518">
            <v>1</v>
          </cell>
          <cell r="U518">
            <v>1</v>
          </cell>
          <cell r="V518">
            <v>0</v>
          </cell>
          <cell r="W518">
            <v>1</v>
          </cell>
          <cell r="X518" t="str">
            <v>B-</v>
          </cell>
        </row>
        <row r="519">
          <cell r="D519" t="str">
            <v>11059</v>
          </cell>
          <cell r="E519" t="str">
            <v>นาดูน,รพช.</v>
          </cell>
          <cell r="F519" t="str">
            <v>รพช.</v>
          </cell>
          <cell r="G519">
            <v>30</v>
          </cell>
          <cell r="H519" t="str">
            <v>รพช.F2 &lt;=30,000</v>
          </cell>
          <cell r="I519">
            <v>1.6</v>
          </cell>
          <cell r="J519">
            <v>1.5</v>
          </cell>
          <cell r="K519">
            <v>1.1299999999999999</v>
          </cell>
          <cell r="L519">
            <v>16129454.33</v>
          </cell>
          <cell r="M519">
            <v>6140936.7199999997</v>
          </cell>
          <cell r="N519">
            <v>0</v>
          </cell>
          <cell r="O519">
            <v>5391447.3300000001</v>
          </cell>
          <cell r="P519">
            <v>3613089.03</v>
          </cell>
          <cell r="Q519">
            <v>0</v>
          </cell>
          <cell r="R519">
            <v>0</v>
          </cell>
          <cell r="S519">
            <v>0</v>
          </cell>
          <cell r="T519">
            <v>1</v>
          </cell>
          <cell r="U519">
            <v>1</v>
          </cell>
          <cell r="V519">
            <v>0</v>
          </cell>
          <cell r="W519">
            <v>0</v>
          </cell>
          <cell r="X519" t="str">
            <v>C-</v>
          </cell>
        </row>
        <row r="520">
          <cell r="D520" t="str">
            <v>11060</v>
          </cell>
          <cell r="E520" t="str">
            <v>ยางสีสุราช,รพช.</v>
          </cell>
          <cell r="F520" t="str">
            <v>รพช.</v>
          </cell>
          <cell r="G520">
            <v>30</v>
          </cell>
          <cell r="H520" t="str">
            <v>รพช.F2 &lt;=30,000</v>
          </cell>
          <cell r="I520">
            <v>3.37</v>
          </cell>
          <cell r="J520">
            <v>2.7</v>
          </cell>
          <cell r="K520">
            <v>2.39</v>
          </cell>
          <cell r="L520">
            <v>26377659.440000001</v>
          </cell>
          <cell r="M520">
            <v>20729315.079999998</v>
          </cell>
          <cell r="N520">
            <v>0</v>
          </cell>
          <cell r="O520">
            <v>20956178.620000001</v>
          </cell>
          <cell r="P520">
            <v>15516350.300000001</v>
          </cell>
          <cell r="Q520">
            <v>1</v>
          </cell>
          <cell r="R520">
            <v>1</v>
          </cell>
          <cell r="S520">
            <v>0</v>
          </cell>
          <cell r="T520">
            <v>1</v>
          </cell>
          <cell r="U520">
            <v>1</v>
          </cell>
          <cell r="V520">
            <v>0</v>
          </cell>
          <cell r="W520">
            <v>0</v>
          </cell>
          <cell r="X520" t="str">
            <v>B-</v>
          </cell>
        </row>
        <row r="521">
          <cell r="D521" t="str">
            <v>24704</v>
          </cell>
          <cell r="E521" t="str">
            <v>กุดรัง,รพช.</v>
          </cell>
          <cell r="F521" t="str">
            <v>รพช.</v>
          </cell>
          <cell r="G521">
            <v>0</v>
          </cell>
          <cell r="H521" t="str">
            <v>รพช.F3 &gt;=25,000</v>
          </cell>
          <cell r="I521">
            <v>4.47</v>
          </cell>
          <cell r="J521">
            <v>4.25</v>
          </cell>
          <cell r="K521">
            <v>3.92</v>
          </cell>
          <cell r="L521">
            <v>37784582.950000003</v>
          </cell>
          <cell r="M521">
            <v>12549440.140000001</v>
          </cell>
          <cell r="N521">
            <v>0</v>
          </cell>
          <cell r="O521">
            <v>12710892.890000001</v>
          </cell>
          <cell r="P521">
            <v>31830883.969999999</v>
          </cell>
          <cell r="Q521">
            <v>1</v>
          </cell>
          <cell r="R521">
            <v>1</v>
          </cell>
          <cell r="S521">
            <v>0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 t="str">
            <v>C</v>
          </cell>
        </row>
        <row r="522">
          <cell r="D522" t="str">
            <v>28843</v>
          </cell>
          <cell r="E522" t="str">
            <v>ชื่นชม,รพช.</v>
          </cell>
          <cell r="F522" t="str">
            <v>รพช.</v>
          </cell>
          <cell r="G522">
            <v>0</v>
          </cell>
          <cell r="H522" t="str">
            <v>รพช.F3 15,000-25,000</v>
          </cell>
          <cell r="I522">
            <v>2.84</v>
          </cell>
          <cell r="J522">
            <v>2.59</v>
          </cell>
          <cell r="K522">
            <v>2.4500000000000002</v>
          </cell>
          <cell r="L522">
            <v>18113349.16</v>
          </cell>
          <cell r="M522">
            <v>10123289.16</v>
          </cell>
          <cell r="N522">
            <v>0</v>
          </cell>
          <cell r="O522">
            <v>10022796.85</v>
          </cell>
          <cell r="P522">
            <v>14568383.310000001</v>
          </cell>
          <cell r="Q522">
            <v>1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str">
            <v>C-</v>
          </cell>
        </row>
        <row r="523"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11</v>
          </cell>
          <cell r="R523">
            <v>10</v>
          </cell>
          <cell r="S523">
            <v>1</v>
          </cell>
          <cell r="T523">
            <v>12</v>
          </cell>
          <cell r="U523">
            <v>9</v>
          </cell>
          <cell r="V523">
            <v>0</v>
          </cell>
          <cell r="W523">
            <v>4</v>
          </cell>
          <cell r="X523">
            <v>0</v>
          </cell>
        </row>
        <row r="524">
          <cell r="D524" t="str">
            <v>10708</v>
          </cell>
          <cell r="E524" t="str">
            <v>ร้อยเอ็ด,รพศ.</v>
          </cell>
          <cell r="F524" t="str">
            <v>รพศ.</v>
          </cell>
          <cell r="G524">
            <v>820</v>
          </cell>
          <cell r="H524" t="str">
            <v>รพศ.A &gt;700 to &lt;1000</v>
          </cell>
          <cell r="I524">
            <v>2.02</v>
          </cell>
          <cell r="J524">
            <v>1.81</v>
          </cell>
          <cell r="K524">
            <v>1.25</v>
          </cell>
          <cell r="L524">
            <v>445078397.68000001</v>
          </cell>
          <cell r="M524">
            <v>132047884.06999999</v>
          </cell>
          <cell r="N524">
            <v>0</v>
          </cell>
          <cell r="O524">
            <v>216555347.34</v>
          </cell>
          <cell r="P524">
            <v>111054568.66</v>
          </cell>
          <cell r="Q524">
            <v>1</v>
          </cell>
          <cell r="R524">
            <v>0</v>
          </cell>
          <cell r="S524">
            <v>0</v>
          </cell>
          <cell r="T524">
            <v>1</v>
          </cell>
          <cell r="U524">
            <v>1</v>
          </cell>
          <cell r="V524">
            <v>0</v>
          </cell>
          <cell r="W524">
            <v>1</v>
          </cell>
          <cell r="X524" t="str">
            <v>B-</v>
          </cell>
        </row>
        <row r="525">
          <cell r="D525" t="str">
            <v>11061</v>
          </cell>
          <cell r="E525" t="str">
            <v>เกษตรวิสัย,รพช.</v>
          </cell>
          <cell r="F525" t="str">
            <v>รพช.</v>
          </cell>
          <cell r="G525">
            <v>96</v>
          </cell>
          <cell r="H525" t="str">
            <v>รพช. M2 &lt;=100</v>
          </cell>
          <cell r="I525">
            <v>1.3</v>
          </cell>
          <cell r="J525">
            <v>1.08</v>
          </cell>
          <cell r="K525">
            <v>0.6</v>
          </cell>
          <cell r="L525">
            <v>17228483.649999999</v>
          </cell>
          <cell r="M525">
            <v>112034741.84</v>
          </cell>
          <cell r="N525">
            <v>2</v>
          </cell>
          <cell r="O525">
            <v>51296978.07</v>
          </cell>
          <cell r="P525">
            <v>-22983826.879999999</v>
          </cell>
          <cell r="Q525">
            <v>1</v>
          </cell>
          <cell r="R525">
            <v>1</v>
          </cell>
          <cell r="S525">
            <v>0</v>
          </cell>
          <cell r="T525">
            <v>1</v>
          </cell>
          <cell r="U525">
            <v>0</v>
          </cell>
          <cell r="V525">
            <v>0</v>
          </cell>
          <cell r="W525">
            <v>1</v>
          </cell>
          <cell r="X525" t="str">
            <v>B-</v>
          </cell>
        </row>
        <row r="526">
          <cell r="D526" t="str">
            <v>11062</v>
          </cell>
          <cell r="E526" t="str">
            <v>ปทุมรัตต์,รพช.</v>
          </cell>
          <cell r="F526" t="str">
            <v>รพช.</v>
          </cell>
          <cell r="G526">
            <v>38</v>
          </cell>
          <cell r="H526" t="str">
            <v>รพช.F2 30,000 - 60,000</v>
          </cell>
          <cell r="I526">
            <v>2.08</v>
          </cell>
          <cell r="J526">
            <v>1.87</v>
          </cell>
          <cell r="K526">
            <v>0.72</v>
          </cell>
          <cell r="L526">
            <v>29949562.469999999</v>
          </cell>
          <cell r="M526">
            <v>24112479.609999999</v>
          </cell>
          <cell r="N526">
            <v>1</v>
          </cell>
          <cell r="O526">
            <v>24069578.760000002</v>
          </cell>
          <cell r="P526">
            <v>-7810949.7199999997</v>
          </cell>
          <cell r="Q526">
            <v>1</v>
          </cell>
          <cell r="R526">
            <v>1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str">
            <v>C-</v>
          </cell>
        </row>
        <row r="527">
          <cell r="D527" t="str">
            <v>11063</v>
          </cell>
          <cell r="E527" t="str">
            <v>จตุรพักตรพิมาน,รพช.</v>
          </cell>
          <cell r="F527" t="str">
            <v>รพช.</v>
          </cell>
          <cell r="G527">
            <v>60</v>
          </cell>
          <cell r="H527" t="str">
            <v>รพช.F2 30,000 - 60,000</v>
          </cell>
          <cell r="I527">
            <v>4.42</v>
          </cell>
          <cell r="J527">
            <v>4.12</v>
          </cell>
          <cell r="K527">
            <v>3.46</v>
          </cell>
          <cell r="L527">
            <v>70801732.819999993</v>
          </cell>
          <cell r="M527">
            <v>16220729.300000001</v>
          </cell>
          <cell r="N527">
            <v>0</v>
          </cell>
          <cell r="O527">
            <v>19382115.73</v>
          </cell>
          <cell r="P527">
            <v>50541025.289999999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0</v>
          </cell>
          <cell r="W527">
            <v>0</v>
          </cell>
          <cell r="X527" t="str">
            <v>C-</v>
          </cell>
        </row>
        <row r="528">
          <cell r="D528" t="str">
            <v>11064</v>
          </cell>
          <cell r="E528" t="str">
            <v>ธวัชบุรี,รพช.</v>
          </cell>
          <cell r="F528" t="str">
            <v>รพช.</v>
          </cell>
          <cell r="G528">
            <v>30</v>
          </cell>
          <cell r="H528" t="str">
            <v>รพช.F2 30,000 - 60,000</v>
          </cell>
          <cell r="I528">
            <v>1.35</v>
          </cell>
          <cell r="J528">
            <v>1.1499999999999999</v>
          </cell>
          <cell r="K528">
            <v>0.75</v>
          </cell>
          <cell r="L528">
            <v>9091466.4800000004</v>
          </cell>
          <cell r="M528">
            <v>23829831.649999999</v>
          </cell>
          <cell r="N528">
            <v>2</v>
          </cell>
          <cell r="O528">
            <v>22068165.469999999</v>
          </cell>
          <cell r="P528">
            <v>-8066814.3099999996</v>
          </cell>
          <cell r="Q528">
            <v>1</v>
          </cell>
          <cell r="R528">
            <v>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str">
            <v>C-</v>
          </cell>
        </row>
        <row r="529">
          <cell r="D529" t="str">
            <v>11065</v>
          </cell>
          <cell r="E529" t="str">
            <v>พนมไพร,รพช.</v>
          </cell>
          <cell r="F529" t="str">
            <v>รพช.</v>
          </cell>
          <cell r="G529">
            <v>42</v>
          </cell>
          <cell r="H529" t="str">
            <v>รพช.F1 50,000-100,000</v>
          </cell>
          <cell r="I529">
            <v>1.19</v>
          </cell>
          <cell r="J529">
            <v>1.03</v>
          </cell>
          <cell r="K529">
            <v>0.74</v>
          </cell>
          <cell r="L529">
            <v>9692229.4900000002</v>
          </cell>
          <cell r="M529">
            <v>12741949.859999999</v>
          </cell>
          <cell r="N529">
            <v>2</v>
          </cell>
          <cell r="O529">
            <v>16052005.92</v>
          </cell>
          <cell r="P529">
            <v>-14035276.42</v>
          </cell>
          <cell r="Q529">
            <v>0</v>
          </cell>
          <cell r="R529">
            <v>0</v>
          </cell>
          <cell r="S529">
            <v>0</v>
          </cell>
          <cell r="T529">
            <v>1</v>
          </cell>
          <cell r="U529">
            <v>1</v>
          </cell>
          <cell r="V529">
            <v>0</v>
          </cell>
          <cell r="W529">
            <v>0</v>
          </cell>
          <cell r="X529" t="str">
            <v>C-</v>
          </cell>
        </row>
        <row r="530">
          <cell r="D530" t="str">
            <v>11066</v>
          </cell>
          <cell r="E530" t="str">
            <v>โพนทอง,รพช.</v>
          </cell>
          <cell r="F530" t="str">
            <v>รพช.</v>
          </cell>
          <cell r="G530">
            <v>122</v>
          </cell>
          <cell r="H530" t="str">
            <v>รพช. M2 &gt;100</v>
          </cell>
          <cell r="I530">
            <v>1.01</v>
          </cell>
          <cell r="J530">
            <v>0.84</v>
          </cell>
          <cell r="K530">
            <v>0.33</v>
          </cell>
          <cell r="L530">
            <v>538974.19999999995</v>
          </cell>
          <cell r="M530">
            <v>43123648.920000002</v>
          </cell>
          <cell r="N530">
            <v>3</v>
          </cell>
          <cell r="O530">
            <v>43247759.18</v>
          </cell>
          <cell r="P530">
            <v>-55029321.060000002</v>
          </cell>
          <cell r="Q530">
            <v>1</v>
          </cell>
          <cell r="R530">
            <v>1</v>
          </cell>
          <cell r="S530">
            <v>0</v>
          </cell>
          <cell r="T530">
            <v>1</v>
          </cell>
          <cell r="U530">
            <v>0</v>
          </cell>
          <cell r="V530">
            <v>0</v>
          </cell>
          <cell r="W530">
            <v>0</v>
          </cell>
          <cell r="X530" t="str">
            <v>C</v>
          </cell>
        </row>
        <row r="531">
          <cell r="D531" t="str">
            <v>11067</v>
          </cell>
          <cell r="E531" t="str">
            <v>โพธิ์ชัย,รพช.</v>
          </cell>
          <cell r="F531" t="str">
            <v>รพช.</v>
          </cell>
          <cell r="G531">
            <v>30</v>
          </cell>
          <cell r="H531" t="str">
            <v>รพช.F2 30,000 - 60,000</v>
          </cell>
          <cell r="I531">
            <v>2.37</v>
          </cell>
          <cell r="J531">
            <v>2.11</v>
          </cell>
          <cell r="K531">
            <v>1.69</v>
          </cell>
          <cell r="L531">
            <v>30796436.699999999</v>
          </cell>
          <cell r="M531">
            <v>24517551.98</v>
          </cell>
          <cell r="N531">
            <v>0</v>
          </cell>
          <cell r="O531">
            <v>22281936.620000001</v>
          </cell>
          <cell r="P531">
            <v>15515983.060000001</v>
          </cell>
          <cell r="Q531">
            <v>1</v>
          </cell>
          <cell r="R531">
            <v>1</v>
          </cell>
          <cell r="S531">
            <v>0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 t="str">
            <v>C</v>
          </cell>
        </row>
        <row r="532">
          <cell r="D532" t="str">
            <v>11068</v>
          </cell>
          <cell r="E532" t="str">
            <v>หนองพอก,รพช.</v>
          </cell>
          <cell r="F532" t="str">
            <v>รพช.</v>
          </cell>
          <cell r="G532">
            <v>56</v>
          </cell>
          <cell r="H532" t="str">
            <v>รพช.F2 30,000 - 60,000</v>
          </cell>
          <cell r="I532">
            <v>2.34</v>
          </cell>
          <cell r="J532">
            <v>2.13</v>
          </cell>
          <cell r="K532">
            <v>1.64</v>
          </cell>
          <cell r="L532">
            <v>34495220.020000003</v>
          </cell>
          <cell r="M532">
            <v>19890414</v>
          </cell>
          <cell r="N532">
            <v>0</v>
          </cell>
          <cell r="O532">
            <v>23940898.289999999</v>
          </cell>
          <cell r="P532">
            <v>16394251.119999999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0</v>
          </cell>
          <cell r="V532">
            <v>0</v>
          </cell>
          <cell r="W532">
            <v>0</v>
          </cell>
          <cell r="X532" t="str">
            <v>C</v>
          </cell>
        </row>
        <row r="533">
          <cell r="D533" t="str">
            <v>11069</v>
          </cell>
          <cell r="E533" t="str">
            <v>เสลภูมิ,รพช.</v>
          </cell>
          <cell r="F533" t="str">
            <v>รพช.</v>
          </cell>
          <cell r="G533">
            <v>86</v>
          </cell>
          <cell r="H533" t="str">
            <v>รพช. M2 &lt;=100</v>
          </cell>
          <cell r="I533">
            <v>1.19</v>
          </cell>
          <cell r="J533">
            <v>0.96</v>
          </cell>
          <cell r="K533">
            <v>0.7</v>
          </cell>
          <cell r="L533">
            <v>11802578.390000001</v>
          </cell>
          <cell r="M533">
            <v>36478112.460000001</v>
          </cell>
          <cell r="N533">
            <v>3</v>
          </cell>
          <cell r="O533">
            <v>35720722.130000003</v>
          </cell>
          <cell r="P533">
            <v>-17758337.329999998</v>
          </cell>
          <cell r="Q533">
            <v>1</v>
          </cell>
          <cell r="R533">
            <v>1</v>
          </cell>
          <cell r="S533">
            <v>0</v>
          </cell>
          <cell r="T533">
            <v>1</v>
          </cell>
          <cell r="U533">
            <v>1</v>
          </cell>
          <cell r="V533">
            <v>0</v>
          </cell>
          <cell r="W533">
            <v>0</v>
          </cell>
          <cell r="X533" t="str">
            <v>B-</v>
          </cell>
        </row>
        <row r="534">
          <cell r="D534" t="str">
            <v>11070</v>
          </cell>
          <cell r="E534" t="str">
            <v>สุวรรณภูมิ,รพช.</v>
          </cell>
          <cell r="F534" t="str">
            <v>รพช.</v>
          </cell>
          <cell r="G534">
            <v>156</v>
          </cell>
          <cell r="H534" t="str">
            <v>รพช. M2 &gt;100</v>
          </cell>
          <cell r="I534">
            <v>1.75</v>
          </cell>
          <cell r="J534">
            <v>1.38</v>
          </cell>
          <cell r="K534">
            <v>1.03</v>
          </cell>
          <cell r="L534">
            <v>39710815.039999999</v>
          </cell>
          <cell r="M534">
            <v>23681319.890000001</v>
          </cell>
          <cell r="N534">
            <v>0</v>
          </cell>
          <cell r="O534">
            <v>26389210.219999999</v>
          </cell>
          <cell r="P534">
            <v>1756267.32</v>
          </cell>
          <cell r="Q534">
            <v>0</v>
          </cell>
          <cell r="R534">
            <v>1</v>
          </cell>
          <cell r="S534">
            <v>0</v>
          </cell>
          <cell r="T534">
            <v>1</v>
          </cell>
          <cell r="U534">
            <v>1</v>
          </cell>
          <cell r="V534">
            <v>0</v>
          </cell>
          <cell r="W534">
            <v>0</v>
          </cell>
          <cell r="X534" t="str">
            <v>C</v>
          </cell>
        </row>
        <row r="535">
          <cell r="D535" t="str">
            <v>11071</v>
          </cell>
          <cell r="E535" t="str">
            <v>เมืองสรวง,รพช.</v>
          </cell>
          <cell r="F535" t="str">
            <v>รพช.</v>
          </cell>
          <cell r="G535">
            <v>30</v>
          </cell>
          <cell r="H535" t="str">
            <v>รพช.F2 &lt;=30,000</v>
          </cell>
          <cell r="I535">
            <v>2.27</v>
          </cell>
          <cell r="J535">
            <v>2.0699999999999998</v>
          </cell>
          <cell r="K535">
            <v>1.31</v>
          </cell>
          <cell r="L535">
            <v>21139470.190000001</v>
          </cell>
          <cell r="M535">
            <v>3977910.87</v>
          </cell>
          <cell r="N535">
            <v>0</v>
          </cell>
          <cell r="O535">
            <v>5407106.6900000004</v>
          </cell>
          <cell r="P535">
            <v>5115343.96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str">
            <v>F</v>
          </cell>
        </row>
        <row r="536">
          <cell r="D536" t="str">
            <v>11072</v>
          </cell>
          <cell r="E536" t="str">
            <v>โพนทราย,รพช.</v>
          </cell>
          <cell r="F536" t="str">
            <v>รพช.</v>
          </cell>
          <cell r="G536">
            <v>30</v>
          </cell>
          <cell r="H536" t="str">
            <v>รพช.F2 &lt;=30,000</v>
          </cell>
          <cell r="I536">
            <v>2.08</v>
          </cell>
          <cell r="J536">
            <v>1.83</v>
          </cell>
          <cell r="K536">
            <v>1.56</v>
          </cell>
          <cell r="L536">
            <v>18512247.73</v>
          </cell>
          <cell r="M536">
            <v>14776017.58</v>
          </cell>
          <cell r="N536">
            <v>0</v>
          </cell>
          <cell r="O536">
            <v>12152760.99</v>
          </cell>
          <cell r="P536">
            <v>9508653.6500000004</v>
          </cell>
          <cell r="Q536">
            <v>1</v>
          </cell>
          <cell r="R536">
            <v>1</v>
          </cell>
          <cell r="S536">
            <v>0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 t="str">
            <v>C</v>
          </cell>
        </row>
        <row r="537">
          <cell r="D537" t="str">
            <v>11073</v>
          </cell>
          <cell r="E537" t="str">
            <v>อาจสามารถ,รพช.</v>
          </cell>
          <cell r="F537" t="str">
            <v>รพช.</v>
          </cell>
          <cell r="G537">
            <v>38</v>
          </cell>
          <cell r="H537" t="str">
            <v>รพช.F2 30,000 - 60,000</v>
          </cell>
          <cell r="I537">
            <v>1.42</v>
          </cell>
          <cell r="J537">
            <v>1.22</v>
          </cell>
          <cell r="K537">
            <v>0.95</v>
          </cell>
          <cell r="L537">
            <v>13212105.529999999</v>
          </cell>
          <cell r="M537">
            <v>25549476.789999999</v>
          </cell>
          <cell r="N537">
            <v>1</v>
          </cell>
          <cell r="O537">
            <v>26773923.48</v>
          </cell>
          <cell r="P537">
            <v>-1699792.67</v>
          </cell>
          <cell r="Q537">
            <v>1</v>
          </cell>
          <cell r="R537">
            <v>1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str">
            <v>C-</v>
          </cell>
        </row>
        <row r="538">
          <cell r="D538" t="str">
            <v>11074</v>
          </cell>
          <cell r="E538" t="str">
            <v>เมยวดี,รพช.</v>
          </cell>
          <cell r="F538" t="str">
            <v>รพช.</v>
          </cell>
          <cell r="G538">
            <v>28</v>
          </cell>
          <cell r="H538" t="str">
            <v>รพช.F2 &lt;=30,000</v>
          </cell>
          <cell r="I538">
            <v>1.5</v>
          </cell>
          <cell r="J538">
            <v>1.32</v>
          </cell>
          <cell r="K538">
            <v>1.08</v>
          </cell>
          <cell r="L538">
            <v>9289225.4700000007</v>
          </cell>
          <cell r="M538">
            <v>9643548.8399999999</v>
          </cell>
          <cell r="N538">
            <v>0</v>
          </cell>
          <cell r="O538">
            <v>10738383.539999999</v>
          </cell>
          <cell r="P538">
            <v>1526246.83</v>
          </cell>
          <cell r="Q538">
            <v>1</v>
          </cell>
          <cell r="R538">
            <v>1</v>
          </cell>
          <cell r="S538">
            <v>0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 t="str">
            <v>C</v>
          </cell>
        </row>
        <row r="539">
          <cell r="D539" t="str">
            <v>11075</v>
          </cell>
          <cell r="E539" t="str">
            <v>ศรีสมเด็จ,รพช.</v>
          </cell>
          <cell r="F539" t="str">
            <v>รพช.</v>
          </cell>
          <cell r="G539">
            <v>38</v>
          </cell>
          <cell r="H539" t="str">
            <v>รพช.F2 &lt;=30,000</v>
          </cell>
          <cell r="I539">
            <v>2.0699999999999998</v>
          </cell>
          <cell r="J539">
            <v>1.76</v>
          </cell>
          <cell r="K539">
            <v>1.4</v>
          </cell>
          <cell r="L539">
            <v>16415295.15</v>
          </cell>
          <cell r="M539">
            <v>14988108.789999999</v>
          </cell>
          <cell r="N539">
            <v>0</v>
          </cell>
          <cell r="O539">
            <v>14093278.51</v>
          </cell>
          <cell r="P539">
            <v>6202608.4299999997</v>
          </cell>
          <cell r="Q539">
            <v>1</v>
          </cell>
          <cell r="R539">
            <v>1</v>
          </cell>
          <cell r="S539">
            <v>0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 t="str">
            <v>C</v>
          </cell>
        </row>
        <row r="540">
          <cell r="D540" t="str">
            <v>11076</v>
          </cell>
          <cell r="E540" t="str">
            <v>จังหาร,รพช.</v>
          </cell>
          <cell r="F540" t="str">
            <v>รพช.</v>
          </cell>
          <cell r="G540">
            <v>37</v>
          </cell>
          <cell r="H540" t="str">
            <v>รพช.F2 30,000 - 60,000</v>
          </cell>
          <cell r="I540">
            <v>1.67</v>
          </cell>
          <cell r="J540">
            <v>1.42</v>
          </cell>
          <cell r="K540">
            <v>1.2</v>
          </cell>
          <cell r="L540">
            <v>13162595.91</v>
          </cell>
          <cell r="M540">
            <v>10993702.59</v>
          </cell>
          <cell r="N540">
            <v>0</v>
          </cell>
          <cell r="O540">
            <v>12457747.210000001</v>
          </cell>
          <cell r="P540">
            <v>3726377.98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0</v>
          </cell>
          <cell r="W540">
            <v>0</v>
          </cell>
          <cell r="X540" t="str">
            <v>C</v>
          </cell>
        </row>
        <row r="541">
          <cell r="D541" t="str">
            <v>27988</v>
          </cell>
          <cell r="E541" t="str">
            <v>ทุ่งเขาหลวง,รพช.</v>
          </cell>
          <cell r="F541" t="str">
            <v>รพช.</v>
          </cell>
          <cell r="G541">
            <v>10</v>
          </cell>
          <cell r="H541" t="str">
            <v>รพช.F3 15,000-25,000</v>
          </cell>
          <cell r="I541">
            <v>3.52</v>
          </cell>
          <cell r="J541">
            <v>3</v>
          </cell>
          <cell r="K541">
            <v>2.81</v>
          </cell>
          <cell r="L541">
            <v>20181784.98</v>
          </cell>
          <cell r="M541">
            <v>11907960.26</v>
          </cell>
          <cell r="N541">
            <v>0</v>
          </cell>
          <cell r="O541">
            <v>10586347.369999999</v>
          </cell>
          <cell r="P541">
            <v>14514713.85</v>
          </cell>
          <cell r="Q541">
            <v>1</v>
          </cell>
          <cell r="R541">
            <v>1</v>
          </cell>
          <cell r="S541">
            <v>0</v>
          </cell>
          <cell r="T541">
            <v>1</v>
          </cell>
          <cell r="U541">
            <v>1</v>
          </cell>
          <cell r="V541">
            <v>0</v>
          </cell>
          <cell r="W541">
            <v>0</v>
          </cell>
          <cell r="X541" t="str">
            <v>B-</v>
          </cell>
        </row>
        <row r="542">
          <cell r="D542" t="str">
            <v>27989</v>
          </cell>
          <cell r="E542" t="str">
            <v>เชียงขวัญ,รพช.</v>
          </cell>
          <cell r="F542" t="str">
            <v>รพช.</v>
          </cell>
          <cell r="G542">
            <v>0</v>
          </cell>
          <cell r="H542" t="str">
            <v>รพช.F3 15,000-25,000</v>
          </cell>
          <cell r="I542">
            <v>1.78</v>
          </cell>
          <cell r="J542">
            <v>1.53</v>
          </cell>
          <cell r="K542">
            <v>1.39</v>
          </cell>
          <cell r="L542">
            <v>8086566.6799999997</v>
          </cell>
          <cell r="M542">
            <v>7718841.4900000002</v>
          </cell>
          <cell r="N542">
            <v>0</v>
          </cell>
          <cell r="O542">
            <v>10793411.27</v>
          </cell>
          <cell r="P542">
            <v>3843075.14</v>
          </cell>
          <cell r="Q542">
            <v>1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str">
            <v>D</v>
          </cell>
        </row>
        <row r="543">
          <cell r="D543" t="str">
            <v>27990</v>
          </cell>
          <cell r="E543" t="str">
            <v>หนองฮี,รพช.</v>
          </cell>
          <cell r="F543" t="str">
            <v>รพช.</v>
          </cell>
          <cell r="G543">
            <v>0</v>
          </cell>
          <cell r="H543" t="str">
            <v>รพช.F3 15,000-25,000</v>
          </cell>
          <cell r="I543">
            <v>1.24</v>
          </cell>
          <cell r="J543">
            <v>1.07</v>
          </cell>
          <cell r="K543">
            <v>0.97</v>
          </cell>
          <cell r="L543">
            <v>4131073.42</v>
          </cell>
          <cell r="M543">
            <v>7776888.1100000003</v>
          </cell>
          <cell r="N543">
            <v>1</v>
          </cell>
          <cell r="O543">
            <v>8062823.6500000004</v>
          </cell>
          <cell r="P543">
            <v>-772079.46</v>
          </cell>
          <cell r="Q543">
            <v>0</v>
          </cell>
          <cell r="R543">
            <v>0</v>
          </cell>
          <cell r="S543">
            <v>0</v>
          </cell>
          <cell r="T543">
            <v>1</v>
          </cell>
          <cell r="U543">
            <v>1</v>
          </cell>
          <cell r="V543">
            <v>0</v>
          </cell>
          <cell r="W543">
            <v>0</v>
          </cell>
          <cell r="X543" t="str">
            <v>C-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14</v>
          </cell>
          <cell r="R544">
            <v>14</v>
          </cell>
          <cell r="S544">
            <v>1</v>
          </cell>
          <cell r="T544">
            <v>15</v>
          </cell>
          <cell r="U544">
            <v>7</v>
          </cell>
          <cell r="V544">
            <v>0</v>
          </cell>
          <cell r="W544">
            <v>2</v>
          </cell>
          <cell r="X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47</v>
          </cell>
          <cell r="R545">
            <v>49</v>
          </cell>
          <cell r="S545">
            <v>6</v>
          </cell>
          <cell r="T545">
            <v>56</v>
          </cell>
          <cell r="U545">
            <v>33</v>
          </cell>
          <cell r="V545">
            <v>1</v>
          </cell>
          <cell r="W545">
            <v>24</v>
          </cell>
          <cell r="X545">
            <v>0</v>
          </cell>
        </row>
        <row r="546">
          <cell r="D546" t="str">
            <v>10711</v>
          </cell>
          <cell r="E546" t="str">
            <v>นครพนม,รพท.</v>
          </cell>
          <cell r="F546" t="str">
            <v>รพท.</v>
          </cell>
          <cell r="G546">
            <v>405</v>
          </cell>
          <cell r="H546" t="str">
            <v>รพท.S &gt;400</v>
          </cell>
          <cell r="I546">
            <v>2.17</v>
          </cell>
          <cell r="J546">
            <v>2.06</v>
          </cell>
          <cell r="K546">
            <v>1</v>
          </cell>
          <cell r="L546">
            <v>241777147.02000001</v>
          </cell>
          <cell r="M546">
            <v>87729251.159999996</v>
          </cell>
          <cell r="N546">
            <v>0</v>
          </cell>
          <cell r="O546">
            <v>66700763.299999997</v>
          </cell>
          <cell r="P546">
            <v>-22563401.789999999</v>
          </cell>
          <cell r="Q546">
            <v>1</v>
          </cell>
          <cell r="R546">
            <v>1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1</v>
          </cell>
          <cell r="X546" t="str">
            <v>C</v>
          </cell>
        </row>
        <row r="547">
          <cell r="D547" t="str">
            <v>11104</v>
          </cell>
          <cell r="E547" t="str">
            <v>ปลาปาก,รพช.</v>
          </cell>
          <cell r="F547" t="str">
            <v>รพช.</v>
          </cell>
          <cell r="G547">
            <v>40</v>
          </cell>
          <cell r="H547" t="str">
            <v>รพช.F2 30,000 - 60,000</v>
          </cell>
          <cell r="I547">
            <v>5.65</v>
          </cell>
          <cell r="J547">
            <v>5.24</v>
          </cell>
          <cell r="K547">
            <v>3.81</v>
          </cell>
          <cell r="L547">
            <v>50481760.609999999</v>
          </cell>
          <cell r="M547">
            <v>16470593.310000001</v>
          </cell>
          <cell r="N547">
            <v>0</v>
          </cell>
          <cell r="O547">
            <v>15159765.029999999</v>
          </cell>
          <cell r="P547">
            <v>30496722.699999999</v>
          </cell>
          <cell r="Q547">
            <v>0</v>
          </cell>
          <cell r="R547">
            <v>1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str">
            <v>D</v>
          </cell>
        </row>
        <row r="548">
          <cell r="D548" t="str">
            <v>11105</v>
          </cell>
          <cell r="E548" t="str">
            <v>ท่าอุเทน,รพช.</v>
          </cell>
          <cell r="F548" t="str">
            <v>รพช.</v>
          </cell>
          <cell r="G548">
            <v>40</v>
          </cell>
          <cell r="H548" t="str">
            <v>รพช.F2 30,000 - 60,000</v>
          </cell>
          <cell r="I548">
            <v>3.3</v>
          </cell>
          <cell r="J548">
            <v>3.08</v>
          </cell>
          <cell r="K548">
            <v>2.64</v>
          </cell>
          <cell r="L548">
            <v>29366654.989999998</v>
          </cell>
          <cell r="M548">
            <v>18929604.469999999</v>
          </cell>
          <cell r="N548">
            <v>0</v>
          </cell>
          <cell r="O548">
            <v>17470033.289999999</v>
          </cell>
          <cell r="P548">
            <v>20867621.649999999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0</v>
          </cell>
          <cell r="W548">
            <v>1</v>
          </cell>
          <cell r="X548" t="str">
            <v>B</v>
          </cell>
        </row>
        <row r="549">
          <cell r="D549" t="str">
            <v>11106</v>
          </cell>
          <cell r="E549" t="str">
            <v>บ้านแพง,รพช.</v>
          </cell>
          <cell r="F549" t="str">
            <v>รพช.</v>
          </cell>
          <cell r="G549">
            <v>43</v>
          </cell>
          <cell r="H549" t="str">
            <v>รพช.F2 &lt;=30,000</v>
          </cell>
          <cell r="I549">
            <v>2.52</v>
          </cell>
          <cell r="J549">
            <v>2.3199999999999998</v>
          </cell>
          <cell r="K549">
            <v>1.92</v>
          </cell>
          <cell r="L549">
            <v>27708571.329999998</v>
          </cell>
          <cell r="M549">
            <v>11662326.880000001</v>
          </cell>
          <cell r="N549">
            <v>0</v>
          </cell>
          <cell r="O549">
            <v>12715042.939999999</v>
          </cell>
          <cell r="P549">
            <v>16695118.640000001</v>
          </cell>
          <cell r="Q549">
            <v>1</v>
          </cell>
          <cell r="R549">
            <v>1</v>
          </cell>
          <cell r="S549">
            <v>0</v>
          </cell>
          <cell r="T549">
            <v>1</v>
          </cell>
          <cell r="U549">
            <v>0</v>
          </cell>
          <cell r="V549">
            <v>0</v>
          </cell>
          <cell r="W549">
            <v>0</v>
          </cell>
          <cell r="X549" t="str">
            <v>C</v>
          </cell>
        </row>
        <row r="550">
          <cell r="D550" t="str">
            <v>11107</v>
          </cell>
          <cell r="E550" t="str">
            <v>นาทม,รพช.</v>
          </cell>
          <cell r="F550" t="str">
            <v>รพช.</v>
          </cell>
          <cell r="G550">
            <v>30</v>
          </cell>
          <cell r="H550" t="str">
            <v>รพช.F2 &lt;=30,000</v>
          </cell>
          <cell r="I550">
            <v>3.6</v>
          </cell>
          <cell r="J550">
            <v>3.26</v>
          </cell>
          <cell r="K550">
            <v>2.78</v>
          </cell>
          <cell r="L550">
            <v>22370830.850000001</v>
          </cell>
          <cell r="M550">
            <v>13760582.59</v>
          </cell>
          <cell r="N550">
            <v>0</v>
          </cell>
          <cell r="O550">
            <v>13115597.75</v>
          </cell>
          <cell r="P550">
            <v>15355377.09</v>
          </cell>
          <cell r="Q550">
            <v>1</v>
          </cell>
          <cell r="R550">
            <v>1</v>
          </cell>
          <cell r="S550">
            <v>0</v>
          </cell>
          <cell r="T550">
            <v>1</v>
          </cell>
          <cell r="U550">
            <v>0</v>
          </cell>
          <cell r="V550">
            <v>0</v>
          </cell>
          <cell r="W550">
            <v>0</v>
          </cell>
          <cell r="X550" t="str">
            <v>C</v>
          </cell>
        </row>
        <row r="551">
          <cell r="D551" t="str">
            <v>11108</v>
          </cell>
          <cell r="E551" t="str">
            <v>เรณูนคร,รพช.</v>
          </cell>
          <cell r="F551" t="str">
            <v>รพช.</v>
          </cell>
          <cell r="G551">
            <v>40</v>
          </cell>
          <cell r="H551" t="str">
            <v>รพช.F2 30,000 - 60,000</v>
          </cell>
          <cell r="I551">
            <v>2.14</v>
          </cell>
          <cell r="J551">
            <v>1.81</v>
          </cell>
          <cell r="K551">
            <v>1.3</v>
          </cell>
          <cell r="L551">
            <v>22769972.699999999</v>
          </cell>
          <cell r="M551">
            <v>7096039.4900000002</v>
          </cell>
          <cell r="N551">
            <v>0</v>
          </cell>
          <cell r="O551">
            <v>6210466.21</v>
          </cell>
          <cell r="P551">
            <v>6137618.2400000002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  <cell r="U551">
            <v>0</v>
          </cell>
          <cell r="V551">
            <v>0</v>
          </cell>
          <cell r="W551">
            <v>0</v>
          </cell>
          <cell r="X551" t="str">
            <v>D</v>
          </cell>
        </row>
        <row r="552">
          <cell r="D552" t="str">
            <v>11109</v>
          </cell>
          <cell r="E552" t="str">
            <v>นาแก,รพช.</v>
          </cell>
          <cell r="F552" t="str">
            <v>รพช.</v>
          </cell>
          <cell r="G552">
            <v>60</v>
          </cell>
          <cell r="H552" t="str">
            <v>รพช.F2 30,000 - 60,000</v>
          </cell>
          <cell r="I552">
            <v>3</v>
          </cell>
          <cell r="J552">
            <v>2.76</v>
          </cell>
          <cell r="K552">
            <v>2.2599999999999998</v>
          </cell>
          <cell r="L552">
            <v>37225040.090000004</v>
          </cell>
          <cell r="M552">
            <v>3192192.52</v>
          </cell>
          <cell r="N552">
            <v>0</v>
          </cell>
          <cell r="O552">
            <v>6396973.9699999997</v>
          </cell>
          <cell r="P552">
            <v>23473635.530000001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0</v>
          </cell>
          <cell r="V552">
            <v>0</v>
          </cell>
          <cell r="W552">
            <v>0</v>
          </cell>
          <cell r="X552" t="str">
            <v>D</v>
          </cell>
        </row>
        <row r="553">
          <cell r="D553" t="str">
            <v>11110</v>
          </cell>
          <cell r="E553" t="str">
            <v>ศรีสงคราม,รพช.</v>
          </cell>
          <cell r="F553" t="str">
            <v>รพช.</v>
          </cell>
          <cell r="G553">
            <v>88</v>
          </cell>
          <cell r="H553" t="str">
            <v>รพช.F1 50,000-100,000</v>
          </cell>
          <cell r="I553">
            <v>2.65</v>
          </cell>
          <cell r="J553">
            <v>2.44</v>
          </cell>
          <cell r="K553">
            <v>1.74</v>
          </cell>
          <cell r="L553">
            <v>66230309.109999999</v>
          </cell>
          <cell r="M553">
            <v>19043483.210000001</v>
          </cell>
          <cell r="N553">
            <v>0</v>
          </cell>
          <cell r="O553">
            <v>20187100.920000002</v>
          </cell>
          <cell r="P553">
            <v>28798985.600000001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  <cell r="U553">
            <v>1</v>
          </cell>
          <cell r="V553">
            <v>0</v>
          </cell>
          <cell r="W553">
            <v>0</v>
          </cell>
          <cell r="X553" t="str">
            <v>C-</v>
          </cell>
        </row>
        <row r="554">
          <cell r="D554" t="str">
            <v>11111</v>
          </cell>
          <cell r="E554" t="str">
            <v>นาหว้า,รพช.</v>
          </cell>
          <cell r="F554" t="str">
            <v>รพช.</v>
          </cell>
          <cell r="G554">
            <v>36</v>
          </cell>
          <cell r="H554" t="str">
            <v>รพช.F2 30,000 - 60,000</v>
          </cell>
          <cell r="I554">
            <v>3.49</v>
          </cell>
          <cell r="J554">
            <v>3.32</v>
          </cell>
          <cell r="K554">
            <v>2.83</v>
          </cell>
          <cell r="L554">
            <v>42157383.630000003</v>
          </cell>
          <cell r="M554">
            <v>15308883.91</v>
          </cell>
          <cell r="N554">
            <v>0</v>
          </cell>
          <cell r="O554">
            <v>13170270.98</v>
          </cell>
          <cell r="P554">
            <v>30474567.629999999</v>
          </cell>
          <cell r="Q554">
            <v>0</v>
          </cell>
          <cell r="R554">
            <v>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str">
            <v>D</v>
          </cell>
        </row>
        <row r="555">
          <cell r="D555" t="str">
            <v>11112</v>
          </cell>
          <cell r="E555" t="str">
            <v>โพนสวรรค์,รพช.</v>
          </cell>
          <cell r="F555" t="str">
            <v>รพช.</v>
          </cell>
          <cell r="G555">
            <v>30</v>
          </cell>
          <cell r="H555" t="str">
            <v>รพช.F2 30,000 - 60,000</v>
          </cell>
          <cell r="I555">
            <v>5.38</v>
          </cell>
          <cell r="J555">
            <v>4.8899999999999997</v>
          </cell>
          <cell r="K555">
            <v>4.28</v>
          </cell>
          <cell r="L555">
            <v>48350164.350000001</v>
          </cell>
          <cell r="M555">
            <v>34221285.899999999</v>
          </cell>
          <cell r="N555">
            <v>0</v>
          </cell>
          <cell r="O555">
            <v>30520588.940000001</v>
          </cell>
          <cell r="P555">
            <v>36366923</v>
          </cell>
          <cell r="Q555">
            <v>1</v>
          </cell>
          <cell r="R555">
            <v>1</v>
          </cell>
          <cell r="S555">
            <v>1</v>
          </cell>
          <cell r="T555">
            <v>1</v>
          </cell>
          <cell r="U555">
            <v>1</v>
          </cell>
          <cell r="V555">
            <v>0</v>
          </cell>
          <cell r="W555">
            <v>0</v>
          </cell>
          <cell r="X555" t="str">
            <v>B</v>
          </cell>
        </row>
        <row r="556">
          <cell r="D556" t="str">
            <v>11451</v>
          </cell>
          <cell r="E556" t="str">
            <v>รพร.ธาตุพนม</v>
          </cell>
          <cell r="F556" t="str">
            <v>รพช.</v>
          </cell>
          <cell r="G556">
            <v>120</v>
          </cell>
          <cell r="H556" t="str">
            <v>รพช. M2 &gt;100</v>
          </cell>
          <cell r="I556">
            <v>0.98</v>
          </cell>
          <cell r="J556">
            <v>0.86</v>
          </cell>
          <cell r="K556">
            <v>0.5</v>
          </cell>
          <cell r="L556">
            <v>-1371208.86</v>
          </cell>
          <cell r="M556">
            <v>3527912.52</v>
          </cell>
          <cell r="N556">
            <v>4</v>
          </cell>
          <cell r="O556">
            <v>6622405.7599999998</v>
          </cell>
          <cell r="P556">
            <v>-36850768.390000001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str">
            <v>F</v>
          </cell>
        </row>
        <row r="557">
          <cell r="D557" t="str">
            <v>40840</v>
          </cell>
          <cell r="E557" t="str">
            <v>วังยาง,รพช.</v>
          </cell>
          <cell r="F557" t="str">
            <v>รพช.</v>
          </cell>
          <cell r="G557">
            <v>25</v>
          </cell>
          <cell r="H557" t="str">
            <v>รพช.F3 &lt;=15,000</v>
          </cell>
          <cell r="I557">
            <v>3.04</v>
          </cell>
          <cell r="J557">
            <v>2.64</v>
          </cell>
          <cell r="K557">
            <v>2.2799999999999998</v>
          </cell>
          <cell r="L557">
            <v>14959479.789999999</v>
          </cell>
          <cell r="M557">
            <v>5410693.7300000004</v>
          </cell>
          <cell r="N557">
            <v>0</v>
          </cell>
          <cell r="O557">
            <v>8611455.1799999997</v>
          </cell>
          <cell r="P557">
            <v>9349924.3100000005</v>
          </cell>
          <cell r="Q557">
            <v>1</v>
          </cell>
          <cell r="R557">
            <v>0</v>
          </cell>
          <cell r="S557">
            <v>0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 t="str">
            <v>C-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6</v>
          </cell>
          <cell r="R558">
            <v>7</v>
          </cell>
          <cell r="S558">
            <v>1</v>
          </cell>
          <cell r="T558">
            <v>8</v>
          </cell>
          <cell r="U558">
            <v>3</v>
          </cell>
          <cell r="V558">
            <v>0</v>
          </cell>
          <cell r="W558">
            <v>2</v>
          </cell>
          <cell r="X558">
            <v>0</v>
          </cell>
        </row>
        <row r="559">
          <cell r="D559" t="str">
            <v>11040</v>
          </cell>
          <cell r="E559" t="str">
            <v>บึงกาฬ,รพท.</v>
          </cell>
          <cell r="F559" t="str">
            <v>รพท.</v>
          </cell>
          <cell r="G559">
            <v>259</v>
          </cell>
          <cell r="H559" t="str">
            <v>รพท.S &lt;=400</v>
          </cell>
          <cell r="I559">
            <v>1.44</v>
          </cell>
          <cell r="J559">
            <v>1.27</v>
          </cell>
          <cell r="K559">
            <v>0.83</v>
          </cell>
          <cell r="L559">
            <v>69086217.260000005</v>
          </cell>
          <cell r="M559">
            <v>33075100.25</v>
          </cell>
          <cell r="N559">
            <v>1</v>
          </cell>
          <cell r="O559">
            <v>56135971.740000002</v>
          </cell>
          <cell r="P559">
            <v>-27482421.969999999</v>
          </cell>
          <cell r="Q559">
            <v>1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 t="str">
            <v>C-</v>
          </cell>
        </row>
        <row r="560">
          <cell r="D560" t="str">
            <v>11041</v>
          </cell>
          <cell r="E560" t="str">
            <v>พรเจริญ,รพช.</v>
          </cell>
          <cell r="F560" t="str">
            <v>รพช.</v>
          </cell>
          <cell r="G560">
            <v>42</v>
          </cell>
          <cell r="H560" t="str">
            <v>รพช.F2 30,000 - 60,000</v>
          </cell>
          <cell r="I560">
            <v>3.19</v>
          </cell>
          <cell r="J560">
            <v>2.94</v>
          </cell>
          <cell r="K560">
            <v>2.61</v>
          </cell>
          <cell r="L560">
            <v>43619648.420000002</v>
          </cell>
          <cell r="M560">
            <v>15563307.4</v>
          </cell>
          <cell r="N560">
            <v>0</v>
          </cell>
          <cell r="O560">
            <v>16075140.67</v>
          </cell>
          <cell r="P560">
            <v>32133781</v>
          </cell>
          <cell r="Q560">
            <v>1</v>
          </cell>
          <cell r="R560">
            <v>1</v>
          </cell>
          <cell r="S560">
            <v>0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 t="str">
            <v>C</v>
          </cell>
        </row>
        <row r="561">
          <cell r="D561" t="str">
            <v>11043</v>
          </cell>
          <cell r="E561" t="str">
            <v>โซ่พิสัย,รพช.</v>
          </cell>
          <cell r="F561" t="str">
            <v>รพช.</v>
          </cell>
          <cell r="G561">
            <v>75</v>
          </cell>
          <cell r="H561" t="str">
            <v>รพช.F2 30,000 - 60,000</v>
          </cell>
          <cell r="I561">
            <v>2.44</v>
          </cell>
          <cell r="J561">
            <v>2.29</v>
          </cell>
          <cell r="K561">
            <v>1.9</v>
          </cell>
          <cell r="L561">
            <v>41347846.200000003</v>
          </cell>
          <cell r="M561">
            <v>18331266.91</v>
          </cell>
          <cell r="N561">
            <v>0</v>
          </cell>
          <cell r="O561">
            <v>19328591.84</v>
          </cell>
          <cell r="P561">
            <v>25674949.27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0</v>
          </cell>
          <cell r="W561">
            <v>0</v>
          </cell>
          <cell r="X561" t="str">
            <v>C</v>
          </cell>
        </row>
        <row r="562">
          <cell r="D562" t="str">
            <v>11046</v>
          </cell>
          <cell r="E562" t="str">
            <v>เซกา,รพช.</v>
          </cell>
          <cell r="F562" t="str">
            <v>รพช.</v>
          </cell>
          <cell r="G562">
            <v>120</v>
          </cell>
          <cell r="H562" t="str">
            <v>รพช. M2 &gt;100</v>
          </cell>
          <cell r="I562">
            <v>2.1800000000000002</v>
          </cell>
          <cell r="J562">
            <v>2.0299999999999998</v>
          </cell>
          <cell r="K562">
            <v>1.2</v>
          </cell>
          <cell r="L562">
            <v>60672882.799999997</v>
          </cell>
          <cell r="M562">
            <v>20569290.960000001</v>
          </cell>
          <cell r="N562">
            <v>0</v>
          </cell>
          <cell r="O562">
            <v>23869722.579999998</v>
          </cell>
          <cell r="P562">
            <v>9659931.9199999999</v>
          </cell>
          <cell r="Q562">
            <v>1</v>
          </cell>
          <cell r="R562">
            <v>0</v>
          </cell>
          <cell r="S562">
            <v>0</v>
          </cell>
          <cell r="T562">
            <v>0</v>
          </cell>
          <cell r="U562">
            <v>1</v>
          </cell>
          <cell r="V562">
            <v>0</v>
          </cell>
          <cell r="W562">
            <v>1</v>
          </cell>
          <cell r="X562" t="str">
            <v>C</v>
          </cell>
        </row>
        <row r="563">
          <cell r="D563" t="str">
            <v>11047</v>
          </cell>
          <cell r="E563" t="str">
            <v>ปากคาด,รพช.</v>
          </cell>
          <cell r="F563" t="str">
            <v>รพช.</v>
          </cell>
          <cell r="G563">
            <v>37</v>
          </cell>
          <cell r="H563" t="str">
            <v>รพช.F2 30,000 - 60,000</v>
          </cell>
          <cell r="I563">
            <v>3.53</v>
          </cell>
          <cell r="J563">
            <v>3.22</v>
          </cell>
          <cell r="K563">
            <v>2.44</v>
          </cell>
          <cell r="L563">
            <v>44371070.200000003</v>
          </cell>
          <cell r="M563">
            <v>14774730.16</v>
          </cell>
          <cell r="N563">
            <v>0</v>
          </cell>
          <cell r="O563">
            <v>14901888.73</v>
          </cell>
          <cell r="P563">
            <v>25325783.010000002</v>
          </cell>
          <cell r="Q563">
            <v>1</v>
          </cell>
          <cell r="R563">
            <v>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str">
            <v>C-</v>
          </cell>
        </row>
        <row r="564">
          <cell r="D564" t="str">
            <v>11048</v>
          </cell>
          <cell r="E564" t="str">
            <v>บึงโขงหลง,รพช.</v>
          </cell>
          <cell r="F564" t="str">
            <v>รพช.</v>
          </cell>
          <cell r="G564">
            <v>62</v>
          </cell>
          <cell r="H564" t="str">
            <v>รพช.F2 30,000 - 60,000</v>
          </cell>
          <cell r="I564">
            <v>3.27</v>
          </cell>
          <cell r="J564">
            <v>2.84</v>
          </cell>
          <cell r="K564">
            <v>2.5099999999999998</v>
          </cell>
          <cell r="L564">
            <v>39517118.710000001</v>
          </cell>
          <cell r="M564">
            <v>21188504.629999999</v>
          </cell>
          <cell r="N564">
            <v>0</v>
          </cell>
          <cell r="O564">
            <v>21218690.460000001</v>
          </cell>
          <cell r="P564">
            <v>26237978.48</v>
          </cell>
          <cell r="Q564">
            <v>1</v>
          </cell>
          <cell r="R564">
            <v>1</v>
          </cell>
          <cell r="S564">
            <v>0</v>
          </cell>
          <cell r="T564">
            <v>1</v>
          </cell>
          <cell r="U564">
            <v>1</v>
          </cell>
          <cell r="V564">
            <v>0</v>
          </cell>
          <cell r="W564">
            <v>0</v>
          </cell>
          <cell r="X564" t="str">
            <v>B-</v>
          </cell>
        </row>
        <row r="565">
          <cell r="D565" t="str">
            <v>11049</v>
          </cell>
          <cell r="E565" t="str">
            <v>ศรีวิไล,รพช.</v>
          </cell>
          <cell r="F565" t="str">
            <v>รพช.</v>
          </cell>
          <cell r="G565">
            <v>38</v>
          </cell>
          <cell r="H565" t="str">
            <v>รพช.F2 30,000 - 60,000</v>
          </cell>
          <cell r="I565">
            <v>2.2200000000000002</v>
          </cell>
          <cell r="J565">
            <v>2</v>
          </cell>
          <cell r="K565">
            <v>1.64</v>
          </cell>
          <cell r="L565">
            <v>30319109.75</v>
          </cell>
          <cell r="M565">
            <v>18374788.079999998</v>
          </cell>
          <cell r="N565">
            <v>0</v>
          </cell>
          <cell r="O565">
            <v>17206229.620000001</v>
          </cell>
          <cell r="P565">
            <v>15969954.93</v>
          </cell>
          <cell r="Q565">
            <v>1</v>
          </cell>
          <cell r="R565">
            <v>1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str">
            <v>C-</v>
          </cell>
        </row>
        <row r="566">
          <cell r="D566" t="str">
            <v>11050</v>
          </cell>
          <cell r="E566" t="str">
            <v>บุ่งคล้า,รพช.</v>
          </cell>
          <cell r="F566" t="str">
            <v>รพช.</v>
          </cell>
          <cell r="G566">
            <v>32</v>
          </cell>
          <cell r="H566" t="str">
            <v>รพช.F3 &lt;=15,000</v>
          </cell>
          <cell r="I566">
            <v>2.0099999999999998</v>
          </cell>
          <cell r="J566">
            <v>1.82</v>
          </cell>
          <cell r="K566">
            <v>1.63</v>
          </cell>
          <cell r="L566">
            <v>16094083.91</v>
          </cell>
          <cell r="M566">
            <v>6821859.3200000003</v>
          </cell>
          <cell r="N566">
            <v>0</v>
          </cell>
          <cell r="O566">
            <v>7136571.1399999997</v>
          </cell>
          <cell r="P566">
            <v>10004344.25</v>
          </cell>
          <cell r="Q566">
            <v>0</v>
          </cell>
          <cell r="R566">
            <v>1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1</v>
          </cell>
          <cell r="X566" t="str">
            <v>C-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7</v>
          </cell>
          <cell r="R567">
            <v>6</v>
          </cell>
          <cell r="S567">
            <v>0</v>
          </cell>
          <cell r="T567">
            <v>2</v>
          </cell>
          <cell r="U567">
            <v>3</v>
          </cell>
          <cell r="V567">
            <v>0</v>
          </cell>
          <cell r="W567">
            <v>3</v>
          </cell>
          <cell r="X567">
            <v>0</v>
          </cell>
        </row>
        <row r="568">
          <cell r="D568" t="str">
            <v>10705</v>
          </cell>
          <cell r="E568" t="str">
            <v>เลย,รพท.</v>
          </cell>
          <cell r="F568" t="str">
            <v>รพท.</v>
          </cell>
          <cell r="G568">
            <v>480</v>
          </cell>
          <cell r="H568" t="str">
            <v>รพท.S &gt;400</v>
          </cell>
          <cell r="I568">
            <v>1.6</v>
          </cell>
          <cell r="J568">
            <v>1.49</v>
          </cell>
          <cell r="K568">
            <v>0.72</v>
          </cell>
          <cell r="L568">
            <v>183103486.11000001</v>
          </cell>
          <cell r="M568">
            <v>57832557.789999999</v>
          </cell>
          <cell r="N568">
            <v>1</v>
          </cell>
          <cell r="O568">
            <v>51282680.380000003</v>
          </cell>
          <cell r="P568">
            <v>-84902917.640000001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</v>
          </cell>
          <cell r="V568">
            <v>0</v>
          </cell>
          <cell r="W568">
            <v>1</v>
          </cell>
          <cell r="X568" t="str">
            <v>C-</v>
          </cell>
        </row>
        <row r="569">
          <cell r="D569" t="str">
            <v>11030</v>
          </cell>
          <cell r="E569" t="str">
            <v>นาด้วง,รพช.</v>
          </cell>
          <cell r="F569" t="str">
            <v>รพช.</v>
          </cell>
          <cell r="G569">
            <v>38</v>
          </cell>
          <cell r="H569" t="str">
            <v>รพช.F2 &lt;=30,000</v>
          </cell>
          <cell r="I569">
            <v>4.34</v>
          </cell>
          <cell r="J569">
            <v>3.78</v>
          </cell>
          <cell r="K569">
            <v>2.61</v>
          </cell>
          <cell r="L569">
            <v>26860726.039999999</v>
          </cell>
          <cell r="M569">
            <v>16747405.960000001</v>
          </cell>
          <cell r="N569">
            <v>0</v>
          </cell>
          <cell r="O569">
            <v>16658901.710000001</v>
          </cell>
          <cell r="P569">
            <v>12954356.91</v>
          </cell>
          <cell r="Q569">
            <v>1</v>
          </cell>
          <cell r="R569">
            <v>1</v>
          </cell>
          <cell r="S569">
            <v>0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 t="str">
            <v>C</v>
          </cell>
        </row>
        <row r="570">
          <cell r="D570" t="str">
            <v>11031</v>
          </cell>
          <cell r="E570" t="str">
            <v>เชียงคาน,รพช.</v>
          </cell>
          <cell r="F570" t="str">
            <v>รพช.</v>
          </cell>
          <cell r="G570">
            <v>49</v>
          </cell>
          <cell r="H570" t="str">
            <v>รพช.F2 30,000 - 60,000</v>
          </cell>
          <cell r="I570">
            <v>4.0599999999999996</v>
          </cell>
          <cell r="J570">
            <v>3.52</v>
          </cell>
          <cell r="K570">
            <v>3.12</v>
          </cell>
          <cell r="L570">
            <v>55205930.509999998</v>
          </cell>
          <cell r="M570">
            <v>13924627</v>
          </cell>
          <cell r="N570">
            <v>0</v>
          </cell>
          <cell r="O570">
            <v>14443006.76</v>
          </cell>
          <cell r="P570">
            <v>38218947.670000002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 t="str">
            <v>C-</v>
          </cell>
        </row>
        <row r="571">
          <cell r="D571" t="str">
            <v>11032</v>
          </cell>
          <cell r="E571" t="str">
            <v>ปากชม,รพช.</v>
          </cell>
          <cell r="F571" t="str">
            <v>รพช.</v>
          </cell>
          <cell r="G571">
            <v>47</v>
          </cell>
          <cell r="H571" t="str">
            <v>รพช.F2 30,000 - 60,000</v>
          </cell>
          <cell r="I571">
            <v>2.0699999999999998</v>
          </cell>
          <cell r="J571">
            <v>1.93</v>
          </cell>
          <cell r="K571">
            <v>1.72</v>
          </cell>
          <cell r="L571">
            <v>36367624.539999999</v>
          </cell>
          <cell r="M571">
            <v>20556560.710000001</v>
          </cell>
          <cell r="N571">
            <v>0</v>
          </cell>
          <cell r="O571">
            <v>20041608.960000001</v>
          </cell>
          <cell r="P571">
            <v>24408818.719999999</v>
          </cell>
          <cell r="Q571">
            <v>1</v>
          </cell>
          <cell r="R571">
            <v>1</v>
          </cell>
          <cell r="S571">
            <v>0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 t="str">
            <v>C</v>
          </cell>
        </row>
        <row r="572">
          <cell r="D572" t="str">
            <v>11033</v>
          </cell>
          <cell r="E572" t="str">
            <v>นาแห้ว,รพช.</v>
          </cell>
          <cell r="F572" t="str">
            <v>รพช.</v>
          </cell>
          <cell r="G572">
            <v>27</v>
          </cell>
          <cell r="H572" t="str">
            <v>รพช.F3 &lt;=15,000</v>
          </cell>
          <cell r="I572">
            <v>3.02</v>
          </cell>
          <cell r="J572">
            <v>2.69</v>
          </cell>
          <cell r="K572">
            <v>2.35</v>
          </cell>
          <cell r="L572">
            <v>16298805.359999999</v>
          </cell>
          <cell r="M572">
            <v>12506784.949999999</v>
          </cell>
          <cell r="N572">
            <v>0</v>
          </cell>
          <cell r="O572">
            <v>12253728.550000001</v>
          </cell>
          <cell r="P572">
            <v>10931022.369999999</v>
          </cell>
          <cell r="Q572">
            <v>1</v>
          </cell>
          <cell r="R572">
            <v>1</v>
          </cell>
          <cell r="S572">
            <v>0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 t="str">
            <v>C</v>
          </cell>
        </row>
        <row r="573">
          <cell r="D573" t="str">
            <v>11034</v>
          </cell>
          <cell r="E573" t="str">
            <v>ภูเรือ,รพช.</v>
          </cell>
          <cell r="F573" t="str">
            <v>รพช.</v>
          </cell>
          <cell r="G573">
            <v>30</v>
          </cell>
          <cell r="H573" t="str">
            <v>รพช.F2 &lt;=30,000</v>
          </cell>
          <cell r="I573">
            <v>2.92</v>
          </cell>
          <cell r="J573">
            <v>2.69</v>
          </cell>
          <cell r="K573">
            <v>2.2599999999999998</v>
          </cell>
          <cell r="L573">
            <v>16782257.449999999</v>
          </cell>
          <cell r="M573">
            <v>9980207</v>
          </cell>
          <cell r="N573">
            <v>0</v>
          </cell>
          <cell r="O573">
            <v>9943137.6199999992</v>
          </cell>
          <cell r="P573">
            <v>10992506.73</v>
          </cell>
          <cell r="Q573">
            <v>1</v>
          </cell>
          <cell r="R573">
            <v>1</v>
          </cell>
          <cell r="S573">
            <v>0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 t="str">
            <v>C</v>
          </cell>
        </row>
        <row r="574">
          <cell r="D574" t="str">
            <v>11035</v>
          </cell>
          <cell r="E574" t="str">
            <v>ท่าลี่,รพช.</v>
          </cell>
          <cell r="F574" t="str">
            <v>รพช.</v>
          </cell>
          <cell r="G574">
            <v>50</v>
          </cell>
          <cell r="H574" t="str">
            <v>รพช.F2 &lt;=30,000</v>
          </cell>
          <cell r="I574">
            <v>4.62</v>
          </cell>
          <cell r="J574">
            <v>4.12</v>
          </cell>
          <cell r="K574">
            <v>3.33</v>
          </cell>
          <cell r="L574">
            <v>33511840.530000001</v>
          </cell>
          <cell r="M574">
            <v>10382074.58</v>
          </cell>
          <cell r="N574">
            <v>0</v>
          </cell>
          <cell r="O574">
            <v>10134973.74</v>
          </cell>
          <cell r="P574">
            <v>21654200.989999998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 t="str">
            <v>C-</v>
          </cell>
        </row>
        <row r="575">
          <cell r="D575" t="str">
            <v>11036</v>
          </cell>
          <cell r="E575" t="str">
            <v>วังสะพุง,รพช.</v>
          </cell>
          <cell r="F575" t="str">
            <v>รพช.</v>
          </cell>
          <cell r="G575">
            <v>113</v>
          </cell>
          <cell r="H575" t="str">
            <v>รพช.F1 50,000-100,000</v>
          </cell>
          <cell r="I575">
            <v>1.79</v>
          </cell>
          <cell r="J575">
            <v>1.48</v>
          </cell>
          <cell r="K575">
            <v>0.94</v>
          </cell>
          <cell r="L575">
            <v>39389873.689999998</v>
          </cell>
          <cell r="M575">
            <v>23505040.25</v>
          </cell>
          <cell r="N575">
            <v>0</v>
          </cell>
          <cell r="O575">
            <v>26926546.370000001</v>
          </cell>
          <cell r="P575">
            <v>-3244063.32</v>
          </cell>
          <cell r="Q575">
            <v>0</v>
          </cell>
          <cell r="R575">
            <v>0</v>
          </cell>
          <cell r="S575">
            <v>0</v>
          </cell>
          <cell r="T575">
            <v>1</v>
          </cell>
          <cell r="U575">
            <v>0</v>
          </cell>
          <cell r="V575">
            <v>0</v>
          </cell>
          <cell r="W575">
            <v>0</v>
          </cell>
          <cell r="X575" t="str">
            <v>D</v>
          </cell>
        </row>
        <row r="576">
          <cell r="D576" t="str">
            <v>11037</v>
          </cell>
          <cell r="E576" t="str">
            <v>ภูกระดึง,รพช.</v>
          </cell>
          <cell r="F576" t="str">
            <v>รพช.</v>
          </cell>
          <cell r="G576">
            <v>47</v>
          </cell>
          <cell r="H576" t="str">
            <v>รพช.F2 &lt;=30,000</v>
          </cell>
          <cell r="I576">
            <v>1.91</v>
          </cell>
          <cell r="J576">
            <v>1.65</v>
          </cell>
          <cell r="K576">
            <v>1.23</v>
          </cell>
          <cell r="L576">
            <v>14853786.210000001</v>
          </cell>
          <cell r="M576">
            <v>9734996.0899999999</v>
          </cell>
          <cell r="N576">
            <v>0</v>
          </cell>
          <cell r="O576">
            <v>10234077.310000001</v>
          </cell>
          <cell r="P576">
            <v>3800653.8</v>
          </cell>
          <cell r="Q576">
            <v>0</v>
          </cell>
          <cell r="R576">
            <v>1</v>
          </cell>
          <cell r="S576">
            <v>0</v>
          </cell>
          <cell r="T576">
            <v>1</v>
          </cell>
          <cell r="U576">
            <v>1</v>
          </cell>
          <cell r="V576">
            <v>0</v>
          </cell>
          <cell r="W576">
            <v>0</v>
          </cell>
          <cell r="X576" t="str">
            <v>C</v>
          </cell>
        </row>
        <row r="577">
          <cell r="D577" t="str">
            <v>11038</v>
          </cell>
          <cell r="E577" t="str">
            <v>ภูหลวง,รพช.</v>
          </cell>
          <cell r="F577" t="str">
            <v>รพช.</v>
          </cell>
          <cell r="G577">
            <v>32</v>
          </cell>
          <cell r="H577" t="str">
            <v>รพช.F2 &lt;=30,000</v>
          </cell>
          <cell r="I577">
            <v>1.43</v>
          </cell>
          <cell r="J577">
            <v>1.31</v>
          </cell>
          <cell r="K577">
            <v>0.92</v>
          </cell>
          <cell r="L577">
            <v>11546600.66</v>
          </cell>
          <cell r="M577">
            <v>4392727.6900000004</v>
          </cell>
          <cell r="N577">
            <v>1</v>
          </cell>
          <cell r="O577">
            <v>4567545.72</v>
          </cell>
          <cell r="P577">
            <v>-2113585.92</v>
          </cell>
          <cell r="Q577">
            <v>0</v>
          </cell>
          <cell r="R577">
            <v>0</v>
          </cell>
          <cell r="S577">
            <v>0</v>
          </cell>
          <cell r="T577">
            <v>1</v>
          </cell>
          <cell r="U577">
            <v>0</v>
          </cell>
          <cell r="V577">
            <v>0</v>
          </cell>
          <cell r="W577">
            <v>0</v>
          </cell>
          <cell r="X577" t="str">
            <v>D</v>
          </cell>
        </row>
        <row r="578">
          <cell r="D578" t="str">
            <v>11039</v>
          </cell>
          <cell r="E578" t="str">
            <v>ผาขาว,รพช.</v>
          </cell>
          <cell r="F578" t="str">
            <v>รพช.</v>
          </cell>
          <cell r="G578">
            <v>48</v>
          </cell>
          <cell r="H578" t="str">
            <v>รพช.F2 30,000 - 60,000</v>
          </cell>
          <cell r="I578">
            <v>3.88</v>
          </cell>
          <cell r="J578">
            <v>3.61</v>
          </cell>
          <cell r="K578">
            <v>3.06</v>
          </cell>
          <cell r="L578">
            <v>52620921.369999997</v>
          </cell>
          <cell r="M578">
            <v>18696091.859999999</v>
          </cell>
          <cell r="N578">
            <v>0</v>
          </cell>
          <cell r="O578">
            <v>18686295.710000001</v>
          </cell>
          <cell r="P578">
            <v>37588147.469999999</v>
          </cell>
          <cell r="Q578">
            <v>1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</v>
          </cell>
          <cell r="W578">
            <v>0</v>
          </cell>
          <cell r="X578" t="str">
            <v>B-</v>
          </cell>
        </row>
        <row r="579">
          <cell r="D579" t="str">
            <v>11447</v>
          </cell>
          <cell r="E579" t="str">
            <v>รพร.ด่านซ้าย</v>
          </cell>
          <cell r="F579" t="str">
            <v>รพช.</v>
          </cell>
          <cell r="G579">
            <v>60</v>
          </cell>
          <cell r="H579" t="str">
            <v>รพช. M2 &lt;=100</v>
          </cell>
          <cell r="I579">
            <v>1.66</v>
          </cell>
          <cell r="J579">
            <v>1.49</v>
          </cell>
          <cell r="K579">
            <v>1.1100000000000001</v>
          </cell>
          <cell r="L579">
            <v>23776459.879999999</v>
          </cell>
          <cell r="M579">
            <v>12251648.289999999</v>
          </cell>
          <cell r="N579">
            <v>0</v>
          </cell>
          <cell r="O579">
            <v>14582802.710000001</v>
          </cell>
          <cell r="P579">
            <v>3867473.37</v>
          </cell>
          <cell r="Q579">
            <v>0</v>
          </cell>
          <cell r="R579">
            <v>1</v>
          </cell>
          <cell r="S579">
            <v>0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 t="str">
            <v>C</v>
          </cell>
        </row>
        <row r="580">
          <cell r="D580" t="str">
            <v>14133</v>
          </cell>
          <cell r="E580" t="str">
            <v>เอราวัณ,รพช.</v>
          </cell>
          <cell r="F580" t="str">
            <v>รพช.</v>
          </cell>
          <cell r="G580">
            <v>37</v>
          </cell>
          <cell r="H580" t="str">
            <v>รพช.F2 30,000 - 60,000</v>
          </cell>
          <cell r="I580">
            <v>6.16</v>
          </cell>
          <cell r="J580">
            <v>5.94</v>
          </cell>
          <cell r="K580">
            <v>5.16</v>
          </cell>
          <cell r="L580">
            <v>71494606.670000002</v>
          </cell>
          <cell r="M580">
            <v>16633712.470000001</v>
          </cell>
          <cell r="N580">
            <v>0</v>
          </cell>
          <cell r="O580">
            <v>17581915.370000001</v>
          </cell>
          <cell r="P580">
            <v>57569324.950000003</v>
          </cell>
          <cell r="Q580">
            <v>1</v>
          </cell>
          <cell r="R580">
            <v>0</v>
          </cell>
          <cell r="S580">
            <v>0</v>
          </cell>
          <cell r="T580">
            <v>1</v>
          </cell>
          <cell r="U580">
            <v>0</v>
          </cell>
          <cell r="V580">
            <v>0</v>
          </cell>
          <cell r="W580">
            <v>0</v>
          </cell>
          <cell r="X580" t="str">
            <v>C-</v>
          </cell>
        </row>
        <row r="581">
          <cell r="D581" t="str">
            <v>28861</v>
          </cell>
          <cell r="E581" t="str">
            <v>หนองหิน,รพช.</v>
          </cell>
          <cell r="F581" t="str">
            <v>รพช.</v>
          </cell>
          <cell r="G581">
            <v>30</v>
          </cell>
          <cell r="H581" t="str">
            <v>รพช.F2 &lt;=30,000</v>
          </cell>
          <cell r="I581">
            <v>1.74</v>
          </cell>
          <cell r="J581">
            <v>1.52</v>
          </cell>
          <cell r="K581">
            <v>0.95</v>
          </cell>
          <cell r="L581">
            <v>10933365.15</v>
          </cell>
          <cell r="M581">
            <v>5160883.59</v>
          </cell>
          <cell r="N581">
            <v>0</v>
          </cell>
          <cell r="O581">
            <v>6833236.3200000003</v>
          </cell>
          <cell r="P581">
            <v>-752229.97</v>
          </cell>
          <cell r="Q581">
            <v>0</v>
          </cell>
          <cell r="R581">
            <v>0</v>
          </cell>
          <cell r="S581">
            <v>0</v>
          </cell>
          <cell r="T581">
            <v>1</v>
          </cell>
          <cell r="U581">
            <v>0</v>
          </cell>
          <cell r="V581">
            <v>0</v>
          </cell>
          <cell r="W581">
            <v>0</v>
          </cell>
          <cell r="X581" t="str">
            <v>D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6</v>
          </cell>
          <cell r="R582">
            <v>7</v>
          </cell>
          <cell r="S582">
            <v>3</v>
          </cell>
          <cell r="T582">
            <v>13</v>
          </cell>
          <cell r="U582">
            <v>2</v>
          </cell>
          <cell r="V582">
            <v>0</v>
          </cell>
          <cell r="W582">
            <v>2</v>
          </cell>
          <cell r="X582">
            <v>0</v>
          </cell>
        </row>
        <row r="583">
          <cell r="D583" t="str">
            <v>10710</v>
          </cell>
          <cell r="E583" t="str">
            <v>สกลนคร,รพศ.</v>
          </cell>
          <cell r="F583" t="str">
            <v>รพศ.</v>
          </cell>
          <cell r="G583">
            <v>768</v>
          </cell>
          <cell r="H583" t="str">
            <v>รพศ.A &gt;700 to &lt;1000</v>
          </cell>
          <cell r="I583">
            <v>1.38</v>
          </cell>
          <cell r="J583">
            <v>1.1399999999999999</v>
          </cell>
          <cell r="K583">
            <v>0.51</v>
          </cell>
          <cell r="L583">
            <v>229217162.74000001</v>
          </cell>
          <cell r="M583">
            <v>137927154.22999999</v>
          </cell>
          <cell r="N583">
            <v>2</v>
          </cell>
          <cell r="O583">
            <v>200600023.05000001</v>
          </cell>
          <cell r="P583">
            <v>-292364909.63</v>
          </cell>
          <cell r="Q583">
            <v>1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str">
            <v>C-</v>
          </cell>
        </row>
        <row r="584">
          <cell r="D584" t="str">
            <v>11089</v>
          </cell>
          <cell r="E584" t="str">
            <v>กุสุมาลย์,รพช.</v>
          </cell>
          <cell r="F584" t="str">
            <v>รพช.</v>
          </cell>
          <cell r="G584">
            <v>40</v>
          </cell>
          <cell r="H584" t="str">
            <v>รพช.F2 30,000 - 60,000</v>
          </cell>
          <cell r="I584">
            <v>2.4</v>
          </cell>
          <cell r="J584">
            <v>2.15</v>
          </cell>
          <cell r="K584">
            <v>1.79</v>
          </cell>
          <cell r="L584">
            <v>25259713.539999999</v>
          </cell>
          <cell r="M584">
            <v>14488165.68</v>
          </cell>
          <cell r="N584">
            <v>0</v>
          </cell>
          <cell r="O584">
            <v>15495408.68</v>
          </cell>
          <cell r="P584">
            <v>14190613.48</v>
          </cell>
          <cell r="Q584">
            <v>1</v>
          </cell>
          <cell r="R584">
            <v>1</v>
          </cell>
          <cell r="S584">
            <v>0</v>
          </cell>
          <cell r="T584">
            <v>1</v>
          </cell>
          <cell r="U584">
            <v>0</v>
          </cell>
          <cell r="V584">
            <v>0</v>
          </cell>
          <cell r="W584">
            <v>0</v>
          </cell>
          <cell r="X584" t="str">
            <v>C</v>
          </cell>
        </row>
        <row r="585">
          <cell r="D585" t="str">
            <v>11090</v>
          </cell>
          <cell r="E585" t="str">
            <v>กุดบาก,รพช.</v>
          </cell>
          <cell r="F585" t="str">
            <v>รพช.</v>
          </cell>
          <cell r="G585">
            <v>38</v>
          </cell>
          <cell r="H585" t="str">
            <v>รพช.F2 &lt;=30,000</v>
          </cell>
          <cell r="I585">
            <v>2.34</v>
          </cell>
          <cell r="J585">
            <v>2.23</v>
          </cell>
          <cell r="K585">
            <v>2.0099999999999998</v>
          </cell>
          <cell r="L585">
            <v>27311440</v>
          </cell>
          <cell r="M585">
            <v>8413389.4299999997</v>
          </cell>
          <cell r="N585">
            <v>0</v>
          </cell>
          <cell r="O585">
            <v>7932039.9100000001</v>
          </cell>
          <cell r="P585">
            <v>20655503.210000001</v>
          </cell>
          <cell r="Q585">
            <v>0</v>
          </cell>
          <cell r="R585">
            <v>0</v>
          </cell>
          <cell r="S585">
            <v>0</v>
          </cell>
          <cell r="T585">
            <v>1</v>
          </cell>
          <cell r="U585">
            <v>1</v>
          </cell>
          <cell r="V585">
            <v>0</v>
          </cell>
          <cell r="W585">
            <v>1</v>
          </cell>
          <cell r="X585" t="str">
            <v>C</v>
          </cell>
        </row>
        <row r="586">
          <cell r="D586" t="str">
            <v>11091</v>
          </cell>
          <cell r="E586" t="str">
            <v>พระอาจารย์ฝั้นอาจาโร,รพช.</v>
          </cell>
          <cell r="F586" t="str">
            <v>รพช.</v>
          </cell>
          <cell r="G586">
            <v>105</v>
          </cell>
          <cell r="H586" t="str">
            <v>รพช.F2 30,000 - 60,000</v>
          </cell>
          <cell r="I586">
            <v>1.39</v>
          </cell>
          <cell r="J586">
            <v>1.0900000000000001</v>
          </cell>
          <cell r="K586">
            <v>0.65</v>
          </cell>
          <cell r="L586">
            <v>27752363.879999999</v>
          </cell>
          <cell r="M586">
            <v>17608911.010000002</v>
          </cell>
          <cell r="N586">
            <v>2</v>
          </cell>
          <cell r="O586">
            <v>21943738.66</v>
          </cell>
          <cell r="P586">
            <v>-23699107.100000001</v>
          </cell>
          <cell r="Q586">
            <v>0</v>
          </cell>
          <cell r="R586">
            <v>0</v>
          </cell>
          <cell r="S586">
            <v>0</v>
          </cell>
          <cell r="T586">
            <v>1</v>
          </cell>
          <cell r="U586">
            <v>0</v>
          </cell>
          <cell r="V586">
            <v>0</v>
          </cell>
          <cell r="W586">
            <v>0</v>
          </cell>
          <cell r="X586" t="str">
            <v>D</v>
          </cell>
        </row>
        <row r="587">
          <cell r="D587" t="str">
            <v>11092</v>
          </cell>
          <cell r="E587" t="str">
            <v>พังโคน,รพช.</v>
          </cell>
          <cell r="F587" t="str">
            <v>รพช.</v>
          </cell>
          <cell r="G587">
            <v>85</v>
          </cell>
          <cell r="H587" t="str">
            <v>รพช.F1 &lt;=50,000</v>
          </cell>
          <cell r="I587">
            <v>1.22</v>
          </cell>
          <cell r="J587">
            <v>1.04</v>
          </cell>
          <cell r="K587">
            <v>0.71</v>
          </cell>
          <cell r="L587">
            <v>7466502.7199999997</v>
          </cell>
          <cell r="M587">
            <v>10078889.74</v>
          </cell>
          <cell r="N587">
            <v>2</v>
          </cell>
          <cell r="O587">
            <v>10603019.4</v>
          </cell>
          <cell r="P587">
            <v>-9665508.3699999992</v>
          </cell>
          <cell r="Q587">
            <v>0</v>
          </cell>
          <cell r="R587">
            <v>0</v>
          </cell>
          <cell r="S587">
            <v>0</v>
          </cell>
          <cell r="T587">
            <v>1</v>
          </cell>
          <cell r="U587">
            <v>0</v>
          </cell>
          <cell r="V587">
            <v>0</v>
          </cell>
          <cell r="W587">
            <v>1</v>
          </cell>
          <cell r="X587" t="str">
            <v>C-</v>
          </cell>
        </row>
        <row r="588">
          <cell r="D588" t="str">
            <v>11093</v>
          </cell>
          <cell r="E588" t="str">
            <v>วาริชภูมิ,รพช.</v>
          </cell>
          <cell r="F588" t="str">
            <v>รพช.</v>
          </cell>
          <cell r="G588">
            <v>41</v>
          </cell>
          <cell r="H588" t="str">
            <v>รพช.F2 30,000 - 60,000</v>
          </cell>
          <cell r="I588">
            <v>1.5</v>
          </cell>
          <cell r="J588">
            <v>1.36</v>
          </cell>
          <cell r="K588">
            <v>1.1399999999999999</v>
          </cell>
          <cell r="L588">
            <v>11484479.220000001</v>
          </cell>
          <cell r="M588">
            <v>10393996.300000001</v>
          </cell>
          <cell r="N588">
            <v>0</v>
          </cell>
          <cell r="O588">
            <v>10023624.99</v>
          </cell>
          <cell r="P588">
            <v>3305418.27</v>
          </cell>
          <cell r="Q588">
            <v>0</v>
          </cell>
          <cell r="R588">
            <v>0</v>
          </cell>
          <cell r="S588">
            <v>0</v>
          </cell>
          <cell r="T588">
            <v>1</v>
          </cell>
          <cell r="U588">
            <v>1</v>
          </cell>
          <cell r="V588">
            <v>0</v>
          </cell>
          <cell r="W588">
            <v>1</v>
          </cell>
          <cell r="X588" t="str">
            <v>C</v>
          </cell>
        </row>
        <row r="589">
          <cell r="D589" t="str">
            <v>11094</v>
          </cell>
          <cell r="E589" t="str">
            <v>นิคมน้ำอูน,รพช.</v>
          </cell>
          <cell r="F589" t="str">
            <v>รพช.</v>
          </cell>
          <cell r="G589">
            <v>17</v>
          </cell>
          <cell r="H589" t="str">
            <v>รพช.F3 &lt;=15,000</v>
          </cell>
          <cell r="I589">
            <v>2.1800000000000002</v>
          </cell>
          <cell r="J589">
            <v>2.0699999999999998</v>
          </cell>
          <cell r="K589">
            <v>1.92</v>
          </cell>
          <cell r="L589">
            <v>13096821.4</v>
          </cell>
          <cell r="M589">
            <v>6188089.5</v>
          </cell>
          <cell r="N589">
            <v>0</v>
          </cell>
          <cell r="O589">
            <v>5397344.9100000001</v>
          </cell>
          <cell r="P589">
            <v>10097162.130000001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 t="str">
            <v>C-</v>
          </cell>
        </row>
        <row r="590">
          <cell r="D590" t="str">
            <v>11095</v>
          </cell>
          <cell r="E590" t="str">
            <v>วานรนิวาส,รพช.</v>
          </cell>
          <cell r="F590" t="str">
            <v>รพท.</v>
          </cell>
          <cell r="G590">
            <v>186</v>
          </cell>
          <cell r="H590" t="str">
            <v>รพท. M1 &lt;=200</v>
          </cell>
          <cell r="I590">
            <v>1.72</v>
          </cell>
          <cell r="J590">
            <v>1.47</v>
          </cell>
          <cell r="K590">
            <v>0.91</v>
          </cell>
          <cell r="L590">
            <v>51871111.149999999</v>
          </cell>
          <cell r="M590">
            <v>28297957.699999999</v>
          </cell>
          <cell r="N590">
            <v>0</v>
          </cell>
          <cell r="O590">
            <v>31960216.219999999</v>
          </cell>
          <cell r="P590">
            <v>-6820834.0999999996</v>
          </cell>
          <cell r="Q590">
            <v>0</v>
          </cell>
          <cell r="R590">
            <v>0</v>
          </cell>
          <cell r="S590">
            <v>0</v>
          </cell>
          <cell r="T590">
            <v>1</v>
          </cell>
          <cell r="U590">
            <v>0</v>
          </cell>
          <cell r="V590">
            <v>0</v>
          </cell>
          <cell r="W590">
            <v>0</v>
          </cell>
          <cell r="X590" t="str">
            <v>D</v>
          </cell>
        </row>
        <row r="591">
          <cell r="D591" t="str">
            <v>11096</v>
          </cell>
          <cell r="E591" t="str">
            <v>คำตากล้า,รพช.</v>
          </cell>
          <cell r="F591" t="str">
            <v>รพช.</v>
          </cell>
          <cell r="G591">
            <v>37</v>
          </cell>
          <cell r="H591" t="str">
            <v>รพช.F2 30,000 - 60,000</v>
          </cell>
          <cell r="I591">
            <v>2.73</v>
          </cell>
          <cell r="J591">
            <v>2.48</v>
          </cell>
          <cell r="K591">
            <v>2.09</v>
          </cell>
          <cell r="L591">
            <v>27287954.469999999</v>
          </cell>
          <cell r="M591">
            <v>11021729.970000001</v>
          </cell>
          <cell r="N591">
            <v>0</v>
          </cell>
          <cell r="O591">
            <v>11323020.26</v>
          </cell>
          <cell r="P591">
            <v>17244960.280000001</v>
          </cell>
          <cell r="Q591">
            <v>0</v>
          </cell>
          <cell r="R591">
            <v>0</v>
          </cell>
          <cell r="S591">
            <v>0</v>
          </cell>
          <cell r="T591">
            <v>1</v>
          </cell>
          <cell r="U591">
            <v>0</v>
          </cell>
          <cell r="V591">
            <v>0</v>
          </cell>
          <cell r="W591">
            <v>0</v>
          </cell>
          <cell r="X591" t="str">
            <v>D</v>
          </cell>
        </row>
        <row r="592">
          <cell r="D592" t="str">
            <v>11097</v>
          </cell>
          <cell r="E592" t="str">
            <v>บ้านม่วง,รพช.</v>
          </cell>
          <cell r="F592" t="str">
            <v>รพช.</v>
          </cell>
          <cell r="G592">
            <v>78</v>
          </cell>
          <cell r="H592" t="str">
            <v>รพช.F1 50,000-100,000</v>
          </cell>
          <cell r="I592">
            <v>1.52</v>
          </cell>
          <cell r="J592">
            <v>1.26</v>
          </cell>
          <cell r="K592">
            <v>0.85</v>
          </cell>
          <cell r="L592">
            <v>14896920.32</v>
          </cell>
          <cell r="M592">
            <v>18702550.859999999</v>
          </cell>
          <cell r="N592">
            <v>0</v>
          </cell>
          <cell r="O592">
            <v>20313782.890000001</v>
          </cell>
          <cell r="P592">
            <v>-4266078.0199999996</v>
          </cell>
          <cell r="Q592">
            <v>0</v>
          </cell>
          <cell r="R592">
            <v>1</v>
          </cell>
          <cell r="S592">
            <v>0</v>
          </cell>
          <cell r="T592">
            <v>1</v>
          </cell>
          <cell r="U592">
            <v>0</v>
          </cell>
          <cell r="V592">
            <v>0</v>
          </cell>
          <cell r="W592">
            <v>0</v>
          </cell>
          <cell r="X592" t="str">
            <v>C-</v>
          </cell>
        </row>
        <row r="593">
          <cell r="D593" t="str">
            <v>11098</v>
          </cell>
          <cell r="E593" t="str">
            <v>อากาศอำนวย,รพช.</v>
          </cell>
          <cell r="F593" t="str">
            <v>รพช.</v>
          </cell>
          <cell r="G593">
            <v>96</v>
          </cell>
          <cell r="H593" t="str">
            <v>รพช.F1 50,000-100,000</v>
          </cell>
          <cell r="I593">
            <v>0.86</v>
          </cell>
          <cell r="J593">
            <v>0.6</v>
          </cell>
          <cell r="K593">
            <v>0.39</v>
          </cell>
          <cell r="L593">
            <v>-5864446.54</v>
          </cell>
          <cell r="M593">
            <v>20354298.25</v>
          </cell>
          <cell r="N593">
            <v>4</v>
          </cell>
          <cell r="O593">
            <v>18863049.609999999</v>
          </cell>
          <cell r="P593">
            <v>-24838093.02</v>
          </cell>
          <cell r="Q593">
            <v>0</v>
          </cell>
          <cell r="R593">
            <v>1</v>
          </cell>
          <cell r="S593">
            <v>0</v>
          </cell>
          <cell r="T593">
            <v>1</v>
          </cell>
          <cell r="U593">
            <v>1</v>
          </cell>
          <cell r="V593">
            <v>0</v>
          </cell>
          <cell r="W593">
            <v>0</v>
          </cell>
          <cell r="X593" t="str">
            <v>C</v>
          </cell>
        </row>
        <row r="594">
          <cell r="D594" t="str">
            <v>11099</v>
          </cell>
          <cell r="E594" t="str">
            <v>ส่องดาว,รพช.</v>
          </cell>
          <cell r="F594" t="str">
            <v>รพช.</v>
          </cell>
          <cell r="G594">
            <v>41</v>
          </cell>
          <cell r="H594" t="str">
            <v>รพช.F2 &lt;=30,000</v>
          </cell>
          <cell r="I594">
            <v>2.9</v>
          </cell>
          <cell r="J594">
            <v>2.66</v>
          </cell>
          <cell r="K594">
            <v>2.38</v>
          </cell>
          <cell r="L594">
            <v>25240589.77</v>
          </cell>
          <cell r="M594">
            <v>13542563.630000001</v>
          </cell>
          <cell r="N594">
            <v>0</v>
          </cell>
          <cell r="O594">
            <v>12032453.74</v>
          </cell>
          <cell r="P594">
            <v>18262270.460000001</v>
          </cell>
          <cell r="Q594">
            <v>1</v>
          </cell>
          <cell r="R594">
            <v>1</v>
          </cell>
          <cell r="S594">
            <v>0</v>
          </cell>
          <cell r="T594">
            <v>1</v>
          </cell>
          <cell r="U594">
            <v>1</v>
          </cell>
          <cell r="V594">
            <v>0</v>
          </cell>
          <cell r="W594">
            <v>0</v>
          </cell>
          <cell r="X594" t="str">
            <v>B-</v>
          </cell>
        </row>
        <row r="595">
          <cell r="D595" t="str">
            <v>11100</v>
          </cell>
          <cell r="E595" t="str">
            <v>เต่างอย,รพช.</v>
          </cell>
          <cell r="F595" t="str">
            <v>รพช.</v>
          </cell>
          <cell r="G595">
            <v>30</v>
          </cell>
          <cell r="H595" t="str">
            <v>รพช.F2 &lt;=30,000</v>
          </cell>
          <cell r="I595">
            <v>1.99</v>
          </cell>
          <cell r="J595">
            <v>1.84</v>
          </cell>
          <cell r="K595">
            <v>1.52</v>
          </cell>
          <cell r="L595">
            <v>14305382.34</v>
          </cell>
          <cell r="M595">
            <v>7522810.7000000002</v>
          </cell>
          <cell r="N595">
            <v>0</v>
          </cell>
          <cell r="O595">
            <v>6276510.6100000003</v>
          </cell>
          <cell r="P595">
            <v>7600213.8600000003</v>
          </cell>
          <cell r="Q595">
            <v>0</v>
          </cell>
          <cell r="R595">
            <v>0</v>
          </cell>
          <cell r="S595">
            <v>0</v>
          </cell>
          <cell r="T595">
            <v>1</v>
          </cell>
          <cell r="U595">
            <v>0</v>
          </cell>
          <cell r="V595">
            <v>0</v>
          </cell>
          <cell r="W595">
            <v>1</v>
          </cell>
          <cell r="X595" t="str">
            <v>C-</v>
          </cell>
        </row>
        <row r="596">
          <cell r="D596" t="str">
            <v>11101</v>
          </cell>
          <cell r="E596" t="str">
            <v>โคกศรีสุพรรณ,รพช.</v>
          </cell>
          <cell r="F596" t="str">
            <v>รพช.</v>
          </cell>
          <cell r="G596">
            <v>54</v>
          </cell>
          <cell r="H596" t="str">
            <v>รพช.F2 &lt;=30,000</v>
          </cell>
          <cell r="I596">
            <v>1.43</v>
          </cell>
          <cell r="J596">
            <v>1.29</v>
          </cell>
          <cell r="K596">
            <v>0.95</v>
          </cell>
          <cell r="L596">
            <v>8758380.6199999992</v>
          </cell>
          <cell r="M596">
            <v>8293249.7599999998</v>
          </cell>
          <cell r="N596">
            <v>1</v>
          </cell>
          <cell r="O596">
            <v>9120418.6999999993</v>
          </cell>
          <cell r="P596">
            <v>-943278.99</v>
          </cell>
          <cell r="Q596">
            <v>0</v>
          </cell>
          <cell r="R596">
            <v>0</v>
          </cell>
          <cell r="S596">
            <v>0</v>
          </cell>
          <cell r="T596">
            <v>1</v>
          </cell>
          <cell r="U596">
            <v>0</v>
          </cell>
          <cell r="V596">
            <v>0</v>
          </cell>
          <cell r="W596">
            <v>1</v>
          </cell>
          <cell r="X596" t="str">
            <v>C-</v>
          </cell>
        </row>
        <row r="597">
          <cell r="D597" t="str">
            <v>11102</v>
          </cell>
          <cell r="E597" t="str">
            <v>เจริญศิลป์,รพช.</v>
          </cell>
          <cell r="F597" t="str">
            <v>รพช.</v>
          </cell>
          <cell r="G597">
            <v>40</v>
          </cell>
          <cell r="H597" t="str">
            <v>รพช.F2 30,000 - 60,000</v>
          </cell>
          <cell r="I597">
            <v>1.57</v>
          </cell>
          <cell r="J597">
            <v>1.37</v>
          </cell>
          <cell r="K597">
            <v>1.21</v>
          </cell>
          <cell r="L597">
            <v>17012862.289999999</v>
          </cell>
          <cell r="M597">
            <v>9942168.3200000003</v>
          </cell>
          <cell r="N597">
            <v>0</v>
          </cell>
          <cell r="O597">
            <v>13343909.050000001</v>
          </cell>
          <cell r="P597">
            <v>6233148.9299999997</v>
          </cell>
          <cell r="Q597">
            <v>1</v>
          </cell>
          <cell r="R597">
            <v>0</v>
          </cell>
          <cell r="S597">
            <v>0</v>
          </cell>
          <cell r="T597">
            <v>1</v>
          </cell>
          <cell r="U597">
            <v>1</v>
          </cell>
          <cell r="V597">
            <v>0</v>
          </cell>
          <cell r="W597">
            <v>0</v>
          </cell>
          <cell r="X597" t="str">
            <v>C</v>
          </cell>
        </row>
        <row r="598">
          <cell r="D598" t="str">
            <v>11103</v>
          </cell>
          <cell r="E598" t="str">
            <v>โพนนาแก้ว,รพช.</v>
          </cell>
          <cell r="F598" t="str">
            <v>รพช.</v>
          </cell>
          <cell r="G598">
            <v>41</v>
          </cell>
          <cell r="H598" t="str">
            <v>รพช.F2 &lt;=30,000</v>
          </cell>
          <cell r="I598">
            <v>3.31</v>
          </cell>
          <cell r="J598">
            <v>2.93</v>
          </cell>
          <cell r="K598">
            <v>2.59</v>
          </cell>
          <cell r="L598">
            <v>25906290.829999998</v>
          </cell>
          <cell r="M598">
            <v>10769023.939999999</v>
          </cell>
          <cell r="N598">
            <v>0</v>
          </cell>
          <cell r="O598">
            <v>12832161.810000001</v>
          </cell>
          <cell r="P598">
            <v>17862151.969999999</v>
          </cell>
          <cell r="Q598">
            <v>1</v>
          </cell>
          <cell r="R598">
            <v>0</v>
          </cell>
          <cell r="S598">
            <v>0</v>
          </cell>
          <cell r="T598">
            <v>1</v>
          </cell>
          <cell r="U598">
            <v>1</v>
          </cell>
          <cell r="V598">
            <v>0</v>
          </cell>
          <cell r="W598">
            <v>0</v>
          </cell>
          <cell r="X598" t="str">
            <v>C</v>
          </cell>
        </row>
        <row r="599">
          <cell r="D599" t="str">
            <v>11450</v>
          </cell>
          <cell r="E599" t="str">
            <v>รพร.สว่างแดนดิน</v>
          </cell>
          <cell r="F599" t="str">
            <v>รพท.</v>
          </cell>
          <cell r="G599">
            <v>240</v>
          </cell>
          <cell r="H599" t="str">
            <v>รพท. M1 &gt;200</v>
          </cell>
          <cell r="I599">
            <v>2.15</v>
          </cell>
          <cell r="J599">
            <v>1.81</v>
          </cell>
          <cell r="K599">
            <v>1.21</v>
          </cell>
          <cell r="L599">
            <v>105856096.67</v>
          </cell>
          <cell r="M599">
            <v>8086816.8700000001</v>
          </cell>
          <cell r="N599">
            <v>0</v>
          </cell>
          <cell r="O599">
            <v>36216324.479999997</v>
          </cell>
          <cell r="P599">
            <v>18894242.809999999</v>
          </cell>
          <cell r="Q599">
            <v>0</v>
          </cell>
          <cell r="R599">
            <v>0</v>
          </cell>
          <cell r="S599">
            <v>0</v>
          </cell>
          <cell r="T599">
            <v>1</v>
          </cell>
          <cell r="U599">
            <v>0</v>
          </cell>
          <cell r="V599">
            <v>0</v>
          </cell>
          <cell r="W599">
            <v>0</v>
          </cell>
          <cell r="X599" t="str">
            <v>D</v>
          </cell>
        </row>
        <row r="600">
          <cell r="D600" t="str">
            <v>21323</v>
          </cell>
          <cell r="E600" t="str">
            <v>พระอาจารย์แบน  ธนากโร,รพช.</v>
          </cell>
          <cell r="F600" t="str">
            <v>รพช.</v>
          </cell>
          <cell r="G600">
            <v>57</v>
          </cell>
          <cell r="H600" t="str">
            <v>รพช.F2 &lt;=30,000</v>
          </cell>
          <cell r="I600">
            <v>1.93</v>
          </cell>
          <cell r="J600">
            <v>1.75</v>
          </cell>
          <cell r="K600">
            <v>1.32</v>
          </cell>
          <cell r="L600">
            <v>16636615.630000001</v>
          </cell>
          <cell r="M600">
            <v>15159939.84</v>
          </cell>
          <cell r="N600">
            <v>0</v>
          </cell>
          <cell r="O600">
            <v>18456571.399999999</v>
          </cell>
          <cell r="P600">
            <v>5573449.1200000001</v>
          </cell>
          <cell r="Q600">
            <v>1</v>
          </cell>
          <cell r="R600">
            <v>0</v>
          </cell>
          <cell r="S600">
            <v>0</v>
          </cell>
          <cell r="T600">
            <v>1</v>
          </cell>
          <cell r="U600">
            <v>0</v>
          </cell>
          <cell r="V600">
            <v>0</v>
          </cell>
          <cell r="W600">
            <v>0</v>
          </cell>
          <cell r="X600" t="str">
            <v>C-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6</v>
          </cell>
          <cell r="R601">
            <v>6</v>
          </cell>
          <cell r="S601">
            <v>0</v>
          </cell>
          <cell r="T601">
            <v>16</v>
          </cell>
          <cell r="U601">
            <v>6</v>
          </cell>
          <cell r="V601">
            <v>0</v>
          </cell>
          <cell r="W601">
            <v>6</v>
          </cell>
          <cell r="X601">
            <v>0</v>
          </cell>
        </row>
        <row r="602">
          <cell r="D602" t="str">
            <v>10706</v>
          </cell>
          <cell r="E602" t="str">
            <v>หนองคาย,รพท.</v>
          </cell>
          <cell r="F602" t="str">
            <v>รพท.</v>
          </cell>
          <cell r="G602">
            <v>429</v>
          </cell>
          <cell r="H602" t="str">
            <v>รพท.S &gt;400</v>
          </cell>
          <cell r="I602">
            <v>2.99</v>
          </cell>
          <cell r="J602">
            <v>2.73</v>
          </cell>
          <cell r="K602">
            <v>2.0499999999999998</v>
          </cell>
          <cell r="L602">
            <v>360619829.29000002</v>
          </cell>
          <cell r="M602">
            <v>222631003.68000001</v>
          </cell>
          <cell r="N602">
            <v>0</v>
          </cell>
          <cell r="O602">
            <v>258483608.40000001</v>
          </cell>
          <cell r="P602">
            <v>190531077.49000001</v>
          </cell>
          <cell r="Q602">
            <v>1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1</v>
          </cell>
          <cell r="X602" t="str">
            <v>C</v>
          </cell>
        </row>
        <row r="603">
          <cell r="D603" t="str">
            <v>11042</v>
          </cell>
          <cell r="E603" t="str">
            <v>โพนพิสัย,รพช.</v>
          </cell>
          <cell r="F603" t="str">
            <v>รพช.</v>
          </cell>
          <cell r="G603">
            <v>109</v>
          </cell>
          <cell r="H603" t="str">
            <v>รพช.F1 50,000-100,000</v>
          </cell>
          <cell r="I603">
            <v>1.93</v>
          </cell>
          <cell r="J603">
            <v>1.68</v>
          </cell>
          <cell r="K603">
            <v>1.1499999999999999</v>
          </cell>
          <cell r="L603">
            <v>47992782.140000001</v>
          </cell>
          <cell r="M603">
            <v>21846806.260000002</v>
          </cell>
          <cell r="N603">
            <v>0</v>
          </cell>
          <cell r="O603">
            <v>25506477.780000001</v>
          </cell>
          <cell r="P603">
            <v>7760388.5800000001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str">
            <v>F</v>
          </cell>
        </row>
        <row r="604">
          <cell r="D604" t="str">
            <v>11044</v>
          </cell>
          <cell r="E604" t="str">
            <v>ศรีเชียงใหม่,รพช.</v>
          </cell>
          <cell r="F604" t="str">
            <v>รพช.</v>
          </cell>
          <cell r="G604">
            <v>32</v>
          </cell>
          <cell r="H604" t="str">
            <v>รพช.F2 &lt;=30,000</v>
          </cell>
          <cell r="I604">
            <v>1.7</v>
          </cell>
          <cell r="J604">
            <v>1.53</v>
          </cell>
          <cell r="K604">
            <v>0.97</v>
          </cell>
          <cell r="L604">
            <v>11014257.699999999</v>
          </cell>
          <cell r="M604">
            <v>8504610.8699999992</v>
          </cell>
          <cell r="N604">
            <v>0</v>
          </cell>
          <cell r="O604">
            <v>8345620.4900000002</v>
          </cell>
          <cell r="P604">
            <v>-344268.25</v>
          </cell>
          <cell r="Q604">
            <v>0</v>
          </cell>
          <cell r="R604">
            <v>1</v>
          </cell>
          <cell r="S604">
            <v>0</v>
          </cell>
          <cell r="T604">
            <v>1</v>
          </cell>
          <cell r="U604">
            <v>1</v>
          </cell>
          <cell r="V604">
            <v>0</v>
          </cell>
          <cell r="W604">
            <v>0</v>
          </cell>
          <cell r="X604" t="str">
            <v>C</v>
          </cell>
        </row>
        <row r="605">
          <cell r="D605" t="str">
            <v>11045</v>
          </cell>
          <cell r="E605" t="str">
            <v>สังคม,รพช.</v>
          </cell>
          <cell r="F605" t="str">
            <v>รพช.</v>
          </cell>
          <cell r="G605">
            <v>40</v>
          </cell>
          <cell r="H605" t="str">
            <v>รพช.F2 &lt;=30,000</v>
          </cell>
          <cell r="I605">
            <v>1.47</v>
          </cell>
          <cell r="J605">
            <v>1.27</v>
          </cell>
          <cell r="K605">
            <v>1</v>
          </cell>
          <cell r="L605">
            <v>11762681.640000001</v>
          </cell>
          <cell r="M605">
            <v>27565568.280000001</v>
          </cell>
          <cell r="N605">
            <v>1</v>
          </cell>
          <cell r="O605">
            <v>24242481.399999999</v>
          </cell>
          <cell r="P605">
            <v>118327.44</v>
          </cell>
          <cell r="Q605">
            <v>1</v>
          </cell>
          <cell r="R605">
            <v>1</v>
          </cell>
          <cell r="S605">
            <v>0</v>
          </cell>
          <cell r="T605">
            <v>1</v>
          </cell>
          <cell r="U605">
            <v>0</v>
          </cell>
          <cell r="V605">
            <v>0</v>
          </cell>
          <cell r="W605">
            <v>0</v>
          </cell>
          <cell r="X605" t="str">
            <v>C</v>
          </cell>
        </row>
        <row r="606">
          <cell r="D606" t="str">
            <v>11448</v>
          </cell>
          <cell r="E606" t="str">
            <v>รพร.ท่าบ่อ</v>
          </cell>
          <cell r="F606" t="str">
            <v>รพช.</v>
          </cell>
          <cell r="G606">
            <v>251</v>
          </cell>
          <cell r="H606" t="str">
            <v>รพช. M2 &gt;100</v>
          </cell>
          <cell r="I606">
            <v>0.83</v>
          </cell>
          <cell r="J606">
            <v>0.7</v>
          </cell>
          <cell r="K606">
            <v>0.28999999999999998</v>
          </cell>
          <cell r="L606">
            <v>-37671226.789999999</v>
          </cell>
          <cell r="M606">
            <v>54724972.75</v>
          </cell>
          <cell r="N606">
            <v>5</v>
          </cell>
          <cell r="O606">
            <v>39564425.039999999</v>
          </cell>
          <cell r="P606">
            <v>-161207836.59999999</v>
          </cell>
          <cell r="Q606">
            <v>0</v>
          </cell>
          <cell r="R606">
            <v>0</v>
          </cell>
          <cell r="S606">
            <v>0</v>
          </cell>
          <cell r="T606">
            <v>1</v>
          </cell>
          <cell r="U606">
            <v>0</v>
          </cell>
          <cell r="V606">
            <v>0</v>
          </cell>
          <cell r="W606">
            <v>1</v>
          </cell>
          <cell r="X606" t="str">
            <v>C-</v>
          </cell>
        </row>
        <row r="607">
          <cell r="D607" t="str">
            <v>21356</v>
          </cell>
          <cell r="E607" t="str">
            <v>สระใคร,รพช.</v>
          </cell>
          <cell r="F607" t="str">
            <v>รพช.</v>
          </cell>
          <cell r="G607">
            <v>28</v>
          </cell>
          <cell r="H607" t="str">
            <v>รพช.F3 15,000-25,000</v>
          </cell>
          <cell r="I607">
            <v>2.54</v>
          </cell>
          <cell r="J607">
            <v>2.36</v>
          </cell>
          <cell r="K607">
            <v>2.04</v>
          </cell>
          <cell r="L607">
            <v>21090461.510000002</v>
          </cell>
          <cell r="M607">
            <v>12830754.710000001</v>
          </cell>
          <cell r="N607">
            <v>0</v>
          </cell>
          <cell r="O607">
            <v>13196357.26</v>
          </cell>
          <cell r="P607">
            <v>13781856.93</v>
          </cell>
          <cell r="Q607">
            <v>1</v>
          </cell>
          <cell r="R607">
            <v>1</v>
          </cell>
          <cell r="S607">
            <v>0</v>
          </cell>
          <cell r="T607">
            <v>1</v>
          </cell>
          <cell r="U607">
            <v>1</v>
          </cell>
          <cell r="V607">
            <v>0</v>
          </cell>
          <cell r="W607">
            <v>0</v>
          </cell>
          <cell r="X607" t="str">
            <v>B-</v>
          </cell>
        </row>
        <row r="608">
          <cell r="D608" t="str">
            <v>28778</v>
          </cell>
          <cell r="E608" t="str">
            <v>โพธิ์ตาก,รพช.</v>
          </cell>
          <cell r="F608" t="str">
            <v>รพช.</v>
          </cell>
          <cell r="G608">
            <v>16</v>
          </cell>
          <cell r="H608" t="str">
            <v>รพช.F3 &lt;=15,000</v>
          </cell>
          <cell r="I608">
            <v>0.95</v>
          </cell>
          <cell r="J608">
            <v>0.88</v>
          </cell>
          <cell r="K608">
            <v>0.64</v>
          </cell>
          <cell r="L608">
            <v>-892378.88</v>
          </cell>
          <cell r="M608">
            <v>2925778.8</v>
          </cell>
          <cell r="N608">
            <v>4</v>
          </cell>
          <cell r="O608">
            <v>1902123.36</v>
          </cell>
          <cell r="P608">
            <v>-7214962.4500000002</v>
          </cell>
          <cell r="Q608">
            <v>0</v>
          </cell>
          <cell r="R608">
            <v>0</v>
          </cell>
          <cell r="S608">
            <v>0</v>
          </cell>
          <cell r="T608">
            <v>1</v>
          </cell>
          <cell r="U608">
            <v>0</v>
          </cell>
          <cell r="V608">
            <v>0</v>
          </cell>
          <cell r="W608">
            <v>1</v>
          </cell>
          <cell r="X608" t="str">
            <v>C-</v>
          </cell>
        </row>
        <row r="609">
          <cell r="D609" t="str">
            <v>28811</v>
          </cell>
          <cell r="E609" t="str">
            <v>เฝ้าไร่,รพช.</v>
          </cell>
          <cell r="F609" t="str">
            <v>รพช.</v>
          </cell>
          <cell r="G609">
            <v>30</v>
          </cell>
          <cell r="H609" t="str">
            <v>รพช.F2 30,000 - 60,000</v>
          </cell>
          <cell r="I609">
            <v>1.31</v>
          </cell>
          <cell r="J609">
            <v>1.22</v>
          </cell>
          <cell r="K609">
            <v>1.05</v>
          </cell>
          <cell r="L609">
            <v>16308731.130000001</v>
          </cell>
          <cell r="M609">
            <v>-814309.75</v>
          </cell>
          <cell r="N609">
            <v>2</v>
          </cell>
          <cell r="O609">
            <v>-183690.15</v>
          </cell>
          <cell r="P609">
            <v>2547184.69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str">
            <v>F</v>
          </cell>
        </row>
        <row r="610">
          <cell r="D610" t="str">
            <v>28815</v>
          </cell>
          <cell r="E610" t="str">
            <v>รัตนวาปี,รพช.</v>
          </cell>
          <cell r="F610" t="str">
            <v>รพช.</v>
          </cell>
          <cell r="G610">
            <v>36</v>
          </cell>
          <cell r="H610" t="str">
            <v>รพช.F3 &gt;=25,000</v>
          </cell>
          <cell r="I610">
            <v>2.19</v>
          </cell>
          <cell r="J610">
            <v>2.02</v>
          </cell>
          <cell r="K610">
            <v>1.71</v>
          </cell>
          <cell r="L610">
            <v>20454387.649999999</v>
          </cell>
          <cell r="M610">
            <v>18408213.09</v>
          </cell>
          <cell r="N610">
            <v>0</v>
          </cell>
          <cell r="O610">
            <v>19964676.16</v>
          </cell>
          <cell r="P610">
            <v>12230410.029999999</v>
          </cell>
          <cell r="Q610">
            <v>1</v>
          </cell>
          <cell r="R610">
            <v>1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str">
            <v>C-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4</v>
          </cell>
          <cell r="R611">
            <v>5</v>
          </cell>
          <cell r="S611">
            <v>0</v>
          </cell>
          <cell r="T611">
            <v>5</v>
          </cell>
          <cell r="U611">
            <v>2</v>
          </cell>
          <cell r="V611">
            <v>0</v>
          </cell>
          <cell r="W611">
            <v>3</v>
          </cell>
          <cell r="X611">
            <v>0</v>
          </cell>
        </row>
        <row r="612">
          <cell r="D612" t="str">
            <v>10704</v>
          </cell>
          <cell r="E612" t="str">
            <v>หนองบัวลำภู,รพท.</v>
          </cell>
          <cell r="F612" t="str">
            <v>รพท.</v>
          </cell>
          <cell r="G612">
            <v>323</v>
          </cell>
          <cell r="H612" t="str">
            <v>รพท.S &lt;=400</v>
          </cell>
          <cell r="I612">
            <v>1.63</v>
          </cell>
          <cell r="J612">
            <v>1.46</v>
          </cell>
          <cell r="K612">
            <v>0.86</v>
          </cell>
          <cell r="L612">
            <v>111496516.84999999</v>
          </cell>
          <cell r="M612">
            <v>15429359.68</v>
          </cell>
          <cell r="N612">
            <v>0</v>
          </cell>
          <cell r="O612">
            <v>37231137.359999999</v>
          </cell>
          <cell r="P612">
            <v>-25197084.09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str">
            <v>F</v>
          </cell>
        </row>
        <row r="613">
          <cell r="D613" t="str">
            <v>10991</v>
          </cell>
          <cell r="E613" t="str">
            <v>นากลาง,รพช.</v>
          </cell>
          <cell r="F613" t="str">
            <v>รพช.</v>
          </cell>
          <cell r="G613">
            <v>78</v>
          </cell>
          <cell r="H613" t="str">
            <v>รพช.F1 50,000-100,000</v>
          </cell>
          <cell r="I613">
            <v>1.44</v>
          </cell>
          <cell r="J613">
            <v>1.31</v>
          </cell>
          <cell r="K613">
            <v>1.02</v>
          </cell>
          <cell r="L613">
            <v>20452092.629999999</v>
          </cell>
          <cell r="M613">
            <v>28782895.800000001</v>
          </cell>
          <cell r="N613">
            <v>1</v>
          </cell>
          <cell r="O613">
            <v>27604551.629999999</v>
          </cell>
          <cell r="P613">
            <v>1100792.79</v>
          </cell>
          <cell r="Q613">
            <v>1</v>
          </cell>
          <cell r="R613">
            <v>1</v>
          </cell>
          <cell r="S613">
            <v>0</v>
          </cell>
          <cell r="T613">
            <v>1</v>
          </cell>
          <cell r="U613">
            <v>1</v>
          </cell>
          <cell r="V613">
            <v>0</v>
          </cell>
          <cell r="W613">
            <v>1</v>
          </cell>
          <cell r="X613" t="str">
            <v>B</v>
          </cell>
        </row>
        <row r="614">
          <cell r="D614" t="str">
            <v>10992</v>
          </cell>
          <cell r="E614" t="str">
            <v>โนนสัง,รพช.</v>
          </cell>
          <cell r="F614" t="str">
            <v>รพช.</v>
          </cell>
          <cell r="G614">
            <v>35</v>
          </cell>
          <cell r="H614" t="str">
            <v>รพช.F2 30,000 - 60,000</v>
          </cell>
          <cell r="I614">
            <v>1.29</v>
          </cell>
          <cell r="J614">
            <v>1.18</v>
          </cell>
          <cell r="K614">
            <v>0.77</v>
          </cell>
          <cell r="L614">
            <v>12872118</v>
          </cell>
          <cell r="M614">
            <v>15314393.710000001</v>
          </cell>
          <cell r="N614">
            <v>2</v>
          </cell>
          <cell r="O614">
            <v>17439255.620000001</v>
          </cell>
          <cell r="P614">
            <v>-10304569.970000001</v>
          </cell>
          <cell r="Q614">
            <v>1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str">
            <v>D</v>
          </cell>
        </row>
        <row r="615">
          <cell r="D615" t="str">
            <v>10993</v>
          </cell>
          <cell r="E615" t="str">
            <v>ศรีบุญเรือง,รพช.</v>
          </cell>
          <cell r="F615" t="str">
            <v>รพช.</v>
          </cell>
          <cell r="G615">
            <v>90</v>
          </cell>
          <cell r="H615" t="str">
            <v>รพช.F1 50,000-100,000</v>
          </cell>
          <cell r="I615">
            <v>1.35</v>
          </cell>
          <cell r="J615">
            <v>1.23</v>
          </cell>
          <cell r="K615">
            <v>0.98</v>
          </cell>
          <cell r="L615">
            <v>20144517.350000001</v>
          </cell>
          <cell r="M615">
            <v>20726072.399999999</v>
          </cell>
          <cell r="N615">
            <v>1</v>
          </cell>
          <cell r="O615">
            <v>21758190.23</v>
          </cell>
          <cell r="P615">
            <v>-975071.81</v>
          </cell>
          <cell r="Q615">
            <v>0</v>
          </cell>
          <cell r="R615">
            <v>1</v>
          </cell>
          <cell r="S615">
            <v>0</v>
          </cell>
          <cell r="T615">
            <v>1</v>
          </cell>
          <cell r="U615">
            <v>0</v>
          </cell>
          <cell r="V615">
            <v>0</v>
          </cell>
          <cell r="W615">
            <v>1</v>
          </cell>
          <cell r="X615" t="str">
            <v>C</v>
          </cell>
        </row>
        <row r="616">
          <cell r="D616" t="str">
            <v>10994</v>
          </cell>
          <cell r="E616" t="str">
            <v>สุวรรณคูหา,รพช.</v>
          </cell>
          <cell r="F616" t="str">
            <v>รพช.</v>
          </cell>
          <cell r="G616">
            <v>55</v>
          </cell>
          <cell r="H616" t="str">
            <v>รพช.F2 30,000 - 60,000</v>
          </cell>
          <cell r="I616">
            <v>1.94</v>
          </cell>
          <cell r="J616">
            <v>1.65</v>
          </cell>
          <cell r="K616">
            <v>1.34</v>
          </cell>
          <cell r="L616">
            <v>31347492.440000001</v>
          </cell>
          <cell r="M616">
            <v>28549015.739999998</v>
          </cell>
          <cell r="N616">
            <v>0</v>
          </cell>
          <cell r="O616">
            <v>27274677.760000002</v>
          </cell>
          <cell r="P616">
            <v>11216312.140000001</v>
          </cell>
          <cell r="Q616">
            <v>1</v>
          </cell>
          <cell r="R616">
            <v>1</v>
          </cell>
          <cell r="S616">
            <v>0</v>
          </cell>
          <cell r="T616">
            <v>1</v>
          </cell>
          <cell r="U616">
            <v>0</v>
          </cell>
          <cell r="V616">
            <v>0</v>
          </cell>
          <cell r="W616">
            <v>0</v>
          </cell>
          <cell r="X616" t="str">
            <v>C</v>
          </cell>
        </row>
        <row r="617">
          <cell r="D617" t="str">
            <v>23367</v>
          </cell>
          <cell r="E617" t="str">
            <v>นาวัง เฉลิมพระเกียรติ 80 พรรษา,รพช.</v>
          </cell>
          <cell r="F617" t="str">
            <v>รพช.</v>
          </cell>
          <cell r="G617">
            <v>46</v>
          </cell>
          <cell r="H617" t="str">
            <v>รพช.F2 &lt;=30,000</v>
          </cell>
          <cell r="I617">
            <v>1.69</v>
          </cell>
          <cell r="J617">
            <v>1.56</v>
          </cell>
          <cell r="K617">
            <v>1.31</v>
          </cell>
          <cell r="L617">
            <v>22792850.75</v>
          </cell>
          <cell r="M617">
            <v>17245578.539999999</v>
          </cell>
          <cell r="N617">
            <v>0</v>
          </cell>
          <cell r="O617">
            <v>19556796.690000001</v>
          </cell>
          <cell r="P617">
            <v>10219238.810000001</v>
          </cell>
          <cell r="Q617">
            <v>1</v>
          </cell>
          <cell r="R617">
            <v>0</v>
          </cell>
          <cell r="S617">
            <v>0</v>
          </cell>
          <cell r="T617">
            <v>1</v>
          </cell>
          <cell r="U617">
            <v>1</v>
          </cell>
          <cell r="V617">
            <v>0</v>
          </cell>
          <cell r="W617">
            <v>0</v>
          </cell>
          <cell r="X617" t="str">
            <v>C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4</v>
          </cell>
          <cell r="R618">
            <v>3</v>
          </cell>
          <cell r="S618">
            <v>0</v>
          </cell>
          <cell r="T618">
            <v>4</v>
          </cell>
          <cell r="U618">
            <v>2</v>
          </cell>
          <cell r="V618">
            <v>0</v>
          </cell>
          <cell r="W618">
            <v>2</v>
          </cell>
          <cell r="X618">
            <v>0</v>
          </cell>
        </row>
        <row r="619">
          <cell r="D619" t="str">
            <v>10671</v>
          </cell>
          <cell r="E619" t="str">
            <v>อุดรธานี,รพศ.</v>
          </cell>
          <cell r="F619" t="str">
            <v>รพศ.</v>
          </cell>
          <cell r="G619">
            <v>1073</v>
          </cell>
          <cell r="H619" t="str">
            <v>รพศ.A &gt;1000</v>
          </cell>
          <cell r="I619">
            <v>3.08</v>
          </cell>
          <cell r="J619">
            <v>2.69</v>
          </cell>
          <cell r="K619">
            <v>1.6</v>
          </cell>
          <cell r="L619">
            <v>1168884104.4300001</v>
          </cell>
          <cell r="M619">
            <v>219493839.80000001</v>
          </cell>
          <cell r="N619">
            <v>0</v>
          </cell>
          <cell r="O619">
            <v>89289707.480000004</v>
          </cell>
          <cell r="P619">
            <v>350550878.99000001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1</v>
          </cell>
          <cell r="W619">
            <v>1</v>
          </cell>
          <cell r="X619" t="str">
            <v>B</v>
          </cell>
        </row>
        <row r="620">
          <cell r="D620" t="str">
            <v>11013</v>
          </cell>
          <cell r="E620" t="str">
            <v>กุดจับ,รพช.</v>
          </cell>
          <cell r="F620" t="str">
            <v>รพช.</v>
          </cell>
          <cell r="G620">
            <v>56</v>
          </cell>
          <cell r="H620" t="str">
            <v>รพช.F2 30,000 - 60,000</v>
          </cell>
          <cell r="I620">
            <v>1.48</v>
          </cell>
          <cell r="J620">
            <v>1.35</v>
          </cell>
          <cell r="K620">
            <v>1.1100000000000001</v>
          </cell>
          <cell r="L620">
            <v>19292510.059999999</v>
          </cell>
          <cell r="M620">
            <v>13796146.08</v>
          </cell>
          <cell r="N620">
            <v>1</v>
          </cell>
          <cell r="O620">
            <v>17341735.039999999</v>
          </cell>
          <cell r="P620">
            <v>4501066.09</v>
          </cell>
          <cell r="Q620">
            <v>0</v>
          </cell>
          <cell r="R620">
            <v>0</v>
          </cell>
          <cell r="S620">
            <v>0</v>
          </cell>
          <cell r="T620">
            <v>1</v>
          </cell>
          <cell r="U620">
            <v>1</v>
          </cell>
          <cell r="V620">
            <v>0</v>
          </cell>
          <cell r="W620">
            <v>0</v>
          </cell>
          <cell r="X620" t="str">
            <v>C-</v>
          </cell>
        </row>
        <row r="621">
          <cell r="D621" t="str">
            <v>11014</v>
          </cell>
          <cell r="E621" t="str">
            <v>หนองวัวซอ,รพช.</v>
          </cell>
          <cell r="F621" t="str">
            <v>รพช.</v>
          </cell>
          <cell r="G621">
            <v>67</v>
          </cell>
          <cell r="H621" t="str">
            <v>รพช.F2 30,000 - 60,000</v>
          </cell>
          <cell r="I621">
            <v>1.48</v>
          </cell>
          <cell r="J621">
            <v>1.34</v>
          </cell>
          <cell r="K621">
            <v>1.06</v>
          </cell>
          <cell r="L621">
            <v>15396261.109999999</v>
          </cell>
          <cell r="M621">
            <v>13899048.449999999</v>
          </cell>
          <cell r="N621">
            <v>1</v>
          </cell>
          <cell r="O621">
            <v>16164875.279999999</v>
          </cell>
          <cell r="P621">
            <v>1870019.7</v>
          </cell>
          <cell r="Q621">
            <v>0</v>
          </cell>
          <cell r="R621">
            <v>1</v>
          </cell>
          <cell r="S621">
            <v>0</v>
          </cell>
          <cell r="T621">
            <v>1</v>
          </cell>
          <cell r="U621">
            <v>1</v>
          </cell>
          <cell r="V621">
            <v>1</v>
          </cell>
          <cell r="W621">
            <v>0</v>
          </cell>
          <cell r="X621" t="str">
            <v>B-</v>
          </cell>
        </row>
        <row r="622">
          <cell r="D622" t="str">
            <v>11015</v>
          </cell>
          <cell r="E622" t="str">
            <v>กุมภวาปี,รพท.</v>
          </cell>
          <cell r="F622" t="str">
            <v>รพท.</v>
          </cell>
          <cell r="G622">
            <v>198</v>
          </cell>
          <cell r="H622" t="str">
            <v>รพท. M1 &lt;=200</v>
          </cell>
          <cell r="I622">
            <v>1</v>
          </cell>
          <cell r="J622">
            <v>0.82</v>
          </cell>
          <cell r="K622">
            <v>0.38</v>
          </cell>
          <cell r="L622">
            <v>620558.26</v>
          </cell>
          <cell r="M622">
            <v>2634550.4700000002</v>
          </cell>
          <cell r="N622">
            <v>3</v>
          </cell>
          <cell r="O622">
            <v>23217839.960000001</v>
          </cell>
          <cell r="P622">
            <v>-101162211.8</v>
          </cell>
          <cell r="Q622">
            <v>0</v>
          </cell>
          <cell r="R622">
            <v>0</v>
          </cell>
          <cell r="S622">
            <v>0</v>
          </cell>
          <cell r="T622">
            <v>1</v>
          </cell>
          <cell r="U622">
            <v>0</v>
          </cell>
          <cell r="V622">
            <v>1</v>
          </cell>
          <cell r="W622">
            <v>0</v>
          </cell>
          <cell r="X622" t="str">
            <v>C-</v>
          </cell>
        </row>
        <row r="623">
          <cell r="D623" t="str">
            <v>11016</v>
          </cell>
          <cell r="E623" t="str">
            <v>ห้วยเกิ้ง,รพช.</v>
          </cell>
          <cell r="F623" t="str">
            <v>รพช.</v>
          </cell>
          <cell r="G623">
            <v>10</v>
          </cell>
          <cell r="H623" t="str">
            <v>รพช.F3 &lt;=15,000</v>
          </cell>
          <cell r="I623">
            <v>1.2</v>
          </cell>
          <cell r="J623">
            <v>1.04</v>
          </cell>
          <cell r="K623">
            <v>0.89</v>
          </cell>
          <cell r="L623">
            <v>2051218.98</v>
          </cell>
          <cell r="M623">
            <v>6423080.8099999996</v>
          </cell>
          <cell r="N623">
            <v>1</v>
          </cell>
          <cell r="O623">
            <v>4302867.33</v>
          </cell>
          <cell r="P623">
            <v>-1086372.54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U623">
            <v>1</v>
          </cell>
          <cell r="V623">
            <v>1</v>
          </cell>
          <cell r="W623">
            <v>0</v>
          </cell>
          <cell r="X623" t="str">
            <v>B-</v>
          </cell>
        </row>
        <row r="624">
          <cell r="D624" t="str">
            <v>11017</v>
          </cell>
          <cell r="E624" t="str">
            <v>โนนสะอาด,รพช.</v>
          </cell>
          <cell r="F624" t="str">
            <v>รพช.</v>
          </cell>
          <cell r="G624">
            <v>36</v>
          </cell>
          <cell r="H624" t="str">
            <v>รพช.F2 30,000 - 60,000</v>
          </cell>
          <cell r="I624">
            <v>2.0699999999999998</v>
          </cell>
          <cell r="J624">
            <v>1.93</v>
          </cell>
          <cell r="K624">
            <v>1.59</v>
          </cell>
          <cell r="L624">
            <v>22916751.030000001</v>
          </cell>
          <cell r="M624">
            <v>9993012.2699999996</v>
          </cell>
          <cell r="N624">
            <v>0</v>
          </cell>
          <cell r="O624">
            <v>11119921.16</v>
          </cell>
          <cell r="P624">
            <v>12607277.68</v>
          </cell>
          <cell r="Q624">
            <v>0</v>
          </cell>
          <cell r="R624">
            <v>0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  <cell r="W624">
            <v>1</v>
          </cell>
          <cell r="X624" t="str">
            <v>B-</v>
          </cell>
        </row>
        <row r="625">
          <cell r="D625" t="str">
            <v>11018</v>
          </cell>
          <cell r="E625" t="str">
            <v>หนองหาน,รพช.</v>
          </cell>
          <cell r="F625" t="str">
            <v>รพช.</v>
          </cell>
          <cell r="G625">
            <v>113</v>
          </cell>
          <cell r="H625" t="str">
            <v>รพช. M2 &gt;100</v>
          </cell>
          <cell r="I625">
            <v>1.17</v>
          </cell>
          <cell r="J625">
            <v>1.04</v>
          </cell>
          <cell r="K625">
            <v>0.8</v>
          </cell>
          <cell r="L625">
            <v>14613025.289999999</v>
          </cell>
          <cell r="M625">
            <v>16761012.300000001</v>
          </cell>
          <cell r="N625">
            <v>1</v>
          </cell>
          <cell r="O625">
            <v>12827343.800000001</v>
          </cell>
          <cell r="P625">
            <v>-17126123.09</v>
          </cell>
          <cell r="Q625">
            <v>0</v>
          </cell>
          <cell r="R625">
            <v>0</v>
          </cell>
          <cell r="S625">
            <v>0</v>
          </cell>
          <cell r="T625">
            <v>1</v>
          </cell>
          <cell r="U625">
            <v>1</v>
          </cell>
          <cell r="V625">
            <v>1</v>
          </cell>
          <cell r="W625">
            <v>1</v>
          </cell>
          <cell r="X625" t="str">
            <v>B-</v>
          </cell>
        </row>
        <row r="626">
          <cell r="D626" t="str">
            <v>11019</v>
          </cell>
          <cell r="E626" t="str">
            <v>ทุ่งฝน,รพช.</v>
          </cell>
          <cell r="F626" t="str">
            <v>รพช.</v>
          </cell>
          <cell r="G626">
            <v>30</v>
          </cell>
          <cell r="H626" t="str">
            <v>รพช.F2 &lt;=30,000</v>
          </cell>
          <cell r="I626">
            <v>1.79</v>
          </cell>
          <cell r="J626">
            <v>1.56</v>
          </cell>
          <cell r="K626">
            <v>1.2</v>
          </cell>
          <cell r="L626">
            <v>12717400.699999999</v>
          </cell>
          <cell r="M626">
            <v>8974631.75</v>
          </cell>
          <cell r="N626">
            <v>0</v>
          </cell>
          <cell r="O626">
            <v>11388360.560000001</v>
          </cell>
          <cell r="P626">
            <v>3192522.15</v>
          </cell>
          <cell r="Q626">
            <v>1</v>
          </cell>
          <cell r="R626">
            <v>1</v>
          </cell>
          <cell r="S626">
            <v>0</v>
          </cell>
          <cell r="T626">
            <v>1</v>
          </cell>
          <cell r="U626">
            <v>0</v>
          </cell>
          <cell r="V626">
            <v>1</v>
          </cell>
          <cell r="W626">
            <v>0</v>
          </cell>
          <cell r="X626" t="str">
            <v>B-</v>
          </cell>
        </row>
        <row r="627">
          <cell r="D627" t="str">
            <v>11020</v>
          </cell>
          <cell r="E627" t="str">
            <v>ไชยวาน,รพช.</v>
          </cell>
          <cell r="F627" t="str">
            <v>รพช.</v>
          </cell>
          <cell r="G627">
            <v>30</v>
          </cell>
          <cell r="H627" t="str">
            <v>รพช.F2 30,000 - 60,000</v>
          </cell>
          <cell r="I627">
            <v>2.0699999999999998</v>
          </cell>
          <cell r="J627">
            <v>1.85</v>
          </cell>
          <cell r="K627">
            <v>1.54</v>
          </cell>
          <cell r="L627">
            <v>16912739.129999999</v>
          </cell>
          <cell r="M627">
            <v>16561219.74</v>
          </cell>
          <cell r="N627">
            <v>0</v>
          </cell>
          <cell r="O627">
            <v>19606936.449999999</v>
          </cell>
          <cell r="P627">
            <v>8514071.8599999994</v>
          </cell>
          <cell r="Q627">
            <v>1</v>
          </cell>
          <cell r="R627">
            <v>1</v>
          </cell>
          <cell r="S627">
            <v>0</v>
          </cell>
          <cell r="T627">
            <v>1</v>
          </cell>
          <cell r="U627">
            <v>1</v>
          </cell>
          <cell r="V627">
            <v>0</v>
          </cell>
          <cell r="W627">
            <v>0</v>
          </cell>
          <cell r="X627" t="str">
            <v>B-</v>
          </cell>
        </row>
        <row r="628">
          <cell r="D628" t="str">
            <v>11021</v>
          </cell>
          <cell r="E628" t="str">
            <v>ศรีธาตุ,รพช.</v>
          </cell>
          <cell r="F628" t="str">
            <v>รพช.</v>
          </cell>
          <cell r="G628">
            <v>34</v>
          </cell>
          <cell r="H628" t="str">
            <v>รพช.F2 30,000 - 60,000</v>
          </cell>
          <cell r="I628">
            <v>2.42</v>
          </cell>
          <cell r="J628">
            <v>2.23</v>
          </cell>
          <cell r="K628">
            <v>2.0099999999999998</v>
          </cell>
          <cell r="L628">
            <v>32288880.050000001</v>
          </cell>
          <cell r="M628">
            <v>19025600.719999999</v>
          </cell>
          <cell r="N628">
            <v>0</v>
          </cell>
          <cell r="O628">
            <v>19261813.48</v>
          </cell>
          <cell r="P628">
            <v>22977189.239999998</v>
          </cell>
          <cell r="Q628">
            <v>1</v>
          </cell>
          <cell r="R628">
            <v>1</v>
          </cell>
          <cell r="S628">
            <v>0</v>
          </cell>
          <cell r="T628">
            <v>1</v>
          </cell>
          <cell r="U628">
            <v>1</v>
          </cell>
          <cell r="V628">
            <v>0</v>
          </cell>
          <cell r="W628">
            <v>0</v>
          </cell>
          <cell r="X628" t="str">
            <v>B-</v>
          </cell>
        </row>
        <row r="629">
          <cell r="D629" t="str">
            <v>11022</v>
          </cell>
          <cell r="E629" t="str">
            <v>วังสามหมอ,รพช.</v>
          </cell>
          <cell r="F629" t="str">
            <v>รพช.</v>
          </cell>
          <cell r="G629">
            <v>70</v>
          </cell>
          <cell r="H629" t="str">
            <v>รพช.F2 30,000 - 60,000</v>
          </cell>
          <cell r="I629">
            <v>1.8</v>
          </cell>
          <cell r="J629">
            <v>1.58</v>
          </cell>
          <cell r="K629">
            <v>1.1200000000000001</v>
          </cell>
          <cell r="L629">
            <v>26870533.719999999</v>
          </cell>
          <cell r="M629">
            <v>25747470.370000001</v>
          </cell>
          <cell r="N629">
            <v>0</v>
          </cell>
          <cell r="O629">
            <v>25716392.34</v>
          </cell>
          <cell r="P629">
            <v>4033319.59</v>
          </cell>
          <cell r="Q629">
            <v>1</v>
          </cell>
          <cell r="R629">
            <v>1</v>
          </cell>
          <cell r="S629">
            <v>0</v>
          </cell>
          <cell r="T629">
            <v>1</v>
          </cell>
          <cell r="U629">
            <v>0</v>
          </cell>
          <cell r="V629">
            <v>0</v>
          </cell>
          <cell r="W629">
            <v>0</v>
          </cell>
          <cell r="X629" t="str">
            <v>C</v>
          </cell>
        </row>
        <row r="630">
          <cell r="D630" t="str">
            <v>11023</v>
          </cell>
          <cell r="E630" t="str">
            <v>บ้านผือ,รพช.</v>
          </cell>
          <cell r="F630" t="str">
            <v>รพช.</v>
          </cell>
          <cell r="G630">
            <v>114</v>
          </cell>
          <cell r="H630" t="str">
            <v>รพช. M2 &gt;100</v>
          </cell>
          <cell r="I630">
            <v>1.47</v>
          </cell>
          <cell r="J630">
            <v>1.28</v>
          </cell>
          <cell r="K630">
            <v>0.86</v>
          </cell>
          <cell r="L630">
            <v>29989109.300000001</v>
          </cell>
          <cell r="M630">
            <v>11780528.630000001</v>
          </cell>
          <cell r="N630">
            <v>1</v>
          </cell>
          <cell r="O630">
            <v>12534689.800000001</v>
          </cell>
          <cell r="P630">
            <v>-8742934.5199999996</v>
          </cell>
          <cell r="Q630">
            <v>0</v>
          </cell>
          <cell r="R630">
            <v>0</v>
          </cell>
          <cell r="S630">
            <v>0</v>
          </cell>
          <cell r="T630">
            <v>1</v>
          </cell>
          <cell r="U630">
            <v>1</v>
          </cell>
          <cell r="V630">
            <v>1</v>
          </cell>
          <cell r="W630">
            <v>1</v>
          </cell>
          <cell r="X630" t="str">
            <v>B-</v>
          </cell>
        </row>
        <row r="631">
          <cell r="D631" t="str">
            <v>11024</v>
          </cell>
          <cell r="E631" t="str">
            <v>น้ำโสม,รพช.</v>
          </cell>
          <cell r="F631" t="str">
            <v>รพช.</v>
          </cell>
          <cell r="G631">
            <v>70</v>
          </cell>
          <cell r="H631" t="str">
            <v>รพช.F2 30,000 - 60,000</v>
          </cell>
          <cell r="I631">
            <v>2.41</v>
          </cell>
          <cell r="J631">
            <v>2.23</v>
          </cell>
          <cell r="K631">
            <v>1.91</v>
          </cell>
          <cell r="L631">
            <v>44577919.75</v>
          </cell>
          <cell r="M631">
            <v>25577588.530000001</v>
          </cell>
          <cell r="N631">
            <v>0</v>
          </cell>
          <cell r="O631">
            <v>24514630.579999998</v>
          </cell>
          <cell r="P631">
            <v>28856953.68</v>
          </cell>
          <cell r="Q631">
            <v>1</v>
          </cell>
          <cell r="R631">
            <v>1</v>
          </cell>
          <cell r="S631">
            <v>0</v>
          </cell>
          <cell r="T631">
            <v>1</v>
          </cell>
          <cell r="U631">
            <v>1</v>
          </cell>
          <cell r="V631">
            <v>0</v>
          </cell>
          <cell r="W631">
            <v>0</v>
          </cell>
          <cell r="X631" t="str">
            <v>B-</v>
          </cell>
        </row>
        <row r="632">
          <cell r="D632" t="str">
            <v>11025</v>
          </cell>
          <cell r="E632" t="str">
            <v>เพ็ญ,รพช.</v>
          </cell>
          <cell r="F632" t="str">
            <v>รพช.</v>
          </cell>
          <cell r="G632">
            <v>114</v>
          </cell>
          <cell r="H632" t="str">
            <v>รพช.F1 50,000-100,000</v>
          </cell>
          <cell r="I632">
            <v>2.21</v>
          </cell>
          <cell r="J632">
            <v>2.0299999999999998</v>
          </cell>
          <cell r="K632">
            <v>1.73</v>
          </cell>
          <cell r="L632">
            <v>60230417.350000001</v>
          </cell>
          <cell r="M632">
            <v>53261658.5</v>
          </cell>
          <cell r="N632">
            <v>0</v>
          </cell>
          <cell r="O632">
            <v>23266029.440000001</v>
          </cell>
          <cell r="P632">
            <v>36381085.259999998</v>
          </cell>
          <cell r="Q632">
            <v>0</v>
          </cell>
          <cell r="R632">
            <v>1</v>
          </cell>
          <cell r="S632">
            <v>0</v>
          </cell>
          <cell r="T632">
            <v>1</v>
          </cell>
          <cell r="U632">
            <v>1</v>
          </cell>
          <cell r="V632">
            <v>0</v>
          </cell>
          <cell r="W632">
            <v>0</v>
          </cell>
          <cell r="X632" t="str">
            <v>C</v>
          </cell>
        </row>
        <row r="633">
          <cell r="D633" t="str">
            <v>11026</v>
          </cell>
          <cell r="E633" t="str">
            <v>สร้างคอม,รพช.</v>
          </cell>
          <cell r="F633" t="str">
            <v>รพช.</v>
          </cell>
          <cell r="G633">
            <v>30</v>
          </cell>
          <cell r="H633" t="str">
            <v>รพช.F2 &lt;=30,000</v>
          </cell>
          <cell r="I633">
            <v>1.76</v>
          </cell>
          <cell r="J633">
            <v>1.62</v>
          </cell>
          <cell r="K633">
            <v>1.48</v>
          </cell>
          <cell r="L633">
            <v>16689135.949999999</v>
          </cell>
          <cell r="M633">
            <v>7510005.6699999999</v>
          </cell>
          <cell r="N633">
            <v>0</v>
          </cell>
          <cell r="O633">
            <v>8379925.71</v>
          </cell>
          <cell r="P633">
            <v>10510360.449999999</v>
          </cell>
          <cell r="Q633">
            <v>0</v>
          </cell>
          <cell r="R633">
            <v>0</v>
          </cell>
          <cell r="S633">
            <v>0</v>
          </cell>
          <cell r="T633">
            <v>1</v>
          </cell>
          <cell r="U633">
            <v>1</v>
          </cell>
          <cell r="V633">
            <v>1</v>
          </cell>
          <cell r="W633">
            <v>0</v>
          </cell>
          <cell r="X633" t="str">
            <v>C</v>
          </cell>
        </row>
        <row r="634">
          <cell r="D634" t="str">
            <v>11027</v>
          </cell>
          <cell r="E634" t="str">
            <v>หนองแสง,รพช.</v>
          </cell>
          <cell r="F634" t="str">
            <v>รพช.</v>
          </cell>
          <cell r="G634">
            <v>30</v>
          </cell>
          <cell r="H634" t="str">
            <v>รพช.F2 &lt;=30,000</v>
          </cell>
          <cell r="I634">
            <v>1.54</v>
          </cell>
          <cell r="J634">
            <v>1.39</v>
          </cell>
          <cell r="K634">
            <v>1.24</v>
          </cell>
          <cell r="L634">
            <v>12745933.890000001</v>
          </cell>
          <cell r="M634">
            <v>5916400</v>
          </cell>
          <cell r="N634">
            <v>0</v>
          </cell>
          <cell r="O634">
            <v>3676405.83</v>
          </cell>
          <cell r="P634">
            <v>5613413.54</v>
          </cell>
          <cell r="Q634">
            <v>0</v>
          </cell>
          <cell r="R634">
            <v>0</v>
          </cell>
          <cell r="S634">
            <v>0</v>
          </cell>
          <cell r="T634">
            <v>1</v>
          </cell>
          <cell r="U634">
            <v>1</v>
          </cell>
          <cell r="V634">
            <v>1</v>
          </cell>
          <cell r="W634">
            <v>0</v>
          </cell>
          <cell r="X634" t="str">
            <v>C</v>
          </cell>
        </row>
        <row r="635">
          <cell r="D635" t="str">
            <v>11028</v>
          </cell>
          <cell r="E635" t="str">
            <v>นายูง,รพช.</v>
          </cell>
          <cell r="F635" t="str">
            <v>รพช.</v>
          </cell>
          <cell r="G635">
            <v>30</v>
          </cell>
          <cell r="H635" t="str">
            <v>รพช.F2 &lt;=30,000</v>
          </cell>
          <cell r="I635">
            <v>1.1299999999999999</v>
          </cell>
          <cell r="J635">
            <v>1.03</v>
          </cell>
          <cell r="K635">
            <v>0.93</v>
          </cell>
          <cell r="L635">
            <v>3774087.73</v>
          </cell>
          <cell r="M635">
            <v>2882573.78</v>
          </cell>
          <cell r="N635">
            <v>1</v>
          </cell>
          <cell r="O635">
            <v>4595563.82</v>
          </cell>
          <cell r="P635">
            <v>-2065802.66</v>
          </cell>
          <cell r="Q635">
            <v>0</v>
          </cell>
          <cell r="R635">
            <v>0</v>
          </cell>
          <cell r="S635">
            <v>0</v>
          </cell>
          <cell r="T635">
            <v>1</v>
          </cell>
          <cell r="U635">
            <v>0</v>
          </cell>
          <cell r="V635">
            <v>0</v>
          </cell>
          <cell r="W635">
            <v>0</v>
          </cell>
          <cell r="X635" t="str">
            <v>D</v>
          </cell>
        </row>
        <row r="636">
          <cell r="D636" t="str">
            <v>11029</v>
          </cell>
          <cell r="E636" t="str">
            <v>พิบูลย์รักษ์,รพช.</v>
          </cell>
          <cell r="F636" t="str">
            <v>รพช.</v>
          </cell>
          <cell r="G636">
            <v>30</v>
          </cell>
          <cell r="H636" t="str">
            <v>รพช.F2 &lt;=30,000</v>
          </cell>
          <cell r="I636">
            <v>1.66</v>
          </cell>
          <cell r="J636">
            <v>1.44</v>
          </cell>
          <cell r="K636">
            <v>1.17</v>
          </cell>
          <cell r="L636">
            <v>11062419.619999999</v>
          </cell>
          <cell r="M636">
            <v>5238196.34</v>
          </cell>
          <cell r="N636">
            <v>0</v>
          </cell>
          <cell r="O636">
            <v>6831866.1399999997</v>
          </cell>
          <cell r="P636">
            <v>2884489.4</v>
          </cell>
          <cell r="Q636">
            <v>0</v>
          </cell>
          <cell r="R636">
            <v>0</v>
          </cell>
          <cell r="S636">
            <v>0</v>
          </cell>
          <cell r="T636">
            <v>1</v>
          </cell>
          <cell r="U636">
            <v>0</v>
          </cell>
          <cell r="V636">
            <v>0</v>
          </cell>
          <cell r="W636">
            <v>0</v>
          </cell>
          <cell r="X636" t="str">
            <v>D</v>
          </cell>
        </row>
        <row r="637">
          <cell r="D637" t="str">
            <v>11446</v>
          </cell>
          <cell r="E637" t="str">
            <v>รพร.บ้านดุง</v>
          </cell>
          <cell r="F637" t="str">
            <v>รพช.</v>
          </cell>
          <cell r="G637">
            <v>150</v>
          </cell>
          <cell r="H637" t="str">
            <v>รพช. M2 &gt;100</v>
          </cell>
          <cell r="I637">
            <v>1.47</v>
          </cell>
          <cell r="J637">
            <v>1.26</v>
          </cell>
          <cell r="K637">
            <v>0.94</v>
          </cell>
          <cell r="L637">
            <v>32904219.93</v>
          </cell>
          <cell r="M637">
            <v>26206491.649999999</v>
          </cell>
          <cell r="N637">
            <v>1</v>
          </cell>
          <cell r="O637">
            <v>30082234.59</v>
          </cell>
          <cell r="P637">
            <v>-4334360.66</v>
          </cell>
          <cell r="Q637">
            <v>0</v>
          </cell>
          <cell r="R637">
            <v>0</v>
          </cell>
          <cell r="S637">
            <v>0</v>
          </cell>
          <cell r="T637">
            <v>1</v>
          </cell>
          <cell r="U637">
            <v>1</v>
          </cell>
          <cell r="V637">
            <v>0</v>
          </cell>
          <cell r="W637">
            <v>1</v>
          </cell>
          <cell r="X637" t="str">
            <v>C</v>
          </cell>
        </row>
        <row r="638">
          <cell r="D638" t="str">
            <v>25058</v>
          </cell>
          <cell r="E638" t="str">
            <v>กู่แก้ว,รพช.</v>
          </cell>
          <cell r="F638" t="str">
            <v>รพช.</v>
          </cell>
          <cell r="G638">
            <v>26</v>
          </cell>
          <cell r="H638" t="str">
            <v>รพช.F3 15,000-25,000</v>
          </cell>
          <cell r="I638">
            <v>1.77</v>
          </cell>
          <cell r="J638">
            <v>1.57</v>
          </cell>
          <cell r="K638">
            <v>1.21</v>
          </cell>
          <cell r="L638">
            <v>8721834.4499999993</v>
          </cell>
          <cell r="M638">
            <v>13895623.060000001</v>
          </cell>
          <cell r="N638">
            <v>0</v>
          </cell>
          <cell r="O638">
            <v>8643236.5700000003</v>
          </cell>
          <cell r="P638">
            <v>2354548.54</v>
          </cell>
          <cell r="Q638">
            <v>0</v>
          </cell>
          <cell r="R638">
            <v>1</v>
          </cell>
          <cell r="S638">
            <v>0</v>
          </cell>
          <cell r="T638">
            <v>1</v>
          </cell>
          <cell r="U638">
            <v>0</v>
          </cell>
          <cell r="V638">
            <v>0</v>
          </cell>
          <cell r="W638">
            <v>0</v>
          </cell>
          <cell r="X638" t="str">
            <v>C-</v>
          </cell>
        </row>
        <row r="639">
          <cell r="D639" t="str">
            <v>25059</v>
          </cell>
          <cell r="E639" t="str">
            <v>ประจักษ์ศิลปาคม,รพช.</v>
          </cell>
          <cell r="F639" t="str">
            <v>รพช.</v>
          </cell>
          <cell r="G639">
            <v>14</v>
          </cell>
          <cell r="H639" t="str">
            <v>รพช.F3 15,000-25,000</v>
          </cell>
          <cell r="I639">
            <v>2.42</v>
          </cell>
          <cell r="J639">
            <v>2.1800000000000002</v>
          </cell>
          <cell r="K639">
            <v>1.96</v>
          </cell>
          <cell r="L639">
            <v>16213805.560000001</v>
          </cell>
          <cell r="M639">
            <v>10302837.970000001</v>
          </cell>
          <cell r="N639">
            <v>0</v>
          </cell>
          <cell r="O639">
            <v>10503259.41</v>
          </cell>
          <cell r="P639">
            <v>10949089.9</v>
          </cell>
          <cell r="Q639">
            <v>1</v>
          </cell>
          <cell r="R639">
            <v>0</v>
          </cell>
          <cell r="S639">
            <v>0</v>
          </cell>
          <cell r="T639">
            <v>1</v>
          </cell>
          <cell r="U639">
            <v>1</v>
          </cell>
          <cell r="V639">
            <v>0</v>
          </cell>
          <cell r="W639">
            <v>0</v>
          </cell>
          <cell r="X639" t="str">
            <v>C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7</v>
          </cell>
          <cell r="R640">
            <v>10</v>
          </cell>
          <cell r="S640">
            <v>1</v>
          </cell>
          <cell r="T640">
            <v>19</v>
          </cell>
          <cell r="U640">
            <v>15</v>
          </cell>
          <cell r="V640">
            <v>10</v>
          </cell>
          <cell r="W640">
            <v>5</v>
          </cell>
          <cell r="X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40</v>
          </cell>
          <cell r="R641">
            <v>44</v>
          </cell>
          <cell r="S641">
            <v>5</v>
          </cell>
          <cell r="T641">
            <v>67</v>
          </cell>
          <cell r="U641">
            <v>33</v>
          </cell>
          <cell r="V641">
            <v>10</v>
          </cell>
          <cell r="W641">
            <v>23</v>
          </cell>
          <cell r="X641">
            <v>0</v>
          </cell>
        </row>
        <row r="642">
          <cell r="D642" t="str">
            <v>04007</v>
          </cell>
          <cell r="E642" t="str">
            <v>ซับใหญ่,รพช.</v>
          </cell>
          <cell r="F642" t="str">
            <v>รพช.</v>
          </cell>
          <cell r="G642">
            <v>10</v>
          </cell>
          <cell r="H642" t="str">
            <v>รพช.F3 &lt;=15,000</v>
          </cell>
          <cell r="I642">
            <v>5.67</v>
          </cell>
          <cell r="J642">
            <v>5.36</v>
          </cell>
          <cell r="K642">
            <v>3.85</v>
          </cell>
          <cell r="L642">
            <v>33739753.189999998</v>
          </cell>
          <cell r="M642">
            <v>6898192.7300000004</v>
          </cell>
          <cell r="N642">
            <v>0</v>
          </cell>
          <cell r="O642">
            <v>6395612.04</v>
          </cell>
          <cell r="P642">
            <v>20419286.780000001</v>
          </cell>
          <cell r="Q642">
            <v>1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 t="str">
            <v>C-</v>
          </cell>
        </row>
        <row r="643">
          <cell r="D643" t="str">
            <v>10702</v>
          </cell>
          <cell r="E643" t="str">
            <v>ชัยภูมิ,รพท.</v>
          </cell>
          <cell r="F643" t="str">
            <v>รพท.</v>
          </cell>
          <cell r="G643">
            <v>728</v>
          </cell>
          <cell r="H643" t="str">
            <v>รพท.S &gt;400</v>
          </cell>
          <cell r="I643">
            <v>1.51</v>
          </cell>
          <cell r="J643">
            <v>1.38</v>
          </cell>
          <cell r="K643">
            <v>0.59</v>
          </cell>
          <cell r="L643">
            <v>243850860.44999999</v>
          </cell>
          <cell r="M643">
            <v>66552088.719999999</v>
          </cell>
          <cell r="N643">
            <v>1</v>
          </cell>
          <cell r="O643">
            <v>82844008.129999995</v>
          </cell>
          <cell r="P643">
            <v>-193727620.5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1</v>
          </cell>
          <cell r="X643" t="str">
            <v>D</v>
          </cell>
        </row>
        <row r="644">
          <cell r="D644" t="str">
            <v>10970</v>
          </cell>
          <cell r="E644" t="str">
            <v>บ้านเขว้า,รพช.</v>
          </cell>
          <cell r="F644" t="str">
            <v>รพช.</v>
          </cell>
          <cell r="G644">
            <v>50</v>
          </cell>
          <cell r="H644" t="str">
            <v>รพช.F2 30,000 - 60,000</v>
          </cell>
          <cell r="I644">
            <v>1.71</v>
          </cell>
          <cell r="J644">
            <v>1.62</v>
          </cell>
          <cell r="K644">
            <v>1.42</v>
          </cell>
          <cell r="L644">
            <v>25946954.140000001</v>
          </cell>
          <cell r="M644">
            <v>17946502.289999999</v>
          </cell>
          <cell r="N644">
            <v>0</v>
          </cell>
          <cell r="O644">
            <v>18637284.710000001</v>
          </cell>
          <cell r="P644">
            <v>15169432.17</v>
          </cell>
          <cell r="Q644">
            <v>1</v>
          </cell>
          <cell r="R644">
            <v>1</v>
          </cell>
          <cell r="S644">
            <v>0</v>
          </cell>
          <cell r="T644">
            <v>1</v>
          </cell>
          <cell r="U644">
            <v>0</v>
          </cell>
          <cell r="V644">
            <v>0</v>
          </cell>
          <cell r="W644">
            <v>1</v>
          </cell>
          <cell r="X644" t="str">
            <v>B-</v>
          </cell>
        </row>
        <row r="645">
          <cell r="D645" t="str">
            <v>10971</v>
          </cell>
          <cell r="E645" t="str">
            <v>คอนสวรรค์,รพช.</v>
          </cell>
          <cell r="F645" t="str">
            <v>รพช.</v>
          </cell>
          <cell r="G645">
            <v>45</v>
          </cell>
          <cell r="H645" t="str">
            <v>รพช.F2 30,000 - 60,000</v>
          </cell>
          <cell r="I645">
            <v>2.44</v>
          </cell>
          <cell r="J645">
            <v>2.29</v>
          </cell>
          <cell r="K645">
            <v>2.0499999999999998</v>
          </cell>
          <cell r="L645">
            <v>41950881.649999999</v>
          </cell>
          <cell r="M645">
            <v>14102932.460000001</v>
          </cell>
          <cell r="N645">
            <v>0</v>
          </cell>
          <cell r="O645">
            <v>13959051.49</v>
          </cell>
          <cell r="P645">
            <v>30697544.960000001</v>
          </cell>
          <cell r="Q645">
            <v>0</v>
          </cell>
          <cell r="R645">
            <v>0</v>
          </cell>
          <cell r="S645">
            <v>0</v>
          </cell>
          <cell r="T645">
            <v>1</v>
          </cell>
          <cell r="U645">
            <v>0</v>
          </cell>
          <cell r="V645">
            <v>0</v>
          </cell>
          <cell r="W645">
            <v>0</v>
          </cell>
          <cell r="X645" t="str">
            <v>D</v>
          </cell>
        </row>
        <row r="646">
          <cell r="D646" t="str">
            <v>10972</v>
          </cell>
          <cell r="E646" t="str">
            <v>เกษตรสมบูรณ์,รพช.</v>
          </cell>
          <cell r="F646" t="str">
            <v>รพช.</v>
          </cell>
          <cell r="G646">
            <v>77</v>
          </cell>
          <cell r="H646" t="str">
            <v>รพช.F2 60,000-90,000</v>
          </cell>
          <cell r="I646">
            <v>1.9</v>
          </cell>
          <cell r="J646">
            <v>1.81</v>
          </cell>
          <cell r="K646">
            <v>1.59</v>
          </cell>
          <cell r="L646">
            <v>40963965.5</v>
          </cell>
          <cell r="M646">
            <v>30148647.98</v>
          </cell>
          <cell r="N646">
            <v>0</v>
          </cell>
          <cell r="O646">
            <v>29353884.829999998</v>
          </cell>
          <cell r="P646">
            <v>26940386.23</v>
          </cell>
          <cell r="Q646">
            <v>1</v>
          </cell>
          <cell r="R646">
            <v>1</v>
          </cell>
          <cell r="S646">
            <v>0</v>
          </cell>
          <cell r="T646">
            <v>1</v>
          </cell>
          <cell r="U646">
            <v>1</v>
          </cell>
          <cell r="V646">
            <v>0</v>
          </cell>
          <cell r="W646">
            <v>1</v>
          </cell>
          <cell r="X646" t="str">
            <v>B</v>
          </cell>
        </row>
        <row r="647">
          <cell r="D647" t="str">
            <v>10973</v>
          </cell>
          <cell r="E647" t="str">
            <v>หนองบัวแดง,รพช.</v>
          </cell>
          <cell r="F647" t="str">
            <v>รพช.</v>
          </cell>
          <cell r="G647">
            <v>120</v>
          </cell>
          <cell r="H647" t="str">
            <v>รพช. M2 &gt;100</v>
          </cell>
          <cell r="I647">
            <v>3.04</v>
          </cell>
          <cell r="J647">
            <v>2.8</v>
          </cell>
          <cell r="K647">
            <v>2.09</v>
          </cell>
          <cell r="L647">
            <v>88556105.650000006</v>
          </cell>
          <cell r="M647">
            <v>44172606.07</v>
          </cell>
          <cell r="N647">
            <v>0</v>
          </cell>
          <cell r="O647">
            <v>39504236.109999999</v>
          </cell>
          <cell r="P647">
            <v>47022119.93</v>
          </cell>
          <cell r="Q647">
            <v>1</v>
          </cell>
          <cell r="R647">
            <v>1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 t="str">
            <v>C-</v>
          </cell>
        </row>
        <row r="648">
          <cell r="D648" t="str">
            <v>10974</v>
          </cell>
          <cell r="E648" t="str">
            <v>จัตุรัส,รพช.</v>
          </cell>
          <cell r="F648" t="str">
            <v>รพช.</v>
          </cell>
          <cell r="G648">
            <v>90</v>
          </cell>
          <cell r="H648" t="str">
            <v>รพช.F1 50,000-100,000</v>
          </cell>
          <cell r="I648">
            <v>2.71</v>
          </cell>
          <cell r="J648">
            <v>2.5299999999999998</v>
          </cell>
          <cell r="K648">
            <v>1.53</v>
          </cell>
          <cell r="L648">
            <v>62278250.07</v>
          </cell>
          <cell r="M648">
            <v>34537556.039999999</v>
          </cell>
          <cell r="N648">
            <v>0</v>
          </cell>
          <cell r="O648">
            <v>33343004.579999998</v>
          </cell>
          <cell r="P648">
            <v>19420970.600000001</v>
          </cell>
          <cell r="Q648">
            <v>1</v>
          </cell>
          <cell r="R648">
            <v>1</v>
          </cell>
          <cell r="S648">
            <v>0</v>
          </cell>
          <cell r="T648">
            <v>0</v>
          </cell>
          <cell r="U648">
            <v>1</v>
          </cell>
          <cell r="V648">
            <v>0</v>
          </cell>
          <cell r="W648">
            <v>1</v>
          </cell>
          <cell r="X648" t="str">
            <v>B-</v>
          </cell>
        </row>
        <row r="649">
          <cell r="D649" t="str">
            <v>10975</v>
          </cell>
          <cell r="E649" t="str">
            <v>บำเหน็จณรงค์,รพช.</v>
          </cell>
          <cell r="F649" t="str">
            <v>รพช.</v>
          </cell>
          <cell r="G649">
            <v>73</v>
          </cell>
          <cell r="H649" t="str">
            <v>รพช.F1 &lt;=50,000</v>
          </cell>
          <cell r="I649">
            <v>1.66</v>
          </cell>
          <cell r="J649">
            <v>1.58</v>
          </cell>
          <cell r="K649">
            <v>1.22</v>
          </cell>
          <cell r="L649">
            <v>25081217.140000001</v>
          </cell>
          <cell r="M649">
            <v>15378215.699999999</v>
          </cell>
          <cell r="N649">
            <v>0</v>
          </cell>
          <cell r="O649">
            <v>16122347.52</v>
          </cell>
          <cell r="P649">
            <v>8328156.4000000004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1</v>
          </cell>
          <cell r="X649" t="str">
            <v>C-</v>
          </cell>
        </row>
        <row r="650">
          <cell r="D650" t="str">
            <v>10976</v>
          </cell>
          <cell r="E650" t="str">
            <v>หนองบัวระเหว,รพช.</v>
          </cell>
          <cell r="F650" t="str">
            <v>รพช.</v>
          </cell>
          <cell r="G650">
            <v>30</v>
          </cell>
          <cell r="H650" t="str">
            <v>รพช.F2 &lt;=30,000</v>
          </cell>
          <cell r="I650">
            <v>1.96</v>
          </cell>
          <cell r="J650">
            <v>1.61</v>
          </cell>
          <cell r="K650">
            <v>0.94</v>
          </cell>
          <cell r="L650">
            <v>13421219.51</v>
          </cell>
          <cell r="M650">
            <v>19943210.390000001</v>
          </cell>
          <cell r="N650">
            <v>0</v>
          </cell>
          <cell r="O650">
            <v>17447273.390000001</v>
          </cell>
          <cell r="P650">
            <v>-795630.38</v>
          </cell>
          <cell r="Q650">
            <v>1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 t="str">
            <v>C-</v>
          </cell>
        </row>
        <row r="651">
          <cell r="D651" t="str">
            <v>10977</v>
          </cell>
          <cell r="E651" t="str">
            <v>เทพสถิต,รพช.</v>
          </cell>
          <cell r="F651" t="str">
            <v>รพช.</v>
          </cell>
          <cell r="G651">
            <v>30</v>
          </cell>
          <cell r="H651" t="str">
            <v>รพช.F2 30,000 - 60,000</v>
          </cell>
          <cell r="I651">
            <v>3.09</v>
          </cell>
          <cell r="J651">
            <v>2.91</v>
          </cell>
          <cell r="K651">
            <v>2.41</v>
          </cell>
          <cell r="L651">
            <v>57670355.020000003</v>
          </cell>
          <cell r="M651">
            <v>26452540.800000001</v>
          </cell>
          <cell r="N651">
            <v>0</v>
          </cell>
          <cell r="O651">
            <v>25743734.370000001</v>
          </cell>
          <cell r="P651">
            <v>38802900.020000003</v>
          </cell>
          <cell r="Q651">
            <v>1</v>
          </cell>
          <cell r="R651">
            <v>1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 t="str">
            <v>C-</v>
          </cell>
        </row>
        <row r="652">
          <cell r="D652" t="str">
            <v>10978</v>
          </cell>
          <cell r="E652" t="str">
            <v>ภูเขียวเฉลิมพระเกียรติ,รพช.</v>
          </cell>
          <cell r="F652" t="str">
            <v>รพท.</v>
          </cell>
          <cell r="G652">
            <v>277</v>
          </cell>
          <cell r="H652" t="str">
            <v>รพท. M1 &gt;200</v>
          </cell>
          <cell r="I652">
            <v>1.37</v>
          </cell>
          <cell r="J652">
            <v>1.26</v>
          </cell>
          <cell r="K652">
            <v>0.8</v>
          </cell>
          <cell r="L652">
            <v>53135332.890000001</v>
          </cell>
          <cell r="M652">
            <v>55173422.240000002</v>
          </cell>
          <cell r="N652">
            <v>1</v>
          </cell>
          <cell r="O652">
            <v>70310301.140000001</v>
          </cell>
          <cell r="P652">
            <v>-28722141.960000001</v>
          </cell>
          <cell r="Q652">
            <v>1</v>
          </cell>
          <cell r="R652">
            <v>1</v>
          </cell>
          <cell r="S652">
            <v>0</v>
          </cell>
          <cell r="T652">
            <v>0</v>
          </cell>
          <cell r="U652">
            <v>1</v>
          </cell>
          <cell r="V652">
            <v>0</v>
          </cell>
          <cell r="W652">
            <v>1</v>
          </cell>
          <cell r="X652" t="str">
            <v>B-</v>
          </cell>
        </row>
        <row r="653">
          <cell r="D653" t="str">
            <v>10979</v>
          </cell>
          <cell r="E653" t="str">
            <v>บ้านแท่น,รพช.</v>
          </cell>
          <cell r="F653" t="str">
            <v>รพช.</v>
          </cell>
          <cell r="G653">
            <v>30</v>
          </cell>
          <cell r="H653" t="str">
            <v>รพช.F2 30,000 - 60,000</v>
          </cell>
          <cell r="I653">
            <v>3.42</v>
          </cell>
          <cell r="J653">
            <v>3.1</v>
          </cell>
          <cell r="K653">
            <v>2.71</v>
          </cell>
          <cell r="L653">
            <v>30481153.530000001</v>
          </cell>
          <cell r="M653">
            <v>21855220.300000001</v>
          </cell>
          <cell r="N653">
            <v>0</v>
          </cell>
          <cell r="O653">
            <v>21977613.579999998</v>
          </cell>
          <cell r="P653">
            <v>21602475.93</v>
          </cell>
          <cell r="Q653">
            <v>1</v>
          </cell>
          <cell r="R653">
            <v>1</v>
          </cell>
          <cell r="S653">
            <v>0</v>
          </cell>
          <cell r="T653">
            <v>1</v>
          </cell>
          <cell r="U653">
            <v>1</v>
          </cell>
          <cell r="V653">
            <v>0</v>
          </cell>
          <cell r="W653">
            <v>1</v>
          </cell>
          <cell r="X653" t="str">
            <v>B</v>
          </cell>
        </row>
        <row r="654">
          <cell r="D654" t="str">
            <v>10980</v>
          </cell>
          <cell r="E654" t="str">
            <v>แก้งคร้อ,รพช.</v>
          </cell>
          <cell r="F654" t="str">
            <v>รพช.</v>
          </cell>
          <cell r="G654">
            <v>120</v>
          </cell>
          <cell r="H654" t="str">
            <v>รพช. M2 &gt;100</v>
          </cell>
          <cell r="I654">
            <v>4.12</v>
          </cell>
          <cell r="J654">
            <v>3.85</v>
          </cell>
          <cell r="K654">
            <v>2.75</v>
          </cell>
          <cell r="L654">
            <v>140966099.84</v>
          </cell>
          <cell r="M654">
            <v>36136833.869999997</v>
          </cell>
          <cell r="N654">
            <v>0</v>
          </cell>
          <cell r="O654">
            <v>36847325.189999998</v>
          </cell>
          <cell r="P654">
            <v>79237879.670000002</v>
          </cell>
          <cell r="Q654">
            <v>1</v>
          </cell>
          <cell r="R654">
            <v>1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 t="str">
            <v>C-</v>
          </cell>
        </row>
        <row r="655">
          <cell r="D655" t="str">
            <v>10981</v>
          </cell>
          <cell r="E655" t="str">
            <v>คอนสาร,รพช.</v>
          </cell>
          <cell r="F655" t="str">
            <v>รพช.</v>
          </cell>
          <cell r="G655">
            <v>60</v>
          </cell>
          <cell r="H655" t="str">
            <v>รพช.F2 30,000 - 60,000</v>
          </cell>
          <cell r="I655">
            <v>2.91</v>
          </cell>
          <cell r="J655">
            <v>2.62</v>
          </cell>
          <cell r="K655">
            <v>2.2000000000000002</v>
          </cell>
          <cell r="L655">
            <v>30971738.129999999</v>
          </cell>
          <cell r="M655">
            <v>26183190.870000001</v>
          </cell>
          <cell r="N655">
            <v>0</v>
          </cell>
          <cell r="O655">
            <v>27044223.719999999</v>
          </cell>
          <cell r="P655">
            <v>19445483.219999999</v>
          </cell>
          <cell r="Q655">
            <v>1</v>
          </cell>
          <cell r="R655">
            <v>1</v>
          </cell>
          <cell r="S655">
            <v>1</v>
          </cell>
          <cell r="T655">
            <v>1</v>
          </cell>
          <cell r="U655">
            <v>1</v>
          </cell>
          <cell r="V655">
            <v>0</v>
          </cell>
          <cell r="W655">
            <v>0</v>
          </cell>
          <cell r="X655" t="str">
            <v>B</v>
          </cell>
        </row>
        <row r="656">
          <cell r="D656" t="str">
            <v>10982</v>
          </cell>
          <cell r="E656" t="str">
            <v>ภักดีชุมพล,รพช.</v>
          </cell>
          <cell r="F656" t="str">
            <v>รพช.</v>
          </cell>
          <cell r="G656">
            <v>30</v>
          </cell>
          <cell r="H656" t="str">
            <v>รพช.F2 &lt;=30,000</v>
          </cell>
          <cell r="I656">
            <v>6.3</v>
          </cell>
          <cell r="J656">
            <v>5.9</v>
          </cell>
          <cell r="K656">
            <v>5.47</v>
          </cell>
          <cell r="L656">
            <v>50414049.719999999</v>
          </cell>
          <cell r="M656">
            <v>23512503.920000002</v>
          </cell>
          <cell r="N656">
            <v>0</v>
          </cell>
          <cell r="O656">
            <v>23201830.449999999</v>
          </cell>
          <cell r="P656">
            <v>42508256.759999998</v>
          </cell>
          <cell r="Q656">
            <v>1</v>
          </cell>
          <cell r="R656">
            <v>1</v>
          </cell>
          <cell r="S656">
            <v>0</v>
          </cell>
          <cell r="T656">
            <v>1</v>
          </cell>
          <cell r="U656">
            <v>1</v>
          </cell>
          <cell r="V656">
            <v>0</v>
          </cell>
          <cell r="W656">
            <v>0</v>
          </cell>
          <cell r="X656" t="str">
            <v>B-</v>
          </cell>
        </row>
        <row r="657">
          <cell r="D657" t="str">
            <v>10983</v>
          </cell>
          <cell r="E657" t="str">
            <v>เนินสง่า,รพช.</v>
          </cell>
          <cell r="F657" t="str">
            <v>รพช.</v>
          </cell>
          <cell r="G657">
            <v>30</v>
          </cell>
          <cell r="H657" t="str">
            <v>รพช.F2 &lt;=30,000</v>
          </cell>
          <cell r="I657">
            <v>2.63</v>
          </cell>
          <cell r="J657">
            <v>2.4500000000000002</v>
          </cell>
          <cell r="K657">
            <v>2.09</v>
          </cell>
          <cell r="L657">
            <v>21794057.129999999</v>
          </cell>
          <cell r="M657">
            <v>15622714.93</v>
          </cell>
          <cell r="N657">
            <v>0</v>
          </cell>
          <cell r="O657">
            <v>15917811.359999999</v>
          </cell>
          <cell r="P657">
            <v>14047741.77</v>
          </cell>
          <cell r="Q657">
            <v>1</v>
          </cell>
          <cell r="R657">
            <v>1</v>
          </cell>
          <cell r="S657">
            <v>0</v>
          </cell>
          <cell r="T657">
            <v>1</v>
          </cell>
          <cell r="U657">
            <v>0</v>
          </cell>
          <cell r="V657">
            <v>0</v>
          </cell>
          <cell r="W657">
            <v>0</v>
          </cell>
          <cell r="X657" t="str">
            <v>C</v>
          </cell>
        </row>
        <row r="658"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13</v>
          </cell>
          <cell r="R658">
            <v>13</v>
          </cell>
          <cell r="S658">
            <v>2</v>
          </cell>
          <cell r="T658">
            <v>7</v>
          </cell>
          <cell r="U658">
            <v>6</v>
          </cell>
          <cell r="V658">
            <v>0</v>
          </cell>
          <cell r="W658">
            <v>7</v>
          </cell>
          <cell r="X658">
            <v>0</v>
          </cell>
        </row>
        <row r="659">
          <cell r="D659" t="str">
            <v>10666</v>
          </cell>
          <cell r="E659" t="str">
            <v>มหาราชนครราชสีมา,รพศ.</v>
          </cell>
          <cell r="F659" t="str">
            <v>รพศ.</v>
          </cell>
          <cell r="G659">
            <v>1277</v>
          </cell>
          <cell r="H659" t="str">
            <v>รพศ.A &gt;1000</v>
          </cell>
          <cell r="I659">
            <v>4.53</v>
          </cell>
          <cell r="J659">
            <v>4.21</v>
          </cell>
          <cell r="K659">
            <v>2.76</v>
          </cell>
          <cell r="L659">
            <v>2754657908.5599999</v>
          </cell>
          <cell r="M659">
            <v>284369574.48000002</v>
          </cell>
          <cell r="N659">
            <v>0</v>
          </cell>
          <cell r="O659">
            <v>228220018.03</v>
          </cell>
          <cell r="P659">
            <v>1381200989.46</v>
          </cell>
          <cell r="Q659">
            <v>1</v>
          </cell>
          <cell r="R659">
            <v>1</v>
          </cell>
          <cell r="S659">
            <v>1</v>
          </cell>
          <cell r="T659">
            <v>0</v>
          </cell>
          <cell r="U659">
            <v>0</v>
          </cell>
          <cell r="V659">
            <v>0</v>
          </cell>
          <cell r="W659">
            <v>1</v>
          </cell>
          <cell r="X659" t="str">
            <v>B-</v>
          </cell>
        </row>
        <row r="660">
          <cell r="D660" t="str">
            <v>10871</v>
          </cell>
          <cell r="E660" t="str">
            <v>ครบุรี,รพช.</v>
          </cell>
          <cell r="F660" t="str">
            <v>รพช.</v>
          </cell>
          <cell r="G660">
            <v>120</v>
          </cell>
          <cell r="H660" t="str">
            <v>รพช. M2 &gt;100</v>
          </cell>
          <cell r="I660">
            <v>3.36</v>
          </cell>
          <cell r="J660">
            <v>3.06</v>
          </cell>
          <cell r="K660">
            <v>2.62</v>
          </cell>
          <cell r="L660">
            <v>78693372.489999995</v>
          </cell>
          <cell r="M660">
            <v>42890206.509999998</v>
          </cell>
          <cell r="N660">
            <v>0</v>
          </cell>
          <cell r="O660">
            <v>41489745.460000001</v>
          </cell>
          <cell r="P660">
            <v>54018856.950000003</v>
          </cell>
          <cell r="Q660">
            <v>1</v>
          </cell>
          <cell r="R660">
            <v>1</v>
          </cell>
          <cell r="S660">
            <v>0</v>
          </cell>
          <cell r="T660">
            <v>1</v>
          </cell>
          <cell r="U660">
            <v>1</v>
          </cell>
          <cell r="V660">
            <v>0</v>
          </cell>
          <cell r="W660">
            <v>0</v>
          </cell>
          <cell r="X660" t="str">
            <v>B-</v>
          </cell>
        </row>
        <row r="661">
          <cell r="D661" t="str">
            <v>10872</v>
          </cell>
          <cell r="E661" t="str">
            <v>เสิงสาง,รพช.</v>
          </cell>
          <cell r="F661" t="str">
            <v>รพช.</v>
          </cell>
          <cell r="G661">
            <v>55</v>
          </cell>
          <cell r="H661" t="str">
            <v>รพช.F2 30,000 - 60,000</v>
          </cell>
          <cell r="I661">
            <v>3.71</v>
          </cell>
          <cell r="J661">
            <v>3.41</v>
          </cell>
          <cell r="K661">
            <v>3.17</v>
          </cell>
          <cell r="L661">
            <v>74005184.370000005</v>
          </cell>
          <cell r="M661">
            <v>18588526.579999998</v>
          </cell>
          <cell r="N661">
            <v>0</v>
          </cell>
          <cell r="O661">
            <v>17379760.539999999</v>
          </cell>
          <cell r="P661">
            <v>59058657.829999998</v>
          </cell>
          <cell r="Q661">
            <v>0</v>
          </cell>
          <cell r="R661">
            <v>0</v>
          </cell>
          <cell r="S661">
            <v>0</v>
          </cell>
          <cell r="T661">
            <v>1</v>
          </cell>
          <cell r="U661">
            <v>1</v>
          </cell>
          <cell r="V661">
            <v>0</v>
          </cell>
          <cell r="W661">
            <v>0</v>
          </cell>
          <cell r="X661" t="str">
            <v>C-</v>
          </cell>
        </row>
        <row r="662">
          <cell r="D662" t="str">
            <v>10873</v>
          </cell>
          <cell r="E662" t="str">
            <v>คง,รพช.</v>
          </cell>
          <cell r="F662" t="str">
            <v>รพช.</v>
          </cell>
          <cell r="G662">
            <v>60</v>
          </cell>
          <cell r="H662" t="str">
            <v>รพช.F2 30,000 - 60,000</v>
          </cell>
          <cell r="I662">
            <v>2.0699999999999998</v>
          </cell>
          <cell r="J662">
            <v>1.96</v>
          </cell>
          <cell r="K662">
            <v>1.53</v>
          </cell>
          <cell r="L662">
            <v>49973631.649999999</v>
          </cell>
          <cell r="M662">
            <v>22476641.25</v>
          </cell>
          <cell r="N662">
            <v>0</v>
          </cell>
          <cell r="O662">
            <v>22544636.02</v>
          </cell>
          <cell r="P662">
            <v>24761826.219999999</v>
          </cell>
          <cell r="Q662">
            <v>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 t="str">
            <v>D</v>
          </cell>
        </row>
        <row r="663">
          <cell r="D663" t="str">
            <v>10874</v>
          </cell>
          <cell r="E663" t="str">
            <v>บ้านเหลื่อม,รพช.</v>
          </cell>
          <cell r="F663" t="str">
            <v>รพช.</v>
          </cell>
          <cell r="G663">
            <v>35</v>
          </cell>
          <cell r="H663" t="str">
            <v>รพช.F2 &lt;=30,000</v>
          </cell>
          <cell r="I663">
            <v>3.65</v>
          </cell>
          <cell r="J663">
            <v>3.43</v>
          </cell>
          <cell r="K663">
            <v>2.52</v>
          </cell>
          <cell r="L663">
            <v>30881968.690000001</v>
          </cell>
          <cell r="M663">
            <v>9871307.2699999996</v>
          </cell>
          <cell r="N663">
            <v>0</v>
          </cell>
          <cell r="O663">
            <v>10159204.310000001</v>
          </cell>
          <cell r="P663">
            <v>17754160.210000001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1</v>
          </cell>
          <cell r="V663">
            <v>0</v>
          </cell>
          <cell r="W663">
            <v>1</v>
          </cell>
          <cell r="X663" t="str">
            <v>C</v>
          </cell>
        </row>
        <row r="664">
          <cell r="D664" t="str">
            <v>10875</v>
          </cell>
          <cell r="E664" t="str">
            <v>จักราช,รพช.</v>
          </cell>
          <cell r="F664" t="str">
            <v>รพช.</v>
          </cell>
          <cell r="G664">
            <v>73</v>
          </cell>
          <cell r="H664" t="str">
            <v>รพช.F1 50,000-100,000</v>
          </cell>
          <cell r="I664">
            <v>2.2200000000000002</v>
          </cell>
          <cell r="J664">
            <v>1.96</v>
          </cell>
          <cell r="K664">
            <v>1.54</v>
          </cell>
          <cell r="L664">
            <v>28983931.16</v>
          </cell>
          <cell r="M664">
            <v>21274778.98</v>
          </cell>
          <cell r="N664">
            <v>0</v>
          </cell>
          <cell r="O664">
            <v>22597877.079999998</v>
          </cell>
          <cell r="P664">
            <v>12754221.5</v>
          </cell>
          <cell r="Q664">
            <v>1</v>
          </cell>
          <cell r="R664">
            <v>1</v>
          </cell>
          <cell r="S664">
            <v>0</v>
          </cell>
          <cell r="T664">
            <v>1</v>
          </cell>
          <cell r="U664">
            <v>0</v>
          </cell>
          <cell r="V664">
            <v>0</v>
          </cell>
          <cell r="W664">
            <v>0</v>
          </cell>
          <cell r="X664" t="str">
            <v>C</v>
          </cell>
        </row>
        <row r="665">
          <cell r="D665" t="str">
            <v>10876</v>
          </cell>
          <cell r="E665" t="str">
            <v>โชคชัย,รพช.</v>
          </cell>
          <cell r="F665" t="str">
            <v>รพช.</v>
          </cell>
          <cell r="G665">
            <v>91</v>
          </cell>
          <cell r="H665" t="str">
            <v>รพช. M2 &lt;=100</v>
          </cell>
          <cell r="I665">
            <v>1.98</v>
          </cell>
          <cell r="J665">
            <v>1.82</v>
          </cell>
          <cell r="K665">
            <v>1.32</v>
          </cell>
          <cell r="L665">
            <v>64893222.950000003</v>
          </cell>
          <cell r="M665">
            <v>27416582.02</v>
          </cell>
          <cell r="N665">
            <v>0</v>
          </cell>
          <cell r="O665">
            <v>22814200.760000002</v>
          </cell>
          <cell r="P665">
            <v>21440329.670000002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1</v>
          </cell>
          <cell r="V665">
            <v>0</v>
          </cell>
          <cell r="W665">
            <v>0</v>
          </cell>
          <cell r="X665" t="str">
            <v>D</v>
          </cell>
        </row>
        <row r="666">
          <cell r="D666" t="str">
            <v>10877</v>
          </cell>
          <cell r="E666" t="str">
            <v>ด่านขุนทด,รพช.</v>
          </cell>
          <cell r="F666" t="str">
            <v>รพช.</v>
          </cell>
          <cell r="G666">
            <v>125</v>
          </cell>
          <cell r="H666" t="str">
            <v>รพช. M2 &gt;100</v>
          </cell>
          <cell r="I666">
            <v>1.54</v>
          </cell>
          <cell r="J666">
            <v>1.43</v>
          </cell>
          <cell r="K666">
            <v>1.22</v>
          </cell>
          <cell r="L666">
            <v>42362593.229999997</v>
          </cell>
          <cell r="M666">
            <v>-5088740.54</v>
          </cell>
          <cell r="N666">
            <v>1</v>
          </cell>
          <cell r="O666">
            <v>17440894.93</v>
          </cell>
          <cell r="P666">
            <v>17590509.030000001</v>
          </cell>
          <cell r="Q666">
            <v>0</v>
          </cell>
          <cell r="R666">
            <v>0</v>
          </cell>
          <cell r="S666">
            <v>0</v>
          </cell>
          <cell r="T666">
            <v>1</v>
          </cell>
          <cell r="U666">
            <v>1</v>
          </cell>
          <cell r="V666">
            <v>0</v>
          </cell>
          <cell r="W666">
            <v>1</v>
          </cell>
          <cell r="X666" t="str">
            <v>C</v>
          </cell>
        </row>
        <row r="667">
          <cell r="D667" t="str">
            <v>10878</v>
          </cell>
          <cell r="E667" t="str">
            <v>โนนไทย,รพช.</v>
          </cell>
          <cell r="F667" t="str">
            <v>รพช.</v>
          </cell>
          <cell r="G667">
            <v>87</v>
          </cell>
          <cell r="H667" t="str">
            <v>รพช.F2 30,000 - 60,000</v>
          </cell>
          <cell r="I667">
            <v>3.12</v>
          </cell>
          <cell r="J667">
            <v>2.88</v>
          </cell>
          <cell r="K667">
            <v>2.61</v>
          </cell>
          <cell r="L667">
            <v>55762868.140000001</v>
          </cell>
          <cell r="M667">
            <v>21950018.350000001</v>
          </cell>
          <cell r="N667">
            <v>0</v>
          </cell>
          <cell r="O667">
            <v>24708776.629999999</v>
          </cell>
          <cell r="P667">
            <v>42513656.719999999</v>
          </cell>
          <cell r="Q667">
            <v>1</v>
          </cell>
          <cell r="R667">
            <v>0</v>
          </cell>
          <cell r="S667">
            <v>0</v>
          </cell>
          <cell r="T667">
            <v>1</v>
          </cell>
          <cell r="U667">
            <v>1</v>
          </cell>
          <cell r="V667">
            <v>0</v>
          </cell>
          <cell r="W667">
            <v>0</v>
          </cell>
          <cell r="X667" t="str">
            <v>C</v>
          </cell>
        </row>
        <row r="668">
          <cell r="D668" t="str">
            <v>10879</v>
          </cell>
          <cell r="E668" t="str">
            <v>โนนสูง,รพช.</v>
          </cell>
          <cell r="F668" t="str">
            <v>รพช.</v>
          </cell>
          <cell r="G668">
            <v>77</v>
          </cell>
          <cell r="H668" t="str">
            <v>รพช.F2 60,000-90,000</v>
          </cell>
          <cell r="I668">
            <v>1.81</v>
          </cell>
          <cell r="J668">
            <v>1.66</v>
          </cell>
          <cell r="K668">
            <v>1.32</v>
          </cell>
          <cell r="L668">
            <v>46417085.18</v>
          </cell>
          <cell r="M668">
            <v>34502970.390000001</v>
          </cell>
          <cell r="N668">
            <v>0</v>
          </cell>
          <cell r="O668">
            <v>33406084</v>
          </cell>
          <cell r="P668">
            <v>17508651.68</v>
          </cell>
          <cell r="Q668">
            <v>1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 t="str">
            <v>C-</v>
          </cell>
        </row>
        <row r="669">
          <cell r="D669" t="str">
            <v>10880</v>
          </cell>
          <cell r="E669" t="str">
            <v>ขามสะแกแสง,รพช.</v>
          </cell>
          <cell r="F669" t="str">
            <v>รพช.</v>
          </cell>
          <cell r="G669">
            <v>54</v>
          </cell>
          <cell r="H669" t="str">
            <v>รพช.F2 30,000 - 60,000</v>
          </cell>
          <cell r="I669">
            <v>2.52</v>
          </cell>
          <cell r="J669">
            <v>2.34</v>
          </cell>
          <cell r="K669">
            <v>1.41</v>
          </cell>
          <cell r="L669">
            <v>25226659.629999999</v>
          </cell>
          <cell r="M669">
            <v>17672957.16</v>
          </cell>
          <cell r="N669">
            <v>0</v>
          </cell>
          <cell r="O669">
            <v>17296759.370000001</v>
          </cell>
          <cell r="P669">
            <v>6862462.3399999999</v>
          </cell>
          <cell r="Q669">
            <v>1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1</v>
          </cell>
          <cell r="X669" t="str">
            <v>C</v>
          </cell>
        </row>
        <row r="670">
          <cell r="D670" t="str">
            <v>10881</v>
          </cell>
          <cell r="E670" t="str">
            <v>บัวใหญ่,รพช.</v>
          </cell>
          <cell r="F670" t="str">
            <v>รพช.</v>
          </cell>
          <cell r="G670">
            <v>152</v>
          </cell>
          <cell r="H670" t="str">
            <v>รพช. M2 &gt;100</v>
          </cell>
          <cell r="I670">
            <v>1.87</v>
          </cell>
          <cell r="J670">
            <v>1.55</v>
          </cell>
          <cell r="K670">
            <v>1</v>
          </cell>
          <cell r="L670">
            <v>47880630.18</v>
          </cell>
          <cell r="M670">
            <v>7631065.7999999998</v>
          </cell>
          <cell r="N670">
            <v>0</v>
          </cell>
          <cell r="O670">
            <v>22097538.440000001</v>
          </cell>
          <cell r="P670">
            <v>40395.449999999997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  <cell r="U670">
            <v>0</v>
          </cell>
          <cell r="V670">
            <v>0</v>
          </cell>
          <cell r="W670">
            <v>0</v>
          </cell>
          <cell r="X670" t="str">
            <v>D</v>
          </cell>
        </row>
        <row r="671">
          <cell r="D671" t="str">
            <v>10882</v>
          </cell>
          <cell r="E671" t="str">
            <v>ประทาย,รพช.</v>
          </cell>
          <cell r="F671" t="str">
            <v>รพช.</v>
          </cell>
          <cell r="G671">
            <v>60</v>
          </cell>
          <cell r="H671" t="str">
            <v>รพช.F1 50,000-100,000</v>
          </cell>
          <cell r="I671">
            <v>2.5099999999999998</v>
          </cell>
          <cell r="J671">
            <v>2.34</v>
          </cell>
          <cell r="K671">
            <v>1.85</v>
          </cell>
          <cell r="L671">
            <v>53333034.119999997</v>
          </cell>
          <cell r="M671">
            <v>27450864.719999999</v>
          </cell>
          <cell r="N671">
            <v>0</v>
          </cell>
          <cell r="O671">
            <v>32665251.66</v>
          </cell>
          <cell r="P671">
            <v>30071868.469999999</v>
          </cell>
          <cell r="Q671">
            <v>1</v>
          </cell>
          <cell r="R671">
            <v>1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 t="str">
            <v>C-</v>
          </cell>
        </row>
        <row r="672">
          <cell r="D672" t="str">
            <v>10883</v>
          </cell>
          <cell r="E672" t="str">
            <v>ปักธงชัย,รพช.</v>
          </cell>
          <cell r="F672" t="str">
            <v>รพช.</v>
          </cell>
          <cell r="G672">
            <v>100</v>
          </cell>
          <cell r="H672" t="str">
            <v>รพช.F1 50,000-100,000</v>
          </cell>
          <cell r="I672">
            <v>1.97</v>
          </cell>
          <cell r="J672">
            <v>1.82</v>
          </cell>
          <cell r="K672">
            <v>1.57</v>
          </cell>
          <cell r="L672">
            <v>64507678.520000003</v>
          </cell>
          <cell r="M672">
            <v>176705279.37</v>
          </cell>
          <cell r="N672">
            <v>0</v>
          </cell>
          <cell r="O672">
            <v>32638651.239999998</v>
          </cell>
          <cell r="P672">
            <v>38073034.159999996</v>
          </cell>
          <cell r="Q672">
            <v>1</v>
          </cell>
          <cell r="R672">
            <v>1</v>
          </cell>
          <cell r="S672">
            <v>0</v>
          </cell>
          <cell r="T672">
            <v>0</v>
          </cell>
          <cell r="U672">
            <v>1</v>
          </cell>
          <cell r="V672">
            <v>1</v>
          </cell>
          <cell r="W672">
            <v>0</v>
          </cell>
          <cell r="X672" t="str">
            <v>B-</v>
          </cell>
        </row>
        <row r="673">
          <cell r="D673" t="str">
            <v>10884</v>
          </cell>
          <cell r="E673" t="str">
            <v>พิมาย,รพช.</v>
          </cell>
          <cell r="F673" t="str">
            <v>รพช.</v>
          </cell>
          <cell r="G673">
            <v>209</v>
          </cell>
          <cell r="H673" t="str">
            <v>รพท. M1 &gt;200</v>
          </cell>
          <cell r="I673">
            <v>2.48</v>
          </cell>
          <cell r="J673">
            <v>2.2400000000000002</v>
          </cell>
          <cell r="K673">
            <v>1.55</v>
          </cell>
          <cell r="L673">
            <v>111064877.81999999</v>
          </cell>
          <cell r="M673">
            <v>30648177.300000001</v>
          </cell>
          <cell r="N673">
            <v>0</v>
          </cell>
          <cell r="O673">
            <v>36487657.5</v>
          </cell>
          <cell r="P673">
            <v>41556595.030000001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str">
            <v>F</v>
          </cell>
        </row>
        <row r="674">
          <cell r="D674" t="str">
            <v>10885</v>
          </cell>
          <cell r="E674" t="str">
            <v>ห้วยแถลง,รพช.</v>
          </cell>
          <cell r="F674" t="str">
            <v>รพช.</v>
          </cell>
          <cell r="G674">
            <v>64</v>
          </cell>
          <cell r="H674" t="str">
            <v>รพช.F2 30,000 - 60,000</v>
          </cell>
          <cell r="I674">
            <v>3.27</v>
          </cell>
          <cell r="J674">
            <v>3.15</v>
          </cell>
          <cell r="K674">
            <v>2.2400000000000002</v>
          </cell>
          <cell r="L674">
            <v>77919650.829999998</v>
          </cell>
          <cell r="M674">
            <v>19343864.890000001</v>
          </cell>
          <cell r="N674">
            <v>0</v>
          </cell>
          <cell r="O674">
            <v>28077824.57</v>
          </cell>
          <cell r="P674">
            <v>42621432.75</v>
          </cell>
          <cell r="Q674">
            <v>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</v>
          </cell>
          <cell r="X674" t="str">
            <v>C-</v>
          </cell>
        </row>
        <row r="675">
          <cell r="D675" t="str">
            <v>10886</v>
          </cell>
          <cell r="E675" t="str">
            <v>ชุมพวง,รพช.</v>
          </cell>
          <cell r="F675" t="str">
            <v>รพช.</v>
          </cell>
          <cell r="G675">
            <v>144</v>
          </cell>
          <cell r="H675" t="str">
            <v>รพช.F1 50,000-100,000</v>
          </cell>
          <cell r="I675">
            <v>2.2400000000000002</v>
          </cell>
          <cell r="J675">
            <v>1.99</v>
          </cell>
          <cell r="K675">
            <v>1.4</v>
          </cell>
          <cell r="L675">
            <v>43388499.939999998</v>
          </cell>
          <cell r="M675">
            <v>30646207.629999999</v>
          </cell>
          <cell r="N675">
            <v>0</v>
          </cell>
          <cell r="O675">
            <v>32476238.550000001</v>
          </cell>
          <cell r="P675">
            <v>14163435.84</v>
          </cell>
          <cell r="Q675">
            <v>1</v>
          </cell>
          <cell r="R675">
            <v>1</v>
          </cell>
          <cell r="S675">
            <v>0</v>
          </cell>
          <cell r="T675">
            <v>0</v>
          </cell>
          <cell r="U675">
            <v>1</v>
          </cell>
          <cell r="V675">
            <v>0</v>
          </cell>
          <cell r="W675">
            <v>0</v>
          </cell>
          <cell r="X675" t="str">
            <v>C</v>
          </cell>
        </row>
        <row r="676">
          <cell r="D676" t="str">
            <v>10887</v>
          </cell>
          <cell r="E676" t="str">
            <v>สูงเนิน,รพช.</v>
          </cell>
          <cell r="F676" t="str">
            <v>รพช.</v>
          </cell>
          <cell r="G676">
            <v>121</v>
          </cell>
          <cell r="H676" t="str">
            <v>รพช.F1 50,000-100,000</v>
          </cell>
          <cell r="I676">
            <v>2.23</v>
          </cell>
          <cell r="J676">
            <v>2.0099999999999998</v>
          </cell>
          <cell r="K676">
            <v>1.26</v>
          </cell>
          <cell r="L676">
            <v>45082210.880000003</v>
          </cell>
          <cell r="M676">
            <v>26084139.02</v>
          </cell>
          <cell r="N676">
            <v>0</v>
          </cell>
          <cell r="O676">
            <v>25343579.280000001</v>
          </cell>
          <cell r="P676">
            <v>9648561.3100000005</v>
          </cell>
          <cell r="Q676">
            <v>1</v>
          </cell>
          <cell r="R676">
            <v>1</v>
          </cell>
          <cell r="S676">
            <v>0</v>
          </cell>
          <cell r="T676">
            <v>1</v>
          </cell>
          <cell r="U676">
            <v>0</v>
          </cell>
          <cell r="V676">
            <v>0</v>
          </cell>
          <cell r="W676">
            <v>0</v>
          </cell>
          <cell r="X676" t="str">
            <v>C</v>
          </cell>
        </row>
        <row r="677">
          <cell r="D677" t="str">
            <v>10888</v>
          </cell>
          <cell r="E677" t="str">
            <v>ขามทะเลสอ,รพช.</v>
          </cell>
          <cell r="F677" t="str">
            <v>รพช.</v>
          </cell>
          <cell r="G677">
            <v>34</v>
          </cell>
          <cell r="H677" t="str">
            <v>รพช.F2 &lt;=30,000</v>
          </cell>
          <cell r="I677">
            <v>1.8</v>
          </cell>
          <cell r="J677">
            <v>1.57</v>
          </cell>
          <cell r="K677">
            <v>1.22</v>
          </cell>
          <cell r="L677">
            <v>16621386.890000001</v>
          </cell>
          <cell r="M677">
            <v>14337628.630000001</v>
          </cell>
          <cell r="N677">
            <v>0</v>
          </cell>
          <cell r="O677">
            <v>15380404.93</v>
          </cell>
          <cell r="P677">
            <v>4512209.21</v>
          </cell>
          <cell r="Q677">
            <v>1</v>
          </cell>
          <cell r="R677">
            <v>0</v>
          </cell>
          <cell r="S677">
            <v>0</v>
          </cell>
          <cell r="T677">
            <v>1</v>
          </cell>
          <cell r="U677">
            <v>1</v>
          </cell>
          <cell r="V677">
            <v>0</v>
          </cell>
          <cell r="W677">
            <v>0</v>
          </cell>
          <cell r="X677" t="str">
            <v>C</v>
          </cell>
        </row>
        <row r="678">
          <cell r="D678" t="str">
            <v>10889</v>
          </cell>
          <cell r="E678" t="str">
            <v>สีคิ้ว,รพช.</v>
          </cell>
          <cell r="F678" t="str">
            <v>รพช.</v>
          </cell>
          <cell r="G678">
            <v>135</v>
          </cell>
          <cell r="H678" t="str">
            <v>รพช.F1 50,000-100,000</v>
          </cell>
          <cell r="I678">
            <v>2.17</v>
          </cell>
          <cell r="J678">
            <v>1.83</v>
          </cell>
          <cell r="K678">
            <v>1.1299999999999999</v>
          </cell>
          <cell r="L678">
            <v>53406425.390000001</v>
          </cell>
          <cell r="M678">
            <v>18047147.09</v>
          </cell>
          <cell r="N678">
            <v>0</v>
          </cell>
          <cell r="O678">
            <v>17800767.329999998</v>
          </cell>
          <cell r="P678">
            <v>5848252.75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 t="str">
            <v>F</v>
          </cell>
        </row>
        <row r="679">
          <cell r="D679" t="str">
            <v>10890</v>
          </cell>
          <cell r="E679" t="str">
            <v>ปากช่องนานา,รพท.</v>
          </cell>
          <cell r="F679" t="str">
            <v>รพท.</v>
          </cell>
          <cell r="G679">
            <v>268</v>
          </cell>
          <cell r="H679" t="str">
            <v>รพท. M1 &gt;200</v>
          </cell>
          <cell r="I679">
            <v>1.76</v>
          </cell>
          <cell r="J679">
            <v>1.59</v>
          </cell>
          <cell r="K679">
            <v>1.25</v>
          </cell>
          <cell r="L679">
            <v>137527314.86000001</v>
          </cell>
          <cell r="M679">
            <v>91616128.950000003</v>
          </cell>
          <cell r="N679">
            <v>0</v>
          </cell>
          <cell r="O679">
            <v>85880352.450000003</v>
          </cell>
          <cell r="P679">
            <v>44852860.950000003</v>
          </cell>
          <cell r="Q679">
            <v>1</v>
          </cell>
          <cell r="R679">
            <v>1</v>
          </cell>
          <cell r="S679">
            <v>0</v>
          </cell>
          <cell r="T679">
            <v>1</v>
          </cell>
          <cell r="U679">
            <v>0</v>
          </cell>
          <cell r="V679">
            <v>1</v>
          </cell>
          <cell r="W679">
            <v>1</v>
          </cell>
          <cell r="X679" t="str">
            <v>B</v>
          </cell>
        </row>
        <row r="680">
          <cell r="D680" t="str">
            <v>10891</v>
          </cell>
          <cell r="E680" t="str">
            <v>หนองบุญมาก,รพช.</v>
          </cell>
          <cell r="F680" t="str">
            <v>รพช.</v>
          </cell>
          <cell r="G680">
            <v>60</v>
          </cell>
          <cell r="H680" t="str">
            <v>รพช.F2 30,000 - 60,000</v>
          </cell>
          <cell r="I680">
            <v>2.46</v>
          </cell>
          <cell r="J680">
            <v>2.14</v>
          </cell>
          <cell r="K680">
            <v>1.81</v>
          </cell>
          <cell r="L680">
            <v>33490158.510000002</v>
          </cell>
          <cell r="M680">
            <v>25257773.300000001</v>
          </cell>
          <cell r="N680">
            <v>0</v>
          </cell>
          <cell r="O680">
            <v>24946363.890000001</v>
          </cell>
          <cell r="P680">
            <v>18557791.27</v>
          </cell>
          <cell r="Q680">
            <v>1</v>
          </cell>
          <cell r="R680">
            <v>1</v>
          </cell>
          <cell r="S680">
            <v>0</v>
          </cell>
          <cell r="T680">
            <v>1</v>
          </cell>
          <cell r="U680">
            <v>1</v>
          </cell>
          <cell r="V680">
            <v>0</v>
          </cell>
          <cell r="W680">
            <v>0</v>
          </cell>
          <cell r="X680" t="str">
            <v>B-</v>
          </cell>
        </row>
        <row r="681">
          <cell r="D681" t="str">
            <v>10892</v>
          </cell>
          <cell r="E681" t="str">
            <v>แก้งสนามนาง,รพช.</v>
          </cell>
          <cell r="F681" t="str">
            <v>รพช.</v>
          </cell>
          <cell r="G681">
            <v>30</v>
          </cell>
          <cell r="H681" t="str">
            <v>รพช.F2 &lt;=30,000</v>
          </cell>
          <cell r="I681">
            <v>2.97</v>
          </cell>
          <cell r="J681">
            <v>2.8</v>
          </cell>
          <cell r="K681">
            <v>2.5</v>
          </cell>
          <cell r="L681">
            <v>41406128.259999998</v>
          </cell>
          <cell r="M681">
            <v>12771785.32</v>
          </cell>
          <cell r="N681">
            <v>0</v>
          </cell>
          <cell r="O681">
            <v>14105371.699999999</v>
          </cell>
          <cell r="P681">
            <v>30738250.120000001</v>
          </cell>
          <cell r="Q681">
            <v>1</v>
          </cell>
          <cell r="R681">
            <v>0</v>
          </cell>
          <cell r="S681">
            <v>0</v>
          </cell>
          <cell r="T681">
            <v>1</v>
          </cell>
          <cell r="U681">
            <v>1</v>
          </cell>
          <cell r="V681">
            <v>0</v>
          </cell>
          <cell r="W681">
            <v>0</v>
          </cell>
          <cell r="X681" t="str">
            <v>C</v>
          </cell>
        </row>
        <row r="682">
          <cell r="D682" t="str">
            <v>10893</v>
          </cell>
          <cell r="E682" t="str">
            <v>โนนแดง,รพช.</v>
          </cell>
          <cell r="F682" t="str">
            <v>รพช.</v>
          </cell>
          <cell r="G682">
            <v>49</v>
          </cell>
          <cell r="H682" t="str">
            <v>รพช.F2 &lt;=30,000</v>
          </cell>
          <cell r="I682">
            <v>3.71</v>
          </cell>
          <cell r="J682">
            <v>3.41</v>
          </cell>
          <cell r="K682">
            <v>2.12</v>
          </cell>
          <cell r="L682">
            <v>49237183.960000001</v>
          </cell>
          <cell r="M682">
            <v>18666422.170000002</v>
          </cell>
          <cell r="N682">
            <v>0</v>
          </cell>
          <cell r="O682">
            <v>19425193.27</v>
          </cell>
          <cell r="P682">
            <v>20303175.309999999</v>
          </cell>
          <cell r="Q682">
            <v>1</v>
          </cell>
          <cell r="R682">
            <v>1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 t="str">
            <v>C-</v>
          </cell>
        </row>
        <row r="683">
          <cell r="D683" t="str">
            <v>10894</v>
          </cell>
          <cell r="E683" t="str">
            <v>วังน้ำเขียว,รพช.</v>
          </cell>
          <cell r="F683" t="str">
            <v>รพช.</v>
          </cell>
          <cell r="G683">
            <v>45</v>
          </cell>
          <cell r="H683" t="str">
            <v>รพช.F2 30,000 - 60,000</v>
          </cell>
          <cell r="I683">
            <v>1.56</v>
          </cell>
          <cell r="J683">
            <v>1.43</v>
          </cell>
          <cell r="K683">
            <v>1.33</v>
          </cell>
          <cell r="L683">
            <v>18543478.170000002</v>
          </cell>
          <cell r="M683">
            <v>16272127.390000001</v>
          </cell>
          <cell r="N683">
            <v>0</v>
          </cell>
          <cell r="O683">
            <v>17705691.960000001</v>
          </cell>
          <cell r="P683">
            <v>9816990.5</v>
          </cell>
          <cell r="Q683">
            <v>1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</v>
          </cell>
          <cell r="W683">
            <v>0</v>
          </cell>
          <cell r="X683" t="str">
            <v>C</v>
          </cell>
        </row>
        <row r="684">
          <cell r="D684" t="str">
            <v>11602</v>
          </cell>
          <cell r="E684" t="str">
            <v>เฉลิมพระเกียรติสมเด็จย่า 100 ปี,รพช.</v>
          </cell>
          <cell r="F684" t="str">
            <v>รพช.</v>
          </cell>
          <cell r="G684">
            <v>34</v>
          </cell>
          <cell r="H684" t="str">
            <v>รพช.F2 &lt;=30,000</v>
          </cell>
          <cell r="I684">
            <v>2.39</v>
          </cell>
          <cell r="J684">
            <v>1.99</v>
          </cell>
          <cell r="K684">
            <v>1.54</v>
          </cell>
          <cell r="L684">
            <v>23155155.02</v>
          </cell>
          <cell r="M684">
            <v>19822425.98</v>
          </cell>
          <cell r="N684">
            <v>0</v>
          </cell>
          <cell r="O684">
            <v>21581322.239999998</v>
          </cell>
          <cell r="P684">
            <v>9092194.5</v>
          </cell>
          <cell r="Q684">
            <v>1</v>
          </cell>
          <cell r="R684">
            <v>1</v>
          </cell>
          <cell r="S684">
            <v>0</v>
          </cell>
          <cell r="T684">
            <v>1</v>
          </cell>
          <cell r="U684">
            <v>0</v>
          </cell>
          <cell r="V684">
            <v>0</v>
          </cell>
          <cell r="W684">
            <v>0</v>
          </cell>
          <cell r="X684" t="str">
            <v>C</v>
          </cell>
        </row>
        <row r="685">
          <cell r="D685" t="str">
            <v>11608</v>
          </cell>
          <cell r="E685" t="str">
            <v>ลำทะเมนชัย,รพช.</v>
          </cell>
          <cell r="F685" t="str">
            <v>รพช.</v>
          </cell>
          <cell r="G685">
            <v>34</v>
          </cell>
          <cell r="H685" t="str">
            <v>รพช.F2 &lt;=30,000</v>
          </cell>
          <cell r="I685">
            <v>4.13</v>
          </cell>
          <cell r="J685">
            <v>3.57</v>
          </cell>
          <cell r="K685">
            <v>3.09</v>
          </cell>
          <cell r="L685">
            <v>27343883.969999999</v>
          </cell>
          <cell r="M685">
            <v>15857991.82</v>
          </cell>
          <cell r="N685">
            <v>0</v>
          </cell>
          <cell r="O685">
            <v>16193909</v>
          </cell>
          <cell r="P685">
            <v>18289968.449999999</v>
          </cell>
          <cell r="Q685">
            <v>1</v>
          </cell>
          <cell r="R685">
            <v>1</v>
          </cell>
          <cell r="S685">
            <v>0</v>
          </cell>
          <cell r="T685">
            <v>1</v>
          </cell>
          <cell r="U685">
            <v>0</v>
          </cell>
          <cell r="V685">
            <v>0</v>
          </cell>
          <cell r="W685">
            <v>0</v>
          </cell>
          <cell r="X685" t="str">
            <v>C</v>
          </cell>
        </row>
        <row r="686">
          <cell r="D686" t="str">
            <v>22456</v>
          </cell>
          <cell r="E686" t="str">
            <v>พระทองคำ เฉลิมพระเกียรติ 80 พรรษา,รพช.</v>
          </cell>
          <cell r="F686" t="str">
            <v>รพช.</v>
          </cell>
          <cell r="G686">
            <v>30</v>
          </cell>
          <cell r="H686" t="str">
            <v>รพช.F2 30,000 - 60,000</v>
          </cell>
          <cell r="I686">
            <v>2.62</v>
          </cell>
          <cell r="J686">
            <v>2.46</v>
          </cell>
          <cell r="K686">
            <v>2.2200000000000002</v>
          </cell>
          <cell r="L686">
            <v>29842376.850000001</v>
          </cell>
          <cell r="M686">
            <v>15504316.689999999</v>
          </cell>
          <cell r="N686">
            <v>0</v>
          </cell>
          <cell r="O686">
            <v>18480951.949999999</v>
          </cell>
          <cell r="P686">
            <v>21655296.039999999</v>
          </cell>
          <cell r="Q686">
            <v>1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0</v>
          </cell>
          <cell r="W686">
            <v>1</v>
          </cell>
          <cell r="X686" t="str">
            <v>C</v>
          </cell>
        </row>
        <row r="687">
          <cell r="D687" t="str">
            <v>23839</v>
          </cell>
          <cell r="E687" t="str">
            <v>เทพรัตน์นครราชสีมา,รพท.</v>
          </cell>
          <cell r="F687" t="str">
            <v>รพท.</v>
          </cell>
          <cell r="G687">
            <v>200</v>
          </cell>
          <cell r="H687" t="str">
            <v>รพท. M1 &lt;=200</v>
          </cell>
          <cell r="I687">
            <v>1.78</v>
          </cell>
          <cell r="J687">
            <v>1.65</v>
          </cell>
          <cell r="K687">
            <v>1.1100000000000001</v>
          </cell>
          <cell r="L687">
            <v>146872096.27000001</v>
          </cell>
          <cell r="M687">
            <v>45577460.119999997</v>
          </cell>
          <cell r="N687">
            <v>0</v>
          </cell>
          <cell r="O687">
            <v>57316277.82</v>
          </cell>
          <cell r="P687">
            <v>20879742.949999999</v>
          </cell>
          <cell r="Q687">
            <v>1</v>
          </cell>
          <cell r="R687">
            <v>0</v>
          </cell>
          <cell r="S687">
            <v>0</v>
          </cell>
          <cell r="T687">
            <v>0</v>
          </cell>
          <cell r="U687">
            <v>1</v>
          </cell>
          <cell r="V687">
            <v>0</v>
          </cell>
          <cell r="W687">
            <v>0</v>
          </cell>
          <cell r="X687" t="str">
            <v>C-</v>
          </cell>
        </row>
        <row r="688">
          <cell r="D688" t="str">
            <v>24692</v>
          </cell>
          <cell r="E688" t="str">
            <v>เฉลิมพระเกียรติ,รพช.</v>
          </cell>
          <cell r="F688" t="str">
            <v>รพช.</v>
          </cell>
          <cell r="G688">
            <v>30</v>
          </cell>
          <cell r="H688" t="str">
            <v>รพช.F3 &gt;=25,000</v>
          </cell>
          <cell r="I688">
            <v>2.78</v>
          </cell>
          <cell r="J688">
            <v>2.5499999999999998</v>
          </cell>
          <cell r="K688">
            <v>1.7</v>
          </cell>
          <cell r="L688">
            <v>28270070.829999998</v>
          </cell>
          <cell r="M688">
            <v>12177480.91</v>
          </cell>
          <cell r="N688">
            <v>0</v>
          </cell>
          <cell r="O688">
            <v>13493899.630000001</v>
          </cell>
          <cell r="P688">
            <v>11058221.75</v>
          </cell>
          <cell r="Q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 t="str">
            <v>D</v>
          </cell>
        </row>
        <row r="689">
          <cell r="D689" t="str">
            <v>27839</v>
          </cell>
          <cell r="E689" t="str">
            <v>บัวลาย,รพช.</v>
          </cell>
          <cell r="F689" t="str">
            <v>รพช.</v>
          </cell>
          <cell r="G689">
            <v>10</v>
          </cell>
          <cell r="H689" t="str">
            <v>รพช.F3 15,000-25,000</v>
          </cell>
          <cell r="I689">
            <v>3.44</v>
          </cell>
          <cell r="J689">
            <v>3.32</v>
          </cell>
          <cell r="K689">
            <v>3.19</v>
          </cell>
          <cell r="L689">
            <v>32570614.699999999</v>
          </cell>
          <cell r="M689">
            <v>23575416.760000002</v>
          </cell>
          <cell r="N689">
            <v>0</v>
          </cell>
          <cell r="O689">
            <v>17193967.960000001</v>
          </cell>
          <cell r="P689">
            <v>29147988.140000001</v>
          </cell>
          <cell r="Q689">
            <v>1</v>
          </cell>
          <cell r="R689">
            <v>1</v>
          </cell>
          <cell r="S689">
            <v>0</v>
          </cell>
          <cell r="T689">
            <v>1</v>
          </cell>
          <cell r="U689">
            <v>1</v>
          </cell>
          <cell r="V689">
            <v>0</v>
          </cell>
          <cell r="W689">
            <v>1</v>
          </cell>
          <cell r="X689" t="str">
            <v>B</v>
          </cell>
        </row>
        <row r="690">
          <cell r="D690" t="str">
            <v>27840</v>
          </cell>
          <cell r="E690" t="str">
            <v>สีดา,รพช.</v>
          </cell>
          <cell r="F690" t="str">
            <v>รพช.</v>
          </cell>
          <cell r="G690">
            <v>30</v>
          </cell>
          <cell r="H690" t="str">
            <v>รพช.F3 15,000-25,000</v>
          </cell>
          <cell r="I690">
            <v>5.12</v>
          </cell>
          <cell r="J690">
            <v>4.82</v>
          </cell>
          <cell r="K690">
            <v>4.46</v>
          </cell>
          <cell r="L690">
            <v>30385915.989999998</v>
          </cell>
          <cell r="M690">
            <v>10722391.029999999</v>
          </cell>
          <cell r="N690">
            <v>0</v>
          </cell>
          <cell r="O690">
            <v>12333077.76</v>
          </cell>
          <cell r="P690">
            <v>25569981.059999999</v>
          </cell>
          <cell r="Q690">
            <v>1</v>
          </cell>
          <cell r="R690">
            <v>0</v>
          </cell>
          <cell r="S690">
            <v>0</v>
          </cell>
          <cell r="T690">
            <v>1</v>
          </cell>
          <cell r="U690">
            <v>0</v>
          </cell>
          <cell r="V690">
            <v>0</v>
          </cell>
          <cell r="W690">
            <v>0</v>
          </cell>
          <cell r="X690" t="str">
            <v>C-</v>
          </cell>
        </row>
        <row r="691">
          <cell r="D691" t="str">
            <v>27841</v>
          </cell>
          <cell r="E691" t="str">
            <v>เทพารักษ์,รพช.</v>
          </cell>
          <cell r="F691" t="str">
            <v>รพช.</v>
          </cell>
          <cell r="G691">
            <v>24</v>
          </cell>
          <cell r="H691" t="str">
            <v>รพช.F3 15,000-25,000</v>
          </cell>
          <cell r="I691">
            <v>3.59</v>
          </cell>
          <cell r="J691">
            <v>3.28</v>
          </cell>
          <cell r="K691">
            <v>2.58</v>
          </cell>
          <cell r="L691">
            <v>43883972.25</v>
          </cell>
          <cell r="M691">
            <v>23287584.82</v>
          </cell>
          <cell r="N691">
            <v>0</v>
          </cell>
          <cell r="O691">
            <v>21289411.670000002</v>
          </cell>
          <cell r="P691">
            <v>25554908.870000001</v>
          </cell>
          <cell r="Q691">
            <v>1</v>
          </cell>
          <cell r="R691">
            <v>1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 t="str">
            <v>C-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26</v>
          </cell>
          <cell r="R692">
            <v>16</v>
          </cell>
          <cell r="S692">
            <v>1</v>
          </cell>
          <cell r="T692">
            <v>18</v>
          </cell>
          <cell r="U692">
            <v>13</v>
          </cell>
          <cell r="V692">
            <v>3</v>
          </cell>
          <cell r="W692">
            <v>8</v>
          </cell>
          <cell r="X692">
            <v>0</v>
          </cell>
        </row>
        <row r="693">
          <cell r="D693" t="str">
            <v>10667</v>
          </cell>
          <cell r="E693" t="str">
            <v>บุรีรัมย์,รพศ.</v>
          </cell>
          <cell r="F693" t="str">
            <v>รพศ.</v>
          </cell>
          <cell r="G693">
            <v>937</v>
          </cell>
          <cell r="H693" t="str">
            <v>รพศ.A &gt;700 to &lt;1000</v>
          </cell>
          <cell r="I693">
            <v>3.94</v>
          </cell>
          <cell r="J693">
            <v>3.59</v>
          </cell>
          <cell r="K693">
            <v>2.23</v>
          </cell>
          <cell r="L693">
            <v>870045114.02999997</v>
          </cell>
          <cell r="M693">
            <v>246075221.99000001</v>
          </cell>
          <cell r="N693">
            <v>0</v>
          </cell>
          <cell r="O693">
            <v>261679524.87</v>
          </cell>
          <cell r="P693">
            <v>365562456.63</v>
          </cell>
          <cell r="Q693">
            <v>1</v>
          </cell>
          <cell r="R693">
            <v>1</v>
          </cell>
          <cell r="S693">
            <v>1</v>
          </cell>
          <cell r="T693">
            <v>0</v>
          </cell>
          <cell r="U693">
            <v>1</v>
          </cell>
          <cell r="V693">
            <v>0</v>
          </cell>
          <cell r="W693">
            <v>1</v>
          </cell>
          <cell r="X693" t="str">
            <v>B</v>
          </cell>
        </row>
        <row r="694">
          <cell r="D694" t="str">
            <v>10895</v>
          </cell>
          <cell r="E694" t="str">
            <v>คูเมือง,รพช.</v>
          </cell>
          <cell r="F694" t="str">
            <v>รพช.</v>
          </cell>
          <cell r="G694">
            <v>80</v>
          </cell>
          <cell r="H694" t="str">
            <v>รพช.F1 &lt;=50,000</v>
          </cell>
          <cell r="I694">
            <v>1.94</v>
          </cell>
          <cell r="J694">
            <v>1.7</v>
          </cell>
          <cell r="K694">
            <v>1.41</v>
          </cell>
          <cell r="L694">
            <v>34145695.57</v>
          </cell>
          <cell r="M694">
            <v>32616693.640000001</v>
          </cell>
          <cell r="N694">
            <v>0</v>
          </cell>
          <cell r="O694">
            <v>33692700.619999997</v>
          </cell>
          <cell r="P694">
            <v>15020000.390000001</v>
          </cell>
          <cell r="Q694">
            <v>1</v>
          </cell>
          <cell r="R694">
            <v>1</v>
          </cell>
          <cell r="S694">
            <v>0</v>
          </cell>
          <cell r="T694">
            <v>1</v>
          </cell>
          <cell r="U694">
            <v>1</v>
          </cell>
          <cell r="V694">
            <v>0</v>
          </cell>
          <cell r="W694">
            <v>0</v>
          </cell>
          <cell r="X694" t="str">
            <v>B-</v>
          </cell>
        </row>
        <row r="695">
          <cell r="D695" t="str">
            <v>10896</v>
          </cell>
          <cell r="E695" t="str">
            <v>กระสัง,รพช.</v>
          </cell>
          <cell r="F695" t="str">
            <v>รพช.</v>
          </cell>
          <cell r="G695">
            <v>88</v>
          </cell>
          <cell r="H695" t="str">
            <v>รพช.F2 60,000-90,000</v>
          </cell>
          <cell r="I695">
            <v>4.59</v>
          </cell>
          <cell r="J695">
            <v>4.34</v>
          </cell>
          <cell r="K695">
            <v>4.0999999999999996</v>
          </cell>
          <cell r="L695">
            <v>110983853.31</v>
          </cell>
          <cell r="M695">
            <v>30285731.379999999</v>
          </cell>
          <cell r="N695">
            <v>0</v>
          </cell>
          <cell r="O695">
            <v>29426263.440000001</v>
          </cell>
          <cell r="P695">
            <v>95743860.200000003</v>
          </cell>
          <cell r="Q695">
            <v>1</v>
          </cell>
          <cell r="R695">
            <v>1</v>
          </cell>
          <cell r="S695">
            <v>1</v>
          </cell>
          <cell r="T695">
            <v>1</v>
          </cell>
          <cell r="U695">
            <v>0</v>
          </cell>
          <cell r="V695">
            <v>0</v>
          </cell>
          <cell r="W695">
            <v>0</v>
          </cell>
          <cell r="X695" t="str">
            <v>B-</v>
          </cell>
        </row>
        <row r="696">
          <cell r="D696" t="str">
            <v>10897</v>
          </cell>
          <cell r="E696" t="str">
            <v>นางรอง,รพท.</v>
          </cell>
          <cell r="F696" t="str">
            <v>รพท.</v>
          </cell>
          <cell r="G696">
            <v>428</v>
          </cell>
          <cell r="H696" t="str">
            <v>รพท.S &gt;400</v>
          </cell>
          <cell r="I696">
            <v>2.89</v>
          </cell>
          <cell r="J696">
            <v>2.66</v>
          </cell>
          <cell r="K696">
            <v>1.74</v>
          </cell>
          <cell r="L696">
            <v>193070688.56</v>
          </cell>
          <cell r="M696">
            <v>38863192.719999999</v>
          </cell>
          <cell r="N696">
            <v>0</v>
          </cell>
          <cell r="O696">
            <v>55648673.409999996</v>
          </cell>
          <cell r="P696">
            <v>75474924.079999998</v>
          </cell>
          <cell r="Q696">
            <v>1</v>
          </cell>
          <cell r="R696">
            <v>0</v>
          </cell>
          <cell r="S696">
            <v>1</v>
          </cell>
          <cell r="T696">
            <v>1</v>
          </cell>
          <cell r="U696">
            <v>0</v>
          </cell>
          <cell r="V696">
            <v>0</v>
          </cell>
          <cell r="W696">
            <v>1</v>
          </cell>
          <cell r="X696" t="str">
            <v>B-</v>
          </cell>
        </row>
        <row r="697">
          <cell r="D697" t="str">
            <v>10898</v>
          </cell>
          <cell r="E697" t="str">
            <v>หนองกี่,รพช.</v>
          </cell>
          <cell r="F697" t="str">
            <v>รพช.</v>
          </cell>
          <cell r="G697">
            <v>70</v>
          </cell>
          <cell r="H697" t="str">
            <v>รพช.F2 30,000 - 60,000</v>
          </cell>
          <cell r="I697">
            <v>2.2400000000000002</v>
          </cell>
          <cell r="J697">
            <v>1.95</v>
          </cell>
          <cell r="K697">
            <v>1.6</v>
          </cell>
          <cell r="L697">
            <v>30848003.850000001</v>
          </cell>
          <cell r="M697">
            <v>24763179.18</v>
          </cell>
          <cell r="N697">
            <v>0</v>
          </cell>
          <cell r="O697">
            <v>24946155.760000002</v>
          </cell>
          <cell r="P697">
            <v>14983788.82</v>
          </cell>
          <cell r="Q697">
            <v>1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0</v>
          </cell>
          <cell r="W697">
            <v>0</v>
          </cell>
          <cell r="X697" t="str">
            <v>C</v>
          </cell>
        </row>
        <row r="698">
          <cell r="D698" t="str">
            <v>10899</v>
          </cell>
          <cell r="E698" t="str">
            <v>ละหานทราย,รพช.</v>
          </cell>
          <cell r="F698" t="str">
            <v>รพช.</v>
          </cell>
          <cell r="G698">
            <v>111</v>
          </cell>
          <cell r="H698" t="str">
            <v>รพช.F1 50,000-100,000</v>
          </cell>
          <cell r="I698">
            <v>2.35</v>
          </cell>
          <cell r="J698">
            <v>2.16</v>
          </cell>
          <cell r="K698">
            <v>1.85</v>
          </cell>
          <cell r="L698">
            <v>47983003.310000002</v>
          </cell>
          <cell r="M698">
            <v>22230892.73</v>
          </cell>
          <cell r="N698">
            <v>0</v>
          </cell>
          <cell r="O698">
            <v>24109811.920000002</v>
          </cell>
          <cell r="P698">
            <v>30098069.25</v>
          </cell>
          <cell r="Q698">
            <v>1</v>
          </cell>
          <cell r="R698">
            <v>0</v>
          </cell>
          <cell r="S698">
            <v>0</v>
          </cell>
          <cell r="T698">
            <v>1</v>
          </cell>
          <cell r="U698">
            <v>1</v>
          </cell>
          <cell r="V698">
            <v>0</v>
          </cell>
          <cell r="W698">
            <v>1</v>
          </cell>
          <cell r="X698" t="str">
            <v>B-</v>
          </cell>
        </row>
        <row r="699">
          <cell r="D699" t="str">
            <v>10900</v>
          </cell>
          <cell r="E699" t="str">
            <v>ประโคนชัย,รพช.</v>
          </cell>
          <cell r="F699" t="str">
            <v>รพช.</v>
          </cell>
          <cell r="G699">
            <v>121</v>
          </cell>
          <cell r="H699" t="str">
            <v>รพช. M2 &gt;100</v>
          </cell>
          <cell r="I699">
            <v>2.0099999999999998</v>
          </cell>
          <cell r="J699">
            <v>1.8</v>
          </cell>
          <cell r="K699">
            <v>1.36</v>
          </cell>
          <cell r="L699">
            <v>50683612.5</v>
          </cell>
          <cell r="M699">
            <v>99335195.239999995</v>
          </cell>
          <cell r="N699">
            <v>0</v>
          </cell>
          <cell r="O699">
            <v>103286889.03</v>
          </cell>
          <cell r="P699">
            <v>18037560.829999998</v>
          </cell>
          <cell r="Q699">
            <v>1</v>
          </cell>
          <cell r="R699">
            <v>1</v>
          </cell>
          <cell r="S699">
            <v>0</v>
          </cell>
          <cell r="T699">
            <v>1</v>
          </cell>
          <cell r="U699">
            <v>1</v>
          </cell>
          <cell r="V699">
            <v>0</v>
          </cell>
          <cell r="W699">
            <v>1</v>
          </cell>
          <cell r="X699" t="str">
            <v>B</v>
          </cell>
        </row>
        <row r="700">
          <cell r="D700" t="str">
            <v>10901</v>
          </cell>
          <cell r="E700" t="str">
            <v>บ้านกรวด,รพช.</v>
          </cell>
          <cell r="F700" t="str">
            <v>รพช.</v>
          </cell>
          <cell r="G700">
            <v>60</v>
          </cell>
          <cell r="H700" t="str">
            <v>รพช.F2 30,000 - 60,000</v>
          </cell>
          <cell r="I700">
            <v>4.37</v>
          </cell>
          <cell r="J700">
            <v>4.17</v>
          </cell>
          <cell r="K700">
            <v>3.86</v>
          </cell>
          <cell r="L700">
            <v>88154827.719999999</v>
          </cell>
          <cell r="M700">
            <v>28708698.109999999</v>
          </cell>
          <cell r="N700">
            <v>0</v>
          </cell>
          <cell r="O700">
            <v>29817650.48</v>
          </cell>
          <cell r="P700">
            <v>74730237.430000007</v>
          </cell>
          <cell r="Q700">
            <v>1</v>
          </cell>
          <cell r="R700">
            <v>0</v>
          </cell>
          <cell r="S700">
            <v>0</v>
          </cell>
          <cell r="T700">
            <v>1</v>
          </cell>
          <cell r="U700">
            <v>1</v>
          </cell>
          <cell r="V700">
            <v>0</v>
          </cell>
          <cell r="W700">
            <v>0</v>
          </cell>
          <cell r="X700" t="str">
            <v>C</v>
          </cell>
        </row>
        <row r="701">
          <cell r="D701" t="str">
            <v>10902</v>
          </cell>
          <cell r="E701" t="str">
            <v>พุทไธสง,รพช.</v>
          </cell>
          <cell r="F701" t="str">
            <v>รพช.</v>
          </cell>
          <cell r="G701">
            <v>61</v>
          </cell>
          <cell r="H701" t="str">
            <v>รพช.F1 &lt;=50,000</v>
          </cell>
          <cell r="I701">
            <v>2.87</v>
          </cell>
          <cell r="J701">
            <v>2.61</v>
          </cell>
          <cell r="K701">
            <v>2.15</v>
          </cell>
          <cell r="L701">
            <v>29681279.379999999</v>
          </cell>
          <cell r="M701">
            <v>17152980.129999999</v>
          </cell>
          <cell r="N701">
            <v>0</v>
          </cell>
          <cell r="O701">
            <v>17227350.82</v>
          </cell>
          <cell r="P701">
            <v>18214851.870000001</v>
          </cell>
          <cell r="Q701">
            <v>1</v>
          </cell>
          <cell r="R701">
            <v>1</v>
          </cell>
          <cell r="S701">
            <v>0</v>
          </cell>
          <cell r="T701">
            <v>1</v>
          </cell>
          <cell r="U701">
            <v>1</v>
          </cell>
          <cell r="V701">
            <v>0</v>
          </cell>
          <cell r="W701">
            <v>0</v>
          </cell>
          <cell r="X701" t="str">
            <v>B-</v>
          </cell>
        </row>
        <row r="702">
          <cell r="D702" t="str">
            <v>10904</v>
          </cell>
          <cell r="E702" t="str">
            <v>ลำปลายมาศ,รพช.</v>
          </cell>
          <cell r="F702" t="str">
            <v>รพช.</v>
          </cell>
          <cell r="G702">
            <v>163</v>
          </cell>
          <cell r="H702" t="str">
            <v>รพช. M2 &gt;100</v>
          </cell>
          <cell r="I702">
            <v>1.59</v>
          </cell>
          <cell r="J702">
            <v>1.36</v>
          </cell>
          <cell r="K702">
            <v>1.07</v>
          </cell>
          <cell r="L702">
            <v>37781312.469999999</v>
          </cell>
          <cell r="M702">
            <v>19797283.640000001</v>
          </cell>
          <cell r="N702">
            <v>0</v>
          </cell>
          <cell r="O702">
            <v>23454685.170000002</v>
          </cell>
          <cell r="P702">
            <v>4518153.6100000003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1</v>
          </cell>
          <cell r="V702">
            <v>0</v>
          </cell>
          <cell r="W702">
            <v>0</v>
          </cell>
          <cell r="X702" t="str">
            <v>C-</v>
          </cell>
        </row>
        <row r="703">
          <cell r="D703" t="str">
            <v>10905</v>
          </cell>
          <cell r="E703" t="str">
            <v>สตึก,รพช.</v>
          </cell>
          <cell r="F703" t="str">
            <v>รพช.</v>
          </cell>
          <cell r="G703">
            <v>113</v>
          </cell>
          <cell r="H703" t="str">
            <v>รพช. M2 &gt;100</v>
          </cell>
          <cell r="I703">
            <v>2.73</v>
          </cell>
          <cell r="J703">
            <v>2.54</v>
          </cell>
          <cell r="K703">
            <v>1.87</v>
          </cell>
          <cell r="L703">
            <v>66028834.549999997</v>
          </cell>
          <cell r="M703">
            <v>43948461.18</v>
          </cell>
          <cell r="N703">
            <v>0</v>
          </cell>
          <cell r="O703">
            <v>42567967.280000001</v>
          </cell>
          <cell r="P703">
            <v>33262557.050000001</v>
          </cell>
          <cell r="Q703">
            <v>1</v>
          </cell>
          <cell r="R703">
            <v>1</v>
          </cell>
          <cell r="S703">
            <v>1</v>
          </cell>
          <cell r="T703">
            <v>0</v>
          </cell>
          <cell r="U703">
            <v>0</v>
          </cell>
          <cell r="V703">
            <v>0</v>
          </cell>
          <cell r="W703">
            <v>1</v>
          </cell>
          <cell r="X703" t="str">
            <v>B-</v>
          </cell>
        </row>
        <row r="704">
          <cell r="D704" t="str">
            <v>10906</v>
          </cell>
          <cell r="E704" t="str">
            <v>ปะคำ,รพช.</v>
          </cell>
          <cell r="F704" t="str">
            <v>รพช.</v>
          </cell>
          <cell r="G704">
            <v>44</v>
          </cell>
          <cell r="H704" t="str">
            <v>รพช.F2 30,000 - 60,000</v>
          </cell>
          <cell r="I704">
            <v>2.41</v>
          </cell>
          <cell r="J704">
            <v>2.17</v>
          </cell>
          <cell r="K704">
            <v>1.99</v>
          </cell>
          <cell r="L704">
            <v>27383810.41</v>
          </cell>
          <cell r="M704">
            <v>19061285.420000002</v>
          </cell>
          <cell r="N704">
            <v>0</v>
          </cell>
          <cell r="O704">
            <v>19304218.010000002</v>
          </cell>
          <cell r="P704">
            <v>19216068.050000001</v>
          </cell>
          <cell r="Q704">
            <v>1</v>
          </cell>
          <cell r="R704">
            <v>1</v>
          </cell>
          <cell r="S704">
            <v>0</v>
          </cell>
          <cell r="T704">
            <v>1</v>
          </cell>
          <cell r="U704">
            <v>1</v>
          </cell>
          <cell r="V704">
            <v>0</v>
          </cell>
          <cell r="W704">
            <v>0</v>
          </cell>
          <cell r="X704" t="str">
            <v>B-</v>
          </cell>
        </row>
        <row r="705">
          <cell r="D705" t="str">
            <v>10907</v>
          </cell>
          <cell r="E705" t="str">
            <v>นาโพธิ์,รพช.</v>
          </cell>
          <cell r="F705" t="str">
            <v>รพช.</v>
          </cell>
          <cell r="G705">
            <v>47</v>
          </cell>
          <cell r="H705" t="str">
            <v>รพช.F2 &lt;=30,000</v>
          </cell>
          <cell r="I705">
            <v>2.85</v>
          </cell>
          <cell r="J705">
            <v>2.63</v>
          </cell>
          <cell r="K705">
            <v>2.2599999999999998</v>
          </cell>
          <cell r="L705">
            <v>24149948.199999999</v>
          </cell>
          <cell r="M705">
            <v>10647546.84</v>
          </cell>
          <cell r="N705">
            <v>0</v>
          </cell>
          <cell r="O705">
            <v>11520822.58</v>
          </cell>
          <cell r="P705">
            <v>16346159.51</v>
          </cell>
          <cell r="Q705">
            <v>0</v>
          </cell>
          <cell r="R705">
            <v>1</v>
          </cell>
          <cell r="S705">
            <v>0</v>
          </cell>
          <cell r="T705">
            <v>1</v>
          </cell>
          <cell r="U705">
            <v>0</v>
          </cell>
          <cell r="V705">
            <v>0</v>
          </cell>
          <cell r="W705">
            <v>0</v>
          </cell>
          <cell r="X705" t="str">
            <v>C-</v>
          </cell>
        </row>
        <row r="706">
          <cell r="D706" t="str">
            <v>10908</v>
          </cell>
          <cell r="E706" t="str">
            <v>หนองหงส์,รพช.</v>
          </cell>
          <cell r="F706" t="str">
            <v>รพช.</v>
          </cell>
          <cell r="G706">
            <v>40</v>
          </cell>
          <cell r="H706" t="str">
            <v>รพช.F2 30,000 - 60,000</v>
          </cell>
          <cell r="I706">
            <v>2.57</v>
          </cell>
          <cell r="J706">
            <v>2.31</v>
          </cell>
          <cell r="K706">
            <v>2.1</v>
          </cell>
          <cell r="L706">
            <v>29064708.289999999</v>
          </cell>
          <cell r="M706">
            <v>23730335.02</v>
          </cell>
          <cell r="N706">
            <v>0</v>
          </cell>
          <cell r="O706">
            <v>23817816.59</v>
          </cell>
          <cell r="P706">
            <v>20325152.25</v>
          </cell>
          <cell r="Q706">
            <v>1</v>
          </cell>
          <cell r="R706">
            <v>1</v>
          </cell>
          <cell r="S706">
            <v>0</v>
          </cell>
          <cell r="T706">
            <v>1</v>
          </cell>
          <cell r="U706">
            <v>1</v>
          </cell>
          <cell r="V706">
            <v>0</v>
          </cell>
          <cell r="W706">
            <v>0</v>
          </cell>
          <cell r="X706" t="str">
            <v>B-</v>
          </cell>
        </row>
        <row r="707">
          <cell r="D707" t="str">
            <v>10909</v>
          </cell>
          <cell r="E707" t="str">
            <v>พลับพลาชัย,รพช.</v>
          </cell>
          <cell r="F707" t="str">
            <v>รพช.</v>
          </cell>
          <cell r="G707">
            <v>35</v>
          </cell>
          <cell r="H707" t="str">
            <v>รพช.F2 30,000 - 60,000</v>
          </cell>
          <cell r="I707">
            <v>4.96</v>
          </cell>
          <cell r="J707">
            <v>4.74</v>
          </cell>
          <cell r="K707">
            <v>4.34</v>
          </cell>
          <cell r="L707">
            <v>56905901.810000002</v>
          </cell>
          <cell r="M707">
            <v>28169951.84</v>
          </cell>
          <cell r="N707">
            <v>0</v>
          </cell>
          <cell r="O707">
            <v>28613268.629999999</v>
          </cell>
          <cell r="P707">
            <v>47993969.210000001</v>
          </cell>
          <cell r="Q707">
            <v>1</v>
          </cell>
          <cell r="R707">
            <v>1</v>
          </cell>
          <cell r="S707">
            <v>0</v>
          </cell>
          <cell r="T707">
            <v>1</v>
          </cell>
          <cell r="U707">
            <v>0</v>
          </cell>
          <cell r="V707">
            <v>0</v>
          </cell>
          <cell r="W707">
            <v>0</v>
          </cell>
          <cell r="X707" t="str">
            <v>C</v>
          </cell>
        </row>
        <row r="708">
          <cell r="D708" t="str">
            <v>10910</v>
          </cell>
          <cell r="E708" t="str">
            <v>ห้วยราช,รพช.</v>
          </cell>
          <cell r="F708" t="str">
            <v>รพช.</v>
          </cell>
          <cell r="G708">
            <v>43</v>
          </cell>
          <cell r="H708" t="str">
            <v>รพช.F2 &lt;=30,000</v>
          </cell>
          <cell r="I708">
            <v>1.87</v>
          </cell>
          <cell r="J708">
            <v>1.76</v>
          </cell>
          <cell r="K708">
            <v>1.61</v>
          </cell>
          <cell r="L708">
            <v>19647555.170000002</v>
          </cell>
          <cell r="M708">
            <v>13931057.689999999</v>
          </cell>
          <cell r="N708">
            <v>0</v>
          </cell>
          <cell r="O708">
            <v>13995625.550000001</v>
          </cell>
          <cell r="P708">
            <v>13841043.880000001</v>
          </cell>
          <cell r="Q708">
            <v>1</v>
          </cell>
          <cell r="R708">
            <v>1</v>
          </cell>
          <cell r="S708">
            <v>0</v>
          </cell>
          <cell r="T708">
            <v>1</v>
          </cell>
          <cell r="U708">
            <v>1</v>
          </cell>
          <cell r="V708">
            <v>0</v>
          </cell>
          <cell r="W708">
            <v>0</v>
          </cell>
          <cell r="X708" t="str">
            <v>B-</v>
          </cell>
        </row>
        <row r="709">
          <cell r="D709" t="str">
            <v>10911</v>
          </cell>
          <cell r="E709" t="str">
            <v>โนนสุวรรณ,รพช.</v>
          </cell>
          <cell r="F709" t="str">
            <v>รพช.</v>
          </cell>
          <cell r="G709">
            <v>36</v>
          </cell>
          <cell r="H709" t="str">
            <v>รพช.F2 &lt;=30,000</v>
          </cell>
          <cell r="I709">
            <v>3.39</v>
          </cell>
          <cell r="J709">
            <v>3.15</v>
          </cell>
          <cell r="K709">
            <v>2.93</v>
          </cell>
          <cell r="L709">
            <v>29263816.43</v>
          </cell>
          <cell r="M709">
            <v>14297997.970000001</v>
          </cell>
          <cell r="N709">
            <v>0</v>
          </cell>
          <cell r="O709">
            <v>14591287.32</v>
          </cell>
          <cell r="P709">
            <v>23570510.920000002</v>
          </cell>
          <cell r="Q709">
            <v>1</v>
          </cell>
          <cell r="R709">
            <v>1</v>
          </cell>
          <cell r="S709">
            <v>0</v>
          </cell>
          <cell r="T709">
            <v>1</v>
          </cell>
          <cell r="U709">
            <v>1</v>
          </cell>
          <cell r="V709">
            <v>0</v>
          </cell>
          <cell r="W709">
            <v>0</v>
          </cell>
          <cell r="X709" t="str">
            <v>B-</v>
          </cell>
        </row>
        <row r="710">
          <cell r="D710" t="str">
            <v>10912</v>
          </cell>
          <cell r="E710" t="str">
            <v>ชำนิ,รพช.</v>
          </cell>
          <cell r="F710" t="str">
            <v>รพช.</v>
          </cell>
          <cell r="G710">
            <v>32</v>
          </cell>
          <cell r="H710" t="str">
            <v>รพช.F2 &lt;=30,000</v>
          </cell>
          <cell r="I710">
            <v>2.75</v>
          </cell>
          <cell r="J710">
            <v>2.6</v>
          </cell>
          <cell r="K710">
            <v>2.34</v>
          </cell>
          <cell r="L710">
            <v>30524404.550000001</v>
          </cell>
          <cell r="M710">
            <v>17502022.969999999</v>
          </cell>
          <cell r="N710">
            <v>0</v>
          </cell>
          <cell r="O710">
            <v>18283699.050000001</v>
          </cell>
          <cell r="P710">
            <v>23413208.84</v>
          </cell>
          <cell r="Q710">
            <v>1</v>
          </cell>
          <cell r="R710">
            <v>1</v>
          </cell>
          <cell r="S710">
            <v>0</v>
          </cell>
          <cell r="T710">
            <v>1</v>
          </cell>
          <cell r="U710">
            <v>1</v>
          </cell>
          <cell r="V710">
            <v>0</v>
          </cell>
          <cell r="W710">
            <v>0</v>
          </cell>
          <cell r="X710" t="str">
            <v>B-</v>
          </cell>
        </row>
        <row r="711">
          <cell r="D711" t="str">
            <v>10913</v>
          </cell>
          <cell r="E711" t="str">
            <v>บ้านใหม่ไชยพจน์,รพช.</v>
          </cell>
          <cell r="F711" t="str">
            <v>รพช.</v>
          </cell>
          <cell r="G711">
            <v>58</v>
          </cell>
          <cell r="H711" t="str">
            <v>รพช.F2 &lt;=30,000</v>
          </cell>
          <cell r="I711">
            <v>2.41</v>
          </cell>
          <cell r="J711">
            <v>2.23</v>
          </cell>
          <cell r="K711">
            <v>1.86</v>
          </cell>
          <cell r="L711">
            <v>18350811.059999999</v>
          </cell>
          <cell r="M711">
            <v>9021999.0299999993</v>
          </cell>
          <cell r="N711">
            <v>0</v>
          </cell>
          <cell r="O711">
            <v>9812720.7899999991</v>
          </cell>
          <cell r="P711">
            <v>11203004.32</v>
          </cell>
          <cell r="Q711">
            <v>0</v>
          </cell>
          <cell r="R711">
            <v>0</v>
          </cell>
          <cell r="S711">
            <v>0</v>
          </cell>
          <cell r="T711">
            <v>1</v>
          </cell>
          <cell r="U711">
            <v>0</v>
          </cell>
          <cell r="V711">
            <v>0</v>
          </cell>
          <cell r="W711">
            <v>0</v>
          </cell>
          <cell r="X711" t="str">
            <v>D</v>
          </cell>
        </row>
        <row r="712">
          <cell r="D712" t="str">
            <v>10914</v>
          </cell>
          <cell r="E712" t="str">
            <v>โนนดินแดง,รพช.</v>
          </cell>
          <cell r="F712" t="str">
            <v>รพช.</v>
          </cell>
          <cell r="G712">
            <v>34</v>
          </cell>
          <cell r="H712" t="str">
            <v>รพช.F2 &lt;=30,000</v>
          </cell>
          <cell r="I712">
            <v>3.01</v>
          </cell>
          <cell r="J712">
            <v>2.79</v>
          </cell>
          <cell r="K712">
            <v>2.31</v>
          </cell>
          <cell r="L712">
            <v>25520587.949999999</v>
          </cell>
          <cell r="M712">
            <v>18541990.52</v>
          </cell>
          <cell r="N712">
            <v>0</v>
          </cell>
          <cell r="O712">
            <v>19086448.920000002</v>
          </cell>
          <cell r="P712">
            <v>16618281.279999999</v>
          </cell>
          <cell r="Q712">
            <v>1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 t="str">
            <v>C-</v>
          </cell>
        </row>
        <row r="713">
          <cell r="D713" t="str">
            <v>11619</v>
          </cell>
          <cell r="E713" t="str">
            <v>เฉลิมพระเกียรติ(บุรีรัมย์),รพช.</v>
          </cell>
          <cell r="F713" t="str">
            <v>รพช.</v>
          </cell>
          <cell r="G713">
            <v>37</v>
          </cell>
          <cell r="H713" t="str">
            <v>รพช.F2 &lt;=30,000</v>
          </cell>
          <cell r="I713">
            <v>3.65</v>
          </cell>
          <cell r="J713">
            <v>3.33</v>
          </cell>
          <cell r="K713">
            <v>2.82</v>
          </cell>
          <cell r="L713">
            <v>23502674.5</v>
          </cell>
          <cell r="M713">
            <v>14590294.859999999</v>
          </cell>
          <cell r="N713">
            <v>0</v>
          </cell>
          <cell r="O713">
            <v>15013146.15</v>
          </cell>
          <cell r="P713">
            <v>16175089.470000001</v>
          </cell>
          <cell r="Q713">
            <v>1</v>
          </cell>
          <cell r="R713">
            <v>1</v>
          </cell>
          <cell r="S713">
            <v>1</v>
          </cell>
          <cell r="T713">
            <v>1</v>
          </cell>
          <cell r="U713">
            <v>0</v>
          </cell>
          <cell r="V713">
            <v>0</v>
          </cell>
          <cell r="W713">
            <v>0</v>
          </cell>
          <cell r="X713" t="str">
            <v>B-</v>
          </cell>
        </row>
        <row r="714">
          <cell r="D714" t="str">
            <v>23578</v>
          </cell>
          <cell r="E714" t="str">
            <v>แคนดง,รพช.</v>
          </cell>
          <cell r="F714" t="str">
            <v>รพช.</v>
          </cell>
          <cell r="G714">
            <v>31</v>
          </cell>
          <cell r="H714" t="str">
            <v>รพช.F3 15,000-25,000</v>
          </cell>
          <cell r="I714">
            <v>5.49</v>
          </cell>
          <cell r="J714">
            <v>5.34</v>
          </cell>
          <cell r="K714">
            <v>4.8</v>
          </cell>
          <cell r="L714">
            <v>67377203.870000005</v>
          </cell>
          <cell r="M714">
            <v>15731687.960000001</v>
          </cell>
          <cell r="N714">
            <v>0</v>
          </cell>
          <cell r="O714">
            <v>16114030.27</v>
          </cell>
          <cell r="P714">
            <v>57000385.659999996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1</v>
          </cell>
          <cell r="X714" t="str">
            <v>D</v>
          </cell>
        </row>
        <row r="715">
          <cell r="D715" t="str">
            <v>28020</v>
          </cell>
          <cell r="E715" t="str">
            <v>บ้านด่าน,รพช.</v>
          </cell>
          <cell r="F715" t="str">
            <v>รพช.</v>
          </cell>
          <cell r="G715">
            <v>22</v>
          </cell>
          <cell r="H715" t="str">
            <v>รพช.F2 &lt;=30,000</v>
          </cell>
          <cell r="I715">
            <v>5.86</v>
          </cell>
          <cell r="J715">
            <v>5.58</v>
          </cell>
          <cell r="K715">
            <v>5.15</v>
          </cell>
          <cell r="L715">
            <v>62634513.060000002</v>
          </cell>
          <cell r="M715">
            <v>16624915.720000001</v>
          </cell>
          <cell r="N715">
            <v>0</v>
          </cell>
          <cell r="O715">
            <v>16810796.649999999</v>
          </cell>
          <cell r="P715">
            <v>53437248.799999997</v>
          </cell>
          <cell r="Q715">
            <v>1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 t="str">
            <v>C-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19</v>
          </cell>
          <cell r="R716">
            <v>16</v>
          </cell>
          <cell r="S716">
            <v>5</v>
          </cell>
          <cell r="T716">
            <v>19</v>
          </cell>
          <cell r="U716">
            <v>12</v>
          </cell>
          <cell r="V716">
            <v>0</v>
          </cell>
          <cell r="W716">
            <v>6</v>
          </cell>
          <cell r="X716">
            <v>0</v>
          </cell>
        </row>
        <row r="717">
          <cell r="D717" t="str">
            <v>10668</v>
          </cell>
          <cell r="E717" t="str">
            <v>สุรินทร์,รพศ.</v>
          </cell>
          <cell r="F717" t="str">
            <v>รพศ.</v>
          </cell>
          <cell r="G717">
            <v>914</v>
          </cell>
          <cell r="H717" t="str">
            <v>รพศ.A &gt;700 to &lt;1000</v>
          </cell>
          <cell r="I717">
            <v>3.4</v>
          </cell>
          <cell r="J717">
            <v>2.95</v>
          </cell>
          <cell r="K717">
            <v>2</v>
          </cell>
          <cell r="L717">
            <v>830767528.73000002</v>
          </cell>
          <cell r="M717">
            <v>126451331.87</v>
          </cell>
          <cell r="N717">
            <v>0</v>
          </cell>
          <cell r="O717">
            <v>118732168.04000001</v>
          </cell>
          <cell r="P717">
            <v>345960607.48000002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1</v>
          </cell>
          <cell r="V717">
            <v>0</v>
          </cell>
          <cell r="W717">
            <v>0</v>
          </cell>
          <cell r="X717" t="str">
            <v>C-</v>
          </cell>
        </row>
        <row r="718">
          <cell r="D718" t="str">
            <v>10915</v>
          </cell>
          <cell r="E718" t="str">
            <v>ชุมพลบุรี,รพช.</v>
          </cell>
          <cell r="F718" t="str">
            <v>รพช.</v>
          </cell>
          <cell r="G718">
            <v>66</v>
          </cell>
          <cell r="H718" t="str">
            <v>รพช.F2 30,000 - 60,000</v>
          </cell>
          <cell r="I718">
            <v>2.73</v>
          </cell>
          <cell r="J718">
            <v>2.52</v>
          </cell>
          <cell r="K718">
            <v>2.27</v>
          </cell>
          <cell r="L718">
            <v>40813786.93</v>
          </cell>
          <cell r="M718">
            <v>20974717.59</v>
          </cell>
          <cell r="N718">
            <v>0</v>
          </cell>
          <cell r="O718">
            <v>20980070.609999999</v>
          </cell>
          <cell r="P718">
            <v>30056883.870000001</v>
          </cell>
          <cell r="Q718">
            <v>1</v>
          </cell>
          <cell r="R718">
            <v>1</v>
          </cell>
          <cell r="S718">
            <v>0</v>
          </cell>
          <cell r="T718">
            <v>1</v>
          </cell>
          <cell r="U718">
            <v>1</v>
          </cell>
          <cell r="V718">
            <v>0</v>
          </cell>
          <cell r="W718">
            <v>0</v>
          </cell>
          <cell r="X718" t="str">
            <v>B-</v>
          </cell>
        </row>
        <row r="719">
          <cell r="D719" t="str">
            <v>10916</v>
          </cell>
          <cell r="E719" t="str">
            <v>ท่าตูม,รพช.</v>
          </cell>
          <cell r="F719" t="str">
            <v>รพช.</v>
          </cell>
          <cell r="G719">
            <v>140</v>
          </cell>
          <cell r="H719" t="str">
            <v>รพช. M2 &gt;100</v>
          </cell>
          <cell r="I719">
            <v>2.37</v>
          </cell>
          <cell r="J719">
            <v>2.2200000000000002</v>
          </cell>
          <cell r="K719">
            <v>1.72</v>
          </cell>
          <cell r="L719">
            <v>72938565.379999995</v>
          </cell>
          <cell r="M719">
            <v>35795186.009999998</v>
          </cell>
          <cell r="N719">
            <v>0</v>
          </cell>
          <cell r="O719">
            <v>39039196.079999998</v>
          </cell>
          <cell r="P719">
            <v>38296678.18</v>
          </cell>
          <cell r="Q719">
            <v>1</v>
          </cell>
          <cell r="R719">
            <v>1</v>
          </cell>
          <cell r="S719">
            <v>0</v>
          </cell>
          <cell r="T719">
            <v>1</v>
          </cell>
          <cell r="U719">
            <v>0</v>
          </cell>
          <cell r="V719">
            <v>0</v>
          </cell>
          <cell r="W719">
            <v>1</v>
          </cell>
          <cell r="X719" t="str">
            <v>B-</v>
          </cell>
        </row>
        <row r="720">
          <cell r="D720" t="str">
            <v>10917</v>
          </cell>
          <cell r="E720" t="str">
            <v>จอมพระ,รพช.</v>
          </cell>
          <cell r="F720" t="str">
            <v>รพช.</v>
          </cell>
          <cell r="G720">
            <v>50</v>
          </cell>
          <cell r="H720" t="str">
            <v>รพช.F2 30,000 - 60,000</v>
          </cell>
          <cell r="I720">
            <v>6.45</v>
          </cell>
          <cell r="J720">
            <v>6.19</v>
          </cell>
          <cell r="K720">
            <v>5.65</v>
          </cell>
          <cell r="L720">
            <v>78791228.900000006</v>
          </cell>
          <cell r="M720">
            <v>24094481.550000001</v>
          </cell>
          <cell r="N720">
            <v>0</v>
          </cell>
          <cell r="O720">
            <v>24681050.199999999</v>
          </cell>
          <cell r="P720">
            <v>67233244</v>
          </cell>
          <cell r="Q720">
            <v>1</v>
          </cell>
          <cell r="R720">
            <v>1</v>
          </cell>
          <cell r="S720">
            <v>0</v>
          </cell>
          <cell r="T720">
            <v>1</v>
          </cell>
          <cell r="U720">
            <v>0</v>
          </cell>
          <cell r="V720">
            <v>0</v>
          </cell>
          <cell r="W720">
            <v>0</v>
          </cell>
          <cell r="X720" t="str">
            <v>C</v>
          </cell>
        </row>
        <row r="721">
          <cell r="D721" t="str">
            <v>10918</v>
          </cell>
          <cell r="E721" t="str">
            <v>ปราสาท,รพท.</v>
          </cell>
          <cell r="F721" t="str">
            <v>รพท.</v>
          </cell>
          <cell r="G721">
            <v>265</v>
          </cell>
          <cell r="H721" t="str">
            <v>รพท. M1 &gt;200</v>
          </cell>
          <cell r="I721">
            <v>2.9</v>
          </cell>
          <cell r="J721">
            <v>2.63</v>
          </cell>
          <cell r="K721">
            <v>1.45</v>
          </cell>
          <cell r="L721">
            <v>149466969.46000001</v>
          </cell>
          <cell r="M721">
            <v>53600061.850000001</v>
          </cell>
          <cell r="N721">
            <v>0</v>
          </cell>
          <cell r="O721">
            <v>76209312.950000003</v>
          </cell>
          <cell r="P721">
            <v>35722626.810000002</v>
          </cell>
          <cell r="Q721">
            <v>1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 t="str">
            <v>C</v>
          </cell>
        </row>
        <row r="722">
          <cell r="D722" t="str">
            <v>10919</v>
          </cell>
          <cell r="E722" t="str">
            <v>กาบเชิง,รพช.</v>
          </cell>
          <cell r="F722" t="str">
            <v>รพช.</v>
          </cell>
          <cell r="G722">
            <v>93</v>
          </cell>
          <cell r="H722" t="str">
            <v>รพช.F2 30,000 - 60,000</v>
          </cell>
          <cell r="I722">
            <v>4.87</v>
          </cell>
          <cell r="J722">
            <v>4.4400000000000004</v>
          </cell>
          <cell r="K722">
            <v>3.06</v>
          </cell>
          <cell r="L722">
            <v>56702280</v>
          </cell>
          <cell r="M722">
            <v>15922727.869999999</v>
          </cell>
          <cell r="N722">
            <v>0</v>
          </cell>
          <cell r="O722">
            <v>11771435.369999999</v>
          </cell>
          <cell r="P722">
            <v>30199477.640000001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 t="str">
            <v>F</v>
          </cell>
        </row>
        <row r="723">
          <cell r="D723" t="str">
            <v>10920</v>
          </cell>
          <cell r="E723" t="str">
            <v>รัตนบุรี,รพช.</v>
          </cell>
          <cell r="F723" t="str">
            <v>รพช.</v>
          </cell>
          <cell r="G723">
            <v>125</v>
          </cell>
          <cell r="H723" t="str">
            <v>รพช. M2 &gt;100</v>
          </cell>
          <cell r="I723">
            <v>2.36</v>
          </cell>
          <cell r="J723">
            <v>2.2400000000000002</v>
          </cell>
          <cell r="K723">
            <v>1.45</v>
          </cell>
          <cell r="L723">
            <v>76569330.439999998</v>
          </cell>
          <cell r="M723">
            <v>42452801.799999997</v>
          </cell>
          <cell r="N723">
            <v>0</v>
          </cell>
          <cell r="O723">
            <v>46072506.590000004</v>
          </cell>
          <cell r="P723">
            <v>25651124.949999999</v>
          </cell>
          <cell r="Q723">
            <v>1</v>
          </cell>
          <cell r="R723">
            <v>1</v>
          </cell>
          <cell r="S723">
            <v>0</v>
          </cell>
          <cell r="T723">
            <v>1</v>
          </cell>
          <cell r="U723">
            <v>1</v>
          </cell>
          <cell r="V723">
            <v>0</v>
          </cell>
          <cell r="W723">
            <v>1</v>
          </cell>
          <cell r="X723" t="str">
            <v>B</v>
          </cell>
        </row>
        <row r="724">
          <cell r="D724" t="str">
            <v>10921</v>
          </cell>
          <cell r="E724" t="str">
            <v>สนม,รพช.</v>
          </cell>
          <cell r="F724" t="str">
            <v>รพช.</v>
          </cell>
          <cell r="G724">
            <v>40</v>
          </cell>
          <cell r="H724" t="str">
            <v>รพช.F2 &lt;=30,000</v>
          </cell>
          <cell r="I724">
            <v>4.84</v>
          </cell>
          <cell r="J724">
            <v>4.6500000000000004</v>
          </cell>
          <cell r="K724">
            <v>3.4</v>
          </cell>
          <cell r="L724">
            <v>44725141.530000001</v>
          </cell>
          <cell r="M724">
            <v>23058729.23</v>
          </cell>
          <cell r="N724">
            <v>0</v>
          </cell>
          <cell r="O724">
            <v>24163003.949999999</v>
          </cell>
          <cell r="P724">
            <v>27906753.579999998</v>
          </cell>
          <cell r="Q724">
            <v>1</v>
          </cell>
          <cell r="R724">
            <v>1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 t="str">
            <v>C-</v>
          </cell>
        </row>
        <row r="725">
          <cell r="D725" t="str">
            <v>10922</v>
          </cell>
          <cell r="E725" t="str">
            <v>ศีขรภูมิ,รพช.</v>
          </cell>
          <cell r="F725" t="str">
            <v>รพช.</v>
          </cell>
          <cell r="G725">
            <v>239</v>
          </cell>
          <cell r="H725" t="str">
            <v>รพช. M2 &gt;100</v>
          </cell>
          <cell r="I725">
            <v>2.72</v>
          </cell>
          <cell r="J725">
            <v>2.41</v>
          </cell>
          <cell r="K725">
            <v>1.91</v>
          </cell>
          <cell r="L725">
            <v>112274024.02</v>
          </cell>
          <cell r="M725">
            <v>70351691.340000004</v>
          </cell>
          <cell r="N725">
            <v>0</v>
          </cell>
          <cell r="O725">
            <v>77175124.819999993</v>
          </cell>
          <cell r="P725">
            <v>59634004.729999997</v>
          </cell>
          <cell r="Q725">
            <v>1</v>
          </cell>
          <cell r="R725">
            <v>1</v>
          </cell>
          <cell r="S725">
            <v>0</v>
          </cell>
          <cell r="T725">
            <v>1</v>
          </cell>
          <cell r="U725">
            <v>0</v>
          </cell>
          <cell r="V725">
            <v>0</v>
          </cell>
          <cell r="W725">
            <v>0</v>
          </cell>
          <cell r="X725" t="str">
            <v>C</v>
          </cell>
        </row>
        <row r="726">
          <cell r="D726" t="str">
            <v>10923</v>
          </cell>
          <cell r="E726" t="str">
            <v>สังขะ,รพช.</v>
          </cell>
          <cell r="F726" t="str">
            <v>รพช.</v>
          </cell>
          <cell r="G726">
            <v>176</v>
          </cell>
          <cell r="H726" t="str">
            <v>รพช. M2 &gt;100</v>
          </cell>
          <cell r="I726">
            <v>2.52</v>
          </cell>
          <cell r="J726">
            <v>2.19</v>
          </cell>
          <cell r="K726">
            <v>1.69</v>
          </cell>
          <cell r="L726">
            <v>77058488.010000005</v>
          </cell>
          <cell r="M726">
            <v>50097729.890000001</v>
          </cell>
          <cell r="N726">
            <v>0</v>
          </cell>
          <cell r="O726">
            <v>64836238.990000002</v>
          </cell>
          <cell r="P726">
            <v>34875224.920000002</v>
          </cell>
          <cell r="Q726">
            <v>1</v>
          </cell>
          <cell r="R726">
            <v>1</v>
          </cell>
          <cell r="S726">
            <v>0</v>
          </cell>
          <cell r="T726">
            <v>1</v>
          </cell>
          <cell r="U726">
            <v>1</v>
          </cell>
          <cell r="V726">
            <v>0</v>
          </cell>
          <cell r="W726">
            <v>0</v>
          </cell>
          <cell r="X726" t="str">
            <v>B-</v>
          </cell>
        </row>
        <row r="727">
          <cell r="D727" t="str">
            <v>10924</v>
          </cell>
          <cell r="E727" t="str">
            <v>ลำดวน,รพช.</v>
          </cell>
          <cell r="F727" t="str">
            <v>รพช.</v>
          </cell>
          <cell r="G727">
            <v>132</v>
          </cell>
          <cell r="H727" t="str">
            <v>รพช.F2 30,000 - 60,000</v>
          </cell>
          <cell r="I727">
            <v>6.86</v>
          </cell>
          <cell r="J727">
            <v>6.49</v>
          </cell>
          <cell r="K727">
            <v>4.75</v>
          </cell>
          <cell r="L727">
            <v>79837245.549999997</v>
          </cell>
          <cell r="M727">
            <v>33452643.579999998</v>
          </cell>
          <cell r="N727">
            <v>0</v>
          </cell>
          <cell r="O727">
            <v>35910135.799999997</v>
          </cell>
          <cell r="P727">
            <v>51055344.840000004</v>
          </cell>
          <cell r="Q727">
            <v>1</v>
          </cell>
          <cell r="R727">
            <v>0</v>
          </cell>
          <cell r="S727">
            <v>0</v>
          </cell>
          <cell r="T727">
            <v>1</v>
          </cell>
          <cell r="U727">
            <v>0</v>
          </cell>
          <cell r="V727">
            <v>0</v>
          </cell>
          <cell r="W727">
            <v>1</v>
          </cell>
          <cell r="X727" t="str">
            <v>C</v>
          </cell>
        </row>
        <row r="728">
          <cell r="D728" t="str">
            <v>10925</v>
          </cell>
          <cell r="E728" t="str">
            <v>สำโรงทาบ,รพช.</v>
          </cell>
          <cell r="F728" t="str">
            <v>รพช.</v>
          </cell>
          <cell r="G728">
            <v>48</v>
          </cell>
          <cell r="H728" t="str">
            <v>รพช.F2 30,000 - 60,000</v>
          </cell>
          <cell r="I728">
            <v>3.66</v>
          </cell>
          <cell r="J728">
            <v>3.5</v>
          </cell>
          <cell r="K728">
            <v>2.95</v>
          </cell>
          <cell r="L728">
            <v>38226545.880000003</v>
          </cell>
          <cell r="M728">
            <v>24051028.84</v>
          </cell>
          <cell r="N728">
            <v>0</v>
          </cell>
          <cell r="O728">
            <v>23179495.940000001</v>
          </cell>
          <cell r="P728">
            <v>28020168.350000001</v>
          </cell>
          <cell r="Q728">
            <v>1</v>
          </cell>
          <cell r="R728">
            <v>1</v>
          </cell>
          <cell r="S728">
            <v>0</v>
          </cell>
          <cell r="T728">
            <v>1</v>
          </cell>
          <cell r="U728">
            <v>0</v>
          </cell>
          <cell r="V728">
            <v>0</v>
          </cell>
          <cell r="W728">
            <v>1</v>
          </cell>
          <cell r="X728" t="str">
            <v>B-</v>
          </cell>
        </row>
        <row r="729">
          <cell r="D729" t="str">
            <v>10926</v>
          </cell>
          <cell r="E729" t="str">
            <v>บัวเชด,รพช.</v>
          </cell>
          <cell r="F729" t="str">
            <v>รพช.</v>
          </cell>
          <cell r="G729">
            <v>43</v>
          </cell>
          <cell r="H729" t="str">
            <v>รพช.F2 30,000 - 60,000</v>
          </cell>
          <cell r="I729">
            <v>3.09</v>
          </cell>
          <cell r="J729">
            <v>2.93</v>
          </cell>
          <cell r="K729">
            <v>2.67</v>
          </cell>
          <cell r="L729">
            <v>44506503.880000003</v>
          </cell>
          <cell r="M729">
            <v>17331922.399999999</v>
          </cell>
          <cell r="N729">
            <v>0</v>
          </cell>
          <cell r="O729">
            <v>16820994.690000001</v>
          </cell>
          <cell r="P729">
            <v>35527800.240000002</v>
          </cell>
          <cell r="Q729">
            <v>1</v>
          </cell>
          <cell r="R729">
            <v>1</v>
          </cell>
          <cell r="S729">
            <v>0</v>
          </cell>
          <cell r="T729">
            <v>1</v>
          </cell>
          <cell r="U729">
            <v>1</v>
          </cell>
          <cell r="V729">
            <v>0</v>
          </cell>
          <cell r="W729">
            <v>0</v>
          </cell>
          <cell r="X729" t="str">
            <v>B-</v>
          </cell>
        </row>
        <row r="730">
          <cell r="D730" t="str">
            <v>22302</v>
          </cell>
          <cell r="E730" t="str">
            <v>พนมดงรัก เฉลิมพระเกียรติ 80 พรรษา,รพช.</v>
          </cell>
          <cell r="F730" t="str">
            <v>รพช.</v>
          </cell>
          <cell r="G730">
            <v>37</v>
          </cell>
          <cell r="H730" t="str">
            <v>รพช.F2 &lt;=30,000</v>
          </cell>
          <cell r="I730">
            <v>2.92</v>
          </cell>
          <cell r="J730">
            <v>2.71</v>
          </cell>
          <cell r="K730">
            <v>2.31</v>
          </cell>
          <cell r="L730">
            <v>29592337.239999998</v>
          </cell>
          <cell r="M730">
            <v>31868412.739999998</v>
          </cell>
          <cell r="N730">
            <v>0</v>
          </cell>
          <cell r="O730">
            <v>35168598.979999997</v>
          </cell>
          <cell r="P730">
            <v>20164991.530000001</v>
          </cell>
          <cell r="Q730">
            <v>1</v>
          </cell>
          <cell r="R730">
            <v>1</v>
          </cell>
          <cell r="S730">
            <v>0</v>
          </cell>
          <cell r="T730">
            <v>1</v>
          </cell>
          <cell r="U730">
            <v>0</v>
          </cell>
          <cell r="V730">
            <v>0</v>
          </cell>
          <cell r="W730">
            <v>0</v>
          </cell>
          <cell r="X730" t="str">
            <v>C</v>
          </cell>
        </row>
        <row r="731">
          <cell r="D731" t="str">
            <v>27842</v>
          </cell>
          <cell r="E731" t="str">
            <v>เขวาสินรินทร์,รพช.</v>
          </cell>
          <cell r="F731" t="str">
            <v>รพช.</v>
          </cell>
          <cell r="G731">
            <v>30</v>
          </cell>
          <cell r="H731" t="str">
            <v>รพช.F3 15,000-25,000</v>
          </cell>
          <cell r="I731">
            <v>8.25</v>
          </cell>
          <cell r="J731">
            <v>7.81</v>
          </cell>
          <cell r="K731">
            <v>7.61</v>
          </cell>
          <cell r="L731">
            <v>81005484.120000005</v>
          </cell>
          <cell r="M731">
            <v>17833505.48</v>
          </cell>
          <cell r="N731">
            <v>0</v>
          </cell>
          <cell r="O731">
            <v>18642120.510000002</v>
          </cell>
          <cell r="P731">
            <v>73877551.269999996</v>
          </cell>
          <cell r="Q731">
            <v>1</v>
          </cell>
          <cell r="R731">
            <v>0</v>
          </cell>
          <cell r="S731">
            <v>0</v>
          </cell>
          <cell r="T731">
            <v>1</v>
          </cell>
          <cell r="U731">
            <v>1</v>
          </cell>
          <cell r="V731">
            <v>0</v>
          </cell>
          <cell r="W731">
            <v>0</v>
          </cell>
          <cell r="X731" t="str">
            <v>C</v>
          </cell>
        </row>
        <row r="732">
          <cell r="D732" t="str">
            <v>27843</v>
          </cell>
          <cell r="E732" t="str">
            <v>ศรีณรงค์,รพช.</v>
          </cell>
          <cell r="F732" t="str">
            <v>รพช.</v>
          </cell>
          <cell r="G732">
            <v>38</v>
          </cell>
          <cell r="H732" t="str">
            <v>รพช.F2 30,000 - 60,000</v>
          </cell>
          <cell r="I732">
            <v>5.76</v>
          </cell>
          <cell r="J732">
            <v>5.57</v>
          </cell>
          <cell r="K732">
            <v>5.07</v>
          </cell>
          <cell r="L732">
            <v>89508166.049999997</v>
          </cell>
          <cell r="M732">
            <v>35423648.490000002</v>
          </cell>
          <cell r="N732">
            <v>0</v>
          </cell>
          <cell r="O732">
            <v>34287117.210000001</v>
          </cell>
          <cell r="P732">
            <v>76581642.900000006</v>
          </cell>
          <cell r="Q732">
            <v>1</v>
          </cell>
          <cell r="R732">
            <v>1</v>
          </cell>
          <cell r="S732">
            <v>0</v>
          </cell>
          <cell r="T732">
            <v>1</v>
          </cell>
          <cell r="U732">
            <v>0</v>
          </cell>
          <cell r="V732">
            <v>0</v>
          </cell>
          <cell r="W732">
            <v>0</v>
          </cell>
          <cell r="X732" t="str">
            <v>C</v>
          </cell>
        </row>
        <row r="733">
          <cell r="D733" t="str">
            <v>27844</v>
          </cell>
          <cell r="E733" t="str">
            <v>โนนนารายณ์,รพช.</v>
          </cell>
          <cell r="F733" t="str">
            <v>รพช.</v>
          </cell>
          <cell r="G733">
            <v>35</v>
          </cell>
          <cell r="H733" t="str">
            <v>รพช.F3 15,000-25,000</v>
          </cell>
          <cell r="I733">
            <v>3.65</v>
          </cell>
          <cell r="J733">
            <v>3.42</v>
          </cell>
          <cell r="K733">
            <v>3.05</v>
          </cell>
          <cell r="L733">
            <v>30333013.809999999</v>
          </cell>
          <cell r="M733">
            <v>22209891.27</v>
          </cell>
          <cell r="N733">
            <v>0</v>
          </cell>
          <cell r="O733">
            <v>23567525.91</v>
          </cell>
          <cell r="P733">
            <v>23340825.030000001</v>
          </cell>
          <cell r="Q733">
            <v>1</v>
          </cell>
          <cell r="R733">
            <v>1</v>
          </cell>
          <cell r="S733">
            <v>0</v>
          </cell>
          <cell r="T733">
            <v>1</v>
          </cell>
          <cell r="U733">
            <v>0</v>
          </cell>
          <cell r="V733">
            <v>0</v>
          </cell>
          <cell r="W733">
            <v>0</v>
          </cell>
          <cell r="X733" t="str">
            <v>C</v>
          </cell>
        </row>
        <row r="734"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15</v>
          </cell>
          <cell r="R734">
            <v>13</v>
          </cell>
          <cell r="S734">
            <v>1</v>
          </cell>
          <cell r="T734">
            <v>13</v>
          </cell>
          <cell r="U734">
            <v>6</v>
          </cell>
          <cell r="V734">
            <v>0</v>
          </cell>
          <cell r="W734">
            <v>5</v>
          </cell>
          <cell r="X734">
            <v>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73</v>
          </cell>
          <cell r="R735">
            <v>58</v>
          </cell>
          <cell r="S735">
            <v>9</v>
          </cell>
          <cell r="T735">
            <v>57</v>
          </cell>
          <cell r="U735">
            <v>37</v>
          </cell>
          <cell r="V735">
            <v>3</v>
          </cell>
          <cell r="W735">
            <v>26</v>
          </cell>
          <cell r="X735">
            <v>0</v>
          </cell>
        </row>
        <row r="736">
          <cell r="D736" t="str">
            <v>10712</v>
          </cell>
          <cell r="E736" t="str">
            <v>มุกดาหาร,รพท.</v>
          </cell>
          <cell r="F736" t="str">
            <v>รพท.</v>
          </cell>
          <cell r="G736">
            <v>417</v>
          </cell>
          <cell r="H736" t="str">
            <v>รพท.S &gt;400</v>
          </cell>
          <cell r="I736">
            <v>2.29</v>
          </cell>
          <cell r="J736">
            <v>2.02</v>
          </cell>
          <cell r="K736">
            <v>1.44</v>
          </cell>
          <cell r="L736">
            <v>176277718.24000001</v>
          </cell>
          <cell r="M736">
            <v>-4900097.0599999996</v>
          </cell>
          <cell r="N736">
            <v>1</v>
          </cell>
          <cell r="O736">
            <v>13760720.49</v>
          </cell>
          <cell r="P736">
            <v>60028965.140000001</v>
          </cell>
          <cell r="Q736">
            <v>0</v>
          </cell>
          <cell r="R736">
            <v>0</v>
          </cell>
          <cell r="S736">
            <v>0</v>
          </cell>
          <cell r="T736">
            <v>1</v>
          </cell>
          <cell r="U736">
            <v>1</v>
          </cell>
          <cell r="V736">
            <v>0</v>
          </cell>
          <cell r="W736">
            <v>1</v>
          </cell>
          <cell r="X736" t="str">
            <v>C</v>
          </cell>
        </row>
        <row r="737">
          <cell r="D737" t="str">
            <v>11113</v>
          </cell>
          <cell r="E737" t="str">
            <v>นิคมคำสร้อย,รพช.</v>
          </cell>
          <cell r="F737" t="str">
            <v>รพช.</v>
          </cell>
          <cell r="G737">
            <v>30</v>
          </cell>
          <cell r="H737" t="str">
            <v>รพช.F2 30,000 - 60,000</v>
          </cell>
          <cell r="I737">
            <v>2.1800000000000002</v>
          </cell>
          <cell r="J737">
            <v>1.92</v>
          </cell>
          <cell r="K737">
            <v>1.71</v>
          </cell>
          <cell r="L737">
            <v>23697979.210000001</v>
          </cell>
          <cell r="M737">
            <v>15586295.23</v>
          </cell>
          <cell r="N737">
            <v>0</v>
          </cell>
          <cell r="O737">
            <v>17564599.260000002</v>
          </cell>
          <cell r="P737">
            <v>14370550.43</v>
          </cell>
          <cell r="Q737">
            <v>1</v>
          </cell>
          <cell r="R737">
            <v>1</v>
          </cell>
          <cell r="S737">
            <v>0</v>
          </cell>
          <cell r="T737">
            <v>1</v>
          </cell>
          <cell r="U737">
            <v>1</v>
          </cell>
          <cell r="V737">
            <v>0</v>
          </cell>
          <cell r="W737">
            <v>0</v>
          </cell>
          <cell r="X737" t="str">
            <v>B-</v>
          </cell>
        </row>
        <row r="738">
          <cell r="D738" t="str">
            <v>11114</v>
          </cell>
          <cell r="E738" t="str">
            <v>ดอนตาล,รพช.</v>
          </cell>
          <cell r="F738" t="str">
            <v>รพช.</v>
          </cell>
          <cell r="G738">
            <v>30</v>
          </cell>
          <cell r="H738" t="str">
            <v>รพช.F2 30,000 - 60,000</v>
          </cell>
          <cell r="I738">
            <v>3.24</v>
          </cell>
          <cell r="J738">
            <v>2.91</v>
          </cell>
          <cell r="K738">
            <v>2.59</v>
          </cell>
          <cell r="L738">
            <v>29403822.420000002</v>
          </cell>
          <cell r="M738">
            <v>8240731.71</v>
          </cell>
          <cell r="N738">
            <v>0</v>
          </cell>
          <cell r="O738">
            <v>11812212.560000001</v>
          </cell>
          <cell r="P738">
            <v>20982097.949999999</v>
          </cell>
          <cell r="Q738">
            <v>0</v>
          </cell>
          <cell r="R738">
            <v>0</v>
          </cell>
          <cell r="S738">
            <v>0</v>
          </cell>
          <cell r="T738">
            <v>1</v>
          </cell>
          <cell r="U738">
            <v>0</v>
          </cell>
          <cell r="V738">
            <v>0</v>
          </cell>
          <cell r="W738">
            <v>0</v>
          </cell>
          <cell r="X738" t="str">
            <v>D</v>
          </cell>
        </row>
        <row r="739">
          <cell r="D739" t="str">
            <v>11115</v>
          </cell>
          <cell r="E739" t="str">
            <v>ดงหลวง,รพช.</v>
          </cell>
          <cell r="F739" t="str">
            <v>รพช.</v>
          </cell>
          <cell r="G739">
            <v>30</v>
          </cell>
          <cell r="H739" t="str">
            <v>รพช.F2 30,000 - 60,000</v>
          </cell>
          <cell r="I739">
            <v>1.61</v>
          </cell>
          <cell r="J739">
            <v>1.48</v>
          </cell>
          <cell r="K739">
            <v>1.18</v>
          </cell>
          <cell r="L739">
            <v>12772531.07</v>
          </cell>
          <cell r="M739">
            <v>19466666.129999999</v>
          </cell>
          <cell r="N739">
            <v>0</v>
          </cell>
          <cell r="O739">
            <v>20835379.739999998</v>
          </cell>
          <cell r="P739">
            <v>3736402.58</v>
          </cell>
          <cell r="Q739">
            <v>1</v>
          </cell>
          <cell r="R739">
            <v>1</v>
          </cell>
          <cell r="S739">
            <v>0</v>
          </cell>
          <cell r="T739">
            <v>1</v>
          </cell>
          <cell r="U739">
            <v>0</v>
          </cell>
          <cell r="V739">
            <v>0</v>
          </cell>
          <cell r="W739">
            <v>1</v>
          </cell>
          <cell r="X739" t="str">
            <v>B-</v>
          </cell>
        </row>
        <row r="740">
          <cell r="D740" t="str">
            <v>11116</v>
          </cell>
          <cell r="E740" t="str">
            <v>คำชะอี,รพช.</v>
          </cell>
          <cell r="F740" t="str">
            <v>รพช.</v>
          </cell>
          <cell r="G740">
            <v>30</v>
          </cell>
          <cell r="H740" t="str">
            <v>รพช.F2 30,000 - 60,000</v>
          </cell>
          <cell r="I740">
            <v>2.2799999999999998</v>
          </cell>
          <cell r="J740">
            <v>2</v>
          </cell>
          <cell r="K740">
            <v>1.43</v>
          </cell>
          <cell r="L740">
            <v>24810883.579999998</v>
          </cell>
          <cell r="M740">
            <v>16223550.18</v>
          </cell>
          <cell r="N740">
            <v>0</v>
          </cell>
          <cell r="O740">
            <v>18760538.059999999</v>
          </cell>
          <cell r="P740">
            <v>8402777.4700000007</v>
          </cell>
          <cell r="Q740">
            <v>1</v>
          </cell>
          <cell r="R740">
            <v>0</v>
          </cell>
          <cell r="S740">
            <v>0</v>
          </cell>
          <cell r="T740">
            <v>1</v>
          </cell>
          <cell r="U740">
            <v>0</v>
          </cell>
          <cell r="V740">
            <v>0</v>
          </cell>
          <cell r="W740">
            <v>0</v>
          </cell>
          <cell r="X740" t="str">
            <v>C-</v>
          </cell>
        </row>
        <row r="741">
          <cell r="D741" t="str">
            <v>11117</v>
          </cell>
          <cell r="E741" t="str">
            <v>หว้านใหญ่,รพช.</v>
          </cell>
          <cell r="F741" t="str">
            <v>รพช.</v>
          </cell>
          <cell r="G741">
            <v>30</v>
          </cell>
          <cell r="H741" t="str">
            <v>รพช.F2 &lt;=30,000</v>
          </cell>
          <cell r="I741">
            <v>2.02</v>
          </cell>
          <cell r="J741">
            <v>1.88</v>
          </cell>
          <cell r="K741">
            <v>1.6</v>
          </cell>
          <cell r="L741">
            <v>14210076.789999999</v>
          </cell>
          <cell r="M741">
            <v>2687780.76</v>
          </cell>
          <cell r="N741">
            <v>0</v>
          </cell>
          <cell r="O741">
            <v>5392023.6699999999</v>
          </cell>
          <cell r="P741">
            <v>8442716.2200000007</v>
          </cell>
          <cell r="Q741">
            <v>0</v>
          </cell>
          <cell r="R741">
            <v>0</v>
          </cell>
          <cell r="S741">
            <v>0</v>
          </cell>
          <cell r="T741">
            <v>1</v>
          </cell>
          <cell r="U741">
            <v>1</v>
          </cell>
          <cell r="V741">
            <v>0</v>
          </cell>
          <cell r="W741">
            <v>0</v>
          </cell>
          <cell r="X741" t="str">
            <v>C-</v>
          </cell>
        </row>
        <row r="742">
          <cell r="D742" t="str">
            <v>11118</v>
          </cell>
          <cell r="E742" t="str">
            <v>หนองสูง,รพช.</v>
          </cell>
          <cell r="F742" t="str">
            <v>รพช.</v>
          </cell>
          <cell r="G742">
            <v>30</v>
          </cell>
          <cell r="H742" t="str">
            <v>รพช.F2 &lt;=30,000</v>
          </cell>
          <cell r="I742">
            <v>3.2</v>
          </cell>
          <cell r="J742">
            <v>3.04</v>
          </cell>
          <cell r="K742">
            <v>2.64</v>
          </cell>
          <cell r="L742">
            <v>31594336.210000001</v>
          </cell>
          <cell r="M742">
            <v>6658198.1799999997</v>
          </cell>
          <cell r="N742">
            <v>0</v>
          </cell>
          <cell r="O742">
            <v>4656704.55</v>
          </cell>
          <cell r="P742">
            <v>23541094.289999999</v>
          </cell>
          <cell r="Q742">
            <v>0</v>
          </cell>
          <cell r="R742">
            <v>0</v>
          </cell>
          <cell r="S742">
            <v>0</v>
          </cell>
          <cell r="T742">
            <v>1</v>
          </cell>
          <cell r="U742">
            <v>0</v>
          </cell>
          <cell r="V742">
            <v>0</v>
          </cell>
          <cell r="W742">
            <v>1</v>
          </cell>
          <cell r="X742" t="str">
            <v>C-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3</v>
          </cell>
          <cell r="R743">
            <v>2</v>
          </cell>
          <cell r="S743">
            <v>0</v>
          </cell>
          <cell r="T743">
            <v>7</v>
          </cell>
          <cell r="U743">
            <v>3</v>
          </cell>
          <cell r="V743">
            <v>0</v>
          </cell>
          <cell r="W743">
            <v>3</v>
          </cell>
          <cell r="X743">
            <v>0</v>
          </cell>
        </row>
        <row r="744">
          <cell r="D744" t="str">
            <v>10701</v>
          </cell>
          <cell r="E744" t="str">
            <v>ยโสธร,รพท.</v>
          </cell>
          <cell r="F744" t="str">
            <v>รพท.</v>
          </cell>
          <cell r="G744">
            <v>370</v>
          </cell>
          <cell r="H744" t="str">
            <v>รพท.S &lt;=400</v>
          </cell>
          <cell r="I744">
            <v>2.41</v>
          </cell>
          <cell r="J744">
            <v>1.96</v>
          </cell>
          <cell r="K744">
            <v>1.0900000000000001</v>
          </cell>
          <cell r="L744">
            <v>204472084.80000001</v>
          </cell>
          <cell r="M744">
            <v>4911735.97</v>
          </cell>
          <cell r="N744">
            <v>0</v>
          </cell>
          <cell r="O744">
            <v>24375258.100000001</v>
          </cell>
          <cell r="P744">
            <v>13354837.359999999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 t="str">
            <v>F</v>
          </cell>
        </row>
        <row r="745">
          <cell r="D745" t="str">
            <v>10963</v>
          </cell>
          <cell r="E745" t="str">
            <v>ทรายมูล,รพช.</v>
          </cell>
          <cell r="F745" t="str">
            <v>รพช.</v>
          </cell>
          <cell r="G745">
            <v>30</v>
          </cell>
          <cell r="H745" t="str">
            <v>รพช.F2 &lt;=30,000</v>
          </cell>
          <cell r="I745">
            <v>1.75</v>
          </cell>
          <cell r="J745">
            <v>1.54</v>
          </cell>
          <cell r="K745">
            <v>1.31</v>
          </cell>
          <cell r="L745">
            <v>11654332.890000001</v>
          </cell>
          <cell r="M745">
            <v>1450865</v>
          </cell>
          <cell r="N745">
            <v>0</v>
          </cell>
          <cell r="O745">
            <v>3901303.48</v>
          </cell>
          <cell r="P745">
            <v>4841586.47</v>
          </cell>
          <cell r="Q745">
            <v>0</v>
          </cell>
          <cell r="R745">
            <v>0</v>
          </cell>
          <cell r="S745">
            <v>0</v>
          </cell>
          <cell r="T745">
            <v>1</v>
          </cell>
          <cell r="U745">
            <v>1</v>
          </cell>
          <cell r="V745">
            <v>0</v>
          </cell>
          <cell r="W745">
            <v>0</v>
          </cell>
          <cell r="X745" t="str">
            <v>C-</v>
          </cell>
        </row>
        <row r="746">
          <cell r="D746" t="str">
            <v>10964</v>
          </cell>
          <cell r="E746" t="str">
            <v>กุดชุม,รพช.</v>
          </cell>
          <cell r="F746" t="str">
            <v>รพช.</v>
          </cell>
          <cell r="G746">
            <v>46</v>
          </cell>
          <cell r="H746" t="str">
            <v>รพช.F2 30,000 - 60,000</v>
          </cell>
          <cell r="I746">
            <v>5.43</v>
          </cell>
          <cell r="J746">
            <v>5.0199999999999996</v>
          </cell>
          <cell r="K746">
            <v>3.99</v>
          </cell>
          <cell r="L746">
            <v>54118521.810000002</v>
          </cell>
          <cell r="M746">
            <v>15577812.6</v>
          </cell>
          <cell r="N746">
            <v>0</v>
          </cell>
          <cell r="O746">
            <v>15773030.720000001</v>
          </cell>
          <cell r="P746">
            <v>36368209.890000001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 t="str">
            <v>F</v>
          </cell>
        </row>
        <row r="747">
          <cell r="D747" t="str">
            <v>10965</v>
          </cell>
          <cell r="E747" t="str">
            <v>คำเขื่อนแก้ว,รพช.</v>
          </cell>
          <cell r="F747" t="str">
            <v>รพช.</v>
          </cell>
          <cell r="G747">
            <v>60</v>
          </cell>
          <cell r="H747" t="str">
            <v>รพช.F2 30,000 - 60,000</v>
          </cell>
          <cell r="I747">
            <v>1.43</v>
          </cell>
          <cell r="J747">
            <v>1.27</v>
          </cell>
          <cell r="K747">
            <v>1.01</v>
          </cell>
          <cell r="L747">
            <v>12216268.460000001</v>
          </cell>
          <cell r="M747">
            <v>5351616.13</v>
          </cell>
          <cell r="N747">
            <v>1</v>
          </cell>
          <cell r="O747">
            <v>9407667.4499999993</v>
          </cell>
          <cell r="P747">
            <v>219870.07</v>
          </cell>
          <cell r="Q747">
            <v>0</v>
          </cell>
          <cell r="R747">
            <v>0</v>
          </cell>
          <cell r="S747">
            <v>0</v>
          </cell>
          <cell r="T747">
            <v>1</v>
          </cell>
          <cell r="U747">
            <v>1</v>
          </cell>
          <cell r="V747">
            <v>0</v>
          </cell>
          <cell r="W747">
            <v>0</v>
          </cell>
          <cell r="X747" t="str">
            <v>C-</v>
          </cell>
        </row>
        <row r="748">
          <cell r="D748" t="str">
            <v>10966</v>
          </cell>
          <cell r="E748" t="str">
            <v>ป่าติ้ว,รพช.</v>
          </cell>
          <cell r="F748" t="str">
            <v>รพช.</v>
          </cell>
          <cell r="G748">
            <v>30</v>
          </cell>
          <cell r="H748" t="str">
            <v>รพช.F2 &lt;=30,000</v>
          </cell>
          <cell r="I748">
            <v>4.08</v>
          </cell>
          <cell r="J748">
            <v>3.85</v>
          </cell>
          <cell r="K748">
            <v>3.64</v>
          </cell>
          <cell r="L748">
            <v>37697511.479999997</v>
          </cell>
          <cell r="M748">
            <v>9549780.5</v>
          </cell>
          <cell r="N748">
            <v>0</v>
          </cell>
          <cell r="O748">
            <v>11499187.65</v>
          </cell>
          <cell r="P748">
            <v>32382575.129999999</v>
          </cell>
          <cell r="Q748">
            <v>1</v>
          </cell>
          <cell r="R748">
            <v>0</v>
          </cell>
          <cell r="S748">
            <v>0</v>
          </cell>
          <cell r="T748">
            <v>1</v>
          </cell>
          <cell r="U748">
            <v>1</v>
          </cell>
          <cell r="V748">
            <v>0</v>
          </cell>
          <cell r="W748">
            <v>0</v>
          </cell>
          <cell r="X748" t="str">
            <v>C</v>
          </cell>
        </row>
        <row r="749">
          <cell r="D749" t="str">
            <v>10967</v>
          </cell>
          <cell r="E749" t="str">
            <v>มหาชนะชัย,รพช.</v>
          </cell>
          <cell r="F749" t="str">
            <v>รพช.</v>
          </cell>
          <cell r="G749">
            <v>30</v>
          </cell>
          <cell r="H749" t="str">
            <v>รพช.F2 30,000 - 60,000</v>
          </cell>
          <cell r="I749">
            <v>1.54</v>
          </cell>
          <cell r="J749">
            <v>1.41</v>
          </cell>
          <cell r="K749">
            <v>1.19</v>
          </cell>
          <cell r="L749">
            <v>11675113.199999999</v>
          </cell>
          <cell r="M749">
            <v>12007741.640000001</v>
          </cell>
          <cell r="N749">
            <v>0</v>
          </cell>
          <cell r="O749">
            <v>13250053.9</v>
          </cell>
          <cell r="P749">
            <v>4135307.43</v>
          </cell>
          <cell r="Q749">
            <v>0</v>
          </cell>
          <cell r="R749">
            <v>1</v>
          </cell>
          <cell r="S749">
            <v>0</v>
          </cell>
          <cell r="T749">
            <v>1</v>
          </cell>
          <cell r="U749">
            <v>0</v>
          </cell>
          <cell r="V749">
            <v>0</v>
          </cell>
          <cell r="W749">
            <v>1</v>
          </cell>
          <cell r="X749" t="str">
            <v>C</v>
          </cell>
        </row>
        <row r="750">
          <cell r="D750" t="str">
            <v>10968</v>
          </cell>
          <cell r="E750" t="str">
            <v>ค้อวัง,รพช.</v>
          </cell>
          <cell r="F750" t="str">
            <v>รพช.</v>
          </cell>
          <cell r="G750">
            <v>34</v>
          </cell>
          <cell r="H750" t="str">
            <v>รพช.F2 &lt;=30,000</v>
          </cell>
          <cell r="I750">
            <v>1.35</v>
          </cell>
          <cell r="J750">
            <v>1.23</v>
          </cell>
          <cell r="K750">
            <v>1.1200000000000001</v>
          </cell>
          <cell r="L750">
            <v>6776366.1299999999</v>
          </cell>
          <cell r="M750">
            <v>2941798.25</v>
          </cell>
          <cell r="N750">
            <v>1</v>
          </cell>
          <cell r="O750">
            <v>5893895.71</v>
          </cell>
          <cell r="P750">
            <v>2315200.34</v>
          </cell>
          <cell r="Q750">
            <v>0</v>
          </cell>
          <cell r="R750">
            <v>0</v>
          </cell>
          <cell r="S750">
            <v>0</v>
          </cell>
          <cell r="T750">
            <v>1</v>
          </cell>
          <cell r="U750">
            <v>0</v>
          </cell>
          <cell r="V750">
            <v>0</v>
          </cell>
          <cell r="W750">
            <v>0</v>
          </cell>
          <cell r="X750" t="str">
            <v>D</v>
          </cell>
        </row>
        <row r="751">
          <cell r="D751" t="str">
            <v>10969</v>
          </cell>
          <cell r="E751" t="str">
            <v>ไทยเจริญ,รพช.</v>
          </cell>
          <cell r="F751" t="str">
            <v>รพช.</v>
          </cell>
          <cell r="G751">
            <v>20</v>
          </cell>
          <cell r="H751" t="str">
            <v>รพช.F2 &lt;=30,000</v>
          </cell>
          <cell r="I751">
            <v>1.79</v>
          </cell>
          <cell r="J751">
            <v>1.68</v>
          </cell>
          <cell r="K751">
            <v>1.55</v>
          </cell>
          <cell r="L751">
            <v>15042508.1</v>
          </cell>
          <cell r="M751">
            <v>5827210.7000000002</v>
          </cell>
          <cell r="N751">
            <v>0</v>
          </cell>
          <cell r="O751">
            <v>8909900</v>
          </cell>
          <cell r="P751">
            <v>10409548.359999999</v>
          </cell>
          <cell r="Q751">
            <v>0</v>
          </cell>
          <cell r="R751">
            <v>0</v>
          </cell>
          <cell r="S751">
            <v>0</v>
          </cell>
          <cell r="T751">
            <v>1</v>
          </cell>
          <cell r="U751">
            <v>1</v>
          </cell>
          <cell r="V751">
            <v>0</v>
          </cell>
          <cell r="W751">
            <v>0</v>
          </cell>
          <cell r="X751" t="str">
            <v>C-</v>
          </cell>
        </row>
        <row r="752">
          <cell r="D752" t="str">
            <v>11444</v>
          </cell>
          <cell r="E752" t="str">
            <v>รพร.เลิงนกทา</v>
          </cell>
          <cell r="F752" t="str">
            <v>รพช.</v>
          </cell>
          <cell r="G752">
            <v>120</v>
          </cell>
          <cell r="H752" t="str">
            <v>รพช. M2 &gt;100</v>
          </cell>
          <cell r="I752">
            <v>1.23</v>
          </cell>
          <cell r="J752">
            <v>1.1599999999999999</v>
          </cell>
          <cell r="K752">
            <v>0.87</v>
          </cell>
          <cell r="L752">
            <v>18035898.280000001</v>
          </cell>
          <cell r="M752">
            <v>2095346.25</v>
          </cell>
          <cell r="N752">
            <v>1</v>
          </cell>
          <cell r="O752">
            <v>9649129.5600000005</v>
          </cell>
          <cell r="P752">
            <v>-10328371.460000001</v>
          </cell>
          <cell r="Q752">
            <v>0</v>
          </cell>
          <cell r="R752">
            <v>0</v>
          </cell>
          <cell r="S752">
            <v>0</v>
          </cell>
          <cell r="T752">
            <v>1</v>
          </cell>
          <cell r="U752">
            <v>1</v>
          </cell>
          <cell r="V752">
            <v>0</v>
          </cell>
          <cell r="W752">
            <v>1</v>
          </cell>
          <cell r="X752" t="str">
            <v>C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</v>
          </cell>
          <cell r="R753">
            <v>1</v>
          </cell>
          <cell r="S753">
            <v>0</v>
          </cell>
          <cell r="T753">
            <v>7</v>
          </cell>
          <cell r="U753">
            <v>5</v>
          </cell>
          <cell r="V753">
            <v>0</v>
          </cell>
          <cell r="W753">
            <v>2</v>
          </cell>
          <cell r="X753">
            <v>0</v>
          </cell>
        </row>
        <row r="754">
          <cell r="D754" t="str">
            <v>10700</v>
          </cell>
          <cell r="E754" t="str">
            <v>ศรีสะเกษ,รพศ.</v>
          </cell>
          <cell r="F754" t="str">
            <v>รพศ.</v>
          </cell>
          <cell r="G754">
            <v>710</v>
          </cell>
          <cell r="H754" t="str">
            <v>รพศ.A &gt;700 to &lt;1000</v>
          </cell>
          <cell r="I754">
            <v>2.44</v>
          </cell>
          <cell r="J754">
            <v>2.23</v>
          </cell>
          <cell r="K754">
            <v>0.93</v>
          </cell>
          <cell r="L754">
            <v>479106187.61000001</v>
          </cell>
          <cell r="M754">
            <v>42739509.210000001</v>
          </cell>
          <cell r="N754">
            <v>0</v>
          </cell>
          <cell r="O754">
            <v>103870541.87</v>
          </cell>
          <cell r="P754">
            <v>-23721442.48</v>
          </cell>
          <cell r="Q754">
            <v>0</v>
          </cell>
          <cell r="R754">
            <v>0</v>
          </cell>
          <cell r="S754">
            <v>1</v>
          </cell>
          <cell r="T754">
            <v>1</v>
          </cell>
          <cell r="U754">
            <v>0</v>
          </cell>
          <cell r="V754">
            <v>0</v>
          </cell>
          <cell r="W754">
            <v>1</v>
          </cell>
          <cell r="X754" t="str">
            <v>C</v>
          </cell>
        </row>
        <row r="755">
          <cell r="D755" t="str">
            <v>10927</v>
          </cell>
          <cell r="E755" t="str">
            <v>ยางชุมน้อย,รพช.</v>
          </cell>
          <cell r="F755" t="str">
            <v>รพช.</v>
          </cell>
          <cell r="G755">
            <v>30</v>
          </cell>
          <cell r="H755" t="str">
            <v>รพช.F2 &lt;=30,000</v>
          </cell>
          <cell r="I755">
            <v>3.7</v>
          </cell>
          <cell r="J755">
            <v>3.49</v>
          </cell>
          <cell r="K755">
            <v>3.28</v>
          </cell>
          <cell r="L755">
            <v>35473845.689999998</v>
          </cell>
          <cell r="M755">
            <v>9640669.6300000008</v>
          </cell>
          <cell r="N755">
            <v>0</v>
          </cell>
          <cell r="O755">
            <v>8757410.9499999993</v>
          </cell>
          <cell r="P755">
            <v>30034239.640000001</v>
          </cell>
          <cell r="Q755">
            <v>0</v>
          </cell>
          <cell r="R755">
            <v>0</v>
          </cell>
          <cell r="S755">
            <v>0</v>
          </cell>
          <cell r="T755">
            <v>1</v>
          </cell>
          <cell r="U755">
            <v>1</v>
          </cell>
          <cell r="V755">
            <v>0</v>
          </cell>
          <cell r="W755">
            <v>0</v>
          </cell>
          <cell r="X755" t="str">
            <v>C-</v>
          </cell>
        </row>
        <row r="756">
          <cell r="D756" t="str">
            <v>10928</v>
          </cell>
          <cell r="E756" t="str">
            <v>กันทรารมย์,รพช.</v>
          </cell>
          <cell r="F756" t="str">
            <v>รพช.</v>
          </cell>
          <cell r="G756">
            <v>94</v>
          </cell>
          <cell r="H756" t="str">
            <v>รพช.F1 50,000-100,000</v>
          </cell>
          <cell r="I756">
            <v>1.47</v>
          </cell>
          <cell r="J756">
            <v>1.37</v>
          </cell>
          <cell r="K756">
            <v>1.19</v>
          </cell>
          <cell r="L756">
            <v>43454841.340000004</v>
          </cell>
          <cell r="M756">
            <v>-20514787.989999998</v>
          </cell>
          <cell r="N756">
            <v>2</v>
          </cell>
          <cell r="O756">
            <v>-13833225.49</v>
          </cell>
          <cell r="P756">
            <v>17884759.91</v>
          </cell>
          <cell r="Q756">
            <v>0</v>
          </cell>
          <cell r="R756">
            <v>0</v>
          </cell>
          <cell r="S756">
            <v>0</v>
          </cell>
          <cell r="T756">
            <v>1</v>
          </cell>
          <cell r="U756">
            <v>0</v>
          </cell>
          <cell r="V756">
            <v>0</v>
          </cell>
          <cell r="W756">
            <v>0</v>
          </cell>
          <cell r="X756" t="str">
            <v>D</v>
          </cell>
        </row>
        <row r="757">
          <cell r="D757" t="str">
            <v>10929</v>
          </cell>
          <cell r="E757" t="str">
            <v>กันทรลักษ์,รพช.</v>
          </cell>
          <cell r="F757" t="str">
            <v>รพท.</v>
          </cell>
          <cell r="G757">
            <v>215</v>
          </cell>
          <cell r="H757" t="str">
            <v>รพท. M1 &gt;200</v>
          </cell>
          <cell r="I757">
            <v>4.7699999999999996</v>
          </cell>
          <cell r="J757">
            <v>4.59</v>
          </cell>
          <cell r="K757">
            <v>4.07</v>
          </cell>
          <cell r="L757">
            <v>304970278.06999999</v>
          </cell>
          <cell r="M757">
            <v>8222005.96</v>
          </cell>
          <cell r="N757">
            <v>0</v>
          </cell>
          <cell r="O757">
            <v>24321970.449999999</v>
          </cell>
          <cell r="P757">
            <v>250610457.03999999</v>
          </cell>
          <cell r="Q757">
            <v>0</v>
          </cell>
          <cell r="R757">
            <v>0</v>
          </cell>
          <cell r="S757">
            <v>0</v>
          </cell>
          <cell r="T757">
            <v>1</v>
          </cell>
          <cell r="U757">
            <v>0</v>
          </cell>
          <cell r="V757">
            <v>0</v>
          </cell>
          <cell r="W757">
            <v>1</v>
          </cell>
          <cell r="X757" t="str">
            <v>C-</v>
          </cell>
        </row>
        <row r="758">
          <cell r="D758" t="str">
            <v>10930</v>
          </cell>
          <cell r="E758" t="str">
            <v>ขุขันธ์,รพช.</v>
          </cell>
          <cell r="F758" t="str">
            <v>รพช.</v>
          </cell>
          <cell r="G758">
            <v>145</v>
          </cell>
          <cell r="H758" t="str">
            <v>รพช. M2 &gt;100</v>
          </cell>
          <cell r="I758">
            <v>4.3600000000000003</v>
          </cell>
          <cell r="J758">
            <v>4.04</v>
          </cell>
          <cell r="K758">
            <v>3.58</v>
          </cell>
          <cell r="L758">
            <v>135848245.75999999</v>
          </cell>
          <cell r="M758">
            <v>30713991.210000001</v>
          </cell>
          <cell r="N758">
            <v>0</v>
          </cell>
          <cell r="O758">
            <v>28477844.559999999</v>
          </cell>
          <cell r="P758">
            <v>104090622.39</v>
          </cell>
          <cell r="Q758">
            <v>0</v>
          </cell>
          <cell r="R758">
            <v>1</v>
          </cell>
          <cell r="S758">
            <v>0</v>
          </cell>
          <cell r="T758">
            <v>1</v>
          </cell>
          <cell r="U758">
            <v>1</v>
          </cell>
          <cell r="V758">
            <v>0</v>
          </cell>
          <cell r="W758">
            <v>0</v>
          </cell>
          <cell r="X758" t="str">
            <v>C</v>
          </cell>
        </row>
        <row r="759">
          <cell r="D759" t="str">
            <v>10931</v>
          </cell>
          <cell r="E759" t="str">
            <v>ไพรบึง,รพช.</v>
          </cell>
          <cell r="F759" t="str">
            <v>รพช.</v>
          </cell>
          <cell r="G759">
            <v>39</v>
          </cell>
          <cell r="H759" t="str">
            <v>รพช.F2 30,000 - 60,000</v>
          </cell>
          <cell r="I759">
            <v>4.5199999999999996</v>
          </cell>
          <cell r="J759">
            <v>4.38</v>
          </cell>
          <cell r="K759">
            <v>4.1900000000000004</v>
          </cell>
          <cell r="L759">
            <v>58569720.020000003</v>
          </cell>
          <cell r="M759">
            <v>17974687.739999998</v>
          </cell>
          <cell r="N759">
            <v>0</v>
          </cell>
          <cell r="O759">
            <v>14905999.83</v>
          </cell>
          <cell r="P759">
            <v>53030005.280000001</v>
          </cell>
          <cell r="Q759">
            <v>1</v>
          </cell>
          <cell r="R759">
            <v>1</v>
          </cell>
          <cell r="S759">
            <v>0</v>
          </cell>
          <cell r="T759">
            <v>1</v>
          </cell>
          <cell r="U759">
            <v>1</v>
          </cell>
          <cell r="V759">
            <v>0</v>
          </cell>
          <cell r="W759">
            <v>1</v>
          </cell>
          <cell r="X759" t="str">
            <v>B</v>
          </cell>
        </row>
        <row r="760">
          <cell r="D760" t="str">
            <v>10932</v>
          </cell>
          <cell r="E760" t="str">
            <v>ปรางค์กู่,รพช.</v>
          </cell>
          <cell r="F760" t="str">
            <v>รพช.</v>
          </cell>
          <cell r="G760">
            <v>60</v>
          </cell>
          <cell r="H760" t="str">
            <v>รพช.F2 30,000 - 60,000</v>
          </cell>
          <cell r="I760">
            <v>3.01</v>
          </cell>
          <cell r="J760">
            <v>2.83</v>
          </cell>
          <cell r="K760">
            <v>2.5</v>
          </cell>
          <cell r="L760">
            <v>54029725.090000004</v>
          </cell>
          <cell r="M760">
            <v>19658097</v>
          </cell>
          <cell r="N760">
            <v>0</v>
          </cell>
          <cell r="O760">
            <v>16404167.609999999</v>
          </cell>
          <cell r="P760">
            <v>40324947.700000003</v>
          </cell>
          <cell r="Q760">
            <v>0</v>
          </cell>
          <cell r="R760">
            <v>0</v>
          </cell>
          <cell r="S760">
            <v>0</v>
          </cell>
          <cell r="T760">
            <v>1</v>
          </cell>
          <cell r="U760">
            <v>0</v>
          </cell>
          <cell r="V760">
            <v>0</v>
          </cell>
          <cell r="W760">
            <v>1</v>
          </cell>
          <cell r="X760" t="str">
            <v>C-</v>
          </cell>
        </row>
        <row r="761">
          <cell r="D761" t="str">
            <v>10933</v>
          </cell>
          <cell r="E761" t="str">
            <v>ขุนหาญ,รพช.</v>
          </cell>
          <cell r="F761" t="str">
            <v>รพช.</v>
          </cell>
          <cell r="G761">
            <v>92</v>
          </cell>
          <cell r="H761" t="str">
            <v>รพช.F1 50,000-100,000</v>
          </cell>
          <cell r="I761">
            <v>4.79</v>
          </cell>
          <cell r="J761">
            <v>4.54</v>
          </cell>
          <cell r="K761">
            <v>4.26</v>
          </cell>
          <cell r="L761">
            <v>161628980.30000001</v>
          </cell>
          <cell r="M761">
            <v>11289277.720000001</v>
          </cell>
          <cell r="N761">
            <v>0</v>
          </cell>
          <cell r="O761">
            <v>12845905.1</v>
          </cell>
          <cell r="P761">
            <v>139155598.12</v>
          </cell>
          <cell r="Q761">
            <v>0</v>
          </cell>
          <cell r="R761">
            <v>0</v>
          </cell>
          <cell r="S761">
            <v>0</v>
          </cell>
          <cell r="T761">
            <v>1</v>
          </cell>
          <cell r="U761">
            <v>1</v>
          </cell>
          <cell r="V761">
            <v>0</v>
          </cell>
          <cell r="W761">
            <v>0</v>
          </cell>
          <cell r="X761" t="str">
            <v>C-</v>
          </cell>
        </row>
        <row r="762">
          <cell r="D762" t="str">
            <v>10934</v>
          </cell>
          <cell r="E762" t="str">
            <v>ราษีไศล,รพช.</v>
          </cell>
          <cell r="F762" t="str">
            <v>รพช.</v>
          </cell>
          <cell r="G762">
            <v>94</v>
          </cell>
          <cell r="H762" t="str">
            <v>รพช. M2 &lt;=100</v>
          </cell>
          <cell r="I762">
            <v>8.4</v>
          </cell>
          <cell r="J762">
            <v>8.2100000000000009</v>
          </cell>
          <cell r="K762">
            <v>7.82</v>
          </cell>
          <cell r="L762">
            <v>325020127.86000001</v>
          </cell>
          <cell r="M762">
            <v>2995869.02</v>
          </cell>
          <cell r="N762">
            <v>0</v>
          </cell>
          <cell r="O762">
            <v>9094097.7799999993</v>
          </cell>
          <cell r="P762">
            <v>299712896.23000002</v>
          </cell>
          <cell r="Q762">
            <v>0</v>
          </cell>
          <cell r="R762">
            <v>0</v>
          </cell>
          <cell r="S762">
            <v>0</v>
          </cell>
          <cell r="T762">
            <v>1</v>
          </cell>
          <cell r="U762">
            <v>0</v>
          </cell>
          <cell r="V762">
            <v>0</v>
          </cell>
          <cell r="W762">
            <v>0</v>
          </cell>
          <cell r="X762" t="str">
            <v>D</v>
          </cell>
        </row>
        <row r="763">
          <cell r="D763" t="str">
            <v>10935</v>
          </cell>
          <cell r="E763" t="str">
            <v>อุทุมพรพิสัย,รพช.</v>
          </cell>
          <cell r="F763" t="str">
            <v>รพช.</v>
          </cell>
          <cell r="G763">
            <v>137</v>
          </cell>
          <cell r="H763" t="str">
            <v>รพช. M2 &gt;100</v>
          </cell>
          <cell r="I763">
            <v>1.99</v>
          </cell>
          <cell r="J763">
            <v>1.82</v>
          </cell>
          <cell r="K763">
            <v>1.46</v>
          </cell>
          <cell r="L763">
            <v>53526287.549999997</v>
          </cell>
          <cell r="M763">
            <v>2883719.07</v>
          </cell>
          <cell r="N763">
            <v>0</v>
          </cell>
          <cell r="O763">
            <v>11028475.310000001</v>
          </cell>
          <cell r="P763">
            <v>25420493.719999999</v>
          </cell>
          <cell r="Q763">
            <v>0</v>
          </cell>
          <cell r="R763">
            <v>0</v>
          </cell>
          <cell r="S763">
            <v>0</v>
          </cell>
          <cell r="T763">
            <v>1</v>
          </cell>
          <cell r="U763">
            <v>1</v>
          </cell>
          <cell r="V763">
            <v>0</v>
          </cell>
          <cell r="W763">
            <v>1</v>
          </cell>
          <cell r="X763" t="str">
            <v>C</v>
          </cell>
        </row>
        <row r="764">
          <cell r="D764" t="str">
            <v>10936</v>
          </cell>
          <cell r="E764" t="str">
            <v>บึงบูรพ์,รพช.</v>
          </cell>
          <cell r="F764" t="str">
            <v>รพช.</v>
          </cell>
          <cell r="G764">
            <v>33</v>
          </cell>
          <cell r="H764" t="str">
            <v>รพช.F2 &lt;=30,000</v>
          </cell>
          <cell r="I764">
            <v>8.73</v>
          </cell>
          <cell r="J764">
            <v>8.3800000000000008</v>
          </cell>
          <cell r="K764">
            <v>7.93</v>
          </cell>
          <cell r="L764">
            <v>39405608.68</v>
          </cell>
          <cell r="M764">
            <v>11773466.449999999</v>
          </cell>
          <cell r="N764">
            <v>0</v>
          </cell>
          <cell r="O764">
            <v>12611860.609999999</v>
          </cell>
          <cell r="P764">
            <v>35328156.840000004</v>
          </cell>
          <cell r="Q764">
            <v>1</v>
          </cell>
          <cell r="R764">
            <v>1</v>
          </cell>
          <cell r="S764">
            <v>0</v>
          </cell>
          <cell r="T764">
            <v>1</v>
          </cell>
          <cell r="U764">
            <v>0</v>
          </cell>
          <cell r="V764">
            <v>0</v>
          </cell>
          <cell r="W764">
            <v>0</v>
          </cell>
          <cell r="X764" t="str">
            <v>C</v>
          </cell>
        </row>
        <row r="765">
          <cell r="D765" t="str">
            <v>10937</v>
          </cell>
          <cell r="E765" t="str">
            <v>ห้วยทับทัน,รพช.</v>
          </cell>
          <cell r="F765" t="str">
            <v>รพช.</v>
          </cell>
          <cell r="G765">
            <v>33</v>
          </cell>
          <cell r="H765" t="str">
            <v>รพช.F2 30,000 - 60,000</v>
          </cell>
          <cell r="I765">
            <v>3.59</v>
          </cell>
          <cell r="J765">
            <v>3.29</v>
          </cell>
          <cell r="K765">
            <v>2.64</v>
          </cell>
          <cell r="L765">
            <v>61368456.609999999</v>
          </cell>
          <cell r="M765">
            <v>21191246.16</v>
          </cell>
          <cell r="N765">
            <v>0</v>
          </cell>
          <cell r="O765">
            <v>11149830.24</v>
          </cell>
          <cell r="P765">
            <v>38754572.789999999</v>
          </cell>
          <cell r="Q765">
            <v>0</v>
          </cell>
          <cell r="R765">
            <v>0</v>
          </cell>
          <cell r="S765">
            <v>0</v>
          </cell>
          <cell r="T765">
            <v>1</v>
          </cell>
          <cell r="U765">
            <v>1</v>
          </cell>
          <cell r="V765">
            <v>0</v>
          </cell>
          <cell r="W765">
            <v>0</v>
          </cell>
          <cell r="X765" t="str">
            <v>C-</v>
          </cell>
        </row>
        <row r="766">
          <cell r="D766" t="str">
            <v>10938</v>
          </cell>
          <cell r="E766" t="str">
            <v>โนนคูณ,รพช.</v>
          </cell>
          <cell r="F766" t="str">
            <v>รพช.</v>
          </cell>
          <cell r="G766">
            <v>41</v>
          </cell>
          <cell r="H766" t="str">
            <v>รพช.F2 &lt;=30,000</v>
          </cell>
          <cell r="I766">
            <v>2.41</v>
          </cell>
          <cell r="J766">
            <v>2.21</v>
          </cell>
          <cell r="K766">
            <v>2.0299999999999998</v>
          </cell>
          <cell r="L766">
            <v>30947770.91</v>
          </cell>
          <cell r="M766">
            <v>12804195.93</v>
          </cell>
          <cell r="N766">
            <v>0</v>
          </cell>
          <cell r="O766">
            <v>12249472.390000001</v>
          </cell>
          <cell r="P766">
            <v>22508626.579999998</v>
          </cell>
          <cell r="Q766">
            <v>1</v>
          </cell>
          <cell r="R766">
            <v>0</v>
          </cell>
          <cell r="S766">
            <v>0</v>
          </cell>
          <cell r="T766">
            <v>1</v>
          </cell>
          <cell r="U766">
            <v>1</v>
          </cell>
          <cell r="V766">
            <v>0</v>
          </cell>
          <cell r="W766">
            <v>0</v>
          </cell>
          <cell r="X766" t="str">
            <v>C</v>
          </cell>
        </row>
        <row r="767">
          <cell r="D767" t="str">
            <v>10939</v>
          </cell>
          <cell r="E767" t="str">
            <v>ศรีรัตนะ,รพช.</v>
          </cell>
          <cell r="F767" t="str">
            <v>รพช.</v>
          </cell>
          <cell r="G767">
            <v>57</v>
          </cell>
          <cell r="H767" t="str">
            <v>รพช.F2 30,000 - 60,000</v>
          </cell>
          <cell r="I767">
            <v>2.2000000000000002</v>
          </cell>
          <cell r="J767">
            <v>2.0499999999999998</v>
          </cell>
          <cell r="K767">
            <v>1.82</v>
          </cell>
          <cell r="L767">
            <v>34060437.649999999</v>
          </cell>
          <cell r="M767">
            <v>12794957.449999999</v>
          </cell>
          <cell r="N767">
            <v>0</v>
          </cell>
          <cell r="O767">
            <v>14005077.43</v>
          </cell>
          <cell r="P767">
            <v>23295998.289999999</v>
          </cell>
          <cell r="Q767">
            <v>0</v>
          </cell>
          <cell r="R767">
            <v>0</v>
          </cell>
          <cell r="S767">
            <v>0</v>
          </cell>
          <cell r="T767">
            <v>1</v>
          </cell>
          <cell r="U767">
            <v>1</v>
          </cell>
          <cell r="V767">
            <v>0</v>
          </cell>
          <cell r="W767">
            <v>0</v>
          </cell>
          <cell r="X767" t="str">
            <v>C-</v>
          </cell>
        </row>
        <row r="768">
          <cell r="D768" t="str">
            <v>10940</v>
          </cell>
          <cell r="E768" t="str">
            <v>วังหิน,รพช.</v>
          </cell>
          <cell r="F768" t="str">
            <v>รพช.</v>
          </cell>
          <cell r="G768">
            <v>33</v>
          </cell>
          <cell r="H768" t="str">
            <v>รพช.F2 30,000 - 60,000</v>
          </cell>
          <cell r="I768">
            <v>1.85</v>
          </cell>
          <cell r="J768">
            <v>1.69</v>
          </cell>
          <cell r="K768">
            <v>1.46</v>
          </cell>
          <cell r="L768">
            <v>21072501.969999999</v>
          </cell>
          <cell r="M768">
            <v>12010489.199999999</v>
          </cell>
          <cell r="N768">
            <v>0</v>
          </cell>
          <cell r="O768">
            <v>13107553.289999999</v>
          </cell>
          <cell r="P768">
            <v>11403746.560000001</v>
          </cell>
          <cell r="Q768">
            <v>1</v>
          </cell>
          <cell r="R768">
            <v>1</v>
          </cell>
          <cell r="S768">
            <v>0</v>
          </cell>
          <cell r="T768">
            <v>1</v>
          </cell>
          <cell r="U768">
            <v>1</v>
          </cell>
          <cell r="V768">
            <v>0</v>
          </cell>
          <cell r="W768">
            <v>0</v>
          </cell>
          <cell r="X768" t="str">
            <v>B-</v>
          </cell>
        </row>
        <row r="769">
          <cell r="D769" t="str">
            <v>10941</v>
          </cell>
          <cell r="E769" t="str">
            <v>น้ำเกลี้ยง,รพช.</v>
          </cell>
          <cell r="F769" t="str">
            <v>รพช.</v>
          </cell>
          <cell r="G769">
            <v>32</v>
          </cell>
          <cell r="H769" t="str">
            <v>รพช.F2 30,000 - 60,000</v>
          </cell>
          <cell r="I769">
            <v>3.39</v>
          </cell>
          <cell r="J769">
            <v>3.2</v>
          </cell>
          <cell r="K769">
            <v>2.9</v>
          </cell>
          <cell r="L769">
            <v>47673890.700000003</v>
          </cell>
          <cell r="M769">
            <v>2483835.1</v>
          </cell>
          <cell r="N769">
            <v>0</v>
          </cell>
          <cell r="O769">
            <v>5304093.68</v>
          </cell>
          <cell r="P769">
            <v>37847043.380000003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1</v>
          </cell>
          <cell r="V769">
            <v>0</v>
          </cell>
          <cell r="W769">
            <v>0</v>
          </cell>
          <cell r="X769" t="str">
            <v>C-</v>
          </cell>
        </row>
        <row r="770">
          <cell r="D770" t="str">
            <v>10942</v>
          </cell>
          <cell r="E770" t="str">
            <v>ภูสิงห์,รพช.</v>
          </cell>
          <cell r="F770" t="str">
            <v>รพช.</v>
          </cell>
          <cell r="G770">
            <v>34</v>
          </cell>
          <cell r="H770" t="str">
            <v>รพช.F2 30,000 - 60,000</v>
          </cell>
          <cell r="I770">
            <v>1.97</v>
          </cell>
          <cell r="J770">
            <v>1.77</v>
          </cell>
          <cell r="K770">
            <v>1.58</v>
          </cell>
          <cell r="L770">
            <v>29343232.440000001</v>
          </cell>
          <cell r="M770">
            <v>13197001.109999999</v>
          </cell>
          <cell r="N770">
            <v>0</v>
          </cell>
          <cell r="O770">
            <v>14344326.75</v>
          </cell>
          <cell r="P770">
            <v>17656252.579999998</v>
          </cell>
          <cell r="Q770">
            <v>1</v>
          </cell>
          <cell r="R770">
            <v>0</v>
          </cell>
          <cell r="S770">
            <v>0</v>
          </cell>
          <cell r="T770">
            <v>1</v>
          </cell>
          <cell r="U770">
            <v>0</v>
          </cell>
          <cell r="V770">
            <v>0</v>
          </cell>
          <cell r="W770">
            <v>0</v>
          </cell>
          <cell r="X770" t="str">
            <v>C-</v>
          </cell>
        </row>
        <row r="771">
          <cell r="D771" t="str">
            <v>10943</v>
          </cell>
          <cell r="E771" t="str">
            <v>เมืองจันทร์,รพช.</v>
          </cell>
          <cell r="F771" t="str">
            <v>รพช.</v>
          </cell>
          <cell r="G771">
            <v>42</v>
          </cell>
          <cell r="H771" t="str">
            <v>รพช.F2 &lt;=30,000</v>
          </cell>
          <cell r="I771">
            <v>4.5999999999999996</v>
          </cell>
          <cell r="J771">
            <v>4.46</v>
          </cell>
          <cell r="K771">
            <v>4.12</v>
          </cell>
          <cell r="L771">
            <v>32004895.539999999</v>
          </cell>
          <cell r="M771">
            <v>10746390.130000001</v>
          </cell>
          <cell r="N771">
            <v>0</v>
          </cell>
          <cell r="O771">
            <v>10947115.24</v>
          </cell>
          <cell r="P771">
            <v>28069662.920000002</v>
          </cell>
          <cell r="Q771">
            <v>1</v>
          </cell>
          <cell r="R771">
            <v>0</v>
          </cell>
          <cell r="S771">
            <v>0</v>
          </cell>
          <cell r="T771">
            <v>1</v>
          </cell>
          <cell r="U771">
            <v>1</v>
          </cell>
          <cell r="V771">
            <v>0</v>
          </cell>
          <cell r="W771">
            <v>1</v>
          </cell>
          <cell r="X771" t="str">
            <v>B-</v>
          </cell>
        </row>
        <row r="772">
          <cell r="D772" t="str">
            <v>23125</v>
          </cell>
          <cell r="E772" t="str">
            <v>เบญจลักษ์เฉลิมพระเกียรติ 80 พรรษา,รพช.</v>
          </cell>
          <cell r="F772" t="str">
            <v>รพช.</v>
          </cell>
          <cell r="G772">
            <v>30</v>
          </cell>
          <cell r="H772" t="str">
            <v>รพช.F2 &lt;=30,000</v>
          </cell>
          <cell r="I772">
            <v>2.54</v>
          </cell>
          <cell r="J772">
            <v>2.37</v>
          </cell>
          <cell r="K772">
            <v>2.2000000000000002</v>
          </cell>
          <cell r="L772">
            <v>38858946.409999996</v>
          </cell>
          <cell r="M772">
            <v>14178397.9</v>
          </cell>
          <cell r="N772">
            <v>0</v>
          </cell>
          <cell r="O772">
            <v>9276761.0700000003</v>
          </cell>
          <cell r="P772">
            <v>30670945.579999998</v>
          </cell>
          <cell r="Q772">
            <v>0</v>
          </cell>
          <cell r="R772">
            <v>0</v>
          </cell>
          <cell r="S772">
            <v>0</v>
          </cell>
          <cell r="T772">
            <v>1</v>
          </cell>
          <cell r="U772">
            <v>1</v>
          </cell>
          <cell r="V772">
            <v>0</v>
          </cell>
          <cell r="W772">
            <v>0</v>
          </cell>
          <cell r="X772" t="str">
            <v>C-</v>
          </cell>
        </row>
        <row r="773">
          <cell r="D773" t="str">
            <v>28014</v>
          </cell>
          <cell r="E773" t="str">
            <v>พยุห์,รพช.</v>
          </cell>
          <cell r="F773" t="str">
            <v>รพช.</v>
          </cell>
          <cell r="G773">
            <v>30</v>
          </cell>
          <cell r="H773" t="str">
            <v>รพช.F2 &lt;=30,000</v>
          </cell>
          <cell r="I773">
            <v>3.88</v>
          </cell>
          <cell r="J773">
            <v>3.75</v>
          </cell>
          <cell r="K773">
            <v>3.4</v>
          </cell>
          <cell r="L773">
            <v>45794621.689999998</v>
          </cell>
          <cell r="M773">
            <v>14549040.710000001</v>
          </cell>
          <cell r="N773">
            <v>0</v>
          </cell>
          <cell r="O773">
            <v>16474421.619999999</v>
          </cell>
          <cell r="P773">
            <v>38121616.579999998</v>
          </cell>
          <cell r="Q773">
            <v>1</v>
          </cell>
          <cell r="R773">
            <v>0</v>
          </cell>
          <cell r="S773">
            <v>0</v>
          </cell>
          <cell r="T773">
            <v>1</v>
          </cell>
          <cell r="U773">
            <v>0</v>
          </cell>
          <cell r="V773">
            <v>0</v>
          </cell>
          <cell r="W773">
            <v>1</v>
          </cell>
          <cell r="X773" t="str">
            <v>C</v>
          </cell>
        </row>
        <row r="774">
          <cell r="D774" t="str">
            <v>28015</v>
          </cell>
          <cell r="E774" t="str">
            <v>โพธิ์ศรีสุวรรณ,รพช.</v>
          </cell>
          <cell r="F774" t="str">
            <v>รพช.</v>
          </cell>
          <cell r="G774">
            <v>30</v>
          </cell>
          <cell r="H774" t="str">
            <v>รพช.F2 &lt;=30,000</v>
          </cell>
          <cell r="I774">
            <v>2.59</v>
          </cell>
          <cell r="J774">
            <v>2.41</v>
          </cell>
          <cell r="K774">
            <v>2.13</v>
          </cell>
          <cell r="L774">
            <v>15846224.779999999</v>
          </cell>
          <cell r="M774">
            <v>4776488.45</v>
          </cell>
          <cell r="N774">
            <v>0</v>
          </cell>
          <cell r="O774">
            <v>4546529.78</v>
          </cell>
          <cell r="P774">
            <v>11293825.859999999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1</v>
          </cell>
          <cell r="V774">
            <v>0</v>
          </cell>
          <cell r="W774">
            <v>0</v>
          </cell>
          <cell r="X774" t="str">
            <v>C-</v>
          </cell>
        </row>
        <row r="775">
          <cell r="D775" t="str">
            <v>28016</v>
          </cell>
          <cell r="E775" t="str">
            <v>ศิลาลาด,รพช.</v>
          </cell>
          <cell r="F775" t="str">
            <v>รพช.</v>
          </cell>
          <cell r="G775">
            <v>30</v>
          </cell>
          <cell r="H775" t="str">
            <v>รพช.F3 &lt;=15,000</v>
          </cell>
          <cell r="I775">
            <v>2.42</v>
          </cell>
          <cell r="J775">
            <v>2.3199999999999998</v>
          </cell>
          <cell r="K775">
            <v>2.17</v>
          </cell>
          <cell r="L775">
            <v>28902875.940000001</v>
          </cell>
          <cell r="M775">
            <v>-356276.39</v>
          </cell>
          <cell r="N775">
            <v>1</v>
          </cell>
          <cell r="O775">
            <v>2318841.4300000002</v>
          </cell>
          <cell r="P775">
            <v>23782418.149999999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0</v>
          </cell>
          <cell r="W775">
            <v>0</v>
          </cell>
          <cell r="X775" t="str">
            <v>D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7</v>
          </cell>
          <cell r="R776">
            <v>4</v>
          </cell>
          <cell r="S776">
            <v>1</v>
          </cell>
          <cell r="T776">
            <v>22</v>
          </cell>
          <cell r="U776">
            <v>13</v>
          </cell>
          <cell r="V776">
            <v>0</v>
          </cell>
          <cell r="W776">
            <v>7</v>
          </cell>
          <cell r="X776">
            <v>0</v>
          </cell>
        </row>
        <row r="777">
          <cell r="D777" t="str">
            <v>10703</v>
          </cell>
          <cell r="E777" t="str">
            <v>อำนาจเจริญ,รพท.</v>
          </cell>
          <cell r="F777" t="str">
            <v>รพท.</v>
          </cell>
          <cell r="G777">
            <v>419</v>
          </cell>
          <cell r="H777" t="str">
            <v>รพท.S &gt;400</v>
          </cell>
          <cell r="I777">
            <v>1.69</v>
          </cell>
          <cell r="J777">
            <v>1.45</v>
          </cell>
          <cell r="K777">
            <v>1.06</v>
          </cell>
          <cell r="L777">
            <v>91284622.030000001</v>
          </cell>
          <cell r="M777">
            <v>26110149.140000001</v>
          </cell>
          <cell r="N777">
            <v>0</v>
          </cell>
          <cell r="O777">
            <v>26631803.219999999</v>
          </cell>
          <cell r="P777">
            <v>10969201.039999999</v>
          </cell>
          <cell r="Q777">
            <v>0</v>
          </cell>
          <cell r="R777">
            <v>0</v>
          </cell>
          <cell r="S777">
            <v>0</v>
          </cell>
          <cell r="T777">
            <v>1</v>
          </cell>
          <cell r="U777">
            <v>1</v>
          </cell>
          <cell r="V777">
            <v>0</v>
          </cell>
          <cell r="W777">
            <v>1</v>
          </cell>
          <cell r="X777" t="str">
            <v>C</v>
          </cell>
        </row>
        <row r="778">
          <cell r="D778" t="str">
            <v>10985</v>
          </cell>
          <cell r="E778" t="str">
            <v>ชานุมาน,รพช.</v>
          </cell>
          <cell r="F778" t="str">
            <v>รพช.</v>
          </cell>
          <cell r="G778">
            <v>44</v>
          </cell>
          <cell r="H778" t="str">
            <v>รพช.F2 30,000 - 60,000</v>
          </cell>
          <cell r="I778">
            <v>1.62</v>
          </cell>
          <cell r="J778">
            <v>1.52</v>
          </cell>
          <cell r="K778">
            <v>1.41</v>
          </cell>
          <cell r="L778">
            <v>15467133.779999999</v>
          </cell>
          <cell r="M778">
            <v>7345322.8399999999</v>
          </cell>
          <cell r="N778">
            <v>0</v>
          </cell>
          <cell r="O778">
            <v>7410387.1600000001</v>
          </cell>
          <cell r="P778">
            <v>10303930.34</v>
          </cell>
          <cell r="Q778">
            <v>0</v>
          </cell>
          <cell r="R778">
            <v>0</v>
          </cell>
          <cell r="S778">
            <v>0</v>
          </cell>
          <cell r="T778">
            <v>1</v>
          </cell>
          <cell r="U778">
            <v>0</v>
          </cell>
          <cell r="V778">
            <v>0</v>
          </cell>
          <cell r="W778">
            <v>1</v>
          </cell>
          <cell r="X778" t="str">
            <v>C-</v>
          </cell>
        </row>
        <row r="779">
          <cell r="D779" t="str">
            <v>10986</v>
          </cell>
          <cell r="E779" t="str">
            <v>ปทุมราชวงศา,รพช.</v>
          </cell>
          <cell r="F779" t="str">
            <v>รพช.</v>
          </cell>
          <cell r="G779">
            <v>43</v>
          </cell>
          <cell r="H779" t="str">
            <v>รพช.F2 30,000 - 60,000</v>
          </cell>
          <cell r="I779">
            <v>2</v>
          </cell>
          <cell r="J779">
            <v>1.89</v>
          </cell>
          <cell r="K779">
            <v>1.59</v>
          </cell>
          <cell r="L779">
            <v>28651923.969999999</v>
          </cell>
          <cell r="M779">
            <v>19058386.489999998</v>
          </cell>
          <cell r="N779">
            <v>0</v>
          </cell>
          <cell r="O779">
            <v>18520989.890000001</v>
          </cell>
          <cell r="P779">
            <v>17159904.57</v>
          </cell>
          <cell r="Q779">
            <v>1</v>
          </cell>
          <cell r="R779">
            <v>1</v>
          </cell>
          <cell r="S779">
            <v>0</v>
          </cell>
          <cell r="T779">
            <v>1</v>
          </cell>
          <cell r="U779">
            <v>0</v>
          </cell>
          <cell r="V779">
            <v>0</v>
          </cell>
          <cell r="W779">
            <v>1</v>
          </cell>
          <cell r="X779" t="str">
            <v>B-</v>
          </cell>
        </row>
        <row r="780">
          <cell r="D780" t="str">
            <v>10987</v>
          </cell>
          <cell r="E780" t="str">
            <v>พนา,รพช.</v>
          </cell>
          <cell r="F780" t="str">
            <v>รพช.</v>
          </cell>
          <cell r="G780">
            <v>30</v>
          </cell>
          <cell r="H780" t="str">
            <v>รพช.F2 &lt;=30,000</v>
          </cell>
          <cell r="I780">
            <v>1.72</v>
          </cell>
          <cell r="J780">
            <v>1.51</v>
          </cell>
          <cell r="K780">
            <v>1.1399999999999999</v>
          </cell>
          <cell r="L780">
            <v>12253411.23</v>
          </cell>
          <cell r="M780">
            <v>5579315.5700000003</v>
          </cell>
          <cell r="N780">
            <v>0</v>
          </cell>
          <cell r="O780">
            <v>7165269.3499999996</v>
          </cell>
          <cell r="P780">
            <v>2310166.33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  <cell r="U780">
            <v>0</v>
          </cell>
          <cell r="V780">
            <v>0</v>
          </cell>
          <cell r="W780">
            <v>1</v>
          </cell>
          <cell r="X780" t="str">
            <v>C-</v>
          </cell>
        </row>
        <row r="781">
          <cell r="D781" t="str">
            <v>10988</v>
          </cell>
          <cell r="E781" t="str">
            <v>เสนางคนิคม,รพช.</v>
          </cell>
          <cell r="F781" t="str">
            <v>รพช.</v>
          </cell>
          <cell r="G781">
            <v>30</v>
          </cell>
          <cell r="H781" t="str">
            <v>รพช.F2 &lt;=30,000</v>
          </cell>
          <cell r="I781">
            <v>2.36</v>
          </cell>
          <cell r="J781">
            <v>2.15</v>
          </cell>
          <cell r="K781">
            <v>1.9</v>
          </cell>
          <cell r="L781">
            <v>20711825.579999998</v>
          </cell>
          <cell r="M781">
            <v>11545216.619999999</v>
          </cell>
          <cell r="N781">
            <v>0</v>
          </cell>
          <cell r="O781">
            <v>11445769.91</v>
          </cell>
          <cell r="P781">
            <v>13700302.48</v>
          </cell>
          <cell r="Q781">
            <v>1</v>
          </cell>
          <cell r="R781">
            <v>1</v>
          </cell>
          <cell r="S781">
            <v>0</v>
          </cell>
          <cell r="T781">
            <v>1</v>
          </cell>
          <cell r="U781">
            <v>0</v>
          </cell>
          <cell r="V781">
            <v>0</v>
          </cell>
          <cell r="W781">
            <v>0</v>
          </cell>
          <cell r="X781" t="str">
            <v>C</v>
          </cell>
        </row>
        <row r="782">
          <cell r="D782" t="str">
            <v>10989</v>
          </cell>
          <cell r="E782" t="str">
            <v>หัวตะพาน,รพช.</v>
          </cell>
          <cell r="F782" t="str">
            <v>รพช.</v>
          </cell>
          <cell r="G782">
            <v>54</v>
          </cell>
          <cell r="H782" t="str">
            <v>รพช.F2 30,000 - 60,000</v>
          </cell>
          <cell r="I782">
            <v>1.1299999999999999</v>
          </cell>
          <cell r="J782">
            <v>1</v>
          </cell>
          <cell r="K782">
            <v>0.76</v>
          </cell>
          <cell r="L782">
            <v>4537026.0199999996</v>
          </cell>
          <cell r="M782">
            <v>11022968.74</v>
          </cell>
          <cell r="N782">
            <v>2</v>
          </cell>
          <cell r="O782">
            <v>12216404.619999999</v>
          </cell>
          <cell r="P782">
            <v>-8290891.96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  <cell r="U782">
            <v>1</v>
          </cell>
          <cell r="V782">
            <v>0</v>
          </cell>
          <cell r="W782">
            <v>1</v>
          </cell>
          <cell r="X782" t="str">
            <v>C</v>
          </cell>
        </row>
        <row r="783">
          <cell r="D783" t="str">
            <v>10990</v>
          </cell>
          <cell r="E783" t="str">
            <v>ลืออำนาจ,รพช.</v>
          </cell>
          <cell r="F783" t="str">
            <v>รพช.</v>
          </cell>
          <cell r="G783">
            <v>35</v>
          </cell>
          <cell r="H783" t="str">
            <v>รพช.F2 &lt;=30,000</v>
          </cell>
          <cell r="I783">
            <v>2.46</v>
          </cell>
          <cell r="J783">
            <v>2.13</v>
          </cell>
          <cell r="K783">
            <v>1.84</v>
          </cell>
          <cell r="L783">
            <v>16890205.77</v>
          </cell>
          <cell r="M783">
            <v>9193924.5500000007</v>
          </cell>
          <cell r="N783">
            <v>0</v>
          </cell>
          <cell r="O783">
            <v>9750390.5800000001</v>
          </cell>
          <cell r="P783">
            <v>9775180.9399999995</v>
          </cell>
          <cell r="Q783">
            <v>0</v>
          </cell>
          <cell r="R783">
            <v>1</v>
          </cell>
          <cell r="S783">
            <v>0</v>
          </cell>
          <cell r="T783">
            <v>1</v>
          </cell>
          <cell r="U783">
            <v>0</v>
          </cell>
          <cell r="V783">
            <v>0</v>
          </cell>
          <cell r="W783">
            <v>0</v>
          </cell>
          <cell r="X783" t="str">
            <v>C-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2</v>
          </cell>
          <cell r="R784">
            <v>3</v>
          </cell>
          <cell r="S784">
            <v>0</v>
          </cell>
          <cell r="T784">
            <v>7</v>
          </cell>
          <cell r="U784">
            <v>2</v>
          </cell>
          <cell r="V784">
            <v>0</v>
          </cell>
          <cell r="W784">
            <v>5</v>
          </cell>
          <cell r="X784">
            <v>0</v>
          </cell>
        </row>
        <row r="785">
          <cell r="D785" t="str">
            <v>10669</v>
          </cell>
          <cell r="E785" t="str">
            <v>สรรพสิทธิประสงค์,รพศ.</v>
          </cell>
          <cell r="F785" t="str">
            <v>รพศ.</v>
          </cell>
          <cell r="G785">
            <v>1188</v>
          </cell>
          <cell r="H785" t="str">
            <v>รพศ.A &gt;1000</v>
          </cell>
          <cell r="I785">
            <v>2.0299999999999998</v>
          </cell>
          <cell r="J785">
            <v>1.81</v>
          </cell>
          <cell r="K785">
            <v>1.39</v>
          </cell>
          <cell r="L785">
            <v>1032391606.7</v>
          </cell>
          <cell r="M785">
            <v>31072283.739999998</v>
          </cell>
          <cell r="N785">
            <v>0</v>
          </cell>
          <cell r="O785">
            <v>107443973.20999999</v>
          </cell>
          <cell r="P785">
            <v>394295314.83999997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  <cell r="U785">
            <v>1</v>
          </cell>
          <cell r="V785">
            <v>0</v>
          </cell>
          <cell r="W785">
            <v>1</v>
          </cell>
          <cell r="X785" t="str">
            <v>C</v>
          </cell>
        </row>
        <row r="786">
          <cell r="D786" t="str">
            <v>10944</v>
          </cell>
          <cell r="E786" t="str">
            <v>ศรีเมืองใหม่,รพช.</v>
          </cell>
          <cell r="F786" t="str">
            <v>รพช.</v>
          </cell>
          <cell r="G786">
            <v>65</v>
          </cell>
          <cell r="H786" t="str">
            <v>รพช.F2 30,000 - 60,000</v>
          </cell>
          <cell r="I786">
            <v>1.26</v>
          </cell>
          <cell r="J786">
            <v>1.1399999999999999</v>
          </cell>
          <cell r="K786">
            <v>1.01</v>
          </cell>
          <cell r="L786">
            <v>12427494.07</v>
          </cell>
          <cell r="M786">
            <v>6779108.9800000004</v>
          </cell>
          <cell r="N786">
            <v>1</v>
          </cell>
          <cell r="O786">
            <v>9419266.3699999992</v>
          </cell>
          <cell r="P786">
            <v>350537.07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  <cell r="U786">
            <v>0</v>
          </cell>
          <cell r="V786">
            <v>0</v>
          </cell>
          <cell r="W786">
            <v>0</v>
          </cell>
          <cell r="X786" t="str">
            <v>D</v>
          </cell>
        </row>
        <row r="787">
          <cell r="D787" t="str">
            <v>10945</v>
          </cell>
          <cell r="E787" t="str">
            <v>โขงเจียม,รพช.</v>
          </cell>
          <cell r="F787" t="str">
            <v>รพช.</v>
          </cell>
          <cell r="G787">
            <v>30</v>
          </cell>
          <cell r="H787" t="str">
            <v>รพช.F2 &lt;=30,000</v>
          </cell>
          <cell r="I787">
            <v>1.46</v>
          </cell>
          <cell r="J787">
            <v>1.38</v>
          </cell>
          <cell r="K787">
            <v>1.22</v>
          </cell>
          <cell r="L787">
            <v>17517390.120000001</v>
          </cell>
          <cell r="M787">
            <v>12120988.880000001</v>
          </cell>
          <cell r="N787">
            <v>1</v>
          </cell>
          <cell r="O787">
            <v>10106008.439999999</v>
          </cell>
          <cell r="P787">
            <v>8267942.6799999997</v>
          </cell>
          <cell r="Q787">
            <v>1</v>
          </cell>
          <cell r="R787">
            <v>0</v>
          </cell>
          <cell r="S787">
            <v>0</v>
          </cell>
          <cell r="T787">
            <v>1</v>
          </cell>
          <cell r="U787">
            <v>1</v>
          </cell>
          <cell r="V787">
            <v>0</v>
          </cell>
          <cell r="W787">
            <v>0</v>
          </cell>
          <cell r="X787" t="str">
            <v>C</v>
          </cell>
        </row>
        <row r="788">
          <cell r="D788" t="str">
            <v>10946</v>
          </cell>
          <cell r="E788" t="str">
            <v>เขื่องใน,รพช.</v>
          </cell>
          <cell r="F788" t="str">
            <v>รพช.</v>
          </cell>
          <cell r="G788">
            <v>72</v>
          </cell>
          <cell r="H788" t="str">
            <v>รพช.F2 60,000-90,000</v>
          </cell>
          <cell r="I788">
            <v>2.4700000000000002</v>
          </cell>
          <cell r="J788">
            <v>2.29</v>
          </cell>
          <cell r="K788">
            <v>2.0099999999999998</v>
          </cell>
          <cell r="L788">
            <v>64188394.729999997</v>
          </cell>
          <cell r="M788">
            <v>27050882.48</v>
          </cell>
          <cell r="N788">
            <v>0</v>
          </cell>
          <cell r="O788">
            <v>28156534.469999999</v>
          </cell>
          <cell r="P788">
            <v>44740221.939999998</v>
          </cell>
          <cell r="Q788">
            <v>1</v>
          </cell>
          <cell r="R788">
            <v>0</v>
          </cell>
          <cell r="S788">
            <v>0</v>
          </cell>
          <cell r="T788">
            <v>1</v>
          </cell>
          <cell r="U788">
            <v>1</v>
          </cell>
          <cell r="V788">
            <v>0</v>
          </cell>
          <cell r="W788">
            <v>0</v>
          </cell>
          <cell r="X788" t="str">
            <v>C</v>
          </cell>
        </row>
        <row r="789">
          <cell r="D789" t="str">
            <v>10947</v>
          </cell>
          <cell r="E789" t="str">
            <v>เขมราฐ,รพช.</v>
          </cell>
          <cell r="F789" t="str">
            <v>รพช.</v>
          </cell>
          <cell r="G789">
            <v>75</v>
          </cell>
          <cell r="H789" t="str">
            <v>รพช.F2 60,000-90,000</v>
          </cell>
          <cell r="I789">
            <v>1.6</v>
          </cell>
          <cell r="J789">
            <v>1.45</v>
          </cell>
          <cell r="K789">
            <v>1.25</v>
          </cell>
          <cell r="L789">
            <v>26690996.600000001</v>
          </cell>
          <cell r="M789">
            <v>22089670.140000001</v>
          </cell>
          <cell r="N789">
            <v>0</v>
          </cell>
          <cell r="O789">
            <v>23736294.960000001</v>
          </cell>
          <cell r="P789">
            <v>11255406.539999999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0</v>
          </cell>
          <cell r="W789">
            <v>0</v>
          </cell>
          <cell r="X789" t="str">
            <v>B-</v>
          </cell>
        </row>
        <row r="790">
          <cell r="D790" t="str">
            <v>10948</v>
          </cell>
          <cell r="E790" t="str">
            <v>นาจะหลวย,รพช.</v>
          </cell>
          <cell r="F790" t="str">
            <v>รพช.</v>
          </cell>
          <cell r="G790">
            <v>46</v>
          </cell>
          <cell r="H790" t="str">
            <v>รพช.F2 30,000 - 60,000</v>
          </cell>
          <cell r="I790">
            <v>5.1100000000000003</v>
          </cell>
          <cell r="J790">
            <v>4.75</v>
          </cell>
          <cell r="K790">
            <v>4.42</v>
          </cell>
          <cell r="L790">
            <v>67243577.400000006</v>
          </cell>
          <cell r="M790">
            <v>20528057.93</v>
          </cell>
          <cell r="N790">
            <v>0</v>
          </cell>
          <cell r="O790">
            <v>20589323.82</v>
          </cell>
          <cell r="P790">
            <v>55960861.439999998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 t="str">
            <v>C</v>
          </cell>
        </row>
        <row r="791">
          <cell r="D791" t="str">
            <v>10949</v>
          </cell>
          <cell r="E791" t="str">
            <v>น้ำยืน,รพช.</v>
          </cell>
          <cell r="F791" t="str">
            <v>รพช.</v>
          </cell>
          <cell r="G791">
            <v>66</v>
          </cell>
          <cell r="H791" t="str">
            <v>รพช.F2 30,000 - 60,000</v>
          </cell>
          <cell r="I791">
            <v>3.84</v>
          </cell>
          <cell r="J791">
            <v>3.41</v>
          </cell>
          <cell r="K791">
            <v>3.13</v>
          </cell>
          <cell r="L791">
            <v>52258821.920000002</v>
          </cell>
          <cell r="M791">
            <v>19101721.030000001</v>
          </cell>
          <cell r="N791">
            <v>0</v>
          </cell>
          <cell r="O791">
            <v>18918826.890000001</v>
          </cell>
          <cell r="P791">
            <v>39202812.640000001</v>
          </cell>
          <cell r="Q791">
            <v>1</v>
          </cell>
          <cell r="R791">
            <v>0</v>
          </cell>
          <cell r="S791">
            <v>0</v>
          </cell>
          <cell r="T791">
            <v>1</v>
          </cell>
          <cell r="U791">
            <v>0</v>
          </cell>
          <cell r="V791">
            <v>0</v>
          </cell>
          <cell r="W791">
            <v>0</v>
          </cell>
          <cell r="X791" t="str">
            <v>C-</v>
          </cell>
        </row>
        <row r="792">
          <cell r="D792" t="str">
            <v>10950</v>
          </cell>
          <cell r="E792" t="str">
            <v>บุณฑริก,รพช.</v>
          </cell>
          <cell r="F792" t="str">
            <v>รพช.</v>
          </cell>
          <cell r="G792">
            <v>72</v>
          </cell>
          <cell r="H792" t="str">
            <v>รพช.F2 60,000-90,000</v>
          </cell>
          <cell r="I792">
            <v>2.92</v>
          </cell>
          <cell r="J792">
            <v>2.65</v>
          </cell>
          <cell r="K792">
            <v>2.36</v>
          </cell>
          <cell r="L792">
            <v>71515732.340000004</v>
          </cell>
          <cell r="M792">
            <v>27750278.399999999</v>
          </cell>
          <cell r="N792">
            <v>0</v>
          </cell>
          <cell r="O792">
            <v>27967546.620000001</v>
          </cell>
          <cell r="P792">
            <v>50698754.090000004</v>
          </cell>
          <cell r="Q792">
            <v>1</v>
          </cell>
          <cell r="R792">
            <v>0</v>
          </cell>
          <cell r="S792">
            <v>0</v>
          </cell>
          <cell r="T792">
            <v>1</v>
          </cell>
          <cell r="U792">
            <v>1</v>
          </cell>
          <cell r="V792">
            <v>0</v>
          </cell>
          <cell r="W792">
            <v>0</v>
          </cell>
          <cell r="X792" t="str">
            <v>C</v>
          </cell>
        </row>
        <row r="793">
          <cell r="D793" t="str">
            <v>10951</v>
          </cell>
          <cell r="E793" t="str">
            <v>ตระการพืชผล,รพช.</v>
          </cell>
          <cell r="F793" t="str">
            <v>รพช.</v>
          </cell>
          <cell r="G793">
            <v>144</v>
          </cell>
          <cell r="H793" t="str">
            <v>รพช. M2 &gt;100</v>
          </cell>
          <cell r="I793">
            <v>1.64</v>
          </cell>
          <cell r="J793">
            <v>1.36</v>
          </cell>
          <cell r="K793">
            <v>0.99</v>
          </cell>
          <cell r="L793">
            <v>70981390.760000005</v>
          </cell>
          <cell r="M793">
            <v>22417679.48</v>
          </cell>
          <cell r="N793">
            <v>0</v>
          </cell>
          <cell r="O793">
            <v>26715418.34</v>
          </cell>
          <cell r="P793">
            <v>-627840.07999999996</v>
          </cell>
          <cell r="Q793">
            <v>0</v>
          </cell>
          <cell r="R793">
            <v>0</v>
          </cell>
          <cell r="S793">
            <v>0</v>
          </cell>
          <cell r="T793">
            <v>1</v>
          </cell>
          <cell r="U793">
            <v>0</v>
          </cell>
          <cell r="V793">
            <v>0</v>
          </cell>
          <cell r="W793">
            <v>0</v>
          </cell>
          <cell r="X793" t="str">
            <v>D</v>
          </cell>
        </row>
        <row r="794">
          <cell r="D794" t="str">
            <v>10952</v>
          </cell>
          <cell r="E794" t="str">
            <v>กุดข้าวปุ้น,รพช.</v>
          </cell>
          <cell r="F794" t="str">
            <v>รพช.</v>
          </cell>
          <cell r="G794">
            <v>40</v>
          </cell>
          <cell r="H794" t="str">
            <v>รพช.F2 30,000 - 60,000</v>
          </cell>
          <cell r="I794">
            <v>2.04</v>
          </cell>
          <cell r="J794">
            <v>1.89</v>
          </cell>
          <cell r="K794">
            <v>1.67</v>
          </cell>
          <cell r="L794">
            <v>23151091.449999999</v>
          </cell>
          <cell r="M794">
            <v>16248444.779999999</v>
          </cell>
          <cell r="N794">
            <v>0</v>
          </cell>
          <cell r="O794">
            <v>16176207.380000001</v>
          </cell>
          <cell r="P794">
            <v>14988018.08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0</v>
          </cell>
          <cell r="W794">
            <v>0</v>
          </cell>
          <cell r="X794" t="str">
            <v>B-</v>
          </cell>
        </row>
        <row r="795">
          <cell r="D795" t="str">
            <v>10953</v>
          </cell>
          <cell r="E795" t="str">
            <v>ม่วงสามสิบ,รพช.</v>
          </cell>
          <cell r="F795" t="str">
            <v>รพช.</v>
          </cell>
          <cell r="G795">
            <v>64</v>
          </cell>
          <cell r="H795" t="str">
            <v>รพช.F2 60,000-90,000</v>
          </cell>
          <cell r="I795">
            <v>1.41</v>
          </cell>
          <cell r="J795">
            <v>1.28</v>
          </cell>
          <cell r="K795">
            <v>1.03</v>
          </cell>
          <cell r="L795">
            <v>15889050.9</v>
          </cell>
          <cell r="M795">
            <v>18186849</v>
          </cell>
          <cell r="N795">
            <v>1</v>
          </cell>
          <cell r="O795">
            <v>17565807.370000001</v>
          </cell>
          <cell r="P795">
            <v>1105004.26</v>
          </cell>
          <cell r="Q795">
            <v>0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0</v>
          </cell>
          <cell r="W795">
            <v>0</v>
          </cell>
          <cell r="X795" t="str">
            <v>C</v>
          </cell>
        </row>
        <row r="796">
          <cell r="D796" t="str">
            <v>10954</v>
          </cell>
          <cell r="E796" t="str">
            <v>วารินชำราบ,รพท.</v>
          </cell>
          <cell r="F796" t="str">
            <v>รพท.</v>
          </cell>
          <cell r="G796">
            <v>298</v>
          </cell>
          <cell r="H796" t="str">
            <v>รพท. M1 &gt;200</v>
          </cell>
          <cell r="I796">
            <v>1.08</v>
          </cell>
          <cell r="J796">
            <v>0.93</v>
          </cell>
          <cell r="K796">
            <v>0.62</v>
          </cell>
          <cell r="L796">
            <v>17174610.41</v>
          </cell>
          <cell r="M796">
            <v>70619088.719999999</v>
          </cell>
          <cell r="N796">
            <v>3</v>
          </cell>
          <cell r="O796">
            <v>48893316.380000003</v>
          </cell>
          <cell r="P796">
            <v>-85301585.640000001</v>
          </cell>
          <cell r="Q796">
            <v>0</v>
          </cell>
          <cell r="R796">
            <v>1</v>
          </cell>
          <cell r="S796">
            <v>0</v>
          </cell>
          <cell r="T796">
            <v>1</v>
          </cell>
          <cell r="U796">
            <v>0</v>
          </cell>
          <cell r="V796">
            <v>0</v>
          </cell>
          <cell r="W796">
            <v>0</v>
          </cell>
          <cell r="X796" t="str">
            <v>C-</v>
          </cell>
        </row>
        <row r="797">
          <cell r="D797" t="str">
            <v>10956</v>
          </cell>
          <cell r="E797" t="str">
            <v>พิบูลมังสาหาร,รพช.</v>
          </cell>
          <cell r="F797" t="str">
            <v>รพช.</v>
          </cell>
          <cell r="G797">
            <v>140</v>
          </cell>
          <cell r="H797" t="str">
            <v>รพช. M2 &gt;100</v>
          </cell>
          <cell r="I797">
            <v>1.85</v>
          </cell>
          <cell r="J797">
            <v>1.65</v>
          </cell>
          <cell r="K797">
            <v>1.22</v>
          </cell>
          <cell r="L797">
            <v>47783826.5</v>
          </cell>
          <cell r="M797">
            <v>22671850.370000001</v>
          </cell>
          <cell r="N797">
            <v>0</v>
          </cell>
          <cell r="O797">
            <v>27743125.66</v>
          </cell>
          <cell r="P797">
            <v>12343744.75</v>
          </cell>
          <cell r="Q797">
            <v>0</v>
          </cell>
          <cell r="R797">
            <v>1</v>
          </cell>
          <cell r="S797">
            <v>0</v>
          </cell>
          <cell r="T797">
            <v>1</v>
          </cell>
          <cell r="U797">
            <v>0</v>
          </cell>
          <cell r="V797">
            <v>0</v>
          </cell>
          <cell r="W797">
            <v>1</v>
          </cell>
          <cell r="X797" t="str">
            <v>C</v>
          </cell>
        </row>
        <row r="798">
          <cell r="D798" t="str">
            <v>10957</v>
          </cell>
          <cell r="E798" t="str">
            <v>ตาลสุม,รพช.</v>
          </cell>
          <cell r="F798" t="str">
            <v>รพช.</v>
          </cell>
          <cell r="G798">
            <v>30</v>
          </cell>
          <cell r="H798" t="str">
            <v>รพช.F2 &lt;=30,000</v>
          </cell>
          <cell r="I798">
            <v>1.24</v>
          </cell>
          <cell r="J798">
            <v>1.1399999999999999</v>
          </cell>
          <cell r="K798">
            <v>0.92</v>
          </cell>
          <cell r="L798">
            <v>3689198.91</v>
          </cell>
          <cell r="M798">
            <v>8681692.3200000003</v>
          </cell>
          <cell r="N798">
            <v>1</v>
          </cell>
          <cell r="O798">
            <v>8065121.0800000001</v>
          </cell>
          <cell r="P798">
            <v>-1182448.28</v>
          </cell>
          <cell r="Q798">
            <v>0</v>
          </cell>
          <cell r="R798">
            <v>1</v>
          </cell>
          <cell r="S798">
            <v>0</v>
          </cell>
          <cell r="T798">
            <v>1</v>
          </cell>
          <cell r="U798">
            <v>0</v>
          </cell>
          <cell r="V798">
            <v>0</v>
          </cell>
          <cell r="W798">
            <v>1</v>
          </cell>
          <cell r="X798" t="str">
            <v>C</v>
          </cell>
        </row>
        <row r="799">
          <cell r="D799" t="str">
            <v>10958</v>
          </cell>
          <cell r="E799" t="str">
            <v>โพธิ์ไทร,รพช.</v>
          </cell>
          <cell r="F799" t="str">
            <v>รพช.</v>
          </cell>
          <cell r="G799">
            <v>34</v>
          </cell>
          <cell r="H799" t="str">
            <v>รพช.F2 30,000 - 60,000</v>
          </cell>
          <cell r="I799">
            <v>2.85</v>
          </cell>
          <cell r="J799">
            <v>2.65</v>
          </cell>
          <cell r="K799">
            <v>2.42</v>
          </cell>
          <cell r="L799">
            <v>29572441.02</v>
          </cell>
          <cell r="M799">
            <v>23239084.800000001</v>
          </cell>
          <cell r="N799">
            <v>0</v>
          </cell>
          <cell r="O799">
            <v>24132203.98</v>
          </cell>
          <cell r="P799">
            <v>22662354.640000001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0</v>
          </cell>
          <cell r="W799">
            <v>1</v>
          </cell>
          <cell r="X799" t="str">
            <v>B</v>
          </cell>
        </row>
        <row r="800">
          <cell r="D800" t="str">
            <v>10959</v>
          </cell>
          <cell r="E800" t="str">
            <v>สำโรง,รพช.</v>
          </cell>
          <cell r="F800" t="str">
            <v>รพช.</v>
          </cell>
          <cell r="G800">
            <v>40</v>
          </cell>
          <cell r="H800" t="str">
            <v>รพช.F2 30,000 - 60,000</v>
          </cell>
          <cell r="I800">
            <v>1.5</v>
          </cell>
          <cell r="J800">
            <v>1.37</v>
          </cell>
          <cell r="K800">
            <v>1.2</v>
          </cell>
          <cell r="L800">
            <v>13012449.529999999</v>
          </cell>
          <cell r="M800">
            <v>12454194.76</v>
          </cell>
          <cell r="N800">
            <v>0</v>
          </cell>
          <cell r="O800">
            <v>13472939.359999999</v>
          </cell>
          <cell r="P800">
            <v>5250580.16</v>
          </cell>
          <cell r="Q800">
            <v>1</v>
          </cell>
          <cell r="R800">
            <v>1</v>
          </cell>
          <cell r="S800">
            <v>0</v>
          </cell>
          <cell r="T800">
            <v>1</v>
          </cell>
          <cell r="U800">
            <v>1</v>
          </cell>
          <cell r="V800">
            <v>0</v>
          </cell>
          <cell r="W800">
            <v>0</v>
          </cell>
          <cell r="X800" t="str">
            <v>B-</v>
          </cell>
        </row>
        <row r="801">
          <cell r="D801" t="str">
            <v>10960</v>
          </cell>
          <cell r="E801" t="str">
            <v>ดอนมดแดง,รพช.</v>
          </cell>
          <cell r="F801" t="str">
            <v>รพช.</v>
          </cell>
          <cell r="G801">
            <v>30</v>
          </cell>
          <cell r="H801" t="str">
            <v>รพช.F2 &lt;=30,000</v>
          </cell>
          <cell r="I801">
            <v>3.09</v>
          </cell>
          <cell r="J801">
            <v>2.94</v>
          </cell>
          <cell r="K801">
            <v>2.48</v>
          </cell>
          <cell r="L801">
            <v>29077661.890000001</v>
          </cell>
          <cell r="M801">
            <v>16840960.27</v>
          </cell>
          <cell r="N801">
            <v>0</v>
          </cell>
          <cell r="O801">
            <v>16144595.119999999</v>
          </cell>
          <cell r="P801">
            <v>20611186.75</v>
          </cell>
          <cell r="Q801">
            <v>1</v>
          </cell>
          <cell r="R801">
            <v>1</v>
          </cell>
          <cell r="S801">
            <v>0</v>
          </cell>
          <cell r="T801">
            <v>0</v>
          </cell>
          <cell r="U801">
            <v>1</v>
          </cell>
          <cell r="V801">
            <v>0</v>
          </cell>
          <cell r="W801">
            <v>0</v>
          </cell>
          <cell r="X801" t="str">
            <v>C</v>
          </cell>
        </row>
        <row r="802">
          <cell r="D802" t="str">
            <v>10961</v>
          </cell>
          <cell r="E802" t="str">
            <v>สิรินธร,รพช.</v>
          </cell>
          <cell r="F802" t="str">
            <v>รพช.</v>
          </cell>
          <cell r="G802">
            <v>37</v>
          </cell>
          <cell r="H802" t="str">
            <v>รพช.F2 30,000 - 60,000</v>
          </cell>
          <cell r="I802">
            <v>3.28</v>
          </cell>
          <cell r="J802">
            <v>3.07</v>
          </cell>
          <cell r="K802">
            <v>2.74</v>
          </cell>
          <cell r="L802">
            <v>41426796.789999999</v>
          </cell>
          <cell r="M802">
            <v>20694611.530000001</v>
          </cell>
          <cell r="N802">
            <v>0</v>
          </cell>
          <cell r="O802">
            <v>20457939.18</v>
          </cell>
          <cell r="P802">
            <v>31532888.02</v>
          </cell>
          <cell r="Q802">
            <v>1</v>
          </cell>
          <cell r="R802">
            <v>1</v>
          </cell>
          <cell r="S802">
            <v>0</v>
          </cell>
          <cell r="T802">
            <v>1</v>
          </cell>
          <cell r="U802">
            <v>1</v>
          </cell>
          <cell r="V802">
            <v>0</v>
          </cell>
          <cell r="W802">
            <v>0</v>
          </cell>
          <cell r="X802" t="str">
            <v>B-</v>
          </cell>
        </row>
        <row r="803">
          <cell r="D803" t="str">
            <v>10962</v>
          </cell>
          <cell r="E803" t="str">
            <v>ทุ่งศรีอุดม,รพช.</v>
          </cell>
          <cell r="F803" t="str">
            <v>รพช.</v>
          </cell>
          <cell r="G803">
            <v>23</v>
          </cell>
          <cell r="H803" t="str">
            <v>รพช.F2 &lt;=30,000</v>
          </cell>
          <cell r="I803">
            <v>2.0299999999999998</v>
          </cell>
          <cell r="J803">
            <v>1.85</v>
          </cell>
          <cell r="K803">
            <v>1.58</v>
          </cell>
          <cell r="L803">
            <v>15826646.869999999</v>
          </cell>
          <cell r="M803">
            <v>14120905.33</v>
          </cell>
          <cell r="N803">
            <v>0</v>
          </cell>
          <cell r="O803">
            <v>13384701.689999999</v>
          </cell>
          <cell r="P803">
            <v>9042041.0800000001</v>
          </cell>
          <cell r="Q803">
            <v>1</v>
          </cell>
          <cell r="R803">
            <v>1</v>
          </cell>
          <cell r="S803">
            <v>0</v>
          </cell>
          <cell r="T803">
            <v>1</v>
          </cell>
          <cell r="U803">
            <v>0</v>
          </cell>
          <cell r="V803">
            <v>0</v>
          </cell>
          <cell r="W803">
            <v>0</v>
          </cell>
          <cell r="X803" t="str">
            <v>C</v>
          </cell>
        </row>
        <row r="804">
          <cell r="D804" t="str">
            <v>11443</v>
          </cell>
          <cell r="E804" t="str">
            <v>รพร.เดชอุดม</v>
          </cell>
          <cell r="F804" t="str">
            <v>รพท.</v>
          </cell>
          <cell r="G804">
            <v>315</v>
          </cell>
          <cell r="H804" t="str">
            <v>รพท. M1 &gt;200</v>
          </cell>
          <cell r="I804">
            <v>2.04</v>
          </cell>
          <cell r="J804">
            <v>1.76</v>
          </cell>
          <cell r="K804">
            <v>1.1599999999999999</v>
          </cell>
          <cell r="L804">
            <v>136508887.83000001</v>
          </cell>
          <cell r="M804">
            <v>57216601.210000001</v>
          </cell>
          <cell r="N804">
            <v>0</v>
          </cell>
          <cell r="O804">
            <v>67705963.650000006</v>
          </cell>
          <cell r="P804">
            <v>20343010.18</v>
          </cell>
          <cell r="Q804">
            <v>1</v>
          </cell>
          <cell r="R804">
            <v>0</v>
          </cell>
          <cell r="S804">
            <v>0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 t="str">
            <v>C-</v>
          </cell>
        </row>
        <row r="805">
          <cell r="D805" t="str">
            <v>21984</v>
          </cell>
          <cell r="E805" t="str">
            <v>๕๐ พรรษา มหาวชิราลงกรณ์,รพท.</v>
          </cell>
          <cell r="F805" t="str">
            <v>รพท.</v>
          </cell>
          <cell r="G805">
            <v>208</v>
          </cell>
          <cell r="H805" t="str">
            <v>รพท.S &lt;=400</v>
          </cell>
          <cell r="I805">
            <v>0.89</v>
          </cell>
          <cell r="J805">
            <v>0.72</v>
          </cell>
          <cell r="K805">
            <v>0.34</v>
          </cell>
          <cell r="L805">
            <v>-16706446.710000001</v>
          </cell>
          <cell r="M805">
            <v>57325649.75</v>
          </cell>
          <cell r="N805">
            <v>4</v>
          </cell>
          <cell r="O805">
            <v>72213049.400000006</v>
          </cell>
          <cell r="P805">
            <v>-103684192.77</v>
          </cell>
          <cell r="Q805">
            <v>1</v>
          </cell>
          <cell r="R805">
            <v>1</v>
          </cell>
          <cell r="S805">
            <v>0</v>
          </cell>
          <cell r="T805">
            <v>1</v>
          </cell>
          <cell r="U805">
            <v>1</v>
          </cell>
          <cell r="V805">
            <v>0</v>
          </cell>
          <cell r="W805">
            <v>1</v>
          </cell>
          <cell r="X805" t="str">
            <v>B</v>
          </cell>
        </row>
        <row r="806">
          <cell r="D806" t="str">
            <v>24032</v>
          </cell>
          <cell r="E806" t="str">
            <v>นาตาล,รพช.</v>
          </cell>
          <cell r="F806" t="str">
            <v>รพช.</v>
          </cell>
          <cell r="G806">
            <v>24</v>
          </cell>
          <cell r="H806" t="str">
            <v>รพช.F2 &lt;=30,000</v>
          </cell>
          <cell r="I806">
            <v>2.87</v>
          </cell>
          <cell r="J806">
            <v>2.72</v>
          </cell>
          <cell r="K806">
            <v>2.52</v>
          </cell>
          <cell r="L806">
            <v>33540262.969999999</v>
          </cell>
          <cell r="M806">
            <v>17935862.390000001</v>
          </cell>
          <cell r="N806">
            <v>0</v>
          </cell>
          <cell r="O806">
            <v>15524579.5</v>
          </cell>
          <cell r="P806">
            <v>27248087.120000001</v>
          </cell>
          <cell r="Q806">
            <v>1</v>
          </cell>
          <cell r="R806">
            <v>1</v>
          </cell>
          <cell r="S806">
            <v>0</v>
          </cell>
          <cell r="T806">
            <v>1</v>
          </cell>
          <cell r="U806">
            <v>1</v>
          </cell>
          <cell r="V806">
            <v>0</v>
          </cell>
          <cell r="W806">
            <v>0</v>
          </cell>
          <cell r="X806" t="str">
            <v>B-</v>
          </cell>
        </row>
        <row r="807">
          <cell r="D807" t="str">
            <v>24821</v>
          </cell>
          <cell r="E807" t="str">
            <v>นาเยีย,รพช.</v>
          </cell>
          <cell r="F807" t="str">
            <v>รพช.</v>
          </cell>
          <cell r="G807">
            <v>30</v>
          </cell>
          <cell r="H807" t="str">
            <v>รพช.F3 15,000-25,000</v>
          </cell>
          <cell r="I807">
            <v>2.2799999999999998</v>
          </cell>
          <cell r="J807">
            <v>2.0099999999999998</v>
          </cell>
          <cell r="K807">
            <v>1.66</v>
          </cell>
          <cell r="L807">
            <v>17062844.879999999</v>
          </cell>
          <cell r="M807">
            <v>9906764.1899999995</v>
          </cell>
          <cell r="N807">
            <v>0</v>
          </cell>
          <cell r="O807">
            <v>10263498.779999999</v>
          </cell>
          <cell r="P807">
            <v>8820020.0600000005</v>
          </cell>
          <cell r="Q807">
            <v>0</v>
          </cell>
          <cell r="R807">
            <v>0</v>
          </cell>
          <cell r="S807">
            <v>0</v>
          </cell>
          <cell r="T807">
            <v>1</v>
          </cell>
          <cell r="U807">
            <v>0</v>
          </cell>
          <cell r="V807">
            <v>0</v>
          </cell>
          <cell r="W807">
            <v>0</v>
          </cell>
          <cell r="X807" t="str">
            <v>D</v>
          </cell>
        </row>
        <row r="808">
          <cell r="D808" t="str">
            <v>27967</v>
          </cell>
          <cell r="E808" t="str">
            <v>สว่างวีระวงศ์,รพช.</v>
          </cell>
          <cell r="F808" t="str">
            <v>รพช.</v>
          </cell>
          <cell r="G808">
            <v>30</v>
          </cell>
          <cell r="H808" t="str">
            <v>รพช.F3 15,000-25,000</v>
          </cell>
          <cell r="I808">
            <v>1.27</v>
          </cell>
          <cell r="J808">
            <v>1.1200000000000001</v>
          </cell>
          <cell r="K808">
            <v>1.02</v>
          </cell>
          <cell r="L808">
            <v>5103476.3</v>
          </cell>
          <cell r="M808">
            <v>8688210.8200000003</v>
          </cell>
          <cell r="N808">
            <v>1</v>
          </cell>
          <cell r="O808">
            <v>7700803.0300000003</v>
          </cell>
          <cell r="P808">
            <v>407182.88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  <cell r="W808">
            <v>0</v>
          </cell>
          <cell r="X808" t="str">
            <v>D</v>
          </cell>
        </row>
        <row r="809">
          <cell r="D809" t="str">
            <v>27968</v>
          </cell>
          <cell r="E809" t="str">
            <v>น้ำขุ่น,รพช.</v>
          </cell>
          <cell r="F809" t="str">
            <v>รพช.</v>
          </cell>
          <cell r="G809">
            <v>29</v>
          </cell>
          <cell r="H809" t="str">
            <v>รพช.F3 15,000-25,000</v>
          </cell>
          <cell r="I809">
            <v>4.71</v>
          </cell>
          <cell r="J809">
            <v>4.45</v>
          </cell>
          <cell r="K809">
            <v>4.24</v>
          </cell>
          <cell r="L809">
            <v>45549175.299999997</v>
          </cell>
          <cell r="M809">
            <v>15049712.84</v>
          </cell>
          <cell r="N809">
            <v>0</v>
          </cell>
          <cell r="O809">
            <v>16671878.33</v>
          </cell>
          <cell r="P809">
            <v>39852803.090000004</v>
          </cell>
          <cell r="Q809">
            <v>1</v>
          </cell>
          <cell r="R809">
            <v>0</v>
          </cell>
          <cell r="S809">
            <v>0</v>
          </cell>
          <cell r="T809">
            <v>1</v>
          </cell>
          <cell r="U809">
            <v>1</v>
          </cell>
          <cell r="V809">
            <v>0</v>
          </cell>
          <cell r="W809">
            <v>0</v>
          </cell>
          <cell r="X809" t="str">
            <v>C</v>
          </cell>
        </row>
        <row r="810">
          <cell r="D810" t="str">
            <v>27976</v>
          </cell>
          <cell r="E810" t="str">
            <v>เหล่าเสือโก้ก,รพช.</v>
          </cell>
          <cell r="F810" t="str">
            <v>รพช.</v>
          </cell>
          <cell r="G810">
            <v>29</v>
          </cell>
          <cell r="H810" t="str">
            <v>รพช.F3 15,000-25,000</v>
          </cell>
          <cell r="I810">
            <v>2.48</v>
          </cell>
          <cell r="J810">
            <v>2.31</v>
          </cell>
          <cell r="K810">
            <v>2.09</v>
          </cell>
          <cell r="L810">
            <v>16675361.4</v>
          </cell>
          <cell r="M810">
            <v>5520098.8799999999</v>
          </cell>
          <cell r="N810">
            <v>0</v>
          </cell>
          <cell r="O810">
            <v>6821236.6100000003</v>
          </cell>
          <cell r="P810">
            <v>12204201.17</v>
          </cell>
          <cell r="Q810">
            <v>0</v>
          </cell>
          <cell r="R810">
            <v>0</v>
          </cell>
          <cell r="S810">
            <v>0</v>
          </cell>
          <cell r="T810">
            <v>1</v>
          </cell>
          <cell r="U810">
            <v>0</v>
          </cell>
          <cell r="V810">
            <v>0</v>
          </cell>
          <cell r="W810">
            <v>0</v>
          </cell>
          <cell r="X810" t="str">
            <v>D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16</v>
          </cell>
          <cell r="R811">
            <v>14</v>
          </cell>
          <cell r="S811">
            <v>0</v>
          </cell>
          <cell r="T811">
            <v>25</v>
          </cell>
          <cell r="U811">
            <v>14</v>
          </cell>
          <cell r="V811">
            <v>0</v>
          </cell>
          <cell r="W811">
            <v>5</v>
          </cell>
          <cell r="X811">
            <v>0</v>
          </cell>
        </row>
        <row r="812"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29</v>
          </cell>
          <cell r="R812">
            <v>24</v>
          </cell>
          <cell r="S812">
            <v>1</v>
          </cell>
          <cell r="T812">
            <v>68</v>
          </cell>
          <cell r="U812">
            <v>37</v>
          </cell>
          <cell r="V812">
            <v>0</v>
          </cell>
          <cell r="W812">
            <v>22</v>
          </cell>
          <cell r="X812">
            <v>0</v>
          </cell>
        </row>
        <row r="813">
          <cell r="D813" t="str">
            <v>10738</v>
          </cell>
          <cell r="E813" t="str">
            <v>กระบี่,รพท.</v>
          </cell>
          <cell r="F813" t="str">
            <v>รพท.</v>
          </cell>
          <cell r="G813">
            <v>341</v>
          </cell>
          <cell r="H813" t="str">
            <v>รพท.S &lt;=400</v>
          </cell>
          <cell r="I813">
            <v>1.48</v>
          </cell>
          <cell r="J813">
            <v>1.31</v>
          </cell>
          <cell r="K813">
            <v>0.55000000000000004</v>
          </cell>
          <cell r="L813">
            <v>116517892.05</v>
          </cell>
          <cell r="M813">
            <v>16506494.050000001</v>
          </cell>
          <cell r="N813">
            <v>2</v>
          </cell>
          <cell r="O813">
            <v>56249385.509999998</v>
          </cell>
          <cell r="P813">
            <v>-110938239.33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0</v>
          </cell>
          <cell r="V813">
            <v>0</v>
          </cell>
          <cell r="W813">
            <v>1</v>
          </cell>
          <cell r="X813" t="str">
            <v>C-</v>
          </cell>
        </row>
        <row r="814">
          <cell r="D814" t="str">
            <v>11340</v>
          </cell>
          <cell r="E814" t="str">
            <v>เขาพนม,รพช.</v>
          </cell>
          <cell r="F814" t="str">
            <v>รพช.</v>
          </cell>
          <cell r="G814">
            <v>45</v>
          </cell>
          <cell r="H814" t="str">
            <v>รพช.F2 30,000 - 60,000</v>
          </cell>
          <cell r="I814">
            <v>3.27</v>
          </cell>
          <cell r="J814">
            <v>3.15</v>
          </cell>
          <cell r="K814">
            <v>2.97</v>
          </cell>
          <cell r="L814">
            <v>67316158.819999993</v>
          </cell>
          <cell r="M814">
            <v>6051344.6699999999</v>
          </cell>
          <cell r="N814">
            <v>0</v>
          </cell>
          <cell r="O814">
            <v>6245553.3700000001</v>
          </cell>
          <cell r="P814">
            <v>58525907.939999998</v>
          </cell>
          <cell r="Q814">
            <v>0</v>
          </cell>
          <cell r="R814">
            <v>0</v>
          </cell>
          <cell r="S814">
            <v>1</v>
          </cell>
          <cell r="T814">
            <v>1</v>
          </cell>
          <cell r="U814">
            <v>0</v>
          </cell>
          <cell r="V814">
            <v>0</v>
          </cell>
          <cell r="W814">
            <v>1</v>
          </cell>
          <cell r="X814" t="str">
            <v>C</v>
          </cell>
        </row>
        <row r="815">
          <cell r="D815" t="str">
            <v>11341</v>
          </cell>
          <cell r="E815" t="str">
            <v>เกาะลันตา,รพช.</v>
          </cell>
          <cell r="F815" t="str">
            <v>รพช.</v>
          </cell>
          <cell r="G815">
            <v>30</v>
          </cell>
          <cell r="H815" t="str">
            <v>รพช.F2 &lt;=30,000</v>
          </cell>
          <cell r="I815">
            <v>1.48</v>
          </cell>
          <cell r="J815">
            <v>1.33</v>
          </cell>
          <cell r="K815">
            <v>1</v>
          </cell>
          <cell r="L815">
            <v>9023826.9199999999</v>
          </cell>
          <cell r="M815">
            <v>2239128.2400000002</v>
          </cell>
          <cell r="N815">
            <v>1</v>
          </cell>
          <cell r="O815">
            <v>5784921.4000000004</v>
          </cell>
          <cell r="P815">
            <v>111747.61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 t="str">
            <v>F</v>
          </cell>
        </row>
        <row r="816">
          <cell r="D816" t="str">
            <v>11342</v>
          </cell>
          <cell r="E816" t="str">
            <v>คลองท่อม,รพช.</v>
          </cell>
          <cell r="F816" t="str">
            <v>รพช.</v>
          </cell>
          <cell r="G816">
            <v>72</v>
          </cell>
          <cell r="H816" t="str">
            <v>รพช.F2 60,000-90,000</v>
          </cell>
          <cell r="I816">
            <v>2.52</v>
          </cell>
          <cell r="J816">
            <v>2.3199999999999998</v>
          </cell>
          <cell r="K816">
            <v>2.12</v>
          </cell>
          <cell r="L816">
            <v>49426709.789999999</v>
          </cell>
          <cell r="M816">
            <v>12631664.25</v>
          </cell>
          <cell r="N816">
            <v>0</v>
          </cell>
          <cell r="O816">
            <v>12967868.83</v>
          </cell>
          <cell r="P816">
            <v>36054759.719999999</v>
          </cell>
          <cell r="Q816">
            <v>0</v>
          </cell>
          <cell r="R816">
            <v>0</v>
          </cell>
          <cell r="S816">
            <v>0</v>
          </cell>
          <cell r="T816">
            <v>1</v>
          </cell>
          <cell r="U816">
            <v>0</v>
          </cell>
          <cell r="V816">
            <v>0</v>
          </cell>
          <cell r="W816">
            <v>0</v>
          </cell>
          <cell r="X816" t="str">
            <v>D</v>
          </cell>
        </row>
        <row r="817">
          <cell r="D817" t="str">
            <v>11343</v>
          </cell>
          <cell r="E817" t="str">
            <v>อ่าวลึก,รพช.</v>
          </cell>
          <cell r="F817" t="str">
            <v>รพช.</v>
          </cell>
          <cell r="G817">
            <v>85</v>
          </cell>
          <cell r="H817" t="str">
            <v>รพช.F2 30,000 - 60,000</v>
          </cell>
          <cell r="I817">
            <v>1.27</v>
          </cell>
          <cell r="J817">
            <v>1.1100000000000001</v>
          </cell>
          <cell r="K817">
            <v>0.81</v>
          </cell>
          <cell r="L817">
            <v>7537178.1100000003</v>
          </cell>
          <cell r="M817">
            <v>7662588.1699999999</v>
          </cell>
          <cell r="N817">
            <v>1</v>
          </cell>
          <cell r="O817">
            <v>12415893.35</v>
          </cell>
          <cell r="P817">
            <v>-4913855.7300000004</v>
          </cell>
          <cell r="Q817">
            <v>0</v>
          </cell>
          <cell r="R817">
            <v>0</v>
          </cell>
          <cell r="S817">
            <v>0</v>
          </cell>
          <cell r="T817">
            <v>1</v>
          </cell>
          <cell r="U817">
            <v>0</v>
          </cell>
          <cell r="V817">
            <v>0</v>
          </cell>
          <cell r="W817">
            <v>1</v>
          </cell>
          <cell r="X817" t="str">
            <v>C-</v>
          </cell>
        </row>
        <row r="818">
          <cell r="D818" t="str">
            <v>11344</v>
          </cell>
          <cell r="E818" t="str">
            <v>ปลายพระยา,รพช.</v>
          </cell>
          <cell r="F818" t="str">
            <v>รพช.</v>
          </cell>
          <cell r="G818">
            <v>47</v>
          </cell>
          <cell r="H818" t="str">
            <v>รพช.F2 30,000 - 60,000</v>
          </cell>
          <cell r="I818">
            <v>2.25</v>
          </cell>
          <cell r="J818">
            <v>2.09</v>
          </cell>
          <cell r="K818">
            <v>1.73</v>
          </cell>
          <cell r="L818">
            <v>23049911.09</v>
          </cell>
          <cell r="M818">
            <v>10145341.91</v>
          </cell>
          <cell r="N818">
            <v>0</v>
          </cell>
          <cell r="O818">
            <v>7836998.25</v>
          </cell>
          <cell r="P818">
            <v>13442715.140000001</v>
          </cell>
          <cell r="Q818">
            <v>0</v>
          </cell>
          <cell r="R818">
            <v>0</v>
          </cell>
          <cell r="S818">
            <v>0</v>
          </cell>
          <cell r="T818">
            <v>1</v>
          </cell>
          <cell r="U818">
            <v>0</v>
          </cell>
          <cell r="V818">
            <v>0</v>
          </cell>
          <cell r="W818">
            <v>1</v>
          </cell>
          <cell r="X818" t="str">
            <v>C-</v>
          </cell>
        </row>
        <row r="819">
          <cell r="D819" t="str">
            <v>11345</v>
          </cell>
          <cell r="E819" t="str">
            <v>ลำทับ,รพช.</v>
          </cell>
          <cell r="F819" t="str">
            <v>รพช.</v>
          </cell>
          <cell r="G819">
            <v>30</v>
          </cell>
          <cell r="H819" t="str">
            <v>รพช.F2 &lt;=30,000</v>
          </cell>
          <cell r="I819">
            <v>2.25</v>
          </cell>
          <cell r="J819">
            <v>1.87</v>
          </cell>
          <cell r="K819">
            <v>1.7</v>
          </cell>
          <cell r="L819">
            <v>19781589.879999999</v>
          </cell>
          <cell r="M819">
            <v>13263036.050000001</v>
          </cell>
          <cell r="N819">
            <v>0</v>
          </cell>
          <cell r="O819">
            <v>13528138.85</v>
          </cell>
          <cell r="P819">
            <v>10985415.1</v>
          </cell>
          <cell r="Q819">
            <v>1</v>
          </cell>
          <cell r="R819">
            <v>1</v>
          </cell>
          <cell r="S819">
            <v>0</v>
          </cell>
          <cell r="T819">
            <v>1</v>
          </cell>
          <cell r="U819">
            <v>0</v>
          </cell>
          <cell r="V819">
            <v>0</v>
          </cell>
          <cell r="W819">
            <v>0</v>
          </cell>
          <cell r="X819" t="str">
            <v>C</v>
          </cell>
        </row>
        <row r="820">
          <cell r="D820" t="str">
            <v>11346</v>
          </cell>
          <cell r="E820" t="str">
            <v>เหนือคลอง,รพช.</v>
          </cell>
          <cell r="F820" t="str">
            <v>รพช.</v>
          </cell>
          <cell r="G820">
            <v>45</v>
          </cell>
          <cell r="H820" t="str">
            <v>รพช.F2 30,000 - 60,000</v>
          </cell>
          <cell r="I820">
            <v>1.34</v>
          </cell>
          <cell r="J820">
            <v>1.18</v>
          </cell>
          <cell r="K820">
            <v>0.95</v>
          </cell>
          <cell r="L820">
            <v>9370474.6600000001</v>
          </cell>
          <cell r="M820">
            <v>3704919.31</v>
          </cell>
          <cell r="N820">
            <v>1</v>
          </cell>
          <cell r="O820">
            <v>4684472.33</v>
          </cell>
          <cell r="P820">
            <v>-1125753.33</v>
          </cell>
          <cell r="Q820">
            <v>0</v>
          </cell>
          <cell r="R820">
            <v>0</v>
          </cell>
          <cell r="S820">
            <v>0</v>
          </cell>
          <cell r="T820">
            <v>1</v>
          </cell>
          <cell r="U820">
            <v>0</v>
          </cell>
          <cell r="V820">
            <v>0</v>
          </cell>
          <cell r="W820">
            <v>0</v>
          </cell>
          <cell r="X820" t="str">
            <v>D</v>
          </cell>
        </row>
        <row r="821">
          <cell r="D821" t="str">
            <v>77753</v>
          </cell>
          <cell r="E821" t="str">
            <v>เกาะพีพี,รพช.</v>
          </cell>
          <cell r="F821" t="str">
            <v>รพช.</v>
          </cell>
          <cell r="G821">
            <v>10</v>
          </cell>
          <cell r="H821" t="str">
            <v>รพช.F3 &lt;=15,000</v>
          </cell>
          <cell r="I821">
            <v>15.15</v>
          </cell>
          <cell r="J821">
            <v>14.83</v>
          </cell>
          <cell r="K821">
            <v>14.28</v>
          </cell>
          <cell r="L821">
            <v>34308830.259999998</v>
          </cell>
          <cell r="M821">
            <v>6171097.3600000003</v>
          </cell>
          <cell r="N821">
            <v>0</v>
          </cell>
          <cell r="O821">
            <v>8887328.9100000001</v>
          </cell>
          <cell r="P821">
            <v>32196337.27</v>
          </cell>
          <cell r="Q821">
            <v>1</v>
          </cell>
          <cell r="R821">
            <v>0</v>
          </cell>
          <cell r="S821">
            <v>1</v>
          </cell>
          <cell r="T821">
            <v>1</v>
          </cell>
          <cell r="U821">
            <v>0</v>
          </cell>
          <cell r="V821">
            <v>0</v>
          </cell>
          <cell r="W821">
            <v>0</v>
          </cell>
          <cell r="X821" t="str">
            <v>C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2</v>
          </cell>
          <cell r="R822">
            <v>1</v>
          </cell>
          <cell r="S822">
            <v>3</v>
          </cell>
          <cell r="T822">
            <v>7</v>
          </cell>
          <cell r="U822">
            <v>0</v>
          </cell>
          <cell r="V822">
            <v>0</v>
          </cell>
          <cell r="W822">
            <v>4</v>
          </cell>
          <cell r="X822">
            <v>0</v>
          </cell>
        </row>
        <row r="823">
          <cell r="D823" t="str">
            <v>10744</v>
          </cell>
          <cell r="E823" t="str">
            <v>ชุมพรเขตรอุดมศักดิ์,รพท.</v>
          </cell>
          <cell r="F823" t="str">
            <v>รพท.</v>
          </cell>
          <cell r="G823">
            <v>509</v>
          </cell>
          <cell r="H823" t="str">
            <v>รพท.S &gt;400</v>
          </cell>
          <cell r="I823">
            <v>1.17</v>
          </cell>
          <cell r="J823">
            <v>1.04</v>
          </cell>
          <cell r="K823">
            <v>0.52</v>
          </cell>
          <cell r="L823">
            <v>59765440.600000001</v>
          </cell>
          <cell r="M823">
            <v>84155075.290000007</v>
          </cell>
          <cell r="N823">
            <v>2</v>
          </cell>
          <cell r="O823">
            <v>33525982.899999999</v>
          </cell>
          <cell r="P823">
            <v>-169686195.77000001</v>
          </cell>
          <cell r="Q823">
            <v>0</v>
          </cell>
          <cell r="R823">
            <v>1</v>
          </cell>
          <cell r="S823">
            <v>0</v>
          </cell>
          <cell r="T823">
            <v>0</v>
          </cell>
          <cell r="U823">
            <v>1</v>
          </cell>
          <cell r="V823">
            <v>0</v>
          </cell>
          <cell r="W823">
            <v>1</v>
          </cell>
          <cell r="X823" t="str">
            <v>C</v>
          </cell>
        </row>
        <row r="824">
          <cell r="D824" t="str">
            <v>11375</v>
          </cell>
          <cell r="E824" t="str">
            <v>ปากน้ำชุมพร,รพช.</v>
          </cell>
          <cell r="F824" t="str">
            <v>รพช.</v>
          </cell>
          <cell r="G824">
            <v>10</v>
          </cell>
          <cell r="H824" t="str">
            <v>รพช.F3 &lt;=15,000</v>
          </cell>
          <cell r="I824">
            <v>2.58</v>
          </cell>
          <cell r="J824">
            <v>2.5</v>
          </cell>
          <cell r="K824">
            <v>2.31</v>
          </cell>
          <cell r="L824">
            <v>37216988.210000001</v>
          </cell>
          <cell r="M824">
            <v>10506463.869999999</v>
          </cell>
          <cell r="N824">
            <v>0</v>
          </cell>
          <cell r="O824">
            <v>10975765.18</v>
          </cell>
          <cell r="P824">
            <v>31055901.870000001</v>
          </cell>
          <cell r="Q824">
            <v>0</v>
          </cell>
          <cell r="R824">
            <v>1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1</v>
          </cell>
          <cell r="X824" t="str">
            <v>C-</v>
          </cell>
        </row>
        <row r="825">
          <cell r="D825" t="str">
            <v>11376</v>
          </cell>
          <cell r="E825" t="str">
            <v>ท่าแซะ,รพช.</v>
          </cell>
          <cell r="F825" t="str">
            <v>รพช.</v>
          </cell>
          <cell r="G825">
            <v>60</v>
          </cell>
          <cell r="H825" t="str">
            <v>รพช.F1 50,000-100,000</v>
          </cell>
          <cell r="I825">
            <v>2.92</v>
          </cell>
          <cell r="J825">
            <v>2.79</v>
          </cell>
          <cell r="K825">
            <v>2.48</v>
          </cell>
          <cell r="L825">
            <v>65002398.030000001</v>
          </cell>
          <cell r="M825">
            <v>26438666.879999999</v>
          </cell>
          <cell r="N825">
            <v>0</v>
          </cell>
          <cell r="O825">
            <v>29467621.43</v>
          </cell>
          <cell r="P825">
            <v>50214243.5</v>
          </cell>
          <cell r="Q825">
            <v>1</v>
          </cell>
          <cell r="R825">
            <v>1</v>
          </cell>
          <cell r="S825">
            <v>1</v>
          </cell>
          <cell r="T825">
            <v>1</v>
          </cell>
          <cell r="U825">
            <v>0</v>
          </cell>
          <cell r="V825">
            <v>0</v>
          </cell>
          <cell r="W825">
            <v>1</v>
          </cell>
          <cell r="X825" t="str">
            <v>B</v>
          </cell>
        </row>
        <row r="826">
          <cell r="D826" t="str">
            <v>11377</v>
          </cell>
          <cell r="E826" t="str">
            <v>ปะทิว,รพช.</v>
          </cell>
          <cell r="F826" t="str">
            <v>รพช.</v>
          </cell>
          <cell r="G826">
            <v>60</v>
          </cell>
          <cell r="H826" t="str">
            <v>รพช.F2 &lt;=30,000</v>
          </cell>
          <cell r="I826">
            <v>1.53</v>
          </cell>
          <cell r="J826">
            <v>1.31</v>
          </cell>
          <cell r="K826">
            <v>1.07</v>
          </cell>
          <cell r="L826">
            <v>7431950.5099999998</v>
          </cell>
          <cell r="M826">
            <v>6459086.2599999998</v>
          </cell>
          <cell r="N826">
            <v>0</v>
          </cell>
          <cell r="O826">
            <v>5656861.5499999998</v>
          </cell>
          <cell r="P826">
            <v>1039723.52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1</v>
          </cell>
          <cell r="V826">
            <v>0</v>
          </cell>
          <cell r="W826">
            <v>0</v>
          </cell>
          <cell r="X826" t="str">
            <v>C-</v>
          </cell>
        </row>
        <row r="827">
          <cell r="D827" t="str">
            <v>11378</v>
          </cell>
          <cell r="E827" t="str">
            <v>มาบอำมฤต,รพช.</v>
          </cell>
          <cell r="F827" t="str">
            <v>รพช.</v>
          </cell>
          <cell r="G827">
            <v>30</v>
          </cell>
          <cell r="H827" t="str">
            <v>รพช.F2 &lt;=30,000</v>
          </cell>
          <cell r="I827">
            <v>2.2400000000000002</v>
          </cell>
          <cell r="J827">
            <v>2.15</v>
          </cell>
          <cell r="K827">
            <v>1.96</v>
          </cell>
          <cell r="L827">
            <v>25127981.140000001</v>
          </cell>
          <cell r="M827">
            <v>6562409.4900000002</v>
          </cell>
          <cell r="N827">
            <v>0</v>
          </cell>
          <cell r="O827">
            <v>7745590.8399999999</v>
          </cell>
          <cell r="P827">
            <v>19384194.359999999</v>
          </cell>
          <cell r="Q827">
            <v>0</v>
          </cell>
          <cell r="R827">
            <v>0</v>
          </cell>
          <cell r="S827">
            <v>0</v>
          </cell>
          <cell r="T827">
            <v>1</v>
          </cell>
          <cell r="U827">
            <v>0</v>
          </cell>
          <cell r="V827">
            <v>0</v>
          </cell>
          <cell r="W827">
            <v>0</v>
          </cell>
          <cell r="X827" t="str">
            <v>D</v>
          </cell>
        </row>
        <row r="828">
          <cell r="D828" t="str">
            <v>11379</v>
          </cell>
          <cell r="E828" t="str">
            <v>หลังสวน,รพช.</v>
          </cell>
          <cell r="F828" t="str">
            <v>รพช.</v>
          </cell>
          <cell r="G828">
            <v>120</v>
          </cell>
          <cell r="H828" t="str">
            <v>รพช. M2 &gt;100</v>
          </cell>
          <cell r="I828">
            <v>1.18</v>
          </cell>
          <cell r="J828">
            <v>1.1000000000000001</v>
          </cell>
          <cell r="K828">
            <v>0.69</v>
          </cell>
          <cell r="L828">
            <v>14776013.16</v>
          </cell>
          <cell r="M828">
            <v>31012357.5</v>
          </cell>
          <cell r="N828">
            <v>2</v>
          </cell>
          <cell r="O828">
            <v>35781140.630000003</v>
          </cell>
          <cell r="P828">
            <v>-25001310.190000001</v>
          </cell>
          <cell r="Q828">
            <v>1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1</v>
          </cell>
          <cell r="X828" t="str">
            <v>C-</v>
          </cell>
        </row>
        <row r="829">
          <cell r="D829" t="str">
            <v>11380</v>
          </cell>
          <cell r="E829" t="str">
            <v>ปากน้ำหลังสวน,รพช.</v>
          </cell>
          <cell r="F829" t="str">
            <v>รพช.</v>
          </cell>
          <cell r="G829">
            <v>10</v>
          </cell>
          <cell r="H829" t="str">
            <v>รพช.F3 15,000-25,000</v>
          </cell>
          <cell r="I829">
            <v>2.12</v>
          </cell>
          <cell r="J829">
            <v>1.99</v>
          </cell>
          <cell r="K829">
            <v>1.25</v>
          </cell>
          <cell r="L829">
            <v>14841317.609999999</v>
          </cell>
          <cell r="M829">
            <v>9865020.6099999994</v>
          </cell>
          <cell r="N829">
            <v>0</v>
          </cell>
          <cell r="O829">
            <v>8457667.3300000001</v>
          </cell>
          <cell r="P829">
            <v>3392796.58</v>
          </cell>
          <cell r="Q829">
            <v>0</v>
          </cell>
          <cell r="R829">
            <v>1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 t="str">
            <v>C-</v>
          </cell>
        </row>
        <row r="830">
          <cell r="D830" t="str">
            <v>11381</v>
          </cell>
          <cell r="E830" t="str">
            <v>ละแม,รพช.</v>
          </cell>
          <cell r="F830" t="str">
            <v>รพช.</v>
          </cell>
          <cell r="G830">
            <v>30</v>
          </cell>
          <cell r="H830" t="str">
            <v>รพช.F2 &lt;=30,000</v>
          </cell>
          <cell r="I830">
            <v>2.21</v>
          </cell>
          <cell r="J830">
            <v>2.0499999999999998</v>
          </cell>
          <cell r="K830">
            <v>1.65</v>
          </cell>
          <cell r="L830">
            <v>20316807.030000001</v>
          </cell>
          <cell r="M830">
            <v>12468874.640000001</v>
          </cell>
          <cell r="N830">
            <v>0</v>
          </cell>
          <cell r="O830">
            <v>14018826.369999999</v>
          </cell>
          <cell r="P830">
            <v>10948106.5</v>
          </cell>
          <cell r="Q830">
            <v>1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</v>
          </cell>
          <cell r="X830" t="str">
            <v>C-</v>
          </cell>
        </row>
        <row r="831">
          <cell r="D831" t="str">
            <v>11382</v>
          </cell>
          <cell r="E831" t="str">
            <v>พะโต๊ะ,รพช.</v>
          </cell>
          <cell r="F831" t="str">
            <v>รพช.</v>
          </cell>
          <cell r="G831">
            <v>30</v>
          </cell>
          <cell r="H831" t="str">
            <v>รพช.F2 &lt;=30,000</v>
          </cell>
          <cell r="I831">
            <v>1.75</v>
          </cell>
          <cell r="J831">
            <v>1.6</v>
          </cell>
          <cell r="K831">
            <v>1.46</v>
          </cell>
          <cell r="L831">
            <v>11786703.16</v>
          </cell>
          <cell r="M831">
            <v>7049353.6699999999</v>
          </cell>
          <cell r="N831">
            <v>0</v>
          </cell>
          <cell r="O831">
            <v>8967480.8499999996</v>
          </cell>
          <cell r="P831">
            <v>7177125.1799999997</v>
          </cell>
          <cell r="Q831">
            <v>0</v>
          </cell>
          <cell r="R831">
            <v>0</v>
          </cell>
          <cell r="S831">
            <v>0</v>
          </cell>
          <cell r="T831">
            <v>1</v>
          </cell>
          <cell r="U831">
            <v>1</v>
          </cell>
          <cell r="V831">
            <v>0</v>
          </cell>
          <cell r="W831">
            <v>0</v>
          </cell>
          <cell r="X831" t="str">
            <v>C-</v>
          </cell>
        </row>
        <row r="832">
          <cell r="D832" t="str">
            <v>11383</v>
          </cell>
          <cell r="E832" t="str">
            <v>สวี,รพช.</v>
          </cell>
          <cell r="F832" t="str">
            <v>รพช.</v>
          </cell>
          <cell r="G832">
            <v>60</v>
          </cell>
          <cell r="H832" t="str">
            <v>รพช.F2 30,000 - 60,000</v>
          </cell>
          <cell r="I832">
            <v>1.63</v>
          </cell>
          <cell r="J832">
            <v>1.53</v>
          </cell>
          <cell r="K832">
            <v>1.1100000000000001</v>
          </cell>
          <cell r="L832">
            <v>22140639</v>
          </cell>
          <cell r="M832">
            <v>18128704</v>
          </cell>
          <cell r="N832">
            <v>0</v>
          </cell>
          <cell r="O832">
            <v>17203262.489999998</v>
          </cell>
          <cell r="P832">
            <v>3996818.69</v>
          </cell>
          <cell r="Q832">
            <v>0</v>
          </cell>
          <cell r="R832">
            <v>1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1</v>
          </cell>
          <cell r="X832" t="str">
            <v>C-</v>
          </cell>
        </row>
        <row r="833">
          <cell r="D833" t="str">
            <v>11385</v>
          </cell>
          <cell r="E833" t="str">
            <v>ทุ่งตะโก,รพช.</v>
          </cell>
          <cell r="F833" t="str">
            <v>รพช.</v>
          </cell>
          <cell r="G833">
            <v>10</v>
          </cell>
          <cell r="H833" t="str">
            <v>รพช.F3 15,000-25,000</v>
          </cell>
          <cell r="I833">
            <v>1.8</v>
          </cell>
          <cell r="J833">
            <v>1.7</v>
          </cell>
          <cell r="K833">
            <v>1.22</v>
          </cell>
          <cell r="L833">
            <v>17636310.449999999</v>
          </cell>
          <cell r="M833">
            <v>8776362.3100000005</v>
          </cell>
          <cell r="N833">
            <v>0</v>
          </cell>
          <cell r="O833">
            <v>10464164.09</v>
          </cell>
          <cell r="P833">
            <v>4815533.87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 t="str">
            <v>F</v>
          </cell>
        </row>
        <row r="834"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3</v>
          </cell>
          <cell r="R834">
            <v>5</v>
          </cell>
          <cell r="S834">
            <v>1</v>
          </cell>
          <cell r="T834">
            <v>4</v>
          </cell>
          <cell r="U834">
            <v>3</v>
          </cell>
          <cell r="V834">
            <v>0</v>
          </cell>
          <cell r="W834">
            <v>7</v>
          </cell>
          <cell r="X834">
            <v>0</v>
          </cell>
        </row>
        <row r="835">
          <cell r="D835" t="str">
            <v>10680</v>
          </cell>
          <cell r="E835" t="str">
            <v>มหาราชนครศรีธรรมราช,รพศ.</v>
          </cell>
          <cell r="F835" t="str">
            <v>รพศ.</v>
          </cell>
          <cell r="G835">
            <v>756</v>
          </cell>
          <cell r="H835" t="str">
            <v>รพศ.A &gt;700 to &lt;1000</v>
          </cell>
          <cell r="I835">
            <v>2.92</v>
          </cell>
          <cell r="J835">
            <v>2.5099999999999998</v>
          </cell>
          <cell r="K835">
            <v>1.24</v>
          </cell>
          <cell r="L835">
            <v>772917119.84000003</v>
          </cell>
          <cell r="M835">
            <v>563288558.63999999</v>
          </cell>
          <cell r="N835">
            <v>0</v>
          </cell>
          <cell r="O835">
            <v>276147957.05000001</v>
          </cell>
          <cell r="P835">
            <v>94551666.579999998</v>
          </cell>
          <cell r="Q835">
            <v>1</v>
          </cell>
          <cell r="R835">
            <v>1</v>
          </cell>
          <cell r="S835">
            <v>1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 t="str">
            <v>C</v>
          </cell>
        </row>
        <row r="836">
          <cell r="D836" t="str">
            <v>11322</v>
          </cell>
          <cell r="E836" t="str">
            <v>พรหมคีรี,รพช.</v>
          </cell>
          <cell r="F836" t="str">
            <v>รพช.</v>
          </cell>
          <cell r="G836">
            <v>30</v>
          </cell>
          <cell r="H836" t="str">
            <v>รพช.F2 30,000 - 60,000</v>
          </cell>
          <cell r="I836">
            <v>1.77</v>
          </cell>
          <cell r="J836">
            <v>1.62</v>
          </cell>
          <cell r="K836">
            <v>1.38</v>
          </cell>
          <cell r="L836">
            <v>11449647.710000001</v>
          </cell>
          <cell r="M836">
            <v>9779534.75</v>
          </cell>
          <cell r="N836">
            <v>0</v>
          </cell>
          <cell r="O836">
            <v>8809076.4399999995</v>
          </cell>
          <cell r="P836">
            <v>5648148.1600000001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1</v>
          </cell>
          <cell r="V836">
            <v>0</v>
          </cell>
          <cell r="W836">
            <v>1</v>
          </cell>
          <cell r="X836" t="str">
            <v>B-</v>
          </cell>
        </row>
        <row r="837">
          <cell r="D837" t="str">
            <v>11324</v>
          </cell>
          <cell r="E837" t="str">
            <v>ลานสะกา,รพช.</v>
          </cell>
          <cell r="F837" t="str">
            <v>รพช.</v>
          </cell>
          <cell r="G837">
            <v>60</v>
          </cell>
          <cell r="H837" t="str">
            <v>รพช.F2 30,000 - 60,000</v>
          </cell>
          <cell r="I837">
            <v>1.28</v>
          </cell>
          <cell r="J837">
            <v>1.1000000000000001</v>
          </cell>
          <cell r="K837">
            <v>0.79</v>
          </cell>
          <cell r="L837">
            <v>8025336.4500000002</v>
          </cell>
          <cell r="M837">
            <v>12059643.4</v>
          </cell>
          <cell r="N837">
            <v>2</v>
          </cell>
          <cell r="O837">
            <v>10473437.289999999</v>
          </cell>
          <cell r="P837">
            <v>-5918755.46</v>
          </cell>
          <cell r="Q837">
            <v>0</v>
          </cell>
          <cell r="R837">
            <v>0</v>
          </cell>
          <cell r="S837">
            <v>0</v>
          </cell>
          <cell r="T837">
            <v>1</v>
          </cell>
          <cell r="U837">
            <v>0</v>
          </cell>
          <cell r="V837">
            <v>0</v>
          </cell>
          <cell r="W837">
            <v>0</v>
          </cell>
          <cell r="X837" t="str">
            <v>D</v>
          </cell>
        </row>
        <row r="838">
          <cell r="D838" t="str">
            <v>11325</v>
          </cell>
          <cell r="E838" t="str">
            <v>รพร.ฉวาง</v>
          </cell>
          <cell r="F838" t="str">
            <v>รพช.</v>
          </cell>
          <cell r="G838">
            <v>90</v>
          </cell>
          <cell r="H838" t="str">
            <v>รพช. M2 &lt;=100</v>
          </cell>
          <cell r="I838">
            <v>1.06</v>
          </cell>
          <cell r="J838">
            <v>0.96</v>
          </cell>
          <cell r="K838">
            <v>0.86</v>
          </cell>
          <cell r="L838">
            <v>3583163.24</v>
          </cell>
          <cell r="M838">
            <v>9071691.6400000006</v>
          </cell>
          <cell r="N838">
            <v>2</v>
          </cell>
          <cell r="O838">
            <v>9888869.9499999993</v>
          </cell>
          <cell r="P838">
            <v>-7703583.0499999998</v>
          </cell>
          <cell r="Q838">
            <v>0</v>
          </cell>
          <cell r="R838">
            <v>0</v>
          </cell>
          <cell r="S838">
            <v>0</v>
          </cell>
          <cell r="T838">
            <v>1</v>
          </cell>
          <cell r="U838">
            <v>1</v>
          </cell>
          <cell r="V838">
            <v>0</v>
          </cell>
          <cell r="W838">
            <v>0</v>
          </cell>
          <cell r="X838" t="str">
            <v>C-</v>
          </cell>
        </row>
        <row r="839">
          <cell r="D839" t="str">
            <v>11326</v>
          </cell>
          <cell r="E839" t="str">
            <v>พิปูน,รพช.</v>
          </cell>
          <cell r="F839" t="str">
            <v>รพช.</v>
          </cell>
          <cell r="G839">
            <v>34</v>
          </cell>
          <cell r="H839" t="str">
            <v>รพช.F2 &lt;=30,000</v>
          </cell>
          <cell r="I839">
            <v>2.91</v>
          </cell>
          <cell r="J839">
            <v>2.7</v>
          </cell>
          <cell r="K839">
            <v>2.54</v>
          </cell>
          <cell r="L839">
            <v>24405236.309999999</v>
          </cell>
          <cell r="M839">
            <v>13315889.41</v>
          </cell>
          <cell r="N839">
            <v>0</v>
          </cell>
          <cell r="O839">
            <v>13312008.800000001</v>
          </cell>
          <cell r="P839">
            <v>19827485.93</v>
          </cell>
          <cell r="Q839">
            <v>1</v>
          </cell>
          <cell r="R839">
            <v>1</v>
          </cell>
          <cell r="S839">
            <v>0</v>
          </cell>
          <cell r="T839">
            <v>1</v>
          </cell>
          <cell r="U839">
            <v>0</v>
          </cell>
          <cell r="V839">
            <v>0</v>
          </cell>
          <cell r="W839">
            <v>1</v>
          </cell>
          <cell r="X839" t="str">
            <v>B-</v>
          </cell>
        </row>
        <row r="840">
          <cell r="D840" t="str">
            <v>11327</v>
          </cell>
          <cell r="E840" t="str">
            <v>เชียรใหญ่,รพช.</v>
          </cell>
          <cell r="F840" t="str">
            <v>รพช.</v>
          </cell>
          <cell r="G840">
            <v>60</v>
          </cell>
          <cell r="H840" t="str">
            <v>รพช.F1 &lt;=50,000</v>
          </cell>
          <cell r="I840">
            <v>1.17</v>
          </cell>
          <cell r="J840">
            <v>1.08</v>
          </cell>
          <cell r="K840">
            <v>0.9</v>
          </cell>
          <cell r="L840">
            <v>7917359.6699999999</v>
          </cell>
          <cell r="M840">
            <v>11459159.9</v>
          </cell>
          <cell r="N840">
            <v>1</v>
          </cell>
          <cell r="O840">
            <v>10897912.27</v>
          </cell>
          <cell r="P840">
            <v>-5145273.05</v>
          </cell>
          <cell r="Q840">
            <v>0</v>
          </cell>
          <cell r="R840">
            <v>1</v>
          </cell>
          <cell r="S840">
            <v>0</v>
          </cell>
          <cell r="T840">
            <v>1</v>
          </cell>
          <cell r="U840">
            <v>0</v>
          </cell>
          <cell r="V840">
            <v>0</v>
          </cell>
          <cell r="W840">
            <v>0</v>
          </cell>
          <cell r="X840" t="str">
            <v>C-</v>
          </cell>
        </row>
        <row r="841">
          <cell r="D841" t="str">
            <v>11328</v>
          </cell>
          <cell r="E841" t="str">
            <v>ชะอวด,รพช.</v>
          </cell>
          <cell r="F841" t="str">
            <v>รพช.</v>
          </cell>
          <cell r="G841">
            <v>60</v>
          </cell>
          <cell r="H841" t="str">
            <v>รพช.F1 50,000-100,000</v>
          </cell>
          <cell r="I841">
            <v>4.28</v>
          </cell>
          <cell r="J841">
            <v>4.01</v>
          </cell>
          <cell r="K841">
            <v>3.85</v>
          </cell>
          <cell r="L841">
            <v>72817054.469999999</v>
          </cell>
          <cell r="M841">
            <v>20058526.550000001</v>
          </cell>
          <cell r="N841">
            <v>0</v>
          </cell>
          <cell r="O841">
            <v>19505934.850000001</v>
          </cell>
          <cell r="P841">
            <v>63754433.380000003</v>
          </cell>
          <cell r="Q841">
            <v>1</v>
          </cell>
          <cell r="R841">
            <v>0</v>
          </cell>
          <cell r="S841">
            <v>0</v>
          </cell>
          <cell r="T841">
            <v>1</v>
          </cell>
          <cell r="U841">
            <v>1</v>
          </cell>
          <cell r="V841">
            <v>0</v>
          </cell>
          <cell r="W841">
            <v>0</v>
          </cell>
          <cell r="X841" t="str">
            <v>C</v>
          </cell>
        </row>
        <row r="842">
          <cell r="D842" t="str">
            <v>11329</v>
          </cell>
          <cell r="E842" t="str">
            <v>ท่าศาลา,รพช.</v>
          </cell>
          <cell r="F842" t="str">
            <v>รพช.</v>
          </cell>
          <cell r="G842">
            <v>270</v>
          </cell>
          <cell r="H842" t="str">
            <v>รพช. M2 &gt;100</v>
          </cell>
          <cell r="I842">
            <v>2.98</v>
          </cell>
          <cell r="J842">
            <v>2.71</v>
          </cell>
          <cell r="K842">
            <v>2.3199999999999998</v>
          </cell>
          <cell r="L842">
            <v>176870225.87</v>
          </cell>
          <cell r="M842">
            <v>31578736.100000001</v>
          </cell>
          <cell r="N842">
            <v>0</v>
          </cell>
          <cell r="O842">
            <v>37484891.189999998</v>
          </cell>
          <cell r="P842">
            <v>118435918.7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 t="str">
            <v>F</v>
          </cell>
        </row>
        <row r="843">
          <cell r="D843" t="str">
            <v>11330</v>
          </cell>
          <cell r="E843" t="str">
            <v>ทุ่งสง,รพท.</v>
          </cell>
          <cell r="F843" t="str">
            <v>รพท.</v>
          </cell>
          <cell r="G843">
            <v>276</v>
          </cell>
          <cell r="H843" t="str">
            <v>รพท. M1 &gt;200</v>
          </cell>
          <cell r="I843">
            <v>1.67</v>
          </cell>
          <cell r="J843">
            <v>1.56</v>
          </cell>
          <cell r="K843">
            <v>1.18</v>
          </cell>
          <cell r="L843">
            <v>125630596.86</v>
          </cell>
          <cell r="M843">
            <v>100180840.09999999</v>
          </cell>
          <cell r="N843">
            <v>0</v>
          </cell>
          <cell r="O843">
            <v>123243884.51000001</v>
          </cell>
          <cell r="P843">
            <v>34010025.219999999</v>
          </cell>
          <cell r="Q843">
            <v>1</v>
          </cell>
          <cell r="R843">
            <v>1</v>
          </cell>
          <cell r="S843">
            <v>0</v>
          </cell>
          <cell r="T843">
            <v>0</v>
          </cell>
          <cell r="U843">
            <v>1</v>
          </cell>
          <cell r="V843">
            <v>1</v>
          </cell>
          <cell r="W843">
            <v>1</v>
          </cell>
          <cell r="X843" t="str">
            <v>B</v>
          </cell>
        </row>
        <row r="844">
          <cell r="D844" t="str">
            <v>11331</v>
          </cell>
          <cell r="E844" t="str">
            <v>นาบอน,รพช.</v>
          </cell>
          <cell r="F844" t="str">
            <v>รพช.</v>
          </cell>
          <cell r="G844">
            <v>30</v>
          </cell>
          <cell r="H844" t="str">
            <v>รพช.F2 &lt;=30,000</v>
          </cell>
          <cell r="I844">
            <v>1.28</v>
          </cell>
          <cell r="J844">
            <v>1.1499999999999999</v>
          </cell>
          <cell r="K844">
            <v>0.83</v>
          </cell>
          <cell r="L844">
            <v>7596064.8700000001</v>
          </cell>
          <cell r="M844">
            <v>11787564.380000001</v>
          </cell>
          <cell r="N844">
            <v>1</v>
          </cell>
          <cell r="O844">
            <v>10745526.359999999</v>
          </cell>
          <cell r="P844">
            <v>-4009901.46</v>
          </cell>
          <cell r="Q844">
            <v>0</v>
          </cell>
          <cell r="R844">
            <v>1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 t="str">
            <v>D</v>
          </cell>
        </row>
        <row r="845">
          <cell r="D845" t="str">
            <v>11332</v>
          </cell>
          <cell r="E845" t="str">
            <v>ทุ่งใหญ่,รพช.</v>
          </cell>
          <cell r="F845" t="str">
            <v>รพช.</v>
          </cell>
          <cell r="G845">
            <v>60</v>
          </cell>
          <cell r="H845" t="str">
            <v>รพช.F1 50,000-100,000</v>
          </cell>
          <cell r="I845">
            <v>2.2200000000000002</v>
          </cell>
          <cell r="J845">
            <v>2.08</v>
          </cell>
          <cell r="K845">
            <v>1.35</v>
          </cell>
          <cell r="L845">
            <v>53228192.359999999</v>
          </cell>
          <cell r="M845">
            <v>34546211.380000003</v>
          </cell>
          <cell r="N845">
            <v>0</v>
          </cell>
          <cell r="O845">
            <v>32669591.579999998</v>
          </cell>
          <cell r="P845">
            <v>15744015.050000001</v>
          </cell>
          <cell r="Q845">
            <v>1</v>
          </cell>
          <cell r="R845">
            <v>1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 t="str">
            <v>C-</v>
          </cell>
        </row>
        <row r="846">
          <cell r="D846" t="str">
            <v>11333</v>
          </cell>
          <cell r="E846" t="str">
            <v>ปากพนัง,รพช.</v>
          </cell>
          <cell r="F846" t="str">
            <v>รพช.</v>
          </cell>
          <cell r="G846">
            <v>90</v>
          </cell>
          <cell r="H846" t="str">
            <v>รพช. M2 &lt;=100</v>
          </cell>
          <cell r="I846">
            <v>1.6</v>
          </cell>
          <cell r="J846">
            <v>1.5</v>
          </cell>
          <cell r="K846">
            <v>1.22</v>
          </cell>
          <cell r="L846">
            <v>29605000.68</v>
          </cell>
          <cell r="M846">
            <v>17016519.300000001</v>
          </cell>
          <cell r="N846">
            <v>0</v>
          </cell>
          <cell r="O846">
            <v>17504525.550000001</v>
          </cell>
          <cell r="P846">
            <v>10998696.380000001</v>
          </cell>
          <cell r="Q846">
            <v>0</v>
          </cell>
          <cell r="R846">
            <v>0</v>
          </cell>
          <cell r="S846">
            <v>0</v>
          </cell>
          <cell r="T846">
            <v>1</v>
          </cell>
          <cell r="U846">
            <v>0</v>
          </cell>
          <cell r="V846">
            <v>0</v>
          </cell>
          <cell r="W846">
            <v>1</v>
          </cell>
          <cell r="X846" t="str">
            <v>C-</v>
          </cell>
        </row>
        <row r="847">
          <cell r="D847" t="str">
            <v>11334</v>
          </cell>
          <cell r="E847" t="str">
            <v>ร่อนพิบูลย์,รพช.</v>
          </cell>
          <cell r="F847" t="str">
            <v>รพช.</v>
          </cell>
          <cell r="G847">
            <v>30</v>
          </cell>
          <cell r="H847" t="str">
            <v>รพช.F1 50,000-100,000</v>
          </cell>
          <cell r="I847">
            <v>1.73</v>
          </cell>
          <cell r="J847">
            <v>1.54</v>
          </cell>
          <cell r="K847">
            <v>1.31</v>
          </cell>
          <cell r="L847">
            <v>24596368.800000001</v>
          </cell>
          <cell r="M847">
            <v>21426210.300000001</v>
          </cell>
          <cell r="N847">
            <v>0</v>
          </cell>
          <cell r="O847">
            <v>22621098.32</v>
          </cell>
          <cell r="P847">
            <v>11024610.16</v>
          </cell>
          <cell r="Q847">
            <v>1</v>
          </cell>
          <cell r="R847">
            <v>1</v>
          </cell>
          <cell r="S847">
            <v>0</v>
          </cell>
          <cell r="T847">
            <v>0</v>
          </cell>
          <cell r="U847">
            <v>1</v>
          </cell>
          <cell r="V847">
            <v>0</v>
          </cell>
          <cell r="W847">
            <v>0</v>
          </cell>
          <cell r="X847" t="str">
            <v>C</v>
          </cell>
        </row>
        <row r="848">
          <cell r="D848" t="str">
            <v>11335</v>
          </cell>
          <cell r="E848" t="str">
            <v>สิชล,รพท.</v>
          </cell>
          <cell r="F848" t="str">
            <v>รพท.</v>
          </cell>
          <cell r="G848">
            <v>260</v>
          </cell>
          <cell r="H848" t="str">
            <v>รพท. M1 &gt;200</v>
          </cell>
          <cell r="I848">
            <v>6.06</v>
          </cell>
          <cell r="J848">
            <v>5.75</v>
          </cell>
          <cell r="K848">
            <v>4.95</v>
          </cell>
          <cell r="L848">
            <v>221842400.38999999</v>
          </cell>
          <cell r="M848">
            <v>71890794.939999998</v>
          </cell>
          <cell r="N848">
            <v>0</v>
          </cell>
          <cell r="O848">
            <v>90351576.980000004</v>
          </cell>
          <cell r="P848">
            <v>173382914.50999999</v>
          </cell>
          <cell r="Q848">
            <v>1</v>
          </cell>
          <cell r="R848">
            <v>1</v>
          </cell>
          <cell r="S848">
            <v>1</v>
          </cell>
          <cell r="T848">
            <v>1</v>
          </cell>
          <cell r="U848">
            <v>1</v>
          </cell>
          <cell r="V848">
            <v>0</v>
          </cell>
          <cell r="W848">
            <v>1</v>
          </cell>
          <cell r="X848" t="str">
            <v>A-</v>
          </cell>
        </row>
        <row r="849">
          <cell r="D849" t="str">
            <v>11336</v>
          </cell>
          <cell r="E849" t="str">
            <v>ขนอม,รพช.</v>
          </cell>
          <cell r="F849" t="str">
            <v>รพช.</v>
          </cell>
          <cell r="G849">
            <v>67</v>
          </cell>
          <cell r="H849" t="str">
            <v>รพช.F2 &lt;=30,000</v>
          </cell>
          <cell r="I849">
            <v>1.59</v>
          </cell>
          <cell r="J849">
            <v>1.51</v>
          </cell>
          <cell r="K849">
            <v>1.26</v>
          </cell>
          <cell r="L849">
            <v>13914301.32</v>
          </cell>
          <cell r="M849">
            <v>4744556.9000000004</v>
          </cell>
          <cell r="N849">
            <v>0</v>
          </cell>
          <cell r="O849">
            <v>7135373.5700000003</v>
          </cell>
          <cell r="P849">
            <v>6062985.3099999996</v>
          </cell>
          <cell r="Q849">
            <v>0</v>
          </cell>
          <cell r="R849">
            <v>0</v>
          </cell>
          <cell r="S849">
            <v>0</v>
          </cell>
          <cell r="T849">
            <v>1</v>
          </cell>
          <cell r="U849">
            <v>0</v>
          </cell>
          <cell r="V849">
            <v>0</v>
          </cell>
          <cell r="W849">
            <v>1</v>
          </cell>
          <cell r="X849" t="str">
            <v>C-</v>
          </cell>
        </row>
        <row r="850">
          <cell r="D850" t="str">
            <v>11337</v>
          </cell>
          <cell r="E850" t="str">
            <v>หัวไทร,รพช.</v>
          </cell>
          <cell r="F850" t="str">
            <v>รพช.</v>
          </cell>
          <cell r="G850">
            <v>60</v>
          </cell>
          <cell r="H850" t="str">
            <v>รพช.F2 30,000 - 60,000</v>
          </cell>
          <cell r="I850">
            <v>1.79</v>
          </cell>
          <cell r="J850">
            <v>1.67</v>
          </cell>
          <cell r="K850">
            <v>1.51</v>
          </cell>
          <cell r="L850">
            <v>26306902.469999999</v>
          </cell>
          <cell r="M850">
            <v>5878964.1900000004</v>
          </cell>
          <cell r="N850">
            <v>0</v>
          </cell>
          <cell r="O850">
            <v>6259971.7000000002</v>
          </cell>
          <cell r="P850">
            <v>17031682.050000001</v>
          </cell>
          <cell r="Q850">
            <v>0</v>
          </cell>
          <cell r="R850">
            <v>0</v>
          </cell>
          <cell r="S850">
            <v>0</v>
          </cell>
          <cell r="T850">
            <v>1</v>
          </cell>
          <cell r="U850">
            <v>1</v>
          </cell>
          <cell r="V850">
            <v>0</v>
          </cell>
          <cell r="W850">
            <v>0</v>
          </cell>
          <cell r="X850" t="str">
            <v>C-</v>
          </cell>
        </row>
        <row r="851">
          <cell r="D851" t="str">
            <v>11338</v>
          </cell>
          <cell r="E851" t="str">
            <v>บางขัน,รพช.</v>
          </cell>
          <cell r="F851" t="str">
            <v>รพช.</v>
          </cell>
          <cell r="G851">
            <v>30</v>
          </cell>
          <cell r="H851" t="str">
            <v>รพช.F2 30,000 - 60,000</v>
          </cell>
          <cell r="I851">
            <v>2.2999999999999998</v>
          </cell>
          <cell r="J851">
            <v>2.13</v>
          </cell>
          <cell r="K851">
            <v>2.04</v>
          </cell>
          <cell r="L851">
            <v>44679398.020000003</v>
          </cell>
          <cell r="M851">
            <v>23611857.359999999</v>
          </cell>
          <cell r="N851">
            <v>0</v>
          </cell>
          <cell r="O851">
            <v>22059586.789999999</v>
          </cell>
          <cell r="P851">
            <v>35864995.039999999</v>
          </cell>
          <cell r="Q851">
            <v>1</v>
          </cell>
          <cell r="R851">
            <v>1</v>
          </cell>
          <cell r="S851">
            <v>0</v>
          </cell>
          <cell r="T851">
            <v>1</v>
          </cell>
          <cell r="U851">
            <v>1</v>
          </cell>
          <cell r="V851">
            <v>0</v>
          </cell>
          <cell r="W851">
            <v>0</v>
          </cell>
          <cell r="X851" t="str">
            <v>B-</v>
          </cell>
        </row>
        <row r="852">
          <cell r="D852" t="str">
            <v>11339</v>
          </cell>
          <cell r="E852" t="str">
            <v>ถ้ำพรรณรา,รพช.</v>
          </cell>
          <cell r="F852" t="str">
            <v>รพช.</v>
          </cell>
          <cell r="G852">
            <v>10</v>
          </cell>
          <cell r="H852" t="str">
            <v>รพช.F3 15,000-25,000</v>
          </cell>
          <cell r="I852">
            <v>1.18</v>
          </cell>
          <cell r="J852">
            <v>1.0900000000000001</v>
          </cell>
          <cell r="K852">
            <v>0.86</v>
          </cell>
          <cell r="L852">
            <v>2973368.7</v>
          </cell>
          <cell r="M852">
            <v>6247485.1299999999</v>
          </cell>
          <cell r="N852">
            <v>1</v>
          </cell>
          <cell r="O852">
            <v>7846027.6100000003</v>
          </cell>
          <cell r="P852">
            <v>-2264217.38</v>
          </cell>
          <cell r="Q852">
            <v>0</v>
          </cell>
          <cell r="R852">
            <v>0</v>
          </cell>
          <cell r="S852">
            <v>0</v>
          </cell>
          <cell r="T852">
            <v>1</v>
          </cell>
          <cell r="U852">
            <v>0</v>
          </cell>
          <cell r="V852">
            <v>0</v>
          </cell>
          <cell r="W852">
            <v>1</v>
          </cell>
          <cell r="X852" t="str">
            <v>C-</v>
          </cell>
        </row>
        <row r="853">
          <cell r="D853" t="str">
            <v>11660</v>
          </cell>
          <cell r="E853" t="str">
            <v>จุฬาภรณ์,รพช.</v>
          </cell>
          <cell r="F853" t="str">
            <v>รพช.</v>
          </cell>
          <cell r="G853">
            <v>36</v>
          </cell>
          <cell r="H853" t="str">
            <v>รพช.F2 &lt;=30,000</v>
          </cell>
          <cell r="I853">
            <v>1.56</v>
          </cell>
          <cell r="J853">
            <v>1.44</v>
          </cell>
          <cell r="K853">
            <v>1.29</v>
          </cell>
          <cell r="L853">
            <v>11782137.939999999</v>
          </cell>
          <cell r="M853">
            <v>8801124.5</v>
          </cell>
          <cell r="N853">
            <v>0</v>
          </cell>
          <cell r="O853">
            <v>8237681.3200000003</v>
          </cell>
          <cell r="P853">
            <v>6104745.3499999996</v>
          </cell>
          <cell r="Q853">
            <v>0</v>
          </cell>
          <cell r="R853">
            <v>0</v>
          </cell>
          <cell r="S853">
            <v>0</v>
          </cell>
          <cell r="T853">
            <v>1</v>
          </cell>
          <cell r="U853">
            <v>0</v>
          </cell>
          <cell r="V853">
            <v>0</v>
          </cell>
          <cell r="W853">
            <v>0</v>
          </cell>
          <cell r="X853" t="str">
            <v>D</v>
          </cell>
        </row>
        <row r="854">
          <cell r="D854" t="str">
            <v>40491</v>
          </cell>
          <cell r="E854" t="str">
            <v>เฉลิมพระเกียรติ,รพช.</v>
          </cell>
          <cell r="F854" t="str">
            <v>รพช.</v>
          </cell>
          <cell r="G854">
            <v>10</v>
          </cell>
          <cell r="H854" t="str">
            <v>รพช.F3 15,000-25,000</v>
          </cell>
          <cell r="I854">
            <v>2.83</v>
          </cell>
          <cell r="J854">
            <v>2.4900000000000002</v>
          </cell>
          <cell r="K854">
            <v>1.87</v>
          </cell>
          <cell r="L854">
            <v>18059397.91</v>
          </cell>
          <cell r="M854">
            <v>16106911.689999999</v>
          </cell>
          <cell r="N854">
            <v>0</v>
          </cell>
          <cell r="O854">
            <v>18354444.16</v>
          </cell>
          <cell r="P854">
            <v>8725243.9900000002</v>
          </cell>
          <cell r="Q854">
            <v>1</v>
          </cell>
          <cell r="R854">
            <v>1</v>
          </cell>
          <cell r="S854">
            <v>0</v>
          </cell>
          <cell r="T854">
            <v>1</v>
          </cell>
          <cell r="U854">
            <v>0</v>
          </cell>
          <cell r="V854">
            <v>0</v>
          </cell>
          <cell r="W854">
            <v>0</v>
          </cell>
          <cell r="X854" t="str">
            <v>C</v>
          </cell>
        </row>
        <row r="855">
          <cell r="D855" t="str">
            <v>40492</v>
          </cell>
          <cell r="E855" t="str">
            <v>พ่อท่านคล้ายวาจาสิทธิ์,รพช.</v>
          </cell>
          <cell r="F855" t="str">
            <v>รพช.</v>
          </cell>
          <cell r="G855">
            <v>10</v>
          </cell>
          <cell r="H855" t="str">
            <v>รพช.F3 15,000-25,000</v>
          </cell>
          <cell r="I855">
            <v>1.74</v>
          </cell>
          <cell r="J855">
            <v>1.59</v>
          </cell>
          <cell r="K855">
            <v>1.22</v>
          </cell>
          <cell r="L855">
            <v>11807535.460000001</v>
          </cell>
          <cell r="M855">
            <v>14185500.380000001</v>
          </cell>
          <cell r="N855">
            <v>0</v>
          </cell>
          <cell r="O855">
            <v>14143944.49</v>
          </cell>
          <cell r="P855">
            <v>3540608.54</v>
          </cell>
          <cell r="Q855">
            <v>1</v>
          </cell>
          <cell r="R855">
            <v>1</v>
          </cell>
          <cell r="S855">
            <v>0</v>
          </cell>
          <cell r="T855">
            <v>1</v>
          </cell>
          <cell r="U855">
            <v>0</v>
          </cell>
          <cell r="V855">
            <v>0</v>
          </cell>
          <cell r="W855">
            <v>0</v>
          </cell>
          <cell r="X855" t="str">
            <v>C</v>
          </cell>
        </row>
        <row r="856">
          <cell r="D856" t="str">
            <v>40742</v>
          </cell>
          <cell r="E856" t="str">
            <v>นบพิตำ,รพช.</v>
          </cell>
          <cell r="F856" t="str">
            <v>รพช.</v>
          </cell>
          <cell r="G856">
            <v>0</v>
          </cell>
          <cell r="H856" t="str">
            <v>รพช.F3 15,000-25,000</v>
          </cell>
          <cell r="I856">
            <v>1.66</v>
          </cell>
          <cell r="J856">
            <v>1.5</v>
          </cell>
          <cell r="K856">
            <v>1.48</v>
          </cell>
          <cell r="L856">
            <v>15459366.359999999</v>
          </cell>
          <cell r="M856">
            <v>5521904.3700000001</v>
          </cell>
          <cell r="N856">
            <v>0</v>
          </cell>
          <cell r="O856">
            <v>5023189.28</v>
          </cell>
          <cell r="P856">
            <v>11090021.99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</v>
          </cell>
          <cell r="V856">
            <v>0</v>
          </cell>
          <cell r="W856">
            <v>0</v>
          </cell>
          <cell r="X856" t="str">
            <v>D</v>
          </cell>
        </row>
        <row r="857">
          <cell r="D857" t="str">
            <v>40743</v>
          </cell>
          <cell r="E857" t="str">
            <v>พระพรหม,รพช.</v>
          </cell>
          <cell r="F857" t="str">
            <v>รพช.</v>
          </cell>
          <cell r="G857">
            <v>0</v>
          </cell>
          <cell r="H857" t="str">
            <v>รพช.F3 &gt;=25,000</v>
          </cell>
          <cell r="I857">
            <v>6.02</v>
          </cell>
          <cell r="J857">
            <v>5.78</v>
          </cell>
          <cell r="K857">
            <v>5.55</v>
          </cell>
          <cell r="L857">
            <v>56682449.960000001</v>
          </cell>
          <cell r="M857">
            <v>19150416.420000002</v>
          </cell>
          <cell r="N857">
            <v>0</v>
          </cell>
          <cell r="O857">
            <v>17082119.280000001</v>
          </cell>
          <cell r="P857">
            <v>51380253.719999999</v>
          </cell>
          <cell r="Q857">
            <v>1</v>
          </cell>
          <cell r="R857">
            <v>1</v>
          </cell>
          <cell r="S857">
            <v>0</v>
          </cell>
          <cell r="T857">
            <v>1</v>
          </cell>
          <cell r="U857">
            <v>0</v>
          </cell>
          <cell r="V857">
            <v>0</v>
          </cell>
          <cell r="W857">
            <v>0</v>
          </cell>
          <cell r="X857" t="str">
            <v>C</v>
          </cell>
        </row>
        <row r="858"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11</v>
          </cell>
          <cell r="R858">
            <v>13</v>
          </cell>
          <cell r="S858">
            <v>2</v>
          </cell>
          <cell r="T858">
            <v>16</v>
          </cell>
          <cell r="U858">
            <v>9</v>
          </cell>
          <cell r="V858">
            <v>1</v>
          </cell>
          <cell r="W858">
            <v>7</v>
          </cell>
          <cell r="X858">
            <v>0</v>
          </cell>
        </row>
        <row r="859">
          <cell r="D859" t="str">
            <v>10739</v>
          </cell>
          <cell r="E859" t="str">
            <v>พังงา,รพท.</v>
          </cell>
          <cell r="F859" t="str">
            <v>รพท.</v>
          </cell>
          <cell r="G859">
            <v>215</v>
          </cell>
          <cell r="H859" t="str">
            <v>รพท.S &lt;=400</v>
          </cell>
          <cell r="I859">
            <v>1.64</v>
          </cell>
          <cell r="J859">
            <v>1.45</v>
          </cell>
          <cell r="K859">
            <v>0.56000000000000005</v>
          </cell>
          <cell r="L859">
            <v>50320698.359999999</v>
          </cell>
          <cell r="M859">
            <v>33994247.350000001</v>
          </cell>
          <cell r="N859">
            <v>1</v>
          </cell>
          <cell r="O859">
            <v>39531115.200000003</v>
          </cell>
          <cell r="P859">
            <v>-34623398.270000003</v>
          </cell>
          <cell r="Q859">
            <v>1</v>
          </cell>
          <cell r="R859">
            <v>1</v>
          </cell>
          <cell r="S859">
            <v>1</v>
          </cell>
          <cell r="T859">
            <v>0</v>
          </cell>
          <cell r="U859">
            <v>1</v>
          </cell>
          <cell r="V859">
            <v>1</v>
          </cell>
          <cell r="W859">
            <v>1</v>
          </cell>
          <cell r="X859" t="str">
            <v>A-</v>
          </cell>
        </row>
        <row r="860">
          <cell r="D860" t="str">
            <v>10740</v>
          </cell>
          <cell r="E860" t="str">
            <v>ตะกั่วป่า,รพท.</v>
          </cell>
          <cell r="F860" t="str">
            <v>รพท.</v>
          </cell>
          <cell r="G860">
            <v>209</v>
          </cell>
          <cell r="H860" t="str">
            <v>รพท. M1 &gt;200</v>
          </cell>
          <cell r="I860">
            <v>2.06</v>
          </cell>
          <cell r="J860">
            <v>1.96</v>
          </cell>
          <cell r="K860">
            <v>1.41</v>
          </cell>
          <cell r="L860">
            <v>60179953.600000001</v>
          </cell>
          <cell r="M860">
            <v>9011701.5700000003</v>
          </cell>
          <cell r="N860">
            <v>0</v>
          </cell>
          <cell r="O860">
            <v>20629054.579999998</v>
          </cell>
          <cell r="P860">
            <v>23288629.260000002</v>
          </cell>
          <cell r="Q860">
            <v>0</v>
          </cell>
          <cell r="R860">
            <v>0</v>
          </cell>
          <cell r="S860">
            <v>0</v>
          </cell>
          <cell r="T860">
            <v>1</v>
          </cell>
          <cell r="U860">
            <v>1</v>
          </cell>
          <cell r="V860">
            <v>1</v>
          </cell>
          <cell r="W860">
            <v>1</v>
          </cell>
          <cell r="X860" t="str">
            <v>B-</v>
          </cell>
        </row>
        <row r="861">
          <cell r="D861" t="str">
            <v>11347</v>
          </cell>
          <cell r="E861" t="str">
            <v>เกาะยาวชัยพัฒน์,รพช.</v>
          </cell>
          <cell r="F861" t="str">
            <v>รพช.</v>
          </cell>
          <cell r="G861">
            <v>30</v>
          </cell>
          <cell r="H861" t="str">
            <v>รพช.F2 &lt;=30,000</v>
          </cell>
          <cell r="I861">
            <v>2.31</v>
          </cell>
          <cell r="J861">
            <v>2.19</v>
          </cell>
          <cell r="K861">
            <v>1.96</v>
          </cell>
          <cell r="L861">
            <v>13455685.23</v>
          </cell>
          <cell r="M861">
            <v>23666862.82</v>
          </cell>
          <cell r="N861">
            <v>0</v>
          </cell>
          <cell r="O861">
            <v>10764826.84</v>
          </cell>
          <cell r="P861">
            <v>9858251.2300000004</v>
          </cell>
          <cell r="Q861">
            <v>1</v>
          </cell>
          <cell r="R861">
            <v>1</v>
          </cell>
          <cell r="S861">
            <v>0</v>
          </cell>
          <cell r="T861">
            <v>1</v>
          </cell>
          <cell r="U861">
            <v>0</v>
          </cell>
          <cell r="V861">
            <v>0</v>
          </cell>
          <cell r="W861">
            <v>0</v>
          </cell>
          <cell r="X861" t="str">
            <v>C</v>
          </cell>
        </row>
        <row r="862">
          <cell r="D862" t="str">
            <v>11348</v>
          </cell>
          <cell r="E862" t="str">
            <v>กะปงชัยพัฒน์,รพช.</v>
          </cell>
          <cell r="F862" t="str">
            <v>รพช.</v>
          </cell>
          <cell r="G862">
            <v>30</v>
          </cell>
          <cell r="H862" t="str">
            <v>รพช.F2 &lt;=30,000</v>
          </cell>
          <cell r="I862">
            <v>1.03</v>
          </cell>
          <cell r="J862">
            <v>0.98</v>
          </cell>
          <cell r="K862">
            <v>0.71</v>
          </cell>
          <cell r="L862">
            <v>552439.46</v>
          </cell>
          <cell r="M862">
            <v>3064156.94</v>
          </cell>
          <cell r="N862">
            <v>3</v>
          </cell>
          <cell r="O862">
            <v>4321785.0199999996</v>
          </cell>
          <cell r="P862">
            <v>-5129971.99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 t="str">
            <v>F</v>
          </cell>
        </row>
        <row r="863">
          <cell r="D863" t="str">
            <v>11349</v>
          </cell>
          <cell r="E863" t="str">
            <v>ตะกั่วทุ่ง,รพช.</v>
          </cell>
          <cell r="F863" t="str">
            <v>รพช.</v>
          </cell>
          <cell r="G863">
            <v>30</v>
          </cell>
          <cell r="H863" t="str">
            <v>รพช.F2 30,000 - 60,000</v>
          </cell>
          <cell r="I863">
            <v>1.1499999999999999</v>
          </cell>
          <cell r="J863">
            <v>1.06</v>
          </cell>
          <cell r="K863">
            <v>0.51</v>
          </cell>
          <cell r="L863">
            <v>5789943.4500000002</v>
          </cell>
          <cell r="M863">
            <v>-286388.24</v>
          </cell>
          <cell r="N863">
            <v>3</v>
          </cell>
          <cell r="O863">
            <v>1874627.8</v>
          </cell>
          <cell r="P863">
            <v>-18271440.309999999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1</v>
          </cell>
          <cell r="W863">
            <v>0</v>
          </cell>
          <cell r="X863" t="str">
            <v>D</v>
          </cell>
        </row>
        <row r="864">
          <cell r="D864" t="str">
            <v>11350</v>
          </cell>
          <cell r="E864" t="str">
            <v>บางไทร,รพช.</v>
          </cell>
          <cell r="F864" t="str">
            <v>รพช.</v>
          </cell>
          <cell r="G864">
            <v>0</v>
          </cell>
          <cell r="H864" t="str">
            <v>รพช.F3 &lt;=15,000</v>
          </cell>
          <cell r="I864">
            <v>1.1000000000000001</v>
          </cell>
          <cell r="J864">
            <v>1.04</v>
          </cell>
          <cell r="K864">
            <v>0.86</v>
          </cell>
          <cell r="L864">
            <v>2039722.33</v>
          </cell>
          <cell r="M864">
            <v>3650845.34</v>
          </cell>
          <cell r="N864">
            <v>1</v>
          </cell>
          <cell r="O864">
            <v>4084797.51</v>
          </cell>
          <cell r="P864">
            <v>-3083226.4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 t="str">
            <v>F</v>
          </cell>
        </row>
        <row r="865">
          <cell r="D865" t="str">
            <v>11352</v>
          </cell>
          <cell r="E865" t="str">
            <v>คุระบุรีชัยพัฒน์,รพช.</v>
          </cell>
          <cell r="F865" t="str">
            <v>รพช.</v>
          </cell>
          <cell r="G865">
            <v>30</v>
          </cell>
          <cell r="H865" t="str">
            <v>รพช.F2 &lt;=30,000</v>
          </cell>
          <cell r="I865">
            <v>1.45</v>
          </cell>
          <cell r="J865">
            <v>1.35</v>
          </cell>
          <cell r="K865">
            <v>1.1299999999999999</v>
          </cell>
          <cell r="L865">
            <v>11778672.310000001</v>
          </cell>
          <cell r="M865">
            <v>-2594860.1</v>
          </cell>
          <cell r="N865">
            <v>2</v>
          </cell>
          <cell r="O865">
            <v>1092768.1100000001</v>
          </cell>
          <cell r="P865">
            <v>3452271.18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 t="str">
            <v>F</v>
          </cell>
        </row>
        <row r="866">
          <cell r="D866" t="str">
            <v>11353</v>
          </cell>
          <cell r="E866" t="str">
            <v>ทับปุด,รพช.</v>
          </cell>
          <cell r="F866" t="str">
            <v>รพช.</v>
          </cell>
          <cell r="G866">
            <v>30</v>
          </cell>
          <cell r="H866" t="str">
            <v>รพช.F2 &lt;=30,000</v>
          </cell>
          <cell r="I866">
            <v>1.21</v>
          </cell>
          <cell r="J866">
            <v>1.1200000000000001</v>
          </cell>
          <cell r="K866">
            <v>0.99</v>
          </cell>
          <cell r="L866">
            <v>5913870.8499999996</v>
          </cell>
          <cell r="M866">
            <v>194595.73</v>
          </cell>
          <cell r="N866">
            <v>1</v>
          </cell>
          <cell r="O866">
            <v>221537.4</v>
          </cell>
          <cell r="P866">
            <v>-349439.09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 t="str">
            <v>F</v>
          </cell>
        </row>
        <row r="867">
          <cell r="D867" t="str">
            <v>11354</v>
          </cell>
          <cell r="E867" t="str">
            <v>ท้ายเหมืองชัยพัฒน์,รพช.</v>
          </cell>
          <cell r="F867" t="str">
            <v>รพช.</v>
          </cell>
          <cell r="G867">
            <v>30</v>
          </cell>
          <cell r="H867" t="str">
            <v>รพช.F2 30,000 - 60,000</v>
          </cell>
          <cell r="I867">
            <v>1.18</v>
          </cell>
          <cell r="J867">
            <v>1.1299999999999999</v>
          </cell>
          <cell r="K867">
            <v>0.73</v>
          </cell>
          <cell r="L867">
            <v>6987842.79</v>
          </cell>
          <cell r="M867">
            <v>12321825.93</v>
          </cell>
          <cell r="N867">
            <v>2</v>
          </cell>
          <cell r="O867">
            <v>13864666.35</v>
          </cell>
          <cell r="P867">
            <v>-10658388.6</v>
          </cell>
          <cell r="Q867">
            <v>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1</v>
          </cell>
          <cell r="X867" t="str">
            <v>C-</v>
          </cell>
        </row>
        <row r="868"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3</v>
          </cell>
          <cell r="R868">
            <v>2</v>
          </cell>
          <cell r="S868">
            <v>1</v>
          </cell>
          <cell r="T868">
            <v>2</v>
          </cell>
          <cell r="U868">
            <v>2</v>
          </cell>
          <cell r="V868">
            <v>3</v>
          </cell>
          <cell r="W868">
            <v>3</v>
          </cell>
          <cell r="X868">
            <v>0</v>
          </cell>
        </row>
        <row r="869">
          <cell r="D869" t="str">
            <v>10741</v>
          </cell>
          <cell r="E869" t="str">
            <v>วชิระภูเก็ต,รพศ.</v>
          </cell>
          <cell r="F869" t="str">
            <v>รพศ.</v>
          </cell>
          <cell r="G869">
            <v>591</v>
          </cell>
          <cell r="H869" t="str">
            <v>รพศ.A &lt;=700</v>
          </cell>
          <cell r="I869">
            <v>1.29</v>
          </cell>
          <cell r="J869">
            <v>1.2</v>
          </cell>
          <cell r="K869">
            <v>0.65</v>
          </cell>
          <cell r="L869">
            <v>168272398.69999999</v>
          </cell>
          <cell r="M869">
            <v>233454353.46000001</v>
          </cell>
          <cell r="N869">
            <v>2</v>
          </cell>
          <cell r="O869">
            <v>172903839.46000001</v>
          </cell>
          <cell r="P869">
            <v>-198659264.21000001</v>
          </cell>
          <cell r="Q869">
            <v>0</v>
          </cell>
          <cell r="R869">
            <v>1</v>
          </cell>
          <cell r="S869">
            <v>1</v>
          </cell>
          <cell r="T869">
            <v>1</v>
          </cell>
          <cell r="U869">
            <v>0</v>
          </cell>
          <cell r="V869">
            <v>1</v>
          </cell>
          <cell r="W869">
            <v>1</v>
          </cell>
          <cell r="X869" t="str">
            <v>B</v>
          </cell>
        </row>
        <row r="870">
          <cell r="D870" t="str">
            <v>11355</v>
          </cell>
          <cell r="E870" t="str">
            <v>ป่าตอง,รพช.</v>
          </cell>
          <cell r="F870" t="str">
            <v>รพช.</v>
          </cell>
          <cell r="G870">
            <v>62</v>
          </cell>
          <cell r="H870" t="str">
            <v>รพช. M2 &lt;=100</v>
          </cell>
          <cell r="I870">
            <v>2.4700000000000002</v>
          </cell>
          <cell r="J870">
            <v>2.3199999999999998</v>
          </cell>
          <cell r="K870">
            <v>1.83</v>
          </cell>
          <cell r="L870">
            <v>120757434.76000001</v>
          </cell>
          <cell r="M870">
            <v>17686627.719999999</v>
          </cell>
          <cell r="N870">
            <v>0</v>
          </cell>
          <cell r="O870">
            <v>31497173.449999999</v>
          </cell>
          <cell r="P870">
            <v>67937272.969999999</v>
          </cell>
          <cell r="Q870">
            <v>1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 t="str">
            <v>D</v>
          </cell>
        </row>
        <row r="871">
          <cell r="D871" t="str">
            <v>11356</v>
          </cell>
          <cell r="E871" t="str">
            <v>ถลาง,รพช.</v>
          </cell>
          <cell r="F871" t="str">
            <v>รพช.</v>
          </cell>
          <cell r="G871">
            <v>64</v>
          </cell>
          <cell r="H871" t="str">
            <v>รพช.F1 50,000-100,000</v>
          </cell>
          <cell r="I871">
            <v>1.49</v>
          </cell>
          <cell r="J871">
            <v>1.39</v>
          </cell>
          <cell r="K871">
            <v>1.1499999999999999</v>
          </cell>
          <cell r="L871">
            <v>32299318.280000001</v>
          </cell>
          <cell r="M871">
            <v>26386344.199999999</v>
          </cell>
          <cell r="N871">
            <v>1</v>
          </cell>
          <cell r="O871">
            <v>22407135.829999998</v>
          </cell>
          <cell r="P871">
            <v>9998362.5999999996</v>
          </cell>
          <cell r="Q871">
            <v>1</v>
          </cell>
          <cell r="R871">
            <v>0</v>
          </cell>
          <cell r="S871">
            <v>0</v>
          </cell>
          <cell r="T871">
            <v>0</v>
          </cell>
          <cell r="U871">
            <v>1</v>
          </cell>
          <cell r="V871">
            <v>0</v>
          </cell>
          <cell r="W871">
            <v>1</v>
          </cell>
          <cell r="X871" t="str">
            <v>C</v>
          </cell>
        </row>
        <row r="872"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2</v>
          </cell>
          <cell r="R872">
            <v>1</v>
          </cell>
          <cell r="S872">
            <v>1</v>
          </cell>
          <cell r="T872">
            <v>1</v>
          </cell>
          <cell r="U872">
            <v>1</v>
          </cell>
          <cell r="V872">
            <v>1</v>
          </cell>
          <cell r="W872">
            <v>2</v>
          </cell>
          <cell r="X872">
            <v>0</v>
          </cell>
        </row>
        <row r="873">
          <cell r="D873" t="str">
            <v>10743</v>
          </cell>
          <cell r="E873" t="str">
            <v>ระนอง,รพท.</v>
          </cell>
          <cell r="F873" t="str">
            <v>รพท.</v>
          </cell>
          <cell r="G873">
            <v>300</v>
          </cell>
          <cell r="H873" t="str">
            <v>รพท.S &lt;=400</v>
          </cell>
          <cell r="I873">
            <v>1.06</v>
          </cell>
          <cell r="J873">
            <v>0.95</v>
          </cell>
          <cell r="K873">
            <v>0.71</v>
          </cell>
          <cell r="L873">
            <v>9643308.9499999993</v>
          </cell>
          <cell r="M873">
            <v>20007075.670000002</v>
          </cell>
          <cell r="N873">
            <v>3</v>
          </cell>
          <cell r="O873">
            <v>19803009.039999999</v>
          </cell>
          <cell r="P873">
            <v>-42649678.979999997</v>
          </cell>
          <cell r="Q873">
            <v>0</v>
          </cell>
          <cell r="R873">
            <v>0</v>
          </cell>
          <cell r="S873">
            <v>0</v>
          </cell>
          <cell r="T873">
            <v>1</v>
          </cell>
          <cell r="U873">
            <v>1</v>
          </cell>
          <cell r="V873">
            <v>1</v>
          </cell>
          <cell r="W873">
            <v>1</v>
          </cell>
          <cell r="X873" t="str">
            <v>B-</v>
          </cell>
        </row>
        <row r="874">
          <cell r="D874" t="str">
            <v>11323</v>
          </cell>
          <cell r="E874" t="str">
            <v>ละอุ่น,รพช.</v>
          </cell>
          <cell r="F874" t="str">
            <v>รพช.</v>
          </cell>
          <cell r="G874">
            <v>10</v>
          </cell>
          <cell r="H874" t="str">
            <v>รพช.F3 &lt;=15,000</v>
          </cell>
          <cell r="I874">
            <v>1.44</v>
          </cell>
          <cell r="J874">
            <v>1.37</v>
          </cell>
          <cell r="K874">
            <v>1.28</v>
          </cell>
          <cell r="L874">
            <v>5424647.5499999998</v>
          </cell>
          <cell r="M874">
            <v>5711158.7999999998</v>
          </cell>
          <cell r="N874">
            <v>1</v>
          </cell>
          <cell r="O874">
            <v>4241202.13</v>
          </cell>
          <cell r="P874">
            <v>3444192.44</v>
          </cell>
          <cell r="Q874">
            <v>0</v>
          </cell>
          <cell r="R874">
            <v>0</v>
          </cell>
          <cell r="S874">
            <v>0</v>
          </cell>
          <cell r="T874">
            <v>1</v>
          </cell>
          <cell r="U874">
            <v>1</v>
          </cell>
          <cell r="V874">
            <v>1</v>
          </cell>
          <cell r="W874">
            <v>1</v>
          </cell>
          <cell r="X874" t="str">
            <v>B-</v>
          </cell>
        </row>
        <row r="875">
          <cell r="D875" t="str">
            <v>11372</v>
          </cell>
          <cell r="E875" t="str">
            <v>กะเปอร์,รพช.</v>
          </cell>
          <cell r="F875" t="str">
            <v>รพช.</v>
          </cell>
          <cell r="G875">
            <v>30</v>
          </cell>
          <cell r="H875" t="str">
            <v>รพช.F2 &lt;=30,000</v>
          </cell>
          <cell r="I875">
            <v>1.71</v>
          </cell>
          <cell r="J875">
            <v>1.58</v>
          </cell>
          <cell r="K875">
            <v>1.1299999999999999</v>
          </cell>
          <cell r="L875">
            <v>9640411.8100000005</v>
          </cell>
          <cell r="M875">
            <v>8238720.8600000003</v>
          </cell>
          <cell r="N875">
            <v>0</v>
          </cell>
          <cell r="O875">
            <v>8235570.7599999998</v>
          </cell>
          <cell r="P875">
            <v>1789339.1</v>
          </cell>
          <cell r="Q875">
            <v>0</v>
          </cell>
          <cell r="R875">
            <v>1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 t="str">
            <v>D</v>
          </cell>
        </row>
        <row r="876">
          <cell r="D876" t="str">
            <v>11373</v>
          </cell>
          <cell r="E876" t="str">
            <v>กระบุรี,รพช.</v>
          </cell>
          <cell r="F876" t="str">
            <v>รพช.</v>
          </cell>
          <cell r="G876">
            <v>48</v>
          </cell>
          <cell r="H876" t="str">
            <v>รพช.F2 30,000 - 60,000</v>
          </cell>
          <cell r="I876">
            <v>2.41</v>
          </cell>
          <cell r="J876">
            <v>2.3199999999999998</v>
          </cell>
          <cell r="K876">
            <v>2.14</v>
          </cell>
          <cell r="L876">
            <v>48112838.060000002</v>
          </cell>
          <cell r="M876">
            <v>2091398.51</v>
          </cell>
          <cell r="N876">
            <v>0</v>
          </cell>
          <cell r="O876">
            <v>7346959.6100000003</v>
          </cell>
          <cell r="P876">
            <v>39036571.590000004</v>
          </cell>
          <cell r="Q876">
            <v>0</v>
          </cell>
          <cell r="R876">
            <v>0</v>
          </cell>
          <cell r="S876">
            <v>1</v>
          </cell>
          <cell r="T876">
            <v>1</v>
          </cell>
          <cell r="U876">
            <v>1</v>
          </cell>
          <cell r="V876">
            <v>0</v>
          </cell>
          <cell r="W876">
            <v>0</v>
          </cell>
          <cell r="X876" t="str">
            <v>C</v>
          </cell>
        </row>
        <row r="877">
          <cell r="D877" t="str">
            <v>11374</v>
          </cell>
          <cell r="E877" t="str">
            <v>สุขสำราญ,รพช.</v>
          </cell>
          <cell r="F877" t="str">
            <v>รพช.</v>
          </cell>
          <cell r="G877">
            <v>10</v>
          </cell>
          <cell r="H877" t="str">
            <v>รพช.F3 &lt;=15,000</v>
          </cell>
          <cell r="I877">
            <v>1.52</v>
          </cell>
          <cell r="J877">
            <v>1.44</v>
          </cell>
          <cell r="K877">
            <v>1.06</v>
          </cell>
          <cell r="L877">
            <v>5688839.4400000004</v>
          </cell>
          <cell r="M877">
            <v>3756470.31</v>
          </cell>
          <cell r="N877">
            <v>0</v>
          </cell>
          <cell r="O877">
            <v>4407136.3099999996</v>
          </cell>
          <cell r="P877">
            <v>674429.17</v>
          </cell>
          <cell r="Q877">
            <v>0</v>
          </cell>
          <cell r="R877">
            <v>1</v>
          </cell>
          <cell r="S877">
            <v>0</v>
          </cell>
          <cell r="T877">
            <v>1</v>
          </cell>
          <cell r="U877">
            <v>0</v>
          </cell>
          <cell r="V877">
            <v>0</v>
          </cell>
          <cell r="W877">
            <v>1</v>
          </cell>
          <cell r="X877" t="str">
            <v>C</v>
          </cell>
        </row>
        <row r="878"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2</v>
          </cell>
          <cell r="S878">
            <v>1</v>
          </cell>
          <cell r="T878">
            <v>4</v>
          </cell>
          <cell r="U878">
            <v>3</v>
          </cell>
          <cell r="V878">
            <v>2</v>
          </cell>
          <cell r="W878">
            <v>3</v>
          </cell>
          <cell r="X878">
            <v>0</v>
          </cell>
        </row>
        <row r="879">
          <cell r="D879" t="str">
            <v>10681</v>
          </cell>
          <cell r="E879" t="str">
            <v>สุราษฎร์ธานี,รพศ.</v>
          </cell>
          <cell r="F879" t="str">
            <v>รพศ.</v>
          </cell>
          <cell r="G879">
            <v>748</v>
          </cell>
          <cell r="H879" t="str">
            <v>รพศ.A &gt;700 to &lt;1000</v>
          </cell>
          <cell r="I879">
            <v>1.5</v>
          </cell>
          <cell r="J879">
            <v>1.36</v>
          </cell>
          <cell r="K879">
            <v>0.9</v>
          </cell>
          <cell r="L879">
            <v>364710016.36000001</v>
          </cell>
          <cell r="M879">
            <v>159767959.25999999</v>
          </cell>
          <cell r="N879">
            <v>0</v>
          </cell>
          <cell r="O879">
            <v>189708938.91</v>
          </cell>
          <cell r="P879">
            <v>-74945150.269999996</v>
          </cell>
          <cell r="Q879">
            <v>1</v>
          </cell>
          <cell r="R879">
            <v>0</v>
          </cell>
          <cell r="S879">
            <v>0</v>
          </cell>
          <cell r="T879">
            <v>1</v>
          </cell>
          <cell r="U879">
            <v>1</v>
          </cell>
          <cell r="V879">
            <v>0</v>
          </cell>
          <cell r="W879">
            <v>1</v>
          </cell>
          <cell r="X879" t="str">
            <v>B-</v>
          </cell>
        </row>
        <row r="880">
          <cell r="D880" t="str">
            <v>10742</v>
          </cell>
          <cell r="E880" t="str">
            <v>เกาะสมุย,รพท.</v>
          </cell>
          <cell r="F880" t="str">
            <v>รพท.</v>
          </cell>
          <cell r="G880">
            <v>158</v>
          </cell>
          <cell r="H880" t="str">
            <v>รพท. M1 &lt;=200</v>
          </cell>
          <cell r="I880">
            <v>1.3</v>
          </cell>
          <cell r="J880">
            <v>1.2</v>
          </cell>
          <cell r="K880">
            <v>0.85</v>
          </cell>
          <cell r="L880">
            <v>45334979.609999999</v>
          </cell>
          <cell r="M880">
            <v>6498444.2699999996</v>
          </cell>
          <cell r="N880">
            <v>1</v>
          </cell>
          <cell r="O880">
            <v>16795827.969999999</v>
          </cell>
          <cell r="P880">
            <v>-21118572.16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  <cell r="V880">
            <v>1</v>
          </cell>
          <cell r="W880">
            <v>1</v>
          </cell>
          <cell r="X880" t="str">
            <v>C</v>
          </cell>
        </row>
        <row r="881">
          <cell r="D881" t="str">
            <v>11357</v>
          </cell>
          <cell r="E881" t="str">
            <v>กาญจนดิษฐ์,รพช.</v>
          </cell>
          <cell r="F881" t="str">
            <v>รพช.</v>
          </cell>
          <cell r="G881">
            <v>141</v>
          </cell>
          <cell r="H881" t="str">
            <v>รพช. M2 &gt;100</v>
          </cell>
          <cell r="I881">
            <v>1.01</v>
          </cell>
          <cell r="J881">
            <v>0.88</v>
          </cell>
          <cell r="K881">
            <v>0.42</v>
          </cell>
          <cell r="L881">
            <v>629206.07999999996</v>
          </cell>
          <cell r="M881">
            <v>22835852.48</v>
          </cell>
          <cell r="N881">
            <v>3</v>
          </cell>
          <cell r="O881">
            <v>12132317.130000001</v>
          </cell>
          <cell r="P881">
            <v>-51098621.310000002</v>
          </cell>
          <cell r="Q881">
            <v>0</v>
          </cell>
          <cell r="R881">
            <v>1</v>
          </cell>
          <cell r="S881">
            <v>0</v>
          </cell>
          <cell r="T881">
            <v>0</v>
          </cell>
          <cell r="U881">
            <v>1</v>
          </cell>
          <cell r="V881">
            <v>0</v>
          </cell>
          <cell r="W881">
            <v>1</v>
          </cell>
          <cell r="X881" t="str">
            <v>C</v>
          </cell>
        </row>
        <row r="882">
          <cell r="D882" t="str">
            <v>11358</v>
          </cell>
          <cell r="E882" t="str">
            <v>ดอนสัก,รพช.</v>
          </cell>
          <cell r="F882" t="str">
            <v>รพช.</v>
          </cell>
          <cell r="G882">
            <v>33</v>
          </cell>
          <cell r="H882" t="str">
            <v>รพช.F2 &lt;=30,000</v>
          </cell>
          <cell r="I882">
            <v>1.62</v>
          </cell>
          <cell r="J882">
            <v>1.54</v>
          </cell>
          <cell r="K882">
            <v>1.39</v>
          </cell>
          <cell r="L882">
            <v>22058858.829999998</v>
          </cell>
          <cell r="M882">
            <v>11859727.640000001</v>
          </cell>
          <cell r="N882">
            <v>0</v>
          </cell>
          <cell r="O882">
            <v>11118450.359999999</v>
          </cell>
          <cell r="P882">
            <v>13977805.42</v>
          </cell>
          <cell r="Q882">
            <v>0</v>
          </cell>
          <cell r="R882">
            <v>0</v>
          </cell>
          <cell r="S882">
            <v>0</v>
          </cell>
          <cell r="T882">
            <v>1</v>
          </cell>
          <cell r="U882">
            <v>0</v>
          </cell>
          <cell r="V882">
            <v>0</v>
          </cell>
          <cell r="W882">
            <v>1</v>
          </cell>
          <cell r="X882" t="str">
            <v>C-</v>
          </cell>
        </row>
        <row r="883">
          <cell r="D883" t="str">
            <v>11359</v>
          </cell>
          <cell r="E883" t="str">
            <v>เกาะพงัน,รพช.</v>
          </cell>
          <cell r="F883" t="str">
            <v>รพช.</v>
          </cell>
          <cell r="G883">
            <v>30</v>
          </cell>
          <cell r="H883" t="str">
            <v>รพช.F2 &lt;=30,000</v>
          </cell>
          <cell r="I883">
            <v>1.81</v>
          </cell>
          <cell r="J883">
            <v>1.74</v>
          </cell>
          <cell r="K883">
            <v>1.47</v>
          </cell>
          <cell r="L883">
            <v>35154829.380000003</v>
          </cell>
          <cell r="M883">
            <v>22736485.190000001</v>
          </cell>
          <cell r="N883">
            <v>0</v>
          </cell>
          <cell r="O883">
            <v>22001241.719999999</v>
          </cell>
          <cell r="P883">
            <v>20160062.739999998</v>
          </cell>
          <cell r="Q883">
            <v>1</v>
          </cell>
          <cell r="R883">
            <v>1</v>
          </cell>
          <cell r="S883">
            <v>0</v>
          </cell>
          <cell r="T883">
            <v>1</v>
          </cell>
          <cell r="U883">
            <v>0</v>
          </cell>
          <cell r="V883">
            <v>0</v>
          </cell>
          <cell r="W883">
            <v>1</v>
          </cell>
          <cell r="X883" t="str">
            <v>B-</v>
          </cell>
        </row>
        <row r="884">
          <cell r="D884" t="str">
            <v>11360</v>
          </cell>
          <cell r="E884" t="str">
            <v>ไชยา,รพช.</v>
          </cell>
          <cell r="F884" t="str">
            <v>รพช.</v>
          </cell>
          <cell r="G884">
            <v>70</v>
          </cell>
          <cell r="H884" t="str">
            <v>รพช. M2 &lt;=100</v>
          </cell>
          <cell r="I884">
            <v>3.23</v>
          </cell>
          <cell r="J884">
            <v>3.12</v>
          </cell>
          <cell r="K884">
            <v>2.93</v>
          </cell>
          <cell r="L884">
            <v>129480252.75</v>
          </cell>
          <cell r="M884">
            <v>23602865.27</v>
          </cell>
          <cell r="N884">
            <v>0</v>
          </cell>
          <cell r="O884">
            <v>21243061.73</v>
          </cell>
          <cell r="P884">
            <v>111609159.19</v>
          </cell>
          <cell r="Q884">
            <v>1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1</v>
          </cell>
          <cell r="X884" t="str">
            <v>C-</v>
          </cell>
        </row>
        <row r="885">
          <cell r="D885" t="str">
            <v>11361</v>
          </cell>
          <cell r="E885" t="str">
            <v>ท่าชนะ,รพช.</v>
          </cell>
          <cell r="F885" t="str">
            <v>รพช.</v>
          </cell>
          <cell r="G885">
            <v>58</v>
          </cell>
          <cell r="H885" t="str">
            <v>รพช.F2 30,000 - 60,000</v>
          </cell>
          <cell r="I885">
            <v>1.5</v>
          </cell>
          <cell r="J885">
            <v>1.37</v>
          </cell>
          <cell r="K885">
            <v>1.1299999999999999</v>
          </cell>
          <cell r="L885">
            <v>18410731.039999999</v>
          </cell>
          <cell r="M885">
            <v>13181434.529999999</v>
          </cell>
          <cell r="N885">
            <v>0</v>
          </cell>
          <cell r="O885">
            <v>15829350.09</v>
          </cell>
          <cell r="P885">
            <v>4652969.83</v>
          </cell>
          <cell r="Q885">
            <v>0</v>
          </cell>
          <cell r="R885">
            <v>0</v>
          </cell>
          <cell r="S885">
            <v>0</v>
          </cell>
          <cell r="T885">
            <v>1</v>
          </cell>
          <cell r="U885">
            <v>0</v>
          </cell>
          <cell r="V885">
            <v>0</v>
          </cell>
          <cell r="W885">
            <v>0</v>
          </cell>
          <cell r="X885" t="str">
            <v>D</v>
          </cell>
        </row>
        <row r="886">
          <cell r="D886" t="str">
            <v>11362</v>
          </cell>
          <cell r="E886" t="str">
            <v>คีรีรัฐนิคม,รพช.</v>
          </cell>
          <cell r="F886" t="str">
            <v>รพช.</v>
          </cell>
          <cell r="G886">
            <v>32</v>
          </cell>
          <cell r="H886" t="str">
            <v>รพช.F2 30,000 - 60,000</v>
          </cell>
          <cell r="I886">
            <v>2.06</v>
          </cell>
          <cell r="J886">
            <v>1.9</v>
          </cell>
          <cell r="K886">
            <v>1.46</v>
          </cell>
          <cell r="L886">
            <v>17627297.960000001</v>
          </cell>
          <cell r="M886">
            <v>18816448.210000001</v>
          </cell>
          <cell r="N886">
            <v>0</v>
          </cell>
          <cell r="O886">
            <v>19122459.609999999</v>
          </cell>
          <cell r="P886">
            <v>7603365.96</v>
          </cell>
          <cell r="Q886">
            <v>1</v>
          </cell>
          <cell r="R886">
            <v>1</v>
          </cell>
          <cell r="S886">
            <v>0</v>
          </cell>
          <cell r="T886">
            <v>1</v>
          </cell>
          <cell r="U886">
            <v>1</v>
          </cell>
          <cell r="V886">
            <v>0</v>
          </cell>
          <cell r="W886">
            <v>1</v>
          </cell>
          <cell r="X886" t="str">
            <v>B</v>
          </cell>
        </row>
        <row r="887">
          <cell r="D887" t="str">
            <v>11363</v>
          </cell>
          <cell r="E887" t="str">
            <v>บ้านตาขุน,รพช.</v>
          </cell>
          <cell r="F887" t="str">
            <v>รพช.</v>
          </cell>
          <cell r="G887">
            <v>42</v>
          </cell>
          <cell r="H887" t="str">
            <v>รพช.F3 &lt;=15,000</v>
          </cell>
          <cell r="I887">
            <v>2.23</v>
          </cell>
          <cell r="J887">
            <v>2.04</v>
          </cell>
          <cell r="K887">
            <v>1.71</v>
          </cell>
          <cell r="L887">
            <v>19891300.140000001</v>
          </cell>
          <cell r="M887">
            <v>9449750.7200000007</v>
          </cell>
          <cell r="N887">
            <v>0</v>
          </cell>
          <cell r="O887">
            <v>11855779.27</v>
          </cell>
          <cell r="P887">
            <v>11562452.49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 t="str">
            <v>F</v>
          </cell>
        </row>
        <row r="888">
          <cell r="D888" t="str">
            <v>11364</v>
          </cell>
          <cell r="E888" t="str">
            <v>พนม,รพช.</v>
          </cell>
          <cell r="F888" t="str">
            <v>รพช.</v>
          </cell>
          <cell r="G888">
            <v>43</v>
          </cell>
          <cell r="H888" t="str">
            <v>รพช.F2 30,000 - 60,000</v>
          </cell>
          <cell r="I888">
            <v>3.02</v>
          </cell>
          <cell r="J888">
            <v>2.9</v>
          </cell>
          <cell r="K888">
            <v>2.65</v>
          </cell>
          <cell r="L888">
            <v>37560225.170000002</v>
          </cell>
          <cell r="M888">
            <v>11853596.060000001</v>
          </cell>
          <cell r="N888">
            <v>0</v>
          </cell>
          <cell r="O888">
            <v>11336205.35</v>
          </cell>
          <cell r="P888">
            <v>30657683.34</v>
          </cell>
          <cell r="Q888">
            <v>0</v>
          </cell>
          <cell r="R888">
            <v>0</v>
          </cell>
          <cell r="S888">
            <v>0</v>
          </cell>
          <cell r="T888">
            <v>1</v>
          </cell>
          <cell r="U888">
            <v>1</v>
          </cell>
          <cell r="V888">
            <v>0</v>
          </cell>
          <cell r="W888">
            <v>0</v>
          </cell>
          <cell r="X888" t="str">
            <v>C-</v>
          </cell>
        </row>
        <row r="889">
          <cell r="D889" t="str">
            <v>11365</v>
          </cell>
          <cell r="E889" t="str">
            <v>ท่าฉาง,รพช.</v>
          </cell>
          <cell r="F889" t="str">
            <v>รพช.</v>
          </cell>
          <cell r="G889">
            <v>28</v>
          </cell>
          <cell r="H889" t="str">
            <v>รพช.F2 &lt;=30,000</v>
          </cell>
          <cell r="I889">
            <v>1.24</v>
          </cell>
          <cell r="J889">
            <v>0.91</v>
          </cell>
          <cell r="K889">
            <v>0.54</v>
          </cell>
          <cell r="L889">
            <v>11843351.41</v>
          </cell>
          <cell r="M889">
            <v>6404588.5599999996</v>
          </cell>
          <cell r="N889">
            <v>3</v>
          </cell>
          <cell r="O889">
            <v>8137479.8600000003</v>
          </cell>
          <cell r="P889">
            <v>-22631254.449999999</v>
          </cell>
          <cell r="Q889">
            <v>0</v>
          </cell>
          <cell r="R889">
            <v>0</v>
          </cell>
          <cell r="S889">
            <v>0</v>
          </cell>
          <cell r="T889">
            <v>1</v>
          </cell>
          <cell r="U889">
            <v>1</v>
          </cell>
          <cell r="V889">
            <v>0</v>
          </cell>
          <cell r="W889">
            <v>1</v>
          </cell>
          <cell r="X889" t="str">
            <v>C</v>
          </cell>
        </row>
        <row r="890">
          <cell r="D890" t="str">
            <v>11366</v>
          </cell>
          <cell r="E890" t="str">
            <v>บ้านนาสาร,รพช.</v>
          </cell>
          <cell r="F890" t="str">
            <v>รพช.</v>
          </cell>
          <cell r="G890">
            <v>65</v>
          </cell>
          <cell r="H890" t="str">
            <v>รพช. M2 &lt;=100</v>
          </cell>
          <cell r="I890">
            <v>2.95</v>
          </cell>
          <cell r="J890">
            <v>2.75</v>
          </cell>
          <cell r="K890">
            <v>2.06</v>
          </cell>
          <cell r="L890">
            <v>31551939.309999999</v>
          </cell>
          <cell r="M890">
            <v>25906075.219999999</v>
          </cell>
          <cell r="N890">
            <v>0</v>
          </cell>
          <cell r="O890">
            <v>23962040.300000001</v>
          </cell>
          <cell r="P890">
            <v>17174871.530000001</v>
          </cell>
          <cell r="Q890">
            <v>1</v>
          </cell>
          <cell r="R890">
            <v>1</v>
          </cell>
          <cell r="S890">
            <v>0</v>
          </cell>
          <cell r="T890">
            <v>1</v>
          </cell>
          <cell r="U890">
            <v>0</v>
          </cell>
          <cell r="V890">
            <v>0</v>
          </cell>
          <cell r="W890">
            <v>1</v>
          </cell>
          <cell r="X890" t="str">
            <v>B-</v>
          </cell>
        </row>
        <row r="891">
          <cell r="D891" t="str">
            <v>11367</v>
          </cell>
          <cell r="E891" t="str">
            <v>บ้านนาเดิม,รพช.</v>
          </cell>
          <cell r="F891" t="str">
            <v>รพช.</v>
          </cell>
          <cell r="G891">
            <v>35</v>
          </cell>
          <cell r="H891" t="str">
            <v>รพช.F2 &lt;=30,000</v>
          </cell>
          <cell r="I891">
            <v>2.66</v>
          </cell>
          <cell r="J891">
            <v>2.46</v>
          </cell>
          <cell r="K891">
            <v>2.0099999999999998</v>
          </cell>
          <cell r="L891">
            <v>23010574.899999999</v>
          </cell>
          <cell r="M891">
            <v>6984965.9699999997</v>
          </cell>
          <cell r="N891">
            <v>0</v>
          </cell>
          <cell r="O891">
            <v>7432195.54</v>
          </cell>
          <cell r="P891">
            <v>13959837.689999999</v>
          </cell>
          <cell r="Q891">
            <v>0</v>
          </cell>
          <cell r="R891">
            <v>0</v>
          </cell>
          <cell r="S891">
            <v>0</v>
          </cell>
          <cell r="T891">
            <v>1</v>
          </cell>
          <cell r="U891">
            <v>0</v>
          </cell>
          <cell r="V891">
            <v>0</v>
          </cell>
          <cell r="W891">
            <v>1</v>
          </cell>
          <cell r="X891" t="str">
            <v>C-</v>
          </cell>
        </row>
        <row r="892">
          <cell r="D892" t="str">
            <v>11368</v>
          </cell>
          <cell r="E892" t="str">
            <v>เคียนซา,รพช.</v>
          </cell>
          <cell r="F892" t="str">
            <v>รพช.</v>
          </cell>
          <cell r="G892">
            <v>37</v>
          </cell>
          <cell r="H892" t="str">
            <v>รพช.F2 30,000 - 60,000</v>
          </cell>
          <cell r="I892">
            <v>1.82</v>
          </cell>
          <cell r="J892">
            <v>1.7</v>
          </cell>
          <cell r="K892">
            <v>1.43</v>
          </cell>
          <cell r="L892">
            <v>25120914.75</v>
          </cell>
          <cell r="M892">
            <v>24130147.739999998</v>
          </cell>
          <cell r="N892">
            <v>0</v>
          </cell>
          <cell r="O892">
            <v>23003933.289999999</v>
          </cell>
          <cell r="P892">
            <v>13191124.539999999</v>
          </cell>
          <cell r="Q892">
            <v>1</v>
          </cell>
          <cell r="R892">
            <v>1</v>
          </cell>
          <cell r="S892">
            <v>0</v>
          </cell>
          <cell r="T892">
            <v>1</v>
          </cell>
          <cell r="U892">
            <v>0</v>
          </cell>
          <cell r="V892">
            <v>0</v>
          </cell>
          <cell r="W892">
            <v>1</v>
          </cell>
          <cell r="X892" t="str">
            <v>B-</v>
          </cell>
        </row>
        <row r="893">
          <cell r="D893" t="str">
            <v>11369</v>
          </cell>
          <cell r="E893" t="str">
            <v>พระแสง,รพช.</v>
          </cell>
          <cell r="F893" t="str">
            <v>รพช.</v>
          </cell>
          <cell r="G893">
            <v>74</v>
          </cell>
          <cell r="H893" t="str">
            <v>รพช.F2 30,000 - 60,000</v>
          </cell>
          <cell r="I893">
            <v>1.39</v>
          </cell>
          <cell r="J893">
            <v>1.31</v>
          </cell>
          <cell r="K893">
            <v>1.1399999999999999</v>
          </cell>
          <cell r="L893">
            <v>19603785.629999999</v>
          </cell>
          <cell r="M893">
            <v>8584751.1400000006</v>
          </cell>
          <cell r="N893">
            <v>1</v>
          </cell>
          <cell r="O893">
            <v>10234868.380000001</v>
          </cell>
          <cell r="P893">
            <v>7146575.71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  <cell r="U893">
            <v>1</v>
          </cell>
          <cell r="V893">
            <v>0</v>
          </cell>
          <cell r="W893">
            <v>1</v>
          </cell>
          <cell r="X893" t="str">
            <v>C</v>
          </cell>
        </row>
        <row r="894">
          <cell r="D894" t="str">
            <v>11370</v>
          </cell>
          <cell r="E894" t="str">
            <v>พุนพิน,รพช.</v>
          </cell>
          <cell r="F894" t="str">
            <v>รพช.</v>
          </cell>
          <cell r="G894">
            <v>83</v>
          </cell>
          <cell r="H894" t="str">
            <v>รพช.F2 30,000 - 60,000</v>
          </cell>
          <cell r="I894">
            <v>1.92</v>
          </cell>
          <cell r="J894">
            <v>1.8</v>
          </cell>
          <cell r="K894">
            <v>1.53</v>
          </cell>
          <cell r="L894">
            <v>26124019.850000001</v>
          </cell>
          <cell r="M894">
            <v>17963523.050000001</v>
          </cell>
          <cell r="N894">
            <v>0</v>
          </cell>
          <cell r="O894">
            <v>19223239.57</v>
          </cell>
          <cell r="P894">
            <v>14794765.02</v>
          </cell>
          <cell r="Q894">
            <v>0</v>
          </cell>
          <cell r="R894">
            <v>1</v>
          </cell>
          <cell r="S894">
            <v>0</v>
          </cell>
          <cell r="T894">
            <v>1</v>
          </cell>
          <cell r="U894">
            <v>1</v>
          </cell>
          <cell r="V894">
            <v>0</v>
          </cell>
          <cell r="W894">
            <v>1</v>
          </cell>
          <cell r="X894" t="str">
            <v>B-</v>
          </cell>
        </row>
        <row r="895">
          <cell r="D895" t="str">
            <v>11371</v>
          </cell>
          <cell r="E895" t="str">
            <v>ชัยบุรี,รพช.</v>
          </cell>
          <cell r="F895" t="str">
            <v>รพช.</v>
          </cell>
          <cell r="G895">
            <v>33</v>
          </cell>
          <cell r="H895" t="str">
            <v>รพช.F2 &lt;=30,000</v>
          </cell>
          <cell r="I895">
            <v>2.2200000000000002</v>
          </cell>
          <cell r="J895">
            <v>2.1</v>
          </cell>
          <cell r="K895">
            <v>1.89</v>
          </cell>
          <cell r="L895">
            <v>15493244.529999999</v>
          </cell>
          <cell r="M895">
            <v>12509485.08</v>
          </cell>
          <cell r="N895">
            <v>0</v>
          </cell>
          <cell r="O895">
            <v>13555606.42</v>
          </cell>
          <cell r="P895">
            <v>11265970.83</v>
          </cell>
          <cell r="Q895">
            <v>1</v>
          </cell>
          <cell r="R895">
            <v>1</v>
          </cell>
          <cell r="S895">
            <v>0</v>
          </cell>
          <cell r="T895">
            <v>1</v>
          </cell>
          <cell r="U895">
            <v>1</v>
          </cell>
          <cell r="V895">
            <v>0</v>
          </cell>
          <cell r="W895">
            <v>1</v>
          </cell>
          <cell r="X895" t="str">
            <v>B</v>
          </cell>
        </row>
        <row r="896">
          <cell r="D896" t="str">
            <v>11459</v>
          </cell>
          <cell r="E896" t="str">
            <v>รพร.เวียงสระ</v>
          </cell>
          <cell r="F896" t="str">
            <v>รพช.</v>
          </cell>
          <cell r="G896">
            <v>110</v>
          </cell>
          <cell r="H896" t="str">
            <v>รพช. M2 &gt;100</v>
          </cell>
          <cell r="I896">
            <v>1.1299999999999999</v>
          </cell>
          <cell r="J896">
            <v>1.02</v>
          </cell>
          <cell r="K896">
            <v>0.79</v>
          </cell>
          <cell r="L896">
            <v>10222793.25</v>
          </cell>
          <cell r="M896">
            <v>24228787.960000001</v>
          </cell>
          <cell r="N896">
            <v>2</v>
          </cell>
          <cell r="O896">
            <v>24083835.550000001</v>
          </cell>
          <cell r="P896">
            <v>-4584743.22</v>
          </cell>
          <cell r="Q896">
            <v>1</v>
          </cell>
          <cell r="R896">
            <v>1</v>
          </cell>
          <cell r="S896">
            <v>0</v>
          </cell>
          <cell r="T896">
            <v>1</v>
          </cell>
          <cell r="U896">
            <v>0</v>
          </cell>
          <cell r="V896">
            <v>0</v>
          </cell>
          <cell r="W896">
            <v>0</v>
          </cell>
          <cell r="X896" t="str">
            <v>C</v>
          </cell>
        </row>
        <row r="897">
          <cell r="D897" t="str">
            <v>11654</v>
          </cell>
          <cell r="E897" t="str">
            <v>วิภาวดี,รพช.</v>
          </cell>
          <cell r="F897" t="str">
            <v>รพช.</v>
          </cell>
          <cell r="G897">
            <v>34</v>
          </cell>
          <cell r="H897" t="str">
            <v>รพช.F2 &lt;=30,000</v>
          </cell>
          <cell r="I897">
            <v>2.64</v>
          </cell>
          <cell r="J897">
            <v>2.5299999999999998</v>
          </cell>
          <cell r="K897">
            <v>2.19</v>
          </cell>
          <cell r="L897">
            <v>28570215.91</v>
          </cell>
          <cell r="M897">
            <v>14029685.67</v>
          </cell>
          <cell r="N897">
            <v>0</v>
          </cell>
          <cell r="O897">
            <v>12940020.76</v>
          </cell>
          <cell r="P897">
            <v>20656812.760000002</v>
          </cell>
          <cell r="Q897">
            <v>1</v>
          </cell>
          <cell r="R897">
            <v>1</v>
          </cell>
          <cell r="S897">
            <v>0</v>
          </cell>
          <cell r="T897">
            <v>1</v>
          </cell>
          <cell r="U897">
            <v>1</v>
          </cell>
          <cell r="V897">
            <v>0</v>
          </cell>
          <cell r="W897">
            <v>1</v>
          </cell>
          <cell r="X897" t="str">
            <v>B</v>
          </cell>
        </row>
        <row r="898">
          <cell r="D898" t="str">
            <v>14138</v>
          </cell>
          <cell r="E898" t="str">
            <v>ท่าโรงช้าง,รพช.</v>
          </cell>
          <cell r="F898" t="str">
            <v>รพช.</v>
          </cell>
          <cell r="G898">
            <v>73</v>
          </cell>
          <cell r="H898" t="str">
            <v>รพช. M2 &lt;=100</v>
          </cell>
          <cell r="I898">
            <v>1.51</v>
          </cell>
          <cell r="J898">
            <v>1.44</v>
          </cell>
          <cell r="K898">
            <v>0.94</v>
          </cell>
          <cell r="L898">
            <v>23727102.219999999</v>
          </cell>
          <cell r="M898">
            <v>12241747.08</v>
          </cell>
          <cell r="N898">
            <v>0</v>
          </cell>
          <cell r="O898">
            <v>11575585.57</v>
          </cell>
          <cell r="P898">
            <v>-3093314.08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  <cell r="U898">
            <v>0</v>
          </cell>
          <cell r="V898">
            <v>0</v>
          </cell>
          <cell r="W898">
            <v>1</v>
          </cell>
          <cell r="X898" t="str">
            <v>C-</v>
          </cell>
        </row>
        <row r="899"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9</v>
          </cell>
          <cell r="R899">
            <v>9</v>
          </cell>
          <cell r="S899">
            <v>0</v>
          </cell>
          <cell r="T899">
            <v>16</v>
          </cell>
          <cell r="U899">
            <v>10</v>
          </cell>
          <cell r="V899">
            <v>1</v>
          </cell>
          <cell r="W899">
            <v>16</v>
          </cell>
          <cell r="X899">
            <v>0</v>
          </cell>
        </row>
        <row r="900"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30</v>
          </cell>
          <cell r="R900">
            <v>33</v>
          </cell>
          <cell r="S900">
            <v>9</v>
          </cell>
          <cell r="T900">
            <v>50</v>
          </cell>
          <cell r="U900">
            <v>28</v>
          </cell>
          <cell r="V900">
            <v>8</v>
          </cell>
          <cell r="W900">
            <v>42</v>
          </cell>
          <cell r="X900">
            <v>0</v>
          </cell>
        </row>
        <row r="901">
          <cell r="D901" t="str">
            <v>10683</v>
          </cell>
          <cell r="E901" t="str">
            <v>ตรัง,รพศ.</v>
          </cell>
          <cell r="F901" t="str">
            <v>รพศ.</v>
          </cell>
          <cell r="G901">
            <v>553</v>
          </cell>
          <cell r="H901" t="str">
            <v>รพศ.A &lt;=700</v>
          </cell>
          <cell r="I901">
            <v>3.44</v>
          </cell>
          <cell r="J901">
            <v>3.16</v>
          </cell>
          <cell r="K901">
            <v>2.0099999999999998</v>
          </cell>
          <cell r="L901">
            <v>509791195.18000001</v>
          </cell>
          <cell r="M901">
            <v>170217589.19</v>
          </cell>
          <cell r="N901">
            <v>0</v>
          </cell>
          <cell r="O901">
            <v>83820091.75</v>
          </cell>
          <cell r="P901">
            <v>211836406.81999999</v>
          </cell>
          <cell r="Q901">
            <v>0</v>
          </cell>
          <cell r="R901">
            <v>1</v>
          </cell>
          <cell r="S901">
            <v>1</v>
          </cell>
          <cell r="T901">
            <v>0</v>
          </cell>
          <cell r="U901">
            <v>0</v>
          </cell>
          <cell r="V901">
            <v>1</v>
          </cell>
          <cell r="W901">
            <v>1</v>
          </cell>
          <cell r="X901" t="str">
            <v>B-</v>
          </cell>
        </row>
        <row r="902">
          <cell r="D902" t="str">
            <v>11407</v>
          </cell>
          <cell r="E902" t="str">
            <v>กันตัง,รพช.</v>
          </cell>
          <cell r="F902" t="str">
            <v>รพช.</v>
          </cell>
          <cell r="G902">
            <v>60</v>
          </cell>
          <cell r="H902" t="str">
            <v>รพช.F1 50,000-100,000</v>
          </cell>
          <cell r="I902">
            <v>2.1800000000000002</v>
          </cell>
          <cell r="J902">
            <v>1.99</v>
          </cell>
          <cell r="K902">
            <v>1.71</v>
          </cell>
          <cell r="L902">
            <v>49636115.18</v>
          </cell>
          <cell r="M902">
            <v>20711180.609999999</v>
          </cell>
          <cell r="N902">
            <v>0</v>
          </cell>
          <cell r="O902">
            <v>18992233.280000001</v>
          </cell>
          <cell r="P902">
            <v>30048205.969999999</v>
          </cell>
          <cell r="Q902">
            <v>0</v>
          </cell>
          <cell r="R902">
            <v>1</v>
          </cell>
          <cell r="S902">
            <v>0</v>
          </cell>
          <cell r="T902">
            <v>1</v>
          </cell>
          <cell r="U902">
            <v>0</v>
          </cell>
          <cell r="V902">
            <v>1</v>
          </cell>
          <cell r="W902">
            <v>1</v>
          </cell>
          <cell r="X902" t="str">
            <v>B-</v>
          </cell>
        </row>
        <row r="903">
          <cell r="D903" t="str">
            <v>11408</v>
          </cell>
          <cell r="E903" t="str">
            <v>ย่านตาขาว,รพช.</v>
          </cell>
          <cell r="F903" t="str">
            <v>รพช.</v>
          </cell>
          <cell r="G903">
            <v>60</v>
          </cell>
          <cell r="H903" t="str">
            <v>รพช.F1 &lt;=50,000</v>
          </cell>
          <cell r="I903">
            <v>1.49</v>
          </cell>
          <cell r="J903">
            <v>1.37</v>
          </cell>
          <cell r="K903">
            <v>1.1200000000000001</v>
          </cell>
          <cell r="L903">
            <v>20892679.469999999</v>
          </cell>
          <cell r="M903">
            <v>19238120.649999999</v>
          </cell>
          <cell r="N903">
            <v>1</v>
          </cell>
          <cell r="O903">
            <v>21002042.390000001</v>
          </cell>
          <cell r="P903">
            <v>4977178.47</v>
          </cell>
          <cell r="Q903">
            <v>1</v>
          </cell>
          <cell r="R903">
            <v>1</v>
          </cell>
          <cell r="S903">
            <v>0</v>
          </cell>
          <cell r="T903">
            <v>1</v>
          </cell>
          <cell r="U903">
            <v>0</v>
          </cell>
          <cell r="V903">
            <v>1</v>
          </cell>
          <cell r="W903">
            <v>1</v>
          </cell>
          <cell r="X903" t="str">
            <v>B</v>
          </cell>
        </row>
        <row r="904">
          <cell r="D904" t="str">
            <v>11409</v>
          </cell>
          <cell r="E904" t="str">
            <v>ปะเหลียน,รพช.</v>
          </cell>
          <cell r="F904" t="str">
            <v>รพช.</v>
          </cell>
          <cell r="G904">
            <v>30</v>
          </cell>
          <cell r="H904" t="str">
            <v>รพช.F2 30,000 - 60,000</v>
          </cell>
          <cell r="I904">
            <v>1.84</v>
          </cell>
          <cell r="J904">
            <v>1.7</v>
          </cell>
          <cell r="K904">
            <v>1.57</v>
          </cell>
          <cell r="L904">
            <v>26136304.07</v>
          </cell>
          <cell r="M904">
            <v>16497533.77</v>
          </cell>
          <cell r="N904">
            <v>0</v>
          </cell>
          <cell r="O904">
            <v>15247640.289999999</v>
          </cell>
          <cell r="P904">
            <v>17658958.199999999</v>
          </cell>
          <cell r="Q904">
            <v>0</v>
          </cell>
          <cell r="R904">
            <v>1</v>
          </cell>
          <cell r="S904">
            <v>0</v>
          </cell>
          <cell r="T904">
            <v>1</v>
          </cell>
          <cell r="U904">
            <v>1</v>
          </cell>
          <cell r="V904">
            <v>1</v>
          </cell>
          <cell r="W904">
            <v>0</v>
          </cell>
          <cell r="X904" t="str">
            <v>B-</v>
          </cell>
        </row>
        <row r="905">
          <cell r="D905" t="str">
            <v>11410</v>
          </cell>
          <cell r="E905" t="str">
            <v>สิเกา,รพช.</v>
          </cell>
          <cell r="F905" t="str">
            <v>รพช.</v>
          </cell>
          <cell r="G905">
            <v>60</v>
          </cell>
          <cell r="H905" t="str">
            <v>รพช.F2 30,000 - 60,000</v>
          </cell>
          <cell r="I905">
            <v>2.0099999999999998</v>
          </cell>
          <cell r="J905">
            <v>1.82</v>
          </cell>
          <cell r="K905">
            <v>1.56</v>
          </cell>
          <cell r="L905">
            <v>18537289.25</v>
          </cell>
          <cell r="M905">
            <v>14075104.92</v>
          </cell>
          <cell r="N905">
            <v>0</v>
          </cell>
          <cell r="O905">
            <v>15390676.82</v>
          </cell>
          <cell r="P905">
            <v>10265733.859999999</v>
          </cell>
          <cell r="Q905">
            <v>1</v>
          </cell>
          <cell r="R905">
            <v>1</v>
          </cell>
          <cell r="S905">
            <v>0</v>
          </cell>
          <cell r="T905">
            <v>1</v>
          </cell>
          <cell r="U905">
            <v>0</v>
          </cell>
          <cell r="V905">
            <v>1</v>
          </cell>
          <cell r="W905">
            <v>0</v>
          </cell>
          <cell r="X905" t="str">
            <v>B-</v>
          </cell>
        </row>
        <row r="906">
          <cell r="D906" t="str">
            <v>11411</v>
          </cell>
          <cell r="E906" t="str">
            <v>ห้วยยอด,รพช.</v>
          </cell>
          <cell r="F906" t="str">
            <v>รพช.</v>
          </cell>
          <cell r="G906">
            <v>90</v>
          </cell>
          <cell r="H906" t="str">
            <v>รพช. M2 &lt;=100</v>
          </cell>
          <cell r="I906">
            <v>1.36</v>
          </cell>
          <cell r="J906">
            <v>1.25</v>
          </cell>
          <cell r="K906">
            <v>0.97</v>
          </cell>
          <cell r="L906">
            <v>30914013.469999999</v>
          </cell>
          <cell r="M906">
            <v>23156216.210000001</v>
          </cell>
          <cell r="N906">
            <v>1</v>
          </cell>
          <cell r="O906">
            <v>28485645.43</v>
          </cell>
          <cell r="P906">
            <v>-3059706.54</v>
          </cell>
          <cell r="Q906">
            <v>0</v>
          </cell>
          <cell r="R906">
            <v>0</v>
          </cell>
          <cell r="S906">
            <v>0</v>
          </cell>
          <cell r="T906">
            <v>1</v>
          </cell>
          <cell r="U906">
            <v>1</v>
          </cell>
          <cell r="V906">
            <v>1</v>
          </cell>
          <cell r="W906">
            <v>1</v>
          </cell>
          <cell r="X906" t="str">
            <v>B-</v>
          </cell>
        </row>
        <row r="907">
          <cell r="D907" t="str">
            <v>11412</v>
          </cell>
          <cell r="E907" t="str">
            <v>วังวิเศษ,รพช.</v>
          </cell>
          <cell r="F907" t="str">
            <v>รพช.</v>
          </cell>
          <cell r="G907">
            <v>30</v>
          </cell>
          <cell r="H907" t="str">
            <v>รพช.F2 30,000 - 60,000</v>
          </cell>
          <cell r="I907">
            <v>2.0699999999999998</v>
          </cell>
          <cell r="J907">
            <v>1.9</v>
          </cell>
          <cell r="K907">
            <v>1.78</v>
          </cell>
          <cell r="L907">
            <v>27692188.219999999</v>
          </cell>
          <cell r="M907">
            <v>13208668.07</v>
          </cell>
          <cell r="N907">
            <v>0</v>
          </cell>
          <cell r="O907">
            <v>12558088.83</v>
          </cell>
          <cell r="P907">
            <v>20079786.899999999</v>
          </cell>
          <cell r="Q907">
            <v>0</v>
          </cell>
          <cell r="R907">
            <v>1</v>
          </cell>
          <cell r="S907">
            <v>0</v>
          </cell>
          <cell r="T907">
            <v>1</v>
          </cell>
          <cell r="U907">
            <v>1</v>
          </cell>
          <cell r="V907">
            <v>1</v>
          </cell>
          <cell r="W907">
            <v>0</v>
          </cell>
          <cell r="X907" t="str">
            <v>B-</v>
          </cell>
        </row>
        <row r="908">
          <cell r="D908" t="str">
            <v>11413</v>
          </cell>
          <cell r="E908" t="str">
            <v>นาโยง,รพช.</v>
          </cell>
          <cell r="F908" t="str">
            <v>รพช.</v>
          </cell>
          <cell r="G908">
            <v>60</v>
          </cell>
          <cell r="H908" t="str">
            <v>รพช.F2 30,000 - 60,000</v>
          </cell>
          <cell r="I908">
            <v>1.45</v>
          </cell>
          <cell r="J908">
            <v>1.34</v>
          </cell>
          <cell r="K908">
            <v>1.0900000000000001</v>
          </cell>
          <cell r="L908">
            <v>17843709.809999999</v>
          </cell>
          <cell r="M908">
            <v>14891911.789999999</v>
          </cell>
          <cell r="N908">
            <v>1</v>
          </cell>
          <cell r="O908">
            <v>17155347.420000002</v>
          </cell>
          <cell r="P908">
            <v>3683967.52</v>
          </cell>
          <cell r="Q908">
            <v>0</v>
          </cell>
          <cell r="R908">
            <v>1</v>
          </cell>
          <cell r="S908">
            <v>0</v>
          </cell>
          <cell r="T908">
            <v>1</v>
          </cell>
          <cell r="U908">
            <v>0</v>
          </cell>
          <cell r="V908">
            <v>1</v>
          </cell>
          <cell r="W908">
            <v>1</v>
          </cell>
          <cell r="X908" t="str">
            <v>B-</v>
          </cell>
        </row>
        <row r="909">
          <cell r="D909" t="str">
            <v>14139</v>
          </cell>
          <cell r="E909" t="str">
            <v>รัษฎา,รพช.</v>
          </cell>
          <cell r="F909" t="str">
            <v>รพช.</v>
          </cell>
          <cell r="G909">
            <v>30</v>
          </cell>
          <cell r="H909" t="str">
            <v>รพช.F2 &lt;=30,000</v>
          </cell>
          <cell r="I909">
            <v>2.36</v>
          </cell>
          <cell r="J909">
            <v>2.2000000000000002</v>
          </cell>
          <cell r="K909">
            <v>2.06</v>
          </cell>
          <cell r="L909">
            <v>26308058.190000001</v>
          </cell>
          <cell r="M909">
            <v>14763879.66</v>
          </cell>
          <cell r="N909">
            <v>0</v>
          </cell>
          <cell r="O909">
            <v>13320043.699999999</v>
          </cell>
          <cell r="P909">
            <v>20526255.899999999</v>
          </cell>
          <cell r="Q909">
            <v>1</v>
          </cell>
          <cell r="R909">
            <v>1</v>
          </cell>
          <cell r="S909">
            <v>0</v>
          </cell>
          <cell r="T909">
            <v>1</v>
          </cell>
          <cell r="U909">
            <v>1</v>
          </cell>
          <cell r="V909">
            <v>1</v>
          </cell>
          <cell r="W909">
            <v>1</v>
          </cell>
          <cell r="X909" t="str">
            <v>A-</v>
          </cell>
        </row>
        <row r="910">
          <cell r="D910" t="str">
            <v>28817</v>
          </cell>
          <cell r="E910" t="str">
            <v>หาดสำราญเฉลิมพระเกียรติ 80 พรรษา,รพช.</v>
          </cell>
          <cell r="F910" t="str">
            <v>รพช.</v>
          </cell>
          <cell r="G910">
            <v>25</v>
          </cell>
          <cell r="H910" t="str">
            <v>รพช.F3 &lt;=15,000</v>
          </cell>
          <cell r="I910">
            <v>2.35</v>
          </cell>
          <cell r="J910">
            <v>2.21</v>
          </cell>
          <cell r="K910">
            <v>2.0299999999999998</v>
          </cell>
          <cell r="L910">
            <v>18414516.949999999</v>
          </cell>
          <cell r="M910">
            <v>5984534.0899999999</v>
          </cell>
          <cell r="N910">
            <v>0</v>
          </cell>
          <cell r="O910">
            <v>8709292.6799999997</v>
          </cell>
          <cell r="P910">
            <v>13986680.16</v>
          </cell>
          <cell r="Q910">
            <v>1</v>
          </cell>
          <cell r="R910">
            <v>0</v>
          </cell>
          <cell r="S910">
            <v>0</v>
          </cell>
          <cell r="T910">
            <v>1</v>
          </cell>
          <cell r="U910">
            <v>0</v>
          </cell>
          <cell r="V910">
            <v>1</v>
          </cell>
          <cell r="W910">
            <v>0</v>
          </cell>
          <cell r="X910" t="str">
            <v>C</v>
          </cell>
        </row>
        <row r="911"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4</v>
          </cell>
          <cell r="R911">
            <v>8</v>
          </cell>
          <cell r="S911">
            <v>1</v>
          </cell>
          <cell r="T911">
            <v>9</v>
          </cell>
          <cell r="U911">
            <v>4</v>
          </cell>
          <cell r="V911">
            <v>10</v>
          </cell>
          <cell r="W911">
            <v>6</v>
          </cell>
          <cell r="X911">
            <v>0</v>
          </cell>
        </row>
        <row r="912">
          <cell r="D912" t="str">
            <v>10750</v>
          </cell>
          <cell r="E912" t="str">
            <v>นราธิวาสราชนครินทร์,รพท.</v>
          </cell>
          <cell r="F912" t="str">
            <v>รพท.</v>
          </cell>
          <cell r="G912">
            <v>407</v>
          </cell>
          <cell r="H912" t="str">
            <v>รพท.S &gt;400</v>
          </cell>
          <cell r="I912">
            <v>2.4</v>
          </cell>
          <cell r="J912">
            <v>2.2599999999999998</v>
          </cell>
          <cell r="K912">
            <v>1.64</v>
          </cell>
          <cell r="L912">
            <v>238560781.19</v>
          </cell>
          <cell r="M912">
            <v>129082766.23999999</v>
          </cell>
          <cell r="N912">
            <v>0</v>
          </cell>
          <cell r="O912">
            <v>167515353.38</v>
          </cell>
          <cell r="P912">
            <v>109389263.89</v>
          </cell>
          <cell r="Q912">
            <v>1</v>
          </cell>
          <cell r="R912">
            <v>1</v>
          </cell>
          <cell r="S912">
            <v>0</v>
          </cell>
          <cell r="T912">
            <v>1</v>
          </cell>
          <cell r="U912">
            <v>1</v>
          </cell>
          <cell r="V912">
            <v>0</v>
          </cell>
          <cell r="W912">
            <v>1</v>
          </cell>
          <cell r="X912" t="str">
            <v>B</v>
          </cell>
        </row>
        <row r="913">
          <cell r="D913" t="str">
            <v>10751</v>
          </cell>
          <cell r="E913" t="str">
            <v>สุไหงโก-ลก,รพท.</v>
          </cell>
          <cell r="F913" t="str">
            <v>รพท.</v>
          </cell>
          <cell r="G913">
            <v>210</v>
          </cell>
          <cell r="H913" t="str">
            <v>รพท. M1 &gt;200</v>
          </cell>
          <cell r="I913">
            <v>3.36</v>
          </cell>
          <cell r="J913">
            <v>3.15</v>
          </cell>
          <cell r="K913">
            <v>2.59</v>
          </cell>
          <cell r="L913">
            <v>167645593.99000001</v>
          </cell>
          <cell r="M913">
            <v>71633266.489999995</v>
          </cell>
          <cell r="N913">
            <v>0</v>
          </cell>
          <cell r="O913">
            <v>86763069.140000001</v>
          </cell>
          <cell r="P913">
            <v>118636813.45</v>
          </cell>
          <cell r="Q913">
            <v>1</v>
          </cell>
          <cell r="R913">
            <v>1</v>
          </cell>
          <cell r="S913">
            <v>0</v>
          </cell>
          <cell r="T913">
            <v>1</v>
          </cell>
          <cell r="U913">
            <v>0</v>
          </cell>
          <cell r="V913">
            <v>0</v>
          </cell>
          <cell r="W913">
            <v>1</v>
          </cell>
          <cell r="X913" t="str">
            <v>B-</v>
          </cell>
        </row>
        <row r="914">
          <cell r="D914" t="str">
            <v>11435</v>
          </cell>
          <cell r="E914" t="str">
            <v>ตากใบ,รพช.</v>
          </cell>
          <cell r="F914" t="str">
            <v>รพช.</v>
          </cell>
          <cell r="G914">
            <v>109</v>
          </cell>
          <cell r="H914" t="str">
            <v>รพช.F1 50,000-100,000</v>
          </cell>
          <cell r="I914">
            <v>3.46</v>
          </cell>
          <cell r="J914">
            <v>3.2</v>
          </cell>
          <cell r="K914">
            <v>2.78</v>
          </cell>
          <cell r="L914">
            <v>56405112.020000003</v>
          </cell>
          <cell r="M914">
            <v>21842337.969999999</v>
          </cell>
          <cell r="N914">
            <v>0</v>
          </cell>
          <cell r="O914">
            <v>24816101.670000002</v>
          </cell>
          <cell r="P914">
            <v>40794651.890000001</v>
          </cell>
          <cell r="Q914">
            <v>1</v>
          </cell>
          <cell r="R914">
            <v>0</v>
          </cell>
          <cell r="S914">
            <v>0</v>
          </cell>
          <cell r="T914">
            <v>1</v>
          </cell>
          <cell r="U914">
            <v>0</v>
          </cell>
          <cell r="V914">
            <v>0</v>
          </cell>
          <cell r="W914">
            <v>1</v>
          </cell>
          <cell r="X914" t="str">
            <v>C</v>
          </cell>
        </row>
        <row r="915">
          <cell r="D915" t="str">
            <v>11436</v>
          </cell>
          <cell r="E915" t="str">
            <v>บาเจาะ,รพช.</v>
          </cell>
          <cell r="F915" t="str">
            <v>รพช.</v>
          </cell>
          <cell r="G915">
            <v>68</v>
          </cell>
          <cell r="H915" t="str">
            <v>รพช.F2 30,000 - 60,000</v>
          </cell>
          <cell r="I915">
            <v>3.15</v>
          </cell>
          <cell r="J915">
            <v>2.98</v>
          </cell>
          <cell r="K915">
            <v>2.57</v>
          </cell>
          <cell r="L915">
            <v>38541022.049999997</v>
          </cell>
          <cell r="M915">
            <v>32686153.920000002</v>
          </cell>
          <cell r="N915">
            <v>0</v>
          </cell>
          <cell r="O915">
            <v>33051033.039999999</v>
          </cell>
          <cell r="P915">
            <v>28258842.52</v>
          </cell>
          <cell r="Q915">
            <v>1</v>
          </cell>
          <cell r="R915">
            <v>1</v>
          </cell>
          <cell r="S915">
            <v>0</v>
          </cell>
          <cell r="T915">
            <v>1</v>
          </cell>
          <cell r="U915">
            <v>0</v>
          </cell>
          <cell r="V915">
            <v>0</v>
          </cell>
          <cell r="W915">
            <v>1</v>
          </cell>
          <cell r="X915" t="str">
            <v>B-</v>
          </cell>
        </row>
        <row r="916">
          <cell r="D916" t="str">
            <v>11437</v>
          </cell>
          <cell r="E916" t="str">
            <v>ระแงะ,รพช.</v>
          </cell>
          <cell r="F916" t="str">
            <v>รพช.</v>
          </cell>
          <cell r="G916">
            <v>120</v>
          </cell>
          <cell r="H916" t="str">
            <v>รพช.F1 50,000-100,000</v>
          </cell>
          <cell r="I916">
            <v>4.8899999999999997</v>
          </cell>
          <cell r="J916">
            <v>4.6900000000000004</v>
          </cell>
          <cell r="K916">
            <v>4.3899999999999997</v>
          </cell>
          <cell r="L916">
            <v>89498627.939999998</v>
          </cell>
          <cell r="M916">
            <v>43557242.469999999</v>
          </cell>
          <cell r="N916">
            <v>0</v>
          </cell>
          <cell r="O916">
            <v>44567446.719999999</v>
          </cell>
          <cell r="P916">
            <v>77705110.040000007</v>
          </cell>
          <cell r="Q916">
            <v>1</v>
          </cell>
          <cell r="R916">
            <v>1</v>
          </cell>
          <cell r="S916">
            <v>1</v>
          </cell>
          <cell r="T916">
            <v>1</v>
          </cell>
          <cell r="U916">
            <v>1</v>
          </cell>
          <cell r="V916">
            <v>0</v>
          </cell>
          <cell r="W916">
            <v>1</v>
          </cell>
          <cell r="X916" t="str">
            <v>A-</v>
          </cell>
        </row>
        <row r="917">
          <cell r="D917" t="str">
            <v>11438</v>
          </cell>
          <cell r="E917" t="str">
            <v>รือเสาะ,รพช.</v>
          </cell>
          <cell r="F917" t="str">
            <v>รพช.</v>
          </cell>
          <cell r="G917">
            <v>82</v>
          </cell>
          <cell r="H917" t="str">
            <v>รพช.F2 60,000-90,000</v>
          </cell>
          <cell r="I917">
            <v>3.35</v>
          </cell>
          <cell r="J917">
            <v>3.23</v>
          </cell>
          <cell r="K917">
            <v>3.05</v>
          </cell>
          <cell r="L917">
            <v>91576019.530000001</v>
          </cell>
          <cell r="M917">
            <v>33925956.859999999</v>
          </cell>
          <cell r="N917">
            <v>0</v>
          </cell>
          <cell r="O917">
            <v>36701083.100000001</v>
          </cell>
          <cell r="P917">
            <v>79652767.680000007</v>
          </cell>
          <cell r="Q917">
            <v>1</v>
          </cell>
          <cell r="R917">
            <v>1</v>
          </cell>
          <cell r="S917">
            <v>0</v>
          </cell>
          <cell r="T917">
            <v>1</v>
          </cell>
          <cell r="U917">
            <v>0</v>
          </cell>
          <cell r="V917">
            <v>0</v>
          </cell>
          <cell r="W917">
            <v>1</v>
          </cell>
          <cell r="X917" t="str">
            <v>B-</v>
          </cell>
        </row>
        <row r="918">
          <cell r="D918" t="str">
            <v>11439</v>
          </cell>
          <cell r="E918" t="str">
            <v>ศรีสาคร,รพช.</v>
          </cell>
          <cell r="F918" t="str">
            <v>รพช.</v>
          </cell>
          <cell r="G918">
            <v>42</v>
          </cell>
          <cell r="H918" t="str">
            <v>รพช.F2 30,000 - 60,000</v>
          </cell>
          <cell r="I918">
            <v>2.5099999999999998</v>
          </cell>
          <cell r="J918">
            <v>2.36</v>
          </cell>
          <cell r="K918">
            <v>2.14</v>
          </cell>
          <cell r="L918">
            <v>30231786.190000001</v>
          </cell>
          <cell r="M918">
            <v>24192649.82</v>
          </cell>
          <cell r="N918">
            <v>0</v>
          </cell>
          <cell r="O918">
            <v>23252444.530000001</v>
          </cell>
          <cell r="P918">
            <v>22796429.449999999</v>
          </cell>
          <cell r="Q918">
            <v>1</v>
          </cell>
          <cell r="R918">
            <v>1</v>
          </cell>
          <cell r="S918">
            <v>0</v>
          </cell>
          <cell r="T918">
            <v>1</v>
          </cell>
          <cell r="U918">
            <v>1</v>
          </cell>
          <cell r="V918">
            <v>0</v>
          </cell>
          <cell r="W918">
            <v>0</v>
          </cell>
          <cell r="X918" t="str">
            <v>B-</v>
          </cell>
        </row>
        <row r="919">
          <cell r="D919" t="str">
            <v>11440</v>
          </cell>
          <cell r="E919" t="str">
            <v>แว้ง,รพช.</v>
          </cell>
          <cell r="F919" t="str">
            <v>รพช.</v>
          </cell>
          <cell r="G919">
            <v>36</v>
          </cell>
          <cell r="H919" t="str">
            <v>รพช.F2 30,000 - 60,000</v>
          </cell>
          <cell r="I919">
            <v>2.8</v>
          </cell>
          <cell r="J919">
            <v>2.61</v>
          </cell>
          <cell r="K919">
            <v>2.4300000000000002</v>
          </cell>
          <cell r="L919">
            <v>36317867.030000001</v>
          </cell>
          <cell r="M919">
            <v>22978155.48</v>
          </cell>
          <cell r="N919">
            <v>0</v>
          </cell>
          <cell r="O919">
            <v>22293353.809999999</v>
          </cell>
          <cell r="P919">
            <v>28679868.07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  <cell r="U919">
            <v>1</v>
          </cell>
          <cell r="V919">
            <v>0</v>
          </cell>
          <cell r="W919">
            <v>1</v>
          </cell>
          <cell r="X919" t="str">
            <v>B-</v>
          </cell>
        </row>
        <row r="920">
          <cell r="D920" t="str">
            <v>11441</v>
          </cell>
          <cell r="E920" t="str">
            <v>สุคิริน,รพช.</v>
          </cell>
          <cell r="F920" t="str">
            <v>รพช.</v>
          </cell>
          <cell r="G920">
            <v>38</v>
          </cell>
          <cell r="H920" t="str">
            <v>รพช.F2 &lt;=30,000</v>
          </cell>
          <cell r="I920">
            <v>3.01</v>
          </cell>
          <cell r="J920">
            <v>2.67</v>
          </cell>
          <cell r="K920">
            <v>2.44</v>
          </cell>
          <cell r="L920">
            <v>42227029.409999996</v>
          </cell>
          <cell r="M920">
            <v>25500102.93</v>
          </cell>
          <cell r="N920">
            <v>0</v>
          </cell>
          <cell r="O920">
            <v>21923205.079999998</v>
          </cell>
          <cell r="P920">
            <v>28812724.43</v>
          </cell>
          <cell r="Q920">
            <v>1</v>
          </cell>
          <cell r="R920">
            <v>1</v>
          </cell>
          <cell r="S920">
            <v>0</v>
          </cell>
          <cell r="T920">
            <v>0</v>
          </cell>
          <cell r="U920">
            <v>1</v>
          </cell>
          <cell r="V920">
            <v>0</v>
          </cell>
          <cell r="W920">
            <v>0</v>
          </cell>
          <cell r="X920" t="str">
            <v>C</v>
          </cell>
        </row>
        <row r="921">
          <cell r="D921" t="str">
            <v>11442</v>
          </cell>
          <cell r="E921" t="str">
            <v>สุไหงปาดี,รพช.</v>
          </cell>
          <cell r="F921" t="str">
            <v>รพช.</v>
          </cell>
          <cell r="G921">
            <v>35</v>
          </cell>
          <cell r="H921" t="str">
            <v>รพช.F2 30,000 - 60,000</v>
          </cell>
          <cell r="I921">
            <v>3.2</v>
          </cell>
          <cell r="J921">
            <v>3.01</v>
          </cell>
          <cell r="K921">
            <v>2.82</v>
          </cell>
          <cell r="L921">
            <v>41404940.159999996</v>
          </cell>
          <cell r="M921">
            <v>23961788.870000001</v>
          </cell>
          <cell r="N921">
            <v>0</v>
          </cell>
          <cell r="O921">
            <v>23041497.48</v>
          </cell>
          <cell r="P921">
            <v>34255953.07</v>
          </cell>
          <cell r="Q921">
            <v>1</v>
          </cell>
          <cell r="R921">
            <v>1</v>
          </cell>
          <cell r="S921">
            <v>0</v>
          </cell>
          <cell r="T921">
            <v>1</v>
          </cell>
          <cell r="U921">
            <v>0</v>
          </cell>
          <cell r="V921">
            <v>0</v>
          </cell>
          <cell r="W921">
            <v>1</v>
          </cell>
          <cell r="X921" t="str">
            <v>B-</v>
          </cell>
        </row>
        <row r="922">
          <cell r="D922" t="str">
            <v>13818</v>
          </cell>
          <cell r="E922" t="str">
            <v>จะแนะ,รพช.</v>
          </cell>
          <cell r="F922" t="str">
            <v>รพช.</v>
          </cell>
          <cell r="G922">
            <v>37</v>
          </cell>
          <cell r="H922" t="str">
            <v>รพช.F2 30,000 - 60,000</v>
          </cell>
          <cell r="I922">
            <v>2.62</v>
          </cell>
          <cell r="J922">
            <v>2.21</v>
          </cell>
          <cell r="K922">
            <v>2.06</v>
          </cell>
          <cell r="L922">
            <v>29953739.100000001</v>
          </cell>
          <cell r="M922">
            <v>20465117.57</v>
          </cell>
          <cell r="N922">
            <v>0</v>
          </cell>
          <cell r="O922">
            <v>22697683.16</v>
          </cell>
          <cell r="P922">
            <v>19613954.600000001</v>
          </cell>
          <cell r="Q922">
            <v>1</v>
          </cell>
          <cell r="R922">
            <v>1</v>
          </cell>
          <cell r="S922">
            <v>0</v>
          </cell>
          <cell r="T922">
            <v>1</v>
          </cell>
          <cell r="U922">
            <v>0</v>
          </cell>
          <cell r="V922">
            <v>0</v>
          </cell>
          <cell r="W922">
            <v>0</v>
          </cell>
          <cell r="X922" t="str">
            <v>C</v>
          </cell>
        </row>
        <row r="923">
          <cell r="D923" t="str">
            <v>15010</v>
          </cell>
          <cell r="E923" t="str">
            <v>เจาะไอร้อง,รพช.</v>
          </cell>
          <cell r="F923" t="str">
            <v>รพช.</v>
          </cell>
          <cell r="G923">
            <v>34</v>
          </cell>
          <cell r="H923" t="str">
            <v>รพช.F2 30,000 - 60,000</v>
          </cell>
          <cell r="I923">
            <v>2.63</v>
          </cell>
          <cell r="J923">
            <v>2.44</v>
          </cell>
          <cell r="K923">
            <v>2.2200000000000002</v>
          </cell>
          <cell r="L923">
            <v>24445599.370000001</v>
          </cell>
          <cell r="M923">
            <v>20554845.859999999</v>
          </cell>
          <cell r="N923">
            <v>0</v>
          </cell>
          <cell r="O923">
            <v>21960029.960000001</v>
          </cell>
          <cell r="P923">
            <v>18439373.25</v>
          </cell>
          <cell r="Q923">
            <v>1</v>
          </cell>
          <cell r="R923">
            <v>1</v>
          </cell>
          <cell r="S923">
            <v>0</v>
          </cell>
          <cell r="T923">
            <v>1</v>
          </cell>
          <cell r="U923">
            <v>0</v>
          </cell>
          <cell r="V923">
            <v>0</v>
          </cell>
          <cell r="W923">
            <v>1</v>
          </cell>
          <cell r="X923" t="str">
            <v>B-</v>
          </cell>
        </row>
        <row r="924">
          <cell r="D924" t="str">
            <v>23771</v>
          </cell>
          <cell r="E924" t="str">
            <v>ยี่งอเฉลิมพระเกียรติ 80 พรรษา,รพช.</v>
          </cell>
          <cell r="F924" t="str">
            <v>รพช.</v>
          </cell>
          <cell r="G924">
            <v>44</v>
          </cell>
          <cell r="H924" t="str">
            <v>รพช.F2 30,000 - 60,000</v>
          </cell>
          <cell r="I924">
            <v>1.84</v>
          </cell>
          <cell r="J924">
            <v>1.69</v>
          </cell>
          <cell r="K924">
            <v>1.53</v>
          </cell>
          <cell r="L924">
            <v>20028971.039999999</v>
          </cell>
          <cell r="M924">
            <v>9159484.7699999996</v>
          </cell>
          <cell r="N924">
            <v>0</v>
          </cell>
          <cell r="O924">
            <v>12972931.970000001</v>
          </cell>
          <cell r="P924">
            <v>12558571.1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1</v>
          </cell>
          <cell r="V924">
            <v>0</v>
          </cell>
          <cell r="W924">
            <v>0</v>
          </cell>
          <cell r="X924" t="str">
            <v>C-</v>
          </cell>
        </row>
        <row r="925"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11</v>
          </cell>
          <cell r="R925">
            <v>11</v>
          </cell>
          <cell r="S925">
            <v>1</v>
          </cell>
          <cell r="T925">
            <v>12</v>
          </cell>
          <cell r="U925">
            <v>6</v>
          </cell>
          <cell r="V925">
            <v>0</v>
          </cell>
          <cell r="W925">
            <v>9</v>
          </cell>
          <cell r="X925">
            <v>0</v>
          </cell>
        </row>
        <row r="926">
          <cell r="D926" t="str">
            <v>10748</v>
          </cell>
          <cell r="E926" t="str">
            <v>ปัตตานี,รพท.</v>
          </cell>
          <cell r="F926" t="str">
            <v>รพท.</v>
          </cell>
          <cell r="G926">
            <v>504</v>
          </cell>
          <cell r="H926" t="str">
            <v>รพท.S &gt;400</v>
          </cell>
          <cell r="I926">
            <v>1.88</v>
          </cell>
          <cell r="J926">
            <v>1.75</v>
          </cell>
          <cell r="K926">
            <v>1.06</v>
          </cell>
          <cell r="L926">
            <v>213863786.37</v>
          </cell>
          <cell r="M926">
            <v>143361534.88999999</v>
          </cell>
          <cell r="N926">
            <v>0</v>
          </cell>
          <cell r="O926">
            <v>151465516.75999999</v>
          </cell>
          <cell r="P926">
            <v>15691231.960000001</v>
          </cell>
          <cell r="Q926">
            <v>1</v>
          </cell>
          <cell r="R926">
            <v>1</v>
          </cell>
          <cell r="S926">
            <v>0</v>
          </cell>
          <cell r="T926">
            <v>0</v>
          </cell>
          <cell r="U926">
            <v>0</v>
          </cell>
          <cell r="V926">
            <v>1</v>
          </cell>
          <cell r="W926">
            <v>1</v>
          </cell>
          <cell r="X926" t="str">
            <v>B-</v>
          </cell>
        </row>
        <row r="927">
          <cell r="D927" t="str">
            <v>11423</v>
          </cell>
          <cell r="E927" t="str">
            <v>โคกโพธิ์,รพช.</v>
          </cell>
          <cell r="F927" t="str">
            <v>รพช.</v>
          </cell>
          <cell r="G927">
            <v>104</v>
          </cell>
          <cell r="H927" t="str">
            <v>รพช.F1 50,000-100,000</v>
          </cell>
          <cell r="I927">
            <v>1.86</v>
          </cell>
          <cell r="J927">
            <v>1.79</v>
          </cell>
          <cell r="K927">
            <v>1.49</v>
          </cell>
          <cell r="L927">
            <v>41824692.079999998</v>
          </cell>
          <cell r="M927">
            <v>36172048.159999996</v>
          </cell>
          <cell r="N927">
            <v>0</v>
          </cell>
          <cell r="O927">
            <v>34095645</v>
          </cell>
          <cell r="P927">
            <v>23997145.82</v>
          </cell>
          <cell r="Q927">
            <v>1</v>
          </cell>
          <cell r="R927">
            <v>1</v>
          </cell>
          <cell r="S927">
            <v>0</v>
          </cell>
          <cell r="T927">
            <v>1</v>
          </cell>
          <cell r="U927">
            <v>0</v>
          </cell>
          <cell r="V927">
            <v>0</v>
          </cell>
          <cell r="W927">
            <v>1</v>
          </cell>
          <cell r="X927" t="str">
            <v>B-</v>
          </cell>
        </row>
        <row r="928">
          <cell r="D928" t="str">
            <v>11424</v>
          </cell>
          <cell r="E928" t="str">
            <v>หนองจิก,รพช.</v>
          </cell>
          <cell r="F928" t="str">
            <v>รพช.</v>
          </cell>
          <cell r="G928">
            <v>46</v>
          </cell>
          <cell r="H928" t="str">
            <v>รพช.F2 60,000-90,000</v>
          </cell>
          <cell r="I928">
            <v>2.75</v>
          </cell>
          <cell r="J928">
            <v>2.58</v>
          </cell>
          <cell r="K928">
            <v>2.48</v>
          </cell>
          <cell r="L928">
            <v>58153657.719999999</v>
          </cell>
          <cell r="M928">
            <v>33267655.68</v>
          </cell>
          <cell r="N928">
            <v>0</v>
          </cell>
          <cell r="O928">
            <v>32209238.23</v>
          </cell>
          <cell r="P928">
            <v>48935736.539999999</v>
          </cell>
          <cell r="Q928">
            <v>1</v>
          </cell>
          <cell r="R928">
            <v>1</v>
          </cell>
          <cell r="S928">
            <v>0</v>
          </cell>
          <cell r="T928">
            <v>1</v>
          </cell>
          <cell r="U928">
            <v>1</v>
          </cell>
          <cell r="V928">
            <v>0</v>
          </cell>
          <cell r="W928">
            <v>0</v>
          </cell>
          <cell r="X928" t="str">
            <v>B-</v>
          </cell>
        </row>
        <row r="929">
          <cell r="D929" t="str">
            <v>11425</v>
          </cell>
          <cell r="E929" t="str">
            <v>ปะนาเระ,รพช.</v>
          </cell>
          <cell r="F929" t="str">
            <v>รพช.</v>
          </cell>
          <cell r="G929">
            <v>30</v>
          </cell>
          <cell r="H929" t="str">
            <v>รพช.F2 30,000 - 60,000</v>
          </cell>
          <cell r="I929">
            <v>1.77</v>
          </cell>
          <cell r="J929">
            <v>1.67</v>
          </cell>
          <cell r="K929">
            <v>1.48</v>
          </cell>
          <cell r="L929">
            <v>20843583.84</v>
          </cell>
          <cell r="M929">
            <v>14485522.109999999</v>
          </cell>
          <cell r="N929">
            <v>0</v>
          </cell>
          <cell r="O929">
            <v>14800580.699999999</v>
          </cell>
          <cell r="P929">
            <v>12984832.9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</v>
          </cell>
          <cell r="V929">
            <v>1</v>
          </cell>
          <cell r="W929">
            <v>0</v>
          </cell>
          <cell r="X929" t="str">
            <v>C-</v>
          </cell>
        </row>
        <row r="930">
          <cell r="D930" t="str">
            <v>11426</v>
          </cell>
          <cell r="E930" t="str">
            <v>มายอ,รพช.</v>
          </cell>
          <cell r="F930" t="str">
            <v>รพช.</v>
          </cell>
          <cell r="G930">
            <v>42</v>
          </cell>
          <cell r="H930" t="str">
            <v>รพช.F2 30,000 - 60,000</v>
          </cell>
          <cell r="I930">
            <v>2.36</v>
          </cell>
          <cell r="J930">
            <v>2.2400000000000002</v>
          </cell>
          <cell r="K930">
            <v>2.11</v>
          </cell>
          <cell r="L930">
            <v>43422560.469999999</v>
          </cell>
          <cell r="M930">
            <v>16619683.050000001</v>
          </cell>
          <cell r="N930">
            <v>0</v>
          </cell>
          <cell r="O930">
            <v>16496982.27</v>
          </cell>
          <cell r="P930">
            <v>35295066.960000001</v>
          </cell>
          <cell r="Q930">
            <v>0</v>
          </cell>
          <cell r="R930">
            <v>0</v>
          </cell>
          <cell r="S930">
            <v>0</v>
          </cell>
          <cell r="T930">
            <v>1</v>
          </cell>
          <cell r="U930">
            <v>0</v>
          </cell>
          <cell r="V930">
            <v>0</v>
          </cell>
          <cell r="W930">
            <v>0</v>
          </cell>
          <cell r="X930" t="str">
            <v>D</v>
          </cell>
        </row>
        <row r="931">
          <cell r="D931" t="str">
            <v>11427</v>
          </cell>
          <cell r="E931" t="str">
            <v>ทุ่งยางแดง,รพช.</v>
          </cell>
          <cell r="F931" t="str">
            <v>รพช.</v>
          </cell>
          <cell r="G931">
            <v>30</v>
          </cell>
          <cell r="H931" t="str">
            <v>รพช.F2 &lt;=30,000</v>
          </cell>
          <cell r="I931">
            <v>3.38</v>
          </cell>
          <cell r="J931">
            <v>3.31</v>
          </cell>
          <cell r="K931">
            <v>3.15</v>
          </cell>
          <cell r="L931">
            <v>49447930.390000001</v>
          </cell>
          <cell r="M931">
            <v>21860525.379999999</v>
          </cell>
          <cell r="N931">
            <v>0</v>
          </cell>
          <cell r="O931">
            <v>21991780.09</v>
          </cell>
          <cell r="P931">
            <v>44730177.079999998</v>
          </cell>
          <cell r="Q931">
            <v>1</v>
          </cell>
          <cell r="R931">
            <v>1</v>
          </cell>
          <cell r="S931">
            <v>0</v>
          </cell>
          <cell r="T931">
            <v>1</v>
          </cell>
          <cell r="U931">
            <v>1</v>
          </cell>
          <cell r="V931">
            <v>0</v>
          </cell>
          <cell r="W931">
            <v>1</v>
          </cell>
          <cell r="X931" t="str">
            <v>B</v>
          </cell>
        </row>
        <row r="932">
          <cell r="D932" t="str">
            <v>11428</v>
          </cell>
          <cell r="E932" t="str">
            <v>ไม้แก่น,รพช.</v>
          </cell>
          <cell r="F932" t="str">
            <v>รพช.</v>
          </cell>
          <cell r="G932">
            <v>30</v>
          </cell>
          <cell r="H932" t="str">
            <v>รพช.F2 &lt;=30,000</v>
          </cell>
          <cell r="I932">
            <v>2.96</v>
          </cell>
          <cell r="J932">
            <v>2.85</v>
          </cell>
          <cell r="K932">
            <v>2.5099999999999998</v>
          </cell>
          <cell r="L932">
            <v>32192215.329999998</v>
          </cell>
          <cell r="M932">
            <v>19503287.789999999</v>
          </cell>
          <cell r="N932">
            <v>0</v>
          </cell>
          <cell r="O932">
            <v>20141369.32</v>
          </cell>
          <cell r="P932">
            <v>24791470.559999999</v>
          </cell>
          <cell r="Q932">
            <v>1</v>
          </cell>
          <cell r="R932">
            <v>1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 t="str">
            <v>C-</v>
          </cell>
        </row>
        <row r="933">
          <cell r="D933" t="str">
            <v>11429</v>
          </cell>
          <cell r="E933" t="str">
            <v>ยะหริ่ง,รพช.</v>
          </cell>
          <cell r="F933" t="str">
            <v>รพช.</v>
          </cell>
          <cell r="G933">
            <v>62</v>
          </cell>
          <cell r="H933" t="str">
            <v>รพช.F2 60,000-90,000</v>
          </cell>
          <cell r="I933">
            <v>2.2400000000000002</v>
          </cell>
          <cell r="J933">
            <v>2.13</v>
          </cell>
          <cell r="K933">
            <v>2.02</v>
          </cell>
          <cell r="L933">
            <v>59560129.75</v>
          </cell>
          <cell r="M933">
            <v>32334470.149999999</v>
          </cell>
          <cell r="N933">
            <v>0</v>
          </cell>
          <cell r="O933">
            <v>34564488.880000003</v>
          </cell>
          <cell r="P933">
            <v>49094946.68</v>
          </cell>
          <cell r="Q933">
            <v>1</v>
          </cell>
          <cell r="R933">
            <v>1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0</v>
          </cell>
          <cell r="X933" t="str">
            <v>C</v>
          </cell>
        </row>
        <row r="934">
          <cell r="D934" t="str">
            <v>11430</v>
          </cell>
          <cell r="E934" t="str">
            <v>ยะรัง,รพช.</v>
          </cell>
          <cell r="F934" t="str">
            <v>รพช.</v>
          </cell>
          <cell r="G934">
            <v>49</v>
          </cell>
          <cell r="H934" t="str">
            <v>รพช.F2 60,000-90,000</v>
          </cell>
          <cell r="I934">
            <v>1.95</v>
          </cell>
          <cell r="J934">
            <v>1.83</v>
          </cell>
          <cell r="K934">
            <v>1.7</v>
          </cell>
          <cell r="L934">
            <v>34624638.68</v>
          </cell>
          <cell r="M934">
            <v>26733807.609999999</v>
          </cell>
          <cell r="N934">
            <v>0</v>
          </cell>
          <cell r="O934">
            <v>29073713.739999998</v>
          </cell>
          <cell r="P934">
            <v>25642427.449999999</v>
          </cell>
          <cell r="Q934">
            <v>1</v>
          </cell>
          <cell r="R934">
            <v>1</v>
          </cell>
          <cell r="S934">
            <v>0</v>
          </cell>
          <cell r="T934">
            <v>1</v>
          </cell>
          <cell r="U934">
            <v>0</v>
          </cell>
          <cell r="V934">
            <v>0</v>
          </cell>
          <cell r="W934">
            <v>1</v>
          </cell>
          <cell r="X934" t="str">
            <v>B-</v>
          </cell>
        </row>
        <row r="935">
          <cell r="D935" t="str">
            <v>11431</v>
          </cell>
          <cell r="E935" t="str">
            <v>แม่ลาน,รพช.</v>
          </cell>
          <cell r="F935" t="str">
            <v>รพช.</v>
          </cell>
          <cell r="G935">
            <v>30</v>
          </cell>
          <cell r="H935" t="str">
            <v>รพช.F2 &lt;=30,000</v>
          </cell>
          <cell r="I935">
            <v>2.0699999999999998</v>
          </cell>
          <cell r="J935">
            <v>1.98</v>
          </cell>
          <cell r="K935">
            <v>1.84</v>
          </cell>
          <cell r="L935">
            <v>23631651.59</v>
          </cell>
          <cell r="M935">
            <v>16492995.18</v>
          </cell>
          <cell r="N935">
            <v>0</v>
          </cell>
          <cell r="O935">
            <v>16816437.27</v>
          </cell>
          <cell r="P935">
            <v>18611607.710000001</v>
          </cell>
          <cell r="Q935">
            <v>1</v>
          </cell>
          <cell r="R935">
            <v>1</v>
          </cell>
          <cell r="S935">
            <v>0</v>
          </cell>
          <cell r="T935">
            <v>1</v>
          </cell>
          <cell r="U935">
            <v>1</v>
          </cell>
          <cell r="V935">
            <v>1</v>
          </cell>
          <cell r="W935">
            <v>0</v>
          </cell>
          <cell r="X935" t="str">
            <v>B</v>
          </cell>
        </row>
        <row r="936">
          <cell r="D936" t="str">
            <v>11460</v>
          </cell>
          <cell r="E936" t="str">
            <v>รพร.สายบุรี</v>
          </cell>
          <cell r="F936" t="str">
            <v>รพช.</v>
          </cell>
          <cell r="G936">
            <v>80</v>
          </cell>
          <cell r="H936" t="str">
            <v>รพช. M2 &lt;=100</v>
          </cell>
          <cell r="I936">
            <v>1.52</v>
          </cell>
          <cell r="J936">
            <v>1.46</v>
          </cell>
          <cell r="K936">
            <v>1.27</v>
          </cell>
          <cell r="L936">
            <v>30683954.710000001</v>
          </cell>
          <cell r="M936">
            <v>23005904.43</v>
          </cell>
          <cell r="N936">
            <v>0</v>
          </cell>
          <cell r="O936">
            <v>26976901.219999999</v>
          </cell>
          <cell r="P936">
            <v>15703582.65</v>
          </cell>
          <cell r="Q936">
            <v>1</v>
          </cell>
          <cell r="R936">
            <v>0</v>
          </cell>
          <cell r="S936">
            <v>0</v>
          </cell>
          <cell r="T936">
            <v>1</v>
          </cell>
          <cell r="U936">
            <v>0</v>
          </cell>
          <cell r="V936">
            <v>0</v>
          </cell>
          <cell r="W936">
            <v>1</v>
          </cell>
          <cell r="X936" t="str">
            <v>C</v>
          </cell>
        </row>
        <row r="937">
          <cell r="D937" t="str">
            <v>11464</v>
          </cell>
          <cell r="E937" t="str">
            <v>กะพ้อ,รพช.</v>
          </cell>
          <cell r="F937" t="str">
            <v>รพช.</v>
          </cell>
          <cell r="G937">
            <v>32</v>
          </cell>
          <cell r="H937" t="str">
            <v>รพช.F2 &lt;=30,000</v>
          </cell>
          <cell r="I937">
            <v>4.41</v>
          </cell>
          <cell r="J937">
            <v>4.28</v>
          </cell>
          <cell r="K937">
            <v>3.93</v>
          </cell>
          <cell r="L937">
            <v>46909286.359999999</v>
          </cell>
          <cell r="M937">
            <v>23628530.280000001</v>
          </cell>
          <cell r="N937">
            <v>0</v>
          </cell>
          <cell r="O937">
            <v>23039676.52</v>
          </cell>
          <cell r="P937">
            <v>40242497.93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1</v>
          </cell>
          <cell r="X937" t="str">
            <v>C</v>
          </cell>
        </row>
        <row r="938"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10</v>
          </cell>
          <cell r="R938">
            <v>9</v>
          </cell>
          <cell r="S938">
            <v>0</v>
          </cell>
          <cell r="T938">
            <v>8</v>
          </cell>
          <cell r="U938">
            <v>4</v>
          </cell>
          <cell r="V938">
            <v>3</v>
          </cell>
          <cell r="W938">
            <v>6</v>
          </cell>
          <cell r="X938">
            <v>0</v>
          </cell>
        </row>
        <row r="939">
          <cell r="D939" t="str">
            <v>10747</v>
          </cell>
          <cell r="E939" t="str">
            <v>พัทลุง,รพท.</v>
          </cell>
          <cell r="F939" t="str">
            <v>รพท.</v>
          </cell>
          <cell r="G939">
            <v>448</v>
          </cell>
          <cell r="H939" t="str">
            <v>รพท.S &gt;400</v>
          </cell>
          <cell r="I939">
            <v>2.96</v>
          </cell>
          <cell r="J939">
            <v>2.78</v>
          </cell>
          <cell r="K939">
            <v>1.06</v>
          </cell>
          <cell r="L939">
            <v>303512991.04000002</v>
          </cell>
          <cell r="M939">
            <v>155906403.90000001</v>
          </cell>
          <cell r="N939">
            <v>0</v>
          </cell>
          <cell r="O939">
            <v>143169589.16999999</v>
          </cell>
          <cell r="P939">
            <v>8800664.3800000008</v>
          </cell>
          <cell r="Q939">
            <v>1</v>
          </cell>
          <cell r="R939">
            <v>1</v>
          </cell>
          <cell r="S939">
            <v>0</v>
          </cell>
          <cell r="T939">
            <v>1</v>
          </cell>
          <cell r="U939">
            <v>0</v>
          </cell>
          <cell r="V939">
            <v>1</v>
          </cell>
          <cell r="W939">
            <v>1</v>
          </cell>
          <cell r="X939" t="str">
            <v>B</v>
          </cell>
        </row>
        <row r="940">
          <cell r="D940" t="str">
            <v>11414</v>
          </cell>
          <cell r="E940" t="str">
            <v>กงหรา,รพช.</v>
          </cell>
          <cell r="F940" t="str">
            <v>รพช.</v>
          </cell>
          <cell r="G940">
            <v>30</v>
          </cell>
          <cell r="H940" t="str">
            <v>รพช.F2 &lt;=30,000</v>
          </cell>
          <cell r="I940">
            <v>2.9</v>
          </cell>
          <cell r="J940">
            <v>2.74</v>
          </cell>
          <cell r="K940">
            <v>2.54</v>
          </cell>
          <cell r="L940">
            <v>31366010.629999999</v>
          </cell>
          <cell r="M940">
            <v>17452884.27</v>
          </cell>
          <cell r="N940">
            <v>0</v>
          </cell>
          <cell r="O940">
            <v>17472031.809999999</v>
          </cell>
          <cell r="P940">
            <v>25512464</v>
          </cell>
          <cell r="Q940">
            <v>1</v>
          </cell>
          <cell r="R940">
            <v>1</v>
          </cell>
          <cell r="S940">
            <v>0</v>
          </cell>
          <cell r="T940">
            <v>1</v>
          </cell>
          <cell r="U940">
            <v>1</v>
          </cell>
          <cell r="V940">
            <v>0</v>
          </cell>
          <cell r="W940">
            <v>0</v>
          </cell>
          <cell r="X940" t="str">
            <v>B-</v>
          </cell>
        </row>
        <row r="941">
          <cell r="D941" t="str">
            <v>11415</v>
          </cell>
          <cell r="E941" t="str">
            <v>เขาชัยสน,รพช.</v>
          </cell>
          <cell r="F941" t="str">
            <v>รพช.</v>
          </cell>
          <cell r="G941">
            <v>30</v>
          </cell>
          <cell r="H941" t="str">
            <v>รพช.F2 30,000 - 60,000</v>
          </cell>
          <cell r="I941">
            <v>1.91</v>
          </cell>
          <cell r="J941">
            <v>1.77</v>
          </cell>
          <cell r="K941">
            <v>1.52</v>
          </cell>
          <cell r="L941">
            <v>16157637.42</v>
          </cell>
          <cell r="M941">
            <v>16673789.24</v>
          </cell>
          <cell r="N941">
            <v>0</v>
          </cell>
          <cell r="O941">
            <v>15067814.34</v>
          </cell>
          <cell r="P941">
            <v>9268691.8599999994</v>
          </cell>
          <cell r="Q941">
            <v>0</v>
          </cell>
          <cell r="R941">
            <v>1</v>
          </cell>
          <cell r="S941">
            <v>0</v>
          </cell>
          <cell r="T941">
            <v>1</v>
          </cell>
          <cell r="U941">
            <v>0</v>
          </cell>
          <cell r="V941">
            <v>1</v>
          </cell>
          <cell r="W941">
            <v>1</v>
          </cell>
          <cell r="X941" t="str">
            <v>B-</v>
          </cell>
        </row>
        <row r="942">
          <cell r="D942" t="str">
            <v>11416</v>
          </cell>
          <cell r="E942" t="str">
            <v>ตะโหมด,รพช.</v>
          </cell>
          <cell r="F942" t="str">
            <v>รพช.</v>
          </cell>
          <cell r="G942">
            <v>30</v>
          </cell>
          <cell r="H942" t="str">
            <v>รพช.F1 &lt;=50,000</v>
          </cell>
          <cell r="I942">
            <v>2.2799999999999998</v>
          </cell>
          <cell r="J942">
            <v>2.19</v>
          </cell>
          <cell r="K942">
            <v>2</v>
          </cell>
          <cell r="L942">
            <v>26772007.440000001</v>
          </cell>
          <cell r="M942">
            <v>15188620.42</v>
          </cell>
          <cell r="N942">
            <v>0</v>
          </cell>
          <cell r="O942">
            <v>15495266.74</v>
          </cell>
          <cell r="P942">
            <v>20934921.370000001</v>
          </cell>
          <cell r="Q942">
            <v>1</v>
          </cell>
          <cell r="R942">
            <v>1</v>
          </cell>
          <cell r="S942">
            <v>0</v>
          </cell>
          <cell r="T942">
            <v>1</v>
          </cell>
          <cell r="U942">
            <v>0</v>
          </cell>
          <cell r="V942">
            <v>0</v>
          </cell>
          <cell r="W942">
            <v>1</v>
          </cell>
          <cell r="X942" t="str">
            <v>B-</v>
          </cell>
        </row>
        <row r="943">
          <cell r="D943" t="str">
            <v>11417</v>
          </cell>
          <cell r="E943" t="str">
            <v>ควนขนุน,รพช.</v>
          </cell>
          <cell r="F943" t="str">
            <v>รพช.</v>
          </cell>
          <cell r="G943">
            <v>90</v>
          </cell>
          <cell r="H943" t="str">
            <v>รพช. M2 &lt;=100</v>
          </cell>
          <cell r="I943">
            <v>1.5</v>
          </cell>
          <cell r="J943">
            <v>1.35</v>
          </cell>
          <cell r="K943">
            <v>0.96</v>
          </cell>
          <cell r="L943">
            <v>23846113.420000002</v>
          </cell>
          <cell r="M943">
            <v>12940248.49</v>
          </cell>
          <cell r="N943">
            <v>0</v>
          </cell>
          <cell r="O943">
            <v>22244993.27</v>
          </cell>
          <cell r="P943">
            <v>-1877226.66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1</v>
          </cell>
          <cell r="V943">
            <v>0</v>
          </cell>
          <cell r="W943">
            <v>1</v>
          </cell>
          <cell r="X943" t="str">
            <v>C</v>
          </cell>
        </row>
        <row r="944">
          <cell r="D944" t="str">
            <v>11418</v>
          </cell>
          <cell r="E944" t="str">
            <v>ปากพะยูน,รพช.</v>
          </cell>
          <cell r="F944" t="str">
            <v>รพช.</v>
          </cell>
          <cell r="G944">
            <v>30</v>
          </cell>
          <cell r="H944" t="str">
            <v>รพช.F2 30,000 - 60,000</v>
          </cell>
          <cell r="I944">
            <v>1.98</v>
          </cell>
          <cell r="J944">
            <v>1.81</v>
          </cell>
          <cell r="K944">
            <v>1.54</v>
          </cell>
          <cell r="L944">
            <v>17540288.210000001</v>
          </cell>
          <cell r="M944">
            <v>10787877.119999999</v>
          </cell>
          <cell r="N944">
            <v>0</v>
          </cell>
          <cell r="O944">
            <v>11695110.710000001</v>
          </cell>
          <cell r="P944">
            <v>9643872.4199999999</v>
          </cell>
          <cell r="Q944">
            <v>0</v>
          </cell>
          <cell r="R944">
            <v>1</v>
          </cell>
          <cell r="S944">
            <v>0</v>
          </cell>
          <cell r="T944">
            <v>1</v>
          </cell>
          <cell r="U944">
            <v>0</v>
          </cell>
          <cell r="V944">
            <v>0</v>
          </cell>
          <cell r="W944">
            <v>0</v>
          </cell>
          <cell r="X944" t="str">
            <v>C-</v>
          </cell>
        </row>
        <row r="945">
          <cell r="D945" t="str">
            <v>11419</v>
          </cell>
          <cell r="E945" t="str">
            <v>ศรีบรรพต,รพช.</v>
          </cell>
          <cell r="F945" t="str">
            <v>รพช.</v>
          </cell>
          <cell r="G945">
            <v>30</v>
          </cell>
          <cell r="H945" t="str">
            <v>รพช.F2 &lt;=30,000</v>
          </cell>
          <cell r="I945">
            <v>3.16</v>
          </cell>
          <cell r="J945">
            <v>3.01</v>
          </cell>
          <cell r="K945">
            <v>2.73</v>
          </cell>
          <cell r="L945">
            <v>17545385</v>
          </cell>
          <cell r="M945">
            <v>5687072.5899999999</v>
          </cell>
          <cell r="N945">
            <v>0</v>
          </cell>
          <cell r="O945">
            <v>3838982.23</v>
          </cell>
          <cell r="P945">
            <v>14075378.01</v>
          </cell>
          <cell r="Q945">
            <v>0</v>
          </cell>
          <cell r="R945">
            <v>0</v>
          </cell>
          <cell r="S945">
            <v>0</v>
          </cell>
          <cell r="T945">
            <v>1</v>
          </cell>
          <cell r="U945">
            <v>1</v>
          </cell>
          <cell r="V945">
            <v>0</v>
          </cell>
          <cell r="W945">
            <v>1</v>
          </cell>
          <cell r="X945" t="str">
            <v>C</v>
          </cell>
        </row>
        <row r="946">
          <cell r="D946" t="str">
            <v>11420</v>
          </cell>
          <cell r="E946" t="str">
            <v>ป่าบอน,รพช.</v>
          </cell>
          <cell r="F946" t="str">
            <v>รพช.</v>
          </cell>
          <cell r="G946">
            <v>30</v>
          </cell>
          <cell r="H946" t="str">
            <v>รพช.F2 30,000 - 60,000</v>
          </cell>
          <cell r="I946">
            <v>2.68</v>
          </cell>
          <cell r="J946">
            <v>2.54</v>
          </cell>
          <cell r="K946">
            <v>2.37</v>
          </cell>
          <cell r="L946">
            <v>28082294.539999999</v>
          </cell>
          <cell r="M946">
            <v>18442760.460000001</v>
          </cell>
          <cell r="N946">
            <v>0</v>
          </cell>
          <cell r="O946">
            <v>16837807.289999999</v>
          </cell>
          <cell r="P946">
            <v>22966734.649999999</v>
          </cell>
          <cell r="Q946">
            <v>1</v>
          </cell>
          <cell r="R946">
            <v>1</v>
          </cell>
          <cell r="S946">
            <v>0</v>
          </cell>
          <cell r="T946">
            <v>1</v>
          </cell>
          <cell r="U946">
            <v>1</v>
          </cell>
          <cell r="V946">
            <v>0</v>
          </cell>
          <cell r="W946">
            <v>0</v>
          </cell>
          <cell r="X946" t="str">
            <v>B-</v>
          </cell>
        </row>
        <row r="947">
          <cell r="D947" t="str">
            <v>11421</v>
          </cell>
          <cell r="E947" t="str">
            <v>บางแก้ว,รพช.</v>
          </cell>
          <cell r="F947" t="str">
            <v>รพช.</v>
          </cell>
          <cell r="G947">
            <v>30</v>
          </cell>
          <cell r="H947" t="str">
            <v>รพช.F2 &lt;=30,000</v>
          </cell>
          <cell r="I947">
            <v>2.9</v>
          </cell>
          <cell r="J947">
            <v>2.63</v>
          </cell>
          <cell r="K947">
            <v>2.31</v>
          </cell>
          <cell r="L947">
            <v>16210816.539999999</v>
          </cell>
          <cell r="M947">
            <v>10321957.710000001</v>
          </cell>
          <cell r="N947">
            <v>0</v>
          </cell>
          <cell r="O947">
            <v>10250760.5</v>
          </cell>
          <cell r="P947">
            <v>11165223.039999999</v>
          </cell>
          <cell r="Q947">
            <v>0</v>
          </cell>
          <cell r="R947">
            <v>1</v>
          </cell>
          <cell r="S947">
            <v>0</v>
          </cell>
          <cell r="T947">
            <v>1</v>
          </cell>
          <cell r="U947">
            <v>1</v>
          </cell>
          <cell r="V947">
            <v>1</v>
          </cell>
          <cell r="W947">
            <v>0</v>
          </cell>
          <cell r="X947" t="str">
            <v>B-</v>
          </cell>
        </row>
        <row r="948">
          <cell r="D948" t="str">
            <v>11422</v>
          </cell>
          <cell r="E948" t="str">
            <v>ป่าพะยอม,รพช.</v>
          </cell>
          <cell r="F948" t="str">
            <v>รพช.</v>
          </cell>
          <cell r="G948">
            <v>30</v>
          </cell>
          <cell r="H948" t="str">
            <v>รพช.F2 &lt;=30,000</v>
          </cell>
          <cell r="I948">
            <v>1.86</v>
          </cell>
          <cell r="J948">
            <v>1.73</v>
          </cell>
          <cell r="K948">
            <v>1.56</v>
          </cell>
          <cell r="L948">
            <v>15027776.17</v>
          </cell>
          <cell r="M948">
            <v>14243582.35</v>
          </cell>
          <cell r="N948">
            <v>0</v>
          </cell>
          <cell r="O948">
            <v>13679889.9</v>
          </cell>
          <cell r="P948">
            <v>9844809.7799999993</v>
          </cell>
          <cell r="Q948">
            <v>0</v>
          </cell>
          <cell r="R948">
            <v>1</v>
          </cell>
          <cell r="S948">
            <v>0</v>
          </cell>
          <cell r="T948">
            <v>1</v>
          </cell>
          <cell r="U948">
            <v>1</v>
          </cell>
          <cell r="V948">
            <v>1</v>
          </cell>
          <cell r="W948">
            <v>1</v>
          </cell>
          <cell r="X948" t="str">
            <v>B</v>
          </cell>
        </row>
        <row r="949">
          <cell r="D949" t="str">
            <v>24673</v>
          </cell>
          <cell r="E949" t="str">
            <v>ศรีนครินทร์(ปัญญานันทภิขุ),รพช.</v>
          </cell>
          <cell r="F949" t="str">
            <v>รพช.</v>
          </cell>
          <cell r="G949">
            <v>30</v>
          </cell>
          <cell r="H949" t="str">
            <v>รพช.F3 15,000-25,000</v>
          </cell>
          <cell r="I949">
            <v>2.62</v>
          </cell>
          <cell r="J949">
            <v>2.4900000000000002</v>
          </cell>
          <cell r="K949">
            <v>2.33</v>
          </cell>
          <cell r="L949">
            <v>18942000.280000001</v>
          </cell>
          <cell r="M949">
            <v>9880118.4800000004</v>
          </cell>
          <cell r="N949">
            <v>0</v>
          </cell>
          <cell r="O949">
            <v>12176928.27</v>
          </cell>
          <cell r="P949">
            <v>15644147.09</v>
          </cell>
          <cell r="Q949">
            <v>0</v>
          </cell>
          <cell r="R949">
            <v>0</v>
          </cell>
          <cell r="S949">
            <v>0</v>
          </cell>
          <cell r="T949">
            <v>1</v>
          </cell>
          <cell r="U949">
            <v>1</v>
          </cell>
          <cell r="V949">
            <v>0</v>
          </cell>
          <cell r="W949">
            <v>0</v>
          </cell>
          <cell r="X949" t="str">
            <v>C-</v>
          </cell>
        </row>
        <row r="950"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</v>
          </cell>
          <cell r="R950">
            <v>8</v>
          </cell>
          <cell r="S950">
            <v>0</v>
          </cell>
          <cell r="T950">
            <v>11</v>
          </cell>
          <cell r="U950">
            <v>7</v>
          </cell>
          <cell r="V950">
            <v>4</v>
          </cell>
          <cell r="W950">
            <v>6</v>
          </cell>
          <cell r="X950">
            <v>0</v>
          </cell>
        </row>
        <row r="951">
          <cell r="D951" t="str">
            <v>10684</v>
          </cell>
          <cell r="E951" t="str">
            <v>ยะลา,รพศ.</v>
          </cell>
          <cell r="F951" t="str">
            <v>รพศ.</v>
          </cell>
          <cell r="G951">
            <v>479</v>
          </cell>
          <cell r="H951" t="str">
            <v>รพศ.A &lt;=700</v>
          </cell>
          <cell r="I951">
            <v>3.33</v>
          </cell>
          <cell r="J951">
            <v>3.18</v>
          </cell>
          <cell r="K951">
            <v>2.44</v>
          </cell>
          <cell r="L951">
            <v>666301374.13</v>
          </cell>
          <cell r="M951">
            <v>210150973.69999999</v>
          </cell>
          <cell r="N951">
            <v>0</v>
          </cell>
          <cell r="O951">
            <v>236582625.47</v>
          </cell>
          <cell r="P951">
            <v>547282051.45000005</v>
          </cell>
          <cell r="Q951">
            <v>1</v>
          </cell>
          <cell r="R951">
            <v>1</v>
          </cell>
          <cell r="S951">
            <v>1</v>
          </cell>
          <cell r="T951">
            <v>1</v>
          </cell>
          <cell r="U951">
            <v>0</v>
          </cell>
          <cell r="V951">
            <v>0</v>
          </cell>
          <cell r="W951">
            <v>1</v>
          </cell>
          <cell r="X951" t="str">
            <v>B</v>
          </cell>
        </row>
        <row r="952">
          <cell r="D952" t="str">
            <v>10749</v>
          </cell>
          <cell r="E952" t="str">
            <v>เบตง,รพท.</v>
          </cell>
          <cell r="F952" t="str">
            <v>รพท.</v>
          </cell>
          <cell r="G952">
            <v>170</v>
          </cell>
          <cell r="H952" t="str">
            <v>รพท. M1 &lt;=200</v>
          </cell>
          <cell r="I952">
            <v>1.9</v>
          </cell>
          <cell r="J952">
            <v>1.77</v>
          </cell>
          <cell r="K952">
            <v>1.41</v>
          </cell>
          <cell r="L952">
            <v>49186797.960000001</v>
          </cell>
          <cell r="M952">
            <v>52783637.130000003</v>
          </cell>
          <cell r="N952">
            <v>0</v>
          </cell>
          <cell r="O952">
            <v>42828400.740000002</v>
          </cell>
          <cell r="P952">
            <v>22393374.559999999</v>
          </cell>
          <cell r="Q952">
            <v>1</v>
          </cell>
          <cell r="R952">
            <v>1</v>
          </cell>
          <cell r="S952">
            <v>0</v>
          </cell>
          <cell r="T952">
            <v>1</v>
          </cell>
          <cell r="U952">
            <v>0</v>
          </cell>
          <cell r="V952">
            <v>1</v>
          </cell>
          <cell r="W952">
            <v>1</v>
          </cell>
          <cell r="X952" t="str">
            <v>B</v>
          </cell>
        </row>
        <row r="953">
          <cell r="D953" t="str">
            <v>11432</v>
          </cell>
          <cell r="E953" t="str">
            <v>บันนังสตา,รพช.</v>
          </cell>
          <cell r="F953" t="str">
            <v>รพช.</v>
          </cell>
          <cell r="G953">
            <v>60</v>
          </cell>
          <cell r="H953" t="str">
            <v>รพช.F2 30,000 - 60,000</v>
          </cell>
          <cell r="I953">
            <v>2.2400000000000002</v>
          </cell>
          <cell r="J953">
            <v>2.15</v>
          </cell>
          <cell r="K953">
            <v>1.9</v>
          </cell>
          <cell r="L953">
            <v>39186317.020000003</v>
          </cell>
          <cell r="M953">
            <v>21006585.68</v>
          </cell>
          <cell r="N953">
            <v>0</v>
          </cell>
          <cell r="O953">
            <v>22418773.760000002</v>
          </cell>
          <cell r="P953">
            <v>28007168.399999999</v>
          </cell>
          <cell r="Q953">
            <v>1</v>
          </cell>
          <cell r="R953">
            <v>1</v>
          </cell>
          <cell r="S953">
            <v>1</v>
          </cell>
          <cell r="T953">
            <v>1</v>
          </cell>
          <cell r="U953">
            <v>0</v>
          </cell>
          <cell r="V953">
            <v>0</v>
          </cell>
          <cell r="W953">
            <v>1</v>
          </cell>
          <cell r="X953" t="str">
            <v>B</v>
          </cell>
        </row>
        <row r="954">
          <cell r="D954" t="str">
            <v>11433</v>
          </cell>
          <cell r="E954" t="str">
            <v>ธารโต,รพช.</v>
          </cell>
          <cell r="F954" t="str">
            <v>รพช.</v>
          </cell>
          <cell r="G954">
            <v>29</v>
          </cell>
          <cell r="H954" t="str">
            <v>รพช.F2 &lt;=30,000</v>
          </cell>
          <cell r="I954">
            <v>2.4700000000000002</v>
          </cell>
          <cell r="J954">
            <v>2.33</v>
          </cell>
          <cell r="K954">
            <v>2.0299999999999998</v>
          </cell>
          <cell r="L954">
            <v>25148214.850000001</v>
          </cell>
          <cell r="M954">
            <v>15156591.52</v>
          </cell>
          <cell r="N954">
            <v>0</v>
          </cell>
          <cell r="O954">
            <v>16316445.41</v>
          </cell>
          <cell r="P954">
            <v>17079608.120000001</v>
          </cell>
          <cell r="Q954">
            <v>1</v>
          </cell>
          <cell r="R954">
            <v>1</v>
          </cell>
          <cell r="S954">
            <v>0</v>
          </cell>
          <cell r="T954">
            <v>0</v>
          </cell>
          <cell r="U954">
            <v>1</v>
          </cell>
          <cell r="V954">
            <v>0</v>
          </cell>
          <cell r="W954">
            <v>0</v>
          </cell>
          <cell r="X954" t="str">
            <v>C</v>
          </cell>
        </row>
        <row r="955">
          <cell r="D955" t="str">
            <v>11434</v>
          </cell>
          <cell r="E955" t="str">
            <v>รามัน,รพช.</v>
          </cell>
          <cell r="F955" t="str">
            <v>รพช.</v>
          </cell>
          <cell r="G955">
            <v>107</v>
          </cell>
          <cell r="H955" t="str">
            <v>รพช.F1 50,000-100,000</v>
          </cell>
          <cell r="I955">
            <v>3.28</v>
          </cell>
          <cell r="J955">
            <v>3.11</v>
          </cell>
          <cell r="K955">
            <v>2.62</v>
          </cell>
          <cell r="L955">
            <v>81331883.519999996</v>
          </cell>
          <cell r="M955">
            <v>32652470.239999998</v>
          </cell>
          <cell r="N955">
            <v>0</v>
          </cell>
          <cell r="O955">
            <v>33670538.399999999</v>
          </cell>
          <cell r="P955">
            <v>57538495.590000004</v>
          </cell>
          <cell r="Q955">
            <v>1</v>
          </cell>
          <cell r="R955">
            <v>1</v>
          </cell>
          <cell r="S955">
            <v>1</v>
          </cell>
          <cell r="T955">
            <v>0</v>
          </cell>
          <cell r="U955">
            <v>1</v>
          </cell>
          <cell r="V955">
            <v>0</v>
          </cell>
          <cell r="W955">
            <v>1</v>
          </cell>
          <cell r="X955" t="str">
            <v>B</v>
          </cell>
        </row>
        <row r="956">
          <cell r="D956" t="str">
            <v>11461</v>
          </cell>
          <cell r="E956" t="str">
            <v>รพร.ยะหา</v>
          </cell>
          <cell r="F956" t="str">
            <v>รพช.</v>
          </cell>
          <cell r="G956">
            <v>72</v>
          </cell>
          <cell r="H956" t="str">
            <v>รพช.F1 50,000-100,000</v>
          </cell>
          <cell r="I956">
            <v>2.44</v>
          </cell>
          <cell r="J956">
            <v>2.23</v>
          </cell>
          <cell r="K956">
            <v>2.0499999999999998</v>
          </cell>
          <cell r="L956">
            <v>45613422.460000001</v>
          </cell>
          <cell r="M956">
            <v>14763602.359999999</v>
          </cell>
          <cell r="N956">
            <v>0</v>
          </cell>
          <cell r="O956">
            <v>20954770.84</v>
          </cell>
          <cell r="P956">
            <v>33230684.030000001</v>
          </cell>
          <cell r="Q956">
            <v>0</v>
          </cell>
          <cell r="R956">
            <v>0</v>
          </cell>
          <cell r="S956">
            <v>0</v>
          </cell>
          <cell r="T956">
            <v>1</v>
          </cell>
          <cell r="U956">
            <v>1</v>
          </cell>
          <cell r="V956">
            <v>0</v>
          </cell>
          <cell r="W956">
            <v>0</v>
          </cell>
          <cell r="X956" t="str">
            <v>C-</v>
          </cell>
        </row>
        <row r="957">
          <cell r="D957" t="str">
            <v>13806</v>
          </cell>
          <cell r="E957" t="str">
            <v>กาบัง,รพช.</v>
          </cell>
          <cell r="F957" t="str">
            <v>รพช.</v>
          </cell>
          <cell r="G957">
            <v>30</v>
          </cell>
          <cell r="H957" t="str">
            <v>รพช.F2 &lt;=30,000</v>
          </cell>
          <cell r="I957">
            <v>2.2599999999999998</v>
          </cell>
          <cell r="J957">
            <v>2.15</v>
          </cell>
          <cell r="K957">
            <v>2.02</v>
          </cell>
          <cell r="L957">
            <v>19904558.079999998</v>
          </cell>
          <cell r="M957">
            <v>10751477.9</v>
          </cell>
          <cell r="N957">
            <v>0</v>
          </cell>
          <cell r="O957">
            <v>12512182.810000001</v>
          </cell>
          <cell r="P957">
            <v>16070335.960000001</v>
          </cell>
          <cell r="Q957">
            <v>1</v>
          </cell>
          <cell r="R957">
            <v>0</v>
          </cell>
          <cell r="S957">
            <v>0</v>
          </cell>
          <cell r="T957">
            <v>1</v>
          </cell>
          <cell r="U957">
            <v>1</v>
          </cell>
          <cell r="V957">
            <v>0</v>
          </cell>
          <cell r="W957">
            <v>0</v>
          </cell>
          <cell r="X957" t="str">
            <v>C</v>
          </cell>
        </row>
        <row r="958">
          <cell r="D958" t="str">
            <v>24689</v>
          </cell>
          <cell r="E958" t="str">
            <v>กรงปินัง,รพช.</v>
          </cell>
          <cell r="F958" t="str">
            <v>รพช.</v>
          </cell>
          <cell r="G958">
            <v>30</v>
          </cell>
          <cell r="H958" t="str">
            <v>รพช.F2 &lt;=30,000</v>
          </cell>
          <cell r="I958">
            <v>4.32</v>
          </cell>
          <cell r="J958">
            <v>4.1500000000000004</v>
          </cell>
          <cell r="K958">
            <v>3.96</v>
          </cell>
          <cell r="L958">
            <v>48970915.380000003</v>
          </cell>
          <cell r="M958">
            <v>10370006.779999999</v>
          </cell>
          <cell r="N958">
            <v>0</v>
          </cell>
          <cell r="O958">
            <v>12133342.779999999</v>
          </cell>
          <cell r="P958">
            <v>43630605.07</v>
          </cell>
          <cell r="Q958">
            <v>0</v>
          </cell>
          <cell r="R958">
            <v>0</v>
          </cell>
          <cell r="S958">
            <v>1</v>
          </cell>
          <cell r="T958">
            <v>1</v>
          </cell>
          <cell r="U958">
            <v>1</v>
          </cell>
          <cell r="V958">
            <v>0</v>
          </cell>
          <cell r="W958">
            <v>1</v>
          </cell>
          <cell r="X958" t="str">
            <v>B-</v>
          </cell>
        </row>
        <row r="959"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</v>
          </cell>
          <cell r="R959">
            <v>5</v>
          </cell>
          <cell r="S959">
            <v>4</v>
          </cell>
          <cell r="T959">
            <v>6</v>
          </cell>
          <cell r="U959">
            <v>5</v>
          </cell>
          <cell r="V959">
            <v>1</v>
          </cell>
          <cell r="W959">
            <v>5</v>
          </cell>
          <cell r="X959">
            <v>0</v>
          </cell>
        </row>
        <row r="960">
          <cell r="D960" t="str">
            <v>10682</v>
          </cell>
          <cell r="E960" t="str">
            <v>หาดใหญ่,รพศ.</v>
          </cell>
          <cell r="F960" t="str">
            <v>รพศ.</v>
          </cell>
          <cell r="G960">
            <v>721</v>
          </cell>
          <cell r="H960" t="str">
            <v>รพศ.A &gt;700 to &lt;1000</v>
          </cell>
          <cell r="I960">
            <v>2.0099999999999998</v>
          </cell>
          <cell r="J960">
            <v>1.86</v>
          </cell>
          <cell r="K960">
            <v>1.05</v>
          </cell>
          <cell r="L960">
            <v>506114454.81999999</v>
          </cell>
          <cell r="M960">
            <v>187839814.44999999</v>
          </cell>
          <cell r="N960">
            <v>0</v>
          </cell>
          <cell r="O960">
            <v>228972665.15000001</v>
          </cell>
          <cell r="P960">
            <v>26074579.489999998</v>
          </cell>
          <cell r="Q960">
            <v>1</v>
          </cell>
          <cell r="R960">
            <v>1</v>
          </cell>
          <cell r="S960">
            <v>0</v>
          </cell>
          <cell r="T960">
            <v>0</v>
          </cell>
          <cell r="U960">
            <v>1</v>
          </cell>
          <cell r="V960">
            <v>1</v>
          </cell>
          <cell r="W960">
            <v>1</v>
          </cell>
          <cell r="X960" t="str">
            <v>B</v>
          </cell>
        </row>
        <row r="961">
          <cell r="D961" t="str">
            <v>10745</v>
          </cell>
          <cell r="E961" t="str">
            <v>สงขลา,รพท.</v>
          </cell>
          <cell r="F961" t="str">
            <v>รพท.</v>
          </cell>
          <cell r="G961">
            <v>508</v>
          </cell>
          <cell r="H961" t="str">
            <v>รพท.S &gt;400</v>
          </cell>
          <cell r="I961">
            <v>1.23</v>
          </cell>
          <cell r="J961">
            <v>1.1299999999999999</v>
          </cell>
          <cell r="K961">
            <v>0.78</v>
          </cell>
          <cell r="L961">
            <v>122584593.95999999</v>
          </cell>
          <cell r="M961">
            <v>39084477.149999999</v>
          </cell>
          <cell r="N961">
            <v>2</v>
          </cell>
          <cell r="O961">
            <v>93722347.890000001</v>
          </cell>
          <cell r="P961">
            <v>-116950808.12</v>
          </cell>
          <cell r="Q961">
            <v>0</v>
          </cell>
          <cell r="R961">
            <v>0</v>
          </cell>
          <cell r="S961">
            <v>0</v>
          </cell>
          <cell r="T961">
            <v>1</v>
          </cell>
          <cell r="U961">
            <v>1</v>
          </cell>
          <cell r="V961">
            <v>0</v>
          </cell>
          <cell r="W961">
            <v>1</v>
          </cell>
          <cell r="X961" t="str">
            <v>C</v>
          </cell>
        </row>
        <row r="962">
          <cell r="D962" t="str">
            <v>11386</v>
          </cell>
          <cell r="E962" t="str">
            <v>สทิงพระ,รพช.</v>
          </cell>
          <cell r="F962" t="str">
            <v>รพช.</v>
          </cell>
          <cell r="G962">
            <v>30</v>
          </cell>
          <cell r="H962" t="str">
            <v>รพช.F2 30,000 - 60,000</v>
          </cell>
          <cell r="I962">
            <v>1.41</v>
          </cell>
          <cell r="J962">
            <v>1.31</v>
          </cell>
          <cell r="K962">
            <v>1.1000000000000001</v>
          </cell>
          <cell r="L962">
            <v>12927954.73</v>
          </cell>
          <cell r="M962">
            <v>15810238.33</v>
          </cell>
          <cell r="N962">
            <v>1</v>
          </cell>
          <cell r="O962">
            <v>17772187.210000001</v>
          </cell>
          <cell r="P962">
            <v>3067846.16</v>
          </cell>
          <cell r="Q962">
            <v>1</v>
          </cell>
          <cell r="R962">
            <v>1</v>
          </cell>
          <cell r="S962">
            <v>0</v>
          </cell>
          <cell r="T962">
            <v>1</v>
          </cell>
          <cell r="U962">
            <v>0</v>
          </cell>
          <cell r="V962">
            <v>0</v>
          </cell>
          <cell r="W962">
            <v>0</v>
          </cell>
          <cell r="X962" t="str">
            <v>C</v>
          </cell>
        </row>
        <row r="963">
          <cell r="D963" t="str">
            <v>11387</v>
          </cell>
          <cell r="E963" t="str">
            <v>จะนะ,รพช.</v>
          </cell>
          <cell r="F963" t="str">
            <v>รพช.</v>
          </cell>
          <cell r="G963">
            <v>72</v>
          </cell>
          <cell r="H963" t="str">
            <v>รพช.F2 60,000-90,000</v>
          </cell>
          <cell r="I963">
            <v>1.6</v>
          </cell>
          <cell r="J963">
            <v>1.5</v>
          </cell>
          <cell r="K963">
            <v>1.37</v>
          </cell>
          <cell r="L963">
            <v>40278293.240000002</v>
          </cell>
          <cell r="M963">
            <v>9118470.8200000003</v>
          </cell>
          <cell r="N963">
            <v>0</v>
          </cell>
          <cell r="O963">
            <v>5333714.05</v>
          </cell>
          <cell r="P963">
            <v>24739941.690000001</v>
          </cell>
          <cell r="Q963">
            <v>0</v>
          </cell>
          <cell r="R963">
            <v>0</v>
          </cell>
          <cell r="S963">
            <v>0</v>
          </cell>
          <cell r="T963">
            <v>1</v>
          </cell>
          <cell r="U963">
            <v>1</v>
          </cell>
          <cell r="V963">
            <v>0</v>
          </cell>
          <cell r="W963">
            <v>1</v>
          </cell>
          <cell r="X963" t="str">
            <v>C</v>
          </cell>
        </row>
        <row r="964">
          <cell r="D964" t="str">
            <v>11388</v>
          </cell>
          <cell r="E964" t="str">
            <v>สมเด็จพระบรมราชินีนาถ ณ  อำเภอนาทวี,รพช.</v>
          </cell>
          <cell r="F964" t="str">
            <v>รพช.</v>
          </cell>
          <cell r="G964">
            <v>159</v>
          </cell>
          <cell r="H964" t="str">
            <v>รพช. M2 &gt;100</v>
          </cell>
          <cell r="I964">
            <v>1.91</v>
          </cell>
          <cell r="J964">
            <v>1.77</v>
          </cell>
          <cell r="K964">
            <v>1.37</v>
          </cell>
          <cell r="L964">
            <v>49691472.579999998</v>
          </cell>
          <cell r="M964">
            <v>31333751.23</v>
          </cell>
          <cell r="N964">
            <v>0</v>
          </cell>
          <cell r="O964">
            <v>41150556.280000001</v>
          </cell>
          <cell r="P964">
            <v>20520744.579999998</v>
          </cell>
          <cell r="Q964">
            <v>1</v>
          </cell>
          <cell r="R964">
            <v>0</v>
          </cell>
          <cell r="S964">
            <v>0</v>
          </cell>
          <cell r="T964">
            <v>1</v>
          </cell>
          <cell r="U964">
            <v>1</v>
          </cell>
          <cell r="V964">
            <v>0</v>
          </cell>
          <cell r="W964">
            <v>1</v>
          </cell>
          <cell r="X964" t="str">
            <v>B-</v>
          </cell>
        </row>
        <row r="965">
          <cell r="D965" t="str">
            <v>11390</v>
          </cell>
          <cell r="E965" t="str">
            <v>เทพา,รพช.</v>
          </cell>
          <cell r="F965" t="str">
            <v>รพช.</v>
          </cell>
          <cell r="G965">
            <v>70</v>
          </cell>
          <cell r="H965" t="str">
            <v>รพช.F2 60,000-90,000</v>
          </cell>
          <cell r="I965">
            <v>1.56</v>
          </cell>
          <cell r="J965">
            <v>1.44</v>
          </cell>
          <cell r="K965">
            <v>1.32</v>
          </cell>
          <cell r="L965">
            <v>27242721.030000001</v>
          </cell>
          <cell r="M965">
            <v>11646350.880000001</v>
          </cell>
          <cell r="N965">
            <v>0</v>
          </cell>
          <cell r="O965">
            <v>12647043.130000001</v>
          </cell>
          <cell r="P965">
            <v>15620505.67</v>
          </cell>
          <cell r="Q965">
            <v>0</v>
          </cell>
          <cell r="R965">
            <v>0</v>
          </cell>
          <cell r="S965">
            <v>0</v>
          </cell>
          <cell r="T965">
            <v>1</v>
          </cell>
          <cell r="U965">
            <v>1</v>
          </cell>
          <cell r="V965">
            <v>0</v>
          </cell>
          <cell r="W965">
            <v>1</v>
          </cell>
          <cell r="X965" t="str">
            <v>C</v>
          </cell>
        </row>
        <row r="966">
          <cell r="D966" t="str">
            <v>11391</v>
          </cell>
          <cell r="E966" t="str">
            <v>สะบ้าย้อย,รพช.</v>
          </cell>
          <cell r="F966" t="str">
            <v>รพช.</v>
          </cell>
          <cell r="G966">
            <v>43</v>
          </cell>
          <cell r="H966" t="str">
            <v>รพช.F2 60,000-90,000</v>
          </cell>
          <cell r="I966">
            <v>2.29</v>
          </cell>
          <cell r="J966">
            <v>2.09</v>
          </cell>
          <cell r="K966">
            <v>1.88</v>
          </cell>
          <cell r="L966">
            <v>26739443.649999999</v>
          </cell>
          <cell r="M966">
            <v>29945729.809999999</v>
          </cell>
          <cell r="N966">
            <v>0</v>
          </cell>
          <cell r="O966">
            <v>32708706</v>
          </cell>
          <cell r="P966">
            <v>18156039.960000001</v>
          </cell>
          <cell r="Q966">
            <v>1</v>
          </cell>
          <cell r="R966">
            <v>1</v>
          </cell>
          <cell r="S966">
            <v>1</v>
          </cell>
          <cell r="T966">
            <v>1</v>
          </cell>
          <cell r="U966">
            <v>1</v>
          </cell>
          <cell r="V966">
            <v>0</v>
          </cell>
          <cell r="W966">
            <v>1</v>
          </cell>
          <cell r="X966" t="str">
            <v>A-</v>
          </cell>
        </row>
        <row r="967">
          <cell r="D967" t="str">
            <v>11392</v>
          </cell>
          <cell r="E967" t="str">
            <v>ระโนด,รพช.</v>
          </cell>
          <cell r="F967" t="str">
            <v>รพช.</v>
          </cell>
          <cell r="G967">
            <v>60</v>
          </cell>
          <cell r="H967" t="str">
            <v>รพช.F1 &lt;=50,000</v>
          </cell>
          <cell r="I967">
            <v>2.4700000000000002</v>
          </cell>
          <cell r="J967">
            <v>2.3199999999999998</v>
          </cell>
          <cell r="K967">
            <v>1.93</v>
          </cell>
          <cell r="L967">
            <v>33845160.520000003</v>
          </cell>
          <cell r="M967">
            <v>18404945.719999999</v>
          </cell>
          <cell r="N967">
            <v>0</v>
          </cell>
          <cell r="O967">
            <v>18375211.079999998</v>
          </cell>
          <cell r="P967">
            <v>21371249.09</v>
          </cell>
          <cell r="Q967">
            <v>0</v>
          </cell>
          <cell r="R967">
            <v>1</v>
          </cell>
          <cell r="S967">
            <v>0</v>
          </cell>
          <cell r="T967">
            <v>1</v>
          </cell>
          <cell r="U967">
            <v>1</v>
          </cell>
          <cell r="V967">
            <v>0</v>
          </cell>
          <cell r="W967">
            <v>1</v>
          </cell>
          <cell r="X967" t="str">
            <v>B-</v>
          </cell>
        </row>
        <row r="968">
          <cell r="D968" t="str">
            <v>11393</v>
          </cell>
          <cell r="E968" t="str">
            <v>กระแสสินธุ์,รพช.</v>
          </cell>
          <cell r="F968" t="str">
            <v>รพช.</v>
          </cell>
          <cell r="G968">
            <v>30</v>
          </cell>
          <cell r="H968" t="str">
            <v>รพช.F2 &lt;=30,000</v>
          </cell>
          <cell r="I968">
            <v>3</v>
          </cell>
          <cell r="J968">
            <v>2.94</v>
          </cell>
          <cell r="K968">
            <v>2.7</v>
          </cell>
          <cell r="L968">
            <v>16176003.029999999</v>
          </cell>
          <cell r="M968">
            <v>10788811.630000001</v>
          </cell>
          <cell r="N968">
            <v>0</v>
          </cell>
          <cell r="O968">
            <v>10445418.99</v>
          </cell>
          <cell r="P968">
            <v>13737936.49</v>
          </cell>
          <cell r="Q968">
            <v>1</v>
          </cell>
          <cell r="R968">
            <v>1</v>
          </cell>
          <cell r="S968">
            <v>0</v>
          </cell>
          <cell r="T968">
            <v>1</v>
          </cell>
          <cell r="U968">
            <v>1</v>
          </cell>
          <cell r="V968">
            <v>0</v>
          </cell>
          <cell r="W968">
            <v>1</v>
          </cell>
          <cell r="X968" t="str">
            <v>B</v>
          </cell>
        </row>
        <row r="969">
          <cell r="D969" t="str">
            <v>11394</v>
          </cell>
          <cell r="E969" t="str">
            <v>รัตภูมิ,รพช.</v>
          </cell>
          <cell r="F969" t="str">
            <v>รพช.</v>
          </cell>
          <cell r="G969">
            <v>46</v>
          </cell>
          <cell r="H969" t="str">
            <v>รพช.F2 30,000 - 60,000</v>
          </cell>
          <cell r="I969">
            <v>1.34</v>
          </cell>
          <cell r="J969">
            <v>1.27</v>
          </cell>
          <cell r="K969">
            <v>1.04</v>
          </cell>
          <cell r="L969">
            <v>19526228.32</v>
          </cell>
          <cell r="M969">
            <v>21827222.809999999</v>
          </cell>
          <cell r="N969">
            <v>1</v>
          </cell>
          <cell r="O969">
            <v>22886949.329999998</v>
          </cell>
          <cell r="P969">
            <v>2171067.08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1</v>
          </cell>
          <cell r="X969" t="str">
            <v>C-</v>
          </cell>
        </row>
        <row r="970">
          <cell r="D970" t="str">
            <v>11395</v>
          </cell>
          <cell r="E970" t="str">
            <v>สะเดา,รพช.</v>
          </cell>
          <cell r="F970" t="str">
            <v>รพช.</v>
          </cell>
          <cell r="G970">
            <v>54</v>
          </cell>
          <cell r="H970" t="str">
            <v>รพช.F2 30,000 - 60,000</v>
          </cell>
          <cell r="I970">
            <v>2.29</v>
          </cell>
          <cell r="J970">
            <v>2.16</v>
          </cell>
          <cell r="K970">
            <v>1.99</v>
          </cell>
          <cell r="L970">
            <v>43182672.710000001</v>
          </cell>
          <cell r="M970">
            <v>9088547.3800000008</v>
          </cell>
          <cell r="N970">
            <v>0</v>
          </cell>
          <cell r="O970">
            <v>12470462.92</v>
          </cell>
          <cell r="P970">
            <v>33046837.550000001</v>
          </cell>
          <cell r="Q970">
            <v>0</v>
          </cell>
          <cell r="R970">
            <v>0</v>
          </cell>
          <cell r="S970">
            <v>0</v>
          </cell>
          <cell r="T970">
            <v>1</v>
          </cell>
          <cell r="U970">
            <v>0</v>
          </cell>
          <cell r="V970">
            <v>0</v>
          </cell>
          <cell r="W970">
            <v>1</v>
          </cell>
          <cell r="X970" t="str">
            <v>C-</v>
          </cell>
        </row>
        <row r="971">
          <cell r="D971" t="str">
            <v>11396</v>
          </cell>
          <cell r="E971" t="str">
            <v>นาหม่อม,รพช.</v>
          </cell>
          <cell r="F971" t="str">
            <v>รพช.</v>
          </cell>
          <cell r="G971">
            <v>28</v>
          </cell>
          <cell r="H971" t="str">
            <v>รพช.F2 &lt;=30,000</v>
          </cell>
          <cell r="I971">
            <v>1.66</v>
          </cell>
          <cell r="J971">
            <v>1.56</v>
          </cell>
          <cell r="K971">
            <v>1.41</v>
          </cell>
          <cell r="L971">
            <v>19602879.789999999</v>
          </cell>
          <cell r="M971">
            <v>16849940.809999999</v>
          </cell>
          <cell r="N971">
            <v>0</v>
          </cell>
          <cell r="O971">
            <v>13853536.15</v>
          </cell>
          <cell r="P971">
            <v>12038722.640000001</v>
          </cell>
          <cell r="Q971">
            <v>1</v>
          </cell>
          <cell r="R971">
            <v>1</v>
          </cell>
          <cell r="S971">
            <v>0</v>
          </cell>
          <cell r="T971">
            <v>0</v>
          </cell>
          <cell r="U971">
            <v>1</v>
          </cell>
          <cell r="V971">
            <v>0</v>
          </cell>
          <cell r="W971">
            <v>1</v>
          </cell>
          <cell r="X971" t="str">
            <v>B-</v>
          </cell>
        </row>
        <row r="972">
          <cell r="D972" t="str">
            <v>11397</v>
          </cell>
          <cell r="E972" t="str">
            <v>ควนเนียง,รพช.</v>
          </cell>
          <cell r="F972" t="str">
            <v>รพช.</v>
          </cell>
          <cell r="G972">
            <v>30</v>
          </cell>
          <cell r="H972" t="str">
            <v>รพช.F2 &lt;=30,000</v>
          </cell>
          <cell r="I972">
            <v>1.89</v>
          </cell>
          <cell r="J972">
            <v>1.82</v>
          </cell>
          <cell r="K972">
            <v>1.66</v>
          </cell>
          <cell r="L972">
            <v>19316025.510000002</v>
          </cell>
          <cell r="M972">
            <v>15555039.369999999</v>
          </cell>
          <cell r="N972">
            <v>0</v>
          </cell>
          <cell r="O972">
            <v>13677310.869999999</v>
          </cell>
          <cell r="P972">
            <v>14458029.039999999</v>
          </cell>
          <cell r="Q972">
            <v>1</v>
          </cell>
          <cell r="R972">
            <v>1</v>
          </cell>
          <cell r="S972">
            <v>0</v>
          </cell>
          <cell r="T972">
            <v>1</v>
          </cell>
          <cell r="U972">
            <v>1</v>
          </cell>
          <cell r="V972">
            <v>0</v>
          </cell>
          <cell r="W972">
            <v>1</v>
          </cell>
          <cell r="X972" t="str">
            <v>B</v>
          </cell>
        </row>
        <row r="973">
          <cell r="D973" t="str">
            <v>11398</v>
          </cell>
          <cell r="E973" t="str">
            <v>ปาดังเบซาร์,รพช.</v>
          </cell>
          <cell r="F973" t="str">
            <v>รพช.</v>
          </cell>
          <cell r="G973">
            <v>33</v>
          </cell>
          <cell r="H973" t="str">
            <v>รพช.F2 30,000 - 60,000</v>
          </cell>
          <cell r="I973">
            <v>1.79</v>
          </cell>
          <cell r="J973">
            <v>1.71</v>
          </cell>
          <cell r="K973">
            <v>1.53</v>
          </cell>
          <cell r="L973">
            <v>19831115.390000001</v>
          </cell>
          <cell r="M973">
            <v>13876276.369999999</v>
          </cell>
          <cell r="N973">
            <v>0</v>
          </cell>
          <cell r="O973">
            <v>14659429.52</v>
          </cell>
          <cell r="P973">
            <v>13436907.970000001</v>
          </cell>
          <cell r="Q973">
            <v>1</v>
          </cell>
          <cell r="R973">
            <v>0</v>
          </cell>
          <cell r="S973">
            <v>0</v>
          </cell>
          <cell r="T973">
            <v>1</v>
          </cell>
          <cell r="U973">
            <v>0</v>
          </cell>
          <cell r="V973">
            <v>0</v>
          </cell>
          <cell r="W973">
            <v>1</v>
          </cell>
          <cell r="X973" t="str">
            <v>C</v>
          </cell>
        </row>
        <row r="974">
          <cell r="D974" t="str">
            <v>11399</v>
          </cell>
          <cell r="E974" t="str">
            <v>บางกล่ำ,รพช.</v>
          </cell>
          <cell r="F974" t="str">
            <v>รพช.</v>
          </cell>
          <cell r="G974">
            <v>24</v>
          </cell>
          <cell r="H974" t="str">
            <v>รพช.F2 &lt;=30,000</v>
          </cell>
          <cell r="I974">
            <v>2.0699999999999998</v>
          </cell>
          <cell r="J974">
            <v>1.94</v>
          </cell>
          <cell r="K974">
            <v>1.73</v>
          </cell>
          <cell r="L974">
            <v>15753102.32</v>
          </cell>
          <cell r="M974">
            <v>14010041.289999999</v>
          </cell>
          <cell r="N974">
            <v>0</v>
          </cell>
          <cell r="O974">
            <v>11835105.41</v>
          </cell>
          <cell r="P974">
            <v>10677285.25</v>
          </cell>
          <cell r="Q974">
            <v>0</v>
          </cell>
          <cell r="R974">
            <v>1</v>
          </cell>
          <cell r="S974">
            <v>0</v>
          </cell>
          <cell r="T974">
            <v>1</v>
          </cell>
          <cell r="U974">
            <v>1</v>
          </cell>
          <cell r="V974">
            <v>0</v>
          </cell>
          <cell r="W974">
            <v>1</v>
          </cell>
          <cell r="X974" t="str">
            <v>B-</v>
          </cell>
        </row>
        <row r="975">
          <cell r="D975" t="str">
            <v>11400</v>
          </cell>
          <cell r="E975" t="str">
            <v>สิงหนคร,รพช.</v>
          </cell>
          <cell r="F975" t="str">
            <v>รพช.</v>
          </cell>
          <cell r="G975">
            <v>30</v>
          </cell>
          <cell r="H975" t="str">
            <v>รพช.F2 30,000 - 60,000</v>
          </cell>
          <cell r="I975">
            <v>1.1299999999999999</v>
          </cell>
          <cell r="J975">
            <v>1.06</v>
          </cell>
          <cell r="K975">
            <v>0.86</v>
          </cell>
          <cell r="L975">
            <v>4372588.97</v>
          </cell>
          <cell r="M975">
            <v>4942418.79</v>
          </cell>
          <cell r="N975">
            <v>1</v>
          </cell>
          <cell r="O975">
            <v>52925.77</v>
          </cell>
          <cell r="P975">
            <v>-5435901.8399999999</v>
          </cell>
          <cell r="Q975">
            <v>0</v>
          </cell>
          <cell r="R975">
            <v>0</v>
          </cell>
          <cell r="S975">
            <v>0</v>
          </cell>
          <cell r="T975">
            <v>1</v>
          </cell>
          <cell r="U975">
            <v>1</v>
          </cell>
          <cell r="V975">
            <v>0</v>
          </cell>
          <cell r="W975">
            <v>1</v>
          </cell>
          <cell r="X975" t="str">
            <v>C</v>
          </cell>
        </row>
        <row r="976">
          <cell r="D976" t="str">
            <v>11401</v>
          </cell>
          <cell r="E976" t="str">
            <v>คลองหอยโข่ง,รพช.</v>
          </cell>
          <cell r="F976" t="str">
            <v>รพช.</v>
          </cell>
          <cell r="G976">
            <v>30</v>
          </cell>
          <cell r="H976" t="str">
            <v>รพช.F2 &lt;=30,000</v>
          </cell>
          <cell r="I976">
            <v>1.1599999999999999</v>
          </cell>
          <cell r="J976">
            <v>1.07</v>
          </cell>
          <cell r="K976">
            <v>0.92</v>
          </cell>
          <cell r="L976">
            <v>3117616.45</v>
          </cell>
          <cell r="M976">
            <v>17791286.489999998</v>
          </cell>
          <cell r="N976">
            <v>1</v>
          </cell>
          <cell r="O976">
            <v>13297422.039999999</v>
          </cell>
          <cell r="P976">
            <v>-1549738.45</v>
          </cell>
          <cell r="Q976">
            <v>1</v>
          </cell>
          <cell r="R976">
            <v>1</v>
          </cell>
          <cell r="S976">
            <v>0</v>
          </cell>
          <cell r="T976">
            <v>1</v>
          </cell>
          <cell r="U976">
            <v>1</v>
          </cell>
          <cell r="V976">
            <v>1</v>
          </cell>
          <cell r="W976">
            <v>1</v>
          </cell>
          <cell r="X976" t="str">
            <v>A-</v>
          </cell>
        </row>
        <row r="977"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10</v>
          </cell>
          <cell r="R977">
            <v>9</v>
          </cell>
          <cell r="S977">
            <v>1</v>
          </cell>
          <cell r="T977">
            <v>14</v>
          </cell>
          <cell r="U977">
            <v>13</v>
          </cell>
          <cell r="V977">
            <v>2</v>
          </cell>
          <cell r="W977">
            <v>16</v>
          </cell>
          <cell r="X977">
            <v>0</v>
          </cell>
        </row>
        <row r="978">
          <cell r="D978" t="str">
            <v>10746</v>
          </cell>
          <cell r="E978" t="str">
            <v>สตูล,รพท.</v>
          </cell>
          <cell r="F978" t="str">
            <v>รพท.</v>
          </cell>
          <cell r="G978">
            <v>240</v>
          </cell>
          <cell r="H978" t="str">
            <v>รพท.S &lt;=400</v>
          </cell>
          <cell r="I978">
            <v>1.58</v>
          </cell>
          <cell r="J978">
            <v>1.41</v>
          </cell>
          <cell r="K978">
            <v>0.9</v>
          </cell>
          <cell r="L978">
            <v>75067920.519999996</v>
          </cell>
          <cell r="M978">
            <v>43126416.880000003</v>
          </cell>
          <cell r="N978">
            <v>0</v>
          </cell>
          <cell r="O978">
            <v>41971689.950000003</v>
          </cell>
          <cell r="P978">
            <v>-11391540.08</v>
          </cell>
          <cell r="Q978">
            <v>0</v>
          </cell>
          <cell r="R978">
            <v>1</v>
          </cell>
          <cell r="S978">
            <v>0</v>
          </cell>
          <cell r="T978">
            <v>0</v>
          </cell>
          <cell r="U978">
            <v>1</v>
          </cell>
          <cell r="V978">
            <v>0</v>
          </cell>
          <cell r="W978">
            <v>1</v>
          </cell>
          <cell r="X978" t="str">
            <v>C</v>
          </cell>
        </row>
        <row r="979">
          <cell r="D979" t="str">
            <v>11402</v>
          </cell>
          <cell r="E979" t="str">
            <v>ควนโดน,รพช.</v>
          </cell>
          <cell r="F979" t="str">
            <v>รพช.</v>
          </cell>
          <cell r="G979">
            <v>30</v>
          </cell>
          <cell r="H979" t="str">
            <v>รพช.F2 &lt;=30,000</v>
          </cell>
          <cell r="I979">
            <v>3.8</v>
          </cell>
          <cell r="J979">
            <v>3.66</v>
          </cell>
          <cell r="K979">
            <v>3.34</v>
          </cell>
          <cell r="L979">
            <v>36404030.469999999</v>
          </cell>
          <cell r="M979">
            <v>22746148.18</v>
          </cell>
          <cell r="N979">
            <v>0</v>
          </cell>
          <cell r="O979">
            <v>13931768.85</v>
          </cell>
          <cell r="P979">
            <v>30440409.440000001</v>
          </cell>
          <cell r="Q979">
            <v>0</v>
          </cell>
          <cell r="R979">
            <v>1</v>
          </cell>
          <cell r="S979">
            <v>0</v>
          </cell>
          <cell r="T979">
            <v>1</v>
          </cell>
          <cell r="U979">
            <v>1</v>
          </cell>
          <cell r="V979">
            <v>0</v>
          </cell>
          <cell r="W979">
            <v>1</v>
          </cell>
          <cell r="X979" t="str">
            <v>B-</v>
          </cell>
        </row>
        <row r="980">
          <cell r="D980" t="str">
            <v>11403</v>
          </cell>
          <cell r="E980" t="str">
            <v>ควนกาหลง,รพช.</v>
          </cell>
          <cell r="F980" t="str">
            <v>รพช.</v>
          </cell>
          <cell r="G980">
            <v>33</v>
          </cell>
          <cell r="H980" t="str">
            <v>รพช.F2 &lt;=30,000</v>
          </cell>
          <cell r="I980">
            <v>2.14</v>
          </cell>
          <cell r="J980">
            <v>2.04</v>
          </cell>
          <cell r="K980">
            <v>1.91</v>
          </cell>
          <cell r="L980">
            <v>22228792.789999999</v>
          </cell>
          <cell r="M980">
            <v>16861154.43</v>
          </cell>
          <cell r="N980">
            <v>0</v>
          </cell>
          <cell r="O980">
            <v>17073472.050000001</v>
          </cell>
          <cell r="P980">
            <v>17736432.52</v>
          </cell>
          <cell r="Q980">
            <v>1</v>
          </cell>
          <cell r="R980">
            <v>1</v>
          </cell>
          <cell r="S980">
            <v>0</v>
          </cell>
          <cell r="T980">
            <v>1</v>
          </cell>
          <cell r="U980">
            <v>1</v>
          </cell>
          <cell r="V980">
            <v>0</v>
          </cell>
          <cell r="W980">
            <v>1</v>
          </cell>
          <cell r="X980" t="str">
            <v>B</v>
          </cell>
        </row>
        <row r="981">
          <cell r="D981" t="str">
            <v>11404</v>
          </cell>
          <cell r="E981" t="str">
            <v>ท่าแพ,รพช.</v>
          </cell>
          <cell r="F981" t="str">
            <v>รพช.</v>
          </cell>
          <cell r="G981">
            <v>30</v>
          </cell>
          <cell r="H981" t="str">
            <v>รพช.F2 &lt;=30,000</v>
          </cell>
          <cell r="I981">
            <v>2.2799999999999998</v>
          </cell>
          <cell r="J981">
            <v>2.1800000000000002</v>
          </cell>
          <cell r="K981">
            <v>1.94</v>
          </cell>
          <cell r="L981">
            <v>19967461.16</v>
          </cell>
          <cell r="M981">
            <v>14781325.49</v>
          </cell>
          <cell r="N981">
            <v>0</v>
          </cell>
          <cell r="O981">
            <v>15435252.869999999</v>
          </cell>
          <cell r="P981">
            <v>14714500.880000001</v>
          </cell>
          <cell r="Q981">
            <v>1</v>
          </cell>
          <cell r="R981">
            <v>1</v>
          </cell>
          <cell r="S981">
            <v>0</v>
          </cell>
          <cell r="T981">
            <v>1</v>
          </cell>
          <cell r="U981">
            <v>0</v>
          </cell>
          <cell r="V981">
            <v>0</v>
          </cell>
          <cell r="W981">
            <v>1</v>
          </cell>
          <cell r="X981" t="str">
            <v>B-</v>
          </cell>
        </row>
        <row r="982">
          <cell r="D982" t="str">
            <v>11405</v>
          </cell>
          <cell r="E982" t="str">
            <v>ละงู,รพช.</v>
          </cell>
          <cell r="F982" t="str">
            <v>รพช.</v>
          </cell>
          <cell r="G982">
            <v>90</v>
          </cell>
          <cell r="H982" t="str">
            <v>รพช.F1 50,000-100,000</v>
          </cell>
          <cell r="I982">
            <v>3.26</v>
          </cell>
          <cell r="J982">
            <v>2.96</v>
          </cell>
          <cell r="K982">
            <v>2.54</v>
          </cell>
          <cell r="L982">
            <v>45460742.5</v>
          </cell>
          <cell r="M982">
            <v>70765204.379999995</v>
          </cell>
          <cell r="N982">
            <v>0</v>
          </cell>
          <cell r="O982">
            <v>26703993.859999999</v>
          </cell>
          <cell r="P982">
            <v>30929918.75</v>
          </cell>
          <cell r="Q982">
            <v>1</v>
          </cell>
          <cell r="R982">
            <v>1</v>
          </cell>
          <cell r="S982">
            <v>1</v>
          </cell>
          <cell r="T982">
            <v>1</v>
          </cell>
          <cell r="U982">
            <v>1</v>
          </cell>
          <cell r="V982">
            <v>0</v>
          </cell>
          <cell r="W982">
            <v>1</v>
          </cell>
          <cell r="X982" t="str">
            <v>A-</v>
          </cell>
        </row>
        <row r="983">
          <cell r="D983" t="str">
            <v>11406</v>
          </cell>
          <cell r="E983" t="str">
            <v>ทุ่งหว้า,รพช.</v>
          </cell>
          <cell r="F983" t="str">
            <v>รพช.</v>
          </cell>
          <cell r="G983">
            <v>30</v>
          </cell>
          <cell r="H983" t="str">
            <v>รพช.F2 &lt;=30,000</v>
          </cell>
          <cell r="I983">
            <v>2.95</v>
          </cell>
          <cell r="J983">
            <v>2.8</v>
          </cell>
          <cell r="K983">
            <v>2.57</v>
          </cell>
          <cell r="L983">
            <v>23258568.550000001</v>
          </cell>
          <cell r="M983">
            <v>16927233.420000002</v>
          </cell>
          <cell r="N983">
            <v>0</v>
          </cell>
          <cell r="O983">
            <v>13413611.949999999</v>
          </cell>
          <cell r="P983">
            <v>18777288.98</v>
          </cell>
          <cell r="Q983">
            <v>1</v>
          </cell>
          <cell r="R983">
            <v>1</v>
          </cell>
          <cell r="S983">
            <v>0</v>
          </cell>
          <cell r="T983">
            <v>1</v>
          </cell>
          <cell r="U983">
            <v>0</v>
          </cell>
          <cell r="V983">
            <v>0</v>
          </cell>
          <cell r="W983">
            <v>1</v>
          </cell>
          <cell r="X983" t="str">
            <v>B-</v>
          </cell>
        </row>
        <row r="984">
          <cell r="D984" t="str">
            <v>28786</v>
          </cell>
          <cell r="E984" t="str">
            <v>มะนัง,รพช.</v>
          </cell>
          <cell r="F984" t="str">
            <v>รพช.</v>
          </cell>
          <cell r="G984">
            <v>30</v>
          </cell>
          <cell r="H984" t="str">
            <v>รพช.F3 15,000-25,000</v>
          </cell>
          <cell r="I984">
            <v>1.64</v>
          </cell>
          <cell r="J984">
            <v>1.52</v>
          </cell>
          <cell r="K984">
            <v>1.28</v>
          </cell>
          <cell r="L984">
            <v>12094504.779999999</v>
          </cell>
          <cell r="M984">
            <v>7941180.8399999999</v>
          </cell>
          <cell r="N984">
            <v>0</v>
          </cell>
          <cell r="O984">
            <v>7987599.8399999999</v>
          </cell>
          <cell r="P984">
            <v>5203683.1500000004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 t="str">
            <v>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2563Q1"/>
      <sheetName val="data"/>
      <sheetName val="สรุปผลการประเมิน"/>
      <sheetName val="Sheet1"/>
      <sheetName val="Sheet5"/>
      <sheetName val="Sheet4"/>
      <sheetName val="Sheet6"/>
    </sheetNames>
    <sheetDataSet>
      <sheetData sheetId="0" refreshError="1"/>
      <sheetData sheetId="1">
        <row r="3">
          <cell r="C3" t="str">
            <v>10674</v>
          </cell>
          <cell r="D3" t="str">
            <v>เชียงรายประชานุเคราะห์,รพศ.</v>
          </cell>
          <cell r="E3">
            <v>1106250000</v>
          </cell>
          <cell r="F3">
            <v>1150743221.98</v>
          </cell>
          <cell r="G3">
            <v>44493221.980000019</v>
          </cell>
          <cell r="H3">
            <v>4.0219861676836173</v>
          </cell>
          <cell r="I3">
            <v>1541250000</v>
          </cell>
          <cell r="J3">
            <v>1450974680.1400001</v>
          </cell>
          <cell r="K3">
            <v>-90275319.859999895</v>
          </cell>
          <cell r="L3">
            <v>-5.8572794718572521</v>
          </cell>
        </row>
        <row r="4">
          <cell r="C4" t="str">
            <v>11189</v>
          </cell>
          <cell r="D4" t="str">
            <v>เทิง,รพช.</v>
          </cell>
          <cell r="E4">
            <v>41792697.329999998</v>
          </cell>
          <cell r="F4">
            <v>41829590.960000001</v>
          </cell>
          <cell r="G4">
            <v>36893.630000002682</v>
          </cell>
          <cell r="H4">
            <v>8.8277695284145669E-2</v>
          </cell>
          <cell r="I4">
            <v>92310260.015000015</v>
          </cell>
          <cell r="J4">
            <v>94026146.820000008</v>
          </cell>
          <cell r="K4">
            <v>1715886.8049999923</v>
          </cell>
          <cell r="L4">
            <v>1.8588256654473383</v>
          </cell>
        </row>
        <row r="5">
          <cell r="C5" t="str">
            <v>11190</v>
          </cell>
          <cell r="D5" t="str">
            <v>พาน,รพช.</v>
          </cell>
          <cell r="E5">
            <v>82928600</v>
          </cell>
          <cell r="F5">
            <v>78161638.169999987</v>
          </cell>
          <cell r="G5">
            <v>-4766961.8300000131</v>
          </cell>
          <cell r="H5">
            <v>-5.7482724054186534</v>
          </cell>
          <cell r="I5">
            <v>151433014.54500002</v>
          </cell>
          <cell r="J5">
            <v>158607974.26999998</v>
          </cell>
          <cell r="K5">
            <v>7174959.7249999642</v>
          </cell>
          <cell r="L5">
            <v>4.7380419299966086</v>
          </cell>
        </row>
        <row r="6">
          <cell r="C6" t="str">
            <v>11191</v>
          </cell>
          <cell r="D6" t="str">
            <v>ป่าแดด,รพช.</v>
          </cell>
          <cell r="E6">
            <v>26015100</v>
          </cell>
          <cell r="F6">
            <v>23305749.100000001</v>
          </cell>
          <cell r="G6">
            <v>-2709350.8999999985</v>
          </cell>
          <cell r="H6">
            <v>-10.414531944908912</v>
          </cell>
          <cell r="I6">
            <v>41624118.159999996</v>
          </cell>
          <cell r="J6">
            <v>46600803.200000003</v>
          </cell>
          <cell r="K6">
            <v>4976685.0400000066</v>
          </cell>
          <cell r="L6">
            <v>11.95625339345329</v>
          </cell>
        </row>
        <row r="7">
          <cell r="C7" t="str">
            <v>11192</v>
          </cell>
          <cell r="D7" t="str">
            <v>แม่จัน,รพช.</v>
          </cell>
          <cell r="E7">
            <v>101400000</v>
          </cell>
          <cell r="F7">
            <v>98199350.329999998</v>
          </cell>
          <cell r="G7">
            <v>-3200649.6700000018</v>
          </cell>
          <cell r="H7">
            <v>-3.1564592406311656</v>
          </cell>
          <cell r="I7">
            <v>187827984.48499998</v>
          </cell>
          <cell r="J7">
            <v>186333779.99000001</v>
          </cell>
          <cell r="K7">
            <v>-1494204.494999975</v>
          </cell>
          <cell r="L7">
            <v>-0.79551750453846926</v>
          </cell>
        </row>
        <row r="8">
          <cell r="C8" t="str">
            <v>11193</v>
          </cell>
          <cell r="D8" t="str">
            <v>เชียงแสน,รพช.</v>
          </cell>
          <cell r="E8">
            <v>45388341.769999996</v>
          </cell>
          <cell r="F8">
            <v>55051114.239999995</v>
          </cell>
          <cell r="G8">
            <v>9662772.4699999988</v>
          </cell>
          <cell r="H8">
            <v>21.289106614568439</v>
          </cell>
          <cell r="I8">
            <v>54249357.059999995</v>
          </cell>
          <cell r="J8">
            <v>66659508.629999995</v>
          </cell>
          <cell r="K8">
            <v>12410151.57</v>
          </cell>
          <cell r="L8">
            <v>22.876126543351148</v>
          </cell>
        </row>
        <row r="9">
          <cell r="C9" t="str">
            <v>11194</v>
          </cell>
          <cell r="D9" t="str">
            <v>แม่สาย,รพช.</v>
          </cell>
          <cell r="E9">
            <v>127955000</v>
          </cell>
          <cell r="F9">
            <v>137564412.78999999</v>
          </cell>
          <cell r="G9">
            <v>9609412.7899999917</v>
          </cell>
          <cell r="H9">
            <v>7.5099939744441349</v>
          </cell>
          <cell r="I9">
            <v>157800000</v>
          </cell>
          <cell r="J9">
            <v>163444640.71000001</v>
          </cell>
          <cell r="K9">
            <v>5644640.7100000083</v>
          </cell>
          <cell r="L9">
            <v>3.5770853675538707</v>
          </cell>
        </row>
        <row r="10">
          <cell r="C10" t="str">
            <v>11195</v>
          </cell>
          <cell r="D10" t="str">
            <v>แม่สรวย,รพช.</v>
          </cell>
          <cell r="E10">
            <v>47761420</v>
          </cell>
          <cell r="F10">
            <v>42499308.750000007</v>
          </cell>
          <cell r="G10">
            <v>-5262111.2499999925</v>
          </cell>
          <cell r="H10">
            <v>-11.017493303172293</v>
          </cell>
          <cell r="I10">
            <v>89789750</v>
          </cell>
          <cell r="J10">
            <v>78382041.730000004</v>
          </cell>
          <cell r="K10">
            <v>-11407708.269999996</v>
          </cell>
          <cell r="L10">
            <v>-12.704911496022648</v>
          </cell>
        </row>
        <row r="11">
          <cell r="C11" t="str">
            <v>11196</v>
          </cell>
          <cell r="D11" t="str">
            <v>เวียงป่าเป้า,รพช.</v>
          </cell>
          <cell r="E11">
            <v>44402500</v>
          </cell>
          <cell r="F11">
            <v>47906135.469999999</v>
          </cell>
          <cell r="G11">
            <v>3503635.4699999988</v>
          </cell>
          <cell r="H11">
            <v>7.8906265863408569</v>
          </cell>
          <cell r="I11">
            <v>87562994.489999995</v>
          </cell>
          <cell r="J11">
            <v>91787611.689999998</v>
          </cell>
          <cell r="K11">
            <v>4224617.200000003</v>
          </cell>
          <cell r="L11">
            <v>4.8246604911193041</v>
          </cell>
        </row>
        <row r="12">
          <cell r="C12" t="str">
            <v>11197</v>
          </cell>
          <cell r="D12" t="str">
            <v>พญาเม็งราย,รพช.</v>
          </cell>
          <cell r="E12">
            <v>38569901.539999999</v>
          </cell>
          <cell r="F12">
            <v>36996096.039999992</v>
          </cell>
          <cell r="G12">
            <v>-1573805.5000000075</v>
          </cell>
          <cell r="H12">
            <v>-4.0803980232302344</v>
          </cell>
          <cell r="I12">
            <v>70442992.224999994</v>
          </cell>
          <cell r="J12">
            <v>71258212.700000003</v>
          </cell>
          <cell r="K12">
            <v>815220.47500000894</v>
          </cell>
          <cell r="L12">
            <v>1.1572768976027252</v>
          </cell>
        </row>
        <row r="13">
          <cell r="C13" t="str">
            <v>11198</v>
          </cell>
          <cell r="D13" t="str">
            <v>เวียงแก่น,รพช.</v>
          </cell>
          <cell r="E13">
            <v>24472161.750000004</v>
          </cell>
          <cell r="F13">
            <v>22213576.449999999</v>
          </cell>
          <cell r="G13">
            <v>-2258585.3000000045</v>
          </cell>
          <cell r="H13">
            <v>-9.2292022383351728</v>
          </cell>
          <cell r="I13">
            <v>46220774.784999996</v>
          </cell>
          <cell r="J13">
            <v>52411447.410000004</v>
          </cell>
          <cell r="K13">
            <v>6190672.6250000075</v>
          </cell>
          <cell r="L13">
            <v>13.393701541777405</v>
          </cell>
        </row>
        <row r="14">
          <cell r="C14" t="str">
            <v>11199</v>
          </cell>
          <cell r="D14" t="str">
            <v>ขุนตาล,รพช.</v>
          </cell>
          <cell r="E14">
            <v>24409455.770000003</v>
          </cell>
          <cell r="F14">
            <v>26413001.279999997</v>
          </cell>
          <cell r="G14">
            <v>2003545.5099999942</v>
          </cell>
          <cell r="H14">
            <v>8.2080712035473375</v>
          </cell>
          <cell r="I14">
            <v>51275869.984999999</v>
          </cell>
          <cell r="J14">
            <v>52307303.239999995</v>
          </cell>
          <cell r="K14">
            <v>1031433.2549999952</v>
          </cell>
          <cell r="L14">
            <v>2.0115373084878438</v>
          </cell>
        </row>
        <row r="15">
          <cell r="C15" t="str">
            <v>11200</v>
          </cell>
          <cell r="D15" t="str">
            <v>แม่ฟ้าหลวง,รพช.</v>
          </cell>
          <cell r="E15">
            <v>37617910</v>
          </cell>
          <cell r="F15">
            <v>35092024.170000002</v>
          </cell>
          <cell r="G15">
            <v>-2525885.8299999982</v>
          </cell>
          <cell r="H15">
            <v>-6.7145831068233148</v>
          </cell>
          <cell r="I15">
            <v>61090681.660000004</v>
          </cell>
          <cell r="J15">
            <v>70126782.659999996</v>
          </cell>
          <cell r="K15">
            <v>9036100.9999999925</v>
          </cell>
          <cell r="L15">
            <v>14.791291821378561</v>
          </cell>
        </row>
        <row r="16">
          <cell r="C16" t="str">
            <v>11201</v>
          </cell>
          <cell r="D16" t="str">
            <v>แม่ลาว,รพช.</v>
          </cell>
          <cell r="E16">
            <v>27142423</v>
          </cell>
          <cell r="F16">
            <v>27862250.190000001</v>
          </cell>
          <cell r="G16">
            <v>719827.19000000134</v>
          </cell>
          <cell r="H16">
            <v>2.6520373291654962</v>
          </cell>
          <cell r="I16">
            <v>45143016.5</v>
          </cell>
          <cell r="J16">
            <v>51091597.650000006</v>
          </cell>
          <cell r="K16">
            <v>5948581.150000006</v>
          </cell>
          <cell r="L16">
            <v>13.177190208368122</v>
          </cell>
        </row>
        <row r="17">
          <cell r="C17" t="str">
            <v>11202</v>
          </cell>
          <cell r="D17" t="str">
            <v>เวียงเชียงรุ้ง,รพช.</v>
          </cell>
          <cell r="E17">
            <v>22973000</v>
          </cell>
          <cell r="F17">
            <v>21750907.710000001</v>
          </cell>
          <cell r="G17">
            <v>-1222092.2899999991</v>
          </cell>
          <cell r="H17">
            <v>-5.3196895921298877</v>
          </cell>
          <cell r="I17">
            <v>40327945.530000001</v>
          </cell>
          <cell r="J17">
            <v>43671792.419999994</v>
          </cell>
          <cell r="K17">
            <v>3343846.8899999931</v>
          </cell>
          <cell r="L17">
            <v>8.2916370919825351</v>
          </cell>
        </row>
        <row r="18">
          <cell r="C18" t="str">
            <v>11454</v>
          </cell>
          <cell r="D18" t="str">
            <v>สมเด็จพระยุพราชเชียงของ,รพช.</v>
          </cell>
          <cell r="E18">
            <v>56918500</v>
          </cell>
          <cell r="F18">
            <v>56535389.920000002</v>
          </cell>
          <cell r="G18">
            <v>-383110.07999999821</v>
          </cell>
          <cell r="H18">
            <v>-0.67308534132135989</v>
          </cell>
          <cell r="I18">
            <v>97006376</v>
          </cell>
          <cell r="J18">
            <v>103488460.55000001</v>
          </cell>
          <cell r="K18">
            <v>6482084.5500000119</v>
          </cell>
          <cell r="L18">
            <v>6.682122162774137</v>
          </cell>
        </row>
        <row r="19">
          <cell r="C19" t="str">
            <v>15012</v>
          </cell>
          <cell r="D19" t="str">
            <v>สมเด็จพระญาณสังวร,รพช.</v>
          </cell>
          <cell r="E19">
            <v>69957370.254999995</v>
          </cell>
          <cell r="F19">
            <v>68031023.939999998</v>
          </cell>
          <cell r="G19">
            <v>-1926346.3149999976</v>
          </cell>
          <cell r="H19">
            <v>-2.7536002396578332</v>
          </cell>
          <cell r="I19">
            <v>118001069.18499997</v>
          </cell>
          <cell r="J19">
            <v>99585370.549999982</v>
          </cell>
          <cell r="K19">
            <v>-18415698.63499999</v>
          </cell>
          <cell r="L19">
            <v>-15.606382859233408</v>
          </cell>
        </row>
        <row r="20">
          <cell r="C20" t="str">
            <v>28823</v>
          </cell>
          <cell r="D20" t="str">
            <v>ดอยหลวง,รพช.</v>
          </cell>
          <cell r="E20">
            <v>9869000</v>
          </cell>
          <cell r="F20">
            <v>7384381.2400000002</v>
          </cell>
          <cell r="G20">
            <v>-2484618.7599999998</v>
          </cell>
          <cell r="H20">
            <v>-25.175993109737561</v>
          </cell>
          <cell r="I20">
            <v>25526957.945</v>
          </cell>
          <cell r="J20">
            <v>20602585.27</v>
          </cell>
          <cell r="K20">
            <v>-4924372.6750000007</v>
          </cell>
          <cell r="L20">
            <v>-19.290871578234977</v>
          </cell>
        </row>
        <row r="21">
          <cell r="E21">
            <v>1935823381.415</v>
          </cell>
          <cell r="F21">
            <v>1977539172.7300003</v>
          </cell>
          <cell r="G21">
            <v>41715791.314999998</v>
          </cell>
          <cell r="H21">
            <v>2.15493787891474</v>
          </cell>
          <cell r="I21">
            <v>2958883162.5700002</v>
          </cell>
          <cell r="J21">
            <v>2901360739.6300001</v>
          </cell>
          <cell r="K21">
            <v>-57522422.939999864</v>
          </cell>
          <cell r="L21">
            <v>-1.9440586119675491</v>
          </cell>
        </row>
        <row r="22">
          <cell r="C22" t="str">
            <v>10713</v>
          </cell>
          <cell r="D22" t="str">
            <v>นครพิงค์,รพศ.</v>
          </cell>
          <cell r="E22">
            <v>805580000</v>
          </cell>
          <cell r="F22">
            <v>864141242.46000004</v>
          </cell>
          <cell r="G22">
            <v>58561242.460000038</v>
          </cell>
          <cell r="H22">
            <v>7.2694508875592785</v>
          </cell>
          <cell r="I22">
            <v>1033875500</v>
          </cell>
          <cell r="J22">
            <v>1018822662.6299999</v>
          </cell>
          <cell r="K22">
            <v>-15052837.370000124</v>
          </cell>
          <cell r="L22">
            <v>-1.4559622865615951</v>
          </cell>
        </row>
        <row r="23">
          <cell r="C23" t="str">
            <v>11119</v>
          </cell>
          <cell r="D23" t="str">
            <v>จอมทอง,รพท.</v>
          </cell>
          <cell r="E23">
            <v>136114482.715</v>
          </cell>
          <cell r="F23">
            <v>131939545.3</v>
          </cell>
          <cell r="G23">
            <v>-4174937.4150000066</v>
          </cell>
          <cell r="H23">
            <v>-3.0672249798293674</v>
          </cell>
          <cell r="I23">
            <v>241273482.595</v>
          </cell>
          <cell r="J23">
            <v>220933101.08999997</v>
          </cell>
          <cell r="K23">
            <v>-20340381.505000025</v>
          </cell>
          <cell r="L23">
            <v>-8.4304256258211563</v>
          </cell>
        </row>
        <row r="24">
          <cell r="C24" t="str">
            <v>11120</v>
          </cell>
          <cell r="D24" t="str">
            <v>เทพรัตนเวชชานุกูล เฉลิมพระเกียรติ ๖๐ พรรษา,รพช.</v>
          </cell>
          <cell r="E24">
            <v>25656204.730000004</v>
          </cell>
          <cell r="F24">
            <v>24850076.25</v>
          </cell>
          <cell r="G24">
            <v>-806128.48000000417</v>
          </cell>
          <cell r="H24">
            <v>-3.1420410325046699</v>
          </cell>
          <cell r="I24">
            <v>52490838.18999999</v>
          </cell>
          <cell r="J24">
            <v>49843598.349999994</v>
          </cell>
          <cell r="K24">
            <v>-2647239.8399999961</v>
          </cell>
          <cell r="L24">
            <v>-5.0432416994711291</v>
          </cell>
        </row>
        <row r="25">
          <cell r="C25" t="str">
            <v>11121</v>
          </cell>
          <cell r="D25" t="str">
            <v>เชียงดาว,รพช.</v>
          </cell>
          <cell r="E25">
            <v>63452901.370000005</v>
          </cell>
          <cell r="F25">
            <v>56687339.629999995</v>
          </cell>
          <cell r="G25">
            <v>-6765561.7400000095</v>
          </cell>
          <cell r="H25">
            <v>-10.662336306025416</v>
          </cell>
          <cell r="I25">
            <v>93493025.830000013</v>
          </cell>
          <cell r="J25">
            <v>91409079.349999994</v>
          </cell>
          <cell r="K25">
            <v>-2083946.4800000191</v>
          </cell>
          <cell r="L25">
            <v>-2.2289860248926963</v>
          </cell>
        </row>
        <row r="26">
          <cell r="C26" t="str">
            <v>11122</v>
          </cell>
          <cell r="D26" t="str">
            <v>ดอยสะเก็ด,รพช.</v>
          </cell>
          <cell r="E26">
            <v>47347000</v>
          </cell>
          <cell r="F26">
            <v>46472514.969999999</v>
          </cell>
          <cell r="G26">
            <v>-874485.03000000119</v>
          </cell>
          <cell r="H26">
            <v>-1.8469703043487469</v>
          </cell>
          <cell r="I26">
            <v>68337251.700000003</v>
          </cell>
          <cell r="J26">
            <v>70710260.50999999</v>
          </cell>
          <cell r="K26">
            <v>2373008.8099999875</v>
          </cell>
          <cell r="L26">
            <v>3.472496699775808</v>
          </cell>
        </row>
        <row r="27">
          <cell r="C27" t="str">
            <v>11123</v>
          </cell>
          <cell r="D27" t="str">
            <v>แม่แตง,รพช.</v>
          </cell>
          <cell r="E27">
            <v>43955857.789999999</v>
          </cell>
          <cell r="F27">
            <v>38889588.360000007</v>
          </cell>
          <cell r="G27">
            <v>-5066269.4299999923</v>
          </cell>
          <cell r="H27">
            <v>-11.525811768261233</v>
          </cell>
          <cell r="I27">
            <v>82470677.784999996</v>
          </cell>
          <cell r="J27">
            <v>79074812.260000005</v>
          </cell>
          <cell r="K27">
            <v>-3395865.5249999911</v>
          </cell>
          <cell r="L27">
            <v>-4.1176641397964131</v>
          </cell>
        </row>
        <row r="28">
          <cell r="C28" t="str">
            <v>11124</v>
          </cell>
          <cell r="D28" t="str">
            <v>สะเมิง,รพช.</v>
          </cell>
          <cell r="E28">
            <v>18731875</v>
          </cell>
          <cell r="F28">
            <v>18579917.190000001</v>
          </cell>
          <cell r="G28">
            <v>-151957.80999999866</v>
          </cell>
          <cell r="H28">
            <v>-0.81122583831035944</v>
          </cell>
          <cell r="I28">
            <v>33008850</v>
          </cell>
          <cell r="J28">
            <v>34064926.729999997</v>
          </cell>
          <cell r="K28">
            <v>1056076.7299999967</v>
          </cell>
          <cell r="L28">
            <v>3.199374501080761</v>
          </cell>
        </row>
        <row r="29">
          <cell r="C29" t="str">
            <v>11125</v>
          </cell>
          <cell r="D29" t="str">
            <v>ฝาง,รพท.</v>
          </cell>
          <cell r="E29">
            <v>184914250</v>
          </cell>
          <cell r="F29">
            <v>169161644.12</v>
          </cell>
          <cell r="G29">
            <v>-15752605.879999995</v>
          </cell>
          <cell r="H29">
            <v>-8.5188707089907858</v>
          </cell>
          <cell r="I29">
            <v>263061250</v>
          </cell>
          <cell r="J29">
            <v>250363463.87000003</v>
          </cell>
          <cell r="K29">
            <v>-12697786.129999965</v>
          </cell>
          <cell r="L29">
            <v>-4.8269314199639686</v>
          </cell>
        </row>
        <row r="30">
          <cell r="C30" t="str">
            <v>11126</v>
          </cell>
          <cell r="D30" t="str">
            <v>แม่อาย,รพช.</v>
          </cell>
          <cell r="E30">
            <v>60822677.539999999</v>
          </cell>
          <cell r="F30">
            <v>54184724.520000003</v>
          </cell>
          <cell r="G30">
            <v>-6637953.0199999958</v>
          </cell>
          <cell r="H30">
            <v>-10.91361526403462</v>
          </cell>
          <cell r="I30">
            <v>100517765.48</v>
          </cell>
          <cell r="J30">
            <v>102891048.16999999</v>
          </cell>
          <cell r="K30">
            <v>2373282.6899999827</v>
          </cell>
          <cell r="L30">
            <v>2.361057946987684</v>
          </cell>
        </row>
        <row r="31">
          <cell r="C31" t="str">
            <v>11127</v>
          </cell>
          <cell r="D31" t="str">
            <v>พร้าว,รพช.</v>
          </cell>
          <cell r="E31">
            <v>31414485</v>
          </cell>
          <cell r="F31">
            <v>30413484</v>
          </cell>
          <cell r="G31">
            <v>-1001001</v>
          </cell>
          <cell r="H31">
            <v>-3.1864313548351979</v>
          </cell>
          <cell r="I31">
            <v>54418050</v>
          </cell>
          <cell r="J31">
            <v>50331421.829999998</v>
          </cell>
          <cell r="K31">
            <v>-4086628.1700000018</v>
          </cell>
          <cell r="L31">
            <v>-7.5096924090444288</v>
          </cell>
        </row>
        <row r="32">
          <cell r="C32" t="str">
            <v>11128</v>
          </cell>
          <cell r="D32" t="str">
            <v>สันป่าตอง,รพช.</v>
          </cell>
          <cell r="E32">
            <v>144758650</v>
          </cell>
          <cell r="F32">
            <v>130090277.06999999</v>
          </cell>
          <cell r="G32">
            <v>-14668372.930000007</v>
          </cell>
          <cell r="H32">
            <v>-10.132985441629918</v>
          </cell>
          <cell r="I32">
            <v>196614335</v>
          </cell>
          <cell r="J32">
            <v>191316113.80000001</v>
          </cell>
          <cell r="K32">
            <v>-5298221.1999999881</v>
          </cell>
          <cell r="L32">
            <v>-2.6947278284668243</v>
          </cell>
        </row>
        <row r="33">
          <cell r="C33" t="str">
            <v>11129</v>
          </cell>
          <cell r="D33" t="str">
            <v>สันกำแพง,รพช.</v>
          </cell>
          <cell r="E33">
            <v>41847600</v>
          </cell>
          <cell r="F33">
            <v>41351428.469999999</v>
          </cell>
          <cell r="G33">
            <v>-496171.53000000119</v>
          </cell>
          <cell r="H33">
            <v>-1.1856630487769937</v>
          </cell>
          <cell r="I33">
            <v>67074856</v>
          </cell>
          <cell r="J33">
            <v>65357797.260000005</v>
          </cell>
          <cell r="K33">
            <v>-1717058.7399999946</v>
          </cell>
          <cell r="L33">
            <v>-2.5599141651530264</v>
          </cell>
        </row>
        <row r="34">
          <cell r="C34" t="str">
            <v>11130</v>
          </cell>
          <cell r="D34" t="str">
            <v>สันทราย,รพช.</v>
          </cell>
          <cell r="E34">
            <v>121747278.29000002</v>
          </cell>
          <cell r="F34">
            <v>121658765.33000001</v>
          </cell>
          <cell r="G34">
            <v>-88512.960000008345</v>
          </cell>
          <cell r="H34">
            <v>-7.2702208413375713E-2</v>
          </cell>
          <cell r="I34">
            <v>198989643.88999999</v>
          </cell>
          <cell r="J34">
            <v>193954527.64000002</v>
          </cell>
          <cell r="K34">
            <v>-5035116.2499999702</v>
          </cell>
          <cell r="L34">
            <v>-2.5303408516994712</v>
          </cell>
        </row>
        <row r="35">
          <cell r="C35" t="str">
            <v>11131</v>
          </cell>
          <cell r="D35" t="str">
            <v>หางดง,รพช.</v>
          </cell>
          <cell r="E35">
            <v>74522450</v>
          </cell>
          <cell r="F35">
            <v>75869549.190000013</v>
          </cell>
          <cell r="G35">
            <v>1347099.1900000125</v>
          </cell>
          <cell r="H35">
            <v>1.8076421132155647</v>
          </cell>
          <cell r="I35">
            <v>100107443.175</v>
          </cell>
          <cell r="J35">
            <v>100417259.44</v>
          </cell>
          <cell r="K35">
            <v>309816.2650000006</v>
          </cell>
          <cell r="L35">
            <v>0.30948374583736404</v>
          </cell>
        </row>
        <row r="36">
          <cell r="C36" t="str">
            <v>11132</v>
          </cell>
          <cell r="D36" t="str">
            <v>ฮอด,รพช.</v>
          </cell>
          <cell r="E36">
            <v>30557688.535000004</v>
          </cell>
          <cell r="F36">
            <v>30346958.890000001</v>
          </cell>
          <cell r="G36">
            <v>-210729.64500000328</v>
          </cell>
          <cell r="H36">
            <v>-0.68961251685852765</v>
          </cell>
          <cell r="I36">
            <v>61850683.419999994</v>
          </cell>
          <cell r="J36">
            <v>62136367.670000002</v>
          </cell>
          <cell r="K36">
            <v>285684.25000000745</v>
          </cell>
          <cell r="L36">
            <v>0.46189344111212977</v>
          </cell>
        </row>
        <row r="37">
          <cell r="C37" t="str">
            <v>11133</v>
          </cell>
          <cell r="D37" t="str">
            <v>ดอยเต่า,รพช.</v>
          </cell>
          <cell r="E37">
            <v>17207395.425000001</v>
          </cell>
          <cell r="F37">
            <v>19307560.520000003</v>
          </cell>
          <cell r="G37">
            <v>2100165.0950000025</v>
          </cell>
          <cell r="H37">
            <v>12.205014432043265</v>
          </cell>
          <cell r="I37">
            <v>41145625.220000006</v>
          </cell>
          <cell r="J37">
            <v>36118376.089999996</v>
          </cell>
          <cell r="K37">
            <v>-5027249.1300000101</v>
          </cell>
          <cell r="L37">
            <v>-12.218186266753754</v>
          </cell>
        </row>
        <row r="38">
          <cell r="C38" t="str">
            <v>11134</v>
          </cell>
          <cell r="D38" t="str">
            <v>อมก๋อย,รพช.</v>
          </cell>
          <cell r="E38">
            <v>22833946.184999999</v>
          </cell>
          <cell r="F38">
            <v>26791718.359999999</v>
          </cell>
          <cell r="G38">
            <v>3957772.1750000007</v>
          </cell>
          <cell r="H38">
            <v>17.332843578303287</v>
          </cell>
          <cell r="I38">
            <v>76108538.320000023</v>
          </cell>
          <cell r="J38">
            <v>63435959.310000002</v>
          </cell>
          <cell r="K38">
            <v>-12672579.01000002</v>
          </cell>
          <cell r="L38">
            <v>-16.650666652824</v>
          </cell>
        </row>
        <row r="39">
          <cell r="C39" t="str">
            <v>11135</v>
          </cell>
          <cell r="D39" t="str">
            <v>สารภี,รพช.</v>
          </cell>
          <cell r="E39">
            <v>51950104.405000001</v>
          </cell>
          <cell r="F39">
            <v>58473386.150000006</v>
          </cell>
          <cell r="G39">
            <v>6523281.7450000048</v>
          </cell>
          <cell r="H39">
            <v>12.556821241676202</v>
          </cell>
          <cell r="I39">
            <v>78758231.975000009</v>
          </cell>
          <cell r="J39">
            <v>72221145.420000002</v>
          </cell>
          <cell r="K39">
            <v>-6537086.5550000072</v>
          </cell>
          <cell r="L39">
            <v>-8.3001946476846449</v>
          </cell>
        </row>
        <row r="40">
          <cell r="C40" t="str">
            <v>11136</v>
          </cell>
          <cell r="D40" t="str">
            <v>เวียงแหง,รพช.</v>
          </cell>
          <cell r="E40">
            <v>23090978.98</v>
          </cell>
          <cell r="F40">
            <v>24118871.25</v>
          </cell>
          <cell r="G40">
            <v>1027892.2699999996</v>
          </cell>
          <cell r="H40">
            <v>4.4514884834042645</v>
          </cell>
          <cell r="I40">
            <v>38867785.609999999</v>
          </cell>
          <cell r="J40">
            <v>38917952.700000003</v>
          </cell>
          <cell r="K40">
            <v>50167.090000003576</v>
          </cell>
          <cell r="L40">
            <v>0.12907112976123974</v>
          </cell>
        </row>
        <row r="41">
          <cell r="C41" t="str">
            <v>11137</v>
          </cell>
          <cell r="D41" t="str">
            <v>ไชยปราการ,รพช.</v>
          </cell>
          <cell r="E41">
            <v>35231121.265000001</v>
          </cell>
          <cell r="F41">
            <v>35116107.169999994</v>
          </cell>
          <cell r="G41">
            <v>-115014.09500000626</v>
          </cell>
          <cell r="H41">
            <v>-0.32645595959009638</v>
          </cell>
          <cell r="I41">
            <v>54062133.964999996</v>
          </cell>
          <cell r="J41">
            <v>59369162.459999993</v>
          </cell>
          <cell r="K41">
            <v>5307028.4949999973</v>
          </cell>
          <cell r="L41">
            <v>9.81653535621769</v>
          </cell>
        </row>
        <row r="42">
          <cell r="C42" t="str">
            <v>11138</v>
          </cell>
          <cell r="D42" t="str">
            <v>แม่วาง,รพช.</v>
          </cell>
          <cell r="E42">
            <v>29119250</v>
          </cell>
          <cell r="F42">
            <v>27348804.66</v>
          </cell>
          <cell r="G42">
            <v>-1770445.3399999999</v>
          </cell>
          <cell r="H42">
            <v>-6.0799826231788243</v>
          </cell>
          <cell r="I42">
            <v>45880195</v>
          </cell>
          <cell r="J42">
            <v>47855840.869999997</v>
          </cell>
          <cell r="K42">
            <v>1975645.8699999973</v>
          </cell>
          <cell r="L42">
            <v>4.3060973694640952</v>
          </cell>
        </row>
        <row r="43">
          <cell r="C43" t="str">
            <v>11139</v>
          </cell>
          <cell r="D43" t="str">
            <v>แม่ออน,รพช.</v>
          </cell>
          <cell r="E43">
            <v>24776615</v>
          </cell>
          <cell r="F43">
            <v>25204426.669999998</v>
          </cell>
          <cell r="G43">
            <v>427811.66999999806</v>
          </cell>
          <cell r="H43">
            <v>1.7266752137045278</v>
          </cell>
          <cell r="I43">
            <v>39089905</v>
          </cell>
          <cell r="J43">
            <v>40178415.089999996</v>
          </cell>
          <cell r="K43">
            <v>1088510.0899999961</v>
          </cell>
          <cell r="L43">
            <v>2.7846322215415875</v>
          </cell>
        </row>
        <row r="44">
          <cell r="C44" t="str">
            <v>11643</v>
          </cell>
          <cell r="D44" t="str">
            <v>ดอยหล่อ,รพช.</v>
          </cell>
          <cell r="E44">
            <v>21517334.490000002</v>
          </cell>
          <cell r="F44">
            <v>19180398.890000004</v>
          </cell>
          <cell r="G44">
            <v>-2336935.5999999978</v>
          </cell>
          <cell r="H44">
            <v>-10.860711400318049</v>
          </cell>
          <cell r="I44">
            <v>36295640.185000002</v>
          </cell>
          <cell r="J44">
            <v>35519764.899999999</v>
          </cell>
          <cell r="K44">
            <v>-775875.28500000387</v>
          </cell>
          <cell r="L44">
            <v>-2.1376542225053576</v>
          </cell>
        </row>
        <row r="45">
          <cell r="C45" t="str">
            <v>23736</v>
          </cell>
          <cell r="D45" t="str">
            <v>วัดจันทร์ เฉลิมพระเกียรติ 80 พรรษา,รพช.</v>
          </cell>
          <cell r="E45">
            <v>13526534.979999999</v>
          </cell>
          <cell r="F45">
            <v>13685415.890000001</v>
          </cell>
          <cell r="G45">
            <v>158880.91000000201</v>
          </cell>
          <cell r="H45">
            <v>1.1745869155324657</v>
          </cell>
          <cell r="I45">
            <v>26575694.575000003</v>
          </cell>
          <cell r="J45">
            <v>23965691.32</v>
          </cell>
          <cell r="K45">
            <v>-2610003.2550000027</v>
          </cell>
          <cell r="L45">
            <v>-9.8210161455394527</v>
          </cell>
        </row>
        <row r="46">
          <cell r="E46">
            <v>2070676681.7</v>
          </cell>
          <cell r="F46">
            <v>2083863745.3100002</v>
          </cell>
          <cell r="G46">
            <v>13187063.610000027</v>
          </cell>
          <cell r="H46">
            <v>0.63684802782313699</v>
          </cell>
          <cell r="I46">
            <v>3084367402.915</v>
          </cell>
          <cell r="J46">
            <v>2999208748.7600002</v>
          </cell>
          <cell r="K46">
            <v>-85158654.15500012</v>
          </cell>
          <cell r="L46">
            <v>-2.7609763374660772</v>
          </cell>
        </row>
        <row r="47">
          <cell r="C47" t="str">
            <v>10716</v>
          </cell>
          <cell r="D47" t="str">
            <v>น่าน,รพท.</v>
          </cell>
          <cell r="E47">
            <v>464136557.15000004</v>
          </cell>
          <cell r="F47">
            <v>463250847.58000004</v>
          </cell>
          <cell r="G47">
            <v>-885709.56999999285</v>
          </cell>
          <cell r="H47">
            <v>-0.1908295212595694</v>
          </cell>
          <cell r="I47">
            <v>580928232.875</v>
          </cell>
          <cell r="J47">
            <v>575926993.14999998</v>
          </cell>
          <cell r="K47">
            <v>-5001239.7250000238</v>
          </cell>
          <cell r="L47">
            <v>-0.86090491767787003</v>
          </cell>
        </row>
        <row r="48">
          <cell r="C48" t="str">
            <v>11173</v>
          </cell>
          <cell r="D48" t="str">
            <v>แม่จริม,รพช.</v>
          </cell>
          <cell r="E48">
            <v>16315701.26</v>
          </cell>
          <cell r="F48">
            <v>19465766.960000001</v>
          </cell>
          <cell r="G48">
            <v>3150065.7000000011</v>
          </cell>
          <cell r="H48">
            <v>19.306958676197294</v>
          </cell>
          <cell r="I48">
            <v>28129248.804999996</v>
          </cell>
          <cell r="J48">
            <v>25505899.210000001</v>
          </cell>
          <cell r="K48">
            <v>-2623349.5949999951</v>
          </cell>
          <cell r="L48">
            <v>-9.3260563521827606</v>
          </cell>
        </row>
        <row r="49">
          <cell r="C49" t="str">
            <v>11174</v>
          </cell>
          <cell r="D49" t="str">
            <v>บ้านหลวง,รพช.</v>
          </cell>
          <cell r="E49">
            <v>13760000</v>
          </cell>
          <cell r="F49">
            <v>17832974.100000001</v>
          </cell>
          <cell r="G49">
            <v>4072974.1000000015</v>
          </cell>
          <cell r="H49">
            <v>29.600102470930246</v>
          </cell>
          <cell r="I49">
            <v>25620200</v>
          </cell>
          <cell r="J49">
            <v>24662598.57</v>
          </cell>
          <cell r="K49">
            <v>-957601.4299999997</v>
          </cell>
          <cell r="L49">
            <v>-3.7376813217695397</v>
          </cell>
        </row>
        <row r="50">
          <cell r="C50" t="str">
            <v>11175</v>
          </cell>
          <cell r="D50" t="str">
            <v>นาน้อย,รพช.</v>
          </cell>
          <cell r="E50">
            <v>27641203.834999997</v>
          </cell>
          <cell r="F50">
            <v>25402971.689999998</v>
          </cell>
          <cell r="G50">
            <v>-2238232.1449999996</v>
          </cell>
          <cell r="H50">
            <v>-8.0974481370666389</v>
          </cell>
          <cell r="I50">
            <v>42105563.520000011</v>
          </cell>
          <cell r="J50">
            <v>35920659.049999997</v>
          </cell>
          <cell r="K50">
            <v>-6184904.4700000137</v>
          </cell>
          <cell r="L50">
            <v>-14.689043330490525</v>
          </cell>
        </row>
        <row r="51">
          <cell r="C51" t="str">
            <v>11176</v>
          </cell>
          <cell r="D51" t="str">
            <v>ท่าวังผา,รพช.</v>
          </cell>
          <cell r="E51">
            <v>44499739.5</v>
          </cell>
          <cell r="F51">
            <v>42304291.260000005</v>
          </cell>
          <cell r="G51">
            <v>-2195448.2399999946</v>
          </cell>
          <cell r="H51">
            <v>-4.9336204316431891</v>
          </cell>
          <cell r="I51">
            <v>68041179.5</v>
          </cell>
          <cell r="J51">
            <v>68877790.670000002</v>
          </cell>
          <cell r="K51">
            <v>836611.17000000179</v>
          </cell>
          <cell r="L51">
            <v>1.229565942489286</v>
          </cell>
        </row>
        <row r="52">
          <cell r="C52" t="str">
            <v>11177</v>
          </cell>
          <cell r="D52" t="str">
            <v>เวียงสา,รพช.</v>
          </cell>
          <cell r="E52">
            <v>56390891.5</v>
          </cell>
          <cell r="F52">
            <v>52619037.739999995</v>
          </cell>
          <cell r="G52">
            <v>-3771853.7600000054</v>
          </cell>
          <cell r="H52">
            <v>-6.6887641951892274</v>
          </cell>
          <cell r="I52">
            <v>90152690.689999983</v>
          </cell>
          <cell r="J52">
            <v>85187938.060000002</v>
          </cell>
          <cell r="K52">
            <v>-4964752.6299999803</v>
          </cell>
          <cell r="L52">
            <v>-5.5070487547308291</v>
          </cell>
        </row>
        <row r="53">
          <cell r="C53" t="str">
            <v>11178</v>
          </cell>
          <cell r="D53" t="str">
            <v>ทุ่งช้าง,รพช.</v>
          </cell>
          <cell r="E53">
            <v>18248350</v>
          </cell>
          <cell r="F53">
            <v>18285674.960000001</v>
          </cell>
          <cell r="G53">
            <v>37324.960000000894</v>
          </cell>
          <cell r="H53">
            <v>0.20453882131809667</v>
          </cell>
          <cell r="I53">
            <v>30805043.5</v>
          </cell>
          <cell r="J53">
            <v>29351904.609999999</v>
          </cell>
          <cell r="K53">
            <v>-1453138.8900000006</v>
          </cell>
          <cell r="L53">
            <v>-4.7172109657952621</v>
          </cell>
        </row>
        <row r="54">
          <cell r="C54" t="str">
            <v>11179</v>
          </cell>
          <cell r="D54" t="str">
            <v>เชียงกลาง,รพช.</v>
          </cell>
          <cell r="E54">
            <v>25039155.905000001</v>
          </cell>
          <cell r="F54">
            <v>25093969.359999999</v>
          </cell>
          <cell r="G54">
            <v>54813.454999998212</v>
          </cell>
          <cell r="H54">
            <v>0.21891095373966926</v>
          </cell>
          <cell r="I54">
            <v>38457245.484999999</v>
          </cell>
          <cell r="J54">
            <v>39993991.120000005</v>
          </cell>
          <cell r="K54">
            <v>1536745.6350000054</v>
          </cell>
          <cell r="L54">
            <v>3.9959846723796253</v>
          </cell>
        </row>
        <row r="55">
          <cell r="C55" t="str">
            <v>11180</v>
          </cell>
          <cell r="D55" t="str">
            <v>นาหมื่น,รพช.</v>
          </cell>
          <cell r="E55">
            <v>16131975.83</v>
          </cell>
          <cell r="F55">
            <v>16387696.969999999</v>
          </cell>
          <cell r="G55">
            <v>255721.13999999873</v>
          </cell>
          <cell r="H55">
            <v>1.5851817700125996</v>
          </cell>
          <cell r="I55">
            <v>26488165.024999999</v>
          </cell>
          <cell r="J55">
            <v>27359818.329999998</v>
          </cell>
          <cell r="K55">
            <v>871653.3049999997</v>
          </cell>
          <cell r="L55">
            <v>3.2907274028884896</v>
          </cell>
        </row>
        <row r="56">
          <cell r="C56" t="str">
            <v>11181</v>
          </cell>
          <cell r="D56" t="str">
            <v>สันติสุข,รพช.</v>
          </cell>
          <cell r="E56">
            <v>18698426.969999999</v>
          </cell>
          <cell r="F56">
            <v>17616560.150000002</v>
          </cell>
          <cell r="G56">
            <v>-1081866.8199999966</v>
          </cell>
          <cell r="H56">
            <v>-5.7858707672883813</v>
          </cell>
          <cell r="I56">
            <v>28495900.135000002</v>
          </cell>
          <cell r="J56">
            <v>27602758.489999998</v>
          </cell>
          <cell r="K56">
            <v>-893141.64500000328</v>
          </cell>
          <cell r="L56">
            <v>-3.1342812150826038</v>
          </cell>
        </row>
        <row r="57">
          <cell r="C57" t="str">
            <v>11182</v>
          </cell>
          <cell r="D57" t="str">
            <v>บ่อเกลือ,รพช.</v>
          </cell>
          <cell r="E57">
            <v>8782817.8399999999</v>
          </cell>
          <cell r="F57">
            <v>12516204.859999999</v>
          </cell>
          <cell r="G57">
            <v>3733387.0199999996</v>
          </cell>
          <cell r="H57">
            <v>42.507849849701536</v>
          </cell>
          <cell r="I57">
            <v>21533305.484999999</v>
          </cell>
          <cell r="J57">
            <v>19676984.470000003</v>
          </cell>
          <cell r="K57">
            <v>-1856321.0149999969</v>
          </cell>
          <cell r="L57">
            <v>-8.6206969770298461</v>
          </cell>
        </row>
        <row r="58">
          <cell r="C58" t="str">
            <v>11183</v>
          </cell>
          <cell r="D58" t="str">
            <v>สองแคว,รพช.</v>
          </cell>
          <cell r="E58">
            <v>12186909.544999998</v>
          </cell>
          <cell r="F58">
            <v>12320648.769999998</v>
          </cell>
          <cell r="G58">
            <v>133739.22499999963</v>
          </cell>
          <cell r="H58">
            <v>1.097400653596134</v>
          </cell>
          <cell r="I58">
            <v>21233500.284999996</v>
          </cell>
          <cell r="J58">
            <v>21373826.799999997</v>
          </cell>
          <cell r="K58">
            <v>140326.5150000006</v>
          </cell>
          <cell r="L58">
            <v>0.66087321033514013</v>
          </cell>
        </row>
        <row r="59">
          <cell r="C59" t="str">
            <v>11453</v>
          </cell>
          <cell r="D59" t="str">
            <v>สมเด็จพระยุพราชปัว,รพช.</v>
          </cell>
          <cell r="E59">
            <v>114870482.5</v>
          </cell>
          <cell r="F59">
            <v>119465884.47000001</v>
          </cell>
          <cell r="G59">
            <v>4595401.9700000137</v>
          </cell>
          <cell r="H59">
            <v>4.0005072408397115</v>
          </cell>
          <cell r="I59">
            <v>147631856.91</v>
          </cell>
          <cell r="J59">
            <v>149188790.59</v>
          </cell>
          <cell r="K59">
            <v>1556933.6800000072</v>
          </cell>
          <cell r="L59">
            <v>1.0546054981542039</v>
          </cell>
        </row>
        <row r="60">
          <cell r="C60" t="str">
            <v>11625</v>
          </cell>
          <cell r="D60" t="str">
            <v>เฉลิมพระเกียรติ(น่าน),รพช.</v>
          </cell>
          <cell r="E60">
            <v>14851384.4</v>
          </cell>
          <cell r="F60">
            <v>13514717.689999999</v>
          </cell>
          <cell r="G60">
            <v>-1336666.7100000009</v>
          </cell>
          <cell r="H60">
            <v>-9.0002835695236669</v>
          </cell>
          <cell r="I60">
            <v>21279426.990000002</v>
          </cell>
          <cell r="J60">
            <v>21436587.890000001</v>
          </cell>
          <cell r="K60">
            <v>157160.89999999851</v>
          </cell>
          <cell r="L60">
            <v>0.73855795117910972</v>
          </cell>
        </row>
        <row r="61">
          <cell r="C61" t="str">
            <v>25017</v>
          </cell>
          <cell r="D61" t="str">
            <v>ภูเพียง,รพช.</v>
          </cell>
          <cell r="E61">
            <v>11089333.4</v>
          </cell>
          <cell r="F61">
            <v>12313352.5</v>
          </cell>
          <cell r="G61">
            <v>1224019.0999999996</v>
          </cell>
          <cell r="H61">
            <v>11.037805933402629</v>
          </cell>
          <cell r="I61">
            <v>31037831.18</v>
          </cell>
          <cell r="J61">
            <v>21873774.859999999</v>
          </cell>
          <cell r="K61">
            <v>-9164056.3200000003</v>
          </cell>
          <cell r="L61">
            <v>-29.525440314608993</v>
          </cell>
        </row>
        <row r="62">
          <cell r="E62">
            <v>862642929.63499999</v>
          </cell>
          <cell r="F62">
            <v>868390599.06000018</v>
          </cell>
          <cell r="G62">
            <v>5747669.4250000231</v>
          </cell>
          <cell r="H62">
            <v>0.66628604113546352</v>
          </cell>
          <cell r="I62">
            <v>1201939390.385</v>
          </cell>
          <cell r="J62">
            <v>1173940315.8700001</v>
          </cell>
          <cell r="K62">
            <v>-27999074.515000001</v>
          </cell>
          <cell r="L62">
            <v>-2.3294913819266259</v>
          </cell>
        </row>
        <row r="63">
          <cell r="C63" t="str">
            <v>10717</v>
          </cell>
          <cell r="D63" t="str">
            <v>พะเยา,รพท.</v>
          </cell>
          <cell r="E63">
            <v>377767407.92000008</v>
          </cell>
          <cell r="F63">
            <v>369154259.69999999</v>
          </cell>
          <cell r="G63">
            <v>-8613148.2200000882</v>
          </cell>
          <cell r="H63">
            <v>-2.2800135849263357</v>
          </cell>
          <cell r="I63">
            <v>476885003.17000002</v>
          </cell>
          <cell r="J63">
            <v>452497403.5</v>
          </cell>
          <cell r="K63">
            <v>-24387599.670000017</v>
          </cell>
          <cell r="L63">
            <v>-5.1139372192222883</v>
          </cell>
        </row>
        <row r="64">
          <cell r="C64" t="str">
            <v>10718</v>
          </cell>
          <cell r="D64" t="str">
            <v>เชียงคำ,รพท.</v>
          </cell>
          <cell r="E64">
            <v>205856000</v>
          </cell>
          <cell r="F64">
            <v>205868129.67000002</v>
          </cell>
          <cell r="G64">
            <v>12129.670000016689</v>
          </cell>
          <cell r="H64">
            <v>5.8923082154596854E-3</v>
          </cell>
          <cell r="I64">
            <v>258269427.5</v>
          </cell>
          <cell r="J64">
            <v>257508219.78999999</v>
          </cell>
          <cell r="K64">
            <v>-761207.71000000834</v>
          </cell>
          <cell r="L64">
            <v>-0.29473395955857312</v>
          </cell>
        </row>
        <row r="65">
          <cell r="C65" t="str">
            <v>11184</v>
          </cell>
          <cell r="D65" t="str">
            <v>จุน,รพช.</v>
          </cell>
          <cell r="E65">
            <v>38900573.115000002</v>
          </cell>
          <cell r="F65">
            <v>36397563.370000005</v>
          </cell>
          <cell r="G65">
            <v>-2503009.7449999973</v>
          </cell>
          <cell r="H65">
            <v>-6.434377554285545</v>
          </cell>
          <cell r="I65">
            <v>65005709.245000005</v>
          </cell>
          <cell r="J65">
            <v>63916106.450000003</v>
          </cell>
          <cell r="K65">
            <v>-1089602.7950000018</v>
          </cell>
          <cell r="L65">
            <v>-1.6761647671489868</v>
          </cell>
        </row>
        <row r="66">
          <cell r="C66" t="str">
            <v>11185</v>
          </cell>
          <cell r="D66" t="str">
            <v>เชียงม่วน,รพช.</v>
          </cell>
          <cell r="E66">
            <v>25200776.635000002</v>
          </cell>
          <cell r="F66">
            <v>25402126.990000002</v>
          </cell>
          <cell r="G66">
            <v>201350.35500000045</v>
          </cell>
          <cell r="H66">
            <v>0.79898472144844856</v>
          </cell>
          <cell r="I66">
            <v>38436633.674999997</v>
          </cell>
          <cell r="J66">
            <v>39417546.07</v>
          </cell>
          <cell r="K66">
            <v>980912.39500000328</v>
          </cell>
          <cell r="L66">
            <v>2.5520247254067141</v>
          </cell>
        </row>
        <row r="67">
          <cell r="C67" t="str">
            <v>11186</v>
          </cell>
          <cell r="D67" t="str">
            <v>ดอกคำใต้,รพช.</v>
          </cell>
          <cell r="E67">
            <v>55543520.265000001</v>
          </cell>
          <cell r="F67">
            <v>55579726.369999997</v>
          </cell>
          <cell r="G67">
            <v>36206.104999996722</v>
          </cell>
          <cell r="H67">
            <v>6.5185110391376311E-2</v>
          </cell>
          <cell r="I67">
            <v>81408228.914999992</v>
          </cell>
          <cell r="J67">
            <v>82106418.410000011</v>
          </cell>
          <cell r="K67">
            <v>698189.49500001967</v>
          </cell>
          <cell r="L67">
            <v>0.85763995152015116</v>
          </cell>
        </row>
        <row r="68">
          <cell r="C68" t="str">
            <v>11187</v>
          </cell>
          <cell r="D68" t="str">
            <v>ปง,รพช.</v>
          </cell>
          <cell r="E68">
            <v>36977777.350000001</v>
          </cell>
          <cell r="F68">
            <v>34449187.439999998</v>
          </cell>
          <cell r="G68">
            <v>-2528589.9100000039</v>
          </cell>
          <cell r="H68">
            <v>-6.8381338501406823</v>
          </cell>
          <cell r="I68">
            <v>66316669.800000004</v>
          </cell>
          <cell r="J68">
            <v>67176028.310000002</v>
          </cell>
          <cell r="K68">
            <v>859358.50999999791</v>
          </cell>
          <cell r="L68">
            <v>1.2958408686559195</v>
          </cell>
        </row>
        <row r="69">
          <cell r="C69" t="str">
            <v>11188</v>
          </cell>
          <cell r="D69" t="str">
            <v>แม่ใจ,รพช.</v>
          </cell>
          <cell r="E69">
            <v>42930846.399999999</v>
          </cell>
          <cell r="F69">
            <v>45987558.289999999</v>
          </cell>
          <cell r="G69">
            <v>3056711.8900000006</v>
          </cell>
          <cell r="H69">
            <v>7.1200829853659737</v>
          </cell>
          <cell r="I69">
            <v>51014872.399999999</v>
          </cell>
          <cell r="J69">
            <v>48398990.059999995</v>
          </cell>
          <cell r="K69">
            <v>-2615882.3400000036</v>
          </cell>
          <cell r="L69">
            <v>-5.1276857452259428</v>
          </cell>
        </row>
        <row r="70">
          <cell r="C70" t="str">
            <v>40744</v>
          </cell>
          <cell r="D70" t="str">
            <v>ภูซาง,รพช.</v>
          </cell>
          <cell r="E70">
            <v>9201080.2149999999</v>
          </cell>
          <cell r="F70">
            <v>14364685.34</v>
          </cell>
          <cell r="G70">
            <v>5163605.125</v>
          </cell>
          <cell r="H70">
            <v>56.119553403980404</v>
          </cell>
          <cell r="I70">
            <v>6444991.8849999998</v>
          </cell>
          <cell r="J70">
            <v>5944930.2799999993</v>
          </cell>
          <cell r="K70">
            <v>-500061.60500000045</v>
          </cell>
          <cell r="L70">
            <v>-7.7589175273259547</v>
          </cell>
        </row>
        <row r="71">
          <cell r="C71" t="str">
            <v>40745</v>
          </cell>
          <cell r="D71" t="str">
            <v>ภูกามยาว,รพช.</v>
          </cell>
          <cell r="E71">
            <v>4751814.9450000003</v>
          </cell>
          <cell r="F71">
            <v>14878734.300000001</v>
          </cell>
          <cell r="G71">
            <v>10126919.355</v>
          </cell>
          <cell r="H71">
            <v>213.11687159988929</v>
          </cell>
          <cell r="I71">
            <v>5509241.9749999996</v>
          </cell>
          <cell r="J71">
            <v>5969551.6500000004</v>
          </cell>
          <cell r="K71">
            <v>460309.67500000075</v>
          </cell>
          <cell r="L71">
            <v>8.3552270364744832</v>
          </cell>
        </row>
        <row r="72">
          <cell r="E72">
            <v>797129796.84500015</v>
          </cell>
          <cell r="F72">
            <v>802081971.46999991</v>
          </cell>
          <cell r="G72">
            <v>4952174.6249999255</v>
          </cell>
          <cell r="H72">
            <v>0.62125072285597471</v>
          </cell>
          <cell r="I72">
            <v>1049290778.5649999</v>
          </cell>
          <cell r="J72">
            <v>1022935194.5199999</v>
          </cell>
          <cell r="K72">
            <v>-26355584.045000009</v>
          </cell>
          <cell r="L72">
            <v>-2.5117521837982464</v>
          </cell>
        </row>
        <row r="73">
          <cell r="C73" t="str">
            <v>10715</v>
          </cell>
          <cell r="D73" t="str">
            <v>แพร่,รพท.</v>
          </cell>
          <cell r="E73">
            <v>463188500</v>
          </cell>
          <cell r="F73">
            <v>465684467.53000003</v>
          </cell>
          <cell r="G73">
            <v>2495967.530000031</v>
          </cell>
          <cell r="H73">
            <v>0.53886647228936624</v>
          </cell>
          <cell r="I73">
            <v>588914300</v>
          </cell>
          <cell r="J73">
            <v>593730097.03999996</v>
          </cell>
          <cell r="K73">
            <v>4815797.0399999619</v>
          </cell>
          <cell r="L73">
            <v>0.81774156952887067</v>
          </cell>
        </row>
        <row r="74">
          <cell r="C74" t="str">
            <v>11166</v>
          </cell>
          <cell r="D74" t="str">
            <v>ร้องกวาง,รพช.</v>
          </cell>
          <cell r="E74">
            <v>38785436.605000004</v>
          </cell>
          <cell r="F74">
            <v>46336851.229999989</v>
          </cell>
          <cell r="G74">
            <v>7551414.6249999851</v>
          </cell>
          <cell r="H74">
            <v>19.469716692647722</v>
          </cell>
          <cell r="I74">
            <v>64914951.105000004</v>
          </cell>
          <cell r="J74">
            <v>67812320.189999998</v>
          </cell>
          <cell r="K74">
            <v>2897369.0849999934</v>
          </cell>
          <cell r="L74">
            <v>4.4633309209668752</v>
          </cell>
        </row>
        <row r="75">
          <cell r="C75" t="str">
            <v>11167</v>
          </cell>
          <cell r="D75" t="str">
            <v>ลอง,รพช.</v>
          </cell>
          <cell r="E75">
            <v>32142900</v>
          </cell>
          <cell r="F75">
            <v>29878841.489999998</v>
          </cell>
          <cell r="G75">
            <v>-2264058.5100000016</v>
          </cell>
          <cell r="H75">
            <v>-7.043728195029078</v>
          </cell>
          <cell r="I75">
            <v>62259450</v>
          </cell>
          <cell r="J75">
            <v>61507205.75</v>
          </cell>
          <cell r="K75">
            <v>-752244.25</v>
          </cell>
          <cell r="L75">
            <v>-1.208241078262015</v>
          </cell>
        </row>
        <row r="76">
          <cell r="C76" t="str">
            <v>11169</v>
          </cell>
          <cell r="D76" t="str">
            <v>สูงเม่น,รพช.</v>
          </cell>
          <cell r="E76">
            <v>44659900</v>
          </cell>
          <cell r="F76">
            <v>46002633.269999996</v>
          </cell>
          <cell r="G76">
            <v>1342733.2699999958</v>
          </cell>
          <cell r="H76">
            <v>3.006574734829222</v>
          </cell>
          <cell r="I76">
            <v>78679260</v>
          </cell>
          <cell r="J76">
            <v>78548205.920000002</v>
          </cell>
          <cell r="K76">
            <v>-131054.07999999821</v>
          </cell>
          <cell r="L76">
            <v>-0.16656750457490097</v>
          </cell>
        </row>
        <row r="77">
          <cell r="C77" t="str">
            <v>11170</v>
          </cell>
          <cell r="D77" t="str">
            <v>สอง,รพช.</v>
          </cell>
          <cell r="E77">
            <v>36744634.615000002</v>
          </cell>
          <cell r="F77">
            <v>35148934.299999997</v>
          </cell>
          <cell r="G77">
            <v>-1595700.3150000051</v>
          </cell>
          <cell r="H77">
            <v>-4.3426756905308936</v>
          </cell>
          <cell r="I77">
            <v>60529937.770000011</v>
          </cell>
          <cell r="J77">
            <v>63999036.709999986</v>
          </cell>
          <cell r="K77">
            <v>3469098.9399999753</v>
          </cell>
          <cell r="L77">
            <v>5.731211806596864</v>
          </cell>
        </row>
        <row r="78">
          <cell r="C78" t="str">
            <v>11171</v>
          </cell>
          <cell r="D78" t="str">
            <v>วังชิ้น,รพช.</v>
          </cell>
          <cell r="E78">
            <v>24158700</v>
          </cell>
          <cell r="F78">
            <v>24713444.399999999</v>
          </cell>
          <cell r="G78">
            <v>554744.39999999851</v>
          </cell>
          <cell r="H78">
            <v>2.2962510399980069</v>
          </cell>
          <cell r="I78">
            <v>50308420</v>
          </cell>
          <cell r="J78">
            <v>55091072.460000001</v>
          </cell>
          <cell r="K78">
            <v>4782652.4600000009</v>
          </cell>
          <cell r="L78">
            <v>9.5066640136979075</v>
          </cell>
        </row>
        <row r="79">
          <cell r="C79" t="str">
            <v>11172</v>
          </cell>
          <cell r="D79" t="str">
            <v>หนองม่วงไข่,รพช.</v>
          </cell>
          <cell r="E79">
            <v>28126200</v>
          </cell>
          <cell r="F79">
            <v>26826216.07</v>
          </cell>
          <cell r="G79">
            <v>-1299983.9299999997</v>
          </cell>
          <cell r="H79">
            <v>-4.6219678804815434</v>
          </cell>
          <cell r="I79">
            <v>40550859.140000008</v>
          </cell>
          <cell r="J79">
            <v>37970731.730000012</v>
          </cell>
          <cell r="K79">
            <v>-2580127.4099999964</v>
          </cell>
          <cell r="L79">
            <v>-6.3626948102189971</v>
          </cell>
        </row>
        <row r="80">
          <cell r="C80" t="str">
            <v>11452</v>
          </cell>
          <cell r="D80" t="str">
            <v>สมเด็จพระยุพราชเด่นชัย,รพช.</v>
          </cell>
          <cell r="E80">
            <v>43407000</v>
          </cell>
          <cell r="F80">
            <v>42348916.770000003</v>
          </cell>
          <cell r="G80">
            <v>-1058083.2299999967</v>
          </cell>
          <cell r="H80">
            <v>-2.4375866334922862</v>
          </cell>
          <cell r="I80">
            <v>61875600</v>
          </cell>
          <cell r="J80">
            <v>60054782.320000008</v>
          </cell>
          <cell r="K80">
            <v>-1820817.6799999923</v>
          </cell>
          <cell r="L80">
            <v>-2.9427071091027677</v>
          </cell>
        </row>
        <row r="81">
          <cell r="E81">
            <v>711213271.22000003</v>
          </cell>
          <cell r="F81">
            <v>716940305.05999994</v>
          </cell>
          <cell r="G81">
            <v>5727033.8400000073</v>
          </cell>
          <cell r="H81">
            <v>0.8052484496213036</v>
          </cell>
          <cell r="I81">
            <v>1008032778.015</v>
          </cell>
          <cell r="J81">
            <v>1018713452.1200001</v>
          </cell>
          <cell r="K81">
            <v>10680674.104999945</v>
          </cell>
          <cell r="L81">
            <v>1.0595562305059303</v>
          </cell>
        </row>
        <row r="82">
          <cell r="C82" t="str">
            <v>10719</v>
          </cell>
          <cell r="D82" t="str">
            <v>ศรีสังวาลย์,รพท.</v>
          </cell>
          <cell r="E82">
            <v>171145876.98000005</v>
          </cell>
          <cell r="F82">
            <v>180128596.51999995</v>
          </cell>
          <cell r="G82">
            <v>8982719.5399999022</v>
          </cell>
          <cell r="H82">
            <v>5.2485748990900989</v>
          </cell>
          <cell r="I82">
            <v>213873013.71500003</v>
          </cell>
          <cell r="J82">
            <v>205145099.04999998</v>
          </cell>
          <cell r="K82">
            <v>-8727914.6650000513</v>
          </cell>
          <cell r="L82">
            <v>-4.0808863696242561</v>
          </cell>
        </row>
        <row r="83">
          <cell r="C83" t="str">
            <v>11203</v>
          </cell>
          <cell r="D83" t="str">
            <v>ขุนยวม,รพช.</v>
          </cell>
          <cell r="E83">
            <v>27861983.130000003</v>
          </cell>
          <cell r="F83">
            <v>30735534.399999999</v>
          </cell>
          <cell r="G83">
            <v>2873551.2699999958</v>
          </cell>
          <cell r="H83">
            <v>10.313520242232647</v>
          </cell>
          <cell r="I83">
            <v>43382640.25999999</v>
          </cell>
          <cell r="J83">
            <v>43717685.700000003</v>
          </cell>
          <cell r="K83">
            <v>335045.44000001252</v>
          </cell>
          <cell r="L83">
            <v>0.7723030179630026</v>
          </cell>
        </row>
        <row r="84">
          <cell r="C84" t="str">
            <v>11204</v>
          </cell>
          <cell r="D84" t="str">
            <v>ปาย,รพช.</v>
          </cell>
          <cell r="E84">
            <v>46127640.820000008</v>
          </cell>
          <cell r="F84">
            <v>47148069.519999996</v>
          </cell>
          <cell r="G84">
            <v>1020428.6999999881</v>
          </cell>
          <cell r="H84">
            <v>2.212184889276954</v>
          </cell>
          <cell r="I84">
            <v>66317924.244999997</v>
          </cell>
          <cell r="J84">
            <v>65261088.119999997</v>
          </cell>
          <cell r="K84">
            <v>-1056836.125</v>
          </cell>
          <cell r="L84">
            <v>-1.5935904765289448</v>
          </cell>
        </row>
        <row r="85">
          <cell r="C85" t="str">
            <v>11205</v>
          </cell>
          <cell r="D85" t="str">
            <v>แม่สะเรียง,รพช.</v>
          </cell>
          <cell r="E85">
            <v>72070291.085000008</v>
          </cell>
          <cell r="F85">
            <v>71516112.25999999</v>
          </cell>
          <cell r="G85">
            <v>-554178.82500001788</v>
          </cell>
          <cell r="H85">
            <v>-0.76894212116670524</v>
          </cell>
          <cell r="I85">
            <v>112669666.56500001</v>
          </cell>
          <cell r="J85">
            <v>114106200.72</v>
          </cell>
          <cell r="K85">
            <v>1436534.1549999863</v>
          </cell>
          <cell r="L85">
            <v>1.274996366631864</v>
          </cell>
        </row>
        <row r="86">
          <cell r="C86" t="str">
            <v>11206</v>
          </cell>
          <cell r="D86" t="str">
            <v>แม่ลาน้อย,รพช.</v>
          </cell>
          <cell r="E86">
            <v>20860804.094999999</v>
          </cell>
          <cell r="F86">
            <v>20838178.73</v>
          </cell>
          <cell r="G86">
            <v>-22625.364999998361</v>
          </cell>
          <cell r="H86">
            <v>-0.1084587386802664</v>
          </cell>
          <cell r="I86">
            <v>41072762.700000003</v>
          </cell>
          <cell r="J86">
            <v>39589881.669999994</v>
          </cell>
          <cell r="K86">
            <v>-1482881.0300000086</v>
          </cell>
          <cell r="L86">
            <v>-3.6103756663050297</v>
          </cell>
        </row>
        <row r="87">
          <cell r="C87" t="str">
            <v>11207</v>
          </cell>
          <cell r="D87" t="str">
            <v>สบเมย,รพช.</v>
          </cell>
          <cell r="E87">
            <v>18499924.57</v>
          </cell>
          <cell r="F87">
            <v>16353886.210000001</v>
          </cell>
          <cell r="G87">
            <v>-2146038.3599999994</v>
          </cell>
          <cell r="H87">
            <v>-11.600254649038275</v>
          </cell>
          <cell r="I87">
            <v>41738371.080000006</v>
          </cell>
          <cell r="J87">
            <v>41306263.870000005</v>
          </cell>
          <cell r="K87">
            <v>-432107.21000000089</v>
          </cell>
          <cell r="L87">
            <v>-1.0352756919329225</v>
          </cell>
        </row>
        <row r="88">
          <cell r="C88" t="str">
            <v>11208</v>
          </cell>
          <cell r="D88" t="str">
            <v>ปางมะผ้า,รพช.</v>
          </cell>
          <cell r="E88">
            <v>25762886</v>
          </cell>
          <cell r="F88">
            <v>24554072.440000005</v>
          </cell>
          <cell r="G88">
            <v>-1208813.5599999949</v>
          </cell>
          <cell r="H88">
            <v>-4.6920735510765175</v>
          </cell>
          <cell r="I88">
            <v>41061420</v>
          </cell>
          <cell r="J88">
            <v>39214855.950000003</v>
          </cell>
          <cell r="K88">
            <v>-1846564.049999997</v>
          </cell>
          <cell r="L88">
            <v>-4.4970779140127082</v>
          </cell>
        </row>
        <row r="89">
          <cell r="E89">
            <v>382329406.68000013</v>
          </cell>
          <cell r="F89">
            <v>391274450.07999992</v>
          </cell>
          <cell r="G89">
            <v>8945043.3999998756</v>
          </cell>
          <cell r="H89">
            <v>2.3396168967684576</v>
          </cell>
          <cell r="I89">
            <v>560115798.56500006</v>
          </cell>
          <cell r="J89">
            <v>548341075.08000004</v>
          </cell>
          <cell r="K89">
            <v>-11774723.485000059</v>
          </cell>
          <cell r="L89">
            <v>-2.1021944953465961</v>
          </cell>
        </row>
        <row r="90">
          <cell r="C90" t="str">
            <v>10672</v>
          </cell>
          <cell r="D90" t="str">
            <v>ลำปาง,รพศ.</v>
          </cell>
          <cell r="E90">
            <v>921500000</v>
          </cell>
          <cell r="F90">
            <v>883787711.48000002</v>
          </cell>
          <cell r="G90">
            <v>-37712288.519999981</v>
          </cell>
          <cell r="H90">
            <v>-4.0924892588171442</v>
          </cell>
          <cell r="I90">
            <v>1203000000</v>
          </cell>
          <cell r="J90">
            <v>1146249960.4300001</v>
          </cell>
          <cell r="K90">
            <v>-56750039.569999933</v>
          </cell>
          <cell r="L90">
            <v>-4.7173765228595119</v>
          </cell>
        </row>
        <row r="91">
          <cell r="C91" t="str">
            <v>11146</v>
          </cell>
          <cell r="D91" t="str">
            <v>แม่เมาะ,รพช.</v>
          </cell>
          <cell r="E91">
            <v>41497287.5</v>
          </cell>
          <cell r="F91">
            <v>54259791.329999998</v>
          </cell>
          <cell r="G91">
            <v>12762503.829999998</v>
          </cell>
          <cell r="H91">
            <v>30.755031470430445</v>
          </cell>
          <cell r="I91">
            <v>62853436</v>
          </cell>
          <cell r="J91">
            <v>61769842.260000005</v>
          </cell>
          <cell r="K91">
            <v>-1083593.7399999946</v>
          </cell>
          <cell r="L91">
            <v>-1.7240008008472196</v>
          </cell>
        </row>
        <row r="92">
          <cell r="C92" t="str">
            <v>11147</v>
          </cell>
          <cell r="D92" t="str">
            <v>เกาะคา,รพช.</v>
          </cell>
          <cell r="E92">
            <v>85747180</v>
          </cell>
          <cell r="F92">
            <v>80398485.430000007</v>
          </cell>
          <cell r="G92">
            <v>-5348694.5699999928</v>
          </cell>
          <cell r="H92">
            <v>-6.237749824542326</v>
          </cell>
          <cell r="I92">
            <v>147279945</v>
          </cell>
          <cell r="J92">
            <v>139795073.13999999</v>
          </cell>
          <cell r="K92">
            <v>-7484871.8600000143</v>
          </cell>
          <cell r="L92">
            <v>-5.0820713302140454</v>
          </cell>
        </row>
        <row r="93">
          <cell r="C93" t="str">
            <v>11148</v>
          </cell>
          <cell r="D93" t="str">
            <v>เสริมงาม,รพช.</v>
          </cell>
          <cell r="E93">
            <v>23963965</v>
          </cell>
          <cell r="F93">
            <v>24079743.690000001</v>
          </cell>
          <cell r="G93">
            <v>115778.69000000134</v>
          </cell>
          <cell r="H93">
            <v>0.48313661783432477</v>
          </cell>
          <cell r="I93">
            <v>46758620</v>
          </cell>
          <cell r="J93">
            <v>47604181.960000008</v>
          </cell>
          <cell r="K93">
            <v>845561.96000000834</v>
          </cell>
          <cell r="L93">
            <v>1.8083552508607148</v>
          </cell>
        </row>
        <row r="94">
          <cell r="C94" t="str">
            <v>11149</v>
          </cell>
          <cell r="D94" t="str">
            <v>งาว,รพช.</v>
          </cell>
          <cell r="E94">
            <v>30436685</v>
          </cell>
          <cell r="F94">
            <v>28874339.309999999</v>
          </cell>
          <cell r="G94">
            <v>-1562345.6900000013</v>
          </cell>
          <cell r="H94">
            <v>-5.1331006973985547</v>
          </cell>
          <cell r="I94">
            <v>63885045</v>
          </cell>
          <cell r="J94">
            <v>59922485.609999992</v>
          </cell>
          <cell r="K94">
            <v>-3962559.390000008</v>
          </cell>
          <cell r="L94">
            <v>-6.2026400544916394</v>
          </cell>
        </row>
        <row r="95">
          <cell r="C95" t="str">
            <v>11150</v>
          </cell>
          <cell r="D95" t="str">
            <v>แจ้ห่ม,รพช.</v>
          </cell>
          <cell r="E95">
            <v>39418571.689999998</v>
          </cell>
          <cell r="F95">
            <v>34087133.25</v>
          </cell>
          <cell r="G95">
            <v>-5331438.4399999976</v>
          </cell>
          <cell r="H95">
            <v>-13.525194372662968</v>
          </cell>
          <cell r="I95">
            <v>61223530.629999995</v>
          </cell>
          <cell r="J95">
            <v>57940488.920000002</v>
          </cell>
          <cell r="K95">
            <v>-3283041.7099999934</v>
          </cell>
          <cell r="L95">
            <v>-5.3623854688172425</v>
          </cell>
        </row>
        <row r="96">
          <cell r="C96" t="str">
            <v>11151</v>
          </cell>
          <cell r="D96" t="str">
            <v>วังเหนือ,รพช.</v>
          </cell>
          <cell r="E96">
            <v>28566520</v>
          </cell>
          <cell r="F96">
            <v>26954815.25</v>
          </cell>
          <cell r="G96">
            <v>-1611704.75</v>
          </cell>
          <cell r="H96">
            <v>-5.6419359095892672</v>
          </cell>
          <cell r="I96">
            <v>59042370</v>
          </cell>
          <cell r="J96">
            <v>56170200.29999999</v>
          </cell>
          <cell r="K96">
            <v>-2872169.7000000104</v>
          </cell>
          <cell r="L96">
            <v>-4.8645908014871528</v>
          </cell>
        </row>
        <row r="97">
          <cell r="C97" t="str">
            <v>11152</v>
          </cell>
          <cell r="D97" t="str">
            <v>เถิน,รพช.</v>
          </cell>
          <cell r="E97">
            <v>52107746.899999999</v>
          </cell>
          <cell r="F97">
            <v>52829497.439999998</v>
          </cell>
          <cell r="G97">
            <v>721750.53999999911</v>
          </cell>
          <cell r="H97">
            <v>1.3851117788399312</v>
          </cell>
          <cell r="I97">
            <v>98522171.765000001</v>
          </cell>
          <cell r="J97">
            <v>91762855.220000029</v>
          </cell>
          <cell r="K97">
            <v>-6759316.544999972</v>
          </cell>
          <cell r="L97">
            <v>-6.8607059953191358</v>
          </cell>
        </row>
        <row r="98">
          <cell r="C98" t="str">
            <v>11153</v>
          </cell>
          <cell r="D98" t="str">
            <v>แม่พริก,รพช.</v>
          </cell>
          <cell r="E98">
            <v>15887000</v>
          </cell>
          <cell r="F98">
            <v>17745097.650000002</v>
          </cell>
          <cell r="G98">
            <v>1858097.6500000022</v>
          </cell>
          <cell r="H98">
            <v>11.695711273368177</v>
          </cell>
          <cell r="I98">
            <v>29520291.234999999</v>
          </cell>
          <cell r="J98">
            <v>28406649.380000003</v>
          </cell>
          <cell r="K98">
            <v>-1113641.8549999967</v>
          </cell>
          <cell r="L98">
            <v>-3.7724622908856502</v>
          </cell>
        </row>
        <row r="99">
          <cell r="C99" t="str">
            <v>11154</v>
          </cell>
          <cell r="D99" t="str">
            <v>แม่ทะ,รพช.</v>
          </cell>
          <cell r="E99">
            <v>26318515</v>
          </cell>
          <cell r="F99">
            <v>28673964.41</v>
          </cell>
          <cell r="G99">
            <v>2355449.41</v>
          </cell>
          <cell r="H99">
            <v>8.9497808291995202</v>
          </cell>
          <cell r="I99">
            <v>60469590</v>
          </cell>
          <cell r="J99">
            <v>66974910.370000005</v>
          </cell>
          <cell r="K99">
            <v>6505320.3700000048</v>
          </cell>
          <cell r="L99">
            <v>10.758003105362555</v>
          </cell>
        </row>
        <row r="100">
          <cell r="C100" t="str">
            <v>11155</v>
          </cell>
          <cell r="D100" t="str">
            <v>สบปราบ,รพช.</v>
          </cell>
          <cell r="E100">
            <v>20979350</v>
          </cell>
          <cell r="F100">
            <v>20519000.240000002</v>
          </cell>
          <cell r="G100">
            <v>-460349.75999999791</v>
          </cell>
          <cell r="H100">
            <v>-2.1942994420704069</v>
          </cell>
          <cell r="I100">
            <v>47115250</v>
          </cell>
          <cell r="J100">
            <v>44420966.510000013</v>
          </cell>
          <cell r="K100">
            <v>-2694283.4899999872</v>
          </cell>
          <cell r="L100">
            <v>-5.7184955826404131</v>
          </cell>
        </row>
        <row r="101">
          <cell r="C101" t="str">
            <v>11156</v>
          </cell>
          <cell r="D101" t="str">
            <v>ห้างฉัตร,รพช.</v>
          </cell>
          <cell r="E101">
            <v>41961750</v>
          </cell>
          <cell r="F101">
            <v>42522594.360000007</v>
          </cell>
          <cell r="G101">
            <v>560844.36000000685</v>
          </cell>
          <cell r="H101">
            <v>1.3365609394269946</v>
          </cell>
          <cell r="I101">
            <v>70386400</v>
          </cell>
          <cell r="J101">
            <v>69100146.980000004</v>
          </cell>
          <cell r="K101">
            <v>-1286253.0199999958</v>
          </cell>
          <cell r="L101">
            <v>-1.8274169725969729</v>
          </cell>
        </row>
        <row r="102">
          <cell r="C102" t="str">
            <v>11157</v>
          </cell>
          <cell r="D102" t="str">
            <v>เมืองปาน,รพช.</v>
          </cell>
          <cell r="E102">
            <v>24189125</v>
          </cell>
          <cell r="F102">
            <v>23582778.449999999</v>
          </cell>
          <cell r="G102">
            <v>-606346.55000000075</v>
          </cell>
          <cell r="H102">
            <v>-2.5066907132854155</v>
          </cell>
          <cell r="I102">
            <v>46418830</v>
          </cell>
          <cell r="J102">
            <v>47112591.300000004</v>
          </cell>
          <cell r="K102">
            <v>693761.30000000447</v>
          </cell>
          <cell r="L102">
            <v>1.494568691197095</v>
          </cell>
        </row>
        <row r="103">
          <cell r="E103">
            <v>1352573696.0900002</v>
          </cell>
          <cell r="F103">
            <v>1318314952.2900002</v>
          </cell>
          <cell r="G103">
            <v>-34258743.799999967</v>
          </cell>
          <cell r="H103">
            <v>-2.5328559840424689</v>
          </cell>
          <cell r="I103">
            <v>1996475479.6300001</v>
          </cell>
          <cell r="J103">
            <v>1917230352.3800001</v>
          </cell>
          <cell r="K103">
            <v>-79245127.249999881</v>
          </cell>
          <cell r="L103">
            <v>-3.9692512158820055</v>
          </cell>
        </row>
        <row r="104">
          <cell r="C104" t="str">
            <v>10714</v>
          </cell>
          <cell r="D104" t="str">
            <v>ลำพูน,รพท.</v>
          </cell>
          <cell r="E104">
            <v>389602500</v>
          </cell>
          <cell r="F104">
            <v>413592573.81999999</v>
          </cell>
          <cell r="G104">
            <v>23990073.819999993</v>
          </cell>
          <cell r="H104">
            <v>6.1575769714003359</v>
          </cell>
          <cell r="I104">
            <v>494512447.81</v>
          </cell>
          <cell r="J104">
            <v>509343195.88</v>
          </cell>
          <cell r="K104">
            <v>14830748.069999993</v>
          </cell>
          <cell r="L104">
            <v>2.9990646617045758</v>
          </cell>
        </row>
        <row r="105">
          <cell r="C105" t="str">
            <v>11140</v>
          </cell>
          <cell r="D105" t="str">
            <v>แม่ทา,รพช.</v>
          </cell>
          <cell r="E105">
            <v>28219840.364999998</v>
          </cell>
          <cell r="F105">
            <v>26249673.130000006</v>
          </cell>
          <cell r="G105">
            <v>-1970167.234999992</v>
          </cell>
          <cell r="H105">
            <v>-6.9814967395900513</v>
          </cell>
          <cell r="I105">
            <v>49618026.225000001</v>
          </cell>
          <cell r="J105">
            <v>44912687.32</v>
          </cell>
          <cell r="K105">
            <v>-4705338.9050000012</v>
          </cell>
          <cell r="L105">
            <v>-9.4831239027182832</v>
          </cell>
        </row>
        <row r="106">
          <cell r="C106" t="str">
            <v>11141</v>
          </cell>
          <cell r="D106" t="str">
            <v>บ้านโฮ่ง,รพช.</v>
          </cell>
          <cell r="E106">
            <v>32819500</v>
          </cell>
          <cell r="F106">
            <v>33972110.68999999</v>
          </cell>
          <cell r="G106">
            <v>1152610.6899999902</v>
          </cell>
          <cell r="H106">
            <v>3.5119690732643405</v>
          </cell>
          <cell r="I106">
            <v>57165000</v>
          </cell>
          <cell r="J106">
            <v>55409747.549999997</v>
          </cell>
          <cell r="K106">
            <v>-1755252.450000003</v>
          </cell>
          <cell r="L106">
            <v>-3.0705019679874104</v>
          </cell>
        </row>
        <row r="107">
          <cell r="C107" t="str">
            <v>11142</v>
          </cell>
          <cell r="D107" t="str">
            <v>ลี้,รพช.</v>
          </cell>
          <cell r="E107">
            <v>48670750</v>
          </cell>
          <cell r="F107">
            <v>48568654.399999999</v>
          </cell>
          <cell r="G107">
            <v>-102095.60000000149</v>
          </cell>
          <cell r="H107">
            <v>-0.20976787906494451</v>
          </cell>
          <cell r="I107">
            <v>97349400</v>
          </cell>
          <cell r="J107">
            <v>97485068.090000004</v>
          </cell>
          <cell r="K107">
            <v>135668.09000000358</v>
          </cell>
          <cell r="L107">
            <v>0.13936201969401307</v>
          </cell>
        </row>
        <row r="108">
          <cell r="C108" t="str">
            <v>11143</v>
          </cell>
          <cell r="D108" t="str">
            <v>ทุ่งหัวช้าง,รพช.</v>
          </cell>
          <cell r="E108">
            <v>21982750</v>
          </cell>
          <cell r="F108">
            <v>21860927.550000001</v>
          </cell>
          <cell r="G108">
            <v>-121822.44999999925</v>
          </cell>
          <cell r="H108">
            <v>-0.55417293104820486</v>
          </cell>
          <cell r="I108">
            <v>39793580</v>
          </cell>
          <cell r="J108">
            <v>39396701.290000007</v>
          </cell>
          <cell r="K108">
            <v>-396878.70999999344</v>
          </cell>
          <cell r="L108">
            <v>-0.99734356647477662</v>
          </cell>
        </row>
        <row r="109">
          <cell r="C109" t="str">
            <v>11144</v>
          </cell>
          <cell r="D109" t="str">
            <v>ป่าซาง,รพช.</v>
          </cell>
          <cell r="E109">
            <v>50635791.185000002</v>
          </cell>
          <cell r="F109">
            <v>58037494.82</v>
          </cell>
          <cell r="G109">
            <v>7401703.6349999979</v>
          </cell>
          <cell r="H109">
            <v>14.617533293708322</v>
          </cell>
          <cell r="I109">
            <v>87130485.715000004</v>
          </cell>
          <cell r="J109">
            <v>88759539.579999998</v>
          </cell>
          <cell r="K109">
            <v>1629053.8649999946</v>
          </cell>
          <cell r="L109">
            <v>1.8696715066280685</v>
          </cell>
        </row>
        <row r="110">
          <cell r="C110" t="str">
            <v>11145</v>
          </cell>
          <cell r="D110" t="str">
            <v>บ้านธิ,รพช.</v>
          </cell>
          <cell r="E110">
            <v>28373000</v>
          </cell>
          <cell r="F110">
            <v>28540973.240000002</v>
          </cell>
          <cell r="G110">
            <v>167973.24000000209</v>
          </cell>
          <cell r="H110">
            <v>0.59201790434568802</v>
          </cell>
          <cell r="I110">
            <v>40606915.560000002</v>
          </cell>
          <cell r="J110">
            <v>40085040.120000012</v>
          </cell>
          <cell r="K110">
            <v>-521875.43999999017</v>
          </cell>
          <cell r="L110">
            <v>-1.2851885763863966</v>
          </cell>
        </row>
        <row r="111">
          <cell r="C111" t="str">
            <v>24956</v>
          </cell>
          <cell r="D111" t="str">
            <v>เวียงหนองล่อง,รพช.</v>
          </cell>
          <cell r="E111">
            <v>11757800</v>
          </cell>
          <cell r="F111">
            <v>12893202.399999999</v>
          </cell>
          <cell r="G111">
            <v>1135402.3999999985</v>
          </cell>
          <cell r="H111">
            <v>9.6565888176359405</v>
          </cell>
          <cell r="I111">
            <v>25487760</v>
          </cell>
          <cell r="J111">
            <v>26197493.729999997</v>
          </cell>
          <cell r="K111">
            <v>709733.72999999672</v>
          </cell>
          <cell r="L111">
            <v>2.784606140359124</v>
          </cell>
        </row>
        <row r="112">
          <cell r="E112">
            <v>612061931.54999995</v>
          </cell>
          <cell r="F112">
            <v>643715610.04999995</v>
          </cell>
          <cell r="G112">
            <v>31653678.499999989</v>
          </cell>
          <cell r="H112">
            <v>5.1716463430162163</v>
          </cell>
          <cell r="I112">
            <v>891663615.30999994</v>
          </cell>
          <cell r="J112">
            <v>901589473.56000006</v>
          </cell>
          <cell r="K112">
            <v>9925858.25</v>
          </cell>
          <cell r="L112">
            <v>1.113184173893776</v>
          </cell>
        </row>
        <row r="113">
          <cell r="E113">
            <v>8724451095.1350002</v>
          </cell>
          <cell r="F113">
            <v>8802120806.0500011</v>
          </cell>
          <cell r="G113">
            <v>77669710.914999872</v>
          </cell>
          <cell r="H113">
            <v>0.89025326714606368</v>
          </cell>
          <cell r="I113">
            <v>12750768405.955</v>
          </cell>
          <cell r="J113">
            <v>12483319351.920002</v>
          </cell>
          <cell r="K113">
            <v>-267449054.03500003</v>
          </cell>
          <cell r="L113">
            <v>-2.0975132283799707</v>
          </cell>
        </row>
        <row r="114">
          <cell r="C114" t="str">
            <v>10722</v>
          </cell>
          <cell r="D114" t="str">
            <v>สมเด็จพระเจ้าตากสินมหาราช,รพท.</v>
          </cell>
          <cell r="E114">
            <v>255113800</v>
          </cell>
          <cell r="F114">
            <v>293539108.08999997</v>
          </cell>
          <cell r="G114">
            <v>38425308.089999974</v>
          </cell>
          <cell r="H114">
            <v>15.062026472107732</v>
          </cell>
          <cell r="I114">
            <v>318039800</v>
          </cell>
          <cell r="J114">
            <v>330839674.63000011</v>
          </cell>
          <cell r="K114">
            <v>12799874.630000114</v>
          </cell>
          <cell r="L114">
            <v>4.0246140986128509</v>
          </cell>
        </row>
        <row r="115">
          <cell r="C115" t="str">
            <v>10723</v>
          </cell>
          <cell r="D115" t="str">
            <v>แม่สอด,รพท.</v>
          </cell>
          <cell r="E115">
            <v>400442750</v>
          </cell>
          <cell r="F115">
            <v>379455724.61999995</v>
          </cell>
          <cell r="G115">
            <v>-20987025.380000055</v>
          </cell>
          <cell r="H115">
            <v>-5.2409552626436744</v>
          </cell>
          <cell r="I115">
            <v>450263500</v>
          </cell>
          <cell r="J115">
            <v>441022995.60999995</v>
          </cell>
          <cell r="K115">
            <v>-9240504.3900000453</v>
          </cell>
          <cell r="L115">
            <v>-2.052243717289997</v>
          </cell>
        </row>
        <row r="116">
          <cell r="C116" t="str">
            <v>11238</v>
          </cell>
          <cell r="D116" t="str">
            <v>บ้านตาก,รพช.</v>
          </cell>
          <cell r="E116">
            <v>43329933.664999999</v>
          </cell>
          <cell r="F116">
            <v>42548294.909999996</v>
          </cell>
          <cell r="G116">
            <v>-781638.75500000268</v>
          </cell>
          <cell r="H116">
            <v>-1.8039232670955503</v>
          </cell>
          <cell r="I116">
            <v>61992609.895000003</v>
          </cell>
          <cell r="J116">
            <v>63146041.879999995</v>
          </cell>
          <cell r="K116">
            <v>1153431.984999992</v>
          </cell>
          <cell r="L116">
            <v>1.8605959435384598</v>
          </cell>
        </row>
        <row r="117">
          <cell r="C117" t="str">
            <v>11239</v>
          </cell>
          <cell r="D117" t="str">
            <v>สามเงา,รพช.</v>
          </cell>
          <cell r="E117">
            <v>27868400.155000001</v>
          </cell>
          <cell r="F117">
            <v>27906679.68</v>
          </cell>
          <cell r="G117">
            <v>38279.52499999851</v>
          </cell>
          <cell r="H117">
            <v>0.13735817193342045</v>
          </cell>
          <cell r="I117">
            <v>48251184.385000005</v>
          </cell>
          <cell r="J117">
            <v>50602514.25</v>
          </cell>
          <cell r="K117">
            <v>2351329.8649999946</v>
          </cell>
          <cell r="L117">
            <v>4.8731028988605711</v>
          </cell>
        </row>
        <row r="118">
          <cell r="C118" t="str">
            <v>11240</v>
          </cell>
          <cell r="D118" t="str">
            <v>แม่ระมาด,รพช.</v>
          </cell>
          <cell r="E118">
            <v>70108645.129999995</v>
          </cell>
          <cell r="F118">
            <v>64081978.020000003</v>
          </cell>
          <cell r="G118">
            <v>-6026667.109999992</v>
          </cell>
          <cell r="H118">
            <v>-8.5961825375814289</v>
          </cell>
          <cell r="I118">
            <v>105088419.06</v>
          </cell>
          <cell r="J118">
            <v>108368505.07999998</v>
          </cell>
          <cell r="K118">
            <v>3280086.0199999809</v>
          </cell>
          <cell r="L118">
            <v>3.1212630747896428</v>
          </cell>
        </row>
        <row r="119">
          <cell r="C119" t="str">
            <v>11241</v>
          </cell>
          <cell r="D119" t="str">
            <v>ท่าสองยาง,รพช.</v>
          </cell>
          <cell r="E119">
            <v>60665253.625</v>
          </cell>
          <cell r="F119">
            <v>57536801.579999998</v>
          </cell>
          <cell r="G119">
            <v>-3128452.0450000018</v>
          </cell>
          <cell r="H119">
            <v>-5.1569091993555505</v>
          </cell>
          <cell r="I119">
            <v>94141289.590000004</v>
          </cell>
          <cell r="J119">
            <v>93452684.650000006</v>
          </cell>
          <cell r="K119">
            <v>-688604.93999999762</v>
          </cell>
          <cell r="L119">
            <v>-0.73145900486277537</v>
          </cell>
        </row>
        <row r="120">
          <cell r="C120" t="str">
            <v>11242</v>
          </cell>
          <cell r="D120" t="str">
            <v>พบพระ,รพช.</v>
          </cell>
          <cell r="E120">
            <v>57051579.520000003</v>
          </cell>
          <cell r="F120">
            <v>45706994.310000002</v>
          </cell>
          <cell r="G120">
            <v>-11344585.210000001</v>
          </cell>
          <cell r="H120">
            <v>-19.884787249445115</v>
          </cell>
          <cell r="I120">
            <v>88360432.825000018</v>
          </cell>
          <cell r="J120">
            <v>85736429.939999998</v>
          </cell>
          <cell r="K120">
            <v>-2624002.8850000203</v>
          </cell>
          <cell r="L120">
            <v>-2.9696582521239137</v>
          </cell>
        </row>
        <row r="121">
          <cell r="C121" t="str">
            <v>11243</v>
          </cell>
          <cell r="D121" t="str">
            <v>อุ้มผาง,รพช.</v>
          </cell>
          <cell r="E121">
            <v>68052495.105000004</v>
          </cell>
          <cell r="F121">
            <v>86929048.849999994</v>
          </cell>
          <cell r="G121">
            <v>18876553.74499999</v>
          </cell>
          <cell r="H121">
            <v>27.738224316205972</v>
          </cell>
          <cell r="I121">
            <v>107882340.57999998</v>
          </cell>
          <cell r="J121">
            <v>118774149.88000001</v>
          </cell>
          <cell r="K121">
            <v>10891809.300000027</v>
          </cell>
          <cell r="L121">
            <v>10.096007596278673</v>
          </cell>
        </row>
        <row r="122">
          <cell r="C122" t="str">
            <v>27443</v>
          </cell>
          <cell r="D122" t="str">
            <v>วังเจ้า,รพช.</v>
          </cell>
          <cell r="E122">
            <v>13330721.75</v>
          </cell>
          <cell r="F122">
            <v>15361824.629999999</v>
          </cell>
          <cell r="G122">
            <v>2031102.879999999</v>
          </cell>
          <cell r="H122">
            <v>15.236255906399061</v>
          </cell>
          <cell r="I122">
            <v>32814180.854999997</v>
          </cell>
          <cell r="J122">
            <v>31850627.509999994</v>
          </cell>
          <cell r="K122">
            <v>-963553.34500000253</v>
          </cell>
          <cell r="L122">
            <v>-2.9363931077779228</v>
          </cell>
        </row>
        <row r="123">
          <cell r="E123">
            <v>995963578.94999993</v>
          </cell>
          <cell r="F123">
            <v>1013066454.6899998</v>
          </cell>
          <cell r="G123">
            <v>17102875.739999909</v>
          </cell>
          <cell r="H123">
            <v>1.7172189928903534</v>
          </cell>
          <cell r="I123">
            <v>1306833757.1899998</v>
          </cell>
          <cell r="J123">
            <v>1323793623.4300003</v>
          </cell>
          <cell r="K123">
            <v>16959866.240000043</v>
          </cell>
          <cell r="L123">
            <v>1.297782992418848</v>
          </cell>
        </row>
        <row r="124">
          <cell r="C124" t="str">
            <v>10676</v>
          </cell>
          <cell r="D124" t="str">
            <v>พุทธชินราช,รพศ.</v>
          </cell>
          <cell r="E124">
            <v>1094349359.7750001</v>
          </cell>
          <cell r="F124">
            <v>1073615490.6399999</v>
          </cell>
          <cell r="G124">
            <v>-20733869.135000229</v>
          </cell>
          <cell r="H124">
            <v>-1.8946298044404342</v>
          </cell>
          <cell r="I124">
            <v>1499286401.095</v>
          </cell>
          <cell r="J124">
            <v>1421646966.2599998</v>
          </cell>
          <cell r="K124">
            <v>-77639434.835000277</v>
          </cell>
          <cell r="L124">
            <v>-5.1784258683528721</v>
          </cell>
        </row>
        <row r="125">
          <cell r="C125" t="str">
            <v>11251</v>
          </cell>
          <cell r="D125" t="str">
            <v>ชาติตระการ,รพช.</v>
          </cell>
          <cell r="E125">
            <v>30781901.474999994</v>
          </cell>
          <cell r="F125">
            <v>28715779.149999999</v>
          </cell>
          <cell r="G125">
            <v>-2066122.3249999955</v>
          </cell>
          <cell r="H125">
            <v>-6.7121335135128986</v>
          </cell>
          <cell r="I125">
            <v>59046475.650000006</v>
          </cell>
          <cell r="J125">
            <v>53139483.899999999</v>
          </cell>
          <cell r="K125">
            <v>-5906991.7500000075</v>
          </cell>
          <cell r="L125">
            <v>-10.003970067602175</v>
          </cell>
        </row>
        <row r="126">
          <cell r="C126" t="str">
            <v>11252</v>
          </cell>
          <cell r="D126" t="str">
            <v>บางระกำ,รพช.</v>
          </cell>
          <cell r="E126">
            <v>42247021.825000003</v>
          </cell>
          <cell r="F126">
            <v>42509810.719999999</v>
          </cell>
          <cell r="G126">
            <v>262788.89499999583</v>
          </cell>
          <cell r="H126">
            <v>0.62202939674315327</v>
          </cell>
          <cell r="I126">
            <v>91601299.585000008</v>
          </cell>
          <cell r="J126">
            <v>90073334.489999995</v>
          </cell>
          <cell r="K126">
            <v>-1527965.0950000137</v>
          </cell>
          <cell r="L126">
            <v>-1.6680604990567431</v>
          </cell>
        </row>
        <row r="127">
          <cell r="C127" t="str">
            <v>11253</v>
          </cell>
          <cell r="D127" t="str">
            <v>บางกระทุ่ม,รพช.</v>
          </cell>
          <cell r="E127">
            <v>50744738.634999998</v>
          </cell>
          <cell r="F127">
            <v>50089954.07</v>
          </cell>
          <cell r="G127">
            <v>-654784.56499999762</v>
          </cell>
          <cell r="H127">
            <v>-1.2903496650357664</v>
          </cell>
          <cell r="I127">
            <v>78264203.385000005</v>
          </cell>
          <cell r="J127">
            <v>70517389.039999992</v>
          </cell>
          <cell r="K127">
            <v>-7746814.3450000137</v>
          </cell>
          <cell r="L127">
            <v>-9.8982855634415827</v>
          </cell>
        </row>
        <row r="128">
          <cell r="C128" t="str">
            <v>11254</v>
          </cell>
          <cell r="D128" t="str">
            <v>พรหมพิราม,รพช.</v>
          </cell>
          <cell r="E128">
            <v>48325047.220000006</v>
          </cell>
          <cell r="F128">
            <v>47070686.659999996</v>
          </cell>
          <cell r="G128">
            <v>-1254360.5600000098</v>
          </cell>
          <cell r="H128">
            <v>-2.595673738898852</v>
          </cell>
          <cell r="I128">
            <v>88168075.399999991</v>
          </cell>
          <cell r="J128">
            <v>86624457.969999984</v>
          </cell>
          <cell r="K128">
            <v>-1543617.4300000072</v>
          </cell>
          <cell r="L128">
            <v>-1.7507668427567915</v>
          </cell>
        </row>
        <row r="129">
          <cell r="C129" t="str">
            <v>11255</v>
          </cell>
          <cell r="D129" t="str">
            <v>วัดโบสถ์,รพช.</v>
          </cell>
          <cell r="E129">
            <v>40417241.43</v>
          </cell>
          <cell r="F129">
            <v>37290909.559999995</v>
          </cell>
          <cell r="G129">
            <v>-3126331.8700000048</v>
          </cell>
          <cell r="H129">
            <v>-7.7351441102545451</v>
          </cell>
          <cell r="I129">
            <v>66906610.965000004</v>
          </cell>
          <cell r="J129">
            <v>63533809.809999995</v>
          </cell>
          <cell r="K129">
            <v>-3372801.1550000086</v>
          </cell>
          <cell r="L129">
            <v>-5.0410581351435937</v>
          </cell>
        </row>
        <row r="130">
          <cell r="C130" t="str">
            <v>11256</v>
          </cell>
          <cell r="D130" t="str">
            <v>วังทอง,รพช.</v>
          </cell>
          <cell r="E130">
            <v>67831041.090000004</v>
          </cell>
          <cell r="F130">
            <v>73536531.400000006</v>
          </cell>
          <cell r="G130">
            <v>5705490.3100000024</v>
          </cell>
          <cell r="H130">
            <v>8.4113264639854322</v>
          </cell>
          <cell r="I130">
            <v>135744631.19</v>
          </cell>
          <cell r="J130">
            <v>116984472.91999999</v>
          </cell>
          <cell r="K130">
            <v>-18760158.270000011</v>
          </cell>
          <cell r="L130">
            <v>-13.820184345811557</v>
          </cell>
        </row>
        <row r="131">
          <cell r="C131" t="str">
            <v>11257</v>
          </cell>
          <cell r="D131" t="str">
            <v>เนินมะปราง,รพช.</v>
          </cell>
          <cell r="E131">
            <v>35881388.810000002</v>
          </cell>
          <cell r="F131">
            <v>31943289.869999997</v>
          </cell>
          <cell r="G131">
            <v>-3938098.9400000051</v>
          </cell>
          <cell r="H131">
            <v>-10.975324731306031</v>
          </cell>
          <cell r="I131">
            <v>71020452.625000015</v>
          </cell>
          <cell r="J131">
            <v>67193204.079999998</v>
          </cell>
          <cell r="K131">
            <v>-3827248.5450000167</v>
          </cell>
          <cell r="L131">
            <v>-5.3889385431102994</v>
          </cell>
        </row>
        <row r="132">
          <cell r="C132" t="str">
            <v>11455</v>
          </cell>
          <cell r="D132" t="str">
            <v>สมเด็จพระยุพราชนครไทย,รพช.</v>
          </cell>
          <cell r="E132">
            <v>63508295.410000004</v>
          </cell>
          <cell r="F132">
            <v>56977323.520000003</v>
          </cell>
          <cell r="G132">
            <v>-6530971.8900000006</v>
          </cell>
          <cell r="H132">
            <v>-10.283651683354163</v>
          </cell>
          <cell r="I132">
            <v>128671948.61999997</v>
          </cell>
          <cell r="J132">
            <v>117957408.5</v>
          </cell>
          <cell r="K132">
            <v>-10714540.119999975</v>
          </cell>
          <cell r="L132">
            <v>-8.3270209512740472</v>
          </cell>
        </row>
        <row r="133">
          <cell r="E133">
            <v>1474086035.6700001</v>
          </cell>
          <cell r="F133">
            <v>1441749775.5899999</v>
          </cell>
          <cell r="G133">
            <v>-32336260.080000244</v>
          </cell>
          <cell r="H133">
            <v>-2.1936480841366088</v>
          </cell>
          <cell r="I133">
            <v>2218710098.5150003</v>
          </cell>
          <cell r="J133">
            <v>2087670526.9699998</v>
          </cell>
          <cell r="K133">
            <v>-131039571.54500031</v>
          </cell>
          <cell r="L133">
            <v>-5.9061150725687916</v>
          </cell>
        </row>
        <row r="134">
          <cell r="C134" t="str">
            <v>10727</v>
          </cell>
          <cell r="D134" t="str">
            <v>เพชรบูรณ์,รพท.</v>
          </cell>
          <cell r="E134">
            <v>402122922.53999996</v>
          </cell>
          <cell r="F134">
            <v>390374907.20999998</v>
          </cell>
          <cell r="G134">
            <v>-11748015.329999983</v>
          </cell>
          <cell r="H134">
            <v>-2.9214985447220769</v>
          </cell>
          <cell r="I134">
            <v>571362324.745</v>
          </cell>
          <cell r="J134">
            <v>517569188.49000007</v>
          </cell>
          <cell r="K134">
            <v>-53793136.254999936</v>
          </cell>
          <cell r="L134">
            <v>-9.4148903288308183</v>
          </cell>
        </row>
        <row r="135">
          <cell r="C135" t="str">
            <v>11264</v>
          </cell>
          <cell r="D135" t="str">
            <v>ชนแดน,รพช.</v>
          </cell>
          <cell r="E135">
            <v>34110500</v>
          </cell>
          <cell r="F135">
            <v>43217897.439999998</v>
          </cell>
          <cell r="G135">
            <v>9107397.4399999976</v>
          </cell>
          <cell r="H135">
            <v>26.699689069348143</v>
          </cell>
          <cell r="I135">
            <v>79055692.594999999</v>
          </cell>
          <cell r="J135">
            <v>78386722.719999999</v>
          </cell>
          <cell r="K135">
            <v>-668969.875</v>
          </cell>
          <cell r="L135">
            <v>-0.84620076434863845</v>
          </cell>
        </row>
        <row r="136">
          <cell r="C136" t="str">
            <v>11265</v>
          </cell>
          <cell r="D136" t="str">
            <v>หล่มสัก,รพช.</v>
          </cell>
          <cell r="E136">
            <v>121381879.235</v>
          </cell>
          <cell r="F136">
            <v>106855731.55</v>
          </cell>
          <cell r="G136">
            <v>-14526147.685000002</v>
          </cell>
          <cell r="H136">
            <v>-11.967311576118227</v>
          </cell>
          <cell r="I136">
            <v>189993749.62500003</v>
          </cell>
          <cell r="J136">
            <v>188341032.20999998</v>
          </cell>
          <cell r="K136">
            <v>-1652717.4150000513</v>
          </cell>
          <cell r="L136">
            <v>-0.8698798872395016</v>
          </cell>
        </row>
        <row r="137">
          <cell r="C137" t="str">
            <v>11266</v>
          </cell>
          <cell r="D137" t="str">
            <v>วิเชียรบุรี,รพช.</v>
          </cell>
          <cell r="E137">
            <v>103697457.63</v>
          </cell>
          <cell r="F137">
            <v>94451027.629999995</v>
          </cell>
          <cell r="G137">
            <v>-9246430</v>
          </cell>
          <cell r="H137">
            <v>-8.9167374122053484</v>
          </cell>
          <cell r="I137">
            <v>220586466.30500004</v>
          </cell>
          <cell r="J137">
            <v>207416646.16999999</v>
          </cell>
          <cell r="K137">
            <v>-13169820.13500005</v>
          </cell>
          <cell r="L137">
            <v>-5.9703663400593356</v>
          </cell>
        </row>
        <row r="138">
          <cell r="C138" t="str">
            <v>11267</v>
          </cell>
          <cell r="D138" t="str">
            <v>ศรีเทพ,รพช.</v>
          </cell>
          <cell r="E138">
            <v>29515743.91</v>
          </cell>
          <cell r="F138">
            <v>33584700.25</v>
          </cell>
          <cell r="G138">
            <v>4068956.34</v>
          </cell>
          <cell r="H138">
            <v>13.785715015034498</v>
          </cell>
          <cell r="I138">
            <v>65448017.440000005</v>
          </cell>
          <cell r="J138">
            <v>72427510.519999996</v>
          </cell>
          <cell r="K138">
            <v>6979493.0799999908</v>
          </cell>
          <cell r="L138">
            <v>10.664178004167196</v>
          </cell>
        </row>
        <row r="139">
          <cell r="C139" t="str">
            <v>11268</v>
          </cell>
          <cell r="D139" t="str">
            <v>หนองไผ่,รพช.</v>
          </cell>
          <cell r="E139">
            <v>53585965.245000005</v>
          </cell>
          <cell r="F139">
            <v>47786818.089999996</v>
          </cell>
          <cell r="G139">
            <v>-5799147.1550000086</v>
          </cell>
          <cell r="H139">
            <v>-10.822138088743518</v>
          </cell>
          <cell r="I139">
            <v>104655744.30500001</v>
          </cell>
          <cell r="J139">
            <v>92825172.719999999</v>
          </cell>
          <cell r="K139">
            <v>-11830571.585000008</v>
          </cell>
          <cell r="L139">
            <v>-11.3042735146214</v>
          </cell>
        </row>
        <row r="140">
          <cell r="C140" t="str">
            <v>11269</v>
          </cell>
          <cell r="D140" t="str">
            <v>บึงสามพัน,รพช.</v>
          </cell>
          <cell r="E140">
            <v>44283250</v>
          </cell>
          <cell r="F140">
            <v>84432178.170000002</v>
          </cell>
          <cell r="G140">
            <v>40148928.170000002</v>
          </cell>
          <cell r="H140">
            <v>90.663915069467578</v>
          </cell>
          <cell r="I140">
            <v>83484950</v>
          </cell>
          <cell r="J140">
            <v>83495261.670000002</v>
          </cell>
          <cell r="K140">
            <v>10311.670000001788</v>
          </cell>
          <cell r="L140">
            <v>1.2351531623366592E-2</v>
          </cell>
        </row>
        <row r="141">
          <cell r="C141" t="str">
            <v>11270</v>
          </cell>
          <cell r="D141" t="str">
            <v>น้ำหนาว,รพช.</v>
          </cell>
          <cell r="E141">
            <v>13544038.59</v>
          </cell>
          <cell r="F141">
            <v>14769014.560000001</v>
          </cell>
          <cell r="G141">
            <v>1224975.9700000007</v>
          </cell>
          <cell r="H141">
            <v>9.0443922014844222</v>
          </cell>
          <cell r="I141">
            <v>25217125.435000002</v>
          </cell>
          <cell r="J141">
            <v>27933572.760000005</v>
          </cell>
          <cell r="K141">
            <v>2716447.325000003</v>
          </cell>
          <cell r="L141">
            <v>10.7722322752526</v>
          </cell>
        </row>
        <row r="142">
          <cell r="C142" t="str">
            <v>11271</v>
          </cell>
          <cell r="D142" t="str">
            <v>วังโป่ง,รพช.</v>
          </cell>
          <cell r="E142">
            <v>25409440.559999999</v>
          </cell>
          <cell r="F142">
            <v>22477071.02</v>
          </cell>
          <cell r="G142">
            <v>-2932369.5399999991</v>
          </cell>
          <cell r="H142">
            <v>-11.540472656514085</v>
          </cell>
          <cell r="I142">
            <v>48407762.619999997</v>
          </cell>
          <cell r="J142">
            <v>51130287.880000003</v>
          </cell>
          <cell r="K142">
            <v>2722525.2600000054</v>
          </cell>
          <cell r="L142">
            <v>5.624150162385682</v>
          </cell>
        </row>
        <row r="143">
          <cell r="C143" t="str">
            <v>11272</v>
          </cell>
          <cell r="D143" t="str">
            <v>เขาค้อ,รพช.</v>
          </cell>
          <cell r="E143">
            <v>25240162.5</v>
          </cell>
          <cell r="F143">
            <v>23235024.710000001</v>
          </cell>
          <cell r="G143">
            <v>-2005137.7899999991</v>
          </cell>
          <cell r="H143">
            <v>-7.944234867743023</v>
          </cell>
          <cell r="I143">
            <v>50478543.5</v>
          </cell>
          <cell r="J143">
            <v>48157308.06000001</v>
          </cell>
          <cell r="K143">
            <v>-2321235.4399999902</v>
          </cell>
          <cell r="L143">
            <v>-4.598459620769348</v>
          </cell>
        </row>
        <row r="144">
          <cell r="C144" t="str">
            <v>11457</v>
          </cell>
          <cell r="D144" t="str">
            <v>สมเด็จพระยุพราชหล่มเก่า,รพช.</v>
          </cell>
          <cell r="E144">
            <v>70706650</v>
          </cell>
          <cell r="F144">
            <v>71541234.120000005</v>
          </cell>
          <cell r="G144">
            <v>834584.12000000477</v>
          </cell>
          <cell r="H144">
            <v>1.1803474213528782</v>
          </cell>
          <cell r="I144">
            <v>107193260.06</v>
          </cell>
          <cell r="J144">
            <v>105688628.92000002</v>
          </cell>
          <cell r="K144">
            <v>-1504631.1399999857</v>
          </cell>
          <cell r="L144">
            <v>-1.4036620764755066</v>
          </cell>
        </row>
        <row r="145">
          <cell r="E145">
            <v>923598010.20999992</v>
          </cell>
          <cell r="F145">
            <v>932725604.74999988</v>
          </cell>
          <cell r="G145">
            <v>9127594.5400000121</v>
          </cell>
          <cell r="H145">
            <v>0.98826485539143338</v>
          </cell>
          <cell r="I145">
            <v>1545883636.6299999</v>
          </cell>
          <cell r="J145">
            <v>1473371332.1200001</v>
          </cell>
          <cell r="K145">
            <v>-72512304.51000002</v>
          </cell>
          <cell r="L145">
            <v>-4.6906702931454536</v>
          </cell>
        </row>
        <row r="146">
          <cell r="C146" t="str">
            <v>10724</v>
          </cell>
          <cell r="D146" t="str">
            <v>สุโขทัย,รพท.</v>
          </cell>
          <cell r="E146">
            <v>232131264.53</v>
          </cell>
          <cell r="F146">
            <v>226945144.19</v>
          </cell>
          <cell r="G146">
            <v>-5186120.3400000036</v>
          </cell>
          <cell r="H146">
            <v>-2.2341326363341993</v>
          </cell>
          <cell r="I146">
            <v>293236781.32999998</v>
          </cell>
          <cell r="J146">
            <v>281235367.12</v>
          </cell>
          <cell r="K146">
            <v>-12001414.209999979</v>
          </cell>
          <cell r="L146">
            <v>-4.0927383514327769</v>
          </cell>
        </row>
        <row r="147">
          <cell r="C147" t="str">
            <v>10725</v>
          </cell>
          <cell r="D147" t="str">
            <v>ศรีสังวรสุโขทัย,รพท.</v>
          </cell>
          <cell r="E147">
            <v>198941400</v>
          </cell>
          <cell r="F147">
            <v>203910235.64000002</v>
          </cell>
          <cell r="G147">
            <v>4968835.6400000155</v>
          </cell>
          <cell r="H147">
            <v>2.4976378169652045</v>
          </cell>
          <cell r="I147">
            <v>262312610</v>
          </cell>
          <cell r="J147">
            <v>256672171.45999998</v>
          </cell>
          <cell r="K147">
            <v>-5640438.5400000215</v>
          </cell>
          <cell r="L147">
            <v>-2.1502735000044493</v>
          </cell>
        </row>
        <row r="148">
          <cell r="C148" t="str">
            <v>11244</v>
          </cell>
          <cell r="D148" t="str">
            <v>บ้านด่านลานหอย,รพช.</v>
          </cell>
          <cell r="E148">
            <v>30136106.539999999</v>
          </cell>
          <cell r="F148">
            <v>30308372.27</v>
          </cell>
          <cell r="G148">
            <v>172265.73000000045</v>
          </cell>
          <cell r="H148">
            <v>0.57162570012602709</v>
          </cell>
          <cell r="I148">
            <v>54835393.965000004</v>
          </cell>
          <cell r="J148">
            <v>51273953.109999999</v>
          </cell>
          <cell r="K148">
            <v>-3561440.8550000042</v>
          </cell>
          <cell r="L148">
            <v>-6.4947848414715112</v>
          </cell>
        </row>
        <row r="149">
          <cell r="C149" t="str">
            <v>11245</v>
          </cell>
          <cell r="D149" t="str">
            <v>คีรีมาศ,รพช.</v>
          </cell>
          <cell r="E149">
            <v>33550615.265000004</v>
          </cell>
          <cell r="F149">
            <v>31547968.510000005</v>
          </cell>
          <cell r="G149">
            <v>-2002646.754999999</v>
          </cell>
          <cell r="H149">
            <v>-5.9690313849151959</v>
          </cell>
          <cell r="I149">
            <v>66069257.604999997</v>
          </cell>
          <cell r="J149">
            <v>63431136.800000004</v>
          </cell>
          <cell r="K149">
            <v>-2638120.8049999923</v>
          </cell>
          <cell r="L149">
            <v>-3.9929626888986629</v>
          </cell>
        </row>
        <row r="150">
          <cell r="C150" t="str">
            <v>11246</v>
          </cell>
          <cell r="D150" t="str">
            <v>กงไกรลาศ,รพช.</v>
          </cell>
          <cell r="E150">
            <v>33910399.765000001</v>
          </cell>
          <cell r="F150">
            <v>34532752.729999997</v>
          </cell>
          <cell r="G150">
            <v>622352.96499999613</v>
          </cell>
          <cell r="H150">
            <v>1.8352864292751463</v>
          </cell>
          <cell r="I150">
            <v>59201192.794999994</v>
          </cell>
          <cell r="J150">
            <v>62347505.640000001</v>
          </cell>
          <cell r="K150">
            <v>3146312.8450000063</v>
          </cell>
          <cell r="L150">
            <v>5.3146105618090465</v>
          </cell>
        </row>
        <row r="151">
          <cell r="C151" t="str">
            <v>11247</v>
          </cell>
          <cell r="D151" t="str">
            <v>ศรีสัชนาลัย,รพช.</v>
          </cell>
          <cell r="E151">
            <v>44680902.399999999</v>
          </cell>
          <cell r="F151">
            <v>43083346.829999998</v>
          </cell>
          <cell r="G151">
            <v>-1597555.5700000003</v>
          </cell>
          <cell r="H151">
            <v>-3.5754774057562466</v>
          </cell>
          <cell r="I151">
            <v>84527814.890000015</v>
          </cell>
          <cell r="J151">
            <v>76101571.109999999</v>
          </cell>
          <cell r="K151">
            <v>-8426243.7800000161</v>
          </cell>
          <cell r="L151">
            <v>-9.9686047615988649</v>
          </cell>
        </row>
        <row r="152">
          <cell r="C152" t="str">
            <v>11248</v>
          </cell>
          <cell r="D152" t="str">
            <v>สวรรคโลก,รพช.</v>
          </cell>
          <cell r="E152">
            <v>76612992.370000005</v>
          </cell>
          <cell r="F152">
            <v>76935782.86999999</v>
          </cell>
          <cell r="G152">
            <v>322790.4999999851</v>
          </cell>
          <cell r="H152">
            <v>0.42132605712759352</v>
          </cell>
          <cell r="I152">
            <v>118788513.285</v>
          </cell>
          <cell r="J152">
            <v>116306539.22</v>
          </cell>
          <cell r="K152">
            <v>-2481974.0649999976</v>
          </cell>
          <cell r="L152">
            <v>-2.0894057820600813</v>
          </cell>
        </row>
        <row r="153">
          <cell r="C153" t="str">
            <v>11249</v>
          </cell>
          <cell r="D153" t="str">
            <v>ศรีนคร,รพช.</v>
          </cell>
          <cell r="E153">
            <v>23649035.039999999</v>
          </cell>
          <cell r="F153">
            <v>23231001.870000001</v>
          </cell>
          <cell r="G153">
            <v>-418033.16999999806</v>
          </cell>
          <cell r="H153">
            <v>-1.7676542374474746</v>
          </cell>
          <cell r="I153">
            <v>38435654.369999997</v>
          </cell>
          <cell r="J153">
            <v>36045973.920000002</v>
          </cell>
          <cell r="K153">
            <v>-2389680.4499999955</v>
          </cell>
          <cell r="L153">
            <v>-6.2173533641336975</v>
          </cell>
        </row>
        <row r="154">
          <cell r="C154" t="str">
            <v>11250</v>
          </cell>
          <cell r="D154" t="str">
            <v>ทุ่งเสลี่ยม,รพช.</v>
          </cell>
          <cell r="E154">
            <v>27417851.995000001</v>
          </cell>
          <cell r="F154">
            <v>26138908.709999997</v>
          </cell>
          <cell r="G154">
            <v>-1278943.2850000039</v>
          </cell>
          <cell r="H154">
            <v>-4.6646370592168775</v>
          </cell>
          <cell r="I154">
            <v>54855054.090000004</v>
          </cell>
          <cell r="J154">
            <v>52733420.370000005</v>
          </cell>
          <cell r="K154">
            <v>-2121633.7199999988</v>
          </cell>
          <cell r="L154">
            <v>-3.8677087375013084</v>
          </cell>
        </row>
        <row r="155">
          <cell r="E155">
            <v>701030567.90499997</v>
          </cell>
          <cell r="F155">
            <v>696633513.62000012</v>
          </cell>
          <cell r="G155">
            <v>-4397054.2850000076</v>
          </cell>
          <cell r="H155">
            <v>-0.62722718327967031</v>
          </cell>
          <cell r="I155">
            <v>1032262272.3299999</v>
          </cell>
          <cell r="J155">
            <v>996147638.74999988</v>
          </cell>
          <cell r="K155">
            <v>-36114633.579999998</v>
          </cell>
          <cell r="L155">
            <v>-3.4985908666876715</v>
          </cell>
        </row>
        <row r="156">
          <cell r="C156" t="str">
            <v>10673</v>
          </cell>
          <cell r="D156" t="str">
            <v>อุตรดิตถ์,รพศ.</v>
          </cell>
          <cell r="E156">
            <v>604104170.88999999</v>
          </cell>
          <cell r="F156">
            <v>650978032.76999998</v>
          </cell>
          <cell r="G156">
            <v>46873861.879999995</v>
          </cell>
          <cell r="H156">
            <v>7.7592349364088653</v>
          </cell>
          <cell r="I156">
            <v>833223568.90500009</v>
          </cell>
          <cell r="J156">
            <v>820579294.46000004</v>
          </cell>
          <cell r="K156">
            <v>-12644274.445000052</v>
          </cell>
          <cell r="L156">
            <v>-1.517512816112105</v>
          </cell>
        </row>
        <row r="157">
          <cell r="C157" t="str">
            <v>11158</v>
          </cell>
          <cell r="D157" t="str">
            <v>ตรอน,รพช.</v>
          </cell>
          <cell r="E157">
            <v>33926115.640000001</v>
          </cell>
          <cell r="F157">
            <v>31184613.819999997</v>
          </cell>
          <cell r="G157">
            <v>-2741501.820000004</v>
          </cell>
          <cell r="H157">
            <v>-8.0808007880739634</v>
          </cell>
          <cell r="I157">
            <v>55646155.079999998</v>
          </cell>
          <cell r="J157">
            <v>54936297.07</v>
          </cell>
          <cell r="K157">
            <v>-709858.00999999791</v>
          </cell>
          <cell r="L157">
            <v>-1.2756640759446303</v>
          </cell>
        </row>
        <row r="158">
          <cell r="C158" t="str">
            <v>11159</v>
          </cell>
          <cell r="D158" t="str">
            <v>ท่าปลา,รพช.</v>
          </cell>
          <cell r="E158">
            <v>27816549.214999996</v>
          </cell>
          <cell r="F158">
            <v>11692108.57</v>
          </cell>
          <cell r="G158">
            <v>-16124440.644999996</v>
          </cell>
          <cell r="H158">
            <v>-57.967077513356458</v>
          </cell>
          <cell r="I158">
            <v>55825445.524999991</v>
          </cell>
          <cell r="J158">
            <v>23732822.249999996</v>
          </cell>
          <cell r="K158">
            <v>-32092623.274999995</v>
          </cell>
          <cell r="L158">
            <v>-57.487446760506622</v>
          </cell>
        </row>
        <row r="159">
          <cell r="C159" t="str">
            <v>11160</v>
          </cell>
          <cell r="D159" t="str">
            <v>น้ำปาด,รพช.</v>
          </cell>
          <cell r="E159">
            <v>27530450</v>
          </cell>
          <cell r="F159">
            <v>28009173.510000002</v>
          </cell>
          <cell r="G159">
            <v>478723.51000000164</v>
          </cell>
          <cell r="H159">
            <v>1.7388873411077612</v>
          </cell>
          <cell r="I159">
            <v>54388380</v>
          </cell>
          <cell r="J159">
            <v>56031852.329999998</v>
          </cell>
          <cell r="K159">
            <v>1643472.3299999982</v>
          </cell>
          <cell r="L159">
            <v>3.0217342932442519</v>
          </cell>
        </row>
        <row r="160">
          <cell r="C160" t="str">
            <v>11161</v>
          </cell>
          <cell r="D160" t="str">
            <v>ฟากท่า,รพช.</v>
          </cell>
          <cell r="E160">
            <v>14879334.404999997</v>
          </cell>
          <cell r="F160">
            <v>15674607.399999997</v>
          </cell>
          <cell r="G160">
            <v>795272.99499999918</v>
          </cell>
          <cell r="H160">
            <v>5.3448156574312797</v>
          </cell>
          <cell r="I160">
            <v>32336096.274999999</v>
          </cell>
          <cell r="J160">
            <v>33137658.07</v>
          </cell>
          <cell r="K160">
            <v>801561.79500000179</v>
          </cell>
          <cell r="L160">
            <v>2.4788452761371604</v>
          </cell>
        </row>
        <row r="161">
          <cell r="C161" t="str">
            <v>11162</v>
          </cell>
          <cell r="D161" t="str">
            <v>บ้านโคก,รพช.</v>
          </cell>
          <cell r="E161">
            <v>20396770</v>
          </cell>
          <cell r="F161">
            <v>19498914.25</v>
          </cell>
          <cell r="G161">
            <v>-897855.75</v>
          </cell>
          <cell r="H161">
            <v>-4.4019506519904867</v>
          </cell>
          <cell r="I161">
            <v>31870153.015000001</v>
          </cell>
          <cell r="J161">
            <v>30556302.569999997</v>
          </cell>
          <cell r="K161">
            <v>-1313850.445000004</v>
          </cell>
          <cell r="L161">
            <v>-4.122510627362308</v>
          </cell>
        </row>
        <row r="162">
          <cell r="C162" t="str">
            <v>11163</v>
          </cell>
          <cell r="D162" t="str">
            <v>พิชัย,รพช.</v>
          </cell>
          <cell r="E162">
            <v>37510284.560000002</v>
          </cell>
          <cell r="F162">
            <v>37397662.789999999</v>
          </cell>
          <cell r="G162">
            <v>-112621.77000000328</v>
          </cell>
          <cell r="H162">
            <v>-0.30024237704690787</v>
          </cell>
          <cell r="I162">
            <v>83494709.984999999</v>
          </cell>
          <cell r="J162">
            <v>84804423.639999986</v>
          </cell>
          <cell r="K162">
            <v>1309713.6549999863</v>
          </cell>
          <cell r="L162">
            <v>1.5686187247494832</v>
          </cell>
        </row>
        <row r="163">
          <cell r="C163" t="str">
            <v>11164</v>
          </cell>
          <cell r="D163" t="str">
            <v>ลับแล,รพช.</v>
          </cell>
          <cell r="E163">
            <v>44366247.254999995</v>
          </cell>
          <cell r="F163">
            <v>44130212.689999998</v>
          </cell>
          <cell r="G163">
            <v>-236034.56499999762</v>
          </cell>
          <cell r="H163">
            <v>-0.53201381591587493</v>
          </cell>
          <cell r="I163">
            <v>78696178.609999985</v>
          </cell>
          <cell r="J163">
            <v>71000073.939999983</v>
          </cell>
          <cell r="K163">
            <v>-7696104.6700000018</v>
          </cell>
          <cell r="L163">
            <v>-9.7795150996341409</v>
          </cell>
        </row>
        <row r="164">
          <cell r="C164" t="str">
            <v>11165</v>
          </cell>
          <cell r="D164" t="str">
            <v>ทองแสนขัน,รพช.</v>
          </cell>
          <cell r="E164">
            <v>22774586.725000001</v>
          </cell>
          <cell r="F164">
            <v>21597994.669999998</v>
          </cell>
          <cell r="G164">
            <v>-1176592.0550000034</v>
          </cell>
          <cell r="H164">
            <v>-5.1662498608962286</v>
          </cell>
          <cell r="I164">
            <v>50293220.475000001</v>
          </cell>
          <cell r="J164">
            <v>47033120.74000001</v>
          </cell>
          <cell r="K164">
            <v>-3260099.734999992</v>
          </cell>
          <cell r="L164">
            <v>-6.4821852810569931</v>
          </cell>
        </row>
        <row r="165">
          <cell r="E165">
            <v>833304508.69000006</v>
          </cell>
          <cell r="F165">
            <v>860163320.46999991</v>
          </cell>
          <cell r="G165">
            <v>26858811.77999999</v>
          </cell>
          <cell r="H165">
            <v>3.22316890163279</v>
          </cell>
          <cell r="I165">
            <v>1275773907.8699999</v>
          </cell>
          <cell r="J165">
            <v>1221811845.0700004</v>
          </cell>
          <cell r="K165">
            <v>-53962062.800000064</v>
          </cell>
          <cell r="L165">
            <v>-4.2297512488003282</v>
          </cell>
        </row>
        <row r="166">
          <cell r="E166">
            <v>4927982701.4250002</v>
          </cell>
          <cell r="F166">
            <v>4944338669.1199999</v>
          </cell>
          <cell r="G166">
            <v>16355967.694999661</v>
          </cell>
          <cell r="H166">
            <v>0.33189986016529821</v>
          </cell>
          <cell r="I166">
            <v>7379463672.5349998</v>
          </cell>
          <cell r="J166">
            <v>7102794966.3400002</v>
          </cell>
          <cell r="K166">
            <v>-276668706.19500035</v>
          </cell>
          <cell r="L166">
            <v>-3.7491709217935467</v>
          </cell>
        </row>
        <row r="167">
          <cell r="C167" t="str">
            <v>10721</v>
          </cell>
          <cell r="D167" t="str">
            <v>กำแพงเพชร,รพท.</v>
          </cell>
          <cell r="E167">
            <v>331859000</v>
          </cell>
          <cell r="F167">
            <v>345612108.55000001</v>
          </cell>
          <cell r="G167">
            <v>13753108.550000012</v>
          </cell>
          <cell r="H167">
            <v>4.1442626386507557</v>
          </cell>
          <cell r="I167">
            <v>516041280</v>
          </cell>
          <cell r="J167">
            <v>536989628.63999999</v>
          </cell>
          <cell r="K167">
            <v>20948348.639999986</v>
          </cell>
          <cell r="L167">
            <v>4.0594327337533906</v>
          </cell>
        </row>
        <row r="168">
          <cell r="C168" t="str">
            <v>11228</v>
          </cell>
          <cell r="D168" t="str">
            <v>ทุ่งโพธิ์ทะเล,รพช.</v>
          </cell>
          <cell r="E168">
            <v>16367250.550000001</v>
          </cell>
          <cell r="F168">
            <v>15004838.590000002</v>
          </cell>
          <cell r="G168">
            <v>-1362411.959999999</v>
          </cell>
          <cell r="H168">
            <v>-8.3240123674895354</v>
          </cell>
          <cell r="I168">
            <v>28031248.999999993</v>
          </cell>
          <cell r="J168">
            <v>26746152.990000002</v>
          </cell>
          <cell r="K168">
            <v>-1285096.0099999905</v>
          </cell>
          <cell r="L168">
            <v>-4.5845121278755387</v>
          </cell>
        </row>
        <row r="169">
          <cell r="C169" t="str">
            <v>11229</v>
          </cell>
          <cell r="D169" t="str">
            <v>ไทรงาม,รพช.</v>
          </cell>
          <cell r="E169">
            <v>23361847.800000001</v>
          </cell>
          <cell r="F169">
            <v>23971265.990000002</v>
          </cell>
          <cell r="G169">
            <v>609418.19000000134</v>
          </cell>
          <cell r="H169">
            <v>2.608604401574782</v>
          </cell>
          <cell r="I169">
            <v>48334820.265000001</v>
          </cell>
          <cell r="J169">
            <v>50618626.060000002</v>
          </cell>
          <cell r="K169">
            <v>2283805.7950000018</v>
          </cell>
          <cell r="L169">
            <v>4.7249700784627544</v>
          </cell>
        </row>
        <row r="170">
          <cell r="C170" t="str">
            <v>11230</v>
          </cell>
          <cell r="D170" t="str">
            <v>คลองลาน,รพช.</v>
          </cell>
          <cell r="E170">
            <v>33406257.639999997</v>
          </cell>
          <cell r="F170">
            <v>33045204.469999999</v>
          </cell>
          <cell r="G170">
            <v>-361053.16999999806</v>
          </cell>
          <cell r="H170">
            <v>-1.0807950231685937</v>
          </cell>
          <cell r="I170">
            <v>69316357.424999997</v>
          </cell>
          <cell r="J170">
            <v>73197536.919999987</v>
          </cell>
          <cell r="K170">
            <v>3881179.4949999899</v>
          </cell>
          <cell r="L170">
            <v>5.5992259824088553</v>
          </cell>
        </row>
        <row r="171">
          <cell r="C171" t="str">
            <v>11231</v>
          </cell>
          <cell r="D171" t="str">
            <v>ขาณุวรลักษบุรี,รพช.</v>
          </cell>
          <cell r="E171">
            <v>48694806.465000004</v>
          </cell>
          <cell r="F171">
            <v>49149371.020000003</v>
          </cell>
          <cell r="G171">
            <v>454564.5549999997</v>
          </cell>
          <cell r="H171">
            <v>0.93349699485246673</v>
          </cell>
          <cell r="I171">
            <v>102645450.42999999</v>
          </cell>
          <cell r="J171">
            <v>100281211.05</v>
          </cell>
          <cell r="K171">
            <v>-2364239.3799999952</v>
          </cell>
          <cell r="L171">
            <v>-2.3033065470469247</v>
          </cell>
        </row>
        <row r="172">
          <cell r="C172" t="str">
            <v>11232</v>
          </cell>
          <cell r="D172" t="str">
            <v>คลองขลุง,รพช.</v>
          </cell>
          <cell r="E172">
            <v>48623735.564999998</v>
          </cell>
          <cell r="F172">
            <v>53175330.650000006</v>
          </cell>
          <cell r="G172">
            <v>4551595.0850000083</v>
          </cell>
          <cell r="H172">
            <v>9.3608502763335739</v>
          </cell>
          <cell r="I172">
            <v>89750488.780000016</v>
          </cell>
          <cell r="J172">
            <v>92323957.099999994</v>
          </cell>
          <cell r="K172">
            <v>2573468.3199999779</v>
          </cell>
          <cell r="L172">
            <v>2.8673585570193008</v>
          </cell>
        </row>
        <row r="173">
          <cell r="C173" t="str">
            <v>11233</v>
          </cell>
          <cell r="D173" t="str">
            <v>พรานกระต่าย,รพช.</v>
          </cell>
          <cell r="E173">
            <v>40671831.5</v>
          </cell>
          <cell r="F173">
            <v>38064119.630000003</v>
          </cell>
          <cell r="G173">
            <v>-2607711.8699999973</v>
          </cell>
          <cell r="H173">
            <v>-6.4115919392516112</v>
          </cell>
          <cell r="I173">
            <v>69894795.5</v>
          </cell>
          <cell r="J173">
            <v>72289552.23999998</v>
          </cell>
          <cell r="K173">
            <v>2394756.7399999797</v>
          </cell>
          <cell r="L173">
            <v>3.4262304122486196</v>
          </cell>
        </row>
        <row r="174">
          <cell r="C174" t="str">
            <v>11234</v>
          </cell>
          <cell r="D174" t="str">
            <v>ลานกระบือ,รพช.</v>
          </cell>
          <cell r="E174">
            <v>33573508.560000002</v>
          </cell>
          <cell r="F174">
            <v>27246010.59</v>
          </cell>
          <cell r="G174">
            <v>-6327497.9700000025</v>
          </cell>
          <cell r="H174">
            <v>-18.846698606706482</v>
          </cell>
          <cell r="I174">
            <v>44537767.994999997</v>
          </cell>
          <cell r="J174">
            <v>50049946.590000004</v>
          </cell>
          <cell r="K174">
            <v>5512178.5950000063</v>
          </cell>
          <cell r="L174">
            <v>12.376414093357411</v>
          </cell>
        </row>
        <row r="175">
          <cell r="C175" t="str">
            <v>11235</v>
          </cell>
          <cell r="D175" t="str">
            <v>ทรายทองวัฒนา,รพช.</v>
          </cell>
          <cell r="E175">
            <v>20519519.34</v>
          </cell>
          <cell r="F175">
            <v>20109266.440000001</v>
          </cell>
          <cell r="G175">
            <v>-410252.89999999851</v>
          </cell>
          <cell r="H175">
            <v>-1.9993299706600169</v>
          </cell>
          <cell r="I175">
            <v>40983577.399999999</v>
          </cell>
          <cell r="J175">
            <v>38392124.370000005</v>
          </cell>
          <cell r="K175">
            <v>-2591453.0299999937</v>
          </cell>
          <cell r="L175">
            <v>-6.3231498917417444</v>
          </cell>
        </row>
        <row r="176">
          <cell r="C176" t="str">
            <v>11236</v>
          </cell>
          <cell r="D176" t="str">
            <v>ปางศิลาทอง,รพช.</v>
          </cell>
          <cell r="E176">
            <v>15422523</v>
          </cell>
          <cell r="F176">
            <v>13219074.560000001</v>
          </cell>
          <cell r="G176">
            <v>-2203448.4399999995</v>
          </cell>
          <cell r="H176">
            <v>-14.287211242933465</v>
          </cell>
          <cell r="I176">
            <v>34573906.18</v>
          </cell>
          <cell r="J176">
            <v>35728018.68</v>
          </cell>
          <cell r="K176">
            <v>1154112.5</v>
          </cell>
          <cell r="L176">
            <v>3.3381027124659131</v>
          </cell>
        </row>
        <row r="177">
          <cell r="C177" t="str">
            <v>14135</v>
          </cell>
          <cell r="D177" t="str">
            <v>บึงสามัคคี,รพช.</v>
          </cell>
          <cell r="E177">
            <v>17851827.795000002</v>
          </cell>
          <cell r="F177">
            <v>17553663.130000003</v>
          </cell>
          <cell r="G177">
            <v>-298164.66499999911</v>
          </cell>
          <cell r="H177">
            <v>-1.6702192538710798</v>
          </cell>
          <cell r="I177">
            <v>37032987.939999998</v>
          </cell>
          <cell r="J177">
            <v>37539670.880000003</v>
          </cell>
          <cell r="K177">
            <v>506682.94000000507</v>
          </cell>
          <cell r="L177">
            <v>1.3681935166044965</v>
          </cell>
        </row>
        <row r="178">
          <cell r="C178" t="str">
            <v>28010</v>
          </cell>
          <cell r="D178" t="str">
            <v>โกสัมพีนคร,รพช.</v>
          </cell>
          <cell r="E178">
            <v>8676481.9149999991</v>
          </cell>
          <cell r="F178">
            <v>9186066.8399999999</v>
          </cell>
          <cell r="G178">
            <v>509584.92500000075</v>
          </cell>
          <cell r="H178">
            <v>5.8731745192602158</v>
          </cell>
          <cell r="I178">
            <v>24365801.055</v>
          </cell>
          <cell r="J178">
            <v>26577963.089999996</v>
          </cell>
          <cell r="K178">
            <v>2212162.0349999964</v>
          </cell>
          <cell r="L178">
            <v>9.0789628873951944</v>
          </cell>
        </row>
        <row r="179">
          <cell r="E179">
            <v>639028590.12999988</v>
          </cell>
          <cell r="F179">
            <v>645336320.46000004</v>
          </cell>
          <cell r="G179">
            <v>6307730.3300000262</v>
          </cell>
          <cell r="H179">
            <v>0.98708108329187938</v>
          </cell>
          <cell r="I179">
            <v>1105508481.9699998</v>
          </cell>
          <cell r="J179">
            <v>1140734388.6100001</v>
          </cell>
          <cell r="K179">
            <v>35225906.639999963</v>
          </cell>
          <cell r="L179">
            <v>3.1863985862168978</v>
          </cell>
        </row>
        <row r="180">
          <cell r="C180" t="str">
            <v>10694</v>
          </cell>
          <cell r="D180" t="str">
            <v>ชัยนาทนเรนทร,รพท.</v>
          </cell>
          <cell r="E180">
            <v>281266968</v>
          </cell>
          <cell r="F180">
            <v>297385217.97000003</v>
          </cell>
          <cell r="G180">
            <v>16118249.970000029</v>
          </cell>
          <cell r="H180">
            <v>5.7305875924968293</v>
          </cell>
          <cell r="I180">
            <v>336261325.17500001</v>
          </cell>
          <cell r="J180">
            <v>341128606.45000005</v>
          </cell>
          <cell r="K180">
            <v>4867281.2750000358</v>
          </cell>
          <cell r="L180">
            <v>1.4474698428274388</v>
          </cell>
        </row>
        <row r="181">
          <cell r="C181" t="str">
            <v>10802</v>
          </cell>
          <cell r="D181" t="str">
            <v>มโนรมย์,รพช.</v>
          </cell>
          <cell r="E181">
            <v>24305575.259999998</v>
          </cell>
          <cell r="F181">
            <v>23507746.969999999</v>
          </cell>
          <cell r="G181">
            <v>-797828.28999999911</v>
          </cell>
          <cell r="H181">
            <v>-3.2824908748940231</v>
          </cell>
          <cell r="I181">
            <v>39461792.350000001</v>
          </cell>
          <cell r="J181">
            <v>39264190.069999993</v>
          </cell>
          <cell r="K181">
            <v>-197602.28000000864</v>
          </cell>
          <cell r="L181">
            <v>-0.50074329682597052</v>
          </cell>
        </row>
        <row r="182">
          <cell r="C182" t="str">
            <v>10803</v>
          </cell>
          <cell r="D182" t="str">
            <v>วัดสิงห์,รพช.</v>
          </cell>
          <cell r="E182">
            <v>29864339.354999997</v>
          </cell>
          <cell r="F182">
            <v>28284895.419999998</v>
          </cell>
          <cell r="G182">
            <v>-1579443.9349999987</v>
          </cell>
          <cell r="H182">
            <v>-5.2887288622896076</v>
          </cell>
          <cell r="I182">
            <v>43271741.275000006</v>
          </cell>
          <cell r="J182">
            <v>41751104.559999995</v>
          </cell>
          <cell r="K182">
            <v>-1520636.715000011</v>
          </cell>
          <cell r="L182">
            <v>-3.5141565146086462</v>
          </cell>
        </row>
        <row r="183">
          <cell r="C183" t="str">
            <v>10804</v>
          </cell>
          <cell r="D183" t="str">
            <v>สรรพยา,รพช.</v>
          </cell>
          <cell r="E183">
            <v>28482994.120000001</v>
          </cell>
          <cell r="F183">
            <v>29982797.050000004</v>
          </cell>
          <cell r="G183">
            <v>1499802.9300000034</v>
          </cell>
          <cell r="H183">
            <v>5.265608396649851</v>
          </cell>
          <cell r="I183">
            <v>43686301.685000002</v>
          </cell>
          <cell r="J183">
            <v>44101060.730000004</v>
          </cell>
          <cell r="K183">
            <v>414759.04500000179</v>
          </cell>
          <cell r="L183">
            <v>0.94940296844219296</v>
          </cell>
        </row>
        <row r="184">
          <cell r="C184" t="str">
            <v>10805</v>
          </cell>
          <cell r="D184" t="str">
            <v>สรรคบุรี,รพช.</v>
          </cell>
          <cell r="E184">
            <v>45327324.259999998</v>
          </cell>
          <cell r="F184">
            <v>50576629.129999995</v>
          </cell>
          <cell r="G184">
            <v>5249304.8699999973</v>
          </cell>
          <cell r="H184">
            <v>11.580884059887804</v>
          </cell>
          <cell r="I184">
            <v>69579485.784999996</v>
          </cell>
          <cell r="J184">
            <v>73830342.239999995</v>
          </cell>
          <cell r="K184">
            <v>4250856.4549999982</v>
          </cell>
          <cell r="L184">
            <v>6.1093530758981283</v>
          </cell>
        </row>
        <row r="185">
          <cell r="C185" t="str">
            <v>10806</v>
          </cell>
          <cell r="D185" t="str">
            <v>หันคา,รพช.</v>
          </cell>
          <cell r="E185">
            <v>32157774.75</v>
          </cell>
          <cell r="F185">
            <v>35551686.710000001</v>
          </cell>
          <cell r="G185">
            <v>3393911.9600000009</v>
          </cell>
          <cell r="H185">
            <v>10.553939090577158</v>
          </cell>
          <cell r="I185">
            <v>61667859.470000006</v>
          </cell>
          <cell r="J185">
            <v>63957356.269999988</v>
          </cell>
          <cell r="K185">
            <v>2289496.7999999821</v>
          </cell>
          <cell r="L185">
            <v>3.7126257010976187</v>
          </cell>
        </row>
        <row r="186">
          <cell r="C186" t="str">
            <v>27974</v>
          </cell>
          <cell r="D186" t="str">
            <v>หนองมะโมง,รพช.</v>
          </cell>
          <cell r="E186">
            <v>10281750.834999999</v>
          </cell>
          <cell r="F186">
            <v>10645582.82</v>
          </cell>
          <cell r="G186">
            <v>363831.98500000127</v>
          </cell>
          <cell r="H186">
            <v>3.5386189651813451</v>
          </cell>
          <cell r="I186">
            <v>24837319.009999998</v>
          </cell>
          <cell r="J186">
            <v>23428775.98</v>
          </cell>
          <cell r="K186">
            <v>-1408543.0299999975</v>
          </cell>
          <cell r="L186">
            <v>-5.6710751648875224</v>
          </cell>
        </row>
        <row r="187">
          <cell r="C187" t="str">
            <v>27975</v>
          </cell>
          <cell r="D187" t="str">
            <v>เนินขาม,รพช.</v>
          </cell>
          <cell r="E187">
            <v>3778392.1100000003</v>
          </cell>
          <cell r="F187">
            <v>4016906.38</v>
          </cell>
          <cell r="G187">
            <v>238514.26999999955</v>
          </cell>
          <cell r="H187">
            <v>6.3125864933059983</v>
          </cell>
          <cell r="I187">
            <v>10897747.915000001</v>
          </cell>
          <cell r="J187">
            <v>12776264.949999999</v>
          </cell>
          <cell r="K187">
            <v>1878517.0349999983</v>
          </cell>
          <cell r="L187">
            <v>17.237662768968519</v>
          </cell>
        </row>
        <row r="188">
          <cell r="E188">
            <v>455465118.69</v>
          </cell>
          <cell r="F188">
            <v>479951462.45000005</v>
          </cell>
          <cell r="G188">
            <v>24486343.760000031</v>
          </cell>
          <cell r="H188">
            <v>5.3761183360050016</v>
          </cell>
          <cell r="I188">
            <v>629663572.66500008</v>
          </cell>
          <cell r="J188">
            <v>640237701.25000012</v>
          </cell>
          <cell r="K188">
            <v>10574128.584999999</v>
          </cell>
          <cell r="L188">
            <v>1.6793298904438532</v>
          </cell>
        </row>
        <row r="189">
          <cell r="C189" t="str">
            <v>10675</v>
          </cell>
          <cell r="D189" t="str">
            <v>สวรรค์ประชารักษ์,รพศ.</v>
          </cell>
          <cell r="E189">
            <v>678146980</v>
          </cell>
          <cell r="F189">
            <v>777311270.52999985</v>
          </cell>
          <cell r="G189">
            <v>99164290.529999852</v>
          </cell>
          <cell r="H189">
            <v>14.622831547520843</v>
          </cell>
          <cell r="I189">
            <v>985991100</v>
          </cell>
          <cell r="J189">
            <v>1030227108.1100001</v>
          </cell>
          <cell r="K189">
            <v>44236008.110000134</v>
          </cell>
          <cell r="L189">
            <v>4.4864510551870227</v>
          </cell>
        </row>
        <row r="190">
          <cell r="C190" t="str">
            <v>11209</v>
          </cell>
          <cell r="D190" t="str">
            <v>โกรกพระ,รพช.</v>
          </cell>
          <cell r="E190">
            <v>29113955.405000001</v>
          </cell>
          <cell r="F190">
            <v>30126052.329999998</v>
          </cell>
          <cell r="G190">
            <v>1012096.924999997</v>
          </cell>
          <cell r="H190">
            <v>3.4763291724565208</v>
          </cell>
          <cell r="I190">
            <v>46275110.425000004</v>
          </cell>
          <cell r="J190">
            <v>43291101.379999995</v>
          </cell>
          <cell r="K190">
            <v>-2984009.0450000092</v>
          </cell>
          <cell r="L190">
            <v>-6.4484104253761139</v>
          </cell>
        </row>
        <row r="191">
          <cell r="C191" t="str">
            <v>11210</v>
          </cell>
          <cell r="D191" t="str">
            <v>ชุมแสง,รพช.</v>
          </cell>
          <cell r="E191">
            <v>44142300</v>
          </cell>
          <cell r="F191">
            <v>45859573.660000004</v>
          </cell>
          <cell r="G191">
            <v>1717273.6600000039</v>
          </cell>
          <cell r="H191">
            <v>3.890313055731133</v>
          </cell>
          <cell r="I191">
            <v>78705840.984999999</v>
          </cell>
          <cell r="J191">
            <v>78961432.019999996</v>
          </cell>
          <cell r="K191">
            <v>255591.03499999642</v>
          </cell>
          <cell r="L191">
            <v>0.32474214340547836</v>
          </cell>
        </row>
        <row r="192">
          <cell r="C192" t="str">
            <v>11211</v>
          </cell>
          <cell r="D192" t="str">
            <v>หนองบัว,รพช.</v>
          </cell>
          <cell r="E192">
            <v>31593575.015000001</v>
          </cell>
          <cell r="F192">
            <v>24660006.5</v>
          </cell>
          <cell r="G192">
            <v>-6933568.5150000006</v>
          </cell>
          <cell r="H192">
            <v>-21.946134654619112</v>
          </cell>
          <cell r="I192">
            <v>63348347.839999996</v>
          </cell>
          <cell r="J192">
            <v>65607714.32</v>
          </cell>
          <cell r="K192">
            <v>2259366.4800000042</v>
          </cell>
          <cell r="L192">
            <v>3.56657522577625</v>
          </cell>
        </row>
        <row r="193">
          <cell r="C193" t="str">
            <v>11212</v>
          </cell>
          <cell r="D193" t="str">
            <v>บรรพตพิสัย,รพช.</v>
          </cell>
          <cell r="E193">
            <v>49954182.420000002</v>
          </cell>
          <cell r="F193">
            <v>51597012.240000002</v>
          </cell>
          <cell r="G193">
            <v>1642829.8200000003</v>
          </cell>
          <cell r="H193">
            <v>3.2886732209679117</v>
          </cell>
          <cell r="I193">
            <v>93548241.974999994</v>
          </cell>
          <cell r="J193">
            <v>94696892.079999998</v>
          </cell>
          <cell r="K193">
            <v>1148650.1050000042</v>
          </cell>
          <cell r="L193">
            <v>1.2278692584163917</v>
          </cell>
        </row>
        <row r="194">
          <cell r="C194" t="str">
            <v>11213</v>
          </cell>
          <cell r="D194" t="str">
            <v>เก้าเลี้ยว,รพช.</v>
          </cell>
          <cell r="E194">
            <v>27692500</v>
          </cell>
          <cell r="F194">
            <v>27842601.34</v>
          </cell>
          <cell r="G194">
            <v>150101.33999999985</v>
          </cell>
          <cell r="H194">
            <v>0.54202885257741207</v>
          </cell>
          <cell r="I194">
            <v>49791000</v>
          </cell>
          <cell r="J194">
            <v>50663119.82</v>
          </cell>
          <cell r="K194">
            <v>872119.8200000003</v>
          </cell>
          <cell r="L194">
            <v>1.7515611656725116</v>
          </cell>
        </row>
        <row r="195">
          <cell r="C195" t="str">
            <v>11214</v>
          </cell>
          <cell r="D195" t="str">
            <v>ตาคลี,รพช.</v>
          </cell>
          <cell r="E195">
            <v>68372778.025000006</v>
          </cell>
          <cell r="F195">
            <v>73721803.049999997</v>
          </cell>
          <cell r="G195">
            <v>5349025.0249999911</v>
          </cell>
          <cell r="H195">
            <v>7.82332556831925</v>
          </cell>
          <cell r="I195">
            <v>114446357.47500001</v>
          </cell>
          <cell r="J195">
            <v>120018347.63000001</v>
          </cell>
          <cell r="K195">
            <v>5571990.1550000012</v>
          </cell>
          <cell r="L195">
            <v>4.8686478783015552</v>
          </cell>
        </row>
        <row r="196">
          <cell r="C196" t="str">
            <v>11215</v>
          </cell>
          <cell r="D196" t="str">
            <v>ท่าตะโก,รพช.</v>
          </cell>
          <cell r="E196">
            <v>39875150</v>
          </cell>
          <cell r="F196">
            <v>36913836.310000002</v>
          </cell>
          <cell r="G196">
            <v>-2961313.6899999976</v>
          </cell>
          <cell r="H196">
            <v>-7.4264640759972007</v>
          </cell>
          <cell r="I196">
            <v>72965742</v>
          </cell>
          <cell r="J196">
            <v>73861833.409999996</v>
          </cell>
          <cell r="K196">
            <v>896091.40999999642</v>
          </cell>
          <cell r="L196">
            <v>1.228098811083147</v>
          </cell>
        </row>
        <row r="197">
          <cell r="C197" t="str">
            <v>11216</v>
          </cell>
          <cell r="D197" t="str">
            <v>ไพศาลี,รพช.</v>
          </cell>
          <cell r="E197">
            <v>33463679.300000001</v>
          </cell>
          <cell r="F197">
            <v>34267564.859999999</v>
          </cell>
          <cell r="G197">
            <v>803885.55999999866</v>
          </cell>
          <cell r="H197">
            <v>2.4022629215192088</v>
          </cell>
          <cell r="I197">
            <v>67888642.810000002</v>
          </cell>
          <cell r="J197">
            <v>68402080.420000002</v>
          </cell>
          <cell r="K197">
            <v>513437.6099999994</v>
          </cell>
          <cell r="L197">
            <v>0.75629381992059797</v>
          </cell>
        </row>
        <row r="198">
          <cell r="C198" t="str">
            <v>11217</v>
          </cell>
          <cell r="D198" t="str">
            <v>พยุหะคีรี,รพช.</v>
          </cell>
          <cell r="E198">
            <v>35006610.549999997</v>
          </cell>
          <cell r="F198">
            <v>30581423.789999999</v>
          </cell>
          <cell r="G198">
            <v>-4425186.7599999979</v>
          </cell>
          <cell r="H198">
            <v>-12.641003200465514</v>
          </cell>
          <cell r="I198">
            <v>59527834.094999999</v>
          </cell>
          <cell r="J198">
            <v>55356477.579999991</v>
          </cell>
          <cell r="K198">
            <v>-4171356.515000008</v>
          </cell>
          <cell r="L198">
            <v>-7.0074051549447836</v>
          </cell>
        </row>
        <row r="199">
          <cell r="C199" t="str">
            <v>11218</v>
          </cell>
          <cell r="D199" t="str">
            <v>ลาดยาว,รพช.</v>
          </cell>
          <cell r="E199">
            <v>60197081.365000002</v>
          </cell>
          <cell r="F199">
            <v>65705330.530000001</v>
          </cell>
          <cell r="G199">
            <v>5508249.1649999991</v>
          </cell>
          <cell r="H199">
            <v>9.1503591870196956</v>
          </cell>
          <cell r="I199">
            <v>109970361.15000001</v>
          </cell>
          <cell r="J199">
            <v>108640619.01000001</v>
          </cell>
          <cell r="K199">
            <v>-1329742.1400000006</v>
          </cell>
          <cell r="L199">
            <v>-1.2091822979341016</v>
          </cell>
        </row>
        <row r="200">
          <cell r="C200" t="str">
            <v>11219</v>
          </cell>
          <cell r="D200" t="str">
            <v>ตากฟ้า,รพช.</v>
          </cell>
          <cell r="E200">
            <v>29744161.335000001</v>
          </cell>
          <cell r="F200">
            <v>32019095.639999997</v>
          </cell>
          <cell r="G200">
            <v>2274934.304999996</v>
          </cell>
          <cell r="H200">
            <v>7.6483390450248709</v>
          </cell>
          <cell r="I200">
            <v>47326753.875</v>
          </cell>
          <cell r="J200">
            <v>51674905.38000001</v>
          </cell>
          <cell r="K200">
            <v>4348151.5050000101</v>
          </cell>
          <cell r="L200">
            <v>9.1875126624665633</v>
          </cell>
        </row>
        <row r="201">
          <cell r="C201" t="str">
            <v>11220</v>
          </cell>
          <cell r="D201" t="str">
            <v>แม่วงก์,รพช.</v>
          </cell>
          <cell r="E201">
            <v>17342416.274999999</v>
          </cell>
          <cell r="F201">
            <v>16888675.689999998</v>
          </cell>
          <cell r="G201">
            <v>-453740.58500000089</v>
          </cell>
          <cell r="H201">
            <v>-2.6163631284418636</v>
          </cell>
          <cell r="I201">
            <v>44001439.82</v>
          </cell>
          <cell r="J201">
            <v>43729243.009999998</v>
          </cell>
          <cell r="K201">
            <v>-272196.81000000238</v>
          </cell>
          <cell r="L201">
            <v>-0.61860887078581606</v>
          </cell>
        </row>
        <row r="202">
          <cell r="C202" t="str">
            <v>40749</v>
          </cell>
          <cell r="D202" t="str">
            <v>ชุมตาบง,รพช.</v>
          </cell>
          <cell r="E202">
            <v>6144820.3400000008</v>
          </cell>
          <cell r="F202">
            <v>7767817.9400000004</v>
          </cell>
          <cell r="G202">
            <v>1622997.5999999996</v>
          </cell>
          <cell r="H202">
            <v>26.412450001752198</v>
          </cell>
          <cell r="I202">
            <v>21249125.68</v>
          </cell>
          <cell r="J202">
            <v>22308028.640000001</v>
          </cell>
          <cell r="K202">
            <v>1058902.9600000009</v>
          </cell>
          <cell r="L202">
            <v>4.9832777872675322</v>
          </cell>
        </row>
        <row r="203">
          <cell r="E203">
            <v>1150790190.0299997</v>
          </cell>
          <cell r="F203">
            <v>1255262064.4099998</v>
          </cell>
          <cell r="G203">
            <v>104471874.37999985</v>
          </cell>
          <cell r="H203">
            <v>9.0782729367267549</v>
          </cell>
          <cell r="I203">
            <v>1855035898.1299996</v>
          </cell>
          <cell r="J203">
            <v>1907438902.8100004</v>
          </cell>
          <cell r="K203">
            <v>52403004.680000126</v>
          </cell>
          <cell r="L203">
            <v>2.8249051532008553</v>
          </cell>
        </row>
        <row r="204">
          <cell r="C204" t="str">
            <v>10726</v>
          </cell>
          <cell r="D204" t="str">
            <v>พิจิตร,รพท.</v>
          </cell>
          <cell r="E204">
            <v>387863841.94499999</v>
          </cell>
          <cell r="F204">
            <v>357890269.30000001</v>
          </cell>
          <cell r="G204">
            <v>-29973572.644999981</v>
          </cell>
          <cell r="H204">
            <v>-7.7278594711724393</v>
          </cell>
          <cell r="I204">
            <v>501834296.94499999</v>
          </cell>
          <cell r="J204">
            <v>486889342.63</v>
          </cell>
          <cell r="K204">
            <v>-14944954.314999998</v>
          </cell>
          <cell r="L204">
            <v>-2.9780655499195454</v>
          </cell>
        </row>
        <row r="205">
          <cell r="C205" t="str">
            <v>11258</v>
          </cell>
          <cell r="D205" t="str">
            <v>วังทรายพูน,รพช.</v>
          </cell>
          <cell r="E205">
            <v>23233600</v>
          </cell>
          <cell r="F205">
            <v>26249212.940000001</v>
          </cell>
          <cell r="G205">
            <v>3015612.9400000013</v>
          </cell>
          <cell r="H205">
            <v>12.979533692583162</v>
          </cell>
          <cell r="I205">
            <v>38160730</v>
          </cell>
          <cell r="J205">
            <v>38696403.420000009</v>
          </cell>
          <cell r="K205">
            <v>535673.42000000924</v>
          </cell>
          <cell r="L205">
            <v>1.4037294884034168</v>
          </cell>
        </row>
        <row r="206">
          <cell r="C206" t="str">
            <v>11259</v>
          </cell>
          <cell r="D206" t="str">
            <v>โพธิ์ประทับช้าง,รพช.</v>
          </cell>
          <cell r="E206">
            <v>25268650.370000001</v>
          </cell>
          <cell r="F206">
            <v>25260293.469999999</v>
          </cell>
          <cell r="G206">
            <v>-8356.9000000022352</v>
          </cell>
          <cell r="H206">
            <v>-3.3072205589277918E-2</v>
          </cell>
          <cell r="I206">
            <v>44404297.894999996</v>
          </cell>
          <cell r="J206">
            <v>42626263.129999988</v>
          </cell>
          <cell r="K206">
            <v>-1778034.765000008</v>
          </cell>
          <cell r="L206">
            <v>-4.0041952002133065</v>
          </cell>
        </row>
        <row r="207">
          <cell r="C207" t="str">
            <v>11260</v>
          </cell>
          <cell r="D207" t="str">
            <v>บางมูลนาก,รพช.</v>
          </cell>
          <cell r="E207">
            <v>69600355.894999996</v>
          </cell>
          <cell r="F207">
            <v>68576822.340000004</v>
          </cell>
          <cell r="G207">
            <v>-1023533.5549999923</v>
          </cell>
          <cell r="H207">
            <v>-1.4705866684706443</v>
          </cell>
          <cell r="I207">
            <v>106440693.59999999</v>
          </cell>
          <cell r="J207">
            <v>100739362.02000001</v>
          </cell>
          <cell r="K207">
            <v>-5701331.5799999833</v>
          </cell>
          <cell r="L207">
            <v>-5.3563457613545502</v>
          </cell>
        </row>
        <row r="208">
          <cell r="C208" t="str">
            <v>11261</v>
          </cell>
          <cell r="D208" t="str">
            <v>โพทะเล,รพช.</v>
          </cell>
          <cell r="E208">
            <v>35571105.659999996</v>
          </cell>
          <cell r="F208">
            <v>34542611.989999995</v>
          </cell>
          <cell r="G208">
            <v>-1028493.6700000018</v>
          </cell>
          <cell r="H208">
            <v>-2.8913739140713623</v>
          </cell>
          <cell r="I208">
            <v>57485442.619999997</v>
          </cell>
          <cell r="J208">
            <v>54100291.490000002</v>
          </cell>
          <cell r="K208">
            <v>-3385151.1299999952</v>
          </cell>
          <cell r="L208">
            <v>-5.8887102120394097</v>
          </cell>
        </row>
        <row r="209">
          <cell r="C209" t="str">
            <v>11262</v>
          </cell>
          <cell r="D209" t="str">
            <v>สามง่าม,รพช.</v>
          </cell>
          <cell r="E209">
            <v>26120570</v>
          </cell>
          <cell r="F209">
            <v>26094237.279999997</v>
          </cell>
          <cell r="G209">
            <v>-26332.720000002533</v>
          </cell>
          <cell r="H209">
            <v>-0.10081219513970228</v>
          </cell>
          <cell r="I209">
            <v>44187850</v>
          </cell>
          <cell r="J209">
            <v>41931301.239999995</v>
          </cell>
          <cell r="K209">
            <v>-2256548.7600000054</v>
          </cell>
          <cell r="L209">
            <v>-5.1067177063378404</v>
          </cell>
        </row>
        <row r="210">
          <cell r="C210" t="str">
            <v>11263</v>
          </cell>
          <cell r="D210" t="str">
            <v>ทับคล้อ,รพช.</v>
          </cell>
          <cell r="E210">
            <v>29755500</v>
          </cell>
          <cell r="F210">
            <v>29036344.129999999</v>
          </cell>
          <cell r="G210">
            <v>-719155.87000000104</v>
          </cell>
          <cell r="H210">
            <v>-2.4168838366016403</v>
          </cell>
          <cell r="I210">
            <v>46253088.234999999</v>
          </cell>
          <cell r="J210">
            <v>43572237.480000004</v>
          </cell>
          <cell r="K210">
            <v>-2680850.7549999952</v>
          </cell>
          <cell r="L210">
            <v>-5.796047047451804</v>
          </cell>
        </row>
        <row r="211">
          <cell r="C211" t="str">
            <v>11456</v>
          </cell>
          <cell r="D211" t="str">
            <v>สมเด็จพระยุพราชตะพานหิน,รพช.</v>
          </cell>
          <cell r="E211">
            <v>86660600.159999996</v>
          </cell>
          <cell r="F211">
            <v>86422790.669999987</v>
          </cell>
          <cell r="G211">
            <v>-237809.49000000954</v>
          </cell>
          <cell r="H211">
            <v>-0.27441477391218838</v>
          </cell>
          <cell r="I211">
            <v>121704405.18000001</v>
          </cell>
          <cell r="J211">
            <v>116971466.11000001</v>
          </cell>
          <cell r="K211">
            <v>-4732939.0699999928</v>
          </cell>
          <cell r="L211">
            <v>-3.8888806555522848</v>
          </cell>
        </row>
        <row r="212">
          <cell r="C212" t="str">
            <v>11631</v>
          </cell>
          <cell r="D212" t="str">
            <v>วชิรบารมี,รพช.</v>
          </cell>
          <cell r="E212">
            <v>22606432.82</v>
          </cell>
          <cell r="F212">
            <v>20744710.550000001</v>
          </cell>
          <cell r="G212">
            <v>-1861722.2699999996</v>
          </cell>
          <cell r="H212">
            <v>-8.2353650610145195</v>
          </cell>
          <cell r="I212">
            <v>39853876.460000001</v>
          </cell>
          <cell r="J212">
            <v>37317690.280000001</v>
          </cell>
          <cell r="K212">
            <v>-2536186.1799999997</v>
          </cell>
          <cell r="L212">
            <v>-6.3637126555191807</v>
          </cell>
        </row>
        <row r="213">
          <cell r="C213" t="str">
            <v>27978</v>
          </cell>
          <cell r="D213" t="str">
            <v>สากเหล็ก,รพช.</v>
          </cell>
          <cell r="E213">
            <v>7313503.96</v>
          </cell>
          <cell r="F213">
            <v>7774536.2200000007</v>
          </cell>
          <cell r="G213">
            <v>461032.26000000071</v>
          </cell>
          <cell r="H213">
            <v>6.3038491880436576</v>
          </cell>
          <cell r="I213">
            <v>18206767.309999999</v>
          </cell>
          <cell r="J213">
            <v>19266150.269999996</v>
          </cell>
          <cell r="K213">
            <v>1059382.9599999972</v>
          </cell>
          <cell r="L213">
            <v>5.8186219550251241</v>
          </cell>
        </row>
        <row r="214">
          <cell r="C214" t="str">
            <v>27979</v>
          </cell>
          <cell r="D214" t="str">
            <v>บึงนาราง,รพช.</v>
          </cell>
          <cell r="E214">
            <v>6277232.9050000003</v>
          </cell>
          <cell r="F214">
            <v>5882806.5099999998</v>
          </cell>
          <cell r="G214">
            <v>-394426.39500000048</v>
          </cell>
          <cell r="H214">
            <v>-6.2834436919781691</v>
          </cell>
          <cell r="I214">
            <v>14857241.159999998</v>
          </cell>
          <cell r="J214">
            <v>15139639.17</v>
          </cell>
          <cell r="K214">
            <v>282398.01000000164</v>
          </cell>
          <cell r="L214">
            <v>1.9007432601975862</v>
          </cell>
        </row>
        <row r="215">
          <cell r="C215" t="str">
            <v>27980</v>
          </cell>
          <cell r="D215" t="str">
            <v>ดงเจริญ,รพช.</v>
          </cell>
          <cell r="E215">
            <v>6820850</v>
          </cell>
          <cell r="F215">
            <v>7816230.0200000005</v>
          </cell>
          <cell r="G215">
            <v>995380.02000000048</v>
          </cell>
          <cell r="H215">
            <v>14.59319615590433</v>
          </cell>
          <cell r="I215">
            <v>15361682.385</v>
          </cell>
          <cell r="J215">
            <v>15549821.699999999</v>
          </cell>
          <cell r="K215">
            <v>188139.31499999948</v>
          </cell>
          <cell r="L215">
            <v>1.2247311868894593</v>
          </cell>
        </row>
        <row r="216">
          <cell r="E216">
            <v>727092243.71500003</v>
          </cell>
          <cell r="F216">
            <v>696290865.41999996</v>
          </cell>
          <cell r="G216">
            <v>-30801378.294999987</v>
          </cell>
          <cell r="H216">
            <v>-4.2362408018030342</v>
          </cell>
          <cell r="I216">
            <v>1048750371.7899998</v>
          </cell>
          <cell r="J216">
            <v>1012799968.9399999</v>
          </cell>
          <cell r="K216">
            <v>-35950402.849999964</v>
          </cell>
          <cell r="L216">
            <v>-3.4279275428184182</v>
          </cell>
        </row>
        <row r="217">
          <cell r="C217" t="str">
            <v>10720</v>
          </cell>
          <cell r="D217" t="str">
            <v>อุทัยธานี,รพท.</v>
          </cell>
          <cell r="E217">
            <v>253650000</v>
          </cell>
          <cell r="F217">
            <v>263986449.80000001</v>
          </cell>
          <cell r="G217">
            <v>10336449.800000012</v>
          </cell>
          <cell r="H217">
            <v>4.0750836980090721</v>
          </cell>
          <cell r="I217">
            <v>301600000</v>
          </cell>
          <cell r="J217">
            <v>303054276.79000002</v>
          </cell>
          <cell r="K217">
            <v>1454276.7900000215</v>
          </cell>
          <cell r="L217">
            <v>0.48218726458886652</v>
          </cell>
        </row>
        <row r="218">
          <cell r="C218" t="str">
            <v>11221</v>
          </cell>
          <cell r="D218" t="str">
            <v>ทัพทัน,รพช.</v>
          </cell>
          <cell r="E218">
            <v>64396000</v>
          </cell>
          <cell r="F218">
            <v>69305865.969999999</v>
          </cell>
          <cell r="G218">
            <v>4909865.9699999988</v>
          </cell>
          <cell r="H218">
            <v>7.6244890521150372</v>
          </cell>
          <cell r="I218">
            <v>80153394.280000001</v>
          </cell>
          <cell r="J218">
            <v>83037118.860000014</v>
          </cell>
          <cell r="K218">
            <v>2883724.5800000131</v>
          </cell>
          <cell r="L218">
            <v>3.5977572826501802</v>
          </cell>
        </row>
        <row r="219">
          <cell r="C219" t="str">
            <v>11222</v>
          </cell>
          <cell r="D219" t="str">
            <v>สว่างอารมณ์,รพช.</v>
          </cell>
          <cell r="E219">
            <v>29456883.684999999</v>
          </cell>
          <cell r="F219">
            <v>27265827.760000005</v>
          </cell>
          <cell r="G219">
            <v>-2191055.9249999933</v>
          </cell>
          <cell r="H219">
            <v>-7.4381796405562088</v>
          </cell>
          <cell r="I219">
            <v>44688044.82</v>
          </cell>
          <cell r="J219">
            <v>43825895.990000002</v>
          </cell>
          <cell r="K219">
            <v>-862148.82999999821</v>
          </cell>
          <cell r="L219">
            <v>-1.9292605739916955</v>
          </cell>
        </row>
        <row r="220">
          <cell r="C220" t="str">
            <v>11223</v>
          </cell>
          <cell r="D220" t="str">
            <v>หนองฉาง,รพช.</v>
          </cell>
          <cell r="E220">
            <v>61665143.299999997</v>
          </cell>
          <cell r="F220">
            <v>63276702.029999994</v>
          </cell>
          <cell r="G220">
            <v>1611558.7299999967</v>
          </cell>
          <cell r="H220">
            <v>2.6134030406120807</v>
          </cell>
          <cell r="I220">
            <v>85073611.094999999</v>
          </cell>
          <cell r="J220">
            <v>83031541.359999999</v>
          </cell>
          <cell r="K220">
            <v>-2042069.7349999994</v>
          </cell>
          <cell r="L220">
            <v>-2.4003562429243317</v>
          </cell>
        </row>
        <row r="221">
          <cell r="C221" t="str">
            <v>11224</v>
          </cell>
          <cell r="D221" t="str">
            <v>หนองขาหย่าง,รพช.</v>
          </cell>
          <cell r="E221">
            <v>15240986</v>
          </cell>
          <cell r="F221">
            <v>12465064.25</v>
          </cell>
          <cell r="G221">
            <v>-2775921.75</v>
          </cell>
          <cell r="H221">
            <v>-18.213531263659714</v>
          </cell>
          <cell r="I221">
            <v>21139562.489999998</v>
          </cell>
          <cell r="J221">
            <v>18582681.149999999</v>
          </cell>
          <cell r="K221">
            <v>-2556881.34</v>
          </cell>
          <cell r="L221">
            <v>-12.095242468757451</v>
          </cell>
        </row>
        <row r="222">
          <cell r="C222" t="str">
            <v>11225</v>
          </cell>
          <cell r="D222" t="str">
            <v>บ้านไร่,รพช.</v>
          </cell>
          <cell r="E222">
            <v>32617842.369999997</v>
          </cell>
          <cell r="F222">
            <v>33337535.079999998</v>
          </cell>
          <cell r="G222">
            <v>719692.71000000089</v>
          </cell>
          <cell r="H222">
            <v>2.2064387393751481</v>
          </cell>
          <cell r="I222">
            <v>57206147.374999993</v>
          </cell>
          <cell r="J222">
            <v>59397730.18</v>
          </cell>
          <cell r="K222">
            <v>2191582.8050000072</v>
          </cell>
          <cell r="L222">
            <v>3.8310267437407681</v>
          </cell>
        </row>
        <row r="223">
          <cell r="C223" t="str">
            <v>11226</v>
          </cell>
          <cell r="D223" t="str">
            <v>ลานสัก,รพช.</v>
          </cell>
          <cell r="E223">
            <v>35317375.109999999</v>
          </cell>
          <cell r="F223">
            <v>35233195.68</v>
          </cell>
          <cell r="G223">
            <v>-84179.429999999702</v>
          </cell>
          <cell r="H223">
            <v>-0.23835132066812229</v>
          </cell>
          <cell r="I223">
            <v>59926561.134999998</v>
          </cell>
          <cell r="J223">
            <v>60978855.370000005</v>
          </cell>
          <cell r="K223">
            <v>1052294.2350000069</v>
          </cell>
          <cell r="L223">
            <v>1.7559730027382072</v>
          </cell>
        </row>
        <row r="224">
          <cell r="C224" t="str">
            <v>11227</v>
          </cell>
          <cell r="D224" t="str">
            <v>ห้วยคต,รพช.</v>
          </cell>
          <cell r="E224">
            <v>17175982.984999999</v>
          </cell>
          <cell r="F224">
            <v>18216741.93</v>
          </cell>
          <cell r="G224">
            <v>1040758.9450000003</v>
          </cell>
          <cell r="H224">
            <v>6.0593850489308707</v>
          </cell>
          <cell r="I224">
            <v>30194770.460000001</v>
          </cell>
          <cell r="J224">
            <v>30751731.140000001</v>
          </cell>
          <cell r="K224">
            <v>556960.6799999997</v>
          </cell>
          <cell r="L224">
            <v>1.8445600728703129</v>
          </cell>
        </row>
        <row r="225">
          <cell r="E225">
            <v>509520213.45000005</v>
          </cell>
          <cell r="F225">
            <v>523087382.49999994</v>
          </cell>
          <cell r="G225">
            <v>13567169.050000016</v>
          </cell>
          <cell r="H225">
            <v>2.6627342138471177</v>
          </cell>
          <cell r="I225">
            <v>679982091.65499997</v>
          </cell>
          <cell r="J225">
            <v>682659830.84000003</v>
          </cell>
          <cell r="K225">
            <v>2677739.1850000508</v>
          </cell>
          <cell r="L225">
            <v>0.39379554518601134</v>
          </cell>
        </row>
        <row r="226">
          <cell r="E226">
            <v>3481896356.0149994</v>
          </cell>
          <cell r="F226">
            <v>3599928095.2399998</v>
          </cell>
          <cell r="G226">
            <v>118031739.22499993</v>
          </cell>
          <cell r="H226">
            <v>3.3898694032376726</v>
          </cell>
          <cell r="I226">
            <v>5318940416.2099991</v>
          </cell>
          <cell r="J226">
            <v>5383870792.4500008</v>
          </cell>
          <cell r="K226">
            <v>64930376.240000173</v>
          </cell>
          <cell r="L226">
            <v>1.2207389284173669</v>
          </cell>
        </row>
        <row r="227">
          <cell r="C227" t="str">
            <v>10698</v>
          </cell>
          <cell r="D227" t="str">
            <v>นครนายก,รพท.</v>
          </cell>
          <cell r="E227">
            <v>289700000</v>
          </cell>
          <cell r="F227">
            <v>324333867.24000001</v>
          </cell>
          <cell r="G227">
            <v>34633867.24000001</v>
          </cell>
          <cell r="H227">
            <v>11.955080165688647</v>
          </cell>
          <cell r="I227">
            <v>334850000</v>
          </cell>
          <cell r="J227">
            <v>343679691.60000002</v>
          </cell>
          <cell r="K227">
            <v>8829691.6000000238</v>
          </cell>
          <cell r="L227">
            <v>2.6369095415857919</v>
          </cell>
        </row>
        <row r="228">
          <cell r="C228" t="str">
            <v>10863</v>
          </cell>
          <cell r="D228" t="str">
            <v>ปากพลี,รพช.</v>
          </cell>
          <cell r="E228">
            <v>29134000</v>
          </cell>
          <cell r="F228">
            <v>30902757.439999998</v>
          </cell>
          <cell r="G228">
            <v>1768757.4399999976</v>
          </cell>
          <cell r="H228">
            <v>6.0711108670282066</v>
          </cell>
          <cell r="I228">
            <v>35811000</v>
          </cell>
          <cell r="J228">
            <v>37829752.150000006</v>
          </cell>
          <cell r="K228">
            <v>2018752.150000006</v>
          </cell>
          <cell r="L228">
            <v>5.6372403730697442</v>
          </cell>
        </row>
        <row r="229">
          <cell r="C229" t="str">
            <v>10864</v>
          </cell>
          <cell r="D229" t="str">
            <v>บ้านนา,รพช.</v>
          </cell>
          <cell r="E229">
            <v>55179107.24000001</v>
          </cell>
          <cell r="F229">
            <v>54103004.329999998</v>
          </cell>
          <cell r="G229">
            <v>-1076102.9100000113</v>
          </cell>
          <cell r="H229">
            <v>-1.9501999286061868</v>
          </cell>
          <cell r="I229">
            <v>79313679.049999997</v>
          </cell>
          <cell r="J229">
            <v>79155821.75</v>
          </cell>
          <cell r="K229">
            <v>-157857.29999999702</v>
          </cell>
          <cell r="L229">
            <v>-0.19902909799516735</v>
          </cell>
        </row>
        <row r="230">
          <cell r="C230" t="str">
            <v>10865</v>
          </cell>
          <cell r="D230" t="str">
            <v>องครักษ์,รพช.</v>
          </cell>
          <cell r="E230">
            <v>38312545.850000001</v>
          </cell>
          <cell r="F230">
            <v>36907327.25</v>
          </cell>
          <cell r="G230">
            <v>-1405218.6000000015</v>
          </cell>
          <cell r="H230">
            <v>-3.6677766220539518</v>
          </cell>
          <cell r="I230">
            <v>54803562.165000007</v>
          </cell>
          <cell r="J230">
            <v>54983735.210000001</v>
          </cell>
          <cell r="K230">
            <v>180173.04499999434</v>
          </cell>
          <cell r="L230">
            <v>0.32876155834092996</v>
          </cell>
        </row>
        <row r="231">
          <cell r="E231">
            <v>412325653.09000003</v>
          </cell>
          <cell r="F231">
            <v>446246956.25999999</v>
          </cell>
          <cell r="G231">
            <v>33921303.169999994</v>
          </cell>
          <cell r="H231">
            <v>8.2268233654130309</v>
          </cell>
          <cell r="I231">
            <v>504778241.21500003</v>
          </cell>
          <cell r="J231">
            <v>515649000.70999998</v>
          </cell>
          <cell r="K231">
            <v>10870759.495000027</v>
          </cell>
          <cell r="L231">
            <v>2.1535713324001713</v>
          </cell>
        </row>
        <row r="232">
          <cell r="C232" t="str">
            <v>10686</v>
          </cell>
          <cell r="D232" t="str">
            <v>พระนั่งเกล้า,รพท.</v>
          </cell>
          <cell r="E232">
            <v>686000000</v>
          </cell>
          <cell r="F232">
            <v>757330843.16999996</v>
          </cell>
          <cell r="G232">
            <v>71330843.169999957</v>
          </cell>
          <cell r="H232">
            <v>10.39808209475218</v>
          </cell>
          <cell r="I232">
            <v>873800000</v>
          </cell>
          <cell r="J232">
            <v>950883037.88999999</v>
          </cell>
          <cell r="K232">
            <v>77083037.889999986</v>
          </cell>
          <cell r="L232">
            <v>8.8215882227054223</v>
          </cell>
        </row>
        <row r="233">
          <cell r="C233" t="str">
            <v>10756</v>
          </cell>
          <cell r="D233" t="str">
            <v>บางกรวย,รพช.</v>
          </cell>
          <cell r="E233">
            <v>63759589.184999995</v>
          </cell>
          <cell r="F233">
            <v>81774511.140000001</v>
          </cell>
          <cell r="G233">
            <v>18014921.955000006</v>
          </cell>
          <cell r="H233">
            <v>28.25445111123485</v>
          </cell>
          <cell r="I233">
            <v>79792100.650000006</v>
          </cell>
          <cell r="J233">
            <v>98653955.279999986</v>
          </cell>
          <cell r="K233">
            <v>18861854.62999998</v>
          </cell>
          <cell r="L233">
            <v>23.638749295165947</v>
          </cell>
        </row>
        <row r="234">
          <cell r="C234" t="str">
            <v>10757</v>
          </cell>
          <cell r="D234" t="str">
            <v>บางใหญ่,รพช.</v>
          </cell>
          <cell r="E234">
            <v>93916034.145000011</v>
          </cell>
          <cell r="F234">
            <v>91785896.799999997</v>
          </cell>
          <cell r="G234">
            <v>-2130137.3450000137</v>
          </cell>
          <cell r="H234">
            <v>-2.2681295738182743</v>
          </cell>
          <cell r="I234">
            <v>141604379.06999999</v>
          </cell>
          <cell r="J234">
            <v>131088934.38000001</v>
          </cell>
          <cell r="K234">
            <v>-10515444.689999983</v>
          </cell>
          <cell r="L234">
            <v>-7.4259318525748625</v>
          </cell>
        </row>
        <row r="235">
          <cell r="C235" t="str">
            <v>10758</v>
          </cell>
          <cell r="D235" t="str">
            <v>บางบัวทอง,รพช.</v>
          </cell>
          <cell r="E235">
            <v>73494350</v>
          </cell>
          <cell r="F235">
            <v>65573076.440000005</v>
          </cell>
          <cell r="G235">
            <v>-7921273.5599999949</v>
          </cell>
          <cell r="H235">
            <v>-10.778071457193642</v>
          </cell>
          <cell r="I235">
            <v>132016259.58500001</v>
          </cell>
          <cell r="J235">
            <v>119402094.07000001</v>
          </cell>
          <cell r="K235">
            <v>-12614165.515000001</v>
          </cell>
          <cell r="L235">
            <v>-9.5550090228683082</v>
          </cell>
        </row>
        <row r="236">
          <cell r="C236" t="str">
            <v>10759</v>
          </cell>
          <cell r="D236" t="str">
            <v>ไทรน้อย,รพช.</v>
          </cell>
          <cell r="E236">
            <v>54031323</v>
          </cell>
          <cell r="F236">
            <v>56266398.299999997</v>
          </cell>
          <cell r="G236">
            <v>2235075.299999997</v>
          </cell>
          <cell r="H236">
            <v>4.1366288587825188</v>
          </cell>
          <cell r="I236">
            <v>84538588.765000001</v>
          </cell>
          <cell r="J236">
            <v>85584654.519999996</v>
          </cell>
          <cell r="K236">
            <v>1046065.7549999952</v>
          </cell>
          <cell r="L236">
            <v>1.2373825613624143</v>
          </cell>
        </row>
        <row r="237">
          <cell r="C237" t="str">
            <v>10760</v>
          </cell>
          <cell r="D237" t="str">
            <v>ปากเกร็ด,รพช.</v>
          </cell>
          <cell r="E237">
            <v>103310500</v>
          </cell>
          <cell r="F237">
            <v>92456693.849999994</v>
          </cell>
          <cell r="G237">
            <v>-10853806.150000006</v>
          </cell>
          <cell r="H237">
            <v>-10.506004859138235</v>
          </cell>
          <cell r="I237">
            <v>129128148.745</v>
          </cell>
          <cell r="J237">
            <v>125220261.40000001</v>
          </cell>
          <cell r="K237">
            <v>-3907887.3449999988</v>
          </cell>
          <cell r="L237">
            <v>-3.0263636418401894</v>
          </cell>
        </row>
        <row r="238">
          <cell r="C238" t="str">
            <v>28875</v>
          </cell>
          <cell r="D238" t="str">
            <v>บางบัวทอง ๒,รพช.</v>
          </cell>
          <cell r="E238">
            <v>28320550</v>
          </cell>
          <cell r="F238">
            <v>13721322.310000001</v>
          </cell>
          <cell r="G238">
            <v>-14599227.689999999</v>
          </cell>
          <cell r="H238">
            <v>-51.54994408653787</v>
          </cell>
          <cell r="I238">
            <v>27547124</v>
          </cell>
          <cell r="J238">
            <v>25716584.759999998</v>
          </cell>
          <cell r="K238">
            <v>-1830539.2400000021</v>
          </cell>
          <cell r="L238">
            <v>-6.6451192509243517</v>
          </cell>
        </row>
        <row r="239">
          <cell r="E239">
            <v>1102832346.3299999</v>
          </cell>
          <cell r="F239">
            <v>1158908742.0099998</v>
          </cell>
          <cell r="G239">
            <v>56076395.679999962</v>
          </cell>
          <cell r="H239">
            <v>5.0847616019434616</v>
          </cell>
          <cell r="I239">
            <v>1468426600.8150001</v>
          </cell>
          <cell r="J239">
            <v>1536549522.3</v>
          </cell>
          <cell r="K239">
            <v>68122921.484999985</v>
          </cell>
          <cell r="L239">
            <v>4.6391778415884515</v>
          </cell>
        </row>
        <row r="240">
          <cell r="C240" t="str">
            <v>10687</v>
          </cell>
          <cell r="D240" t="str">
            <v>ปทุมธานี,รพท.</v>
          </cell>
          <cell r="E240">
            <v>356850000</v>
          </cell>
          <cell r="F240">
            <v>352094849.69999999</v>
          </cell>
          <cell r="G240">
            <v>-4755150.3000000119</v>
          </cell>
          <cell r="H240">
            <v>-1.3325347625052577</v>
          </cell>
          <cell r="I240">
            <v>527975000</v>
          </cell>
          <cell r="J240">
            <v>516364457.4199999</v>
          </cell>
          <cell r="K240">
            <v>-11610542.580000103</v>
          </cell>
          <cell r="L240">
            <v>-2.1990705203845073</v>
          </cell>
        </row>
        <row r="241">
          <cell r="C241" t="str">
            <v>10761</v>
          </cell>
          <cell r="D241" t="str">
            <v>คลองหลวง,รพช.</v>
          </cell>
          <cell r="E241">
            <v>51658405</v>
          </cell>
          <cell r="F241">
            <v>59224347.739999995</v>
          </cell>
          <cell r="G241">
            <v>7565942.7399999946</v>
          </cell>
          <cell r="H241">
            <v>14.6461021009069</v>
          </cell>
          <cell r="I241">
            <v>92223265</v>
          </cell>
          <cell r="J241">
            <v>101369043.69000001</v>
          </cell>
          <cell r="K241">
            <v>9145778.6900000125</v>
          </cell>
          <cell r="L241">
            <v>9.9169972891330751</v>
          </cell>
        </row>
        <row r="242">
          <cell r="C242" t="str">
            <v>10762</v>
          </cell>
          <cell r="D242" t="str">
            <v>ธัญบุรี,รพช.</v>
          </cell>
          <cell r="E242">
            <v>44130000</v>
          </cell>
          <cell r="F242">
            <v>50419517.369999997</v>
          </cell>
          <cell r="G242">
            <v>6289517.3699999973</v>
          </cell>
          <cell r="H242">
            <v>14.252248742352137</v>
          </cell>
          <cell r="I242">
            <v>94368835</v>
          </cell>
          <cell r="J242">
            <v>97267523.790000021</v>
          </cell>
          <cell r="K242">
            <v>2898688.7900000215</v>
          </cell>
          <cell r="L242">
            <v>3.071658975126716</v>
          </cell>
        </row>
        <row r="243">
          <cell r="C243" t="str">
            <v>10763</v>
          </cell>
          <cell r="D243" t="str">
            <v>ประชาธิปัตย์,รพช.</v>
          </cell>
          <cell r="E243">
            <v>35337000</v>
          </cell>
          <cell r="F243">
            <v>38918610.989999995</v>
          </cell>
          <cell r="G243">
            <v>3581610.9899999946</v>
          </cell>
          <cell r="H243">
            <v>10.13558307156803</v>
          </cell>
          <cell r="I243">
            <v>67780550</v>
          </cell>
          <cell r="J243">
            <v>61646402.980000004</v>
          </cell>
          <cell r="K243">
            <v>-6134147.0199999958</v>
          </cell>
          <cell r="L243">
            <v>-9.0500106889070615</v>
          </cell>
        </row>
        <row r="244">
          <cell r="C244" t="str">
            <v>10764</v>
          </cell>
          <cell r="D244" t="str">
            <v>หนองเสือ,รพช.</v>
          </cell>
          <cell r="E244">
            <v>32334750</v>
          </cell>
          <cell r="F244">
            <v>32524040.810000002</v>
          </cell>
          <cell r="G244">
            <v>189290.81000000238</v>
          </cell>
          <cell r="H244">
            <v>0.58540984544492347</v>
          </cell>
          <cell r="I244">
            <v>49930000</v>
          </cell>
          <cell r="J244">
            <v>46074223.160000004</v>
          </cell>
          <cell r="K244">
            <v>-3855776.8399999961</v>
          </cell>
          <cell r="L244">
            <v>-7.7223649909873755</v>
          </cell>
        </row>
        <row r="245">
          <cell r="C245" t="str">
            <v>10765</v>
          </cell>
          <cell r="D245" t="str">
            <v>ลาดหลุมแก้ว,รพช.</v>
          </cell>
          <cell r="E245">
            <v>31429052</v>
          </cell>
          <cell r="F245">
            <v>35641607.700000003</v>
          </cell>
          <cell r="G245">
            <v>4212555.700000003</v>
          </cell>
          <cell r="H245">
            <v>13.403381368295813</v>
          </cell>
          <cell r="I245">
            <v>53819551.5</v>
          </cell>
          <cell r="J245">
            <v>46589033.609999999</v>
          </cell>
          <cell r="K245">
            <v>-7230517.8900000006</v>
          </cell>
          <cell r="L245">
            <v>-13.434742000776428</v>
          </cell>
        </row>
        <row r="246">
          <cell r="C246" t="str">
            <v>10766</v>
          </cell>
          <cell r="D246" t="str">
            <v>ลำลูกกา,รพช.</v>
          </cell>
          <cell r="E246">
            <v>46952500</v>
          </cell>
          <cell r="F246">
            <v>44549570.450000003</v>
          </cell>
          <cell r="G246">
            <v>-2402929.549999997</v>
          </cell>
          <cell r="H246">
            <v>-5.1177882966828108</v>
          </cell>
          <cell r="I246">
            <v>73332519.5</v>
          </cell>
          <cell r="J246">
            <v>77082112.760000005</v>
          </cell>
          <cell r="K246">
            <v>3749593.2600000054</v>
          </cell>
          <cell r="L246">
            <v>5.1131384623979894</v>
          </cell>
        </row>
        <row r="247">
          <cell r="C247" t="str">
            <v>10767</v>
          </cell>
          <cell r="D247" t="str">
            <v>สามโคก,รพช.</v>
          </cell>
          <cell r="E247">
            <v>20770000</v>
          </cell>
          <cell r="F247">
            <v>26357986.379999999</v>
          </cell>
          <cell r="G247">
            <v>5587986.379999999</v>
          </cell>
          <cell r="H247">
            <v>26.904123158401539</v>
          </cell>
          <cell r="I247">
            <v>35290000</v>
          </cell>
          <cell r="J247">
            <v>37124830.809999995</v>
          </cell>
          <cell r="K247">
            <v>1834830.8099999949</v>
          </cell>
          <cell r="L247">
            <v>5.1992938792859027</v>
          </cell>
        </row>
        <row r="248">
          <cell r="E248">
            <v>619461707</v>
          </cell>
          <cell r="F248">
            <v>639730531.1400001</v>
          </cell>
          <cell r="G248">
            <v>20268824.139999982</v>
          </cell>
          <cell r="H248">
            <v>3.2720059869657101</v>
          </cell>
          <cell r="I248">
            <v>994719721</v>
          </cell>
          <cell r="J248">
            <v>983517628.21999979</v>
          </cell>
          <cell r="K248">
            <v>-11202092.780000061</v>
          </cell>
          <cell r="L248">
            <v>-1.1261556942631543</v>
          </cell>
        </row>
        <row r="249">
          <cell r="C249" t="str">
            <v>10660</v>
          </cell>
          <cell r="D249" t="str">
            <v>พระนครศรีอยุธยา,รพศ.</v>
          </cell>
          <cell r="E249">
            <v>508675000</v>
          </cell>
          <cell r="F249">
            <v>543423443.18999994</v>
          </cell>
          <cell r="G249">
            <v>34748443.189999938</v>
          </cell>
          <cell r="H249">
            <v>6.8311678753624498</v>
          </cell>
          <cell r="I249">
            <v>682375599.06999993</v>
          </cell>
          <cell r="J249">
            <v>699252367.44000006</v>
          </cell>
          <cell r="K249">
            <v>16876768.370000124</v>
          </cell>
          <cell r="L249">
            <v>2.4732373773331333</v>
          </cell>
        </row>
        <row r="250">
          <cell r="C250" t="str">
            <v>10688</v>
          </cell>
          <cell r="D250" t="str">
            <v>เสนา,รพท.</v>
          </cell>
          <cell r="E250">
            <v>165085000</v>
          </cell>
          <cell r="F250">
            <v>181619493.37</v>
          </cell>
          <cell r="G250">
            <v>16534493.370000005</v>
          </cell>
          <cell r="H250">
            <v>10.01574544628525</v>
          </cell>
          <cell r="I250">
            <v>220525000</v>
          </cell>
          <cell r="J250">
            <v>221252881.92000002</v>
          </cell>
          <cell r="K250">
            <v>727881.92000001669</v>
          </cell>
          <cell r="L250">
            <v>0.33006775649020142</v>
          </cell>
        </row>
        <row r="251">
          <cell r="C251" t="str">
            <v>10768</v>
          </cell>
          <cell r="D251" t="str">
            <v>ท่าเรือ,รพช.</v>
          </cell>
          <cell r="E251">
            <v>36331410</v>
          </cell>
          <cell r="F251">
            <v>36783901.969999999</v>
          </cell>
          <cell r="G251">
            <v>452491.96999999881</v>
          </cell>
          <cell r="H251">
            <v>1.2454566723394407</v>
          </cell>
          <cell r="I251">
            <v>53181341.910000004</v>
          </cell>
          <cell r="J251">
            <v>52774548.919999987</v>
          </cell>
          <cell r="K251">
            <v>-406792.99000001699</v>
          </cell>
          <cell r="L251">
            <v>-0.76491674596786596</v>
          </cell>
        </row>
        <row r="252">
          <cell r="C252" t="str">
            <v>10769</v>
          </cell>
          <cell r="D252" t="str">
            <v>สมเด็จพระสังฆราช(นครหลวง),รพช.</v>
          </cell>
          <cell r="E252">
            <v>31186597.565000001</v>
          </cell>
          <cell r="F252">
            <v>25048800.880000003</v>
          </cell>
          <cell r="G252">
            <v>-6137796.6849999987</v>
          </cell>
          <cell r="H252">
            <v>-19.680879493851251</v>
          </cell>
          <cell r="I252">
            <v>43169427.649999999</v>
          </cell>
          <cell r="J252">
            <v>38778685.870000005</v>
          </cell>
          <cell r="K252">
            <v>-4390741.7799999937</v>
          </cell>
          <cell r="L252">
            <v>-10.170952034848193</v>
          </cell>
        </row>
        <row r="253">
          <cell r="C253" t="str">
            <v>10770</v>
          </cell>
          <cell r="D253" t="str">
            <v>บางไทร,รพช.</v>
          </cell>
          <cell r="E253">
            <v>27337556.470000003</v>
          </cell>
          <cell r="F253">
            <v>29131140.060000002</v>
          </cell>
          <cell r="G253">
            <v>1793583.5899999999</v>
          </cell>
          <cell r="H253">
            <v>6.5608774945495334</v>
          </cell>
          <cell r="I253">
            <v>41610769.215000004</v>
          </cell>
          <cell r="J253">
            <v>40717916.590000004</v>
          </cell>
          <cell r="K253">
            <v>-892852.625</v>
          </cell>
          <cell r="L253">
            <v>-2.1457248732574286</v>
          </cell>
        </row>
        <row r="254">
          <cell r="C254" t="str">
            <v>10771</v>
          </cell>
          <cell r="D254" t="str">
            <v>บางบาล,รพช.</v>
          </cell>
          <cell r="E254">
            <v>25029000</v>
          </cell>
          <cell r="F254">
            <v>23287847.66</v>
          </cell>
          <cell r="G254">
            <v>-1741152.3399999999</v>
          </cell>
          <cell r="H254">
            <v>-6.9565397738623194</v>
          </cell>
          <cell r="I254">
            <v>38717747.5</v>
          </cell>
          <cell r="J254">
            <v>33032652.159999996</v>
          </cell>
          <cell r="K254">
            <v>-5685095.3400000036</v>
          </cell>
          <cell r="L254">
            <v>-14.683435135269693</v>
          </cell>
        </row>
        <row r="255">
          <cell r="C255" t="str">
            <v>10772</v>
          </cell>
          <cell r="D255" t="str">
            <v>บางปะอิน,รพช.</v>
          </cell>
          <cell r="E255">
            <v>59748111.405000001</v>
          </cell>
          <cell r="F255">
            <v>64646110.209999993</v>
          </cell>
          <cell r="G255">
            <v>4897998.8049999923</v>
          </cell>
          <cell r="H255">
            <v>8.1977466564576709</v>
          </cell>
          <cell r="I255">
            <v>99022758.25</v>
          </cell>
          <cell r="J255">
            <v>102282918.09999998</v>
          </cell>
          <cell r="K255">
            <v>3260159.8499999791</v>
          </cell>
          <cell r="L255">
            <v>3.2923339115328867</v>
          </cell>
        </row>
        <row r="256">
          <cell r="C256" t="str">
            <v>10773</v>
          </cell>
          <cell r="D256" t="str">
            <v>บางปะหัน,รพช.</v>
          </cell>
          <cell r="E256">
            <v>25313900</v>
          </cell>
          <cell r="F256">
            <v>23499601.649999999</v>
          </cell>
          <cell r="G256">
            <v>-1814298.3500000015</v>
          </cell>
          <cell r="H256">
            <v>-7.167202011543071</v>
          </cell>
          <cell r="I256">
            <v>41305886.509999998</v>
          </cell>
          <cell r="J256">
            <v>40599251.039999999</v>
          </cell>
          <cell r="K256">
            <v>-706635.46999999881</v>
          </cell>
          <cell r="L256">
            <v>-1.7107379352067049</v>
          </cell>
        </row>
        <row r="257">
          <cell r="C257" t="str">
            <v>10774</v>
          </cell>
          <cell r="D257" t="str">
            <v>ผักไห่,รพช.</v>
          </cell>
          <cell r="E257">
            <v>26641296</v>
          </cell>
          <cell r="F257">
            <v>28596077.899999999</v>
          </cell>
          <cell r="G257">
            <v>1954781.8999999985</v>
          </cell>
          <cell r="H257">
            <v>7.3374129396707968</v>
          </cell>
          <cell r="I257">
            <v>43514324.339999996</v>
          </cell>
          <cell r="J257">
            <v>43077917.919999994</v>
          </cell>
          <cell r="K257">
            <v>-436406.42000000179</v>
          </cell>
          <cell r="L257">
            <v>-1.0029028983424675</v>
          </cell>
        </row>
        <row r="258">
          <cell r="C258" t="str">
            <v>10775</v>
          </cell>
          <cell r="D258" t="str">
            <v>ภาชี,รพช.</v>
          </cell>
          <cell r="E258">
            <v>27485000</v>
          </cell>
          <cell r="F258">
            <v>26390254.140000004</v>
          </cell>
          <cell r="G258">
            <v>-1094745.8599999957</v>
          </cell>
          <cell r="H258">
            <v>-3.983066618155342</v>
          </cell>
          <cell r="I258">
            <v>43275000</v>
          </cell>
          <cell r="J258">
            <v>40297360.81000001</v>
          </cell>
          <cell r="K258">
            <v>-2977639.1899999902</v>
          </cell>
          <cell r="L258">
            <v>-6.880737585210837</v>
          </cell>
        </row>
        <row r="259">
          <cell r="C259" t="str">
            <v>10776</v>
          </cell>
          <cell r="D259" t="str">
            <v>ลาดบัวหลวง,รพช.</v>
          </cell>
          <cell r="E259">
            <v>27059465</v>
          </cell>
          <cell r="F259">
            <v>28078620.82</v>
          </cell>
          <cell r="G259">
            <v>1019155.8200000003</v>
          </cell>
          <cell r="H259">
            <v>3.7663561345355507</v>
          </cell>
          <cell r="I259">
            <v>42974625.5</v>
          </cell>
          <cell r="J259">
            <v>40984123.620000005</v>
          </cell>
          <cell r="K259">
            <v>-1990501.8799999952</v>
          </cell>
          <cell r="L259">
            <v>-4.6318073906193673</v>
          </cell>
        </row>
        <row r="260">
          <cell r="C260" t="str">
            <v>10777</v>
          </cell>
          <cell r="D260" t="str">
            <v>วังน้อย,รพช.</v>
          </cell>
          <cell r="E260">
            <v>38457373.615000002</v>
          </cell>
          <cell r="F260">
            <v>40308194.549999997</v>
          </cell>
          <cell r="G260">
            <v>1850820.9349999949</v>
          </cell>
          <cell r="H260">
            <v>4.8126555742696286</v>
          </cell>
          <cell r="I260">
            <v>70509880.269999996</v>
          </cell>
          <cell r="J260">
            <v>67930171.700000003</v>
          </cell>
          <cell r="K260">
            <v>-2579708.5699999928</v>
          </cell>
          <cell r="L260">
            <v>-3.6586483484607299</v>
          </cell>
        </row>
        <row r="261">
          <cell r="C261" t="str">
            <v>10778</v>
          </cell>
          <cell r="D261" t="str">
            <v>บางซ้าย,รพช.</v>
          </cell>
          <cell r="E261">
            <v>14804700</v>
          </cell>
          <cell r="F261">
            <v>14990392.579999998</v>
          </cell>
          <cell r="G261">
            <v>185692.57999999821</v>
          </cell>
          <cell r="H261">
            <v>1.2542812755408634</v>
          </cell>
          <cell r="I261">
            <v>23657650</v>
          </cell>
          <cell r="J261">
            <v>22771568.640000001</v>
          </cell>
          <cell r="K261">
            <v>-886081.3599999994</v>
          </cell>
          <cell r="L261">
            <v>-3.7454327035863639</v>
          </cell>
        </row>
        <row r="262">
          <cell r="C262" t="str">
            <v>10779</v>
          </cell>
          <cell r="D262" t="str">
            <v>อุทัย,รพช.</v>
          </cell>
          <cell r="E262">
            <v>32700629.399999999</v>
          </cell>
          <cell r="F262">
            <v>32587715.289999999</v>
          </cell>
          <cell r="G262">
            <v>-112914.1099999994</v>
          </cell>
          <cell r="H262">
            <v>-0.34529644252045927</v>
          </cell>
          <cell r="I262">
            <v>53073838.710000001</v>
          </cell>
          <cell r="J262">
            <v>54270827.600000001</v>
          </cell>
          <cell r="K262">
            <v>1196988.8900000006</v>
          </cell>
          <cell r="L262">
            <v>2.255327519346114</v>
          </cell>
        </row>
        <row r="263">
          <cell r="C263" t="str">
            <v>10780</v>
          </cell>
          <cell r="D263" t="str">
            <v>มหาราช,รพช.</v>
          </cell>
          <cell r="E263">
            <v>16914500.5</v>
          </cell>
          <cell r="F263">
            <v>18535769.34</v>
          </cell>
          <cell r="G263">
            <v>1621268.8399999999</v>
          </cell>
          <cell r="H263">
            <v>9.58508257456376</v>
          </cell>
          <cell r="I263">
            <v>23886995</v>
          </cell>
          <cell r="J263">
            <v>25508809.109999996</v>
          </cell>
          <cell r="K263">
            <v>1621814.1099999957</v>
          </cell>
          <cell r="L263">
            <v>6.7895275651039224</v>
          </cell>
        </row>
        <row r="264">
          <cell r="C264" t="str">
            <v>10781</v>
          </cell>
          <cell r="D264" t="str">
            <v>บ้านแพรก,รพช.</v>
          </cell>
          <cell r="E264">
            <v>19507000</v>
          </cell>
          <cell r="F264">
            <v>19179502.920000002</v>
          </cell>
          <cell r="G264">
            <v>-327497.07999999821</v>
          </cell>
          <cell r="H264">
            <v>-1.6788695340134219</v>
          </cell>
          <cell r="I264">
            <v>27635000</v>
          </cell>
          <cell r="J264">
            <v>27209052.399999999</v>
          </cell>
          <cell r="K264">
            <v>-425947.60000000149</v>
          </cell>
          <cell r="L264">
            <v>-1.5413338158132857</v>
          </cell>
        </row>
        <row r="265">
          <cell r="E265">
            <v>1082276539.9549999</v>
          </cell>
          <cell r="F265">
            <v>1136106866.53</v>
          </cell>
          <cell r="G265">
            <v>53830326.574999928</v>
          </cell>
          <cell r="H265">
            <v>4.9738051771165752</v>
          </cell>
          <cell r="I265">
            <v>1548435843.9249997</v>
          </cell>
          <cell r="J265">
            <v>1550741053.8399999</v>
          </cell>
          <cell r="K265">
            <v>2305209.915000122</v>
          </cell>
          <cell r="L265">
            <v>0.14887345343006522</v>
          </cell>
        </row>
        <row r="266">
          <cell r="C266" t="str">
            <v>10690</v>
          </cell>
          <cell r="D266" t="str">
            <v>พระนารายณ์มหาราช,รพท.</v>
          </cell>
          <cell r="E266">
            <v>541175000</v>
          </cell>
          <cell r="F266">
            <v>455829996.44999999</v>
          </cell>
          <cell r="G266">
            <v>-85345003.550000012</v>
          </cell>
          <cell r="H266">
            <v>-15.770315249226222</v>
          </cell>
          <cell r="I266">
            <v>617156751</v>
          </cell>
          <cell r="J266">
            <v>525255616.75999999</v>
          </cell>
          <cell r="K266">
            <v>-91901134.24000001</v>
          </cell>
          <cell r="L266">
            <v>-14.891052247437866</v>
          </cell>
        </row>
        <row r="267">
          <cell r="C267" t="str">
            <v>10691</v>
          </cell>
          <cell r="D267" t="str">
            <v>บ้านหมี่,รพท.</v>
          </cell>
          <cell r="E267">
            <v>171923500</v>
          </cell>
          <cell r="F267">
            <v>160626912.22999999</v>
          </cell>
          <cell r="G267">
            <v>-11296587.770000011</v>
          </cell>
          <cell r="H267">
            <v>-6.5707060233185182</v>
          </cell>
          <cell r="I267">
            <v>218160400</v>
          </cell>
          <cell r="J267">
            <v>202896081.36000001</v>
          </cell>
          <cell r="K267">
            <v>-15264318.639999986</v>
          </cell>
          <cell r="L267">
            <v>-6.9968328990962547</v>
          </cell>
        </row>
        <row r="268">
          <cell r="C268" t="str">
            <v>10789</v>
          </cell>
          <cell r="D268" t="str">
            <v>พัฒนานิคม,รพช.</v>
          </cell>
          <cell r="E268">
            <v>38931342.830000006</v>
          </cell>
          <cell r="F268">
            <v>42909389.390000001</v>
          </cell>
          <cell r="G268">
            <v>3978046.5599999949</v>
          </cell>
          <cell r="H268">
            <v>10.218107752847821</v>
          </cell>
          <cell r="I268">
            <v>68538888.13499999</v>
          </cell>
          <cell r="J268">
            <v>69146795.250000015</v>
          </cell>
          <cell r="K268">
            <v>607907.11500002444</v>
          </cell>
          <cell r="L268">
            <v>0.88695211075300662</v>
          </cell>
        </row>
        <row r="269">
          <cell r="C269" t="str">
            <v>10790</v>
          </cell>
          <cell r="D269" t="str">
            <v>โคกสำโรง,รพช.</v>
          </cell>
          <cell r="E269">
            <v>56793622.5</v>
          </cell>
          <cell r="F269">
            <v>55747187.090000004</v>
          </cell>
          <cell r="G269">
            <v>-1046435.4099999964</v>
          </cell>
          <cell r="H269">
            <v>-1.8425227409996543</v>
          </cell>
          <cell r="I269">
            <v>99747787.5</v>
          </cell>
          <cell r="J269">
            <v>98779073.279999986</v>
          </cell>
          <cell r="K269">
            <v>-968714.22000001371</v>
          </cell>
          <cell r="L269">
            <v>-0.97116361603510637</v>
          </cell>
        </row>
        <row r="270">
          <cell r="C270" t="str">
            <v>10791</v>
          </cell>
          <cell r="D270" t="str">
            <v>ชัยบาดาล,รพช.</v>
          </cell>
          <cell r="E270">
            <v>93271350</v>
          </cell>
          <cell r="F270">
            <v>92272089.150000006</v>
          </cell>
          <cell r="G270">
            <v>-999260.84999999404</v>
          </cell>
          <cell r="H270">
            <v>-1.0713481149356088</v>
          </cell>
          <cell r="I270">
            <v>150335850</v>
          </cell>
          <cell r="J270">
            <v>150143231.75000003</v>
          </cell>
          <cell r="K270">
            <v>-192618.2499999702</v>
          </cell>
          <cell r="L270">
            <v>-0.12812529413308282</v>
          </cell>
        </row>
        <row r="271">
          <cell r="C271" t="str">
            <v>10792</v>
          </cell>
          <cell r="D271" t="str">
            <v>ท่าวุ้ง,รพช.</v>
          </cell>
          <cell r="E271">
            <v>33984850</v>
          </cell>
          <cell r="F271">
            <v>33806813.43</v>
          </cell>
          <cell r="G271">
            <v>-178036.5700000003</v>
          </cell>
          <cell r="H271">
            <v>-0.52387040107577432</v>
          </cell>
          <cell r="I271">
            <v>50395801</v>
          </cell>
          <cell r="J271">
            <v>52022991.750000007</v>
          </cell>
          <cell r="K271">
            <v>1627190.7500000075</v>
          </cell>
          <cell r="L271">
            <v>3.2288220798395635</v>
          </cell>
        </row>
        <row r="272">
          <cell r="C272" t="str">
            <v>10793</v>
          </cell>
          <cell r="D272" t="str">
            <v>ท่าหลวง,รพช.</v>
          </cell>
          <cell r="E272">
            <v>26149000</v>
          </cell>
          <cell r="F272">
            <v>25104901.479999997</v>
          </cell>
          <cell r="G272">
            <v>-1044098.5200000033</v>
          </cell>
          <cell r="H272">
            <v>-3.9928812574094739</v>
          </cell>
          <cell r="I272">
            <v>45971250</v>
          </cell>
          <cell r="J272">
            <v>43970733.32</v>
          </cell>
          <cell r="K272">
            <v>-2000516.6799999997</v>
          </cell>
          <cell r="L272">
            <v>-4.3516690975337839</v>
          </cell>
        </row>
        <row r="273">
          <cell r="C273" t="str">
            <v>10794</v>
          </cell>
          <cell r="D273" t="str">
            <v>สระโบสถ์,รพช.</v>
          </cell>
          <cell r="E273">
            <v>17000650</v>
          </cell>
          <cell r="F273">
            <v>17043827.710000001</v>
          </cell>
          <cell r="G273">
            <v>43177.710000000894</v>
          </cell>
          <cell r="H273">
            <v>0.25397681853341431</v>
          </cell>
          <cell r="I273">
            <v>30253500</v>
          </cell>
          <cell r="J273">
            <v>29954375.570000004</v>
          </cell>
          <cell r="K273">
            <v>-299124.42999999598</v>
          </cell>
          <cell r="L273">
            <v>-0.98872669277933456</v>
          </cell>
        </row>
        <row r="274">
          <cell r="C274" t="str">
            <v>10795</v>
          </cell>
          <cell r="D274" t="str">
            <v>โคกเจริญ,รพช.</v>
          </cell>
          <cell r="E274">
            <v>17800650</v>
          </cell>
          <cell r="F274">
            <v>16427012.74</v>
          </cell>
          <cell r="G274">
            <v>-1373637.2599999998</v>
          </cell>
          <cell r="H274">
            <v>-7.7167814658453473</v>
          </cell>
          <cell r="I274">
            <v>35139993.5</v>
          </cell>
          <cell r="J274">
            <v>35153680.899999999</v>
          </cell>
          <cell r="K274">
            <v>13687.39999999851</v>
          </cell>
          <cell r="L274">
            <v>3.8951060136076888E-2</v>
          </cell>
        </row>
        <row r="275">
          <cell r="C275" t="str">
            <v>10796</v>
          </cell>
          <cell r="D275" t="str">
            <v>ลำสนธิ,รพช.</v>
          </cell>
          <cell r="E275">
            <v>17529835</v>
          </cell>
          <cell r="F275">
            <v>17748345.580000002</v>
          </cell>
          <cell r="G275">
            <v>218510.58000000194</v>
          </cell>
          <cell r="H275">
            <v>1.2465067697442784</v>
          </cell>
          <cell r="I275">
            <v>36396699.5</v>
          </cell>
          <cell r="J275">
            <v>35733227.350000001</v>
          </cell>
          <cell r="K275">
            <v>-663472.14999999851</v>
          </cell>
          <cell r="L275">
            <v>-1.8228909739466856</v>
          </cell>
        </row>
        <row r="276">
          <cell r="C276" t="str">
            <v>10797</v>
          </cell>
          <cell r="D276" t="str">
            <v>หนองม่วง,รพช.</v>
          </cell>
          <cell r="E276">
            <v>23735875</v>
          </cell>
          <cell r="F276">
            <v>22443778.740000002</v>
          </cell>
          <cell r="G276">
            <v>-1292096.2599999979</v>
          </cell>
          <cell r="H276">
            <v>-5.4436428402154879</v>
          </cell>
          <cell r="I276">
            <v>41465424</v>
          </cell>
          <cell r="J276">
            <v>38994722.829999998</v>
          </cell>
          <cell r="K276">
            <v>-2470701.1700000018</v>
          </cell>
          <cell r="L276">
            <v>-5.958461126552093</v>
          </cell>
        </row>
        <row r="277">
          <cell r="E277">
            <v>1038295675.33</v>
          </cell>
          <cell r="F277">
            <v>939960253.99000001</v>
          </cell>
          <cell r="G277">
            <v>-98335421.340000004</v>
          </cell>
          <cell r="H277">
            <v>-9.4708495543666977</v>
          </cell>
          <cell r="I277">
            <v>1393562344.635</v>
          </cell>
          <cell r="J277">
            <v>1282050530.1199999</v>
          </cell>
          <cell r="K277">
            <v>-111511814.51499997</v>
          </cell>
          <cell r="L277">
            <v>-8.0019250623628899</v>
          </cell>
        </row>
        <row r="278">
          <cell r="C278" t="str">
            <v>10661</v>
          </cell>
          <cell r="D278" t="str">
            <v>สระบุรี,รพศ.</v>
          </cell>
          <cell r="E278">
            <v>741692500</v>
          </cell>
          <cell r="F278">
            <v>789122700.82000017</v>
          </cell>
          <cell r="G278">
            <v>47430200.820000172</v>
          </cell>
          <cell r="H278">
            <v>6.3948605142967159</v>
          </cell>
          <cell r="I278">
            <v>934586500</v>
          </cell>
          <cell r="J278">
            <v>895956857.34999979</v>
          </cell>
          <cell r="K278">
            <v>-38629642.650000215</v>
          </cell>
          <cell r="L278">
            <v>-4.1333405361622724</v>
          </cell>
        </row>
        <row r="279">
          <cell r="C279" t="str">
            <v>10695</v>
          </cell>
          <cell r="D279" t="str">
            <v>พระพุทธบาท,รพท.</v>
          </cell>
          <cell r="E279">
            <v>274850000</v>
          </cell>
          <cell r="F279">
            <v>270117804.45000005</v>
          </cell>
          <cell r="G279">
            <v>-4732195.5499999523</v>
          </cell>
          <cell r="H279">
            <v>-1.7217375113698208</v>
          </cell>
          <cell r="I279">
            <v>313083000</v>
          </cell>
          <cell r="J279">
            <v>316493124.28000003</v>
          </cell>
          <cell r="K279">
            <v>3410124.280000031</v>
          </cell>
          <cell r="L279">
            <v>1.0892077436334873</v>
          </cell>
        </row>
        <row r="280">
          <cell r="C280" t="str">
            <v>10807</v>
          </cell>
          <cell r="D280" t="str">
            <v>แก่งคอย,รพช.</v>
          </cell>
          <cell r="E280">
            <v>59147196.5</v>
          </cell>
          <cell r="F280">
            <v>87903522.260000005</v>
          </cell>
          <cell r="G280">
            <v>28756325.760000005</v>
          </cell>
          <cell r="H280">
            <v>48.618239682754883</v>
          </cell>
          <cell r="I280">
            <v>96902100</v>
          </cell>
          <cell r="J280">
            <v>91431427.659999996</v>
          </cell>
          <cell r="K280">
            <v>-5470672.3400000036</v>
          </cell>
          <cell r="L280">
            <v>-5.6455663396355744</v>
          </cell>
        </row>
        <row r="281">
          <cell r="C281" t="str">
            <v>10808</v>
          </cell>
          <cell r="D281" t="str">
            <v>หนองแค,รพช.</v>
          </cell>
          <cell r="E281">
            <v>41282500</v>
          </cell>
          <cell r="F281">
            <v>44433282.149999999</v>
          </cell>
          <cell r="G281">
            <v>3150782.1499999985</v>
          </cell>
          <cell r="H281">
            <v>7.6322464724762273</v>
          </cell>
          <cell r="I281">
            <v>57766650</v>
          </cell>
          <cell r="J281">
            <v>56257972.899999991</v>
          </cell>
          <cell r="K281">
            <v>-1508677.1000000089</v>
          </cell>
          <cell r="L281">
            <v>-2.6116749023874659</v>
          </cell>
        </row>
        <row r="282">
          <cell r="C282" t="str">
            <v>10809</v>
          </cell>
          <cell r="D282" t="str">
            <v>วิหารแดง,รพช.</v>
          </cell>
          <cell r="E282">
            <v>32420100</v>
          </cell>
          <cell r="F282">
            <v>30575546.489999998</v>
          </cell>
          <cell r="G282">
            <v>-1844553.5100000016</v>
          </cell>
          <cell r="H282">
            <v>-5.6895367688563621</v>
          </cell>
          <cell r="I282">
            <v>51350027.875</v>
          </cell>
          <cell r="J282">
            <v>44414774.159999996</v>
          </cell>
          <cell r="K282">
            <v>-6935253.7150000036</v>
          </cell>
          <cell r="L282">
            <v>-13.505842162115872</v>
          </cell>
        </row>
        <row r="283">
          <cell r="C283" t="str">
            <v>10810</v>
          </cell>
          <cell r="D283" t="str">
            <v>หนองแซง,รพช.</v>
          </cell>
          <cell r="E283">
            <v>20542300</v>
          </cell>
          <cell r="F283">
            <v>16570644.619999999</v>
          </cell>
          <cell r="G283">
            <v>-3971655.3800000008</v>
          </cell>
          <cell r="H283">
            <v>-19.334034553092891</v>
          </cell>
          <cell r="I283">
            <v>27435200</v>
          </cell>
          <cell r="J283">
            <v>23302340.149999999</v>
          </cell>
          <cell r="K283">
            <v>-4132859.8500000015</v>
          </cell>
          <cell r="L283">
            <v>-15.064077717676566</v>
          </cell>
        </row>
        <row r="284">
          <cell r="C284" t="str">
            <v>10811</v>
          </cell>
          <cell r="D284" t="str">
            <v>บ้านหมอ,รพช.</v>
          </cell>
          <cell r="E284">
            <v>31470386.859999999</v>
          </cell>
          <cell r="F284">
            <v>27846795.899999999</v>
          </cell>
          <cell r="G284">
            <v>-3623590.9600000009</v>
          </cell>
          <cell r="H284">
            <v>-11.51428794351974</v>
          </cell>
          <cell r="I284">
            <v>49961139.100000001</v>
          </cell>
          <cell r="J284">
            <v>44943012.359999992</v>
          </cell>
          <cell r="K284">
            <v>-5018126.7400000095</v>
          </cell>
          <cell r="L284">
            <v>-10.044059904150602</v>
          </cell>
        </row>
        <row r="285">
          <cell r="C285" t="str">
            <v>10812</v>
          </cell>
          <cell r="D285" t="str">
            <v>ดอนพุด,รพช.</v>
          </cell>
          <cell r="E285">
            <v>15659545.725000001</v>
          </cell>
          <cell r="F285">
            <v>15078094.66</v>
          </cell>
          <cell r="G285">
            <v>-581451.06500000134</v>
          </cell>
          <cell r="H285">
            <v>-3.7130774749853179</v>
          </cell>
          <cell r="I285">
            <v>24981421.949999999</v>
          </cell>
          <cell r="J285">
            <v>23165447.130000003</v>
          </cell>
          <cell r="K285">
            <v>-1815974.8199999966</v>
          </cell>
          <cell r="L285">
            <v>-7.2693012576892038</v>
          </cell>
        </row>
        <row r="286">
          <cell r="C286" t="str">
            <v>10813</v>
          </cell>
          <cell r="D286" t="str">
            <v>หนองโดน,รพช.</v>
          </cell>
          <cell r="E286">
            <v>23741800</v>
          </cell>
          <cell r="F286">
            <v>22824503.110000003</v>
          </cell>
          <cell r="G286">
            <v>-917296.88999999687</v>
          </cell>
          <cell r="H286">
            <v>-3.8636366661331358</v>
          </cell>
          <cell r="I286">
            <v>32832792.5</v>
          </cell>
          <cell r="J286">
            <v>30349532.280000001</v>
          </cell>
          <cell r="K286">
            <v>-2483260.2199999988</v>
          </cell>
          <cell r="L286">
            <v>-7.5633536806228072</v>
          </cell>
        </row>
        <row r="287">
          <cell r="C287" t="str">
            <v>10814</v>
          </cell>
          <cell r="D287" t="str">
            <v>เสาไห้,รพช.</v>
          </cell>
          <cell r="E287">
            <v>43962000</v>
          </cell>
          <cell r="F287">
            <v>38690974.740000002</v>
          </cell>
          <cell r="G287">
            <v>-5271025.2599999979</v>
          </cell>
          <cell r="H287">
            <v>-11.989957827214408</v>
          </cell>
          <cell r="I287">
            <v>54980000</v>
          </cell>
          <cell r="J287">
            <v>51143037.399999991</v>
          </cell>
          <cell r="K287">
            <v>-3836962.6000000089</v>
          </cell>
          <cell r="L287">
            <v>-6.9788333939614571</v>
          </cell>
        </row>
        <row r="288">
          <cell r="C288" t="str">
            <v>10815</v>
          </cell>
          <cell r="D288" t="str">
            <v>มวกเหล็ก,รพช.</v>
          </cell>
          <cell r="E288">
            <v>30031650</v>
          </cell>
          <cell r="F288">
            <v>34257890.18</v>
          </cell>
          <cell r="G288">
            <v>4226240.18</v>
          </cell>
          <cell r="H288">
            <v>14.072620651878934</v>
          </cell>
          <cell r="I288">
            <v>54564262.5</v>
          </cell>
          <cell r="J288">
            <v>51103510.360000007</v>
          </cell>
          <cell r="K288">
            <v>-3460752.1399999931</v>
          </cell>
          <cell r="L288">
            <v>-6.3425252746703809</v>
          </cell>
        </row>
        <row r="289">
          <cell r="C289" t="str">
            <v>10816</v>
          </cell>
          <cell r="D289" t="str">
            <v>วังม่วง,รพช.</v>
          </cell>
          <cell r="E289">
            <v>25695000</v>
          </cell>
          <cell r="F289">
            <v>24686206.849999998</v>
          </cell>
          <cell r="G289">
            <v>-1008793.1500000022</v>
          </cell>
          <cell r="H289">
            <v>-3.9260289939677069</v>
          </cell>
          <cell r="I289">
            <v>37152800</v>
          </cell>
          <cell r="J289">
            <v>36468071.640000001</v>
          </cell>
          <cell r="K289">
            <v>-684728.3599999994</v>
          </cell>
          <cell r="L289">
            <v>-1.8430060722206654</v>
          </cell>
        </row>
        <row r="290">
          <cell r="E290">
            <v>1340494979.0849998</v>
          </cell>
          <cell r="F290">
            <v>1402107966.2300003</v>
          </cell>
          <cell r="G290">
            <v>61612987.145000204</v>
          </cell>
          <cell r="H290">
            <v>4.596286305156938</v>
          </cell>
          <cell r="I290">
            <v>1735595893.925</v>
          </cell>
          <cell r="J290">
            <v>1665029107.6700003</v>
          </cell>
          <cell r="K290">
            <v>-70566786.255000219</v>
          </cell>
          <cell r="L290">
            <v>-4.0658534917028106</v>
          </cell>
        </row>
        <row r="291">
          <cell r="C291" t="str">
            <v>10692</v>
          </cell>
          <cell r="D291" t="str">
            <v>สิงห์บุรี,รพท.</v>
          </cell>
          <cell r="E291">
            <v>257504678.78</v>
          </cell>
          <cell r="F291">
            <v>269308364.38</v>
          </cell>
          <cell r="G291">
            <v>11803685.599999994</v>
          </cell>
          <cell r="H291">
            <v>4.5838722837671284</v>
          </cell>
          <cell r="I291">
            <v>300755870.54999995</v>
          </cell>
          <cell r="J291">
            <v>304870239.07999998</v>
          </cell>
          <cell r="K291">
            <v>4114368.530000031</v>
          </cell>
          <cell r="L291">
            <v>1.3680093833167679</v>
          </cell>
        </row>
        <row r="292">
          <cell r="C292" t="str">
            <v>10693</v>
          </cell>
          <cell r="D292" t="str">
            <v>อินทร์บุรี,รพท.</v>
          </cell>
          <cell r="E292">
            <v>141274450</v>
          </cell>
          <cell r="F292">
            <v>137751610.29999998</v>
          </cell>
          <cell r="G292">
            <v>-3522839.7000000179</v>
          </cell>
          <cell r="H292">
            <v>-2.4936141673175993</v>
          </cell>
          <cell r="I292">
            <v>178239250</v>
          </cell>
          <cell r="J292">
            <v>165702126.38</v>
          </cell>
          <cell r="K292">
            <v>-12537123.620000005</v>
          </cell>
          <cell r="L292">
            <v>-7.0338736389431649</v>
          </cell>
        </row>
        <row r="293">
          <cell r="C293" t="str">
            <v>10798</v>
          </cell>
          <cell r="D293" t="str">
            <v>บางระจัน,รพช.</v>
          </cell>
          <cell r="E293">
            <v>31950150</v>
          </cell>
          <cell r="F293">
            <v>29718291.949999996</v>
          </cell>
          <cell r="G293">
            <v>-2231858.0500000045</v>
          </cell>
          <cell r="H293">
            <v>-6.985438409522347</v>
          </cell>
          <cell r="I293">
            <v>49305910</v>
          </cell>
          <cell r="J293">
            <v>45645476.229999997</v>
          </cell>
          <cell r="K293">
            <v>-3660433.7700000033</v>
          </cell>
          <cell r="L293">
            <v>-7.4239249818125312</v>
          </cell>
        </row>
        <row r="294">
          <cell r="C294" t="str">
            <v>10799</v>
          </cell>
          <cell r="D294" t="str">
            <v>ค่ายบางระจัน,รพช.</v>
          </cell>
          <cell r="E294">
            <v>22625000</v>
          </cell>
          <cell r="F294">
            <v>22876021.990000002</v>
          </cell>
          <cell r="G294">
            <v>251021.99000000209</v>
          </cell>
          <cell r="H294">
            <v>1.1094894585635451</v>
          </cell>
          <cell r="I294">
            <v>39595898.25</v>
          </cell>
          <cell r="J294">
            <v>37765901.919999994</v>
          </cell>
          <cell r="K294">
            <v>-1829996.3300000057</v>
          </cell>
          <cell r="L294">
            <v>-4.6216815652111283</v>
          </cell>
        </row>
        <row r="295">
          <cell r="C295" t="str">
            <v>10800</v>
          </cell>
          <cell r="D295" t="str">
            <v>พรหมบุรี,รพช.</v>
          </cell>
          <cell r="E295">
            <v>19742196.775000002</v>
          </cell>
          <cell r="F295">
            <v>18904430.800000001</v>
          </cell>
          <cell r="G295">
            <v>-837765.97500000149</v>
          </cell>
          <cell r="H295">
            <v>-4.2435296565419902</v>
          </cell>
          <cell r="I295">
            <v>29217196.775000002</v>
          </cell>
          <cell r="J295">
            <v>29771751.870000001</v>
          </cell>
          <cell r="K295">
            <v>554555.09499999881</v>
          </cell>
          <cell r="L295">
            <v>1.8980434682717733</v>
          </cell>
        </row>
        <row r="296">
          <cell r="C296" t="str">
            <v>10801</v>
          </cell>
          <cell r="D296" t="str">
            <v>ท่าช้าง,รพช.</v>
          </cell>
          <cell r="E296">
            <v>26208396.715</v>
          </cell>
          <cell r="F296">
            <v>24872804.919999998</v>
          </cell>
          <cell r="G296">
            <v>-1335591.7950000018</v>
          </cell>
          <cell r="H296">
            <v>-5.0960453992044279</v>
          </cell>
          <cell r="I296">
            <v>35433982.575000003</v>
          </cell>
          <cell r="J296">
            <v>33652486.310000002</v>
          </cell>
          <cell r="K296">
            <v>-1781496.2650000006</v>
          </cell>
          <cell r="L296">
            <v>-5.027648984218084</v>
          </cell>
        </row>
        <row r="297">
          <cell r="E297">
            <v>499304872.26999992</v>
          </cell>
          <cell r="F297">
            <v>503431524.33999997</v>
          </cell>
          <cell r="G297">
            <v>4126652.0699999705</v>
          </cell>
          <cell r="H297">
            <v>0.82647943154227355</v>
          </cell>
          <cell r="I297">
            <v>632548108.14999998</v>
          </cell>
          <cell r="J297">
            <v>617407981.78999996</v>
          </cell>
          <cell r="K297">
            <v>-15140126.359999985</v>
          </cell>
          <cell r="L297">
            <v>-2.3935138157760032</v>
          </cell>
        </row>
        <row r="298">
          <cell r="C298" t="str">
            <v>10689</v>
          </cell>
          <cell r="D298" t="str">
            <v>อ่างทอง,รพท.</v>
          </cell>
          <cell r="E298">
            <v>288084073</v>
          </cell>
          <cell r="F298">
            <v>265320693.48999998</v>
          </cell>
          <cell r="G298">
            <v>-22763379.51000002</v>
          </cell>
          <cell r="H298">
            <v>-7.9016445695698074</v>
          </cell>
          <cell r="I298">
            <v>324946560</v>
          </cell>
          <cell r="J298">
            <v>310597379.17999995</v>
          </cell>
          <cell r="K298">
            <v>-14349180.820000052</v>
          </cell>
          <cell r="L298">
            <v>-4.4158586630367935</v>
          </cell>
        </row>
        <row r="299">
          <cell r="C299" t="str">
            <v>10782</v>
          </cell>
          <cell r="D299" t="str">
            <v>ไชโย,รพช.</v>
          </cell>
          <cell r="E299">
            <v>21687697.5</v>
          </cell>
          <cell r="F299">
            <v>23912830.479999997</v>
          </cell>
          <cell r="G299">
            <v>2225132.9799999967</v>
          </cell>
          <cell r="H299">
            <v>10.259885725536318</v>
          </cell>
          <cell r="I299">
            <v>35019516.510000005</v>
          </cell>
          <cell r="J299">
            <v>33377178.899999995</v>
          </cell>
          <cell r="K299">
            <v>-1642337.6100000106</v>
          </cell>
          <cell r="L299">
            <v>-4.6897780828328468</v>
          </cell>
        </row>
        <row r="300">
          <cell r="C300" t="str">
            <v>10784</v>
          </cell>
          <cell r="D300" t="str">
            <v>ป่าโมก,รพช.</v>
          </cell>
          <cell r="E300">
            <v>35567250</v>
          </cell>
          <cell r="F300">
            <v>37582941.079999998</v>
          </cell>
          <cell r="G300">
            <v>2015691.0799999982</v>
          </cell>
          <cell r="H300">
            <v>5.6672671629096945</v>
          </cell>
          <cell r="I300">
            <v>48213907.100000001</v>
          </cell>
          <cell r="J300">
            <v>46076897.609999999</v>
          </cell>
          <cell r="K300">
            <v>-2137009.4900000021</v>
          </cell>
          <cell r="L300">
            <v>-4.4323507853608533</v>
          </cell>
        </row>
        <row r="301">
          <cell r="C301" t="str">
            <v>10785</v>
          </cell>
          <cell r="D301" t="str">
            <v>โพธิ์ทอง,รพช.</v>
          </cell>
          <cell r="E301">
            <v>48166345</v>
          </cell>
          <cell r="F301">
            <v>50026477.510000005</v>
          </cell>
          <cell r="G301">
            <v>1860132.5100000054</v>
          </cell>
          <cell r="H301">
            <v>3.8618925932619659</v>
          </cell>
          <cell r="I301">
            <v>66764960</v>
          </cell>
          <cell r="J301">
            <v>70163747.75</v>
          </cell>
          <cell r="K301">
            <v>3398787.75</v>
          </cell>
          <cell r="L301">
            <v>5.0906759324052615</v>
          </cell>
        </row>
        <row r="302">
          <cell r="C302" t="str">
            <v>10786</v>
          </cell>
          <cell r="D302" t="str">
            <v>แสวงหา,รพช.</v>
          </cell>
          <cell r="E302">
            <v>27657311</v>
          </cell>
          <cell r="F302">
            <v>26857457.27</v>
          </cell>
          <cell r="G302">
            <v>-799853.73000000045</v>
          </cell>
          <cell r="H302">
            <v>-2.8920155325295376</v>
          </cell>
          <cell r="I302">
            <v>43104602.5</v>
          </cell>
          <cell r="J302">
            <v>41897877.050000004</v>
          </cell>
          <cell r="K302">
            <v>-1206725.4499999955</v>
          </cell>
          <cell r="L302">
            <v>-2.7995280782371106</v>
          </cell>
        </row>
        <row r="303">
          <cell r="C303" t="str">
            <v>10787</v>
          </cell>
          <cell r="D303" t="str">
            <v>วิเศษชัยชาญ,รพช.</v>
          </cell>
          <cell r="E303">
            <v>65745612.215000004</v>
          </cell>
          <cell r="F303">
            <v>64346977.720000006</v>
          </cell>
          <cell r="G303">
            <v>-1398634.4949999973</v>
          </cell>
          <cell r="H303">
            <v>-2.1273427197334636</v>
          </cell>
          <cell r="I303">
            <v>93558841.385000005</v>
          </cell>
          <cell r="J303">
            <v>90478690.88000001</v>
          </cell>
          <cell r="K303">
            <v>-3080150.5049999952</v>
          </cell>
          <cell r="L303">
            <v>-3.2922067646445079</v>
          </cell>
        </row>
        <row r="304">
          <cell r="C304" t="str">
            <v>10788</v>
          </cell>
          <cell r="D304" t="str">
            <v>สามโก้,รพช.</v>
          </cell>
          <cell r="E304">
            <v>20570000</v>
          </cell>
          <cell r="F304">
            <v>20328122.09</v>
          </cell>
          <cell r="G304">
            <v>-241877.91000000015</v>
          </cell>
          <cell r="H304">
            <v>-1.1758770539620815</v>
          </cell>
          <cell r="I304">
            <v>30707000</v>
          </cell>
          <cell r="J304">
            <v>30924800.07</v>
          </cell>
          <cell r="K304">
            <v>217800.0700000003</v>
          </cell>
          <cell r="L304">
            <v>0.70928475591884688</v>
          </cell>
        </row>
        <row r="305">
          <cell r="E305">
            <v>507478288.71500003</v>
          </cell>
          <cell r="F305">
            <v>488375499.63999993</v>
          </cell>
          <cell r="G305">
            <v>-19102789.075000018</v>
          </cell>
          <cell r="H305">
            <v>-3.7642574076165358</v>
          </cell>
          <cell r="I305">
            <v>642315387.495</v>
          </cell>
          <cell r="J305">
            <v>623516571.44000006</v>
          </cell>
          <cell r="K305">
            <v>-18798816.055000056</v>
          </cell>
          <cell r="L305">
            <v>-2.926726717277405</v>
          </cell>
        </row>
        <row r="306">
          <cell r="E306">
            <v>6602470061.7749996</v>
          </cell>
          <cell r="F306">
            <v>6714868340.1399994</v>
          </cell>
          <cell r="G306">
            <v>112398278.36500001</v>
          </cell>
          <cell r="H306">
            <v>1.7023671037257684</v>
          </cell>
          <cell r="I306">
            <v>8920382141.1599998</v>
          </cell>
          <cell r="J306">
            <v>8774461396.0900002</v>
          </cell>
          <cell r="K306">
            <v>-145920745.07000017</v>
          </cell>
          <cell r="L306">
            <v>-1.6358127125148558</v>
          </cell>
        </row>
        <row r="307">
          <cell r="C307" t="str">
            <v>10731</v>
          </cell>
          <cell r="D307" t="str">
            <v>พหลพลพยุหเสนา,รพท.</v>
          </cell>
          <cell r="E307">
            <v>471644500</v>
          </cell>
          <cell r="F307">
            <v>507878481.73999989</v>
          </cell>
          <cell r="G307">
            <v>36233981.73999989</v>
          </cell>
          <cell r="H307">
            <v>7.682477319252083</v>
          </cell>
          <cell r="I307">
            <v>631777500</v>
          </cell>
          <cell r="J307">
            <v>654123732.12999988</v>
          </cell>
          <cell r="K307">
            <v>22346232.129999876</v>
          </cell>
          <cell r="L307">
            <v>3.5370414631733285</v>
          </cell>
        </row>
        <row r="308">
          <cell r="C308" t="str">
            <v>10732</v>
          </cell>
          <cell r="D308" t="str">
            <v>มะการักษ์,รพท.</v>
          </cell>
          <cell r="E308">
            <v>225805600</v>
          </cell>
          <cell r="F308">
            <v>251085667.49000001</v>
          </cell>
          <cell r="G308">
            <v>25280067.49000001</v>
          </cell>
          <cell r="H308">
            <v>11.195500682888294</v>
          </cell>
          <cell r="I308">
            <v>275177850</v>
          </cell>
          <cell r="J308">
            <v>300056338.84999996</v>
          </cell>
          <cell r="K308">
            <v>24878488.849999964</v>
          </cell>
          <cell r="L308">
            <v>9.0408762369500177</v>
          </cell>
        </row>
        <row r="309">
          <cell r="C309" t="str">
            <v>11278</v>
          </cell>
          <cell r="D309" t="str">
            <v>ไทรโยค,รพช.</v>
          </cell>
          <cell r="E309">
            <v>37955165.380000003</v>
          </cell>
          <cell r="F309">
            <v>39686058.289999999</v>
          </cell>
          <cell r="G309">
            <v>1730892.9099999964</v>
          </cell>
          <cell r="H309">
            <v>4.5603619235237707</v>
          </cell>
          <cell r="I309">
            <v>51289902.82</v>
          </cell>
          <cell r="J309">
            <v>51657364.340000004</v>
          </cell>
          <cell r="K309">
            <v>367461.52000000328</v>
          </cell>
          <cell r="L309">
            <v>0.71644027341910888</v>
          </cell>
        </row>
        <row r="310">
          <cell r="C310" t="str">
            <v>11279</v>
          </cell>
          <cell r="D310" t="str">
            <v>สมเด็จพระปิยะมหาราชรมณียเขต,รพช.</v>
          </cell>
          <cell r="E310">
            <v>22585740.245000001</v>
          </cell>
          <cell r="F310">
            <v>16415256.579999998</v>
          </cell>
          <cell r="G310">
            <v>-6170483.6650000028</v>
          </cell>
          <cell r="H310">
            <v>-27.320263130919585</v>
          </cell>
          <cell r="I310">
            <v>30045990.609999996</v>
          </cell>
          <cell r="J310">
            <v>26254449.039999999</v>
          </cell>
          <cell r="K310">
            <v>-3791541.5699999966</v>
          </cell>
          <cell r="L310">
            <v>-12.619126522452165</v>
          </cell>
        </row>
        <row r="311">
          <cell r="C311" t="str">
            <v>11280</v>
          </cell>
          <cell r="D311" t="str">
            <v>บ่อพลอย,รพช.</v>
          </cell>
          <cell r="E311">
            <v>45885785.010000005</v>
          </cell>
          <cell r="F311">
            <v>43979018.659999996</v>
          </cell>
          <cell r="G311">
            <v>-1906766.3500000089</v>
          </cell>
          <cell r="H311">
            <v>-4.1554619793133369</v>
          </cell>
          <cell r="I311">
            <v>71403930.49499999</v>
          </cell>
          <cell r="J311">
            <v>72604807.159999996</v>
          </cell>
          <cell r="K311">
            <v>1200876.6650000066</v>
          </cell>
          <cell r="L311">
            <v>1.6818075092996414</v>
          </cell>
        </row>
        <row r="312">
          <cell r="C312" t="str">
            <v>11281</v>
          </cell>
          <cell r="D312" t="str">
            <v>ท่ากระดาน,รพช.</v>
          </cell>
          <cell r="E312">
            <v>16568725.785</v>
          </cell>
          <cell r="F312">
            <v>15820000.42</v>
          </cell>
          <cell r="G312">
            <v>-748725.36500000022</v>
          </cell>
          <cell r="H312">
            <v>-4.5189073361201757</v>
          </cell>
          <cell r="I312">
            <v>22458944.330000002</v>
          </cell>
          <cell r="J312">
            <v>24034453.799999997</v>
          </cell>
          <cell r="K312">
            <v>1575509.4699999951</v>
          </cell>
          <cell r="L312">
            <v>7.0150646746805254</v>
          </cell>
        </row>
        <row r="313">
          <cell r="C313" t="str">
            <v>11282</v>
          </cell>
          <cell r="D313" t="str">
            <v>สมเด็จพระสังฆราชองค์ที่ ๑๙,รพช.</v>
          </cell>
          <cell r="E313">
            <v>109134996</v>
          </cell>
          <cell r="F313">
            <v>107902113.22</v>
          </cell>
          <cell r="G313">
            <v>-1232882.7800000012</v>
          </cell>
          <cell r="H313">
            <v>-1.1296860083267892</v>
          </cell>
          <cell r="I313">
            <v>155107549</v>
          </cell>
          <cell r="J313">
            <v>156797241.46000001</v>
          </cell>
          <cell r="K313">
            <v>1689692.4600000083</v>
          </cell>
          <cell r="L313">
            <v>1.0893682937379201</v>
          </cell>
        </row>
        <row r="314">
          <cell r="C314" t="str">
            <v>11283</v>
          </cell>
          <cell r="D314" t="str">
            <v>ทองผาภูมิ,รพช.</v>
          </cell>
          <cell r="E314">
            <v>68456051.129999995</v>
          </cell>
          <cell r="F314">
            <v>66193433.710000001</v>
          </cell>
          <cell r="G314">
            <v>-2262617.4199999943</v>
          </cell>
          <cell r="H314">
            <v>-3.3052117126990272</v>
          </cell>
          <cell r="I314">
            <v>86801473.73999998</v>
          </cell>
          <cell r="J314">
            <v>80818994.859999999</v>
          </cell>
          <cell r="K314">
            <v>-5982478.8799999803</v>
          </cell>
          <cell r="L314">
            <v>-6.8921397555063937</v>
          </cell>
        </row>
        <row r="315">
          <cell r="C315" t="str">
            <v>11284</v>
          </cell>
          <cell r="D315" t="str">
            <v>สังขละบุรี,รพช.</v>
          </cell>
          <cell r="E315">
            <v>43489521.274999999</v>
          </cell>
          <cell r="F315">
            <v>37198329.290000007</v>
          </cell>
          <cell r="G315">
            <v>-6291191.984999992</v>
          </cell>
          <cell r="H315">
            <v>-14.465995027212431</v>
          </cell>
          <cell r="I315">
            <v>50175689.184999995</v>
          </cell>
          <cell r="J315">
            <v>49177177.00999999</v>
          </cell>
          <cell r="K315">
            <v>-998512.17500000447</v>
          </cell>
          <cell r="L315">
            <v>-1.9900318086682294</v>
          </cell>
        </row>
        <row r="316">
          <cell r="C316" t="str">
            <v>11285</v>
          </cell>
          <cell r="D316" t="str">
            <v>เจ้าคุณไพบูลย์พนมทวน,รพช.</v>
          </cell>
          <cell r="E316">
            <v>53015500</v>
          </cell>
          <cell r="F316">
            <v>55577837.189999998</v>
          </cell>
          <cell r="G316">
            <v>2562337.1899999976</v>
          </cell>
          <cell r="H316">
            <v>4.8331849930680608</v>
          </cell>
          <cell r="I316">
            <v>68014603</v>
          </cell>
          <cell r="J316">
            <v>66856932.310000002</v>
          </cell>
          <cell r="K316">
            <v>-1157670.6899999976</v>
          </cell>
          <cell r="L316">
            <v>-1.7020913729364822</v>
          </cell>
        </row>
        <row r="317">
          <cell r="C317" t="str">
            <v>11286</v>
          </cell>
          <cell r="D317" t="str">
            <v>เลาขวัญ,รพช.</v>
          </cell>
          <cell r="E317">
            <v>24335696.73</v>
          </cell>
          <cell r="F317">
            <v>30139201.200000003</v>
          </cell>
          <cell r="G317">
            <v>5803504.4700000025</v>
          </cell>
          <cell r="H317">
            <v>23.847702140558365</v>
          </cell>
          <cell r="I317">
            <v>47191420.379999995</v>
          </cell>
          <cell r="J317">
            <v>47609733.710000001</v>
          </cell>
          <cell r="K317">
            <v>418313.33000000566</v>
          </cell>
          <cell r="L317">
            <v>0.88641818074475542</v>
          </cell>
        </row>
        <row r="318">
          <cell r="C318" t="str">
            <v>11287</v>
          </cell>
          <cell r="D318" t="str">
            <v>ด่านมะขามเตี้ย,รพช.</v>
          </cell>
          <cell r="E318">
            <v>30955337.390000001</v>
          </cell>
          <cell r="F318">
            <v>31628031.609999999</v>
          </cell>
          <cell r="G318">
            <v>672694.21999999881</v>
          </cell>
          <cell r="H318">
            <v>2.1731122214074463</v>
          </cell>
          <cell r="I318">
            <v>46054414.364999995</v>
          </cell>
          <cell r="J318">
            <v>46817967.089999989</v>
          </cell>
          <cell r="K318">
            <v>763552.72499999404</v>
          </cell>
          <cell r="L318">
            <v>1.6579360209610476</v>
          </cell>
        </row>
        <row r="319">
          <cell r="C319" t="str">
            <v>11288</v>
          </cell>
          <cell r="D319" t="str">
            <v>สถานพระบารมี,รพช.</v>
          </cell>
          <cell r="E319">
            <v>20773873.309999999</v>
          </cell>
          <cell r="F319">
            <v>17733105.629999999</v>
          </cell>
          <cell r="G319">
            <v>-3040767.6799999997</v>
          </cell>
          <cell r="H319">
            <v>-14.6374613661298</v>
          </cell>
          <cell r="I319">
            <v>41707324.244999997</v>
          </cell>
          <cell r="J319">
            <v>41203676.539999999</v>
          </cell>
          <cell r="K319">
            <v>-503647.70499999821</v>
          </cell>
          <cell r="L319">
            <v>-1.2075761610633102</v>
          </cell>
        </row>
        <row r="320">
          <cell r="C320" t="str">
            <v>14136</v>
          </cell>
          <cell r="D320" t="str">
            <v>ศุกร์ศิริศรีสวัสดิ์,รพช.</v>
          </cell>
          <cell r="E320">
            <v>9928653.370000001</v>
          </cell>
          <cell r="F320">
            <v>9254748.8900000006</v>
          </cell>
          <cell r="G320">
            <v>-673904.48000000045</v>
          </cell>
          <cell r="H320">
            <v>-6.7874711190567067</v>
          </cell>
          <cell r="I320">
            <v>16752381.625</v>
          </cell>
          <cell r="J320">
            <v>15379636.1</v>
          </cell>
          <cell r="K320">
            <v>-1372745.5250000004</v>
          </cell>
          <cell r="L320">
            <v>-8.1943305479109778</v>
          </cell>
        </row>
        <row r="321">
          <cell r="C321" t="str">
            <v>21948</v>
          </cell>
          <cell r="D321" t="str">
            <v>ห้วยกระเจา เฉลิมพระเกียรติ 80 พรรษา,รพช.</v>
          </cell>
          <cell r="E321">
            <v>24331429.140000001</v>
          </cell>
          <cell r="F321">
            <v>28190470.549999997</v>
          </cell>
          <cell r="G321">
            <v>3859041.4099999964</v>
          </cell>
          <cell r="H321">
            <v>15.860315429050859</v>
          </cell>
          <cell r="I321">
            <v>35784759.300000004</v>
          </cell>
          <cell r="J321">
            <v>36886281.29999999</v>
          </cell>
          <cell r="K321">
            <v>1101521.9999999851</v>
          </cell>
          <cell r="L321">
            <v>3.0781875344344849</v>
          </cell>
        </row>
        <row r="322">
          <cell r="E322">
            <v>1204866574.7649999</v>
          </cell>
          <cell r="F322">
            <v>1258681754.47</v>
          </cell>
          <cell r="G322">
            <v>53815179.704999894</v>
          </cell>
          <cell r="H322">
            <v>4.4664845744846176</v>
          </cell>
          <cell r="I322">
            <v>1629743733.0949998</v>
          </cell>
          <cell r="J322">
            <v>1670278785.6999993</v>
          </cell>
          <cell r="K322">
            <v>40535052.604999863</v>
          </cell>
          <cell r="L322">
            <v>2.4872040788904219</v>
          </cell>
        </row>
        <row r="323">
          <cell r="C323" t="str">
            <v>10679</v>
          </cell>
          <cell r="D323" t="str">
            <v>นครปฐม,รพศ.</v>
          </cell>
          <cell r="E323">
            <v>787365185</v>
          </cell>
          <cell r="F323">
            <v>747557058.82000005</v>
          </cell>
          <cell r="G323">
            <v>-39808126.179999948</v>
          </cell>
          <cell r="H323">
            <v>-5.0558656819452779</v>
          </cell>
          <cell r="I323">
            <v>1121019019</v>
          </cell>
          <cell r="J323">
            <v>1004011346.0900002</v>
          </cell>
          <cell r="K323">
            <v>-117007672.90999985</v>
          </cell>
          <cell r="L323">
            <v>-10.437617107903845</v>
          </cell>
        </row>
        <row r="324">
          <cell r="C324" t="str">
            <v>11297</v>
          </cell>
          <cell r="D324" t="str">
            <v>กำแพงแสน,รพช.</v>
          </cell>
          <cell r="E324">
            <v>65195348.875000007</v>
          </cell>
          <cell r="F324">
            <v>65724692.770000011</v>
          </cell>
          <cell r="G324">
            <v>529343.89500000328</v>
          </cell>
          <cell r="H324">
            <v>0.81193505999165982</v>
          </cell>
          <cell r="I324">
            <v>131075649.42</v>
          </cell>
          <cell r="J324">
            <v>120445642.63</v>
          </cell>
          <cell r="K324">
            <v>-10630006.790000007</v>
          </cell>
          <cell r="L324">
            <v>-8.1098257662937367</v>
          </cell>
        </row>
        <row r="325">
          <cell r="C325" t="str">
            <v>11298</v>
          </cell>
          <cell r="D325" t="str">
            <v>นครชัยศรี,รพช.</v>
          </cell>
          <cell r="E325">
            <v>37420796.399999999</v>
          </cell>
          <cell r="F325">
            <v>36971220.359999999</v>
          </cell>
          <cell r="G325">
            <v>-449576.03999999911</v>
          </cell>
          <cell r="H325">
            <v>-1.201406926764389</v>
          </cell>
          <cell r="I325">
            <v>58999696.015000001</v>
          </cell>
          <cell r="J325">
            <v>59626806.199999988</v>
          </cell>
          <cell r="K325">
            <v>627110.18499998748</v>
          </cell>
          <cell r="L325">
            <v>1.0629040950322046</v>
          </cell>
        </row>
        <row r="326">
          <cell r="C326" t="str">
            <v>11299</v>
          </cell>
          <cell r="D326" t="str">
            <v>ห้วยพลู,รพช.</v>
          </cell>
          <cell r="E326">
            <v>69956028</v>
          </cell>
          <cell r="F326">
            <v>81228831.179999992</v>
          </cell>
          <cell r="G326">
            <v>11272803.179999992</v>
          </cell>
          <cell r="H326">
            <v>16.114126977020469</v>
          </cell>
          <cell r="I326">
            <v>94231455.5</v>
          </cell>
          <cell r="J326">
            <v>101805361.34</v>
          </cell>
          <cell r="K326">
            <v>7573905.8400000036</v>
          </cell>
          <cell r="L326">
            <v>8.0375558244454837</v>
          </cell>
        </row>
        <row r="327">
          <cell r="C327" t="str">
            <v>11300</v>
          </cell>
          <cell r="D327" t="str">
            <v>ดอนตูม,รพช.</v>
          </cell>
          <cell r="E327">
            <v>61544266.259999998</v>
          </cell>
          <cell r="F327">
            <v>56858957.839999996</v>
          </cell>
          <cell r="G327">
            <v>-4685308.4200000018</v>
          </cell>
          <cell r="H327">
            <v>-7.6129080818129191</v>
          </cell>
          <cell r="I327">
            <v>65768292.140000001</v>
          </cell>
          <cell r="J327">
            <v>71764391.5</v>
          </cell>
          <cell r="K327">
            <v>5996099.3599999994</v>
          </cell>
          <cell r="L327">
            <v>9.117006333745433</v>
          </cell>
        </row>
        <row r="328">
          <cell r="C328" t="str">
            <v>11301</v>
          </cell>
          <cell r="D328" t="str">
            <v>บางเลน,รพช.</v>
          </cell>
          <cell r="E328">
            <v>36084350.055</v>
          </cell>
          <cell r="F328">
            <v>37505365.700000003</v>
          </cell>
          <cell r="G328">
            <v>1421015.6450000033</v>
          </cell>
          <cell r="H328">
            <v>3.938038631246183</v>
          </cell>
          <cell r="I328">
            <v>60456394.189999998</v>
          </cell>
          <cell r="J328">
            <v>60725497.620000005</v>
          </cell>
          <cell r="K328">
            <v>269103.43000000715</v>
          </cell>
          <cell r="L328">
            <v>0.44511988120607954</v>
          </cell>
        </row>
        <row r="329">
          <cell r="C329" t="str">
            <v>11302</v>
          </cell>
          <cell r="D329" t="str">
            <v>สามพราน,รพช.</v>
          </cell>
          <cell r="E329">
            <v>114388457.79499999</v>
          </cell>
          <cell r="F329">
            <v>105172756.21000001</v>
          </cell>
          <cell r="G329">
            <v>-9215701.5849999785</v>
          </cell>
          <cell r="H329">
            <v>-8.056496050952795</v>
          </cell>
          <cell r="I329">
            <v>207628005.14500001</v>
          </cell>
          <cell r="J329">
            <v>202474489.88000003</v>
          </cell>
          <cell r="K329">
            <v>-5153515.2649999857</v>
          </cell>
          <cell r="L329">
            <v>-2.4820906319457983</v>
          </cell>
        </row>
        <row r="330">
          <cell r="C330" t="str">
            <v>11303</v>
          </cell>
          <cell r="D330" t="str">
            <v>พุทธมณฑล,รพช.</v>
          </cell>
          <cell r="E330">
            <v>39563024.850000001</v>
          </cell>
          <cell r="F330">
            <v>33294801.290000003</v>
          </cell>
          <cell r="G330">
            <v>-6268223.5599999987</v>
          </cell>
          <cell r="H330">
            <v>-15.84364083324129</v>
          </cell>
          <cell r="I330">
            <v>53156108.305</v>
          </cell>
          <cell r="J330">
            <v>45492906.810000002</v>
          </cell>
          <cell r="K330">
            <v>-7663201.4949999973</v>
          </cell>
          <cell r="L330">
            <v>-14.416408084335206</v>
          </cell>
        </row>
        <row r="331">
          <cell r="C331" t="str">
            <v>13819</v>
          </cell>
          <cell r="D331" t="str">
            <v>หลวงพ่อเปิ่น,รพช.</v>
          </cell>
          <cell r="E331">
            <v>35844869.93</v>
          </cell>
          <cell r="F331">
            <v>37393251.370000005</v>
          </cell>
          <cell r="G331">
            <v>1548381.4400000051</v>
          </cell>
          <cell r="H331">
            <v>4.3196737581243188</v>
          </cell>
          <cell r="I331">
            <v>44860201.5</v>
          </cell>
          <cell r="J331">
            <v>51008207.070000008</v>
          </cell>
          <cell r="K331">
            <v>6148005.5700000077</v>
          </cell>
          <cell r="L331">
            <v>13.704810420880539</v>
          </cell>
        </row>
        <row r="332">
          <cell r="E332">
            <v>1247362327.165</v>
          </cell>
          <cell r="F332">
            <v>1201706935.54</v>
          </cell>
          <cell r="G332">
            <v>-45655391.624999918</v>
          </cell>
          <cell r="H332">
            <v>-3.660154762631425</v>
          </cell>
          <cell r="I332">
            <v>1837194821.2150004</v>
          </cell>
          <cell r="J332">
            <v>1717354649.1400001</v>
          </cell>
          <cell r="K332">
            <v>-119840172.07499982</v>
          </cell>
          <cell r="L332">
            <v>-6.5229974900400265</v>
          </cell>
        </row>
        <row r="333">
          <cell r="C333" t="str">
            <v>10737</v>
          </cell>
          <cell r="D333" t="str">
            <v>ประจวบคีรีขันธ์,รพท.</v>
          </cell>
          <cell r="E333">
            <v>233250000</v>
          </cell>
          <cell r="F333">
            <v>233922431.58000001</v>
          </cell>
          <cell r="G333">
            <v>672431.58000001311</v>
          </cell>
          <cell r="H333">
            <v>0.2882879228295876</v>
          </cell>
          <cell r="I333">
            <v>297400000</v>
          </cell>
          <cell r="J333">
            <v>299852020.73000002</v>
          </cell>
          <cell r="K333">
            <v>2452020.7300000191</v>
          </cell>
          <cell r="L333">
            <v>0.82448578681910534</v>
          </cell>
        </row>
        <row r="334">
          <cell r="C334" t="str">
            <v>11315</v>
          </cell>
          <cell r="D334" t="str">
            <v>กุยบุรี,รพช.</v>
          </cell>
          <cell r="E334">
            <v>36266555</v>
          </cell>
          <cell r="F334">
            <v>32651912.649999999</v>
          </cell>
          <cell r="G334">
            <v>-3614642.3500000015</v>
          </cell>
          <cell r="H334">
            <v>-9.9668754035226161</v>
          </cell>
          <cell r="I334">
            <v>52250118</v>
          </cell>
          <cell r="J334">
            <v>58882615.170000009</v>
          </cell>
          <cell r="K334">
            <v>6632497.1700000092</v>
          </cell>
          <cell r="L334">
            <v>12.693745820822851</v>
          </cell>
        </row>
        <row r="335">
          <cell r="C335" t="str">
            <v>11316</v>
          </cell>
          <cell r="D335" t="str">
            <v>ทับสะแก,รพช.</v>
          </cell>
          <cell r="E335">
            <v>42886049.934999995</v>
          </cell>
          <cell r="F335">
            <v>48681479.5</v>
          </cell>
          <cell r="G335">
            <v>5795429.5650000051</v>
          </cell>
          <cell r="H335">
            <v>13.513554113246187</v>
          </cell>
          <cell r="I335">
            <v>70244934.200000003</v>
          </cell>
          <cell r="J335">
            <v>72588615.109999999</v>
          </cell>
          <cell r="K335">
            <v>2343680.9099999964</v>
          </cell>
          <cell r="L335">
            <v>3.3364411778465248</v>
          </cell>
        </row>
        <row r="336">
          <cell r="C336" t="str">
            <v>11317</v>
          </cell>
          <cell r="D336" t="str">
            <v>บางสะพาน,รพช.</v>
          </cell>
          <cell r="E336">
            <v>97704900</v>
          </cell>
          <cell r="F336">
            <v>96337761.700000018</v>
          </cell>
          <cell r="G336">
            <v>-1367138.2999999821</v>
          </cell>
          <cell r="H336">
            <v>-1.3992525451640421</v>
          </cell>
          <cell r="I336">
            <v>145158724.5</v>
          </cell>
          <cell r="J336">
            <v>143829040.42999998</v>
          </cell>
          <cell r="K336">
            <v>-1329684.0700000226</v>
          </cell>
          <cell r="L336">
            <v>-0.91602077283341155</v>
          </cell>
        </row>
        <row r="337">
          <cell r="C337" t="str">
            <v>11318</v>
          </cell>
          <cell r="D337" t="str">
            <v>บางสะพานน้อย,รพช.</v>
          </cell>
          <cell r="E337">
            <v>27208500</v>
          </cell>
          <cell r="F337">
            <v>25891075.609999999</v>
          </cell>
          <cell r="G337">
            <v>-1317424.3900000006</v>
          </cell>
          <cell r="H337">
            <v>-4.841958909899482</v>
          </cell>
          <cell r="I337">
            <v>46002699.785000004</v>
          </cell>
          <cell r="J337">
            <v>47493402.18</v>
          </cell>
          <cell r="K337">
            <v>1490702.3949999958</v>
          </cell>
          <cell r="L337">
            <v>3.2404671942451211</v>
          </cell>
        </row>
        <row r="338">
          <cell r="C338" t="str">
            <v>11319</v>
          </cell>
          <cell r="D338" t="str">
            <v>ปราณบุรี,รพช.</v>
          </cell>
          <cell r="E338">
            <v>48765873.414999992</v>
          </cell>
          <cell r="F338">
            <v>43386889.68</v>
          </cell>
          <cell r="G338">
            <v>-5378983.734999992</v>
          </cell>
          <cell r="H338">
            <v>-11.030221255804392</v>
          </cell>
          <cell r="I338">
            <v>76289837.534999996</v>
          </cell>
          <cell r="J338">
            <v>70274703.579999998</v>
          </cell>
          <cell r="K338">
            <v>-6015133.9549999982</v>
          </cell>
          <cell r="L338">
            <v>-7.884580894854305</v>
          </cell>
        </row>
        <row r="339">
          <cell r="C339" t="str">
            <v>11320</v>
          </cell>
          <cell r="D339" t="str">
            <v>หัวหิน,รพท.</v>
          </cell>
          <cell r="E339">
            <v>419427157.77499998</v>
          </cell>
          <cell r="F339">
            <v>452574611.19999999</v>
          </cell>
          <cell r="G339">
            <v>33147453.425000012</v>
          </cell>
          <cell r="H339">
            <v>7.9030298373721024</v>
          </cell>
          <cell r="I339">
            <v>478737327.92500001</v>
          </cell>
          <cell r="J339">
            <v>451128877.14999998</v>
          </cell>
          <cell r="K339">
            <v>-27608450.775000036</v>
          </cell>
          <cell r="L339">
            <v>-5.7669308751552446</v>
          </cell>
        </row>
        <row r="340">
          <cell r="C340" t="str">
            <v>11321</v>
          </cell>
          <cell r="D340" t="str">
            <v>สามร้อยยอด,รพช.</v>
          </cell>
          <cell r="E340">
            <v>50254811.649999999</v>
          </cell>
          <cell r="F340">
            <v>60843495.819999993</v>
          </cell>
          <cell r="G340">
            <v>10588684.169999994</v>
          </cell>
          <cell r="H340">
            <v>21.069990757790443</v>
          </cell>
          <cell r="I340">
            <v>76664270.554999992</v>
          </cell>
          <cell r="J340">
            <v>76901110.650000006</v>
          </cell>
          <cell r="K340">
            <v>236840.09500001371</v>
          </cell>
          <cell r="L340">
            <v>0.30893151827499798</v>
          </cell>
        </row>
        <row r="341">
          <cell r="E341">
            <v>955763847.77499998</v>
          </cell>
          <cell r="F341">
            <v>994289657.74000001</v>
          </cell>
          <cell r="G341">
            <v>38525809.965000048</v>
          </cell>
          <cell r="H341">
            <v>4.0308921554929498</v>
          </cell>
          <cell r="I341">
            <v>1242747912.5</v>
          </cell>
          <cell r="J341">
            <v>1220950385</v>
          </cell>
          <cell r="K341">
            <v>-21797527.500000022</v>
          </cell>
          <cell r="L341">
            <v>-1.7539782027193727</v>
          </cell>
        </row>
        <row r="342">
          <cell r="C342" t="str">
            <v>10736</v>
          </cell>
          <cell r="D342" t="str">
            <v>พระจอมเกล้า,รพท.</v>
          </cell>
          <cell r="E342">
            <v>459117500</v>
          </cell>
          <cell r="F342">
            <v>444011033.49000007</v>
          </cell>
          <cell r="G342">
            <v>-15106466.509999931</v>
          </cell>
          <cell r="H342">
            <v>-3.2903268792846996</v>
          </cell>
          <cell r="I342">
            <v>497108850</v>
          </cell>
          <cell r="J342">
            <v>488339736.04000008</v>
          </cell>
          <cell r="K342">
            <v>-8769113.9599999189</v>
          </cell>
          <cell r="L342">
            <v>-1.7640229016240443</v>
          </cell>
        </row>
        <row r="343">
          <cell r="C343" t="str">
            <v>11308</v>
          </cell>
          <cell r="D343" t="str">
            <v>เขาย้อย,รพช.</v>
          </cell>
          <cell r="E343">
            <v>90043660.714999989</v>
          </cell>
          <cell r="F343">
            <v>37566287.289999992</v>
          </cell>
          <cell r="G343">
            <v>-52477373.424999997</v>
          </cell>
          <cell r="H343">
            <v>-58.279919994698773</v>
          </cell>
          <cell r="I343">
            <v>57525074.440000005</v>
          </cell>
          <cell r="J343">
            <v>58040348.870000012</v>
          </cell>
          <cell r="K343">
            <v>515274.43000000715</v>
          </cell>
          <cell r="L343">
            <v>0.89573883218082639</v>
          </cell>
        </row>
        <row r="344">
          <cell r="C344" t="str">
            <v>11309</v>
          </cell>
          <cell r="D344" t="str">
            <v>หนองหญ้าปล้อง,รพช.</v>
          </cell>
          <cell r="E344">
            <v>23531000</v>
          </cell>
          <cell r="F344">
            <v>23056877</v>
          </cell>
          <cell r="G344">
            <v>-474123</v>
          </cell>
          <cell r="H344">
            <v>-2.0148867451447026</v>
          </cell>
          <cell r="I344">
            <v>33784860.43</v>
          </cell>
          <cell r="J344">
            <v>31731674.390000001</v>
          </cell>
          <cell r="K344">
            <v>-2053186.0399999991</v>
          </cell>
          <cell r="L344">
            <v>-6.0772370045869062</v>
          </cell>
        </row>
        <row r="345">
          <cell r="C345" t="str">
            <v>11310</v>
          </cell>
          <cell r="D345" t="str">
            <v>ชะอำ,รพช.</v>
          </cell>
          <cell r="E345">
            <v>63503407.719999999</v>
          </cell>
          <cell r="F345">
            <v>64323593.639999993</v>
          </cell>
          <cell r="G345">
            <v>820185.91999999434</v>
          </cell>
          <cell r="H345">
            <v>1.2915620585534056</v>
          </cell>
          <cell r="I345">
            <v>105363898.22</v>
          </cell>
          <cell r="J345">
            <v>99349251.409999996</v>
          </cell>
          <cell r="K345">
            <v>-6014646.8100000024</v>
          </cell>
          <cell r="L345">
            <v>-5.7084512927202162</v>
          </cell>
        </row>
        <row r="346">
          <cell r="C346" t="str">
            <v>11311</v>
          </cell>
          <cell r="D346" t="str">
            <v>ท่ายาง,รพช.</v>
          </cell>
          <cell r="E346">
            <v>68268138.625</v>
          </cell>
          <cell r="F346">
            <v>59355450.57</v>
          </cell>
          <cell r="G346">
            <v>-8912688.0549999997</v>
          </cell>
          <cell r="H346">
            <v>-13.055413893672716</v>
          </cell>
          <cell r="I346">
            <v>98546189.424999997</v>
          </cell>
          <cell r="J346">
            <v>92526688.549999997</v>
          </cell>
          <cell r="K346">
            <v>-6019500.875</v>
          </cell>
          <cell r="L346">
            <v>-6.1083040451617139</v>
          </cell>
        </row>
        <row r="347">
          <cell r="C347" t="str">
            <v>11312</v>
          </cell>
          <cell r="D347" t="str">
            <v>บ้านลาด,รพช.</v>
          </cell>
          <cell r="E347">
            <v>44819220.344999999</v>
          </cell>
          <cell r="F347">
            <v>43887628.939999998</v>
          </cell>
          <cell r="G347">
            <v>-931591.40500000119</v>
          </cell>
          <cell r="H347">
            <v>-2.0785533479364258</v>
          </cell>
          <cell r="I347">
            <v>62176273.824999996</v>
          </cell>
          <cell r="J347">
            <v>60359594.599999994</v>
          </cell>
          <cell r="K347">
            <v>-1816679.2250000015</v>
          </cell>
          <cell r="L347">
            <v>-2.9218206773104285</v>
          </cell>
        </row>
        <row r="348">
          <cell r="C348" t="str">
            <v>11313</v>
          </cell>
          <cell r="D348" t="str">
            <v>บ้านแหลม,รพช.</v>
          </cell>
          <cell r="E348">
            <v>30527911</v>
          </cell>
          <cell r="F348">
            <v>27944500.120000001</v>
          </cell>
          <cell r="G348">
            <v>-2583410.879999999</v>
          </cell>
          <cell r="H348">
            <v>-8.4624554886837782</v>
          </cell>
          <cell r="I348">
            <v>61718510.965000004</v>
          </cell>
          <cell r="J348">
            <v>60716456.710000001</v>
          </cell>
          <cell r="K348">
            <v>-1002054.2550000027</v>
          </cell>
          <cell r="L348">
            <v>-1.6235878658321139</v>
          </cell>
        </row>
        <row r="349">
          <cell r="C349" t="str">
            <v>11314</v>
          </cell>
          <cell r="D349" t="str">
            <v>แก่งกระจาน,รพช.</v>
          </cell>
          <cell r="E349">
            <v>25484523.245000001</v>
          </cell>
          <cell r="F349">
            <v>24957736.660000004</v>
          </cell>
          <cell r="G349">
            <v>-526786.58499999717</v>
          </cell>
          <cell r="H349">
            <v>-2.067084323829175</v>
          </cell>
          <cell r="I349">
            <v>37435211.039999999</v>
          </cell>
          <cell r="J349">
            <v>38047597.550000004</v>
          </cell>
          <cell r="K349">
            <v>612386.51000000536</v>
          </cell>
          <cell r="L349">
            <v>1.6358569725856829</v>
          </cell>
        </row>
        <row r="350">
          <cell r="E350">
            <v>805295361.6500001</v>
          </cell>
          <cell r="F350">
            <v>725103107.71000004</v>
          </cell>
          <cell r="G350">
            <v>-80192253.939999923</v>
          </cell>
          <cell r="H350">
            <v>-9.9581169542180135</v>
          </cell>
          <cell r="I350">
            <v>953658868.34500003</v>
          </cell>
          <cell r="J350">
            <v>929111348.12</v>
          </cell>
          <cell r="K350">
            <v>-24547520.224999912</v>
          </cell>
          <cell r="L350">
            <v>-2.5740357521762687</v>
          </cell>
        </row>
        <row r="351">
          <cell r="C351" t="str">
            <v>10677</v>
          </cell>
          <cell r="D351" t="str">
            <v>ราชบุรี,รพศ.</v>
          </cell>
          <cell r="E351">
            <v>902525000</v>
          </cell>
          <cell r="F351">
            <v>972008541.13999987</v>
          </cell>
          <cell r="G351">
            <v>69483541.139999866</v>
          </cell>
          <cell r="H351">
            <v>7.698794065538336</v>
          </cell>
          <cell r="I351">
            <v>1203352040</v>
          </cell>
          <cell r="J351">
            <v>1210266723.8500001</v>
          </cell>
          <cell r="K351">
            <v>6914683.8500001431</v>
          </cell>
          <cell r="L351">
            <v>0.5746185339080111</v>
          </cell>
        </row>
        <row r="352">
          <cell r="C352" t="str">
            <v>10728</v>
          </cell>
          <cell r="D352" t="str">
            <v>ดำเนินสะดวก,รพท.</v>
          </cell>
          <cell r="E352">
            <v>165191671.22</v>
          </cell>
          <cell r="F352">
            <v>165719206.78</v>
          </cell>
          <cell r="G352">
            <v>527535.56000000238</v>
          </cell>
          <cell r="H352">
            <v>0.31934755312054308</v>
          </cell>
          <cell r="I352">
            <v>209465645.125</v>
          </cell>
          <cell r="J352">
            <v>219680315.53999996</v>
          </cell>
          <cell r="K352">
            <v>10214670.414999962</v>
          </cell>
          <cell r="L352">
            <v>4.8765373476420395</v>
          </cell>
        </row>
        <row r="353">
          <cell r="C353" t="str">
            <v>10729</v>
          </cell>
          <cell r="D353" t="str">
            <v>บ้านโป่ง,รพท.</v>
          </cell>
          <cell r="E353">
            <v>252379000</v>
          </cell>
          <cell r="F353">
            <v>266372731.99999994</v>
          </cell>
          <cell r="G353">
            <v>13993731.99999994</v>
          </cell>
          <cell r="H353">
            <v>5.5447291573387414</v>
          </cell>
          <cell r="I353">
            <v>317541000</v>
          </cell>
          <cell r="J353">
            <v>324241701.44999999</v>
          </cell>
          <cell r="K353">
            <v>6700701.4499999881</v>
          </cell>
          <cell r="L353">
            <v>2.110184653320355</v>
          </cell>
        </row>
        <row r="354">
          <cell r="C354" t="str">
            <v>10730</v>
          </cell>
          <cell r="D354" t="str">
            <v>โพธาราม,รพท.</v>
          </cell>
          <cell r="E354">
            <v>223800000</v>
          </cell>
          <cell r="F354">
            <v>231916137.86000001</v>
          </cell>
          <cell r="G354">
            <v>8116137.8600000143</v>
          </cell>
          <cell r="H354">
            <v>3.6265137890974146</v>
          </cell>
          <cell r="I354">
            <v>258300000</v>
          </cell>
          <cell r="J354">
            <v>251432737.22</v>
          </cell>
          <cell r="K354">
            <v>-6867262.7800000012</v>
          </cell>
          <cell r="L354">
            <v>-2.658638319783198</v>
          </cell>
        </row>
        <row r="355">
          <cell r="C355" t="str">
            <v>11273</v>
          </cell>
          <cell r="D355" t="str">
            <v>สวนผึ้ง,รพช.</v>
          </cell>
          <cell r="E355">
            <v>54485966.935000002</v>
          </cell>
          <cell r="F355">
            <v>57346619.159999996</v>
          </cell>
          <cell r="G355">
            <v>2860652.224999994</v>
          </cell>
          <cell r="H355">
            <v>5.2502550398209138</v>
          </cell>
          <cell r="I355">
            <v>70073744.594999999</v>
          </cell>
          <cell r="J355">
            <v>68050781.170000002</v>
          </cell>
          <cell r="K355">
            <v>-2022963.424999997</v>
          </cell>
          <cell r="L355">
            <v>-2.8869064107990345</v>
          </cell>
        </row>
        <row r="356">
          <cell r="C356" t="str">
            <v>11274</v>
          </cell>
          <cell r="D356" t="str">
            <v>บางแพ,รพช.</v>
          </cell>
          <cell r="E356">
            <v>33970250</v>
          </cell>
          <cell r="F356">
            <v>36051363.719999999</v>
          </cell>
          <cell r="G356">
            <v>2081113.7199999988</v>
          </cell>
          <cell r="H356">
            <v>6.1262832036855741</v>
          </cell>
          <cell r="I356">
            <v>52150913</v>
          </cell>
          <cell r="J356">
            <v>52739453.930000015</v>
          </cell>
          <cell r="K356">
            <v>588540.9300000146</v>
          </cell>
          <cell r="L356">
            <v>1.1285342789684518</v>
          </cell>
        </row>
        <row r="357">
          <cell r="C357" t="str">
            <v>11275</v>
          </cell>
          <cell r="D357" t="str">
            <v>เจ็ดเสมียน,รพช.</v>
          </cell>
          <cell r="E357">
            <v>25912805</v>
          </cell>
          <cell r="F357">
            <v>26249751.439999998</v>
          </cell>
          <cell r="G357">
            <v>336946.43999999762</v>
          </cell>
          <cell r="H357">
            <v>1.3003086311960348</v>
          </cell>
          <cell r="I357">
            <v>36594410</v>
          </cell>
          <cell r="J357">
            <v>35951396.390000001</v>
          </cell>
          <cell r="K357">
            <v>-643013.6099999994</v>
          </cell>
          <cell r="L357">
            <v>-1.7571361582274434</v>
          </cell>
        </row>
        <row r="358">
          <cell r="C358" t="str">
            <v>11276</v>
          </cell>
          <cell r="D358" t="str">
            <v>ปากท่อ,รพช.</v>
          </cell>
          <cell r="E358">
            <v>39941500</v>
          </cell>
          <cell r="F358">
            <v>47079913.099999994</v>
          </cell>
          <cell r="G358">
            <v>7138413.099999994</v>
          </cell>
          <cell r="H358">
            <v>17.872170799794684</v>
          </cell>
          <cell r="I358">
            <v>60966598.740000002</v>
          </cell>
          <cell r="J358">
            <v>72156247.819999993</v>
          </cell>
          <cell r="K358">
            <v>11189649.079999991</v>
          </cell>
          <cell r="L358">
            <v>18.353736818613918</v>
          </cell>
        </row>
        <row r="359">
          <cell r="C359" t="str">
            <v>11277</v>
          </cell>
          <cell r="D359" t="str">
            <v>วัดเพลง,รพช.</v>
          </cell>
          <cell r="E359">
            <v>33258000</v>
          </cell>
          <cell r="F359">
            <v>29692308.779999997</v>
          </cell>
          <cell r="G359">
            <v>-3565691.2200000025</v>
          </cell>
          <cell r="H359">
            <v>-10.721303806602931</v>
          </cell>
          <cell r="I359">
            <v>45524500</v>
          </cell>
          <cell r="J359">
            <v>42058672.549999997</v>
          </cell>
          <cell r="K359">
            <v>-3465827.450000003</v>
          </cell>
          <cell r="L359">
            <v>-7.6131038232160773</v>
          </cell>
        </row>
        <row r="360">
          <cell r="C360" t="str">
            <v>11458</v>
          </cell>
          <cell r="D360" t="str">
            <v>สมเด็จพระยุพราชจอมบึง,รพช.</v>
          </cell>
          <cell r="E360">
            <v>48850000</v>
          </cell>
          <cell r="F360">
            <v>50142204.359999999</v>
          </cell>
          <cell r="G360">
            <v>1292204.3599999994</v>
          </cell>
          <cell r="H360">
            <v>2.6452494575230285</v>
          </cell>
          <cell r="I360">
            <v>84260000</v>
          </cell>
          <cell r="J360">
            <v>76698524</v>
          </cell>
          <cell r="K360">
            <v>-7561476</v>
          </cell>
          <cell r="L360">
            <v>-8.9739805364348442</v>
          </cell>
        </row>
        <row r="361">
          <cell r="C361" t="str">
            <v>28858</v>
          </cell>
          <cell r="D361" t="str">
            <v>บ้านคา,รพช.</v>
          </cell>
          <cell r="E361">
            <v>16608490.664999999</v>
          </cell>
          <cell r="F361">
            <v>10589157.210000001</v>
          </cell>
          <cell r="G361">
            <v>-6019333.4549999982</v>
          </cell>
          <cell r="H361">
            <v>-36.242507380185224</v>
          </cell>
          <cell r="I361">
            <v>25280823</v>
          </cell>
          <cell r="J361">
            <v>24522471.329999998</v>
          </cell>
          <cell r="K361">
            <v>-758351.67000000179</v>
          </cell>
          <cell r="L361">
            <v>-2.9997111644664489</v>
          </cell>
        </row>
        <row r="362">
          <cell r="E362">
            <v>1796922683.8199999</v>
          </cell>
          <cell r="F362">
            <v>1893167935.5499997</v>
          </cell>
          <cell r="G362">
            <v>96245251.72999981</v>
          </cell>
          <cell r="H362">
            <v>5.3561153519079747</v>
          </cell>
          <cell r="I362">
            <v>2363509674.46</v>
          </cell>
          <cell r="J362">
            <v>2377799025.2500005</v>
          </cell>
          <cell r="K362">
            <v>14289350.790000096</v>
          </cell>
          <cell r="L362">
            <v>0.60458186164458316</v>
          </cell>
        </row>
        <row r="363">
          <cell r="C363" t="str">
            <v>10735</v>
          </cell>
          <cell r="D363" t="str">
            <v>สมเด็จพระพุทธเลิศหล้า,รพท.</v>
          </cell>
          <cell r="E363">
            <v>284082630</v>
          </cell>
          <cell r="F363">
            <v>274686326.87000006</v>
          </cell>
          <cell r="G363">
            <v>-9396303.1299999356</v>
          </cell>
          <cell r="H363">
            <v>-3.3075950930192159</v>
          </cell>
          <cell r="I363">
            <v>354513928.565</v>
          </cell>
          <cell r="J363">
            <v>335923075.15000004</v>
          </cell>
          <cell r="K363">
            <v>-18590853.414999962</v>
          </cell>
          <cell r="L363">
            <v>-5.2440403372166333</v>
          </cell>
        </row>
        <row r="364">
          <cell r="C364" t="str">
            <v>11306</v>
          </cell>
          <cell r="D364" t="str">
            <v>นภาลัย,รพช.</v>
          </cell>
          <cell r="E364">
            <v>64836100</v>
          </cell>
          <cell r="F364">
            <v>68534285.329999998</v>
          </cell>
          <cell r="G364">
            <v>3698185.3299999982</v>
          </cell>
          <cell r="H364">
            <v>5.7038984917353108</v>
          </cell>
          <cell r="I364">
            <v>75247550</v>
          </cell>
          <cell r="J364">
            <v>72122054.25</v>
          </cell>
          <cell r="K364">
            <v>-3125495.75</v>
          </cell>
          <cell r="L364">
            <v>-4.1536179583255537</v>
          </cell>
        </row>
        <row r="365">
          <cell r="C365" t="str">
            <v>11307</v>
          </cell>
          <cell r="D365" t="str">
            <v>อัมพวา,รพช.</v>
          </cell>
          <cell r="E365">
            <v>34053000</v>
          </cell>
          <cell r="F365">
            <v>33415805.099999998</v>
          </cell>
          <cell r="G365">
            <v>-637194.90000000224</v>
          </cell>
          <cell r="H365">
            <v>-1.8711857986080587</v>
          </cell>
          <cell r="I365">
            <v>45331773.5</v>
          </cell>
          <cell r="J365">
            <v>43026025.550000004</v>
          </cell>
          <cell r="K365">
            <v>-2305747.9499999955</v>
          </cell>
          <cell r="L365">
            <v>-5.0863837259753266</v>
          </cell>
        </row>
        <row r="366">
          <cell r="E366">
            <v>382971730</v>
          </cell>
          <cell r="F366">
            <v>376636417.30000007</v>
          </cell>
          <cell r="G366">
            <v>-6335312.6999999397</v>
          </cell>
          <cell r="H366">
            <v>-1.6542507458709654</v>
          </cell>
          <cell r="I366">
            <v>475093252.065</v>
          </cell>
          <cell r="J366">
            <v>451071154.95000005</v>
          </cell>
          <cell r="K366">
            <v>-24022097.114999957</v>
          </cell>
          <cell r="L366">
            <v>-5.0562909514263881</v>
          </cell>
        </row>
        <row r="367">
          <cell r="C367" t="str">
            <v>10734</v>
          </cell>
          <cell r="D367" t="str">
            <v>สมุทรสาคร,รพท.</v>
          </cell>
          <cell r="E367">
            <v>676576500</v>
          </cell>
          <cell r="F367">
            <v>761547502.50999999</v>
          </cell>
          <cell r="G367">
            <v>84971002.50999999</v>
          </cell>
          <cell r="H367">
            <v>12.558964508817553</v>
          </cell>
          <cell r="I367">
            <v>931980450</v>
          </cell>
          <cell r="J367">
            <v>993286887.28000009</v>
          </cell>
          <cell r="K367">
            <v>61306437.280000091</v>
          </cell>
          <cell r="L367">
            <v>6.5780818986063601</v>
          </cell>
        </row>
        <row r="368">
          <cell r="C368" t="str">
            <v>11304</v>
          </cell>
          <cell r="D368" t="str">
            <v>กระทุ่มแบน,รพท.</v>
          </cell>
          <cell r="E368">
            <v>238730000</v>
          </cell>
          <cell r="F368">
            <v>283482442.69</v>
          </cell>
          <cell r="G368">
            <v>44752442.689999998</v>
          </cell>
          <cell r="H368">
            <v>18.746048963263938</v>
          </cell>
          <cell r="I368">
            <v>350644422.5</v>
          </cell>
          <cell r="J368">
            <v>337110665.82000005</v>
          </cell>
          <cell r="K368">
            <v>-13533756.679999948</v>
          </cell>
          <cell r="L368">
            <v>-3.859681150353945</v>
          </cell>
        </row>
        <row r="369">
          <cell r="E369">
            <v>915306500</v>
          </cell>
          <cell r="F369">
            <v>1045029945.2</v>
          </cell>
          <cell r="G369">
            <v>129723445.19999999</v>
          </cell>
          <cell r="H369">
            <v>14.172678244937623</v>
          </cell>
          <cell r="I369">
            <v>1282624872.5</v>
          </cell>
          <cell r="J369">
            <v>1330397553.1000001</v>
          </cell>
          <cell r="K369">
            <v>47772680.600000143</v>
          </cell>
          <cell r="L369">
            <v>3.7246026975046163</v>
          </cell>
        </row>
        <row r="370">
          <cell r="C370" t="str">
            <v>10678</v>
          </cell>
          <cell r="D370" t="str">
            <v>เจ้าพระยายมราช,รพศ.</v>
          </cell>
          <cell r="E370">
            <v>596739863</v>
          </cell>
          <cell r="F370">
            <v>597636917.54999995</v>
          </cell>
          <cell r="G370">
            <v>897054.54999995232</v>
          </cell>
          <cell r="H370">
            <v>0.15032589669645588</v>
          </cell>
          <cell r="I370">
            <v>780429863</v>
          </cell>
          <cell r="J370">
            <v>804357125.73000002</v>
          </cell>
          <cell r="K370">
            <v>23927262.730000019</v>
          </cell>
          <cell r="L370">
            <v>3.065908144265876</v>
          </cell>
        </row>
        <row r="371">
          <cell r="C371" t="str">
            <v>10733</v>
          </cell>
          <cell r="D371" t="str">
            <v>สมเด็จพระสังฆราชองค์ที่17,รพท.</v>
          </cell>
          <cell r="E371">
            <v>189535000</v>
          </cell>
          <cell r="F371">
            <v>183061109.99000001</v>
          </cell>
          <cell r="G371">
            <v>-6473890.0099999905</v>
          </cell>
          <cell r="H371">
            <v>-3.4156699343129189</v>
          </cell>
          <cell r="I371">
            <v>240444100</v>
          </cell>
          <cell r="J371">
            <v>247982901.22000003</v>
          </cell>
          <cell r="K371">
            <v>7538801.2200000286</v>
          </cell>
          <cell r="L371">
            <v>3.1353654425290651</v>
          </cell>
        </row>
        <row r="372">
          <cell r="C372" t="str">
            <v>11289</v>
          </cell>
          <cell r="D372" t="str">
            <v>เดิมบางนางบวช,รพช.</v>
          </cell>
          <cell r="E372">
            <v>70335000</v>
          </cell>
          <cell r="F372">
            <v>70964886.760000005</v>
          </cell>
          <cell r="G372">
            <v>629886.76000000536</v>
          </cell>
          <cell r="H372">
            <v>0.89555237079690808</v>
          </cell>
          <cell r="I372">
            <v>102016500</v>
          </cell>
          <cell r="J372">
            <v>107349296.16</v>
          </cell>
          <cell r="K372">
            <v>5332796.1599999964</v>
          </cell>
          <cell r="L372">
            <v>5.2273859228654151</v>
          </cell>
        </row>
        <row r="373">
          <cell r="C373" t="str">
            <v>11290</v>
          </cell>
          <cell r="D373" t="str">
            <v>ด่านช้าง,รพช.</v>
          </cell>
          <cell r="E373">
            <v>56875000</v>
          </cell>
          <cell r="F373">
            <v>61620899.269999996</v>
          </cell>
          <cell r="G373">
            <v>4745899.2699999958</v>
          </cell>
          <cell r="H373">
            <v>8.3444382769230696</v>
          </cell>
          <cell r="I373">
            <v>93075000</v>
          </cell>
          <cell r="J373">
            <v>95768939.36999999</v>
          </cell>
          <cell r="K373">
            <v>2693939.3699999899</v>
          </cell>
          <cell r="L373">
            <v>2.8943748267526082</v>
          </cell>
        </row>
        <row r="374">
          <cell r="C374" t="str">
            <v>11291</v>
          </cell>
          <cell r="D374" t="str">
            <v>บางปลาม้า,รพช.</v>
          </cell>
          <cell r="E374">
            <v>55047500</v>
          </cell>
          <cell r="F374">
            <v>58368734.209999993</v>
          </cell>
          <cell r="G374">
            <v>3321234.2099999934</v>
          </cell>
          <cell r="H374">
            <v>6.0333969935055975</v>
          </cell>
          <cell r="I374">
            <v>77472000</v>
          </cell>
          <cell r="J374">
            <v>80186196.739999995</v>
          </cell>
          <cell r="K374">
            <v>2714196.7399999946</v>
          </cell>
          <cell r="L374">
            <v>3.5034551063610011</v>
          </cell>
        </row>
        <row r="375">
          <cell r="C375" t="str">
            <v>11292</v>
          </cell>
          <cell r="D375" t="str">
            <v>ศรีประจันต์,รพช.</v>
          </cell>
          <cell r="E375">
            <v>55200000</v>
          </cell>
          <cell r="F375">
            <v>55288143.57</v>
          </cell>
          <cell r="G375">
            <v>88143.570000000298</v>
          </cell>
          <cell r="H375">
            <v>0.15968038043478316</v>
          </cell>
          <cell r="I375">
            <v>73950000</v>
          </cell>
          <cell r="J375">
            <v>71560024.560000002</v>
          </cell>
          <cell r="K375">
            <v>-2389975.4399999976</v>
          </cell>
          <cell r="L375">
            <v>-3.2318802434077045</v>
          </cell>
        </row>
        <row r="376">
          <cell r="C376" t="str">
            <v>11293</v>
          </cell>
          <cell r="D376" t="str">
            <v>ดอนเจดีย์,รพช.</v>
          </cell>
          <cell r="E376">
            <v>55000000</v>
          </cell>
          <cell r="F376">
            <v>59279997.489999995</v>
          </cell>
          <cell r="G376">
            <v>4279997.4899999946</v>
          </cell>
          <cell r="H376">
            <v>7.7818136181818085</v>
          </cell>
          <cell r="I376">
            <v>69965000</v>
          </cell>
          <cell r="J376">
            <v>71332388.140000001</v>
          </cell>
          <cell r="K376">
            <v>1367388.1400000006</v>
          </cell>
          <cell r="L376">
            <v>1.9543888229829209</v>
          </cell>
        </row>
        <row r="377">
          <cell r="C377" t="str">
            <v>11294</v>
          </cell>
          <cell r="D377" t="str">
            <v>สามชุก,รพช.</v>
          </cell>
          <cell r="E377">
            <v>72805000</v>
          </cell>
          <cell r="F377">
            <v>72954674.819999993</v>
          </cell>
          <cell r="G377">
            <v>149674.81999999285</v>
          </cell>
          <cell r="H377">
            <v>0.20558316049720879</v>
          </cell>
          <cell r="I377">
            <v>85145611.179999992</v>
          </cell>
          <cell r="J377">
            <v>92446555.519999981</v>
          </cell>
          <cell r="K377">
            <v>7300944.3399999887</v>
          </cell>
          <cell r="L377">
            <v>8.5746572710196496</v>
          </cell>
        </row>
        <row r="378">
          <cell r="C378" t="str">
            <v>11295</v>
          </cell>
          <cell r="D378" t="str">
            <v>อู่ทอง,รพช.</v>
          </cell>
          <cell r="E378">
            <v>104490000</v>
          </cell>
          <cell r="F378">
            <v>100076569.63999999</v>
          </cell>
          <cell r="G378">
            <v>-4413430.3600000143</v>
          </cell>
          <cell r="H378">
            <v>-4.2237825246435206</v>
          </cell>
          <cell r="I378">
            <v>157890000</v>
          </cell>
          <cell r="J378">
            <v>158572776.00000003</v>
          </cell>
          <cell r="K378">
            <v>682776.0000000298</v>
          </cell>
          <cell r="L378">
            <v>0.43243777313321285</v>
          </cell>
        </row>
        <row r="379">
          <cell r="C379" t="str">
            <v>11296</v>
          </cell>
          <cell r="D379" t="str">
            <v>หนองหญ้าไซ,รพช.</v>
          </cell>
          <cell r="E379">
            <v>29597750</v>
          </cell>
          <cell r="F379">
            <v>27296121.539999999</v>
          </cell>
          <cell r="G379">
            <v>-2301628.4600000009</v>
          </cell>
          <cell r="H379">
            <v>-7.7763629329932211</v>
          </cell>
          <cell r="I379">
            <v>48763600</v>
          </cell>
          <cell r="J379">
            <v>49834156.93</v>
          </cell>
          <cell r="K379">
            <v>1070556.9299999997</v>
          </cell>
          <cell r="L379">
            <v>2.1954017545874378</v>
          </cell>
        </row>
        <row r="380">
          <cell r="E380">
            <v>1285625113</v>
          </cell>
          <cell r="F380">
            <v>1286548054.8399997</v>
          </cell>
          <cell r="G380">
            <v>922941.83999992907</v>
          </cell>
          <cell r="H380">
            <v>7.1789344394980636E-2</v>
          </cell>
          <cell r="I380">
            <v>1729151674.1800001</v>
          </cell>
          <cell r="J380">
            <v>1779390360.3700001</v>
          </cell>
          <cell r="K380">
            <v>50238686.19000005</v>
          </cell>
          <cell r="L380">
            <v>2.9053949945613815</v>
          </cell>
        </row>
        <row r="381">
          <cell r="E381">
            <v>8594114138.1749992</v>
          </cell>
          <cell r="F381">
            <v>8781163808.3499985</v>
          </cell>
          <cell r="G381">
            <v>187049670.17499989</v>
          </cell>
          <cell r="H381">
            <v>2.1764857572012741</v>
          </cell>
          <cell r="I381">
            <v>11513724808.360001</v>
          </cell>
          <cell r="J381">
            <v>11476353261.629999</v>
          </cell>
          <cell r="K381">
            <v>-37371546.72999955</v>
          </cell>
          <cell r="L381">
            <v>-0.3245825947035354</v>
          </cell>
        </row>
        <row r="382">
          <cell r="C382" t="str">
            <v>10664</v>
          </cell>
          <cell r="D382" t="str">
            <v>พระปกเกล้า,รพศ.</v>
          </cell>
          <cell r="E382">
            <v>774770000</v>
          </cell>
          <cell r="F382">
            <v>740383373.9000001</v>
          </cell>
          <cell r="G382">
            <v>-34386626.099999905</v>
          </cell>
          <cell r="H382">
            <v>-4.4383011861584603</v>
          </cell>
          <cell r="I382">
            <v>1056425000</v>
          </cell>
          <cell r="J382">
            <v>981838791.50999999</v>
          </cell>
          <cell r="K382">
            <v>-74586208.49000001</v>
          </cell>
          <cell r="L382">
            <v>-7.0602464434294925</v>
          </cell>
        </row>
        <row r="383">
          <cell r="C383" t="str">
            <v>10834</v>
          </cell>
          <cell r="D383" t="str">
            <v>ขลุง,รพช.</v>
          </cell>
          <cell r="E383">
            <v>34703214.674999997</v>
          </cell>
          <cell r="F383">
            <v>33549524.859999999</v>
          </cell>
          <cell r="G383">
            <v>-1153689.8149999976</v>
          </cell>
          <cell r="H383">
            <v>-3.3244465269412329</v>
          </cell>
          <cell r="I383">
            <v>59860825.18999999</v>
          </cell>
          <cell r="J383">
            <v>63504899.759999998</v>
          </cell>
          <cell r="K383">
            <v>3644074.5700000077</v>
          </cell>
          <cell r="L383">
            <v>6.0875782424208316</v>
          </cell>
        </row>
        <row r="384">
          <cell r="C384" t="str">
            <v>10835</v>
          </cell>
          <cell r="D384" t="str">
            <v>ท่าใหม่,รพช.</v>
          </cell>
          <cell r="E384">
            <v>22959500</v>
          </cell>
          <cell r="F384">
            <v>22348729.449999999</v>
          </cell>
          <cell r="G384">
            <v>-610770.55000000075</v>
          </cell>
          <cell r="H384">
            <v>-2.6602084104619039</v>
          </cell>
          <cell r="I384">
            <v>38633500</v>
          </cell>
          <cell r="J384">
            <v>38293694.700000003</v>
          </cell>
          <cell r="K384">
            <v>-339805.29999999702</v>
          </cell>
          <cell r="L384">
            <v>-0.87956126159938142</v>
          </cell>
        </row>
        <row r="385">
          <cell r="C385" t="str">
            <v>10836</v>
          </cell>
          <cell r="D385" t="str">
            <v>เขาสุกิม,รพช.</v>
          </cell>
          <cell r="E385">
            <v>20748000</v>
          </cell>
          <cell r="F385">
            <v>21904743.059999999</v>
          </cell>
          <cell r="G385">
            <v>1156743.0599999987</v>
          </cell>
          <cell r="H385">
            <v>5.5752027183342907</v>
          </cell>
          <cell r="I385">
            <v>36026800</v>
          </cell>
          <cell r="J385">
            <v>38623126.290000007</v>
          </cell>
          <cell r="K385">
            <v>2596326.2900000066</v>
          </cell>
          <cell r="L385">
            <v>7.2066525197908406</v>
          </cell>
        </row>
        <row r="386">
          <cell r="C386" t="str">
            <v>10837</v>
          </cell>
          <cell r="D386" t="str">
            <v>สองพี่น้อง,รพช.</v>
          </cell>
          <cell r="E386">
            <v>19924600</v>
          </cell>
          <cell r="F386">
            <v>20719691.289999999</v>
          </cell>
          <cell r="G386">
            <v>795091.28999999911</v>
          </cell>
          <cell r="H386">
            <v>3.990500637403005</v>
          </cell>
          <cell r="I386">
            <v>34856950</v>
          </cell>
          <cell r="J386">
            <v>35038405.379999995</v>
          </cell>
          <cell r="K386">
            <v>181455.37999999523</v>
          </cell>
          <cell r="L386">
            <v>0.52057159332642478</v>
          </cell>
        </row>
        <row r="387">
          <cell r="C387" t="str">
            <v>10838</v>
          </cell>
          <cell r="D387" t="str">
            <v>โป่งน้ำร้อน,รพช.</v>
          </cell>
          <cell r="E387">
            <v>38172524.674999997</v>
          </cell>
          <cell r="F387">
            <v>38635563.600000001</v>
          </cell>
          <cell r="G387">
            <v>463038.92500000447</v>
          </cell>
          <cell r="H387">
            <v>1.2130162438620637</v>
          </cell>
          <cell r="I387">
            <v>62025732.5</v>
          </cell>
          <cell r="J387">
            <v>64514005.719999999</v>
          </cell>
          <cell r="K387">
            <v>2488273.2199999988</v>
          </cell>
          <cell r="L387">
            <v>4.0116788947232491</v>
          </cell>
        </row>
        <row r="388">
          <cell r="C388" t="str">
            <v>10839</v>
          </cell>
          <cell r="D388" t="str">
            <v>มะขาม,รพช.</v>
          </cell>
          <cell r="E388">
            <v>29041000</v>
          </cell>
          <cell r="F388">
            <v>31632271.369999997</v>
          </cell>
          <cell r="G388">
            <v>2591271.3699999973</v>
          </cell>
          <cell r="H388">
            <v>8.9228035191625548</v>
          </cell>
          <cell r="I388">
            <v>44646996.280000001</v>
          </cell>
          <cell r="J388">
            <v>48670398.389999993</v>
          </cell>
          <cell r="K388">
            <v>4023402.109999992</v>
          </cell>
          <cell r="L388">
            <v>9.011585202210588</v>
          </cell>
        </row>
        <row r="389">
          <cell r="C389" t="str">
            <v>10840</v>
          </cell>
          <cell r="D389" t="str">
            <v>แหลมสิงห์,รพช.</v>
          </cell>
          <cell r="E389">
            <v>29778450</v>
          </cell>
          <cell r="F389">
            <v>28082749.93</v>
          </cell>
          <cell r="G389">
            <v>-1695700.0700000003</v>
          </cell>
          <cell r="H389">
            <v>-5.6943866117947728</v>
          </cell>
          <cell r="I389">
            <v>48046050</v>
          </cell>
          <cell r="J389">
            <v>47738286.289999999</v>
          </cell>
          <cell r="K389">
            <v>-307763.71000000089</v>
          </cell>
          <cell r="L389">
            <v>-0.64055985871887677</v>
          </cell>
        </row>
        <row r="390">
          <cell r="C390" t="str">
            <v>10841</v>
          </cell>
          <cell r="D390" t="str">
            <v>สอยดาว,รพช.</v>
          </cell>
          <cell r="E390">
            <v>47178751.5</v>
          </cell>
          <cell r="F390">
            <v>43380585.960000001</v>
          </cell>
          <cell r="G390">
            <v>-3798165.5399999991</v>
          </cell>
          <cell r="H390">
            <v>-8.0505851029143898</v>
          </cell>
          <cell r="I390">
            <v>75138768</v>
          </cell>
          <cell r="J390">
            <v>77918677.379999995</v>
          </cell>
          <cell r="K390">
            <v>2779909.3799999952</v>
          </cell>
          <cell r="L390">
            <v>3.699700506135521</v>
          </cell>
        </row>
        <row r="391">
          <cell r="C391" t="str">
            <v>10842</v>
          </cell>
          <cell r="D391" t="str">
            <v>แก่งหางแมว,รพช.</v>
          </cell>
          <cell r="E391">
            <v>19293450</v>
          </cell>
          <cell r="F391">
            <v>19264073.760000002</v>
          </cell>
          <cell r="G391">
            <v>-29376.239999998361</v>
          </cell>
          <cell r="H391">
            <v>-0.15226017119798876</v>
          </cell>
          <cell r="I391">
            <v>43838690</v>
          </cell>
          <cell r="J391">
            <v>42753941.850000001</v>
          </cell>
          <cell r="K391">
            <v>-1084748.1499999985</v>
          </cell>
          <cell r="L391">
            <v>-2.4744082225084703</v>
          </cell>
        </row>
        <row r="392">
          <cell r="C392" t="str">
            <v>10843</v>
          </cell>
          <cell r="D392" t="str">
            <v>นายายอาม,รพช.</v>
          </cell>
          <cell r="E392">
            <v>25837465</v>
          </cell>
          <cell r="F392">
            <v>24553688.989999998</v>
          </cell>
          <cell r="G392">
            <v>-1283776.0100000016</v>
          </cell>
          <cell r="H392">
            <v>-4.9686608574022326</v>
          </cell>
          <cell r="I392">
            <v>47836965</v>
          </cell>
          <cell r="J392">
            <v>46228864.100000001</v>
          </cell>
          <cell r="K392">
            <v>-1608100.8999999985</v>
          </cell>
          <cell r="L392">
            <v>-3.3616281885775958</v>
          </cell>
        </row>
        <row r="393">
          <cell r="C393" t="str">
            <v>10844</v>
          </cell>
          <cell r="D393" t="str">
            <v>เขาคิชฌกูฏ,รพช.</v>
          </cell>
          <cell r="E393">
            <v>25132500</v>
          </cell>
          <cell r="F393">
            <v>25766639.329999998</v>
          </cell>
          <cell r="G393">
            <v>634139.32999999821</v>
          </cell>
          <cell r="H393">
            <v>2.5231844424549816</v>
          </cell>
          <cell r="I393">
            <v>41251594.810000002</v>
          </cell>
          <cell r="J393">
            <v>42113277.649999991</v>
          </cell>
          <cell r="K393">
            <v>861682.83999998868</v>
          </cell>
          <cell r="L393">
            <v>2.0888473378272976</v>
          </cell>
        </row>
        <row r="394">
          <cell r="E394">
            <v>1087539455.8499999</v>
          </cell>
          <cell r="F394">
            <v>1050221635.5000001</v>
          </cell>
          <cell r="G394">
            <v>-37317820.349999905</v>
          </cell>
          <cell r="H394">
            <v>-3.4313992149216337</v>
          </cell>
          <cell r="I394">
            <v>1588587871.78</v>
          </cell>
          <cell r="J394">
            <v>1527236369.02</v>
          </cell>
          <cell r="K394">
            <v>-61351502.76000002</v>
          </cell>
          <cell r="L394">
            <v>-3.8620150543675091</v>
          </cell>
        </row>
        <row r="395">
          <cell r="C395" t="str">
            <v>10697</v>
          </cell>
          <cell r="D395" t="str">
            <v>พุทธโสธร,รพท.</v>
          </cell>
          <cell r="E395">
            <v>561378294.5</v>
          </cell>
          <cell r="F395">
            <v>537718283.07000005</v>
          </cell>
          <cell r="G395">
            <v>-23660011.429999948</v>
          </cell>
          <cell r="H395">
            <v>-4.2146288272639918</v>
          </cell>
          <cell r="I395">
            <v>724176422</v>
          </cell>
          <cell r="J395">
            <v>661621888.05999994</v>
          </cell>
          <cell r="K395">
            <v>-62554533.940000057</v>
          </cell>
          <cell r="L395">
            <v>-8.6380241112020162</v>
          </cell>
        </row>
        <row r="396">
          <cell r="C396" t="str">
            <v>10833</v>
          </cell>
          <cell r="D396" t="str">
            <v>ท่าตะเกียบ,รพช.</v>
          </cell>
          <cell r="E396">
            <v>19686500</v>
          </cell>
          <cell r="F396">
            <v>28320459.250000004</v>
          </cell>
          <cell r="G396">
            <v>8633959.2500000037</v>
          </cell>
          <cell r="H396">
            <v>43.857258781398443</v>
          </cell>
          <cell r="I396">
            <v>52312344.125</v>
          </cell>
          <cell r="J396">
            <v>54807345.890000001</v>
          </cell>
          <cell r="K396">
            <v>2495001.7650000006</v>
          </cell>
          <cell r="L396">
            <v>4.769432161247086</v>
          </cell>
        </row>
        <row r="397">
          <cell r="C397" t="str">
            <v>10850</v>
          </cell>
          <cell r="D397" t="str">
            <v>บางคล้า,รพช.</v>
          </cell>
          <cell r="E397">
            <v>40995510.125</v>
          </cell>
          <cell r="F397">
            <v>44579865.890000001</v>
          </cell>
          <cell r="G397">
            <v>3584355.7650000006</v>
          </cell>
          <cell r="H397">
            <v>8.743288604217609</v>
          </cell>
          <cell r="I397">
            <v>65731784.084999993</v>
          </cell>
          <cell r="J397">
            <v>62889004.310000002</v>
          </cell>
          <cell r="K397">
            <v>-2842779.7749999911</v>
          </cell>
          <cell r="L397">
            <v>-4.32481761231963</v>
          </cell>
        </row>
        <row r="398">
          <cell r="C398" t="str">
            <v>10851</v>
          </cell>
          <cell r="D398" t="str">
            <v>บางน้ำเปรี้ยว,รพช.</v>
          </cell>
          <cell r="E398">
            <v>49896046.395000003</v>
          </cell>
          <cell r="F398">
            <v>54500563.399999999</v>
          </cell>
          <cell r="G398">
            <v>4604517.0049999952</v>
          </cell>
          <cell r="H398">
            <v>9.2282201450361931</v>
          </cell>
          <cell r="I398">
            <v>86335380.265000001</v>
          </cell>
          <cell r="J398">
            <v>88301261.480000019</v>
          </cell>
          <cell r="K398">
            <v>1965881.2150000185</v>
          </cell>
          <cell r="L398">
            <v>2.2770285009064568</v>
          </cell>
        </row>
        <row r="399">
          <cell r="C399" t="str">
            <v>10852</v>
          </cell>
          <cell r="D399" t="str">
            <v>บางปะกง,รพช.</v>
          </cell>
          <cell r="E399">
            <v>56883677</v>
          </cell>
          <cell r="F399">
            <v>54154585.829999998</v>
          </cell>
          <cell r="G399">
            <v>-2729091.1700000018</v>
          </cell>
          <cell r="H399">
            <v>-4.7976701119373875</v>
          </cell>
          <cell r="I399">
            <v>88577953.87999998</v>
          </cell>
          <cell r="J399">
            <v>88316499.479999989</v>
          </cell>
          <cell r="K399">
            <v>-261454.39999999106</v>
          </cell>
          <cell r="L399">
            <v>-0.29516870569644627</v>
          </cell>
        </row>
        <row r="400">
          <cell r="C400" t="str">
            <v>10853</v>
          </cell>
          <cell r="D400" t="str">
            <v>บ้านโพธิ์,รพช.</v>
          </cell>
          <cell r="E400">
            <v>48029116.859999999</v>
          </cell>
          <cell r="F400">
            <v>48108559.850000001</v>
          </cell>
          <cell r="G400">
            <v>79442.990000002086</v>
          </cell>
          <cell r="H400">
            <v>0.16540589374476808</v>
          </cell>
          <cell r="I400">
            <v>63083314.019999996</v>
          </cell>
          <cell r="J400">
            <v>67520324.810000002</v>
          </cell>
          <cell r="K400">
            <v>4437010.7900000066</v>
          </cell>
          <cell r="L400">
            <v>7.0335727583894725</v>
          </cell>
        </row>
        <row r="401">
          <cell r="C401" t="str">
            <v>10854</v>
          </cell>
          <cell r="D401" t="str">
            <v>พนมสารคาม,รพช.</v>
          </cell>
          <cell r="E401">
            <v>103010953.90500002</v>
          </cell>
          <cell r="F401">
            <v>85718995.840100005</v>
          </cell>
          <cell r="G401">
            <v>-17291958.064900011</v>
          </cell>
          <cell r="H401">
            <v>-16.786523577722818</v>
          </cell>
          <cell r="I401">
            <v>141972053.22999999</v>
          </cell>
          <cell r="J401">
            <v>131738523.59909999</v>
          </cell>
          <cell r="K401">
            <v>-10233529.630899996</v>
          </cell>
          <cell r="L401">
            <v>-7.2081296269775708</v>
          </cell>
        </row>
        <row r="402">
          <cell r="C402" t="str">
            <v>10855</v>
          </cell>
          <cell r="D402" t="str">
            <v>สนามชัยเขต,รพช.</v>
          </cell>
          <cell r="E402">
            <v>53119000</v>
          </cell>
          <cell r="F402">
            <v>65999260.259999998</v>
          </cell>
          <cell r="G402">
            <v>12880260.259999998</v>
          </cell>
          <cell r="H402">
            <v>24.247934373764561</v>
          </cell>
          <cell r="I402">
            <v>97693000</v>
          </cell>
          <cell r="J402">
            <v>107489437.8</v>
          </cell>
          <cell r="K402">
            <v>9796437.799999997</v>
          </cell>
          <cell r="L402">
            <v>10.027778653537098</v>
          </cell>
        </row>
        <row r="403">
          <cell r="C403" t="str">
            <v>10856</v>
          </cell>
          <cell r="D403" t="str">
            <v>แปลงยาว,รพช.</v>
          </cell>
          <cell r="E403">
            <v>38143520</v>
          </cell>
          <cell r="F403">
            <v>38048446.939999998</v>
          </cell>
          <cell r="G403">
            <v>-95073.060000002384</v>
          </cell>
          <cell r="H403">
            <v>-0.24925088193224532</v>
          </cell>
          <cell r="I403">
            <v>59007975.950000003</v>
          </cell>
          <cell r="J403">
            <v>61048800.060000017</v>
          </cell>
          <cell r="K403">
            <v>2040824.1100000143</v>
          </cell>
          <cell r="L403">
            <v>3.4585563682599325</v>
          </cell>
        </row>
        <row r="404">
          <cell r="C404" t="str">
            <v>13747</v>
          </cell>
          <cell r="D404" t="str">
            <v>ราชสาส์น,รพช.</v>
          </cell>
          <cell r="E404">
            <v>14449954</v>
          </cell>
          <cell r="F404">
            <v>14593819.609999998</v>
          </cell>
          <cell r="G404">
            <v>143865.60999999754</v>
          </cell>
          <cell r="H404">
            <v>0.99561292721068551</v>
          </cell>
          <cell r="I404">
            <v>25739985.300000001</v>
          </cell>
          <cell r="J404">
            <v>24041933.09</v>
          </cell>
          <cell r="K404">
            <v>-1698052.2100000009</v>
          </cell>
          <cell r="L404">
            <v>-6.5969432002744801</v>
          </cell>
        </row>
        <row r="405">
          <cell r="C405" t="str">
            <v>31327</v>
          </cell>
          <cell r="D405" t="str">
            <v>คลองเขื่อน,รพช.</v>
          </cell>
          <cell r="E405">
            <v>6898188.2300000004</v>
          </cell>
          <cell r="F405">
            <v>8594578.9199999999</v>
          </cell>
          <cell r="G405">
            <v>1696390.6899999995</v>
          </cell>
          <cell r="H405">
            <v>24.591829527388811</v>
          </cell>
          <cell r="I405">
            <v>17118362.615000002</v>
          </cell>
          <cell r="J405">
            <v>16903724.190000001</v>
          </cell>
          <cell r="K405">
            <v>-214638.42500000075</v>
          </cell>
          <cell r="L405">
            <v>-1.2538490381780052</v>
          </cell>
        </row>
        <row r="406">
          <cell r="E406">
            <v>992490761.01499999</v>
          </cell>
          <cell r="F406">
            <v>980337418.86010003</v>
          </cell>
          <cell r="G406">
            <v>-12153342.154899966</v>
          </cell>
          <cell r="H406">
            <v>-1.2245295001508116</v>
          </cell>
          <cell r="I406">
            <v>1421748575.47</v>
          </cell>
          <cell r="J406">
            <v>1364678742.7690997</v>
          </cell>
          <cell r="K406">
            <v>-57069832.700900003</v>
          </cell>
          <cell r="L406">
            <v>-4.0140594255235262</v>
          </cell>
        </row>
        <row r="407">
          <cell r="C407" t="str">
            <v>10662</v>
          </cell>
          <cell r="D407" t="str">
            <v>ชลบุรี,รพศ.</v>
          </cell>
          <cell r="E407">
            <v>931577560</v>
          </cell>
          <cell r="F407">
            <v>847401678.74000001</v>
          </cell>
          <cell r="G407">
            <v>-84175881.25999999</v>
          </cell>
          <cell r="H407">
            <v>-9.0358425185767679</v>
          </cell>
          <cell r="I407">
            <v>1273110539.9649999</v>
          </cell>
          <cell r="J407">
            <v>1309300982.4900002</v>
          </cell>
          <cell r="K407">
            <v>36190442.525000334</v>
          </cell>
          <cell r="L407">
            <v>2.8426787296879401</v>
          </cell>
        </row>
        <row r="408">
          <cell r="C408" t="str">
            <v>10817</v>
          </cell>
          <cell r="D408" t="str">
            <v>บ้านบึง,รพช.</v>
          </cell>
          <cell r="E408">
            <v>106130982.23999999</v>
          </cell>
          <cell r="F408">
            <v>118026380.44</v>
          </cell>
          <cell r="G408">
            <v>11895398.200000003</v>
          </cell>
          <cell r="H408">
            <v>11.208223978461131</v>
          </cell>
          <cell r="I408">
            <v>156517160.00999999</v>
          </cell>
          <cell r="J408">
            <v>159627674.44</v>
          </cell>
          <cell r="K408">
            <v>3110514.4300000072</v>
          </cell>
          <cell r="L408">
            <v>1.9873312484083372</v>
          </cell>
        </row>
        <row r="409">
          <cell r="C409" t="str">
            <v>10818</v>
          </cell>
          <cell r="D409" t="str">
            <v>หนองใหญ่,รพช.</v>
          </cell>
          <cell r="E409">
            <v>31472858.949999999</v>
          </cell>
          <cell r="F409">
            <v>31639345.170000002</v>
          </cell>
          <cell r="G409">
            <v>166486.22000000253</v>
          </cell>
          <cell r="H409">
            <v>0.52898346560919129</v>
          </cell>
          <cell r="I409">
            <v>40995778.459999993</v>
          </cell>
          <cell r="J409">
            <v>40142748.910000004</v>
          </cell>
          <cell r="K409">
            <v>-853029.54999998957</v>
          </cell>
          <cell r="L409">
            <v>-2.0807741236876365</v>
          </cell>
        </row>
        <row r="410">
          <cell r="C410" t="str">
            <v>10819</v>
          </cell>
          <cell r="D410" t="str">
            <v>บางละมุง,รพท.</v>
          </cell>
          <cell r="E410">
            <v>213036719.47</v>
          </cell>
          <cell r="F410">
            <v>207354552.78999999</v>
          </cell>
          <cell r="G410">
            <v>-5682166.6800000072</v>
          </cell>
          <cell r="H410">
            <v>-2.6672240795560009</v>
          </cell>
          <cell r="I410">
            <v>373901777.56999999</v>
          </cell>
          <cell r="J410">
            <v>410642947.44</v>
          </cell>
          <cell r="K410">
            <v>36741169.870000005</v>
          </cell>
          <cell r="L410">
            <v>9.8264228934085533</v>
          </cell>
        </row>
        <row r="411">
          <cell r="C411" t="str">
            <v>10820</v>
          </cell>
          <cell r="D411" t="str">
            <v>วัดญาณสังวราราม,รพช.</v>
          </cell>
          <cell r="E411">
            <v>25254967.605</v>
          </cell>
          <cell r="F411">
            <v>27543250.32</v>
          </cell>
          <cell r="G411">
            <v>2288282.7149999999</v>
          </cell>
          <cell r="H411">
            <v>9.0607232240003501</v>
          </cell>
          <cell r="I411">
            <v>40149465.079999998</v>
          </cell>
          <cell r="J411">
            <v>42397606.930000007</v>
          </cell>
          <cell r="K411">
            <v>2248141.8500000089</v>
          </cell>
          <cell r="L411">
            <v>5.5994316375584674</v>
          </cell>
        </row>
        <row r="412">
          <cell r="C412" t="str">
            <v>10821</v>
          </cell>
          <cell r="D412" t="str">
            <v>พานทอง,รพช.</v>
          </cell>
          <cell r="E412">
            <v>77148604.484999999</v>
          </cell>
          <cell r="F412">
            <v>70786650.600000009</v>
          </cell>
          <cell r="G412">
            <v>-6361953.8849999905</v>
          </cell>
          <cell r="H412">
            <v>-8.2463628829954345</v>
          </cell>
          <cell r="I412">
            <v>110348151.92999999</v>
          </cell>
          <cell r="J412">
            <v>109937354.00000001</v>
          </cell>
          <cell r="K412">
            <v>-410797.92999997735</v>
          </cell>
          <cell r="L412">
            <v>-0.37227440860139593</v>
          </cell>
        </row>
        <row r="413">
          <cell r="C413" t="str">
            <v>10822</v>
          </cell>
          <cell r="D413" t="str">
            <v>พนัสนิคม,รพช.</v>
          </cell>
          <cell r="E413">
            <v>172964750</v>
          </cell>
          <cell r="F413">
            <v>176392642.32000002</v>
          </cell>
          <cell r="G413">
            <v>3427892.3200000226</v>
          </cell>
          <cell r="H413">
            <v>1.9818444625277825</v>
          </cell>
          <cell r="I413">
            <v>229111150</v>
          </cell>
          <cell r="J413">
            <v>230344134.76000005</v>
          </cell>
          <cell r="K413">
            <v>1232984.7600000501</v>
          </cell>
          <cell r="L413">
            <v>0.5381600851813847</v>
          </cell>
        </row>
        <row r="414">
          <cell r="C414" t="str">
            <v>10823</v>
          </cell>
          <cell r="D414" t="str">
            <v>แหลมฉบัง,รพช.</v>
          </cell>
          <cell r="E414">
            <v>118629979.75</v>
          </cell>
          <cell r="F414">
            <v>146640559.44</v>
          </cell>
          <cell r="G414">
            <v>28010579.689999998</v>
          </cell>
          <cell r="H414">
            <v>23.611720872775415</v>
          </cell>
          <cell r="I414">
            <v>196425479.58000001</v>
          </cell>
          <cell r="J414">
            <v>198856668.25000003</v>
          </cell>
          <cell r="K414">
            <v>2431188.6700000167</v>
          </cell>
          <cell r="L414">
            <v>1.2377155322203726</v>
          </cell>
        </row>
        <row r="415">
          <cell r="C415" t="str">
            <v>10824</v>
          </cell>
          <cell r="D415" t="str">
            <v>เกาะสีชัง,รพช.</v>
          </cell>
          <cell r="E415">
            <v>11715335.5</v>
          </cell>
          <cell r="F415">
            <v>11473045.75</v>
          </cell>
          <cell r="G415">
            <v>-242289.75</v>
          </cell>
          <cell r="H415">
            <v>-2.0681417958538191</v>
          </cell>
          <cell r="I415">
            <v>20929798.064999998</v>
          </cell>
          <cell r="J415">
            <v>19520996.879999999</v>
          </cell>
          <cell r="K415">
            <v>-1408801.1849999987</v>
          </cell>
          <cell r="L415">
            <v>-6.7310787262485654</v>
          </cell>
        </row>
        <row r="416">
          <cell r="C416" t="str">
            <v>10825</v>
          </cell>
          <cell r="D416" t="str">
            <v>สัตหีบกม10,รพช.</v>
          </cell>
          <cell r="E416">
            <v>45223722.579999998</v>
          </cell>
          <cell r="F416">
            <v>47016386.930000007</v>
          </cell>
          <cell r="G416">
            <v>1792664.3500000089</v>
          </cell>
          <cell r="H416">
            <v>3.9639911261812122</v>
          </cell>
          <cell r="I416">
            <v>82152326.364999995</v>
          </cell>
          <cell r="J416">
            <v>81141985.24000001</v>
          </cell>
          <cell r="K416">
            <v>-1010341.1249999851</v>
          </cell>
          <cell r="L416">
            <v>-1.2298387272821389</v>
          </cell>
        </row>
        <row r="417">
          <cell r="C417" t="str">
            <v>10826</v>
          </cell>
          <cell r="D417" t="str">
            <v>บ่อทอง,รพช.</v>
          </cell>
          <cell r="E417">
            <v>39830540</v>
          </cell>
          <cell r="F417">
            <v>36379152.469999999</v>
          </cell>
          <cell r="G417">
            <v>-3451387.5300000012</v>
          </cell>
          <cell r="H417">
            <v>-8.6651788552201428</v>
          </cell>
          <cell r="I417">
            <v>70347391.909999996</v>
          </cell>
          <cell r="J417">
            <v>60064733.409999989</v>
          </cell>
          <cell r="K417">
            <v>-10282658.500000007</v>
          </cell>
          <cell r="L417">
            <v>-14.616971888816124</v>
          </cell>
        </row>
        <row r="418">
          <cell r="C418" t="str">
            <v>28006</v>
          </cell>
          <cell r="D418" t="str">
            <v>เกาะจันทร์,รพช.</v>
          </cell>
          <cell r="E418">
            <v>17816914.02</v>
          </cell>
          <cell r="F418">
            <v>18297128.5</v>
          </cell>
          <cell r="G418">
            <v>480214.48000000045</v>
          </cell>
          <cell r="H418">
            <v>2.6952730392083941</v>
          </cell>
          <cell r="I418">
            <v>40757716.690000005</v>
          </cell>
          <cell r="J418">
            <v>41235367.188000001</v>
          </cell>
          <cell r="K418">
            <v>477650.49799999595</v>
          </cell>
          <cell r="L418">
            <v>1.1719265375756158</v>
          </cell>
        </row>
        <row r="419">
          <cell r="E419">
            <v>1790802934.5999999</v>
          </cell>
          <cell r="F419">
            <v>1738950773.47</v>
          </cell>
          <cell r="G419">
            <v>-51852161.129999951</v>
          </cell>
          <cell r="H419">
            <v>-2.8954699664696402</v>
          </cell>
          <cell r="I419">
            <v>2634746735.6249995</v>
          </cell>
          <cell r="J419">
            <v>2703213199.9380012</v>
          </cell>
          <cell r="K419">
            <v>68466464.31300047</v>
          </cell>
          <cell r="L419">
            <v>2.5985975573002937</v>
          </cell>
        </row>
        <row r="420">
          <cell r="C420" t="str">
            <v>10696</v>
          </cell>
          <cell r="D420" t="str">
            <v>ตราด,รพท.</v>
          </cell>
          <cell r="E420">
            <v>281151032.60000002</v>
          </cell>
          <cell r="F420">
            <v>277402239.48000002</v>
          </cell>
          <cell r="G420">
            <v>-3748793.1200000048</v>
          </cell>
          <cell r="H420">
            <v>-1.3333734133331454</v>
          </cell>
          <cell r="I420">
            <v>327477325</v>
          </cell>
          <cell r="J420">
            <v>322076659.56999999</v>
          </cell>
          <cell r="K420">
            <v>-5400665.4300000072</v>
          </cell>
          <cell r="L420">
            <v>-1.6491723297177925</v>
          </cell>
        </row>
        <row r="421">
          <cell r="C421" t="str">
            <v>10845</v>
          </cell>
          <cell r="D421" t="str">
            <v>คลองใหญ่,รพช.</v>
          </cell>
          <cell r="E421">
            <v>36921777.590000004</v>
          </cell>
          <cell r="F421">
            <v>33065658.289999995</v>
          </cell>
          <cell r="G421">
            <v>-3856119.3000000082</v>
          </cell>
          <cell r="H421">
            <v>-10.444023965531958</v>
          </cell>
          <cell r="I421">
            <v>45935500</v>
          </cell>
          <cell r="J421">
            <v>46509583.079999991</v>
          </cell>
          <cell r="K421">
            <v>574083.07999999076</v>
          </cell>
          <cell r="L421">
            <v>1.2497590752250236</v>
          </cell>
        </row>
        <row r="422">
          <cell r="C422" t="str">
            <v>10846</v>
          </cell>
          <cell r="D422" t="str">
            <v>เขาสมิง,รพช.</v>
          </cell>
          <cell r="E422">
            <v>28276600</v>
          </cell>
          <cell r="F422">
            <v>27710824.169999998</v>
          </cell>
          <cell r="G422">
            <v>-565775.83000000194</v>
          </cell>
          <cell r="H422">
            <v>-2.0008623031057553</v>
          </cell>
          <cell r="I422">
            <v>46811663.5</v>
          </cell>
          <cell r="J422">
            <v>46106109.539999992</v>
          </cell>
          <cell r="K422">
            <v>-705553.96000000834</v>
          </cell>
          <cell r="L422">
            <v>-1.5072183025497659</v>
          </cell>
        </row>
        <row r="423">
          <cell r="C423" t="str">
            <v>10847</v>
          </cell>
          <cell r="D423" t="str">
            <v>บ่อไร่,รพช.</v>
          </cell>
          <cell r="E423">
            <v>28320259.439999998</v>
          </cell>
          <cell r="F423">
            <v>28085267.669999994</v>
          </cell>
          <cell r="G423">
            <v>-234991.77000000328</v>
          </cell>
          <cell r="H423">
            <v>-0.82976559765585001</v>
          </cell>
          <cell r="I423">
            <v>44694403.090000004</v>
          </cell>
          <cell r="J423">
            <v>45141392.050000004</v>
          </cell>
          <cell r="K423">
            <v>446988.96000000089</v>
          </cell>
          <cell r="L423">
            <v>1.0001005251147674</v>
          </cell>
        </row>
        <row r="424">
          <cell r="C424" t="str">
            <v>10848</v>
          </cell>
          <cell r="D424" t="str">
            <v>แหลมงอบ,รพช.</v>
          </cell>
          <cell r="E424">
            <v>30650037.140000001</v>
          </cell>
          <cell r="F424">
            <v>27491119.350000001</v>
          </cell>
          <cell r="G424">
            <v>-3158917.7899999991</v>
          </cell>
          <cell r="H424">
            <v>-10.306407707015259</v>
          </cell>
          <cell r="I424">
            <v>43119083.255000003</v>
          </cell>
          <cell r="J424">
            <v>38732524.219999999</v>
          </cell>
          <cell r="K424">
            <v>-4386559.0350000039</v>
          </cell>
          <cell r="L424">
            <v>-10.173126847476164</v>
          </cell>
        </row>
        <row r="425">
          <cell r="C425" t="str">
            <v>10849</v>
          </cell>
          <cell r="D425" t="str">
            <v>เกาะกูด,รพช.</v>
          </cell>
          <cell r="E425">
            <v>10455974</v>
          </cell>
          <cell r="F425">
            <v>7719246.0500000007</v>
          </cell>
          <cell r="G425">
            <v>-2736727.9499999993</v>
          </cell>
          <cell r="H425">
            <v>-26.173821300626791</v>
          </cell>
          <cell r="I425">
            <v>17728716</v>
          </cell>
          <cell r="J425">
            <v>15727623.609999999</v>
          </cell>
          <cell r="K425">
            <v>-2001092.3900000006</v>
          </cell>
          <cell r="L425">
            <v>-11.287294522626459</v>
          </cell>
        </row>
        <row r="426">
          <cell r="C426" t="str">
            <v>13816</v>
          </cell>
          <cell r="D426" t="str">
            <v>เกาะช้าง,รพช.</v>
          </cell>
          <cell r="E426">
            <v>18319220</v>
          </cell>
          <cell r="F426">
            <v>16635798.000000002</v>
          </cell>
          <cell r="G426">
            <v>-1683421.9999999981</v>
          </cell>
          <cell r="H426">
            <v>-9.1893759668806752</v>
          </cell>
          <cell r="I426">
            <v>25024410</v>
          </cell>
          <cell r="J426">
            <v>25365193.789999999</v>
          </cell>
          <cell r="K426">
            <v>340783.78999999911</v>
          </cell>
          <cell r="L426">
            <v>1.3618054931165173</v>
          </cell>
        </row>
        <row r="427">
          <cell r="E427">
            <v>434094900.77000004</v>
          </cell>
          <cell r="F427">
            <v>418110153.01000011</v>
          </cell>
          <cell r="G427">
            <v>-15984747.760000015</v>
          </cell>
          <cell r="H427">
            <v>-3.682316408611614</v>
          </cell>
          <cell r="I427">
            <v>550791100.84500003</v>
          </cell>
          <cell r="J427">
            <v>539659085.8599999</v>
          </cell>
          <cell r="K427">
            <v>-11132014.985000029</v>
          </cell>
          <cell r="L427">
            <v>-2.0210956509503823</v>
          </cell>
        </row>
        <row r="428">
          <cell r="C428" t="str">
            <v>10665</v>
          </cell>
          <cell r="D428" t="str">
            <v>เจ้าพระยาอภัยภูเบศร,รพศ.</v>
          </cell>
          <cell r="E428">
            <v>508971550</v>
          </cell>
          <cell r="F428">
            <v>568135575.38999999</v>
          </cell>
          <cell r="G428">
            <v>59164025.389999986</v>
          </cell>
          <cell r="H428">
            <v>11.624230350399738</v>
          </cell>
          <cell r="I428">
            <v>579594600</v>
          </cell>
          <cell r="J428">
            <v>601873858.11000001</v>
          </cell>
          <cell r="K428">
            <v>22279258.110000014</v>
          </cell>
          <cell r="L428">
            <v>3.8439381785130524</v>
          </cell>
        </row>
        <row r="429">
          <cell r="C429" t="str">
            <v>10857</v>
          </cell>
          <cell r="D429" t="str">
            <v>กบินทร์บุรี,รพท.</v>
          </cell>
          <cell r="E429">
            <v>143955500</v>
          </cell>
          <cell r="F429">
            <v>153114490.12</v>
          </cell>
          <cell r="G429">
            <v>9158990.1200000048</v>
          </cell>
          <cell r="H429">
            <v>6.3623759564587701</v>
          </cell>
          <cell r="I429">
            <v>240087020</v>
          </cell>
          <cell r="J429">
            <v>220314762.00999999</v>
          </cell>
          <cell r="K429">
            <v>-19772257.99000001</v>
          </cell>
          <cell r="L429">
            <v>-8.2354547905172097</v>
          </cell>
        </row>
        <row r="430">
          <cell r="C430" t="str">
            <v>10858</v>
          </cell>
          <cell r="D430" t="str">
            <v>นาดี,รพช.</v>
          </cell>
          <cell r="E430">
            <v>32258050</v>
          </cell>
          <cell r="F430">
            <v>31339390.25</v>
          </cell>
          <cell r="G430">
            <v>-918659.75</v>
          </cell>
          <cell r="H430">
            <v>-2.847846506530928</v>
          </cell>
          <cell r="I430">
            <v>50985550</v>
          </cell>
          <cell r="J430">
            <v>53628162.539999992</v>
          </cell>
          <cell r="K430">
            <v>2642612.5399999917</v>
          </cell>
          <cell r="L430">
            <v>5.183061749848715</v>
          </cell>
        </row>
        <row r="431">
          <cell r="C431" t="str">
            <v>10859</v>
          </cell>
          <cell r="D431" t="str">
            <v>บ้านสร้าง,รพช.</v>
          </cell>
          <cell r="E431">
            <v>21994350</v>
          </cell>
          <cell r="F431">
            <v>20363450.920000002</v>
          </cell>
          <cell r="G431">
            <v>-1630899.0799999982</v>
          </cell>
          <cell r="H431">
            <v>-7.4150819642317147</v>
          </cell>
          <cell r="I431">
            <v>38662260</v>
          </cell>
          <cell r="J431">
            <v>33376205.984000001</v>
          </cell>
          <cell r="K431">
            <v>-5286054.0159999989</v>
          </cell>
          <cell r="L431">
            <v>-13.672387532441194</v>
          </cell>
        </row>
        <row r="432">
          <cell r="C432" t="str">
            <v>10860</v>
          </cell>
          <cell r="D432" t="str">
            <v>ประจันตคาม,รพช.</v>
          </cell>
          <cell r="E432">
            <v>30993250</v>
          </cell>
          <cell r="F432">
            <v>31166804.989999998</v>
          </cell>
          <cell r="G432">
            <v>173554.98999999836</v>
          </cell>
          <cell r="H432">
            <v>0.55997673687011962</v>
          </cell>
          <cell r="I432">
            <v>51297200</v>
          </cell>
          <cell r="J432">
            <v>54421949.75</v>
          </cell>
          <cell r="K432">
            <v>3124749.75</v>
          </cell>
          <cell r="L432">
            <v>6.0914625944495997</v>
          </cell>
        </row>
        <row r="433">
          <cell r="C433" t="str">
            <v>10861</v>
          </cell>
          <cell r="D433" t="str">
            <v>ศรีมหาโพธิ,รพช.</v>
          </cell>
          <cell r="E433">
            <v>50106800</v>
          </cell>
          <cell r="F433">
            <v>43899281.710000001</v>
          </cell>
          <cell r="G433">
            <v>-6207518.2899999991</v>
          </cell>
          <cell r="H433">
            <v>-12.388574584687106</v>
          </cell>
          <cell r="I433">
            <v>79270050</v>
          </cell>
          <cell r="J433">
            <v>75611050.200000003</v>
          </cell>
          <cell r="K433">
            <v>-3658999.799999997</v>
          </cell>
          <cell r="L433">
            <v>-4.615866648248609</v>
          </cell>
        </row>
        <row r="434">
          <cell r="C434" t="str">
            <v>10862</v>
          </cell>
          <cell r="D434" t="str">
            <v>ศรีมโหสถ,รพช.</v>
          </cell>
          <cell r="E434">
            <v>22068400</v>
          </cell>
          <cell r="F434">
            <v>20304999.349999998</v>
          </cell>
          <cell r="G434">
            <v>-1763400.6500000022</v>
          </cell>
          <cell r="H434">
            <v>-7.9906139547951023</v>
          </cell>
          <cell r="I434">
            <v>33783550</v>
          </cell>
          <cell r="J434">
            <v>32242292.239999998</v>
          </cell>
          <cell r="K434">
            <v>-1541257.7600000016</v>
          </cell>
          <cell r="L434">
            <v>-4.5621545397094199</v>
          </cell>
        </row>
        <row r="435">
          <cell r="E435">
            <v>810347900</v>
          </cell>
          <cell r="F435">
            <v>868323992.73000002</v>
          </cell>
          <cell r="G435">
            <v>57976092.729999989</v>
          </cell>
          <cell r="H435">
            <v>7.1544694235648647</v>
          </cell>
          <cell r="I435">
            <v>1073680230</v>
          </cell>
          <cell r="J435">
            <v>1071468280.834</v>
          </cell>
          <cell r="K435">
            <v>-2211949.1660000011</v>
          </cell>
          <cell r="L435">
            <v>-0.20601563707659973</v>
          </cell>
        </row>
        <row r="436">
          <cell r="C436" t="str">
            <v>10663</v>
          </cell>
          <cell r="D436" t="str">
            <v>ระยอง,รพศ.</v>
          </cell>
          <cell r="E436">
            <v>696059936.21500003</v>
          </cell>
          <cell r="F436">
            <v>657915908.19999993</v>
          </cell>
          <cell r="G436">
            <v>-38144028.015000105</v>
          </cell>
          <cell r="H436">
            <v>-5.4799918843796407</v>
          </cell>
          <cell r="I436">
            <v>838272650.18499994</v>
          </cell>
          <cell r="J436">
            <v>858777658.04999995</v>
          </cell>
          <cell r="K436">
            <v>20505007.86500001</v>
          </cell>
          <cell r="L436">
            <v>2.446102453715354</v>
          </cell>
        </row>
        <row r="437">
          <cell r="C437" t="str">
            <v>10827</v>
          </cell>
          <cell r="D437" t="str">
            <v>เฉลิมพระเกียรติสมเด็จพระเทพรัตนราชสุดาฯ สยามบรมราชกุมารี ระยอง,รพท.</v>
          </cell>
          <cell r="E437">
            <v>126757800</v>
          </cell>
          <cell r="F437">
            <v>123575639.69</v>
          </cell>
          <cell r="G437">
            <v>-3182160.3100000024</v>
          </cell>
          <cell r="H437">
            <v>-2.5104256385011436</v>
          </cell>
          <cell r="I437">
            <v>168374600</v>
          </cell>
          <cell r="J437">
            <v>176629380.50000003</v>
          </cell>
          <cell r="K437">
            <v>8254780.5000000298</v>
          </cell>
          <cell r="L437">
            <v>4.9026281279955706</v>
          </cell>
        </row>
        <row r="438">
          <cell r="C438" t="str">
            <v>10828</v>
          </cell>
          <cell r="D438" t="str">
            <v>บ้านฉาง,รพช.</v>
          </cell>
          <cell r="E438">
            <v>52115000</v>
          </cell>
          <cell r="F438">
            <v>62629890.07</v>
          </cell>
          <cell r="G438">
            <v>10514890.07</v>
          </cell>
          <cell r="H438">
            <v>20.176321730787684</v>
          </cell>
          <cell r="I438">
            <v>76585655</v>
          </cell>
          <cell r="J438">
            <v>75839705.319999993</v>
          </cell>
          <cell r="K438">
            <v>-745949.68000000715</v>
          </cell>
          <cell r="L438">
            <v>-0.9740070513205209</v>
          </cell>
        </row>
        <row r="439">
          <cell r="C439" t="str">
            <v>10829</v>
          </cell>
          <cell r="D439" t="str">
            <v>แกลง,รพท.</v>
          </cell>
          <cell r="E439">
            <v>128349523.285</v>
          </cell>
          <cell r="F439">
            <v>134499480.03</v>
          </cell>
          <cell r="G439">
            <v>6149956.7450000048</v>
          </cell>
          <cell r="H439">
            <v>4.7915696043093448</v>
          </cell>
          <cell r="I439">
            <v>217967929.94000003</v>
          </cell>
          <cell r="J439">
            <v>199983415.51000002</v>
          </cell>
          <cell r="K439">
            <v>-17984514.430000007</v>
          </cell>
          <cell r="L439">
            <v>-8.2509910677917624</v>
          </cell>
        </row>
        <row r="440">
          <cell r="C440" t="str">
            <v>10830</v>
          </cell>
          <cell r="D440" t="str">
            <v>วังจันทร์,รพช.</v>
          </cell>
          <cell r="E440">
            <v>35235100</v>
          </cell>
          <cell r="F440">
            <v>38396380.600000001</v>
          </cell>
          <cell r="G440">
            <v>3161280.6000000015</v>
          </cell>
          <cell r="H440">
            <v>8.971964319669878</v>
          </cell>
          <cell r="I440">
            <v>54418328</v>
          </cell>
          <cell r="J440">
            <v>57797594.200000003</v>
          </cell>
          <cell r="K440">
            <v>3379266.200000003</v>
          </cell>
          <cell r="L440">
            <v>6.2097942443215137</v>
          </cell>
        </row>
        <row r="441">
          <cell r="C441" t="str">
            <v>10831</v>
          </cell>
          <cell r="D441" t="str">
            <v>บ้านค่าย,รพช.</v>
          </cell>
          <cell r="E441">
            <v>43971750</v>
          </cell>
          <cell r="F441">
            <v>45690558.280000001</v>
          </cell>
          <cell r="G441">
            <v>1718808.2800000012</v>
          </cell>
          <cell r="H441">
            <v>3.9088921409768802</v>
          </cell>
          <cell r="I441">
            <v>73164300</v>
          </cell>
          <cell r="J441">
            <v>72221427.820000008</v>
          </cell>
          <cell r="K441">
            <v>-942872.17999999225</v>
          </cell>
          <cell r="L441">
            <v>-1.2887052565253714</v>
          </cell>
        </row>
        <row r="442">
          <cell r="C442" t="str">
            <v>10832</v>
          </cell>
          <cell r="D442" t="str">
            <v>ปลวกแดง,รพช.</v>
          </cell>
          <cell r="E442">
            <v>53877317.949999996</v>
          </cell>
          <cell r="F442">
            <v>59946305.670000002</v>
          </cell>
          <cell r="G442">
            <v>6068987.7200000063</v>
          </cell>
          <cell r="H442">
            <v>11.264457754991136</v>
          </cell>
          <cell r="I442">
            <v>84713204.649999991</v>
          </cell>
          <cell r="J442">
            <v>84317730.340000004</v>
          </cell>
          <cell r="K442">
            <v>-395474.30999998748</v>
          </cell>
          <cell r="L442">
            <v>-0.46683903841664848</v>
          </cell>
        </row>
        <row r="443">
          <cell r="C443" t="str">
            <v>22734</v>
          </cell>
          <cell r="D443" t="str">
            <v>เขาชะเมา เฉลิมพระเกียรติ 80 พรรษา,รพช.</v>
          </cell>
          <cell r="E443">
            <v>15836595.069999998</v>
          </cell>
          <cell r="F443">
            <v>17183805.18</v>
          </cell>
          <cell r="G443">
            <v>1347210.1100000013</v>
          </cell>
          <cell r="H443">
            <v>8.506942963718787</v>
          </cell>
          <cell r="I443">
            <v>30968045.365000002</v>
          </cell>
          <cell r="J443">
            <v>33251291.57</v>
          </cell>
          <cell r="K443">
            <v>2283246.2049999982</v>
          </cell>
          <cell r="L443">
            <v>7.372910295399258</v>
          </cell>
        </row>
        <row r="444">
          <cell r="C444" t="str">
            <v>23962</v>
          </cell>
          <cell r="D444" t="str">
            <v>นิคมพัฒนา,รพช.</v>
          </cell>
          <cell r="E444">
            <v>19564632.390000001</v>
          </cell>
          <cell r="F444">
            <v>21300618.57</v>
          </cell>
          <cell r="G444">
            <v>1735986.1799999997</v>
          </cell>
          <cell r="H444">
            <v>8.8730835591232875</v>
          </cell>
          <cell r="I444">
            <v>35061761.190000005</v>
          </cell>
          <cell r="J444">
            <v>35496715.410000004</v>
          </cell>
          <cell r="K444">
            <v>434954.21999999881</v>
          </cell>
          <cell r="L444">
            <v>1.2405372840313922</v>
          </cell>
        </row>
        <row r="445">
          <cell r="E445">
            <v>1171767654.9100001</v>
          </cell>
          <cell r="F445">
            <v>1161138586.29</v>
          </cell>
          <cell r="G445">
            <v>-10629068.620000092</v>
          </cell>
          <cell r="H445">
            <v>-0.90709694669089314</v>
          </cell>
          <cell r="I445">
            <v>1579526474.3300002</v>
          </cell>
          <cell r="J445">
            <v>1594314918.7199998</v>
          </cell>
          <cell r="K445">
            <v>14788444.390000045</v>
          </cell>
          <cell r="L445">
            <v>0.93625808939182054</v>
          </cell>
        </row>
        <row r="446">
          <cell r="C446" t="str">
            <v>10685</v>
          </cell>
          <cell r="D446" t="str">
            <v>สมุทรปราการ,รพท.</v>
          </cell>
          <cell r="E446">
            <v>494897700</v>
          </cell>
          <cell r="F446">
            <v>452671125.41000009</v>
          </cell>
          <cell r="G446">
            <v>-42226574.589999914</v>
          </cell>
          <cell r="H446">
            <v>-8.5323844887539213</v>
          </cell>
          <cell r="I446">
            <v>740666150</v>
          </cell>
          <cell r="J446">
            <v>774284687.44999993</v>
          </cell>
          <cell r="K446">
            <v>33618537.449999928</v>
          </cell>
          <cell r="L446">
            <v>4.5389596176360874</v>
          </cell>
        </row>
        <row r="447">
          <cell r="C447" t="str">
            <v>10752</v>
          </cell>
          <cell r="D447" t="str">
            <v>บางบ่อ,รพช.</v>
          </cell>
          <cell r="E447">
            <v>132993827.375</v>
          </cell>
          <cell r="F447">
            <v>133557716.66000001</v>
          </cell>
          <cell r="G447">
            <v>563889.28500001132</v>
          </cell>
          <cell r="H447">
            <v>0.42399658399936424</v>
          </cell>
          <cell r="I447">
            <v>173592923.08500001</v>
          </cell>
          <cell r="J447">
            <v>178276658.12</v>
          </cell>
          <cell r="K447">
            <v>4683735.0349999964</v>
          </cell>
          <cell r="L447">
            <v>2.6981140427634824</v>
          </cell>
        </row>
        <row r="448">
          <cell r="C448" t="str">
            <v>10753</v>
          </cell>
          <cell r="D448" t="str">
            <v>บางพลี,รพท.</v>
          </cell>
          <cell r="E448">
            <v>185429925</v>
          </cell>
          <cell r="F448">
            <v>180796572.48000002</v>
          </cell>
          <cell r="G448">
            <v>-4633352.5199999809</v>
          </cell>
          <cell r="H448">
            <v>-2.4987080806940849</v>
          </cell>
          <cell r="I448">
            <v>304760810</v>
          </cell>
          <cell r="J448">
            <v>281601759.36999995</v>
          </cell>
          <cell r="K448">
            <v>-23159050.630000055</v>
          </cell>
          <cell r="L448">
            <v>-7.5990907853276983</v>
          </cell>
        </row>
        <row r="449">
          <cell r="C449" t="str">
            <v>10754</v>
          </cell>
          <cell r="D449" t="str">
            <v>บางจาก,รพช.</v>
          </cell>
          <cell r="E449">
            <v>49125000</v>
          </cell>
          <cell r="F449">
            <v>48321805.259999998</v>
          </cell>
          <cell r="G449">
            <v>-803194.74000000209</v>
          </cell>
          <cell r="H449">
            <v>-1.6350020152671798</v>
          </cell>
          <cell r="I449">
            <v>96215000</v>
          </cell>
          <cell r="J449">
            <v>99060618.799999997</v>
          </cell>
          <cell r="K449">
            <v>2845618.799999997</v>
          </cell>
          <cell r="L449">
            <v>2.9575625422231426</v>
          </cell>
        </row>
        <row r="450">
          <cell r="C450" t="str">
            <v>10755</v>
          </cell>
          <cell r="D450" t="str">
            <v>พระสมุทรเจดีย์,รพช.</v>
          </cell>
          <cell r="E450">
            <v>33391340</v>
          </cell>
          <cell r="F450">
            <v>36249716.990000002</v>
          </cell>
          <cell r="G450">
            <v>2858376.9900000021</v>
          </cell>
          <cell r="H450">
            <v>8.560234450010098</v>
          </cell>
          <cell r="I450">
            <v>76340052.200000003</v>
          </cell>
          <cell r="J450">
            <v>80648551.980000004</v>
          </cell>
          <cell r="K450">
            <v>4308499.7800000012</v>
          </cell>
          <cell r="L450">
            <v>5.6438260858302129</v>
          </cell>
        </row>
        <row r="451">
          <cell r="C451" t="str">
            <v>28785</v>
          </cell>
          <cell r="D451" t="str">
            <v>บางเสาธง,รพช.</v>
          </cell>
          <cell r="E451">
            <v>10445476.195</v>
          </cell>
          <cell r="F451">
            <v>14092650.279999999</v>
          </cell>
          <cell r="G451">
            <v>3647174.084999999</v>
          </cell>
          <cell r="H451">
            <v>34.916302683699705</v>
          </cell>
          <cell r="I451">
            <v>32779966.840000004</v>
          </cell>
          <cell r="J451">
            <v>32183565.25</v>
          </cell>
          <cell r="K451">
            <v>-596401.59000000358</v>
          </cell>
          <cell r="L451">
            <v>-1.8194087654543933</v>
          </cell>
        </row>
        <row r="452">
          <cell r="E452">
            <v>906283268.57000005</v>
          </cell>
          <cell r="F452">
            <v>865689587.08000004</v>
          </cell>
          <cell r="G452">
            <v>-40593681.489999883</v>
          </cell>
          <cell r="H452">
            <v>-4.4791383552795319</v>
          </cell>
          <cell r="I452">
            <v>1424354902.125</v>
          </cell>
          <cell r="J452">
            <v>1446055840.9699998</v>
          </cell>
          <cell r="K452">
            <v>21700938.844999865</v>
          </cell>
          <cell r="L452">
            <v>1.5235626186018778</v>
          </cell>
        </row>
        <row r="453">
          <cell r="C453" t="str">
            <v>10699</v>
          </cell>
          <cell r="D453" t="str">
            <v>สมเด็จพระยุพราชสระแก้ว,รพท.</v>
          </cell>
          <cell r="E453">
            <v>274422699</v>
          </cell>
          <cell r="F453">
            <v>302864083.74000001</v>
          </cell>
          <cell r="G453">
            <v>28441384.74000001</v>
          </cell>
          <cell r="H453">
            <v>10.364078789269545</v>
          </cell>
          <cell r="I453">
            <v>405087264.10499996</v>
          </cell>
          <cell r="J453">
            <v>432717926.07000005</v>
          </cell>
          <cell r="K453">
            <v>27630661.965000093</v>
          </cell>
          <cell r="L453">
            <v>6.8209159885703379</v>
          </cell>
        </row>
        <row r="454">
          <cell r="C454" t="str">
            <v>10866</v>
          </cell>
          <cell r="D454" t="str">
            <v>คลองหาด,รพช.</v>
          </cell>
          <cell r="E454">
            <v>25020828.309999999</v>
          </cell>
          <cell r="F454">
            <v>24372096.340000004</v>
          </cell>
          <cell r="G454">
            <v>-648731.96999999508</v>
          </cell>
          <cell r="H454">
            <v>-2.5927677611724724</v>
          </cell>
          <cell r="I454">
            <v>40343449.485000007</v>
          </cell>
          <cell r="J454">
            <v>39462915.890000001</v>
          </cell>
          <cell r="K454">
            <v>-880533.59500000626</v>
          </cell>
          <cell r="L454">
            <v>-2.1825937202702388</v>
          </cell>
        </row>
        <row r="455">
          <cell r="C455" t="str">
            <v>10867</v>
          </cell>
          <cell r="D455" t="str">
            <v>ตาพระยา,รพช.</v>
          </cell>
          <cell r="E455">
            <v>26469743.175000001</v>
          </cell>
          <cell r="F455">
            <v>25617855.09</v>
          </cell>
          <cell r="G455">
            <v>-851888.08500000089</v>
          </cell>
          <cell r="H455">
            <v>-3.2183466207733651</v>
          </cell>
          <cell r="I455">
            <v>44562924.325000003</v>
          </cell>
          <cell r="J455">
            <v>46280526.789999992</v>
          </cell>
          <cell r="K455">
            <v>1717602.4649999887</v>
          </cell>
          <cell r="L455">
            <v>3.8543306818767409</v>
          </cell>
        </row>
        <row r="456">
          <cell r="C456" t="str">
            <v>10868</v>
          </cell>
          <cell r="D456" t="str">
            <v>วังน้ำเย็น,รพช.</v>
          </cell>
          <cell r="E456">
            <v>44029193.219999999</v>
          </cell>
          <cell r="F456">
            <v>38037664.579999998</v>
          </cell>
          <cell r="G456">
            <v>-5991528.6400000006</v>
          </cell>
          <cell r="H456">
            <v>-13.608081824398235</v>
          </cell>
          <cell r="I456">
            <v>69100009.905000016</v>
          </cell>
          <cell r="J456">
            <v>75247077.239999995</v>
          </cell>
          <cell r="K456">
            <v>6147067.3349999785</v>
          </cell>
          <cell r="L456">
            <v>8.895899354357665</v>
          </cell>
        </row>
        <row r="457">
          <cell r="C457" t="str">
            <v>10869</v>
          </cell>
          <cell r="D457" t="str">
            <v>วัฒนานคร,รพช.</v>
          </cell>
          <cell r="E457">
            <v>48732351.399999999</v>
          </cell>
          <cell r="F457">
            <v>52019790.660000004</v>
          </cell>
          <cell r="G457">
            <v>3287439.2600000054</v>
          </cell>
          <cell r="H457">
            <v>6.7459073193829209</v>
          </cell>
          <cell r="I457">
            <v>80772505.575000003</v>
          </cell>
          <cell r="J457">
            <v>79948232.140000001</v>
          </cell>
          <cell r="K457">
            <v>-824273.43500000238</v>
          </cell>
          <cell r="L457">
            <v>-1.0204876388719137</v>
          </cell>
        </row>
        <row r="458">
          <cell r="C458" t="str">
            <v>10870</v>
          </cell>
          <cell r="D458" t="str">
            <v>อรัญประเทศ,รพท.</v>
          </cell>
          <cell r="E458">
            <v>111638174.05500001</v>
          </cell>
          <cell r="F458">
            <v>106329745.84</v>
          </cell>
          <cell r="G458">
            <v>-5308428.2150000036</v>
          </cell>
          <cell r="H458">
            <v>-4.7550295944331165</v>
          </cell>
          <cell r="I458">
            <v>161695237.80500001</v>
          </cell>
          <cell r="J458">
            <v>165211794.93000001</v>
          </cell>
          <cell r="K458">
            <v>3516557.125</v>
          </cell>
          <cell r="L458">
            <v>2.1748056236763578</v>
          </cell>
        </row>
        <row r="459">
          <cell r="C459" t="str">
            <v>13817</v>
          </cell>
          <cell r="D459" t="str">
            <v>เขาฉกรรจ์,รพช.</v>
          </cell>
          <cell r="E459">
            <v>23614200</v>
          </cell>
          <cell r="F459">
            <v>22644884.200000003</v>
          </cell>
          <cell r="G459">
            <v>-969315.79999999702</v>
          </cell>
          <cell r="H459">
            <v>-4.1048005013932167</v>
          </cell>
          <cell r="I459">
            <v>48763950</v>
          </cell>
          <cell r="J459">
            <v>48517239.660000004</v>
          </cell>
          <cell r="K459">
            <v>-246710.33999999613</v>
          </cell>
          <cell r="L459">
            <v>-0.50592771914497514</v>
          </cell>
        </row>
        <row r="460">
          <cell r="C460" t="str">
            <v>28849</v>
          </cell>
          <cell r="D460" t="str">
            <v>วังสมบูรณ์,รพช.</v>
          </cell>
          <cell r="E460">
            <v>11114443.875</v>
          </cell>
          <cell r="F460">
            <v>10217694.18</v>
          </cell>
          <cell r="G460">
            <v>-896749.6950000003</v>
          </cell>
          <cell r="H460">
            <v>-8.0683271703506652</v>
          </cell>
          <cell r="I460">
            <v>27089203.59</v>
          </cell>
          <cell r="J460">
            <v>27742740.68</v>
          </cell>
          <cell r="K460">
            <v>653537.08999999985</v>
          </cell>
          <cell r="L460">
            <v>2.4125371121698591</v>
          </cell>
        </row>
        <row r="461">
          <cell r="C461" t="str">
            <v>28850</v>
          </cell>
          <cell r="D461" t="str">
            <v>โคกสูง,รพช.</v>
          </cell>
          <cell r="E461">
            <v>9579512.4800000004</v>
          </cell>
          <cell r="F461">
            <v>14409750.57</v>
          </cell>
          <cell r="G461">
            <v>4830238.09</v>
          </cell>
          <cell r="H461">
            <v>50.422587789143932</v>
          </cell>
          <cell r="I461">
            <v>24358891.354999997</v>
          </cell>
          <cell r="J461">
            <v>23517184.43</v>
          </cell>
          <cell r="K461">
            <v>-841706.92499999702</v>
          </cell>
          <cell r="L461">
            <v>-3.4554402034689695</v>
          </cell>
        </row>
        <row r="462">
          <cell r="E462">
            <v>574621145.5150001</v>
          </cell>
          <cell r="F462">
            <v>596513565.20000005</v>
          </cell>
          <cell r="G462">
            <v>21892419.685000017</v>
          </cell>
          <cell r="H462">
            <v>3.8098875852156628</v>
          </cell>
          <cell r="I462">
            <v>901773436.1450001</v>
          </cell>
          <cell r="J462">
            <v>938645637.8299998</v>
          </cell>
          <cell r="K462">
            <v>36872201.685000062</v>
          </cell>
          <cell r="L462">
            <v>4.0888542739321965</v>
          </cell>
        </row>
        <row r="463">
          <cell r="E463">
            <v>7767948021.2299995</v>
          </cell>
          <cell r="F463">
            <v>7679285712.1401005</v>
          </cell>
          <cell r="G463">
            <v>-88662309.089899808</v>
          </cell>
          <cell r="H463">
            <v>-1.1413864877517648</v>
          </cell>
          <cell r="I463">
            <v>11175209326.32</v>
          </cell>
          <cell r="J463">
            <v>11185272075.941101</v>
          </cell>
          <cell r="K463">
            <v>10062749.621100396</v>
          </cell>
          <cell r="L463">
            <v>9.0045289777261492E-2</v>
          </cell>
        </row>
        <row r="464">
          <cell r="C464" t="str">
            <v>10709</v>
          </cell>
          <cell r="D464" t="str">
            <v>กาฬสินธุ์,รพท.</v>
          </cell>
          <cell r="E464">
            <v>420163000</v>
          </cell>
          <cell r="F464">
            <v>386377863.56999999</v>
          </cell>
          <cell r="G464">
            <v>-33785136.430000007</v>
          </cell>
          <cell r="H464">
            <v>-8.0409594443109</v>
          </cell>
          <cell r="I464">
            <v>567838000</v>
          </cell>
          <cell r="J464">
            <v>582878231.07000005</v>
          </cell>
          <cell r="K464">
            <v>15040231.070000052</v>
          </cell>
          <cell r="L464">
            <v>2.6486834396430061</v>
          </cell>
        </row>
        <row r="465">
          <cell r="C465" t="str">
            <v>11077</v>
          </cell>
          <cell r="D465" t="str">
            <v>นามน,รพช.</v>
          </cell>
          <cell r="E465">
            <v>16529749</v>
          </cell>
          <cell r="F465">
            <v>18892886.859999999</v>
          </cell>
          <cell r="G465">
            <v>2363137.8599999994</v>
          </cell>
          <cell r="H465">
            <v>14.296271891363865</v>
          </cell>
          <cell r="I465">
            <v>35054881.895000003</v>
          </cell>
          <cell r="J465">
            <v>34767618.940000005</v>
          </cell>
          <cell r="K465">
            <v>-287262.95499999821</v>
          </cell>
          <cell r="L465">
            <v>-0.81946633242250766</v>
          </cell>
        </row>
        <row r="466">
          <cell r="C466" t="str">
            <v>11078</v>
          </cell>
          <cell r="D466" t="str">
            <v>กมลาไสย,รพช.</v>
          </cell>
          <cell r="E466">
            <v>82561848.099999994</v>
          </cell>
          <cell r="F466">
            <v>85161020.070000008</v>
          </cell>
          <cell r="G466">
            <v>2599171.9700000137</v>
          </cell>
          <cell r="H466">
            <v>3.148151391732247</v>
          </cell>
          <cell r="I466">
            <v>115338013.36000001</v>
          </cell>
          <cell r="J466">
            <v>110477678.95</v>
          </cell>
          <cell r="K466">
            <v>-4860334.4100000113</v>
          </cell>
          <cell r="L466">
            <v>-4.2139917867577976</v>
          </cell>
        </row>
        <row r="467">
          <cell r="C467" t="str">
            <v>11079</v>
          </cell>
          <cell r="D467" t="str">
            <v>ร่องคำ,รพช.</v>
          </cell>
          <cell r="E467">
            <v>18567310</v>
          </cell>
          <cell r="F467">
            <v>18393257.559999999</v>
          </cell>
          <cell r="G467">
            <v>-174052.44000000134</v>
          </cell>
          <cell r="H467">
            <v>-0.9374133355881995</v>
          </cell>
          <cell r="I467">
            <v>26989920</v>
          </cell>
          <cell r="J467">
            <v>26391078.09</v>
          </cell>
          <cell r="K467">
            <v>-598841.91000000015</v>
          </cell>
          <cell r="L467">
            <v>-2.2187613375660251</v>
          </cell>
        </row>
        <row r="468">
          <cell r="C468" t="str">
            <v>11080</v>
          </cell>
          <cell r="D468" t="str">
            <v>เขาวง,รพช.</v>
          </cell>
          <cell r="E468">
            <v>43351891</v>
          </cell>
          <cell r="F468">
            <v>46530878.310000002</v>
          </cell>
          <cell r="G468">
            <v>3178987.3100000024</v>
          </cell>
          <cell r="H468">
            <v>7.3329841828583726</v>
          </cell>
          <cell r="I468">
            <v>72193403</v>
          </cell>
          <cell r="J468">
            <v>73388270.019999996</v>
          </cell>
          <cell r="K468">
            <v>1194867.0199999958</v>
          </cell>
          <cell r="L468">
            <v>1.6550916986140629</v>
          </cell>
        </row>
        <row r="469">
          <cell r="C469" t="str">
            <v>11081</v>
          </cell>
          <cell r="D469" t="str">
            <v>ยางตลาด,รพช.</v>
          </cell>
          <cell r="E469">
            <v>73178493.689999998</v>
          </cell>
          <cell r="F469">
            <v>76671216.999999985</v>
          </cell>
          <cell r="G469">
            <v>3492723.3099999875</v>
          </cell>
          <cell r="H469">
            <v>4.7728822142690204</v>
          </cell>
          <cell r="I469">
            <v>124197665.32000002</v>
          </cell>
          <cell r="J469">
            <v>127951588.29999998</v>
          </cell>
          <cell r="K469">
            <v>3753922.9799999595</v>
          </cell>
          <cell r="L469">
            <v>3.0225390874521141</v>
          </cell>
        </row>
        <row r="470">
          <cell r="C470" t="str">
            <v>11082</v>
          </cell>
          <cell r="D470" t="str">
            <v>ห้วยเม็ก,รพช.</v>
          </cell>
          <cell r="E470">
            <v>22383968.805</v>
          </cell>
          <cell r="F470">
            <v>21714426.810000002</v>
          </cell>
          <cell r="G470">
            <v>-669541.99499999732</v>
          </cell>
          <cell r="H470">
            <v>-2.9911674771921541</v>
          </cell>
          <cell r="I470">
            <v>44687453.005000003</v>
          </cell>
          <cell r="J470">
            <v>42840141.699999996</v>
          </cell>
          <cell r="K470">
            <v>-1847311.3050000072</v>
          </cell>
          <cell r="L470">
            <v>-4.1338478270249928</v>
          </cell>
        </row>
        <row r="471">
          <cell r="C471" t="str">
            <v>11083</v>
          </cell>
          <cell r="D471" t="str">
            <v>สหัสขันธ์,รพช.</v>
          </cell>
          <cell r="E471">
            <v>20908577</v>
          </cell>
          <cell r="F471">
            <v>22245661.73</v>
          </cell>
          <cell r="G471">
            <v>1337084.7300000004</v>
          </cell>
          <cell r="H471">
            <v>6.3949102322936682</v>
          </cell>
          <cell r="I471">
            <v>36935840.759999998</v>
          </cell>
          <cell r="J471">
            <v>37674836.790000007</v>
          </cell>
          <cell r="K471">
            <v>738996.03000000864</v>
          </cell>
          <cell r="L471">
            <v>2.0007559454293267</v>
          </cell>
        </row>
        <row r="472">
          <cell r="C472" t="str">
            <v>11084</v>
          </cell>
          <cell r="D472" t="str">
            <v>คำม่วง,รพช.</v>
          </cell>
          <cell r="E472">
            <v>33269135.420000002</v>
          </cell>
          <cell r="F472">
            <v>34253229.640000001</v>
          </cell>
          <cell r="G472">
            <v>984094.21999999881</v>
          </cell>
          <cell r="H472">
            <v>2.9579795434311253</v>
          </cell>
          <cell r="I472">
            <v>57363359.799999997</v>
          </cell>
          <cell r="J472">
            <v>59514071.330000006</v>
          </cell>
          <cell r="K472">
            <v>2150711.5300000086</v>
          </cell>
          <cell r="L472">
            <v>3.7492774786877265</v>
          </cell>
        </row>
        <row r="473">
          <cell r="C473" t="str">
            <v>11085</v>
          </cell>
          <cell r="D473" t="str">
            <v>ท่าคันโท,รพช.</v>
          </cell>
          <cell r="E473">
            <v>26101867.365000002</v>
          </cell>
          <cell r="F473">
            <v>26924094.100000001</v>
          </cell>
          <cell r="G473">
            <v>822226.7349999994</v>
          </cell>
          <cell r="H473">
            <v>3.1500686272834386</v>
          </cell>
          <cell r="I473">
            <v>49939280.109999999</v>
          </cell>
          <cell r="J473">
            <v>49449304.769999996</v>
          </cell>
          <cell r="K473">
            <v>-489975.34000000358</v>
          </cell>
          <cell r="L473">
            <v>-0.98114217690112304</v>
          </cell>
        </row>
        <row r="474">
          <cell r="C474" t="str">
            <v>11086</v>
          </cell>
          <cell r="D474" t="str">
            <v>หนองกุงศรี,รพช.</v>
          </cell>
          <cell r="E474">
            <v>31477900.830000002</v>
          </cell>
          <cell r="F474">
            <v>35923955.969999999</v>
          </cell>
          <cell r="G474">
            <v>4446055.1399999969</v>
          </cell>
          <cell r="H474">
            <v>14.124369868281322</v>
          </cell>
          <cell r="I474">
            <v>64514106.734999999</v>
          </cell>
          <cell r="J474">
            <v>62015209.289999999</v>
          </cell>
          <cell r="K474">
            <v>-2498897.4450000003</v>
          </cell>
          <cell r="L474">
            <v>-3.8734124542164761</v>
          </cell>
        </row>
        <row r="475">
          <cell r="C475" t="str">
            <v>11087</v>
          </cell>
          <cell r="D475" t="str">
            <v>สมเด็จ,รพช.</v>
          </cell>
          <cell r="E475">
            <v>55571370.990000002</v>
          </cell>
          <cell r="F475">
            <v>56851864.210000001</v>
          </cell>
          <cell r="G475">
            <v>1280493.2199999988</v>
          </cell>
          <cell r="H475">
            <v>2.3042318323052027</v>
          </cell>
          <cell r="I475">
            <v>86642793.870000005</v>
          </cell>
          <cell r="J475">
            <v>88957660.410000011</v>
          </cell>
          <cell r="K475">
            <v>2314866.5400000066</v>
          </cell>
          <cell r="L475">
            <v>2.6717357977551632</v>
          </cell>
        </row>
        <row r="476">
          <cell r="C476" t="str">
            <v>11088</v>
          </cell>
          <cell r="D476" t="str">
            <v>ห้วยผึ้ง,รพช.</v>
          </cell>
          <cell r="E476">
            <v>20769341.079999998</v>
          </cell>
          <cell r="F476">
            <v>21955813.110000003</v>
          </cell>
          <cell r="G476">
            <v>1186472.0300000049</v>
          </cell>
          <cell r="H476">
            <v>5.7126127662399817</v>
          </cell>
          <cell r="I476">
            <v>35419621.579999998</v>
          </cell>
          <cell r="J476">
            <v>35377860.810000002</v>
          </cell>
          <cell r="K476">
            <v>-41760.769999995828</v>
          </cell>
          <cell r="L476">
            <v>-0.1179029253761887</v>
          </cell>
        </row>
        <row r="477">
          <cell r="C477" t="str">
            <v>11449</v>
          </cell>
          <cell r="D477" t="str">
            <v>สมเด็จพระยุพราชกุฉินารายณ์,รพช.</v>
          </cell>
          <cell r="E477">
            <v>98803185.099999994</v>
          </cell>
          <cell r="F477">
            <v>99191295.140000001</v>
          </cell>
          <cell r="G477">
            <v>388110.04000000656</v>
          </cell>
          <cell r="H477">
            <v>0.39281126373324438</v>
          </cell>
          <cell r="I477">
            <v>152427105.26500002</v>
          </cell>
          <cell r="J477">
            <v>153186498.41999999</v>
          </cell>
          <cell r="K477">
            <v>759393.15499997139</v>
          </cell>
          <cell r="L477">
            <v>0.49820086373728545</v>
          </cell>
        </row>
        <row r="478">
          <cell r="C478" t="str">
            <v>28017</v>
          </cell>
          <cell r="D478" t="str">
            <v>นาคู,รพช.</v>
          </cell>
          <cell r="E478">
            <v>7888341.5250000004</v>
          </cell>
          <cell r="F478">
            <v>9477314.9199999999</v>
          </cell>
          <cell r="G478">
            <v>1588973.3949999996</v>
          </cell>
          <cell r="H478">
            <v>20.143313901460413</v>
          </cell>
          <cell r="I478">
            <v>24546697.239999998</v>
          </cell>
          <cell r="J478">
            <v>23954450.700000003</v>
          </cell>
          <cell r="K478">
            <v>-592246.53999999538</v>
          </cell>
          <cell r="L478">
            <v>-2.4127341214560705</v>
          </cell>
        </row>
        <row r="479">
          <cell r="C479" t="str">
            <v>28789</v>
          </cell>
          <cell r="D479" t="str">
            <v>ฆ้องชัย,รพช.</v>
          </cell>
          <cell r="E479">
            <v>9508520</v>
          </cell>
          <cell r="F479">
            <v>8451943.3000000007</v>
          </cell>
          <cell r="G479">
            <v>-1056576.6999999993</v>
          </cell>
          <cell r="H479">
            <v>-11.111894385246066</v>
          </cell>
          <cell r="I479">
            <v>19036141.295000002</v>
          </cell>
          <cell r="J479">
            <v>15763925.729999999</v>
          </cell>
          <cell r="K479">
            <v>-3272215.5650000032</v>
          </cell>
          <cell r="L479">
            <v>-17.189489793603695</v>
          </cell>
        </row>
        <row r="480">
          <cell r="C480" t="str">
            <v>28790</v>
          </cell>
          <cell r="D480" t="str">
            <v>ดอนจาน,รพช.</v>
          </cell>
          <cell r="E480">
            <v>6303976.7599999998</v>
          </cell>
          <cell r="F480">
            <v>7109321.4100000011</v>
          </cell>
          <cell r="G480">
            <v>805344.6500000013</v>
          </cell>
          <cell r="H480">
            <v>12.77518431080005</v>
          </cell>
          <cell r="I480">
            <v>14796499.229999999</v>
          </cell>
          <cell r="J480">
            <v>15220205.43</v>
          </cell>
          <cell r="K480">
            <v>423706.20000000112</v>
          </cell>
          <cell r="L480">
            <v>2.8635570712627354</v>
          </cell>
        </row>
        <row r="481">
          <cell r="C481" t="str">
            <v>28791</v>
          </cell>
          <cell r="D481" t="str">
            <v>สามชัย,รพช.</v>
          </cell>
          <cell r="E481">
            <v>5200955.4800000004</v>
          </cell>
          <cell r="F481">
            <v>7226781.2800000003</v>
          </cell>
          <cell r="G481">
            <v>2025825.7999999998</v>
          </cell>
          <cell r="H481">
            <v>38.951031359337833</v>
          </cell>
          <cell r="I481">
            <v>19527936.579999998</v>
          </cell>
          <cell r="J481">
            <v>21499240.960000001</v>
          </cell>
          <cell r="K481">
            <v>1971304.3800000027</v>
          </cell>
          <cell r="L481">
            <v>10.09479097765486</v>
          </cell>
        </row>
        <row r="482">
          <cell r="E482">
            <v>992539432.14499998</v>
          </cell>
          <cell r="F482">
            <v>983352824.99000001</v>
          </cell>
          <cell r="G482">
            <v>-9186607.1549999937</v>
          </cell>
          <cell r="H482">
            <v>-0.92556596317252648</v>
          </cell>
          <cell r="I482">
            <v>1547448719.0450001</v>
          </cell>
          <cell r="J482">
            <v>1561307871.7100003</v>
          </cell>
          <cell r="K482">
            <v>13859152.664999992</v>
          </cell>
          <cell r="L482">
            <v>0.89561304968820521</v>
          </cell>
        </row>
        <row r="483">
          <cell r="C483" t="str">
            <v>10670</v>
          </cell>
          <cell r="D483" t="str">
            <v>ขอนแก่น,รพศ.</v>
          </cell>
          <cell r="E483">
            <v>1030109580</v>
          </cell>
          <cell r="F483">
            <v>1088925640.0799999</v>
          </cell>
          <cell r="G483">
            <v>58816060.079999924</v>
          </cell>
          <cell r="H483">
            <v>5.709689650687447</v>
          </cell>
          <cell r="I483">
            <v>1515330333</v>
          </cell>
          <cell r="J483">
            <v>1590117490.24</v>
          </cell>
          <cell r="K483">
            <v>74787157.24000001</v>
          </cell>
          <cell r="L483">
            <v>4.9353699065694094</v>
          </cell>
        </row>
        <row r="484">
          <cell r="C484" t="str">
            <v>10995</v>
          </cell>
          <cell r="D484" t="str">
            <v>บ้านฝาง,รพช.</v>
          </cell>
          <cell r="E484">
            <v>31400106.010000002</v>
          </cell>
          <cell r="F484">
            <v>32374892.09</v>
          </cell>
          <cell r="G484">
            <v>974786.07999999821</v>
          </cell>
          <cell r="H484">
            <v>3.1044037866928149</v>
          </cell>
          <cell r="I484">
            <v>51992452.504999995</v>
          </cell>
          <cell r="J484">
            <v>47790298.179999992</v>
          </cell>
          <cell r="K484">
            <v>-4202154.325000003</v>
          </cell>
          <cell r="L484">
            <v>-8.0822390992152009</v>
          </cell>
        </row>
        <row r="485">
          <cell r="C485" t="str">
            <v>10996</v>
          </cell>
          <cell r="D485" t="str">
            <v>พระยืน,รพช.</v>
          </cell>
          <cell r="E485">
            <v>34596570.219999999</v>
          </cell>
          <cell r="F485">
            <v>32784479.270000003</v>
          </cell>
          <cell r="G485">
            <v>-1812090.9499999955</v>
          </cell>
          <cell r="H485">
            <v>-5.237776283824922</v>
          </cell>
          <cell r="I485">
            <v>48795240.344999999</v>
          </cell>
          <cell r="J485">
            <v>52587430.809999995</v>
          </cell>
          <cell r="K485">
            <v>3792190.4649999961</v>
          </cell>
          <cell r="L485">
            <v>7.7716400988863619</v>
          </cell>
        </row>
        <row r="486">
          <cell r="C486" t="str">
            <v>10997</v>
          </cell>
          <cell r="D486" t="str">
            <v>หนองเรือ,รพช.</v>
          </cell>
          <cell r="E486">
            <v>44884584.390000008</v>
          </cell>
          <cell r="F486">
            <v>45333810.559999995</v>
          </cell>
          <cell r="G486">
            <v>449226.16999998689</v>
          </cell>
          <cell r="H486">
            <v>1.0008473423674422</v>
          </cell>
          <cell r="I486">
            <v>81579654.265000001</v>
          </cell>
          <cell r="J486">
            <v>80458198.790000007</v>
          </cell>
          <cell r="K486">
            <v>-1121455.474999994</v>
          </cell>
          <cell r="L486">
            <v>-1.3746754446361149</v>
          </cell>
        </row>
        <row r="487">
          <cell r="C487" t="str">
            <v>10998</v>
          </cell>
          <cell r="D487" t="str">
            <v>ชุมแพ,รพท.</v>
          </cell>
          <cell r="E487">
            <v>196412930.33000001</v>
          </cell>
          <cell r="F487">
            <v>200467375.75</v>
          </cell>
          <cell r="G487">
            <v>4054445.4199999869</v>
          </cell>
          <cell r="H487">
            <v>2.0642456752658673</v>
          </cell>
          <cell r="I487">
            <v>305074531.96999997</v>
          </cell>
          <cell r="J487">
            <v>301708389.83999997</v>
          </cell>
          <cell r="K487">
            <v>-3366142.1299999952</v>
          </cell>
          <cell r="L487">
            <v>-1.103383526728154</v>
          </cell>
        </row>
        <row r="488">
          <cell r="C488" t="str">
            <v>10999</v>
          </cell>
          <cell r="D488" t="str">
            <v>สีชมพู,รพช.</v>
          </cell>
          <cell r="E488">
            <v>29660181.955000002</v>
          </cell>
          <cell r="F488">
            <v>30088996.609999999</v>
          </cell>
          <cell r="G488">
            <v>428814.65499999747</v>
          </cell>
          <cell r="H488">
            <v>1.4457586796014565</v>
          </cell>
          <cell r="I488">
            <v>68084429.515000001</v>
          </cell>
          <cell r="J488">
            <v>65531632.500000007</v>
          </cell>
          <cell r="K488">
            <v>-2552797.0149999931</v>
          </cell>
          <cell r="L488">
            <v>-3.749457891011005</v>
          </cell>
        </row>
        <row r="489">
          <cell r="C489" t="str">
            <v>11000</v>
          </cell>
          <cell r="D489" t="str">
            <v>น้ำพอง,รพช.</v>
          </cell>
          <cell r="E489">
            <v>86178261.504999995</v>
          </cell>
          <cell r="F489">
            <v>77198573.560000002</v>
          </cell>
          <cell r="G489">
            <v>-8979687.9449999928</v>
          </cell>
          <cell r="H489">
            <v>-10.419899158071317</v>
          </cell>
          <cell r="I489">
            <v>130586834.89500001</v>
          </cell>
          <cell r="J489">
            <v>148110292.51000002</v>
          </cell>
          <cell r="K489">
            <v>17523457.61500001</v>
          </cell>
          <cell r="L489">
            <v>13.41900784186244</v>
          </cell>
        </row>
        <row r="490">
          <cell r="C490" t="str">
            <v>11001</v>
          </cell>
          <cell r="D490" t="str">
            <v>อุบลรัตน์,รพช.</v>
          </cell>
          <cell r="E490">
            <v>35616390.600000001</v>
          </cell>
          <cell r="F490">
            <v>33885578.259999998</v>
          </cell>
          <cell r="G490">
            <v>-1730812.3400000036</v>
          </cell>
          <cell r="H490">
            <v>-4.8595950090462106</v>
          </cell>
          <cell r="I490">
            <v>52471414.589999989</v>
          </cell>
          <cell r="J490">
            <v>48755309.380000003</v>
          </cell>
          <cell r="K490">
            <v>-3716105.209999986</v>
          </cell>
          <cell r="L490">
            <v>-7.0821517564121512</v>
          </cell>
        </row>
        <row r="491">
          <cell r="C491" t="str">
            <v>11002</v>
          </cell>
          <cell r="D491" t="str">
            <v>บ้านไผ่,รพช.</v>
          </cell>
          <cell r="E491">
            <v>86518964.765000001</v>
          </cell>
          <cell r="F491">
            <v>88183076.159999996</v>
          </cell>
          <cell r="G491">
            <v>1664111.3949999958</v>
          </cell>
          <cell r="H491">
            <v>1.9234065034411834</v>
          </cell>
          <cell r="I491">
            <v>123986055.955</v>
          </cell>
          <cell r="J491">
            <v>132607312.90000001</v>
          </cell>
          <cell r="K491">
            <v>8621256.9450000077</v>
          </cell>
          <cell r="L491">
            <v>6.953408493072029</v>
          </cell>
        </row>
        <row r="492">
          <cell r="C492" t="str">
            <v>11003</v>
          </cell>
          <cell r="D492" t="str">
            <v>เปือยน้อย,รพช.</v>
          </cell>
          <cell r="E492">
            <v>17973750.445</v>
          </cell>
          <cell r="F492">
            <v>17762948.829999998</v>
          </cell>
          <cell r="G492">
            <v>-210801.61500000209</v>
          </cell>
          <cell r="H492">
            <v>-1.1728304320517791</v>
          </cell>
          <cell r="I492">
            <v>32931798.274999999</v>
          </cell>
          <cell r="J492">
            <v>32096633.699999999</v>
          </cell>
          <cell r="K492">
            <v>-835164.57499999925</v>
          </cell>
          <cell r="L492">
            <v>-2.5360430305866717</v>
          </cell>
        </row>
        <row r="493">
          <cell r="C493" t="str">
            <v>11004</v>
          </cell>
          <cell r="D493" t="str">
            <v>พล,รพช.</v>
          </cell>
          <cell r="E493">
            <v>86172299.914999992</v>
          </cell>
          <cell r="F493">
            <v>82160565.340000004</v>
          </cell>
          <cell r="G493">
            <v>-4011734.5749999881</v>
          </cell>
          <cell r="H493">
            <v>-4.6554804490040844</v>
          </cell>
          <cell r="I493">
            <v>114465286.175</v>
          </cell>
          <cell r="J493">
            <v>105864611.19000001</v>
          </cell>
          <cell r="K493">
            <v>-8600674.9849999845</v>
          </cell>
          <cell r="L493">
            <v>-7.5137845476146037</v>
          </cell>
        </row>
        <row r="494">
          <cell r="C494" t="str">
            <v>11005</v>
          </cell>
          <cell r="D494" t="str">
            <v>แวงใหญ่,รพช.</v>
          </cell>
          <cell r="E494">
            <v>20041391.609999999</v>
          </cell>
          <cell r="F494">
            <v>19596985.77</v>
          </cell>
          <cell r="G494">
            <v>-444405.83999999985</v>
          </cell>
          <cell r="H494">
            <v>-2.217440029355326</v>
          </cell>
          <cell r="I494">
            <v>37493003.375</v>
          </cell>
          <cell r="J494">
            <v>37535394.060000002</v>
          </cell>
          <cell r="K494">
            <v>42390.685000002384</v>
          </cell>
          <cell r="L494">
            <v>0.1130629215697031</v>
          </cell>
        </row>
        <row r="495">
          <cell r="C495" t="str">
            <v>11006</v>
          </cell>
          <cell r="D495" t="str">
            <v>แวงน้อย,รพช.</v>
          </cell>
          <cell r="E495">
            <v>31620412.145000003</v>
          </cell>
          <cell r="F495">
            <v>31438391.650000002</v>
          </cell>
          <cell r="G495">
            <v>-182020.49500000104</v>
          </cell>
          <cell r="H495">
            <v>-0.57564238620711061</v>
          </cell>
          <cell r="I495">
            <v>54217713.060000002</v>
          </cell>
          <cell r="J495">
            <v>56142889.900000006</v>
          </cell>
          <cell r="K495">
            <v>1925176.8400000036</v>
          </cell>
          <cell r="L495">
            <v>3.5508263468610481</v>
          </cell>
        </row>
        <row r="496">
          <cell r="C496" t="str">
            <v>11007</v>
          </cell>
          <cell r="D496" t="str">
            <v>หนองสองห้อง,รพช.</v>
          </cell>
          <cell r="E496">
            <v>39847530</v>
          </cell>
          <cell r="F496">
            <v>38685438.32</v>
          </cell>
          <cell r="G496">
            <v>-1162091.6799999997</v>
          </cell>
          <cell r="H496">
            <v>-2.9163455802655767</v>
          </cell>
          <cell r="I496">
            <v>73801650</v>
          </cell>
          <cell r="J496">
            <v>79007647.409999982</v>
          </cell>
          <cell r="K496">
            <v>5205997.4099999815</v>
          </cell>
          <cell r="L496">
            <v>7.0540393202590739</v>
          </cell>
        </row>
        <row r="497">
          <cell r="C497" t="str">
            <v>11008</v>
          </cell>
          <cell r="D497" t="str">
            <v>ภูเวียง,รพช.</v>
          </cell>
          <cell r="E497">
            <v>44963059.094999999</v>
          </cell>
          <cell r="F497">
            <v>47223337.060000002</v>
          </cell>
          <cell r="G497">
            <v>2260277.9650000036</v>
          </cell>
          <cell r="H497">
            <v>5.0269666043504415</v>
          </cell>
          <cell r="I497">
            <v>81858877.38499999</v>
          </cell>
          <cell r="J497">
            <v>86748070.920000002</v>
          </cell>
          <cell r="K497">
            <v>4889193.5350000113</v>
          </cell>
          <cell r="L497">
            <v>5.9727102193267045</v>
          </cell>
        </row>
        <row r="498">
          <cell r="C498" t="str">
            <v>11009</v>
          </cell>
          <cell r="D498" t="str">
            <v>มัญจาคีรี,รพช.</v>
          </cell>
          <cell r="E498">
            <v>57996447</v>
          </cell>
          <cell r="F498">
            <v>55465472.680000007</v>
          </cell>
          <cell r="G498">
            <v>-2530974.3199999928</v>
          </cell>
          <cell r="H498">
            <v>-4.3640161611968962</v>
          </cell>
          <cell r="I498">
            <v>89443799.159999996</v>
          </cell>
          <cell r="J498">
            <v>96731729.169999987</v>
          </cell>
          <cell r="K498">
            <v>7287930.0099999905</v>
          </cell>
          <cell r="L498">
            <v>8.1480550674766192</v>
          </cell>
        </row>
        <row r="499">
          <cell r="C499" t="str">
            <v>11010</v>
          </cell>
          <cell r="D499" t="str">
            <v>ชนบท,รพช.</v>
          </cell>
          <cell r="E499">
            <v>29990464.5</v>
          </cell>
          <cell r="F499">
            <v>28910560.040000003</v>
          </cell>
          <cell r="G499">
            <v>-1079904.4599999972</v>
          </cell>
          <cell r="H499">
            <v>-3.6008260558951899</v>
          </cell>
          <cell r="I499">
            <v>47901218.985000007</v>
          </cell>
          <cell r="J499">
            <v>44368379.149999999</v>
          </cell>
          <cell r="K499">
            <v>-3532839.8350000083</v>
          </cell>
          <cell r="L499">
            <v>-7.3752608176971375</v>
          </cell>
        </row>
        <row r="500">
          <cell r="C500" t="str">
            <v>11011</v>
          </cell>
          <cell r="D500" t="str">
            <v>เขาสวนกวาง,รพช.</v>
          </cell>
          <cell r="E500">
            <v>22783194.32</v>
          </cell>
          <cell r="F500">
            <v>23561505.220000003</v>
          </cell>
          <cell r="G500">
            <v>778310.90000000224</v>
          </cell>
          <cell r="H500">
            <v>3.4161623215264849</v>
          </cell>
          <cell r="I500">
            <v>42112478.115000002</v>
          </cell>
          <cell r="J500">
            <v>46467385.819999993</v>
          </cell>
          <cell r="K500">
            <v>4354907.7049999908</v>
          </cell>
          <cell r="L500">
            <v>10.341133792002662</v>
          </cell>
        </row>
        <row r="501">
          <cell r="C501" t="str">
            <v>11012</v>
          </cell>
          <cell r="D501" t="str">
            <v>ภูผาม่าน,รพช.</v>
          </cell>
          <cell r="E501">
            <v>18757175.629999999</v>
          </cell>
          <cell r="F501">
            <v>17384360.230000004</v>
          </cell>
          <cell r="G501">
            <v>-1372815.3999999948</v>
          </cell>
          <cell r="H501">
            <v>-7.3188811955480686</v>
          </cell>
          <cell r="I501">
            <v>32890078.690000005</v>
          </cell>
          <cell r="J501">
            <v>33611575.649999999</v>
          </cell>
          <cell r="K501">
            <v>721496.95999999344</v>
          </cell>
          <cell r="L501">
            <v>2.193661398017146</v>
          </cell>
        </row>
        <row r="502">
          <cell r="C502" t="str">
            <v>11445</v>
          </cell>
          <cell r="D502" t="str">
            <v>สมเด็จพระยุพราชกระนวน,รพช.</v>
          </cell>
          <cell r="E502">
            <v>66414631.134999998</v>
          </cell>
          <cell r="F502">
            <v>60264529.560000002</v>
          </cell>
          <cell r="G502">
            <v>-6150101.5749999955</v>
          </cell>
          <cell r="H502">
            <v>-9.2601607054005601</v>
          </cell>
          <cell r="I502">
            <v>108716374.765</v>
          </cell>
          <cell r="J502">
            <v>98213134.519999996</v>
          </cell>
          <cell r="K502">
            <v>-10503240.245000005</v>
          </cell>
          <cell r="L502">
            <v>-9.6611391501084185</v>
          </cell>
        </row>
        <row r="503">
          <cell r="C503" t="str">
            <v>12275</v>
          </cell>
          <cell r="D503" t="str">
            <v>สิรินธร(ภาคตะวันออกเฉียงเหนือ),รพท.</v>
          </cell>
          <cell r="E503">
            <v>84887296.004999995</v>
          </cell>
          <cell r="F503">
            <v>84512588.010000005</v>
          </cell>
          <cell r="G503">
            <v>-374707.99499998987</v>
          </cell>
          <cell r="H503">
            <v>-0.44141822467512565</v>
          </cell>
          <cell r="I503">
            <v>138501109.94499999</v>
          </cell>
          <cell r="J503">
            <v>135950524.62</v>
          </cell>
          <cell r="K503">
            <v>-2550585.3249999881</v>
          </cell>
          <cell r="L503">
            <v>-1.8415630936191398</v>
          </cell>
        </row>
        <row r="504">
          <cell r="C504" t="str">
            <v>14132</v>
          </cell>
          <cell r="D504" t="str">
            <v>ซำสูง,รพช.</v>
          </cell>
          <cell r="E504">
            <v>19981464.879999999</v>
          </cell>
          <cell r="F504">
            <v>19505953.330000002</v>
          </cell>
          <cell r="G504">
            <v>-475511.54999999702</v>
          </cell>
          <cell r="H504">
            <v>-2.3797632098332775</v>
          </cell>
          <cell r="I504">
            <v>37078752.124999993</v>
          </cell>
          <cell r="J504">
            <v>33829853.759999998</v>
          </cell>
          <cell r="K504">
            <v>-3248898.3649999946</v>
          </cell>
          <cell r="L504">
            <v>-8.7621567037836101</v>
          </cell>
        </row>
        <row r="505">
          <cell r="C505" t="str">
            <v>77649</v>
          </cell>
          <cell r="D505" t="str">
            <v>หนองนาคำ,รพช.</v>
          </cell>
          <cell r="E505">
            <v>3900364.2600000002</v>
          </cell>
          <cell r="F505">
            <v>6041195.4299999997</v>
          </cell>
          <cell r="G505">
            <v>2140831.1699999995</v>
          </cell>
          <cell r="H505">
            <v>54.887980385708879</v>
          </cell>
          <cell r="I505">
            <v>13782879.055000002</v>
          </cell>
          <cell r="J505">
            <v>14511834.18</v>
          </cell>
          <cell r="K505">
            <v>728955.12499999814</v>
          </cell>
          <cell r="L505">
            <v>5.2888451105979613</v>
          </cell>
        </row>
        <row r="506">
          <cell r="C506" t="str">
            <v>77650</v>
          </cell>
          <cell r="D506" t="str">
            <v>เวียงเก่า,รพช.</v>
          </cell>
          <cell r="E506">
            <v>4803583.9399999995</v>
          </cell>
          <cell r="F506">
            <v>4977060.5599999996</v>
          </cell>
          <cell r="G506">
            <v>173476.62000000011</v>
          </cell>
          <cell r="H506">
            <v>3.6113997833042997</v>
          </cell>
          <cell r="I506">
            <v>14078380.975000001</v>
          </cell>
          <cell r="J506">
            <v>13937884.229999999</v>
          </cell>
          <cell r="K506">
            <v>-140496.74500000291</v>
          </cell>
          <cell r="L506">
            <v>-0.99796095339011737</v>
          </cell>
        </row>
        <row r="507">
          <cell r="C507" t="str">
            <v>77651</v>
          </cell>
          <cell r="D507" t="str">
            <v>โคกโพธิ์ไชย,รพช.</v>
          </cell>
          <cell r="E507">
            <v>5914811.5600000005</v>
          </cell>
          <cell r="F507">
            <v>6906653.7300000004</v>
          </cell>
          <cell r="G507">
            <v>991842.16999999993</v>
          </cell>
          <cell r="H507">
            <v>16.768787305203681</v>
          </cell>
          <cell r="I507">
            <v>16916188.799999997</v>
          </cell>
          <cell r="J507">
            <v>18043883.919999998</v>
          </cell>
          <cell r="K507">
            <v>1127695.120000001</v>
          </cell>
          <cell r="L507">
            <v>6.6663663626170999</v>
          </cell>
        </row>
        <row r="508">
          <cell r="C508" t="str">
            <v>77652</v>
          </cell>
          <cell r="D508" t="str">
            <v>โนนศิลา,รพช.</v>
          </cell>
          <cell r="E508">
            <v>4373254.0750000002</v>
          </cell>
          <cell r="F508">
            <v>4326691.0599999996</v>
          </cell>
          <cell r="G508">
            <v>-46563.015000000596</v>
          </cell>
          <cell r="H508">
            <v>-1.0647223829546331</v>
          </cell>
          <cell r="I508">
            <v>16717955.18</v>
          </cell>
          <cell r="J508">
            <v>13349068</v>
          </cell>
          <cell r="K508">
            <v>-3368887.1799999997</v>
          </cell>
          <cell r="L508">
            <v>-20.151311232310647</v>
          </cell>
        </row>
        <row r="509">
          <cell r="E509">
            <v>2135798700.29</v>
          </cell>
          <cell r="F509">
            <v>2177966659.1599994</v>
          </cell>
          <cell r="G509">
            <v>42167958.869999945</v>
          </cell>
          <cell r="H509">
            <v>1.974341442584189</v>
          </cell>
          <cell r="I509">
            <v>3330808491.105</v>
          </cell>
          <cell r="J509">
            <v>3414076855.3500004</v>
          </cell>
          <cell r="K509">
            <v>83268364.245000035</v>
          </cell>
          <cell r="L509">
            <v>2.4999445169955012</v>
          </cell>
        </row>
        <row r="510">
          <cell r="C510" t="str">
            <v>10707</v>
          </cell>
          <cell r="D510" t="str">
            <v>มหาสารคาม,รพท.</v>
          </cell>
          <cell r="E510">
            <v>526440000</v>
          </cell>
          <cell r="F510">
            <v>539301500.56000006</v>
          </cell>
          <cell r="G510">
            <v>12861500.560000062</v>
          </cell>
          <cell r="H510">
            <v>2.4431085327862743</v>
          </cell>
          <cell r="I510">
            <v>691400000</v>
          </cell>
          <cell r="J510">
            <v>656209433.14999998</v>
          </cell>
          <cell r="K510">
            <v>-35190566.850000024</v>
          </cell>
          <cell r="L510">
            <v>-5.0897551128145828</v>
          </cell>
        </row>
        <row r="511">
          <cell r="C511" t="str">
            <v>11051</v>
          </cell>
          <cell r="D511" t="str">
            <v>แกดำ,รพช.</v>
          </cell>
          <cell r="E511">
            <v>20537164</v>
          </cell>
          <cell r="F511">
            <v>21183035.239999998</v>
          </cell>
          <cell r="G511">
            <v>645871.23999999836</v>
          </cell>
          <cell r="H511">
            <v>3.1448901123835715</v>
          </cell>
          <cell r="I511">
            <v>34735000</v>
          </cell>
          <cell r="J511">
            <v>35177052.159999996</v>
          </cell>
          <cell r="K511">
            <v>442052.15999999642</v>
          </cell>
          <cell r="L511">
            <v>1.2726418885849904</v>
          </cell>
        </row>
        <row r="512">
          <cell r="C512" t="str">
            <v>11052</v>
          </cell>
          <cell r="D512" t="str">
            <v>โกสุมพิสัย,รพช.</v>
          </cell>
          <cell r="E512">
            <v>75365000</v>
          </cell>
          <cell r="F512">
            <v>85002448.020000011</v>
          </cell>
          <cell r="G512">
            <v>9637448.0200000107</v>
          </cell>
          <cell r="H512">
            <v>12.787697233463824</v>
          </cell>
          <cell r="I512">
            <v>117785000</v>
          </cell>
          <cell r="J512">
            <v>120343871.04999998</v>
          </cell>
          <cell r="K512">
            <v>2558871.0499999821</v>
          </cell>
          <cell r="L512">
            <v>2.1724931442883069</v>
          </cell>
        </row>
        <row r="513">
          <cell r="C513" t="str">
            <v>11053</v>
          </cell>
          <cell r="D513" t="str">
            <v>กันทรวิชัย,รพช.</v>
          </cell>
          <cell r="E513">
            <v>41647100</v>
          </cell>
          <cell r="F513">
            <v>33527645.759999998</v>
          </cell>
          <cell r="G513">
            <v>-8119454.2400000021</v>
          </cell>
          <cell r="H513">
            <v>-19.495845425011591</v>
          </cell>
          <cell r="I513">
            <v>61789950</v>
          </cell>
          <cell r="J513">
            <v>55022176.899999999</v>
          </cell>
          <cell r="K513">
            <v>-6767773.1000000015</v>
          </cell>
          <cell r="L513">
            <v>-10.952870329236392</v>
          </cell>
        </row>
        <row r="514">
          <cell r="C514" t="str">
            <v>11054</v>
          </cell>
          <cell r="D514" t="str">
            <v>เชียงยืน,รพช.</v>
          </cell>
          <cell r="E514">
            <v>35395000</v>
          </cell>
          <cell r="F514">
            <v>34748874.489999995</v>
          </cell>
          <cell r="G514">
            <v>-646125.51000000536</v>
          </cell>
          <cell r="H514">
            <v>-1.8254711399915393</v>
          </cell>
          <cell r="I514">
            <v>61065000</v>
          </cell>
          <cell r="J514">
            <v>60663436.420000002</v>
          </cell>
          <cell r="K514">
            <v>-401563.57999999821</v>
          </cell>
          <cell r="L514">
            <v>-0.65760022926389616</v>
          </cell>
        </row>
        <row r="515">
          <cell r="C515" t="str">
            <v>11055</v>
          </cell>
          <cell r="D515" t="str">
            <v>บรบือ,รพช.</v>
          </cell>
          <cell r="E515">
            <v>71635000</v>
          </cell>
          <cell r="F515">
            <v>75623749.979999989</v>
          </cell>
          <cell r="G515">
            <v>3988749.9799999893</v>
          </cell>
          <cell r="H515">
            <v>5.5681579953932987</v>
          </cell>
          <cell r="I515">
            <v>133500000</v>
          </cell>
          <cell r="J515">
            <v>134175866.48</v>
          </cell>
          <cell r="K515">
            <v>675866.48000000417</v>
          </cell>
          <cell r="L515">
            <v>0.50626702621723163</v>
          </cell>
        </row>
        <row r="516">
          <cell r="C516" t="str">
            <v>11056</v>
          </cell>
          <cell r="D516" t="str">
            <v>นาเชือก,รพช.</v>
          </cell>
          <cell r="E516">
            <v>25903500</v>
          </cell>
          <cell r="F516">
            <v>24635582.43</v>
          </cell>
          <cell r="G516">
            <v>-1267917.5700000003</v>
          </cell>
          <cell r="H516">
            <v>-4.8947731773698546</v>
          </cell>
          <cell r="I516">
            <v>45604500</v>
          </cell>
          <cell r="J516">
            <v>46543754.210000008</v>
          </cell>
          <cell r="K516">
            <v>939254.21000000834</v>
          </cell>
          <cell r="L516">
            <v>2.0595647578638259</v>
          </cell>
        </row>
        <row r="517">
          <cell r="C517" t="str">
            <v>11057</v>
          </cell>
          <cell r="D517" t="str">
            <v>พยัคฆภูมิพิสัย,รพช.</v>
          </cell>
          <cell r="E517">
            <v>53489574.5</v>
          </cell>
          <cell r="F517">
            <v>53964622.920000002</v>
          </cell>
          <cell r="G517">
            <v>475048.42000000179</v>
          </cell>
          <cell r="H517">
            <v>0.88811403799819311</v>
          </cell>
          <cell r="I517">
            <v>86798999.060000002</v>
          </cell>
          <cell r="J517">
            <v>89784744.590000004</v>
          </cell>
          <cell r="K517">
            <v>2985745.5300000012</v>
          </cell>
          <cell r="L517">
            <v>3.4398386644252632</v>
          </cell>
        </row>
        <row r="518">
          <cell r="C518" t="str">
            <v>11058</v>
          </cell>
          <cell r="D518" t="str">
            <v>วาปีปทุม,รพช.</v>
          </cell>
          <cell r="E518">
            <v>74547500</v>
          </cell>
          <cell r="F518">
            <v>67808588.429999992</v>
          </cell>
          <cell r="G518">
            <v>-6738911.5700000077</v>
          </cell>
          <cell r="H518">
            <v>-9.0397552835440607</v>
          </cell>
          <cell r="I518">
            <v>120450000</v>
          </cell>
          <cell r="J518">
            <v>112084409.01000001</v>
          </cell>
          <cell r="K518">
            <v>-8365590.9899999946</v>
          </cell>
          <cell r="L518">
            <v>-6.9452810211706062</v>
          </cell>
        </row>
        <row r="519">
          <cell r="C519" t="str">
            <v>11059</v>
          </cell>
          <cell r="D519" t="str">
            <v>นาดูน,รพช.</v>
          </cell>
          <cell r="E519">
            <v>21876261.5</v>
          </cell>
          <cell r="F519">
            <v>22281837.669999998</v>
          </cell>
          <cell r="G519">
            <v>405576.16999999806</v>
          </cell>
          <cell r="H519">
            <v>1.8539555764589761</v>
          </cell>
          <cell r="I519">
            <v>37674289.119999997</v>
          </cell>
          <cell r="J519">
            <v>38128043.340000004</v>
          </cell>
          <cell r="K519">
            <v>453754.22000000626</v>
          </cell>
          <cell r="L519">
            <v>1.2044134888775475</v>
          </cell>
        </row>
        <row r="520">
          <cell r="C520" t="str">
            <v>11060</v>
          </cell>
          <cell r="D520" t="str">
            <v>ยางสีสุราช,รพช.</v>
          </cell>
          <cell r="E520">
            <v>17795678.969999999</v>
          </cell>
          <cell r="F520">
            <v>19767031.539999999</v>
          </cell>
          <cell r="G520">
            <v>1971352.5700000003</v>
          </cell>
          <cell r="H520">
            <v>11.077703600538712</v>
          </cell>
          <cell r="I520">
            <v>34583696.905000001</v>
          </cell>
          <cell r="J520">
            <v>33918246.339999996</v>
          </cell>
          <cell r="K520">
            <v>-665450.56500000507</v>
          </cell>
          <cell r="L520">
            <v>-1.9241741761384576</v>
          </cell>
        </row>
        <row r="521">
          <cell r="C521" t="str">
            <v>24704</v>
          </cell>
          <cell r="D521" t="str">
            <v>กุดรัง,รพช.</v>
          </cell>
          <cell r="E521">
            <v>8550140</v>
          </cell>
          <cell r="F521">
            <v>7529272.29</v>
          </cell>
          <cell r="G521">
            <v>-1020867.71</v>
          </cell>
          <cell r="H521">
            <v>-11.939777711242154</v>
          </cell>
          <cell r="I521">
            <v>22558114.5</v>
          </cell>
          <cell r="J521">
            <v>21914525.52</v>
          </cell>
          <cell r="K521">
            <v>-643588.98000000045</v>
          </cell>
          <cell r="L521">
            <v>-2.8530264796732032</v>
          </cell>
        </row>
        <row r="522">
          <cell r="C522" t="str">
            <v>28843</v>
          </cell>
          <cell r="D522" t="str">
            <v>ชื่นชม,รพช.</v>
          </cell>
          <cell r="E522">
            <v>5456789</v>
          </cell>
          <cell r="F522">
            <v>6124130.4299999997</v>
          </cell>
          <cell r="G522">
            <v>667341.4299999997</v>
          </cell>
          <cell r="H522">
            <v>12.229562660385067</v>
          </cell>
          <cell r="I522">
            <v>15610619.9</v>
          </cell>
          <cell r="J522">
            <v>15722719.66</v>
          </cell>
          <cell r="K522">
            <v>112099.75999999978</v>
          </cell>
          <cell r="L522">
            <v>0.71809934978943257</v>
          </cell>
        </row>
        <row r="523">
          <cell r="E523">
            <v>978638707.97000003</v>
          </cell>
          <cell r="F523">
            <v>991498319.75999975</v>
          </cell>
          <cell r="G523">
            <v>12859611.790000044</v>
          </cell>
          <cell r="H523">
            <v>1.3140305697364927</v>
          </cell>
          <cell r="I523">
            <v>1463555169.4849999</v>
          </cell>
          <cell r="J523">
            <v>1419688278.8299997</v>
          </cell>
          <cell r="K523">
            <v>-43866890.655000024</v>
          </cell>
          <cell r="L523">
            <v>-2.9972830248986129</v>
          </cell>
        </row>
        <row r="524">
          <cell r="C524" t="str">
            <v>10708</v>
          </cell>
          <cell r="D524" t="str">
            <v>ร้อยเอ็ด,รพท.</v>
          </cell>
          <cell r="E524">
            <v>640750000</v>
          </cell>
          <cell r="F524">
            <v>670569038.97000003</v>
          </cell>
          <cell r="G524">
            <v>29819038.970000029</v>
          </cell>
          <cell r="H524">
            <v>4.6537712009364078</v>
          </cell>
          <cell r="I524">
            <v>934424400</v>
          </cell>
          <cell r="J524">
            <v>918689403.44999993</v>
          </cell>
          <cell r="K524">
            <v>-15734996.550000072</v>
          </cell>
          <cell r="L524">
            <v>-1.6839239803669588</v>
          </cell>
        </row>
        <row r="525">
          <cell r="C525" t="str">
            <v>11061</v>
          </cell>
          <cell r="D525" t="str">
            <v>เกษตรวิสัย,รพช.</v>
          </cell>
          <cell r="E525">
            <v>66028817.93</v>
          </cell>
          <cell r="F525">
            <v>75579123.480000004</v>
          </cell>
          <cell r="G525">
            <v>9550305.5500000045</v>
          </cell>
          <cell r="H525">
            <v>14.463844499116577</v>
          </cell>
          <cell r="I525">
            <v>112870400.13499999</v>
          </cell>
          <cell r="J525">
            <v>113848621.63</v>
          </cell>
          <cell r="K525">
            <v>978221.49500000477</v>
          </cell>
          <cell r="L525">
            <v>0.86667673174719972</v>
          </cell>
        </row>
        <row r="526">
          <cell r="C526" t="str">
            <v>11062</v>
          </cell>
          <cell r="D526" t="str">
            <v>ปทุมรัตต์,รพช.</v>
          </cell>
          <cell r="E526">
            <v>35079929.055</v>
          </cell>
          <cell r="F526">
            <v>35114818.689999998</v>
          </cell>
          <cell r="G526">
            <v>34889.634999997914</v>
          </cell>
          <cell r="H526">
            <v>9.9457541505560812E-2</v>
          </cell>
          <cell r="I526">
            <v>56131474.020000003</v>
          </cell>
          <cell r="J526">
            <v>52445825.959999993</v>
          </cell>
          <cell r="K526">
            <v>-3685648.0600000098</v>
          </cell>
          <cell r="L526">
            <v>-6.5660988319793461</v>
          </cell>
        </row>
        <row r="527">
          <cell r="C527" t="str">
            <v>11063</v>
          </cell>
          <cell r="D527" t="str">
            <v>จตุรพักตรพิมาน,รพช.</v>
          </cell>
          <cell r="E527">
            <v>40597559.07</v>
          </cell>
          <cell r="F527">
            <v>39612688.780000001</v>
          </cell>
          <cell r="G527">
            <v>-984870.28999999911</v>
          </cell>
          <cell r="H527">
            <v>-2.4259347422879407</v>
          </cell>
          <cell r="I527">
            <v>68332658.474999994</v>
          </cell>
          <cell r="J527">
            <v>73270796.689999983</v>
          </cell>
          <cell r="K527">
            <v>4938138.2149999887</v>
          </cell>
          <cell r="L527">
            <v>7.2266150991427374</v>
          </cell>
        </row>
        <row r="528">
          <cell r="C528" t="str">
            <v>11064</v>
          </cell>
          <cell r="D528" t="str">
            <v>ธวัชบุรี,รพช.</v>
          </cell>
          <cell r="E528">
            <v>31057608.010000002</v>
          </cell>
          <cell r="F528">
            <v>32397473.260000005</v>
          </cell>
          <cell r="G528">
            <v>1339865.2500000037</v>
          </cell>
          <cell r="H528">
            <v>4.3141289231565763</v>
          </cell>
          <cell r="I528">
            <v>60099624.61499998</v>
          </cell>
          <cell r="J528">
            <v>59390285.75999999</v>
          </cell>
          <cell r="K528">
            <v>-709338.85499998927</v>
          </cell>
          <cell r="L528">
            <v>-1.1802716897884729</v>
          </cell>
        </row>
        <row r="529">
          <cell r="C529" t="str">
            <v>11065</v>
          </cell>
          <cell r="D529" t="str">
            <v>พนมไพร,รพช.</v>
          </cell>
          <cell r="E529">
            <v>47220242.615000002</v>
          </cell>
          <cell r="F529">
            <v>44462065.359999999</v>
          </cell>
          <cell r="G529">
            <v>-2758177.2550000027</v>
          </cell>
          <cell r="H529">
            <v>-5.8410908166825868</v>
          </cell>
          <cell r="I529">
            <v>73138954.025000006</v>
          </cell>
          <cell r="J529">
            <v>73759901.079999998</v>
          </cell>
          <cell r="K529">
            <v>620947.05499999225</v>
          </cell>
          <cell r="L529">
            <v>0.84899635669898033</v>
          </cell>
        </row>
        <row r="530">
          <cell r="C530" t="str">
            <v>11066</v>
          </cell>
          <cell r="D530" t="str">
            <v>โพนทอง,รพช.</v>
          </cell>
          <cell r="E530">
            <v>76994473.11500001</v>
          </cell>
          <cell r="F530">
            <v>69560706.260000005</v>
          </cell>
          <cell r="G530">
            <v>-7433766.8550000042</v>
          </cell>
          <cell r="H530">
            <v>-9.6549356781711175</v>
          </cell>
          <cell r="I530">
            <v>127302686.38500001</v>
          </cell>
          <cell r="J530">
            <v>125251347.5</v>
          </cell>
          <cell r="K530">
            <v>-2051338.8850000054</v>
          </cell>
          <cell r="L530">
            <v>-1.6113869575353386</v>
          </cell>
        </row>
        <row r="531">
          <cell r="C531" t="str">
            <v>11067</v>
          </cell>
          <cell r="D531" t="str">
            <v>โพธิ์ชัย,รพช.</v>
          </cell>
          <cell r="E531">
            <v>25567316.475000001</v>
          </cell>
          <cell r="F531">
            <v>24620516.060000002</v>
          </cell>
          <cell r="G531">
            <v>-946800.41499999911</v>
          </cell>
          <cell r="H531">
            <v>-3.7031669550685571</v>
          </cell>
          <cell r="I531">
            <v>50123423.160000004</v>
          </cell>
          <cell r="J531">
            <v>50459142</v>
          </cell>
          <cell r="K531">
            <v>335718.83999999613</v>
          </cell>
          <cell r="L531">
            <v>0.66978434199982939</v>
          </cell>
        </row>
        <row r="532">
          <cell r="C532" t="str">
            <v>11068</v>
          </cell>
          <cell r="D532" t="str">
            <v>หนองพอก,รพช.</v>
          </cell>
          <cell r="E532">
            <v>35133674.579999998</v>
          </cell>
          <cell r="F532">
            <v>34369748.480000004</v>
          </cell>
          <cell r="G532">
            <v>-763926.09999999404</v>
          </cell>
          <cell r="H532">
            <v>-2.1743415943029838</v>
          </cell>
          <cell r="I532">
            <v>63281688.350000001</v>
          </cell>
          <cell r="J532">
            <v>62790722.710000001</v>
          </cell>
          <cell r="K532">
            <v>-490965.6400000006</v>
          </cell>
          <cell r="L532">
            <v>-0.77584156301986618</v>
          </cell>
        </row>
        <row r="533">
          <cell r="C533" t="str">
            <v>11069</v>
          </cell>
          <cell r="D533" t="str">
            <v>เสลภูมิ,รพช.</v>
          </cell>
          <cell r="E533">
            <v>64674328.75</v>
          </cell>
          <cell r="F533">
            <v>60561343.079999998</v>
          </cell>
          <cell r="G533">
            <v>-4112985.6700000018</v>
          </cell>
          <cell r="H533">
            <v>-6.3595336039726611</v>
          </cell>
          <cell r="I533">
            <v>115533049.53499998</v>
          </cell>
          <cell r="J533">
            <v>115080064.42000002</v>
          </cell>
          <cell r="K533">
            <v>-452985.11499996483</v>
          </cell>
          <cell r="L533">
            <v>-0.39208271297533437</v>
          </cell>
        </row>
        <row r="534">
          <cell r="C534" t="str">
            <v>11070</v>
          </cell>
          <cell r="D534" t="str">
            <v>สุวรรณภูมิ,รพช.</v>
          </cell>
          <cell r="E534">
            <v>77310694.13000001</v>
          </cell>
          <cell r="F534">
            <v>73668896.959999993</v>
          </cell>
          <cell r="G534">
            <v>-3641797.1700000167</v>
          </cell>
          <cell r="H534">
            <v>-4.7105994985328126</v>
          </cell>
          <cell r="I534">
            <v>133494194.97499999</v>
          </cell>
          <cell r="J534">
            <v>144136891.35000002</v>
          </cell>
          <cell r="K534">
            <v>10642696.37500003</v>
          </cell>
          <cell r="L534">
            <v>7.972403876433078</v>
          </cell>
        </row>
        <row r="535">
          <cell r="C535" t="str">
            <v>11071</v>
          </cell>
          <cell r="D535" t="str">
            <v>เมืองสรวง,รพช.</v>
          </cell>
          <cell r="E535">
            <v>23341636.945000004</v>
          </cell>
          <cell r="F535">
            <v>23101664.490000002</v>
          </cell>
          <cell r="G535">
            <v>-239972.45500000194</v>
          </cell>
          <cell r="H535">
            <v>-1.0280875140224741</v>
          </cell>
          <cell r="I535">
            <v>34337703.005000003</v>
          </cell>
          <cell r="J535">
            <v>35607928.439999998</v>
          </cell>
          <cell r="K535">
            <v>1270225.4349999949</v>
          </cell>
          <cell r="L535">
            <v>3.6992149265634744</v>
          </cell>
        </row>
        <row r="536">
          <cell r="C536" t="str">
            <v>11072</v>
          </cell>
          <cell r="D536" t="str">
            <v>โพนทราย,รพช.</v>
          </cell>
          <cell r="E536">
            <v>16712929.955</v>
          </cell>
          <cell r="F536">
            <v>15826703.449999999</v>
          </cell>
          <cell r="G536">
            <v>-886226.50500000082</v>
          </cell>
          <cell r="H536">
            <v>-5.3026399762710001</v>
          </cell>
          <cell r="I536">
            <v>29384524.565000001</v>
          </cell>
          <cell r="J536">
            <v>29586329.080000006</v>
          </cell>
          <cell r="K536">
            <v>201804.51500000432</v>
          </cell>
          <cell r="L536">
            <v>0.6867714145029058</v>
          </cell>
        </row>
        <row r="537">
          <cell r="C537" t="str">
            <v>11073</v>
          </cell>
          <cell r="D537" t="str">
            <v>อาจสามารถ,รพช.</v>
          </cell>
          <cell r="E537">
            <v>33755188.344999999</v>
          </cell>
          <cell r="F537">
            <v>31845378.819999997</v>
          </cell>
          <cell r="G537">
            <v>-1909809.5250000022</v>
          </cell>
          <cell r="H537">
            <v>-5.6578251185580886</v>
          </cell>
          <cell r="I537">
            <v>58898025.869999997</v>
          </cell>
          <cell r="J537">
            <v>57295787.700000003</v>
          </cell>
          <cell r="K537">
            <v>-1602238.1699999943</v>
          </cell>
          <cell r="L537">
            <v>-2.7203597172110014</v>
          </cell>
        </row>
        <row r="538">
          <cell r="C538" t="str">
            <v>11074</v>
          </cell>
          <cell r="D538" t="str">
            <v>เมยวดี,รพช.</v>
          </cell>
          <cell r="E538">
            <v>17292206.5</v>
          </cell>
          <cell r="F538">
            <v>16376301.080000002</v>
          </cell>
          <cell r="G538">
            <v>-915905.41999999806</v>
          </cell>
          <cell r="H538">
            <v>-5.2966370717351658</v>
          </cell>
          <cell r="I538">
            <v>31741304.205000002</v>
          </cell>
          <cell r="J538">
            <v>32999189.900000002</v>
          </cell>
          <cell r="K538">
            <v>1257885.6950000003</v>
          </cell>
          <cell r="L538">
            <v>3.962930089059963</v>
          </cell>
        </row>
        <row r="539">
          <cell r="C539" t="str">
            <v>11075</v>
          </cell>
          <cell r="D539" t="str">
            <v>ศรีสมเด็จ,รพช.</v>
          </cell>
          <cell r="E539">
            <v>26981812.344999999</v>
          </cell>
          <cell r="F539">
            <v>23914808.09</v>
          </cell>
          <cell r="G539">
            <v>-3067004.254999999</v>
          </cell>
          <cell r="H539">
            <v>-11.366931975451031</v>
          </cell>
          <cell r="I539">
            <v>40168599.185000002</v>
          </cell>
          <cell r="J539">
            <v>35823015.299999997</v>
          </cell>
          <cell r="K539">
            <v>-4345583.8850000054</v>
          </cell>
          <cell r="L539">
            <v>-10.818360543234377</v>
          </cell>
        </row>
        <row r="540">
          <cell r="C540" t="str">
            <v>11076</v>
          </cell>
          <cell r="D540" t="str">
            <v>จังหาร,รพช.</v>
          </cell>
          <cell r="E540">
            <v>31018882.805</v>
          </cell>
          <cell r="F540">
            <v>31760545.050000001</v>
          </cell>
          <cell r="G540">
            <v>741662.24500000104</v>
          </cell>
          <cell r="H540">
            <v>2.391002440875952</v>
          </cell>
          <cell r="I540">
            <v>47450390.375</v>
          </cell>
          <cell r="J540">
            <v>49905631.600000001</v>
          </cell>
          <cell r="K540">
            <v>2455241.2250000015</v>
          </cell>
          <cell r="L540">
            <v>5.1743330362432269</v>
          </cell>
        </row>
        <row r="541">
          <cell r="C541" t="str">
            <v>27988</v>
          </cell>
          <cell r="D541" t="str">
            <v>ทุ่งเขาหลวง,รพช.</v>
          </cell>
          <cell r="E541">
            <v>3917826.165</v>
          </cell>
          <cell r="F541">
            <v>4046558.1700000004</v>
          </cell>
          <cell r="G541">
            <v>128732.00500000035</v>
          </cell>
          <cell r="H541">
            <v>3.2858018599709964</v>
          </cell>
          <cell r="I541">
            <v>15741417.595000003</v>
          </cell>
          <cell r="J541">
            <v>15169481.700000003</v>
          </cell>
          <cell r="K541">
            <v>-571935.89499999955</v>
          </cell>
          <cell r="L541">
            <v>-3.633318864380203</v>
          </cell>
        </row>
        <row r="542">
          <cell r="C542" t="str">
            <v>27989</v>
          </cell>
          <cell r="D542" t="str">
            <v>เชียงขวัญ,รพช.</v>
          </cell>
          <cell r="E542">
            <v>3977840.0999999996</v>
          </cell>
          <cell r="F542">
            <v>4269353.91</v>
          </cell>
          <cell r="G542">
            <v>291513.81000000052</v>
          </cell>
          <cell r="H542">
            <v>7.3284446501507325</v>
          </cell>
          <cell r="I542">
            <v>14161961.629999999</v>
          </cell>
          <cell r="J542">
            <v>13317289.709999999</v>
          </cell>
          <cell r="K542">
            <v>-844671.91999999993</v>
          </cell>
          <cell r="L542">
            <v>-5.9643709118000201</v>
          </cell>
        </row>
        <row r="543">
          <cell r="C543" t="str">
            <v>27990</v>
          </cell>
          <cell r="D543" t="str">
            <v>หนองฮี,รพช.</v>
          </cell>
          <cell r="E543">
            <v>7678905</v>
          </cell>
          <cell r="F543">
            <v>4163135.47</v>
          </cell>
          <cell r="G543">
            <v>-3515769.53</v>
          </cell>
          <cell r="H543">
            <v>-45.784776996199327</v>
          </cell>
          <cell r="I543">
            <v>17564468.5</v>
          </cell>
          <cell r="J543">
            <v>19103847.129999999</v>
          </cell>
          <cell r="K543">
            <v>1539378.629999999</v>
          </cell>
          <cell r="L543">
            <v>8.7641628894150649</v>
          </cell>
        </row>
        <row r="544">
          <cell r="E544">
            <v>1305091871.8899999</v>
          </cell>
          <cell r="F544">
            <v>1315820867.9100001</v>
          </cell>
          <cell r="G544">
            <v>10728996.020000024</v>
          </cell>
          <cell r="H544">
            <v>0.82208741400423957</v>
          </cell>
          <cell r="I544">
            <v>2084180948.605</v>
          </cell>
          <cell r="J544">
            <v>2077931503.1100004</v>
          </cell>
          <cell r="K544">
            <v>-6249445.495000029</v>
          </cell>
          <cell r="L544">
            <v>-0.29985138762461849</v>
          </cell>
        </row>
        <row r="545">
          <cell r="E545">
            <v>5412068712.2950001</v>
          </cell>
          <cell r="F545">
            <v>5468638671.8199997</v>
          </cell>
          <cell r="G545">
            <v>56569959.525000021</v>
          </cell>
          <cell r="H545">
            <v>1.0452557521393959</v>
          </cell>
          <cell r="I545">
            <v>8425993328.2399998</v>
          </cell>
          <cell r="J545">
            <v>8473004509.000001</v>
          </cell>
          <cell r="K545">
            <v>47011180.759999976</v>
          </cell>
          <cell r="L545">
            <v>0.55793042943008775</v>
          </cell>
        </row>
        <row r="546">
          <cell r="C546" t="str">
            <v>10711</v>
          </cell>
          <cell r="D546" t="str">
            <v>นครพนม,รพท.</v>
          </cell>
          <cell r="E546">
            <v>285822783.48500001</v>
          </cell>
          <cell r="F546">
            <v>303947233.07999998</v>
          </cell>
          <cell r="G546">
            <v>18124449.594999969</v>
          </cell>
          <cell r="H546">
            <v>6.3411493562587671</v>
          </cell>
          <cell r="I546">
            <v>387556920.82500005</v>
          </cell>
          <cell r="J546">
            <v>398516313.90999997</v>
          </cell>
          <cell r="K546">
            <v>10959393.084999919</v>
          </cell>
          <cell r="L546">
            <v>2.827815088857256</v>
          </cell>
        </row>
        <row r="547">
          <cell r="C547" t="str">
            <v>11104</v>
          </cell>
          <cell r="D547" t="str">
            <v>ปลาปาก,รพช.</v>
          </cell>
          <cell r="E547">
            <v>28655694.425000001</v>
          </cell>
          <cell r="F547">
            <v>28501265.670000002</v>
          </cell>
          <cell r="G547">
            <v>-154428.75499999896</v>
          </cell>
          <cell r="H547">
            <v>-0.5389112289851582</v>
          </cell>
          <cell r="I547">
            <v>50785665.014999993</v>
          </cell>
          <cell r="J547">
            <v>49943241.770000003</v>
          </cell>
          <cell r="K547">
            <v>-842423.24499998987</v>
          </cell>
          <cell r="L547">
            <v>-1.6587815572586726</v>
          </cell>
        </row>
        <row r="548">
          <cell r="C548" t="str">
            <v>11105</v>
          </cell>
          <cell r="D548" t="str">
            <v>ท่าอุเทน,รพช.</v>
          </cell>
          <cell r="E548">
            <v>27934250</v>
          </cell>
          <cell r="F548">
            <v>29297372.260000002</v>
          </cell>
          <cell r="G548">
            <v>1363122.2600000016</v>
          </cell>
          <cell r="H548">
            <v>4.8797524902225824</v>
          </cell>
          <cell r="I548">
            <v>46609600</v>
          </cell>
          <cell r="J548">
            <v>48110590.589999996</v>
          </cell>
          <cell r="K548">
            <v>1500990.5899999961</v>
          </cell>
          <cell r="L548">
            <v>3.2203464307782004</v>
          </cell>
        </row>
        <row r="549">
          <cell r="C549" t="str">
            <v>11106</v>
          </cell>
          <cell r="D549" t="str">
            <v>บ้านแพง,รพช.</v>
          </cell>
          <cell r="E549">
            <v>27449163</v>
          </cell>
          <cell r="F549">
            <v>28690545.970000003</v>
          </cell>
          <cell r="G549">
            <v>1241382.9700000025</v>
          </cell>
          <cell r="H549">
            <v>4.5224802300893572</v>
          </cell>
          <cell r="I549">
            <v>40707283.509999998</v>
          </cell>
          <cell r="J549">
            <v>42816007.630000003</v>
          </cell>
          <cell r="K549">
            <v>2108724.1200000048</v>
          </cell>
          <cell r="L549">
            <v>5.1802133136247805</v>
          </cell>
        </row>
        <row r="550">
          <cell r="C550" t="str">
            <v>11107</v>
          </cell>
          <cell r="D550" t="str">
            <v>นาทม,รพช.</v>
          </cell>
          <cell r="E550">
            <v>13427900</v>
          </cell>
          <cell r="F550">
            <v>14557284.869999999</v>
          </cell>
          <cell r="G550">
            <v>1129384.8699999992</v>
          </cell>
          <cell r="H550">
            <v>8.4107333983720398</v>
          </cell>
          <cell r="I550">
            <v>27335400</v>
          </cell>
          <cell r="J550">
            <v>26613155.860000003</v>
          </cell>
          <cell r="K550">
            <v>-722244.13999999687</v>
          </cell>
          <cell r="L550">
            <v>-2.6421568369220751</v>
          </cell>
        </row>
        <row r="551">
          <cell r="C551" t="str">
            <v>11108</v>
          </cell>
          <cell r="D551" t="str">
            <v>เรณูนคร,รพช.</v>
          </cell>
          <cell r="E551">
            <v>37147118.549999997</v>
          </cell>
          <cell r="F551">
            <v>35891835.119999997</v>
          </cell>
          <cell r="G551">
            <v>-1255283.4299999997</v>
          </cell>
          <cell r="H551">
            <v>-3.3792215358787221</v>
          </cell>
          <cell r="I551">
            <v>52973749.510000005</v>
          </cell>
          <cell r="J551">
            <v>53694422.740000002</v>
          </cell>
          <cell r="K551">
            <v>720673.22999999672</v>
          </cell>
          <cell r="L551">
            <v>1.3604346240659313</v>
          </cell>
        </row>
        <row r="552">
          <cell r="C552" t="str">
            <v>11109</v>
          </cell>
          <cell r="D552" t="str">
            <v>นาแก,รพช.</v>
          </cell>
          <cell r="E552">
            <v>33182402.715000004</v>
          </cell>
          <cell r="F552">
            <v>33033440.48</v>
          </cell>
          <cell r="G552">
            <v>-148962.23500000313</v>
          </cell>
          <cell r="H552">
            <v>-0.44891937536718884</v>
          </cell>
          <cell r="I552">
            <v>60399126.659999996</v>
          </cell>
          <cell r="J552">
            <v>66398159.279999994</v>
          </cell>
          <cell r="K552">
            <v>5999032.6199999973</v>
          </cell>
          <cell r="L552">
            <v>9.9323168259863674</v>
          </cell>
        </row>
        <row r="553">
          <cell r="C553" t="str">
            <v>11110</v>
          </cell>
          <cell r="D553" t="str">
            <v>ศรีสงคราม,รพช.</v>
          </cell>
          <cell r="E553">
            <v>43941510</v>
          </cell>
          <cell r="F553">
            <v>48195837</v>
          </cell>
          <cell r="G553">
            <v>4254327</v>
          </cell>
          <cell r="H553">
            <v>9.6817951863738863</v>
          </cell>
          <cell r="I553">
            <v>79691370</v>
          </cell>
          <cell r="J553">
            <v>83022144.640000015</v>
          </cell>
          <cell r="K553">
            <v>3330774.6400000155</v>
          </cell>
          <cell r="L553">
            <v>4.1795926459791257</v>
          </cell>
        </row>
        <row r="554">
          <cell r="C554" t="str">
            <v>11111</v>
          </cell>
          <cell r="D554" t="str">
            <v>นาหว้า,รพช.</v>
          </cell>
          <cell r="E554">
            <v>23208272</v>
          </cell>
          <cell r="F554">
            <v>23665381.859999999</v>
          </cell>
          <cell r="G554">
            <v>457109.8599999994</v>
          </cell>
          <cell r="H554">
            <v>1.9695988568213929</v>
          </cell>
          <cell r="I554">
            <v>43663755.745000005</v>
          </cell>
          <cell r="J554">
            <v>45616834.500000007</v>
          </cell>
          <cell r="K554">
            <v>1953078.7550000027</v>
          </cell>
          <cell r="L554">
            <v>4.4729976193668408</v>
          </cell>
        </row>
        <row r="555">
          <cell r="C555" t="str">
            <v>11112</v>
          </cell>
          <cell r="D555" t="str">
            <v>โพนสวรรค์,รพช.</v>
          </cell>
          <cell r="E555">
            <v>41622832.5</v>
          </cell>
          <cell r="F555">
            <v>35783270.469999999</v>
          </cell>
          <cell r="G555">
            <v>-5839562.0300000012</v>
          </cell>
          <cell r="H555">
            <v>-14.029708405837113</v>
          </cell>
          <cell r="I555">
            <v>45354546.5</v>
          </cell>
          <cell r="J555">
            <v>48543314.770000003</v>
          </cell>
          <cell r="K555">
            <v>3188768.2700000033</v>
          </cell>
          <cell r="L555">
            <v>7.0307576992308887</v>
          </cell>
        </row>
        <row r="556">
          <cell r="C556" t="str">
            <v>11451</v>
          </cell>
          <cell r="D556" t="str">
            <v>สมเด็จพระยุพราชธาตุพนม,รพช.</v>
          </cell>
          <cell r="E556">
            <v>82865000</v>
          </cell>
          <cell r="F556">
            <v>75315414.229999989</v>
          </cell>
          <cell r="G556">
            <v>-7549585.7700000107</v>
          </cell>
          <cell r="H556">
            <v>-9.1107050865866306</v>
          </cell>
          <cell r="I556">
            <v>116817152.26000001</v>
          </cell>
          <cell r="J556">
            <v>118488314.18000001</v>
          </cell>
          <cell r="K556">
            <v>1671161.9200000018</v>
          </cell>
          <cell r="L556">
            <v>1.4305792323035711</v>
          </cell>
        </row>
        <row r="557">
          <cell r="C557" t="str">
            <v>40840</v>
          </cell>
          <cell r="D557" t="str">
            <v>วังยาง,รพช.</v>
          </cell>
          <cell r="E557">
            <v>5069693.84</v>
          </cell>
          <cell r="F557">
            <v>5234949.8600000013</v>
          </cell>
          <cell r="G557">
            <v>165256.02000000142</v>
          </cell>
          <cell r="H557">
            <v>3.2596844151835689</v>
          </cell>
          <cell r="I557">
            <v>15337155.32</v>
          </cell>
          <cell r="J557">
            <v>15332775.790000001</v>
          </cell>
          <cell r="K557">
            <v>-4379.5299999993294</v>
          </cell>
          <cell r="L557">
            <v>-2.8555034545997733E-2</v>
          </cell>
        </row>
        <row r="558">
          <cell r="E558">
            <v>650326620.5150001</v>
          </cell>
          <cell r="F558">
            <v>662113830.87000012</v>
          </cell>
          <cell r="G558">
            <v>11787210.354999961</v>
          </cell>
          <cell r="H558">
            <v>1.8125062058301646</v>
          </cell>
          <cell r="I558">
            <v>967231725.34500003</v>
          </cell>
          <cell r="J558">
            <v>997095275.65999985</v>
          </cell>
          <cell r="K558">
            <v>29863550.314999953</v>
          </cell>
          <cell r="L558">
            <v>3.0875279969076677</v>
          </cell>
        </row>
        <row r="559">
          <cell r="C559" t="str">
            <v>11040</v>
          </cell>
          <cell r="D559" t="str">
            <v>บึงกาฬ,รพท.</v>
          </cell>
          <cell r="E559">
            <v>144111779.315</v>
          </cell>
          <cell r="F559">
            <v>146752080.00999999</v>
          </cell>
          <cell r="G559">
            <v>2640300.6949999928</v>
          </cell>
          <cell r="H559">
            <v>1.832119974890335</v>
          </cell>
          <cell r="I559">
            <v>254900612.64999998</v>
          </cell>
          <cell r="J559">
            <v>236091531.12</v>
          </cell>
          <cell r="K559">
            <v>-18809081.529999971</v>
          </cell>
          <cell r="L559">
            <v>-7.3789863957002044</v>
          </cell>
        </row>
        <row r="560">
          <cell r="C560" t="str">
            <v>11041</v>
          </cell>
          <cell r="D560" t="str">
            <v>พรเจริญ,รพช.</v>
          </cell>
          <cell r="E560">
            <v>21139538.399999999</v>
          </cell>
          <cell r="F560">
            <v>21436772.719999999</v>
          </cell>
          <cell r="G560">
            <v>297234.3200000003</v>
          </cell>
          <cell r="H560">
            <v>1.4060587056148792</v>
          </cell>
          <cell r="I560">
            <v>50923472.865000002</v>
          </cell>
          <cell r="J560">
            <v>50982193.850000009</v>
          </cell>
          <cell r="K560">
            <v>58720.985000006855</v>
          </cell>
          <cell r="L560">
            <v>0.11531221595133219</v>
          </cell>
        </row>
        <row r="561">
          <cell r="C561" t="str">
            <v>11043</v>
          </cell>
          <cell r="D561" t="str">
            <v>โซ่พิสัย,รพช.</v>
          </cell>
          <cell r="E561">
            <v>25132246.579999998</v>
          </cell>
          <cell r="F561">
            <v>23227347.240000002</v>
          </cell>
          <cell r="G561">
            <v>-1904899.3399999961</v>
          </cell>
          <cell r="H561">
            <v>-7.5795028269215567</v>
          </cell>
          <cell r="I561">
            <v>59730244.090000004</v>
          </cell>
          <cell r="J561">
            <v>63130445.209999993</v>
          </cell>
          <cell r="K561">
            <v>3400201.1199999899</v>
          </cell>
          <cell r="L561">
            <v>5.6925953874835233</v>
          </cell>
        </row>
        <row r="562">
          <cell r="C562" t="str">
            <v>11046</v>
          </cell>
          <cell r="D562" t="str">
            <v>เซกา,รพช.</v>
          </cell>
          <cell r="E562">
            <v>45818803.214999996</v>
          </cell>
          <cell r="F562">
            <v>52428476.890000008</v>
          </cell>
          <cell r="G562">
            <v>6609673.6750000119</v>
          </cell>
          <cell r="H562">
            <v>14.425679439912042</v>
          </cell>
          <cell r="I562">
            <v>93358824.794999987</v>
          </cell>
          <cell r="J562">
            <v>91718544.049999982</v>
          </cell>
          <cell r="K562">
            <v>-1640280.7450000048</v>
          </cell>
          <cell r="L562">
            <v>-1.7569637884814648</v>
          </cell>
        </row>
        <row r="563">
          <cell r="C563" t="str">
            <v>11047</v>
          </cell>
          <cell r="D563" t="str">
            <v>ปากคาด,รพช.</v>
          </cell>
          <cell r="E563">
            <v>27520529.545000002</v>
          </cell>
          <cell r="F563">
            <v>25310986.73</v>
          </cell>
          <cell r="G563">
            <v>-2209542.8150000013</v>
          </cell>
          <cell r="H563">
            <v>-8.0287074832156957</v>
          </cell>
          <cell r="I563">
            <v>47521091.555000007</v>
          </cell>
          <cell r="J563">
            <v>48164960.870000005</v>
          </cell>
          <cell r="K563">
            <v>643869.31499999762</v>
          </cell>
          <cell r="L563">
            <v>1.3549127217643886</v>
          </cell>
        </row>
        <row r="564">
          <cell r="C564" t="str">
            <v>11048</v>
          </cell>
          <cell r="D564" t="str">
            <v>บึงโขงหลง,รพช.</v>
          </cell>
          <cell r="E564">
            <v>24651478.515000001</v>
          </cell>
          <cell r="F564">
            <v>25083847</v>
          </cell>
          <cell r="G564">
            <v>432368.4849999994</v>
          </cell>
          <cell r="H564">
            <v>1.7539251641109908</v>
          </cell>
          <cell r="I564">
            <v>49309293.640000001</v>
          </cell>
          <cell r="J564">
            <v>49337295.640000001</v>
          </cell>
          <cell r="K564">
            <v>28002</v>
          </cell>
          <cell r="L564">
            <v>5.6788483332246738E-2</v>
          </cell>
        </row>
        <row r="565">
          <cell r="C565" t="str">
            <v>11049</v>
          </cell>
          <cell r="D565" t="str">
            <v>ศรีวิไล,รพช.</v>
          </cell>
          <cell r="E565">
            <v>21788638.620000001</v>
          </cell>
          <cell r="F565">
            <v>20814610.169999998</v>
          </cell>
          <cell r="G565">
            <v>-974028.45000000298</v>
          </cell>
          <cell r="H565">
            <v>-4.4703501994196779</v>
          </cell>
          <cell r="I565">
            <v>41947188.125000007</v>
          </cell>
          <cell r="J565">
            <v>41800149.570000008</v>
          </cell>
          <cell r="K565">
            <v>-147038.5549999997</v>
          </cell>
          <cell r="L565">
            <v>-0.35053256623980128</v>
          </cell>
        </row>
        <row r="566">
          <cell r="C566" t="str">
            <v>11050</v>
          </cell>
          <cell r="D566" t="str">
            <v>บุ่งคล้า,รพช.</v>
          </cell>
          <cell r="E566">
            <v>13142770.530000001</v>
          </cell>
          <cell r="F566">
            <v>11578357.770000001</v>
          </cell>
          <cell r="G566">
            <v>-1564412.7599999998</v>
          </cell>
          <cell r="H566">
            <v>-11.903219008724484</v>
          </cell>
          <cell r="I566">
            <v>25047546.990000002</v>
          </cell>
          <cell r="J566">
            <v>24337451.190000001</v>
          </cell>
          <cell r="K566">
            <v>-710095.80000000075</v>
          </cell>
          <cell r="L566">
            <v>-2.8349913877135346</v>
          </cell>
        </row>
        <row r="567">
          <cell r="E567">
            <v>323305784.72000003</v>
          </cell>
          <cell r="F567">
            <v>326632478.53000003</v>
          </cell>
          <cell r="G567">
            <v>3326693.8100000042</v>
          </cell>
          <cell r="H567">
            <v>1.028962043744778</v>
          </cell>
          <cell r="I567">
            <v>622738274.71000004</v>
          </cell>
          <cell r="J567">
            <v>605562571.50000012</v>
          </cell>
          <cell r="K567">
            <v>-17175703.209999982</v>
          </cell>
          <cell r="L567">
            <v>-2.7580933929263383</v>
          </cell>
        </row>
        <row r="568">
          <cell r="C568" t="str">
            <v>10705</v>
          </cell>
          <cell r="D568" t="str">
            <v>เลย,รพท.</v>
          </cell>
          <cell r="E568">
            <v>383345000</v>
          </cell>
          <cell r="F568">
            <v>350968210.53999996</v>
          </cell>
          <cell r="G568">
            <v>-32376789.460000038</v>
          </cell>
          <cell r="H568">
            <v>-8.4458619415930904</v>
          </cell>
          <cell r="I568">
            <v>529400000</v>
          </cell>
          <cell r="J568">
            <v>555447141.59000003</v>
          </cell>
          <cell r="K568">
            <v>26047141.590000033</v>
          </cell>
          <cell r="L568">
            <v>4.9201249697771132</v>
          </cell>
        </row>
        <row r="569">
          <cell r="C569" t="str">
            <v>11030</v>
          </cell>
          <cell r="D569" t="str">
            <v>นาด้วง,รพช.</v>
          </cell>
          <cell r="E569">
            <v>19214157.004999999</v>
          </cell>
          <cell r="F569">
            <v>17891753.620000001</v>
          </cell>
          <cell r="G569">
            <v>-1322403.3849999979</v>
          </cell>
          <cell r="H569">
            <v>-6.8824429021573819</v>
          </cell>
          <cell r="I569">
            <v>33751970.590000004</v>
          </cell>
          <cell r="J569">
            <v>33945127.370000005</v>
          </cell>
          <cell r="K569">
            <v>193156.78000000119</v>
          </cell>
          <cell r="L569">
            <v>0.57228297081187152</v>
          </cell>
        </row>
        <row r="570">
          <cell r="C570" t="str">
            <v>11031</v>
          </cell>
          <cell r="D570" t="str">
            <v>เชียงคาน,รพช.</v>
          </cell>
          <cell r="E570">
            <v>36261377.410000004</v>
          </cell>
          <cell r="F570">
            <v>34181921.710000001</v>
          </cell>
          <cell r="G570">
            <v>-2079455.700000003</v>
          </cell>
          <cell r="H570">
            <v>-5.7346296487527795</v>
          </cell>
          <cell r="I570">
            <v>63228415.86999999</v>
          </cell>
          <cell r="J570">
            <v>66351041.239999995</v>
          </cell>
          <cell r="K570">
            <v>3122625.3700000048</v>
          </cell>
          <cell r="L570">
            <v>4.9386424237169573</v>
          </cell>
        </row>
        <row r="571">
          <cell r="C571" t="str">
            <v>11032</v>
          </cell>
          <cell r="D571" t="str">
            <v>ปากชม,รพช.</v>
          </cell>
          <cell r="E571">
            <v>23105959.515000001</v>
          </cell>
          <cell r="F571">
            <v>20448806.16</v>
          </cell>
          <cell r="G571">
            <v>-2657153.3550000004</v>
          </cell>
          <cell r="H571">
            <v>-11.499861554223797</v>
          </cell>
          <cell r="I571">
            <v>52251181.755000003</v>
          </cell>
          <cell r="J571">
            <v>55854170.710000001</v>
          </cell>
          <cell r="K571">
            <v>3602988.9549999982</v>
          </cell>
          <cell r="L571">
            <v>6.895516683036977</v>
          </cell>
        </row>
        <row r="572">
          <cell r="C572" t="str">
            <v>11033</v>
          </cell>
          <cell r="D572" t="str">
            <v>นาแห้ว,รพช.</v>
          </cell>
          <cell r="E572">
            <v>13062807.395</v>
          </cell>
          <cell r="F572">
            <v>13037101.129999999</v>
          </cell>
          <cell r="G572">
            <v>-25706.265000000596</v>
          </cell>
          <cell r="H572">
            <v>-0.1967897422252439</v>
          </cell>
          <cell r="I572">
            <v>23940523.59</v>
          </cell>
          <cell r="J572">
            <v>23379420.770000003</v>
          </cell>
          <cell r="K572">
            <v>-561102.81999999657</v>
          </cell>
          <cell r="L572">
            <v>-2.3437366266891932</v>
          </cell>
        </row>
        <row r="573">
          <cell r="C573" t="str">
            <v>11034</v>
          </cell>
          <cell r="D573" t="str">
            <v>ภูเรือ,รพช.</v>
          </cell>
          <cell r="E573">
            <v>20457652.215</v>
          </cell>
          <cell r="F573">
            <v>20087938.469999999</v>
          </cell>
          <cell r="G573">
            <v>-369713.74500000104</v>
          </cell>
          <cell r="H573">
            <v>-1.8072149292327828</v>
          </cell>
          <cell r="I573">
            <v>32819393.035</v>
          </cell>
          <cell r="J573">
            <v>33289196.760000005</v>
          </cell>
          <cell r="K573">
            <v>469803.72500000522</v>
          </cell>
          <cell r="L573">
            <v>1.4314820645798858</v>
          </cell>
        </row>
        <row r="574">
          <cell r="C574" t="str">
            <v>11035</v>
          </cell>
          <cell r="D574" t="str">
            <v>ท่าลี่,รพช.</v>
          </cell>
          <cell r="E574">
            <v>26022500</v>
          </cell>
          <cell r="F574">
            <v>23136636.890000001</v>
          </cell>
          <cell r="G574">
            <v>-2885863.1099999994</v>
          </cell>
          <cell r="H574">
            <v>-11.089876491497739</v>
          </cell>
          <cell r="I574">
            <v>43825000</v>
          </cell>
          <cell r="J574">
            <v>42150103.5</v>
          </cell>
          <cell r="K574">
            <v>-1674896.5</v>
          </cell>
          <cell r="L574">
            <v>-3.821783228750713</v>
          </cell>
        </row>
        <row r="575">
          <cell r="C575" t="str">
            <v>11036</v>
          </cell>
          <cell r="D575" t="str">
            <v>วังสะพุง,รพช.</v>
          </cell>
          <cell r="E575">
            <v>73060000</v>
          </cell>
          <cell r="F575">
            <v>69252994.649999991</v>
          </cell>
          <cell r="G575">
            <v>-3807005.3500000089</v>
          </cell>
          <cell r="H575">
            <v>-5.2107929783739513</v>
          </cell>
          <cell r="I575">
            <v>118650000</v>
          </cell>
          <cell r="J575">
            <v>121228441.30000001</v>
          </cell>
          <cell r="K575">
            <v>2578441.3000000119</v>
          </cell>
          <cell r="L575">
            <v>2.1731490096923824</v>
          </cell>
        </row>
        <row r="576">
          <cell r="C576" t="str">
            <v>11037</v>
          </cell>
          <cell r="D576" t="str">
            <v>ภูกระดึง,รพช.</v>
          </cell>
          <cell r="E576">
            <v>23706500</v>
          </cell>
          <cell r="F576">
            <v>23177078.200000003</v>
          </cell>
          <cell r="G576">
            <v>-529421.79999999702</v>
          </cell>
          <cell r="H576">
            <v>-2.2332347668360875</v>
          </cell>
          <cell r="I576">
            <v>39870046.274999999</v>
          </cell>
          <cell r="J576">
            <v>39852180.450000003</v>
          </cell>
          <cell r="K576">
            <v>-17865.82499999553</v>
          </cell>
          <cell r="L576">
            <v>-4.4810143627041804E-2</v>
          </cell>
        </row>
        <row r="577">
          <cell r="C577" t="str">
            <v>11038</v>
          </cell>
          <cell r="D577" t="str">
            <v>ภูหลวง,รพช.</v>
          </cell>
          <cell r="E577">
            <v>20931218.745000001</v>
          </cell>
          <cell r="F577">
            <v>18543081.02</v>
          </cell>
          <cell r="G577">
            <v>-2388137.7250000015</v>
          </cell>
          <cell r="H577">
            <v>-11.409453764227056</v>
          </cell>
          <cell r="I577">
            <v>38032654.079999998</v>
          </cell>
          <cell r="J577">
            <v>36854758.350000001</v>
          </cell>
          <cell r="K577">
            <v>-1177895.7299999967</v>
          </cell>
          <cell r="L577">
            <v>-3.0970642425383867</v>
          </cell>
        </row>
        <row r="578">
          <cell r="C578" t="str">
            <v>11039</v>
          </cell>
          <cell r="D578" t="str">
            <v>ผาขาว,รพช.</v>
          </cell>
          <cell r="E578">
            <v>22191752</v>
          </cell>
          <cell r="F578">
            <v>20572094.950000003</v>
          </cell>
          <cell r="G578">
            <v>-1619657.049999997</v>
          </cell>
          <cell r="H578">
            <v>-7.2984640870175426</v>
          </cell>
          <cell r="I578">
            <v>50995813.509999998</v>
          </cell>
          <cell r="J578">
            <v>48042564.960000008</v>
          </cell>
          <cell r="K578">
            <v>-2953248.5499999896</v>
          </cell>
          <cell r="L578">
            <v>-5.7911588162445415</v>
          </cell>
        </row>
        <row r="579">
          <cell r="C579" t="str">
            <v>11447</v>
          </cell>
          <cell r="D579" t="str">
            <v>สมเด็จพระยุพราชด่านซ้าย,รพช.</v>
          </cell>
          <cell r="E579">
            <v>52768450.759999998</v>
          </cell>
          <cell r="F579">
            <v>51820905.009999998</v>
          </cell>
          <cell r="G579">
            <v>-947545.75</v>
          </cell>
          <cell r="H579">
            <v>-1.7956671767939545</v>
          </cell>
          <cell r="I579">
            <v>83332635.784999996</v>
          </cell>
          <cell r="J579">
            <v>85002140.310000017</v>
          </cell>
          <cell r="K579">
            <v>1669504.5250000209</v>
          </cell>
          <cell r="L579">
            <v>2.0034221998058226</v>
          </cell>
        </row>
        <row r="580">
          <cell r="C580" t="str">
            <v>14133</v>
          </cell>
          <cell r="D580" t="str">
            <v>เอราวัณ,รพช.</v>
          </cell>
          <cell r="E580">
            <v>19139337.879999999</v>
          </cell>
          <cell r="F580">
            <v>18669297.84</v>
          </cell>
          <cell r="G580">
            <v>-470040.03999999911</v>
          </cell>
          <cell r="H580">
            <v>-2.4558845397215965</v>
          </cell>
          <cell r="I580">
            <v>38866479.845000006</v>
          </cell>
          <cell r="J580">
            <v>38820340.199999996</v>
          </cell>
          <cell r="K580">
            <v>-46139.645000010729</v>
          </cell>
          <cell r="L580">
            <v>-0.11871320784392152</v>
          </cell>
        </row>
        <row r="581">
          <cell r="C581" t="str">
            <v>28861</v>
          </cell>
          <cell r="D581" t="str">
            <v>หนองหิน,รพช.</v>
          </cell>
          <cell r="E581">
            <v>13237175</v>
          </cell>
          <cell r="F581">
            <v>12095495.16</v>
          </cell>
          <cell r="G581">
            <v>-1141679.8399999999</v>
          </cell>
          <cell r="H581">
            <v>-8.6247997778982288</v>
          </cell>
          <cell r="I581">
            <v>25689829.449999999</v>
          </cell>
          <cell r="J581">
            <v>27956890.370000001</v>
          </cell>
          <cell r="K581">
            <v>2267060.9200000018</v>
          </cell>
          <cell r="L581">
            <v>8.8247410299565132</v>
          </cell>
        </row>
        <row r="582">
          <cell r="E582">
            <v>746503887.92499995</v>
          </cell>
          <cell r="F582">
            <v>693883315.35000002</v>
          </cell>
          <cell r="G582">
            <v>-52620572.575000048</v>
          </cell>
          <cell r="H582">
            <v>-7.048934831574079</v>
          </cell>
          <cell r="I582">
            <v>1174653943.7850001</v>
          </cell>
          <cell r="J582">
            <v>1208173517.8800001</v>
          </cell>
          <cell r="K582">
            <v>33519574.095000088</v>
          </cell>
          <cell r="L582">
            <v>2.8535701320673605</v>
          </cell>
        </row>
        <row r="583">
          <cell r="C583" t="str">
            <v>10710</v>
          </cell>
          <cell r="D583" t="str">
            <v>สกลนคร,รพศ.</v>
          </cell>
          <cell r="E583">
            <v>700973484.51000011</v>
          </cell>
          <cell r="F583">
            <v>706102201.00999999</v>
          </cell>
          <cell r="G583">
            <v>5128716.4999998808</v>
          </cell>
          <cell r="H583">
            <v>0.73165627706802572</v>
          </cell>
          <cell r="I583">
            <v>967742819.55000007</v>
          </cell>
          <cell r="J583">
            <v>985464739.28000009</v>
          </cell>
          <cell r="K583">
            <v>17721919.730000019</v>
          </cell>
          <cell r="L583">
            <v>1.8312633658434896</v>
          </cell>
        </row>
        <row r="584">
          <cell r="C584" t="str">
            <v>11089</v>
          </cell>
          <cell r="D584" t="str">
            <v>กุสุมาลย์,รพช.</v>
          </cell>
          <cell r="E584">
            <v>22659105</v>
          </cell>
          <cell r="F584">
            <v>21890732.899999999</v>
          </cell>
          <cell r="G584">
            <v>-768372.10000000149</v>
          </cell>
          <cell r="H584">
            <v>-3.3910081620611292</v>
          </cell>
          <cell r="I584">
            <v>45169949.495000005</v>
          </cell>
          <cell r="J584">
            <v>44265660.460000008</v>
          </cell>
          <cell r="K584">
            <v>-904289.03499999642</v>
          </cell>
          <cell r="L584">
            <v>-2.0019704363408573</v>
          </cell>
        </row>
        <row r="585">
          <cell r="C585" t="str">
            <v>11090</v>
          </cell>
          <cell r="D585" t="str">
            <v>กุดบาก,รพช.</v>
          </cell>
          <cell r="E585">
            <v>18620647.145</v>
          </cell>
          <cell r="F585">
            <v>17480766.550000001</v>
          </cell>
          <cell r="G585">
            <v>-1139880.5949999988</v>
          </cell>
          <cell r="H585">
            <v>-6.1215949484660017</v>
          </cell>
          <cell r="I585">
            <v>34352188.740000002</v>
          </cell>
          <cell r="J585">
            <v>32754374.400000002</v>
          </cell>
          <cell r="K585">
            <v>-1597814.3399999999</v>
          </cell>
          <cell r="L585">
            <v>-4.651273757527683</v>
          </cell>
        </row>
        <row r="586">
          <cell r="C586" t="str">
            <v>11091</v>
          </cell>
          <cell r="D586" t="str">
            <v>พระอาจารย์ฝั้นอาจาโร,รพช.</v>
          </cell>
          <cell r="E586">
            <v>61054500</v>
          </cell>
          <cell r="F586">
            <v>64481926.769999996</v>
          </cell>
          <cell r="G586">
            <v>3427426.7699999958</v>
          </cell>
          <cell r="H586">
            <v>5.6137168759059461</v>
          </cell>
          <cell r="I586">
            <v>94165585</v>
          </cell>
          <cell r="J586">
            <v>90839806.150000006</v>
          </cell>
          <cell r="K586">
            <v>-3325778.849999994</v>
          </cell>
          <cell r="L586">
            <v>-3.5318411179625695</v>
          </cell>
        </row>
        <row r="587">
          <cell r="C587" t="str">
            <v>11092</v>
          </cell>
          <cell r="D587" t="str">
            <v>พังโคน,รพช.</v>
          </cell>
          <cell r="E587">
            <v>51849299.514999993</v>
          </cell>
          <cell r="F587">
            <v>51154968.520000003</v>
          </cell>
          <cell r="G587">
            <v>-694330.99499998987</v>
          </cell>
          <cell r="H587">
            <v>-1.339132835920223</v>
          </cell>
          <cell r="I587">
            <v>76982455.439999998</v>
          </cell>
          <cell r="J587">
            <v>76277162.889999986</v>
          </cell>
          <cell r="K587">
            <v>-705292.55000001192</v>
          </cell>
          <cell r="L587">
            <v>-0.91617310199947555</v>
          </cell>
        </row>
        <row r="588">
          <cell r="C588" t="str">
            <v>11093</v>
          </cell>
          <cell r="D588" t="str">
            <v>วาริชภูมิ,รพช.</v>
          </cell>
          <cell r="E588">
            <v>28108721.709999997</v>
          </cell>
          <cell r="F588">
            <v>27175844.890000001</v>
          </cell>
          <cell r="G588">
            <v>-932876.81999999657</v>
          </cell>
          <cell r="H588">
            <v>-3.3188162365566236</v>
          </cell>
          <cell r="I588">
            <v>47056249.575000003</v>
          </cell>
          <cell r="J588">
            <v>47714331.390000001</v>
          </cell>
          <cell r="K588">
            <v>658081.81499999762</v>
          </cell>
          <cell r="L588">
            <v>1.3985003499930915</v>
          </cell>
        </row>
        <row r="589">
          <cell r="C589" t="str">
            <v>11094</v>
          </cell>
          <cell r="D589" t="str">
            <v>นิคมน้ำอูน,รพช.</v>
          </cell>
          <cell r="E589">
            <v>12322555.790000001</v>
          </cell>
          <cell r="F589">
            <v>12460021.580000002</v>
          </cell>
          <cell r="G589">
            <v>137465.79000000097</v>
          </cell>
          <cell r="H589">
            <v>1.115562326052175</v>
          </cell>
          <cell r="I589">
            <v>21633776.075000003</v>
          </cell>
          <cell r="J589">
            <v>22562962.550000001</v>
          </cell>
          <cell r="K589">
            <v>929186.47499999776</v>
          </cell>
          <cell r="L589">
            <v>4.2950729996404373</v>
          </cell>
        </row>
        <row r="590">
          <cell r="C590" t="str">
            <v>11095</v>
          </cell>
          <cell r="D590" t="str">
            <v>วานรนิวาส,รพช.</v>
          </cell>
          <cell r="E590">
            <v>84946890.230000004</v>
          </cell>
          <cell r="F590">
            <v>87845053.330000013</v>
          </cell>
          <cell r="G590">
            <v>2898163.1000000089</v>
          </cell>
          <cell r="H590">
            <v>3.4117353703626083</v>
          </cell>
          <cell r="I590">
            <v>162276450.18000001</v>
          </cell>
          <cell r="J590">
            <v>176477667.59</v>
          </cell>
          <cell r="K590">
            <v>14201217.409999996</v>
          </cell>
          <cell r="L590">
            <v>8.7512497310902138</v>
          </cell>
        </row>
        <row r="591">
          <cell r="C591" t="str">
            <v>11096</v>
          </cell>
          <cell r="D591" t="str">
            <v>คำตากล้า,รพช.</v>
          </cell>
          <cell r="E591">
            <v>23667549</v>
          </cell>
          <cell r="F591">
            <v>23472647.949999999</v>
          </cell>
          <cell r="G591">
            <v>-194901.05000000075</v>
          </cell>
          <cell r="H591">
            <v>-0.82349486210000356</v>
          </cell>
          <cell r="I591">
            <v>44364513.5</v>
          </cell>
          <cell r="J591">
            <v>44564340.219999999</v>
          </cell>
          <cell r="K591">
            <v>199826.71999999881</v>
          </cell>
          <cell r="L591">
            <v>0.45042017647730725</v>
          </cell>
        </row>
        <row r="592">
          <cell r="C592" t="str">
            <v>11097</v>
          </cell>
          <cell r="D592" t="str">
            <v>บ้านม่วง,รพช.</v>
          </cell>
          <cell r="E592">
            <v>42711096.774999999</v>
          </cell>
          <cell r="F592">
            <v>40101554.950000003</v>
          </cell>
          <cell r="G592">
            <v>-2609541.8249999955</v>
          </cell>
          <cell r="H592">
            <v>-6.10975138088103</v>
          </cell>
          <cell r="I592">
            <v>75934041.015000001</v>
          </cell>
          <cell r="J592">
            <v>81067370.399999991</v>
          </cell>
          <cell r="K592">
            <v>5133329.3849999905</v>
          </cell>
          <cell r="L592">
            <v>6.7602478629919789</v>
          </cell>
        </row>
        <row r="593">
          <cell r="C593" t="str">
            <v>11098</v>
          </cell>
          <cell r="D593" t="str">
            <v>อากาศอำนวย,รพช.</v>
          </cell>
          <cell r="E593">
            <v>48881100.849999994</v>
          </cell>
          <cell r="F593">
            <v>45634756.989999995</v>
          </cell>
          <cell r="G593">
            <v>-3246343.8599999994</v>
          </cell>
          <cell r="H593">
            <v>-6.6413067699967732</v>
          </cell>
          <cell r="I593">
            <v>81396512.86500001</v>
          </cell>
          <cell r="J593">
            <v>79285570.340000004</v>
          </cell>
          <cell r="K593">
            <v>-2110942.525000006</v>
          </cell>
          <cell r="L593">
            <v>-2.5934065854898534</v>
          </cell>
        </row>
        <row r="594">
          <cell r="C594" t="str">
            <v>11099</v>
          </cell>
          <cell r="D594" t="str">
            <v>ส่องดาว,รพช.</v>
          </cell>
          <cell r="E594">
            <v>21542196.359999999</v>
          </cell>
          <cell r="F594">
            <v>21770665.440000001</v>
          </cell>
          <cell r="G594">
            <v>228469.08000000194</v>
          </cell>
          <cell r="H594">
            <v>1.0605653953847904</v>
          </cell>
          <cell r="I594">
            <v>40369600.515000001</v>
          </cell>
          <cell r="J594">
            <v>40182901.329999998</v>
          </cell>
          <cell r="K594">
            <v>-186699.18500000238</v>
          </cell>
          <cell r="L594">
            <v>-0.46247469040629019</v>
          </cell>
        </row>
        <row r="595">
          <cell r="C595" t="str">
            <v>11100</v>
          </cell>
          <cell r="D595" t="str">
            <v>เต่างอย,รพช.</v>
          </cell>
          <cell r="E595">
            <v>16805780.524999999</v>
          </cell>
          <cell r="F595">
            <v>15998720.469999999</v>
          </cell>
          <cell r="G595">
            <v>-807060.0549999997</v>
          </cell>
          <cell r="H595">
            <v>-4.8022765369298419</v>
          </cell>
          <cell r="I595">
            <v>29849074.905000001</v>
          </cell>
          <cell r="J595">
            <v>28602417.459999993</v>
          </cell>
          <cell r="K595">
            <v>-1246657.4450000077</v>
          </cell>
          <cell r="L595">
            <v>-4.17653628786727</v>
          </cell>
        </row>
        <row r="596">
          <cell r="C596" t="str">
            <v>11101</v>
          </cell>
          <cell r="D596" t="str">
            <v>โคกศรีสุพรรณ,รพช.</v>
          </cell>
          <cell r="E596">
            <v>31985726.440000001</v>
          </cell>
          <cell r="F596">
            <v>30881067.34</v>
          </cell>
          <cell r="G596">
            <v>-1104659.1000000015</v>
          </cell>
          <cell r="H596">
            <v>-3.4536001615350571</v>
          </cell>
          <cell r="I596">
            <v>46161652.609999999</v>
          </cell>
          <cell r="J596">
            <v>47205643.379999995</v>
          </cell>
          <cell r="K596">
            <v>1043990.7699999958</v>
          </cell>
          <cell r="L596">
            <v>2.2615974753335331</v>
          </cell>
        </row>
        <row r="597">
          <cell r="C597" t="str">
            <v>11102</v>
          </cell>
          <cell r="D597" t="str">
            <v>เจริญศิลป์,รพช.</v>
          </cell>
          <cell r="E597">
            <v>19114404.055</v>
          </cell>
          <cell r="F597">
            <v>20697233.739999998</v>
          </cell>
          <cell r="G597">
            <v>1582829.6849999987</v>
          </cell>
          <cell r="H597">
            <v>8.2808215231065887</v>
          </cell>
          <cell r="I597">
            <v>38608828.454999998</v>
          </cell>
          <cell r="J597">
            <v>37368985.539999999</v>
          </cell>
          <cell r="K597">
            <v>-1239842.9149999991</v>
          </cell>
          <cell r="L597">
            <v>-3.2112938014813928</v>
          </cell>
        </row>
        <row r="598">
          <cell r="C598" t="str">
            <v>11103</v>
          </cell>
          <cell r="D598" t="str">
            <v>โพนนาแก้ว,รพช.</v>
          </cell>
          <cell r="E598">
            <v>17001399</v>
          </cell>
          <cell r="F598">
            <v>18288893.829999998</v>
          </cell>
          <cell r="G598">
            <v>1287494.8299999982</v>
          </cell>
          <cell r="H598">
            <v>7.5728757968682352</v>
          </cell>
          <cell r="I598">
            <v>33339454</v>
          </cell>
          <cell r="J598">
            <v>36160200.619999997</v>
          </cell>
          <cell r="K598">
            <v>2820746.6199999973</v>
          </cell>
          <cell r="L598">
            <v>8.4606863087799749</v>
          </cell>
        </row>
        <row r="599">
          <cell r="C599" t="str">
            <v>11450</v>
          </cell>
          <cell r="D599" t="str">
            <v>สมเด็จพระยุพราชสว่างแดนดิน,รพท.</v>
          </cell>
          <cell r="E599">
            <v>159297223.58999997</v>
          </cell>
          <cell r="F599">
            <v>139901510.94000003</v>
          </cell>
          <cell r="G599">
            <v>-19395712.649999946</v>
          </cell>
          <cell r="H599">
            <v>-12.175800816165342</v>
          </cell>
          <cell r="I599">
            <v>254972837.84999996</v>
          </cell>
          <cell r="J599">
            <v>248300568.77000004</v>
          </cell>
          <cell r="K599">
            <v>-6672269.0799999237</v>
          </cell>
          <cell r="L599">
            <v>-2.6168548525648081</v>
          </cell>
        </row>
        <row r="600">
          <cell r="C600" t="str">
            <v>21323</v>
          </cell>
          <cell r="D600" t="str">
            <v>พระอาจารย์แบน  ธนากโร,รพช.</v>
          </cell>
          <cell r="E600">
            <v>24227266.469999995</v>
          </cell>
          <cell r="F600">
            <v>21469414.509999998</v>
          </cell>
          <cell r="G600">
            <v>-2757851.9599999972</v>
          </cell>
          <cell r="H600">
            <v>-11.38325680866628</v>
          </cell>
          <cell r="I600">
            <v>36736624.034999996</v>
          </cell>
          <cell r="J600">
            <v>35931315.030000001</v>
          </cell>
          <cell r="K600">
            <v>-805309.00499999523</v>
          </cell>
          <cell r="L600">
            <v>-2.1921148884904476</v>
          </cell>
        </row>
        <row r="601">
          <cell r="E601">
            <v>1385768946.9650002</v>
          </cell>
          <cell r="F601">
            <v>1366807981.71</v>
          </cell>
          <cell r="G601">
            <v>-18960965.25500004</v>
          </cell>
          <cell r="H601">
            <v>-1.3682631073907972</v>
          </cell>
          <cell r="I601">
            <v>2131112613.8050003</v>
          </cell>
          <cell r="J601">
            <v>2155026017.8000002</v>
          </cell>
          <cell r="K601">
            <v>23913403.995000057</v>
          </cell>
          <cell r="L601">
            <v>1.1221088852880379</v>
          </cell>
        </row>
        <row r="602">
          <cell r="C602" t="str">
            <v>10706</v>
          </cell>
          <cell r="D602" t="str">
            <v>หนองคาย,รพท.</v>
          </cell>
          <cell r="E602">
            <v>368500000</v>
          </cell>
          <cell r="F602">
            <v>581225996.65999997</v>
          </cell>
          <cell r="G602">
            <v>212725996.65999997</v>
          </cell>
          <cell r="H602">
            <v>57.72754319131613</v>
          </cell>
          <cell r="I602">
            <v>455500000</v>
          </cell>
          <cell r="J602">
            <v>457628565.86000001</v>
          </cell>
          <cell r="K602">
            <v>2128565.8600000143</v>
          </cell>
          <cell r="L602">
            <v>0.46730315257958605</v>
          </cell>
        </row>
        <row r="603">
          <cell r="C603" t="str">
            <v>11042</v>
          </cell>
          <cell r="D603" t="str">
            <v>โพนพิสัย,รพช.</v>
          </cell>
          <cell r="E603">
            <v>68366173.5</v>
          </cell>
          <cell r="F603">
            <v>61741659</v>
          </cell>
          <cell r="G603">
            <v>-6624514.5</v>
          </cell>
          <cell r="H603">
            <v>-9.6897546854805316</v>
          </cell>
          <cell r="I603">
            <v>102274766.61</v>
          </cell>
          <cell r="J603">
            <v>106583624.00999999</v>
          </cell>
          <cell r="K603">
            <v>4308857.3999999911</v>
          </cell>
          <cell r="L603">
            <v>4.2130210049080556</v>
          </cell>
        </row>
        <row r="604">
          <cell r="C604" t="str">
            <v>11044</v>
          </cell>
          <cell r="D604" t="str">
            <v>ศรีเชียงใหม่,รพช.</v>
          </cell>
          <cell r="E604">
            <v>24968716.445000004</v>
          </cell>
          <cell r="F604">
            <v>23535892.57</v>
          </cell>
          <cell r="G604">
            <v>-1432823.8750000037</v>
          </cell>
          <cell r="H604">
            <v>-5.7384762975548442</v>
          </cell>
          <cell r="I604">
            <v>40513585.105000004</v>
          </cell>
          <cell r="J604">
            <v>40771134.140000001</v>
          </cell>
          <cell r="K604">
            <v>257549.03499999642</v>
          </cell>
          <cell r="L604">
            <v>0.63571030392027905</v>
          </cell>
        </row>
        <row r="605">
          <cell r="C605" t="str">
            <v>11045</v>
          </cell>
          <cell r="D605" t="str">
            <v>สังคม,รพช.</v>
          </cell>
          <cell r="E605">
            <v>21836851.16</v>
          </cell>
          <cell r="F605">
            <v>34452774.090000004</v>
          </cell>
          <cell r="G605">
            <v>12615922.930000003</v>
          </cell>
          <cell r="H605">
            <v>57.773544535163666</v>
          </cell>
          <cell r="I605">
            <v>37721868.5</v>
          </cell>
          <cell r="J605">
            <v>42027619.280000001</v>
          </cell>
          <cell r="K605">
            <v>4305750.7800000012</v>
          </cell>
          <cell r="L605">
            <v>11.414468453491377</v>
          </cell>
        </row>
        <row r="606">
          <cell r="C606" t="str">
            <v>11448</v>
          </cell>
          <cell r="D606" t="str">
            <v>สมเด็จพระยุพราชท่าบ่อ,รพช.</v>
          </cell>
          <cell r="E606">
            <v>218085210</v>
          </cell>
          <cell r="F606">
            <v>196090379.91</v>
          </cell>
          <cell r="G606">
            <v>-21994830.090000004</v>
          </cell>
          <cell r="H606">
            <v>-10.085429493361794</v>
          </cell>
          <cell r="I606">
            <v>280327325</v>
          </cell>
          <cell r="J606">
            <v>305204042.34999996</v>
          </cell>
          <cell r="K606">
            <v>24876717.349999964</v>
          </cell>
          <cell r="L606">
            <v>8.8741678500303038</v>
          </cell>
        </row>
        <row r="607">
          <cell r="C607" t="str">
            <v>21356</v>
          </cell>
          <cell r="D607" t="str">
            <v>สระใคร,รพช.</v>
          </cell>
          <cell r="E607">
            <v>16428028.285</v>
          </cell>
          <cell r="F607">
            <v>22461898.139999997</v>
          </cell>
          <cell r="G607">
            <v>6033869.8549999967</v>
          </cell>
          <cell r="H607">
            <v>36.729117763385908</v>
          </cell>
          <cell r="I607">
            <v>28775817.265000001</v>
          </cell>
          <cell r="J607">
            <v>29939931.600000001</v>
          </cell>
          <cell r="K607">
            <v>1164114.3350000009</v>
          </cell>
          <cell r="L607">
            <v>4.0454605486250159</v>
          </cell>
        </row>
        <row r="608">
          <cell r="C608" t="str">
            <v>28778</v>
          </cell>
          <cell r="D608" t="str">
            <v>โพธิ์ตาก,รพช.</v>
          </cell>
          <cell r="E608">
            <v>12725550.445</v>
          </cell>
          <cell r="F608">
            <v>7031656.7700000005</v>
          </cell>
          <cell r="G608">
            <v>-5693893.6749999998</v>
          </cell>
          <cell r="H608">
            <v>-44.743790845111846</v>
          </cell>
          <cell r="I608">
            <v>23132073.240000002</v>
          </cell>
          <cell r="J608">
            <v>21431118.41</v>
          </cell>
          <cell r="K608">
            <v>-1700954.8300000019</v>
          </cell>
          <cell r="L608">
            <v>-7.3532312143068488</v>
          </cell>
        </row>
        <row r="609">
          <cell r="C609" t="str">
            <v>28811</v>
          </cell>
          <cell r="D609" t="str">
            <v>เฝ้าไร่,รพช.</v>
          </cell>
          <cell r="E609">
            <v>10374745.859999999</v>
          </cell>
          <cell r="F609">
            <v>10712598.1</v>
          </cell>
          <cell r="G609">
            <v>337852.24000000022</v>
          </cell>
          <cell r="H609">
            <v>3.256486901549994</v>
          </cell>
          <cell r="I609">
            <v>34610214.805</v>
          </cell>
          <cell r="J609">
            <v>35016036.289999999</v>
          </cell>
          <cell r="K609">
            <v>405821.4849999994</v>
          </cell>
          <cell r="L609">
            <v>1.1725482990685514</v>
          </cell>
        </row>
        <row r="610">
          <cell r="C610" t="str">
            <v>28815</v>
          </cell>
          <cell r="D610" t="str">
            <v>รัตนวาปี,รพช.</v>
          </cell>
          <cell r="E610">
            <v>10913744.935000001</v>
          </cell>
          <cell r="F610">
            <v>14874103.030000001</v>
          </cell>
          <cell r="G610">
            <v>3960358.0950000007</v>
          </cell>
          <cell r="H610">
            <v>36.287801470412504</v>
          </cell>
          <cell r="I610">
            <v>27818968.115000002</v>
          </cell>
          <cell r="J610">
            <v>31575063.540000003</v>
          </cell>
          <cell r="K610">
            <v>3756095.4250000007</v>
          </cell>
          <cell r="L610">
            <v>13.501922175807493</v>
          </cell>
        </row>
        <row r="611">
          <cell r="E611">
            <v>752199020.63</v>
          </cell>
          <cell r="F611">
            <v>952126958.26999998</v>
          </cell>
          <cell r="G611">
            <v>199927937.63999996</v>
          </cell>
          <cell r="H611">
            <v>26.579127618718708</v>
          </cell>
          <cell r="I611">
            <v>1030674618.64</v>
          </cell>
          <cell r="J611">
            <v>1070177135.4799998</v>
          </cell>
          <cell r="K611">
            <v>39502516.839999959</v>
          </cell>
          <cell r="L611">
            <v>3.832685517387096</v>
          </cell>
        </row>
        <row r="612">
          <cell r="C612" t="str">
            <v>10704</v>
          </cell>
          <cell r="D612" t="str">
            <v>หนองบัวลำภู,รพท.</v>
          </cell>
          <cell r="E612">
            <v>218150000</v>
          </cell>
          <cell r="F612">
            <v>218896351.15999997</v>
          </cell>
          <cell r="G612">
            <v>746351.15999996662</v>
          </cell>
          <cell r="H612">
            <v>0.34212750859498814</v>
          </cell>
          <cell r="I612">
            <v>325350000</v>
          </cell>
          <cell r="J612">
            <v>317352454.69</v>
          </cell>
          <cell r="K612">
            <v>-7997545.3100000024</v>
          </cell>
          <cell r="L612">
            <v>-2.4581359489780246</v>
          </cell>
        </row>
        <row r="613">
          <cell r="C613" t="str">
            <v>10991</v>
          </cell>
          <cell r="D613" t="str">
            <v>นากลาง,รพช.</v>
          </cell>
          <cell r="E613">
            <v>41959655.765000001</v>
          </cell>
          <cell r="F613">
            <v>42238465.810000002</v>
          </cell>
          <cell r="G613">
            <v>278810.04500000179</v>
          </cell>
          <cell r="H613">
            <v>0.66447171674026673</v>
          </cell>
          <cell r="I613">
            <v>82344369.144999996</v>
          </cell>
          <cell r="J613">
            <v>76761402.520000011</v>
          </cell>
          <cell r="K613">
            <v>-5582966.6249999851</v>
          </cell>
          <cell r="L613">
            <v>-6.7800223415021286</v>
          </cell>
        </row>
        <row r="614">
          <cell r="C614" t="str">
            <v>10992</v>
          </cell>
          <cell r="D614" t="str">
            <v>โนนสัง,รพช.</v>
          </cell>
          <cell r="E614">
            <v>35220821.550000004</v>
          </cell>
          <cell r="F614">
            <v>28808573.170000002</v>
          </cell>
          <cell r="G614">
            <v>-6412248.3800000027</v>
          </cell>
          <cell r="H614">
            <v>-18.205845570345595</v>
          </cell>
          <cell r="I614">
            <v>58856290.259999998</v>
          </cell>
          <cell r="J614">
            <v>55995880.5</v>
          </cell>
          <cell r="K614">
            <v>-2860409.7599999979</v>
          </cell>
          <cell r="L614">
            <v>-4.8599898963458701</v>
          </cell>
        </row>
        <row r="615">
          <cell r="C615" t="str">
            <v>10993</v>
          </cell>
          <cell r="D615" t="str">
            <v>ศรีบุญเรือง,รพช.</v>
          </cell>
          <cell r="E615">
            <v>48893485.274999999</v>
          </cell>
          <cell r="F615">
            <v>42492021.049999997</v>
          </cell>
          <cell r="G615">
            <v>-6401464.2250000015</v>
          </cell>
          <cell r="H615">
            <v>-13.092673162886936</v>
          </cell>
          <cell r="I615">
            <v>91411269.784999982</v>
          </cell>
          <cell r="J615">
            <v>91682288.900000006</v>
          </cell>
          <cell r="K615">
            <v>271019.11500002444</v>
          </cell>
          <cell r="L615">
            <v>0.29648326255336294</v>
          </cell>
        </row>
        <row r="616">
          <cell r="C616" t="str">
            <v>10994</v>
          </cell>
          <cell r="D616" t="str">
            <v>สุวรรณคูหา,รพช.</v>
          </cell>
          <cell r="E616">
            <v>32409244.329999998</v>
          </cell>
          <cell r="F616">
            <v>29314192.779999997</v>
          </cell>
          <cell r="G616">
            <v>-3095051.5500000007</v>
          </cell>
          <cell r="H616">
            <v>-9.5499034734821944</v>
          </cell>
          <cell r="I616">
            <v>61605192.545000002</v>
          </cell>
          <cell r="J616">
            <v>61765894.719999999</v>
          </cell>
          <cell r="K616">
            <v>160702.17499999702</v>
          </cell>
          <cell r="L616">
            <v>0.26085816529606792</v>
          </cell>
        </row>
        <row r="617">
          <cell r="C617" t="str">
            <v>23367</v>
          </cell>
          <cell r="D617" t="str">
            <v>นาวัง เฉลิมพระเกียรติ 80 พรรษา,รพช.</v>
          </cell>
          <cell r="E617">
            <v>25208822.384999998</v>
          </cell>
          <cell r="F617">
            <v>24921346.920000002</v>
          </cell>
          <cell r="G617">
            <v>-287475.46499999613</v>
          </cell>
          <cell r="H617">
            <v>-1.1403764150881264</v>
          </cell>
          <cell r="I617">
            <v>43580017.884999998</v>
          </cell>
          <cell r="J617">
            <v>46969772.280000001</v>
          </cell>
          <cell r="K617">
            <v>3389754.3950000033</v>
          </cell>
          <cell r="L617">
            <v>7.7782308486998994</v>
          </cell>
        </row>
        <row r="618">
          <cell r="E618">
            <v>401842029.30499995</v>
          </cell>
          <cell r="F618">
            <v>386670950.88999999</v>
          </cell>
          <cell r="G618">
            <v>-15171078.415000033</v>
          </cell>
          <cell r="H618">
            <v>-3.7753836852852234</v>
          </cell>
          <cell r="I618">
            <v>663147139.61999989</v>
          </cell>
          <cell r="J618">
            <v>650527693.61000001</v>
          </cell>
          <cell r="K618">
            <v>-12619446.009999961</v>
          </cell>
          <cell r="L618">
            <v>-1.9029631971618282</v>
          </cell>
        </row>
        <row r="619">
          <cell r="C619" t="str">
            <v>10671</v>
          </cell>
          <cell r="D619" t="str">
            <v>อุดรธานี,รพศ.</v>
          </cell>
          <cell r="E619">
            <v>986963000</v>
          </cell>
          <cell r="F619">
            <v>996061272.8499999</v>
          </cell>
          <cell r="G619">
            <v>9098272.8499999046</v>
          </cell>
          <cell r="H619">
            <v>0.92184538326157162</v>
          </cell>
          <cell r="I619">
            <v>1596761121.7849998</v>
          </cell>
          <cell r="J619">
            <v>1634025286.9000001</v>
          </cell>
          <cell r="K619">
            <v>37264165.115000248</v>
          </cell>
          <cell r="L619">
            <v>2.3337344958238395</v>
          </cell>
        </row>
        <row r="620">
          <cell r="C620" t="str">
            <v>11013</v>
          </cell>
          <cell r="D620" t="str">
            <v>กุดจับ,รพช.</v>
          </cell>
          <cell r="E620">
            <v>33876650.905000001</v>
          </cell>
          <cell r="F620">
            <v>32060975.210000001</v>
          </cell>
          <cell r="G620">
            <v>-1815675.6950000003</v>
          </cell>
          <cell r="H620">
            <v>-5.3596670464612455</v>
          </cell>
          <cell r="I620">
            <v>65418617.170000002</v>
          </cell>
          <cell r="J620">
            <v>64224282.109999992</v>
          </cell>
          <cell r="K620">
            <v>-1194335.0600000098</v>
          </cell>
          <cell r="L620">
            <v>-1.8256806879551619</v>
          </cell>
        </row>
        <row r="621">
          <cell r="C621" t="str">
            <v>11014</v>
          </cell>
          <cell r="D621" t="str">
            <v>หนองวัวซอ,รพช.</v>
          </cell>
          <cell r="E621">
            <v>29979803.524999999</v>
          </cell>
          <cell r="F621">
            <v>31262192.149999999</v>
          </cell>
          <cell r="G621">
            <v>1282388.625</v>
          </cell>
          <cell r="H621">
            <v>4.2775084364066061</v>
          </cell>
          <cell r="I621">
            <v>64204411.249999993</v>
          </cell>
          <cell r="J621">
            <v>61914943.310000002</v>
          </cell>
          <cell r="K621">
            <v>-2289467.9399999902</v>
          </cell>
          <cell r="L621">
            <v>-3.5659044221825029</v>
          </cell>
        </row>
        <row r="622">
          <cell r="C622" t="str">
            <v>11015</v>
          </cell>
          <cell r="D622" t="str">
            <v>กุมภวาปี,รพท.</v>
          </cell>
          <cell r="E622">
            <v>137470169.76500002</v>
          </cell>
          <cell r="F622">
            <v>138288664.66</v>
          </cell>
          <cell r="G622">
            <v>818494.89499998093</v>
          </cell>
          <cell r="H622">
            <v>0.59539818449280058</v>
          </cell>
          <cell r="I622">
            <v>222665732.13000005</v>
          </cell>
          <cell r="J622">
            <v>245866611.68999997</v>
          </cell>
          <cell r="K622">
            <v>23200879.559999913</v>
          </cell>
          <cell r="L622">
            <v>10.41960041990405</v>
          </cell>
        </row>
        <row r="623">
          <cell r="C623" t="str">
            <v>11016</v>
          </cell>
          <cell r="D623" t="str">
            <v>ห้วยเกิ้ง,รพช.</v>
          </cell>
          <cell r="E623">
            <v>9406441.7400000002</v>
          </cell>
          <cell r="F623">
            <v>10727918.080000002</v>
          </cell>
          <cell r="G623">
            <v>1321476.3400000017</v>
          </cell>
          <cell r="H623">
            <v>14.04863152854654</v>
          </cell>
          <cell r="I623">
            <v>13163398.43</v>
          </cell>
          <cell r="J623">
            <v>13325617.040000001</v>
          </cell>
          <cell r="K623">
            <v>162218.61000000127</v>
          </cell>
          <cell r="L623">
            <v>1.2323459694898962</v>
          </cell>
        </row>
        <row r="624">
          <cell r="C624" t="str">
            <v>11017</v>
          </cell>
          <cell r="D624" t="str">
            <v>โนนสะอาด,รพช.</v>
          </cell>
          <cell r="E624">
            <v>24178291.565000001</v>
          </cell>
          <cell r="F624">
            <v>24718740.270000003</v>
          </cell>
          <cell r="G624">
            <v>540448.70500000194</v>
          </cell>
          <cell r="H624">
            <v>2.2352642391919222</v>
          </cell>
          <cell r="I624">
            <v>49698836.950000003</v>
          </cell>
          <cell r="J624">
            <v>52697708.239999995</v>
          </cell>
          <cell r="K624">
            <v>2998871.2899999917</v>
          </cell>
          <cell r="L624">
            <v>6.0340874636906197</v>
          </cell>
        </row>
        <row r="625">
          <cell r="C625" t="str">
            <v>11018</v>
          </cell>
          <cell r="D625" t="str">
            <v>หนองหาน,รพช.</v>
          </cell>
          <cell r="E625">
            <v>69065844.299999997</v>
          </cell>
          <cell r="F625">
            <v>70586866.189999998</v>
          </cell>
          <cell r="G625">
            <v>1521021.8900000006</v>
          </cell>
          <cell r="H625">
            <v>2.2022779934364758</v>
          </cell>
          <cell r="I625">
            <v>129564025.155</v>
          </cell>
          <cell r="J625">
            <v>131171841.63000003</v>
          </cell>
          <cell r="K625">
            <v>1607816.4750000238</v>
          </cell>
          <cell r="L625">
            <v>1.2409435976356564</v>
          </cell>
        </row>
        <row r="626">
          <cell r="C626" t="str">
            <v>11019</v>
          </cell>
          <cell r="D626" t="str">
            <v>ทุ่งฝน,รพช.</v>
          </cell>
          <cell r="E626">
            <v>21151024.485000003</v>
          </cell>
          <cell r="F626">
            <v>22480003.289999999</v>
          </cell>
          <cell r="G626">
            <v>1328978.804999996</v>
          </cell>
          <cell r="H626">
            <v>6.2832833744884953</v>
          </cell>
          <cell r="I626">
            <v>38832718.68</v>
          </cell>
          <cell r="J626">
            <v>39093031.899999999</v>
          </cell>
          <cell r="K626">
            <v>260313.21999999881</v>
          </cell>
          <cell r="L626">
            <v>0.67034508231345602</v>
          </cell>
        </row>
        <row r="627">
          <cell r="C627" t="str">
            <v>11020</v>
          </cell>
          <cell r="D627" t="str">
            <v>ไชยวาน,รพช.</v>
          </cell>
          <cell r="E627">
            <v>16811080.530000001</v>
          </cell>
          <cell r="F627">
            <v>18713017.289999999</v>
          </cell>
          <cell r="G627">
            <v>1901936.7599999979</v>
          </cell>
          <cell r="H627">
            <v>11.313590203829675</v>
          </cell>
          <cell r="I627">
            <v>37310720.225000001</v>
          </cell>
          <cell r="J627">
            <v>39142730.780000001</v>
          </cell>
          <cell r="K627">
            <v>1832010.5549999997</v>
          </cell>
          <cell r="L627">
            <v>4.9101452449917149</v>
          </cell>
        </row>
        <row r="628">
          <cell r="C628" t="str">
            <v>11021</v>
          </cell>
          <cell r="D628" t="str">
            <v>ศรีธาตุ,รพช.</v>
          </cell>
          <cell r="E628">
            <v>22223666</v>
          </cell>
          <cell r="F628">
            <v>22584046.300000004</v>
          </cell>
          <cell r="G628">
            <v>360380.30000000447</v>
          </cell>
          <cell r="H628">
            <v>1.621605994258573</v>
          </cell>
          <cell r="I628">
            <v>47109963</v>
          </cell>
          <cell r="J628">
            <v>45271527.860000007</v>
          </cell>
          <cell r="K628">
            <v>-1838435.1399999931</v>
          </cell>
          <cell r="L628">
            <v>-3.9024338439832635</v>
          </cell>
        </row>
        <row r="629">
          <cell r="C629" t="str">
            <v>11022</v>
          </cell>
          <cell r="D629" t="str">
            <v>วังสามหมอ,รพช.</v>
          </cell>
          <cell r="E629">
            <v>28674404.854999997</v>
          </cell>
          <cell r="F629">
            <v>32251851.039999995</v>
          </cell>
          <cell r="G629">
            <v>3577446.1849999987</v>
          </cell>
          <cell r="H629">
            <v>12.476095678673499</v>
          </cell>
          <cell r="I629">
            <v>59852618.595000006</v>
          </cell>
          <cell r="J629">
            <v>62701803.969999991</v>
          </cell>
          <cell r="K629">
            <v>2849185.3749999851</v>
          </cell>
          <cell r="L629">
            <v>4.7603353735938327</v>
          </cell>
        </row>
        <row r="630">
          <cell r="C630" t="str">
            <v>11023</v>
          </cell>
          <cell r="D630" t="str">
            <v>บ้านผือ,รพช.</v>
          </cell>
          <cell r="E630">
            <v>62751058.325000003</v>
          </cell>
          <cell r="F630">
            <v>61024039.800000012</v>
          </cell>
          <cell r="G630">
            <v>-1727018.5249999911</v>
          </cell>
          <cell r="H630">
            <v>-2.752174339523366</v>
          </cell>
          <cell r="I630">
            <v>125096741.10000001</v>
          </cell>
          <cell r="J630">
            <v>126399270.24000001</v>
          </cell>
          <cell r="K630">
            <v>1302529.1400000006</v>
          </cell>
          <cell r="L630">
            <v>1.0412174838022223</v>
          </cell>
        </row>
        <row r="631">
          <cell r="C631" t="str">
            <v>11024</v>
          </cell>
          <cell r="D631" t="str">
            <v>น้ำโสม,รพช.</v>
          </cell>
          <cell r="E631">
            <v>32496885.719999999</v>
          </cell>
          <cell r="F631">
            <v>33138962.829999998</v>
          </cell>
          <cell r="G631">
            <v>642077.1099999994</v>
          </cell>
          <cell r="H631">
            <v>1.97581120705618</v>
          </cell>
          <cell r="I631">
            <v>66445993.629999995</v>
          </cell>
          <cell r="J631">
            <v>63228143.640000008</v>
          </cell>
          <cell r="K631">
            <v>-3217849.9899999872</v>
          </cell>
          <cell r="L631">
            <v>-4.8428051327193122</v>
          </cell>
        </row>
        <row r="632">
          <cell r="C632" t="str">
            <v>11025</v>
          </cell>
          <cell r="D632" t="str">
            <v>เพ็ญ,รพช.</v>
          </cell>
          <cell r="E632">
            <v>74854904.879999995</v>
          </cell>
          <cell r="F632">
            <v>53339755.280000001</v>
          </cell>
          <cell r="G632">
            <v>-21515149.599999994</v>
          </cell>
          <cell r="H632">
            <v>-28.742471364422894</v>
          </cell>
          <cell r="I632">
            <v>113785419.095</v>
          </cell>
          <cell r="J632">
            <v>107399520.00000003</v>
          </cell>
          <cell r="K632">
            <v>-6385899.094999969</v>
          </cell>
          <cell r="L632">
            <v>-5.6122297090353479</v>
          </cell>
        </row>
        <row r="633">
          <cell r="C633" t="str">
            <v>11026</v>
          </cell>
          <cell r="D633" t="str">
            <v>สร้างคอม,รพช.</v>
          </cell>
          <cell r="E633">
            <v>16611010</v>
          </cell>
          <cell r="F633">
            <v>17208712.009999998</v>
          </cell>
          <cell r="G633">
            <v>597702.00999999791</v>
          </cell>
          <cell r="H633">
            <v>3.5982279825248304</v>
          </cell>
          <cell r="I633">
            <v>35292665.18</v>
          </cell>
          <cell r="J633">
            <v>35228844.990000002</v>
          </cell>
          <cell r="K633">
            <v>-63820.189999997616</v>
          </cell>
          <cell r="L633">
            <v>-0.1808313134598967</v>
          </cell>
        </row>
        <row r="634">
          <cell r="C634" t="str">
            <v>11027</v>
          </cell>
          <cell r="D634" t="str">
            <v>หนองแสง,รพช.</v>
          </cell>
          <cell r="E634">
            <v>19322956.990000002</v>
          </cell>
          <cell r="F634">
            <v>16510415.82</v>
          </cell>
          <cell r="G634">
            <v>-2812541.1700000018</v>
          </cell>
          <cell r="H634">
            <v>-14.555438753269209</v>
          </cell>
          <cell r="I634">
            <v>34376130.82</v>
          </cell>
          <cell r="J634">
            <v>33659586.93</v>
          </cell>
          <cell r="K634">
            <v>-716543.8900000006</v>
          </cell>
          <cell r="L634">
            <v>-2.0844227459802314</v>
          </cell>
        </row>
        <row r="635">
          <cell r="C635" t="str">
            <v>11028</v>
          </cell>
          <cell r="D635" t="str">
            <v>นายูง,รพช.</v>
          </cell>
          <cell r="E635">
            <v>12131257.175000003</v>
          </cell>
          <cell r="F635">
            <v>12759541.290000001</v>
          </cell>
          <cell r="G635">
            <v>628284.11499999836</v>
          </cell>
          <cell r="H635">
            <v>5.1790519806534245</v>
          </cell>
          <cell r="I635">
            <v>29778490.850000001</v>
          </cell>
          <cell r="J635">
            <v>31298789.840000004</v>
          </cell>
          <cell r="K635">
            <v>1520298.9900000021</v>
          </cell>
          <cell r="L635">
            <v>5.1053594275748928</v>
          </cell>
        </row>
        <row r="636">
          <cell r="C636" t="str">
            <v>11029</v>
          </cell>
          <cell r="D636" t="str">
            <v>พิบูลย์รักษ์,รพช.</v>
          </cell>
          <cell r="E636">
            <v>16636685.594999999</v>
          </cell>
          <cell r="F636">
            <v>18201405.300000001</v>
          </cell>
          <cell r="G636">
            <v>1564719.7050000019</v>
          </cell>
          <cell r="H636">
            <v>9.4052369750274298</v>
          </cell>
          <cell r="I636">
            <v>33111180.334999997</v>
          </cell>
          <cell r="J636">
            <v>35046871.479999997</v>
          </cell>
          <cell r="K636">
            <v>1935691.1449999996</v>
          </cell>
          <cell r="L636">
            <v>5.8460348601764807</v>
          </cell>
        </row>
        <row r="637">
          <cell r="C637" t="str">
            <v>11446</v>
          </cell>
          <cell r="D637" t="str">
            <v>สมเด็จพระยุพราชบ้านดุง,รพช.</v>
          </cell>
          <cell r="E637">
            <v>68785002.534999996</v>
          </cell>
          <cell r="F637">
            <v>70257139.969999999</v>
          </cell>
          <cell r="G637">
            <v>1472137.4350000024</v>
          </cell>
          <cell r="H637">
            <v>2.140201178666719</v>
          </cell>
          <cell r="I637">
            <v>147156493.14000002</v>
          </cell>
          <cell r="J637">
            <v>161216033.22999999</v>
          </cell>
          <cell r="K637">
            <v>14059540.089999974</v>
          </cell>
          <cell r="L637">
            <v>9.554141845867564</v>
          </cell>
        </row>
        <row r="638">
          <cell r="C638" t="str">
            <v>25058</v>
          </cell>
          <cell r="D638" t="str">
            <v>กู่แก้ว,รพช.</v>
          </cell>
          <cell r="E638">
            <v>8023465.4399999995</v>
          </cell>
          <cell r="F638">
            <v>7508613.0600000005</v>
          </cell>
          <cell r="G638">
            <v>-514852.37999999896</v>
          </cell>
          <cell r="H638">
            <v>-6.4168330237114972</v>
          </cell>
          <cell r="I638">
            <v>21878013.254999999</v>
          </cell>
          <cell r="J638">
            <v>24719961.419999998</v>
          </cell>
          <cell r="K638">
            <v>2841948.1649999991</v>
          </cell>
          <cell r="L638">
            <v>12.98997368671262</v>
          </cell>
        </row>
        <row r="639">
          <cell r="C639" t="str">
            <v>25059</v>
          </cell>
          <cell r="D639" t="str">
            <v>ประจักษ์ศิลปาคม,รพช.</v>
          </cell>
          <cell r="E639">
            <v>10679603.290000001</v>
          </cell>
          <cell r="F639">
            <v>12722476.199999999</v>
          </cell>
          <cell r="G639">
            <v>2042872.9099999983</v>
          </cell>
          <cell r="H639">
            <v>19.128734041206112</v>
          </cell>
          <cell r="I639">
            <v>22513171.864999998</v>
          </cell>
          <cell r="J639">
            <v>24282001.350000001</v>
          </cell>
          <cell r="K639">
            <v>1768829.4850000031</v>
          </cell>
          <cell r="L639">
            <v>7.8568648416436861</v>
          </cell>
        </row>
        <row r="640">
          <cell r="E640">
            <v>1702093207.6199999</v>
          </cell>
          <cell r="F640">
            <v>1702406608.8899994</v>
          </cell>
          <cell r="G640">
            <v>313401.26999989711</v>
          </cell>
          <cell r="H640">
            <v>1.8412697295121655E-2</v>
          </cell>
          <cell r="I640">
            <v>2954016462.6399994</v>
          </cell>
          <cell r="J640">
            <v>3031914408.5499997</v>
          </cell>
          <cell r="K640">
            <v>77897945.91000019</v>
          </cell>
          <cell r="L640">
            <v>2.6370180022755503</v>
          </cell>
        </row>
        <row r="641">
          <cell r="E641">
            <v>5962039497.6800003</v>
          </cell>
          <cell r="F641">
            <v>6090642124.5099993</v>
          </cell>
          <cell r="G641">
            <v>128602626.82999969</v>
          </cell>
          <cell r="H641">
            <v>2.1570240666812528</v>
          </cell>
          <cell r="I641">
            <v>9543574778.5450001</v>
          </cell>
          <cell r="J641">
            <v>9718476620.4799995</v>
          </cell>
          <cell r="K641">
            <v>174901841.9350003</v>
          </cell>
          <cell r="L641">
            <v>1.8326659139109882</v>
          </cell>
        </row>
        <row r="642">
          <cell r="C642" t="str">
            <v>04007</v>
          </cell>
          <cell r="D642" t="str">
            <v>ซับใหญ่,รพช.</v>
          </cell>
          <cell r="E642">
            <v>7820809.5</v>
          </cell>
          <cell r="F642">
            <v>7954710.5800000001</v>
          </cell>
          <cell r="G642">
            <v>133901.08000000007</v>
          </cell>
          <cell r="H642">
            <v>1.7121127934390943</v>
          </cell>
          <cell r="I642">
            <v>19881330</v>
          </cell>
          <cell r="J642">
            <v>17827807.549999997</v>
          </cell>
          <cell r="K642">
            <v>-2053522.450000003</v>
          </cell>
          <cell r="L642">
            <v>-10.328898770856894</v>
          </cell>
        </row>
        <row r="643">
          <cell r="C643" t="str">
            <v>10702</v>
          </cell>
          <cell r="D643" t="str">
            <v>ชัยภูมิ,รพท.</v>
          </cell>
          <cell r="E643">
            <v>426332868.10500002</v>
          </cell>
          <cell r="F643">
            <v>411256971.98999995</v>
          </cell>
          <cell r="G643">
            <v>-15075896.115000069</v>
          </cell>
          <cell r="H643">
            <v>-3.5361796480789001</v>
          </cell>
          <cell r="I643">
            <v>672809281.02499998</v>
          </cell>
          <cell r="J643">
            <v>678816042.26999998</v>
          </cell>
          <cell r="K643">
            <v>6006761.2450000048</v>
          </cell>
          <cell r="L643">
            <v>0.89278810718082346</v>
          </cell>
        </row>
        <row r="644">
          <cell r="C644" t="str">
            <v>10970</v>
          </cell>
          <cell r="D644" t="str">
            <v>บ้านเขว้า,รพช.</v>
          </cell>
          <cell r="E644">
            <v>33561000</v>
          </cell>
          <cell r="F644">
            <v>33867392.039999999</v>
          </cell>
          <cell r="G644">
            <v>306392.03999999911</v>
          </cell>
          <cell r="H644">
            <v>0.91294073478144011</v>
          </cell>
          <cell r="I644">
            <v>53272000</v>
          </cell>
          <cell r="J644">
            <v>54431222.329999998</v>
          </cell>
          <cell r="K644">
            <v>1159222.3299999982</v>
          </cell>
          <cell r="L644">
            <v>2.176044319717672</v>
          </cell>
        </row>
        <row r="645">
          <cell r="C645" t="str">
            <v>10971</v>
          </cell>
          <cell r="D645" t="str">
            <v>คอนสวรรค์,รพช.</v>
          </cell>
          <cell r="E645">
            <v>33365500</v>
          </cell>
          <cell r="F645">
            <v>32565638.430000003</v>
          </cell>
          <cell r="G645">
            <v>-799861.56999999657</v>
          </cell>
          <cell r="H645">
            <v>-2.3972713431538462</v>
          </cell>
          <cell r="I645">
            <v>58042000</v>
          </cell>
          <cell r="J645">
            <v>56134795.760000005</v>
          </cell>
          <cell r="K645">
            <v>-1907204.2399999946</v>
          </cell>
          <cell r="L645">
            <v>-3.2859037248888647</v>
          </cell>
        </row>
        <row r="646">
          <cell r="C646" t="str">
            <v>10972</v>
          </cell>
          <cell r="D646" t="str">
            <v>เกษตรสมบูรณ์,รพช.</v>
          </cell>
          <cell r="E646">
            <v>56710356.409999996</v>
          </cell>
          <cell r="F646">
            <v>43154739.399999999</v>
          </cell>
          <cell r="G646">
            <v>-13555617.009999998</v>
          </cell>
          <cell r="H646">
            <v>-23.903247780699317</v>
          </cell>
          <cell r="I646">
            <v>105470506.41</v>
          </cell>
          <cell r="J646">
            <v>103634276.54000001</v>
          </cell>
          <cell r="K646">
            <v>-1836229.8699999899</v>
          </cell>
          <cell r="L646">
            <v>-1.7409889574834647</v>
          </cell>
        </row>
        <row r="647">
          <cell r="C647" t="str">
            <v>10973</v>
          </cell>
          <cell r="D647" t="str">
            <v>หนองบัวแดง,รพช.</v>
          </cell>
          <cell r="E647">
            <v>53281000</v>
          </cell>
          <cell r="F647">
            <v>56641231.990000002</v>
          </cell>
          <cell r="G647">
            <v>3360231.9900000021</v>
          </cell>
          <cell r="H647">
            <v>6.306623355417508</v>
          </cell>
          <cell r="I647">
            <v>110431000</v>
          </cell>
          <cell r="J647">
            <v>116645142.42999999</v>
          </cell>
          <cell r="K647">
            <v>6214142.4299999923</v>
          </cell>
          <cell r="L647">
            <v>5.627172107469816</v>
          </cell>
        </row>
        <row r="648">
          <cell r="C648" t="str">
            <v>10974</v>
          </cell>
          <cell r="D648" t="str">
            <v>จัตุรัส,รพช.</v>
          </cell>
          <cell r="E648">
            <v>55160000</v>
          </cell>
          <cell r="F648">
            <v>56397533.410000004</v>
          </cell>
          <cell r="G648">
            <v>1237533.4100000039</v>
          </cell>
          <cell r="H648">
            <v>2.2435341007976866</v>
          </cell>
          <cell r="I648">
            <v>93905500</v>
          </cell>
          <cell r="J648">
            <v>103879644.55000001</v>
          </cell>
          <cell r="K648">
            <v>9974144.5500000119</v>
          </cell>
          <cell r="L648">
            <v>10.621470041690861</v>
          </cell>
        </row>
        <row r="649">
          <cell r="C649" t="str">
            <v>10975</v>
          </cell>
          <cell r="D649" t="str">
            <v>บำเหน็จณรงค์,รพช.</v>
          </cell>
          <cell r="E649">
            <v>41949308.949999996</v>
          </cell>
          <cell r="F649">
            <v>40728980.810000002</v>
          </cell>
          <cell r="G649">
            <v>-1220328.1399999931</v>
          </cell>
          <cell r="H649">
            <v>-2.909054214586754</v>
          </cell>
          <cell r="I649">
            <v>73640308.950000003</v>
          </cell>
          <cell r="J649">
            <v>70706669.959999993</v>
          </cell>
          <cell r="K649">
            <v>-2933638.9900000095</v>
          </cell>
          <cell r="L649">
            <v>-3.9837407417612547</v>
          </cell>
        </row>
        <row r="650">
          <cell r="C650" t="str">
            <v>10976</v>
          </cell>
          <cell r="D650" t="str">
            <v>หนองบัวระเหว,รพช.</v>
          </cell>
          <cell r="E650">
            <v>31545000</v>
          </cell>
          <cell r="F650">
            <v>30459158.16</v>
          </cell>
          <cell r="G650">
            <v>-1085841.8399999999</v>
          </cell>
          <cell r="H650">
            <v>-3.4421995244888253</v>
          </cell>
          <cell r="I650">
            <v>52715000</v>
          </cell>
          <cell r="J650">
            <v>51038414.460000001</v>
          </cell>
          <cell r="K650">
            <v>-1676585.5399999991</v>
          </cell>
          <cell r="L650">
            <v>-3.1804714787062491</v>
          </cell>
        </row>
        <row r="651">
          <cell r="C651" t="str">
            <v>10977</v>
          </cell>
          <cell r="D651" t="str">
            <v>เทพสถิต,รพช.</v>
          </cell>
          <cell r="E651">
            <v>25431172.734999999</v>
          </cell>
          <cell r="F651">
            <v>25281114.989999998</v>
          </cell>
          <cell r="G651">
            <v>-150057.74500000104</v>
          </cell>
          <cell r="H651">
            <v>-0.59005436581177406</v>
          </cell>
          <cell r="I651">
            <v>55509772.734999999</v>
          </cell>
          <cell r="J651">
            <v>55553377.890000001</v>
          </cell>
          <cell r="K651">
            <v>43605.155000001192</v>
          </cell>
          <cell r="L651">
            <v>7.8554014638412106E-2</v>
          </cell>
        </row>
        <row r="652">
          <cell r="C652" t="str">
            <v>10978</v>
          </cell>
          <cell r="D652" t="str">
            <v>ภูเขียวเฉลิมพระเกียรติ,รพช.</v>
          </cell>
          <cell r="E652">
            <v>133115000</v>
          </cell>
          <cell r="F652">
            <v>126952219.33</v>
          </cell>
          <cell r="G652">
            <v>-6162780.6700000018</v>
          </cell>
          <cell r="H652">
            <v>-4.6296665815272524</v>
          </cell>
          <cell r="I652">
            <v>204380585</v>
          </cell>
          <cell r="J652">
            <v>211710020.41999999</v>
          </cell>
          <cell r="K652">
            <v>7329435.4199999869</v>
          </cell>
          <cell r="L652">
            <v>3.5861700953639928</v>
          </cell>
        </row>
        <row r="653">
          <cell r="C653" t="str">
            <v>10979</v>
          </cell>
          <cell r="D653" t="str">
            <v>บ้านแท่น,รพช.</v>
          </cell>
          <cell r="E653">
            <v>26355000</v>
          </cell>
          <cell r="F653">
            <v>27997216.719999999</v>
          </cell>
          <cell r="G653">
            <v>1642216.7199999988</v>
          </cell>
          <cell r="H653">
            <v>6.231139138683357</v>
          </cell>
          <cell r="I653">
            <v>49543000</v>
          </cell>
          <cell r="J653">
            <v>50957389.290000007</v>
          </cell>
          <cell r="K653">
            <v>1414389.2900000066</v>
          </cell>
          <cell r="L653">
            <v>2.8548721110954252</v>
          </cell>
        </row>
        <row r="654">
          <cell r="C654" t="str">
            <v>10980</v>
          </cell>
          <cell r="D654" t="str">
            <v>แก้งคร้อ,รพช.</v>
          </cell>
          <cell r="E654">
            <v>57886617.399999999</v>
          </cell>
          <cell r="F654">
            <v>53630594.820000008</v>
          </cell>
          <cell r="G654">
            <v>-4256022.5799999908</v>
          </cell>
          <cell r="H654">
            <v>-7.3523428577465824</v>
          </cell>
          <cell r="I654">
            <v>89164732.400000006</v>
          </cell>
          <cell r="J654">
            <v>94999474.099999994</v>
          </cell>
          <cell r="K654">
            <v>5834741.6999999881</v>
          </cell>
          <cell r="L654">
            <v>6.5437775036713814</v>
          </cell>
        </row>
        <row r="655">
          <cell r="C655" t="str">
            <v>10981</v>
          </cell>
          <cell r="D655" t="str">
            <v>คอนสาร,รพช.</v>
          </cell>
          <cell r="E655">
            <v>26022950</v>
          </cell>
          <cell r="F655">
            <v>27096927.519999996</v>
          </cell>
          <cell r="G655">
            <v>1073977.5199999958</v>
          </cell>
          <cell r="H655">
            <v>4.1270398628902401</v>
          </cell>
          <cell r="I655">
            <v>54849795</v>
          </cell>
          <cell r="J655">
            <v>57746062.390000001</v>
          </cell>
          <cell r="K655">
            <v>2896267.3900000006</v>
          </cell>
          <cell r="L655">
            <v>5.2803613760087904</v>
          </cell>
        </row>
        <row r="656">
          <cell r="C656" t="str">
            <v>10982</v>
          </cell>
          <cell r="D656" t="str">
            <v>ภักดีชุมพล,รพช.</v>
          </cell>
          <cell r="E656">
            <v>16830600</v>
          </cell>
          <cell r="F656">
            <v>20345460.719999999</v>
          </cell>
          <cell r="G656">
            <v>3514860.7199999988</v>
          </cell>
          <cell r="H656">
            <v>20.88375173790595</v>
          </cell>
          <cell r="I656">
            <v>38091500</v>
          </cell>
          <cell r="J656">
            <v>37842604.350000001</v>
          </cell>
          <cell r="K656">
            <v>-248895.64999999851</v>
          </cell>
          <cell r="L656">
            <v>-0.6534151976162621</v>
          </cell>
        </row>
        <row r="657">
          <cell r="C657" t="str">
            <v>10983</v>
          </cell>
          <cell r="D657" t="str">
            <v>เนินสง่า,รพช.</v>
          </cell>
          <cell r="E657">
            <v>23602827.614999998</v>
          </cell>
          <cell r="F657">
            <v>25810964.100000001</v>
          </cell>
          <cell r="G657">
            <v>2208136.4850000031</v>
          </cell>
          <cell r="H657">
            <v>9.3553896211854504</v>
          </cell>
          <cell r="I657">
            <v>35381403.669999994</v>
          </cell>
          <cell r="J657">
            <v>32986245.510000002</v>
          </cell>
          <cell r="K657">
            <v>-2395158.1599999927</v>
          </cell>
          <cell r="L657">
            <v>-6.7695396777908368</v>
          </cell>
        </row>
        <row r="658">
          <cell r="E658">
            <v>1048970010.715</v>
          </cell>
          <cell r="F658">
            <v>1020140855.01</v>
          </cell>
          <cell r="G658">
            <v>-28829155.705000047</v>
          </cell>
          <cell r="H658">
            <v>-2.748329829310324</v>
          </cell>
          <cell r="I658">
            <v>1767087715.1900001</v>
          </cell>
          <cell r="J658">
            <v>1794909189.8</v>
          </cell>
          <cell r="K658">
            <v>27821474.610000003</v>
          </cell>
          <cell r="L658">
            <v>1.5744252178793847</v>
          </cell>
        </row>
        <row r="659">
          <cell r="C659" t="str">
            <v>10666</v>
          </cell>
          <cell r="D659" t="str">
            <v>มหาราชนครราชสีมา,รพศ.</v>
          </cell>
          <cell r="E659">
            <v>1775524109.3900001</v>
          </cell>
          <cell r="F659">
            <v>1709997854.3899999</v>
          </cell>
          <cell r="G659">
            <v>-65526255.000000238</v>
          </cell>
          <cell r="H659">
            <v>-3.6905302864353935</v>
          </cell>
          <cell r="I659">
            <v>2359011574.9949999</v>
          </cell>
          <cell r="J659">
            <v>2426271895.6600003</v>
          </cell>
          <cell r="K659">
            <v>67260320.665000439</v>
          </cell>
          <cell r="L659">
            <v>2.8512077421723974</v>
          </cell>
        </row>
        <row r="660">
          <cell r="C660" t="str">
            <v>10871</v>
          </cell>
          <cell r="D660" t="str">
            <v>ครบุรี,รพช.</v>
          </cell>
          <cell r="E660">
            <v>59668812.155000001</v>
          </cell>
          <cell r="F660">
            <v>63929663</v>
          </cell>
          <cell r="G660">
            <v>4260850.8449999988</v>
          </cell>
          <cell r="H660">
            <v>7.1408340322440242</v>
          </cell>
          <cell r="I660">
            <v>107873329.35499999</v>
          </cell>
          <cell r="J660">
            <v>102601342.48999999</v>
          </cell>
          <cell r="K660">
            <v>-5271986.8649999946</v>
          </cell>
          <cell r="L660">
            <v>-4.8872014023507422</v>
          </cell>
        </row>
        <row r="661">
          <cell r="C661" t="str">
            <v>10872</v>
          </cell>
          <cell r="D661" t="str">
            <v>เสิงสาง,รพช.</v>
          </cell>
          <cell r="E661">
            <v>34111441.654999994</v>
          </cell>
          <cell r="F661">
            <v>35997576.399999999</v>
          </cell>
          <cell r="G661">
            <v>1886134.7450000048</v>
          </cell>
          <cell r="H661">
            <v>5.5293316655338094</v>
          </cell>
          <cell r="I661">
            <v>69757709.015000001</v>
          </cell>
          <cell r="J661">
            <v>72170021.299999997</v>
          </cell>
          <cell r="K661">
            <v>2412312.2849999964</v>
          </cell>
          <cell r="L661">
            <v>3.4581300318811743</v>
          </cell>
        </row>
        <row r="662">
          <cell r="C662" t="str">
            <v>10873</v>
          </cell>
          <cell r="D662" t="str">
            <v>คง,รพช.</v>
          </cell>
          <cell r="E662">
            <v>34470070</v>
          </cell>
          <cell r="F662">
            <v>33899722.009999998</v>
          </cell>
          <cell r="G662">
            <v>-570347.99000000209</v>
          </cell>
          <cell r="H662">
            <v>-1.6546180207931174</v>
          </cell>
          <cell r="I662">
            <v>62387620.185000002</v>
          </cell>
          <cell r="J662">
            <v>60659084.493000001</v>
          </cell>
          <cell r="K662">
            <v>-1728535.6920000017</v>
          </cell>
          <cell r="L662">
            <v>-2.7706389294451679</v>
          </cell>
        </row>
        <row r="663">
          <cell r="C663" t="str">
            <v>10874</v>
          </cell>
          <cell r="D663" t="str">
            <v>บ้านเหลื่อม,รพช.</v>
          </cell>
          <cell r="E663">
            <v>20996174.309999995</v>
          </cell>
          <cell r="F663">
            <v>20917782.970000003</v>
          </cell>
          <cell r="G663">
            <v>-78391.3399999924</v>
          </cell>
          <cell r="H663">
            <v>-0.37336011238321837</v>
          </cell>
          <cell r="I663">
            <v>40945961.394999996</v>
          </cell>
          <cell r="J663">
            <v>40609884.449999996</v>
          </cell>
          <cell r="K663">
            <v>-336076.9450000003</v>
          </cell>
          <cell r="L663">
            <v>-0.82078166820388643</v>
          </cell>
        </row>
        <row r="664">
          <cell r="C664" t="str">
            <v>10875</v>
          </cell>
          <cell r="D664" t="str">
            <v>จักราช,รพช.</v>
          </cell>
          <cell r="E664">
            <v>46026852.109999999</v>
          </cell>
          <cell r="F664">
            <v>45029897.5</v>
          </cell>
          <cell r="G664">
            <v>-996954.6099999994</v>
          </cell>
          <cell r="H664">
            <v>-2.1660282298197764</v>
          </cell>
          <cell r="I664">
            <v>78147203.710000008</v>
          </cell>
          <cell r="J664">
            <v>80332860.890000001</v>
          </cell>
          <cell r="K664">
            <v>2185657.1799999923</v>
          </cell>
          <cell r="L664">
            <v>2.7968463057371142</v>
          </cell>
        </row>
        <row r="665">
          <cell r="C665" t="str">
            <v>10876</v>
          </cell>
          <cell r="D665" t="str">
            <v>โชคชัย,รพช.</v>
          </cell>
          <cell r="E665">
            <v>70942516.234999999</v>
          </cell>
          <cell r="F665">
            <v>66686774.650000006</v>
          </cell>
          <cell r="G665">
            <v>-4255741.5849999934</v>
          </cell>
          <cell r="H665">
            <v>-5.9988590916379039</v>
          </cell>
          <cell r="I665">
            <v>112086422.12999998</v>
          </cell>
          <cell r="J665">
            <v>106618448.71999998</v>
          </cell>
          <cell r="K665">
            <v>-5467973.4099999964</v>
          </cell>
          <cell r="L665">
            <v>-4.8783548498480362</v>
          </cell>
        </row>
        <row r="666">
          <cell r="C666" t="str">
            <v>10877</v>
          </cell>
          <cell r="D666" t="str">
            <v>ด่านขุนทด,รพช.</v>
          </cell>
          <cell r="E666">
            <v>64468780.634999998</v>
          </cell>
          <cell r="F666">
            <v>62535709.300000012</v>
          </cell>
          <cell r="G666">
            <v>-1933071.334999986</v>
          </cell>
          <cell r="H666">
            <v>-2.9984611403531409</v>
          </cell>
          <cell r="I666">
            <v>123684141.86500001</v>
          </cell>
          <cell r="J666">
            <v>130481789.26999998</v>
          </cell>
          <cell r="K666">
            <v>6797647.4049999714</v>
          </cell>
          <cell r="L666">
            <v>5.4959732933422742</v>
          </cell>
        </row>
        <row r="667">
          <cell r="C667" t="str">
            <v>10878</v>
          </cell>
          <cell r="D667" t="str">
            <v>โนนไทย,รพช.</v>
          </cell>
          <cell r="E667">
            <v>46141302.880000003</v>
          </cell>
          <cell r="F667">
            <v>43750902.880000003</v>
          </cell>
          <cell r="G667">
            <v>-2390400</v>
          </cell>
          <cell r="H667">
            <v>-5.1806079386547221</v>
          </cell>
          <cell r="I667">
            <v>75890933.699999988</v>
          </cell>
          <cell r="J667">
            <v>69977215.569999993</v>
          </cell>
          <cell r="K667">
            <v>-5913718.1299999952</v>
          </cell>
          <cell r="L667">
            <v>-7.7923907925249267</v>
          </cell>
        </row>
        <row r="668">
          <cell r="C668" t="str">
            <v>10879</v>
          </cell>
          <cell r="D668" t="str">
            <v>โนนสูง,รพช.</v>
          </cell>
          <cell r="E668">
            <v>59321555.384999998</v>
          </cell>
          <cell r="F668">
            <v>55511683.68</v>
          </cell>
          <cell r="G668">
            <v>-3809871.7049999982</v>
          </cell>
          <cell r="H668">
            <v>-6.4224069653496638</v>
          </cell>
          <cell r="I668">
            <v>100219877.28999999</v>
          </cell>
          <cell r="J668">
            <v>94345016.799999982</v>
          </cell>
          <cell r="K668">
            <v>-5874860.4900000095</v>
          </cell>
          <cell r="L668">
            <v>-5.8619713462632701</v>
          </cell>
        </row>
        <row r="669">
          <cell r="C669" t="str">
            <v>10880</v>
          </cell>
          <cell r="D669" t="str">
            <v>ขามสะแกแสง,รพช.</v>
          </cell>
          <cell r="E669">
            <v>35638650.844999999</v>
          </cell>
          <cell r="F669">
            <v>36464328.68</v>
          </cell>
          <cell r="G669">
            <v>825677.83500000089</v>
          </cell>
          <cell r="H669">
            <v>2.3168044115672273</v>
          </cell>
          <cell r="I669">
            <v>57168256.804999992</v>
          </cell>
          <cell r="J669">
            <v>54477985.350000001</v>
          </cell>
          <cell r="K669">
            <v>-2690271.4549999908</v>
          </cell>
          <cell r="L669">
            <v>-4.7058833089426946</v>
          </cell>
        </row>
        <row r="670">
          <cell r="C670" t="str">
            <v>10881</v>
          </cell>
          <cell r="D670" t="str">
            <v>บัวใหญ่,รพช.</v>
          </cell>
          <cell r="E670">
            <v>89723710.104999989</v>
          </cell>
          <cell r="F670">
            <v>89881753.039999992</v>
          </cell>
          <cell r="G670">
            <v>158042.93500000238</v>
          </cell>
          <cell r="H670">
            <v>0.17614400342456993</v>
          </cell>
          <cell r="I670">
            <v>158973369.02000001</v>
          </cell>
          <cell r="J670">
            <v>154111264.28999996</v>
          </cell>
          <cell r="K670">
            <v>-4862104.7300000489</v>
          </cell>
          <cell r="L670">
            <v>-3.0584397625669997</v>
          </cell>
        </row>
        <row r="671">
          <cell r="C671" t="str">
            <v>10882</v>
          </cell>
          <cell r="D671" t="str">
            <v>ประทาย,รพช.</v>
          </cell>
          <cell r="E671">
            <v>41532102.004999995</v>
          </cell>
          <cell r="F671">
            <v>38494903.519999996</v>
          </cell>
          <cell r="G671">
            <v>-3037198.4849999994</v>
          </cell>
          <cell r="H671">
            <v>-7.3128937337059305</v>
          </cell>
          <cell r="I671">
            <v>81804292.715000004</v>
          </cell>
          <cell r="J671">
            <v>69488829.900000006</v>
          </cell>
          <cell r="K671">
            <v>-12315462.814999998</v>
          </cell>
          <cell r="L671">
            <v>-15.05478796559753</v>
          </cell>
        </row>
        <row r="672">
          <cell r="C672" t="str">
            <v>10883</v>
          </cell>
          <cell r="D672" t="str">
            <v>ปักธงชัย,รพช.</v>
          </cell>
          <cell r="E672">
            <v>73923567.435000002</v>
          </cell>
          <cell r="F672">
            <v>73282472.489999995</v>
          </cell>
          <cell r="G672">
            <v>-641094.94500000775</v>
          </cell>
          <cell r="H672">
            <v>-0.8672402688949149</v>
          </cell>
          <cell r="I672">
            <v>118582642.18999998</v>
          </cell>
          <cell r="J672">
            <v>108497730.34</v>
          </cell>
          <cell r="K672">
            <v>-10084911.849999979</v>
          </cell>
          <cell r="L672">
            <v>-8.5045430458880737</v>
          </cell>
        </row>
        <row r="673">
          <cell r="C673" t="str">
            <v>10884</v>
          </cell>
          <cell r="D673" t="str">
            <v>พิมาย,รพช.</v>
          </cell>
          <cell r="E673">
            <v>89259043.069999993</v>
          </cell>
          <cell r="F673">
            <v>91753390.120000005</v>
          </cell>
          <cell r="G673">
            <v>2494347.0500000119</v>
          </cell>
          <cell r="H673">
            <v>2.7945034634125081</v>
          </cell>
          <cell r="I673">
            <v>182697720.77500001</v>
          </cell>
          <cell r="J673">
            <v>176220476.54000002</v>
          </cell>
          <cell r="K673">
            <v>-6477244.2349999845</v>
          </cell>
          <cell r="L673">
            <v>-3.5453339031946576</v>
          </cell>
        </row>
        <row r="674">
          <cell r="C674" t="str">
            <v>10885</v>
          </cell>
          <cell r="D674" t="str">
            <v>ห้วยแถลง,รพช.</v>
          </cell>
          <cell r="E674">
            <v>38771741.700000003</v>
          </cell>
          <cell r="F674">
            <v>37231503.900000006</v>
          </cell>
          <cell r="G674">
            <v>-1540237.799999997</v>
          </cell>
          <cell r="H674">
            <v>-3.9725783069477036</v>
          </cell>
          <cell r="I674">
            <v>80418763.810000002</v>
          </cell>
          <cell r="J674">
            <v>70666969.519999996</v>
          </cell>
          <cell r="K674">
            <v>-9751794.2900000066</v>
          </cell>
          <cell r="L674">
            <v>-12.126267338602609</v>
          </cell>
        </row>
        <row r="675">
          <cell r="C675" t="str">
            <v>10886</v>
          </cell>
          <cell r="D675" t="str">
            <v>ชุมพวง,รพช.</v>
          </cell>
          <cell r="E675">
            <v>53078545.754999995</v>
          </cell>
          <cell r="F675">
            <v>51128435.819999993</v>
          </cell>
          <cell r="G675">
            <v>-1950109.9350000024</v>
          </cell>
          <cell r="H675">
            <v>-3.6740078449046467</v>
          </cell>
          <cell r="I675">
            <v>88722164.515000001</v>
          </cell>
          <cell r="J675">
            <v>85242477.530000001</v>
          </cell>
          <cell r="K675">
            <v>-3479686.9849999994</v>
          </cell>
          <cell r="L675">
            <v>-3.9220041621185864</v>
          </cell>
        </row>
        <row r="676">
          <cell r="C676" t="str">
            <v>10887</v>
          </cell>
          <cell r="D676" t="str">
            <v>สูงเนิน,รพช.</v>
          </cell>
          <cell r="E676">
            <v>69939016.215000004</v>
          </cell>
          <cell r="F676">
            <v>73497009.450000003</v>
          </cell>
          <cell r="G676">
            <v>3557993.2349999994</v>
          </cell>
          <cell r="H676">
            <v>5.0872795008473499</v>
          </cell>
          <cell r="I676">
            <v>103580326.92500001</v>
          </cell>
          <cell r="J676">
            <v>96281231.829999998</v>
          </cell>
          <cell r="K676">
            <v>-7299095.0950000137</v>
          </cell>
          <cell r="L676">
            <v>-7.0467967341762794</v>
          </cell>
        </row>
        <row r="677">
          <cell r="C677" t="str">
            <v>10888</v>
          </cell>
          <cell r="D677" t="str">
            <v>ขามทะเลสอ,รพช.</v>
          </cell>
          <cell r="E677">
            <v>33922984.009999998</v>
          </cell>
          <cell r="F677">
            <v>33436108.540000003</v>
          </cell>
          <cell r="G677">
            <v>-486875.46999999508</v>
          </cell>
          <cell r="H677">
            <v>-1.4352377428131657</v>
          </cell>
          <cell r="I677">
            <v>48869716.045000002</v>
          </cell>
          <cell r="J677">
            <v>47723128.449999996</v>
          </cell>
          <cell r="K677">
            <v>-1146587.5950000063</v>
          </cell>
          <cell r="L677">
            <v>-2.3462129265171305</v>
          </cell>
        </row>
        <row r="678">
          <cell r="C678" t="str">
            <v>10889</v>
          </cell>
          <cell r="D678" t="str">
            <v>สีคิ้ว,รพช.</v>
          </cell>
          <cell r="E678">
            <v>75501878.445000008</v>
          </cell>
          <cell r="F678">
            <v>73928031.189999998</v>
          </cell>
          <cell r="G678">
            <v>-1573847.2550000101</v>
          </cell>
          <cell r="H678">
            <v>-2.0845140378149569</v>
          </cell>
          <cell r="I678">
            <v>129678287.37499999</v>
          </cell>
          <cell r="J678">
            <v>132985839.02999999</v>
          </cell>
          <cell r="K678">
            <v>3307551.6550000012</v>
          </cell>
          <cell r="L678">
            <v>2.5505824621475122</v>
          </cell>
        </row>
        <row r="679">
          <cell r="C679" t="str">
            <v>10890</v>
          </cell>
          <cell r="D679" t="str">
            <v>ปากช่องนานา,รพท.</v>
          </cell>
          <cell r="E679">
            <v>175047884.38499999</v>
          </cell>
          <cell r="F679">
            <v>196911862.01999998</v>
          </cell>
          <cell r="G679">
            <v>21863977.63499999</v>
          </cell>
          <cell r="H679">
            <v>12.490283851081799</v>
          </cell>
          <cell r="I679">
            <v>322306825.27500004</v>
          </cell>
          <cell r="J679">
            <v>303428904.74000001</v>
          </cell>
          <cell r="K679">
            <v>-18877920.535000026</v>
          </cell>
          <cell r="L679">
            <v>-5.8571271393005482</v>
          </cell>
        </row>
        <row r="680">
          <cell r="C680" t="str">
            <v>10891</v>
          </cell>
          <cell r="D680" t="str">
            <v>หนองบุญมาก,รพช.</v>
          </cell>
          <cell r="E680">
            <v>32638041</v>
          </cell>
          <cell r="F680">
            <v>32613783.579999998</v>
          </cell>
          <cell r="G680">
            <v>-24257.420000001788</v>
          </cell>
          <cell r="H680">
            <v>-7.4322536698822661E-2</v>
          </cell>
          <cell r="I680">
            <v>62612472.255000003</v>
          </cell>
          <cell r="J680">
            <v>62400051.289999999</v>
          </cell>
          <cell r="K680">
            <v>-212420.96500000358</v>
          </cell>
          <cell r="L680">
            <v>-0.33926302116754448</v>
          </cell>
        </row>
        <row r="681">
          <cell r="C681" t="str">
            <v>10892</v>
          </cell>
          <cell r="D681" t="str">
            <v>แก้งสนามนาง,รพช.</v>
          </cell>
          <cell r="E681">
            <v>24216292.535</v>
          </cell>
          <cell r="F681">
            <v>23008825.440000001</v>
          </cell>
          <cell r="G681">
            <v>-1207467.0949999988</v>
          </cell>
          <cell r="H681">
            <v>-4.9861765307585255</v>
          </cell>
          <cell r="I681">
            <v>44962745.524999999</v>
          </cell>
          <cell r="J681">
            <v>42935520.18</v>
          </cell>
          <cell r="K681">
            <v>-2027225.3449999988</v>
          </cell>
          <cell r="L681">
            <v>-4.5086778427995</v>
          </cell>
        </row>
        <row r="682">
          <cell r="C682" t="str">
            <v>10893</v>
          </cell>
          <cell r="D682" t="str">
            <v>โนนแดง,รพช.</v>
          </cell>
          <cell r="E682">
            <v>21740421.504999999</v>
          </cell>
          <cell r="F682">
            <v>20452469.030000001</v>
          </cell>
          <cell r="G682">
            <v>-1287952.4749999978</v>
          </cell>
          <cell r="H682">
            <v>-5.9242295495686976</v>
          </cell>
          <cell r="I682">
            <v>38750425.785000004</v>
          </cell>
          <cell r="J682">
            <v>35186479</v>
          </cell>
          <cell r="K682">
            <v>-3563946.7850000039</v>
          </cell>
          <cell r="L682">
            <v>-9.1971809671819926</v>
          </cell>
        </row>
        <row r="683">
          <cell r="C683" t="str">
            <v>10894</v>
          </cell>
          <cell r="D683" t="str">
            <v>วังน้ำเขียว,รพช.</v>
          </cell>
          <cell r="E683">
            <v>28186700</v>
          </cell>
          <cell r="F683">
            <v>27288942.219999999</v>
          </cell>
          <cell r="G683">
            <v>-897757.78000000119</v>
          </cell>
          <cell r="H683">
            <v>-3.1850403913902694</v>
          </cell>
          <cell r="I683">
            <v>49204137.969999999</v>
          </cell>
          <cell r="J683">
            <v>45343238.709999993</v>
          </cell>
          <cell r="K683">
            <v>-3860899.2600000054</v>
          </cell>
          <cell r="L683">
            <v>-7.8466962724842659</v>
          </cell>
        </row>
        <row r="684">
          <cell r="C684" t="str">
            <v>11602</v>
          </cell>
          <cell r="D684" t="str">
            <v>เฉลิมพระเกียรติสมเด็จย่า 100 ปี,รพช.</v>
          </cell>
          <cell r="E684">
            <v>16372024.309999999</v>
          </cell>
          <cell r="F684">
            <v>19000400.249999996</v>
          </cell>
          <cell r="G684">
            <v>2628375.9399999976</v>
          </cell>
          <cell r="H684">
            <v>16.054068148399896</v>
          </cell>
          <cell r="I684">
            <v>34785420.170000002</v>
          </cell>
          <cell r="J684">
            <v>35595651.939999998</v>
          </cell>
          <cell r="K684">
            <v>810231.76999999583</v>
          </cell>
          <cell r="L684">
            <v>2.3292280675073296</v>
          </cell>
        </row>
        <row r="685">
          <cell r="C685" t="str">
            <v>11608</v>
          </cell>
          <cell r="D685" t="str">
            <v>ลำทะเมนชัย,รพช.</v>
          </cell>
          <cell r="E685">
            <v>17475940</v>
          </cell>
          <cell r="F685">
            <v>19477996.060000002</v>
          </cell>
          <cell r="G685">
            <v>2002056.0600000024</v>
          </cell>
          <cell r="H685">
            <v>11.456070803630606</v>
          </cell>
          <cell r="I685">
            <v>36581206.064999998</v>
          </cell>
          <cell r="J685">
            <v>35880130.500000007</v>
          </cell>
          <cell r="K685">
            <v>-701075.56499999017</v>
          </cell>
          <cell r="L685">
            <v>-1.9164911177457382</v>
          </cell>
        </row>
        <row r="686">
          <cell r="C686" t="str">
            <v>22456</v>
          </cell>
          <cell r="D686" t="str">
            <v>พระทองคำ เฉลิมพระเกียรติ 80 พรรษา,รพช.</v>
          </cell>
          <cell r="E686">
            <v>19666825.984999999</v>
          </cell>
          <cell r="F686">
            <v>19402623.93</v>
          </cell>
          <cell r="G686">
            <v>-264202.0549999997</v>
          </cell>
          <cell r="H686">
            <v>-1.343389396954588</v>
          </cell>
          <cell r="I686">
            <v>43495913.189999998</v>
          </cell>
          <cell r="J686">
            <v>43213721.559999995</v>
          </cell>
          <cell r="K686">
            <v>-282191.63000000268</v>
          </cell>
          <cell r="L686">
            <v>-0.64877734321228242</v>
          </cell>
        </row>
        <row r="687">
          <cell r="C687" t="str">
            <v>23839</v>
          </cell>
          <cell r="D687" t="str">
            <v>เทพรัตน์นครราชสีมา,รพท.</v>
          </cell>
          <cell r="E687">
            <v>136892221</v>
          </cell>
          <cell r="F687">
            <v>153167223.56</v>
          </cell>
          <cell r="G687">
            <v>16275002.560000002</v>
          </cell>
          <cell r="H687">
            <v>11.888917018885977</v>
          </cell>
          <cell r="I687">
            <v>226511346.92499998</v>
          </cell>
          <cell r="J687">
            <v>212538709.61000001</v>
          </cell>
          <cell r="K687">
            <v>-13972637.314999968</v>
          </cell>
          <cell r="L687">
            <v>-6.1686257685035262</v>
          </cell>
        </row>
        <row r="688">
          <cell r="C688" t="str">
            <v>24692</v>
          </cell>
          <cell r="D688" t="str">
            <v>เฉลิมพระเกียรติ,รพช.</v>
          </cell>
          <cell r="E688">
            <v>12914064.925000001</v>
          </cell>
          <cell r="F688">
            <v>13642721.1</v>
          </cell>
          <cell r="G688">
            <v>728656.17499999888</v>
          </cell>
          <cell r="H688">
            <v>5.6423456071481599</v>
          </cell>
          <cell r="I688">
            <v>27085835.675000001</v>
          </cell>
          <cell r="J688">
            <v>25937985.239999998</v>
          </cell>
          <cell r="K688">
            <v>-1147850.4350000024</v>
          </cell>
          <cell r="L688">
            <v>-4.2378254404735198</v>
          </cell>
        </row>
        <row r="689">
          <cell r="C689" t="str">
            <v>27839</v>
          </cell>
          <cell r="D689" t="str">
            <v>บัวลาย,รพช.</v>
          </cell>
          <cell r="E689">
            <v>6903427.4400000004</v>
          </cell>
          <cell r="F689">
            <v>7843794.459999999</v>
          </cell>
          <cell r="G689">
            <v>940367.01999999862</v>
          </cell>
          <cell r="H689">
            <v>13.621741202801699</v>
          </cell>
          <cell r="I689">
            <v>19764281.484999999</v>
          </cell>
          <cell r="J689">
            <v>20114147.370000001</v>
          </cell>
          <cell r="K689">
            <v>349865.88500000164</v>
          </cell>
          <cell r="L689">
            <v>1.770192785735877</v>
          </cell>
        </row>
        <row r="690">
          <cell r="C690" t="str">
            <v>27840</v>
          </cell>
          <cell r="D690" t="str">
            <v>สีดา,รพช.</v>
          </cell>
          <cell r="E690">
            <v>7013482.4450000003</v>
          </cell>
          <cell r="F690">
            <v>7552154.1800000006</v>
          </cell>
          <cell r="G690">
            <v>538671.73500000034</v>
          </cell>
          <cell r="H690">
            <v>7.6805173353506602</v>
          </cell>
          <cell r="I690">
            <v>18757582.5</v>
          </cell>
          <cell r="J690">
            <v>18237637.09</v>
          </cell>
          <cell r="K690">
            <v>-519945.41000000015</v>
          </cell>
          <cell r="L690">
            <v>-2.7719212217246021</v>
          </cell>
        </row>
        <row r="691">
          <cell r="C691" t="str">
            <v>27841</v>
          </cell>
          <cell r="D691" t="str">
            <v>เทพารักษ์,รพช.</v>
          </cell>
          <cell r="E691">
            <v>6114571.9049999993</v>
          </cell>
          <cell r="F691">
            <v>7182846.7800000012</v>
          </cell>
          <cell r="G691">
            <v>1068274.8750000019</v>
          </cell>
          <cell r="H691">
            <v>17.470967577083417</v>
          </cell>
          <cell r="I691">
            <v>22285959.920000002</v>
          </cell>
          <cell r="J691">
            <v>18815727.890000004</v>
          </cell>
          <cell r="K691">
            <v>-3470232.0299999975</v>
          </cell>
          <cell r="L691">
            <v>-15.5713823521944</v>
          </cell>
        </row>
        <row r="692">
          <cell r="E692">
            <v>3318144751.775001</v>
          </cell>
          <cell r="F692">
            <v>3284901146.1399994</v>
          </cell>
          <cell r="G692">
            <v>-33243605.635000236</v>
          </cell>
          <cell r="H692">
            <v>-1.0018732792539258</v>
          </cell>
          <cell r="I692">
            <v>5127604466.5549984</v>
          </cell>
          <cell r="J692">
            <v>5079391397.5430002</v>
          </cell>
          <cell r="K692">
            <v>-48213069.011999622</v>
          </cell>
          <cell r="L692">
            <v>-0.94026497805108133</v>
          </cell>
        </row>
        <row r="693">
          <cell r="C693" t="str">
            <v>10667</v>
          </cell>
          <cell r="D693" t="str">
            <v>บุรีรัมย์,รพศ.</v>
          </cell>
          <cell r="E693">
            <v>681650000</v>
          </cell>
          <cell r="F693">
            <v>780713923.47000003</v>
          </cell>
          <cell r="G693">
            <v>99063923.470000029</v>
          </cell>
          <cell r="H693">
            <v>14.532960239125655</v>
          </cell>
          <cell r="I693">
            <v>1006800000</v>
          </cell>
          <cell r="J693">
            <v>1064245370.1899999</v>
          </cell>
          <cell r="K693">
            <v>57445370.189999938</v>
          </cell>
          <cell r="L693">
            <v>5.7057380005959413</v>
          </cell>
        </row>
        <row r="694">
          <cell r="C694" t="str">
            <v>10895</v>
          </cell>
          <cell r="D694" t="str">
            <v>คูเมือง,รพช.</v>
          </cell>
          <cell r="E694">
            <v>38582400</v>
          </cell>
          <cell r="F694">
            <v>57468093.420000002</v>
          </cell>
          <cell r="G694">
            <v>18885693.420000002</v>
          </cell>
          <cell r="H694">
            <v>48.948985599651657</v>
          </cell>
          <cell r="I694">
            <v>78878392.140000001</v>
          </cell>
          <cell r="J694">
            <v>86946997.76000002</v>
          </cell>
          <cell r="K694">
            <v>8068605.6200000197</v>
          </cell>
          <cell r="L694">
            <v>10.229171007541812</v>
          </cell>
        </row>
        <row r="695">
          <cell r="C695" t="str">
            <v>10896</v>
          </cell>
          <cell r="D695" t="str">
            <v>กระสัง,รพช.</v>
          </cell>
          <cell r="E695">
            <v>37008747.189999998</v>
          </cell>
          <cell r="F695">
            <v>36778718.530000001</v>
          </cell>
          <cell r="G695">
            <v>-230028.65999999642</v>
          </cell>
          <cell r="H695">
            <v>-0.62155213960377365</v>
          </cell>
          <cell r="I695">
            <v>87332047.644999996</v>
          </cell>
          <cell r="J695">
            <v>92521055.309999987</v>
          </cell>
          <cell r="K695">
            <v>5189007.6649999917</v>
          </cell>
          <cell r="L695">
            <v>5.9416993016046344</v>
          </cell>
        </row>
        <row r="696">
          <cell r="C696" t="str">
            <v>10897</v>
          </cell>
          <cell r="D696" t="str">
            <v>นางรอง,รพท.</v>
          </cell>
          <cell r="E696">
            <v>225536244</v>
          </cell>
          <cell r="F696">
            <v>220521126.83000001</v>
          </cell>
          <cell r="G696">
            <v>-5015117.1699999869</v>
          </cell>
          <cell r="H696">
            <v>-2.2236413452021426</v>
          </cell>
          <cell r="I696">
            <v>351104239.37</v>
          </cell>
          <cell r="J696">
            <v>338104327.70000005</v>
          </cell>
          <cell r="K696">
            <v>-12999911.669999957</v>
          </cell>
          <cell r="L696">
            <v>-3.7025789529987461</v>
          </cell>
        </row>
        <row r="697">
          <cell r="C697" t="str">
            <v>10898</v>
          </cell>
          <cell r="D697" t="str">
            <v>หนองกี่,รพช.</v>
          </cell>
          <cell r="E697">
            <v>40438800</v>
          </cell>
          <cell r="F697">
            <v>41922072.900000006</v>
          </cell>
          <cell r="G697">
            <v>1483272.900000006</v>
          </cell>
          <cell r="H697">
            <v>3.6679448945072703</v>
          </cell>
          <cell r="I697">
            <v>79340671.75</v>
          </cell>
          <cell r="J697">
            <v>76810870.439999998</v>
          </cell>
          <cell r="K697">
            <v>-2529801.3100000024</v>
          </cell>
          <cell r="L697">
            <v>-3.1885302382759351</v>
          </cell>
        </row>
        <row r="698">
          <cell r="C698" t="str">
            <v>10899</v>
          </cell>
          <cell r="D698" t="str">
            <v>ละหานทราย,รพช.</v>
          </cell>
          <cell r="E698">
            <v>42466341.5</v>
          </cell>
          <cell r="F698">
            <v>42260729.849999994</v>
          </cell>
          <cell r="G698">
            <v>-205611.65000000596</v>
          </cell>
          <cell r="H698">
            <v>-0.48417556760806901</v>
          </cell>
          <cell r="I698">
            <v>91435480.914999992</v>
          </cell>
          <cell r="J698">
            <v>93687572.909999996</v>
          </cell>
          <cell r="K698">
            <v>2252091.9950000048</v>
          </cell>
          <cell r="L698">
            <v>2.4630394814608003</v>
          </cell>
        </row>
        <row r="699">
          <cell r="C699" t="str">
            <v>10900</v>
          </cell>
          <cell r="D699" t="str">
            <v>ประโคนชัย,รพช.</v>
          </cell>
          <cell r="E699">
            <v>77737393.5</v>
          </cell>
          <cell r="F699">
            <v>151206290.61000001</v>
          </cell>
          <cell r="G699">
            <v>73468897.110000014</v>
          </cell>
          <cell r="H699">
            <v>94.509082183209571</v>
          </cell>
          <cell r="I699">
            <v>148038874.5</v>
          </cell>
          <cell r="J699">
            <v>148020503.63</v>
          </cell>
          <cell r="K699">
            <v>-18370.870000004768</v>
          </cell>
          <cell r="L699">
            <v>-1.2409490454485162E-2</v>
          </cell>
        </row>
        <row r="700">
          <cell r="C700" t="str">
            <v>10901</v>
          </cell>
          <cell r="D700" t="str">
            <v>บ้านกรวด,รพช.</v>
          </cell>
          <cell r="E700">
            <v>33652355.344999999</v>
          </cell>
          <cell r="F700">
            <v>31671730.979999997</v>
          </cell>
          <cell r="G700">
            <v>-1980624.3650000021</v>
          </cell>
          <cell r="H700">
            <v>-5.8855445471643026</v>
          </cell>
          <cell r="I700">
            <v>75509902.894999996</v>
          </cell>
          <cell r="J700">
            <v>73034118.829999998</v>
          </cell>
          <cell r="K700">
            <v>-2475784.0649999976</v>
          </cell>
          <cell r="L700">
            <v>-3.2787541369808006</v>
          </cell>
        </row>
        <row r="701">
          <cell r="C701" t="str">
            <v>10902</v>
          </cell>
          <cell r="D701" t="str">
            <v>พุทไธสง,รพช.</v>
          </cell>
          <cell r="E701">
            <v>37432930.5</v>
          </cell>
          <cell r="F701">
            <v>36674673.740000002</v>
          </cell>
          <cell r="G701">
            <v>-758256.75999999791</v>
          </cell>
          <cell r="H701">
            <v>-2.025640925975587</v>
          </cell>
          <cell r="I701">
            <v>66736941.704999991</v>
          </cell>
          <cell r="J701">
            <v>66402998.979999997</v>
          </cell>
          <cell r="K701">
            <v>-333942.72499999404</v>
          </cell>
          <cell r="L701">
            <v>-0.5003866171694451</v>
          </cell>
        </row>
        <row r="702">
          <cell r="C702" t="str">
            <v>10904</v>
          </cell>
          <cell r="D702" t="str">
            <v>ลำปลายมาศ,รพช.</v>
          </cell>
          <cell r="E702">
            <v>75026169.454999998</v>
          </cell>
          <cell r="F702">
            <v>80385515.090000004</v>
          </cell>
          <cell r="G702">
            <v>5359345.6350000054</v>
          </cell>
          <cell r="H702">
            <v>7.1433016958362652</v>
          </cell>
          <cell r="I702">
            <v>149292687.49000001</v>
          </cell>
          <cell r="J702">
            <v>154024171.32000002</v>
          </cell>
          <cell r="K702">
            <v>4731483.8300000131</v>
          </cell>
          <cell r="L702">
            <v>3.1692669678258283</v>
          </cell>
        </row>
        <row r="703">
          <cell r="C703" t="str">
            <v>10905</v>
          </cell>
          <cell r="D703" t="str">
            <v>สตึก,รพช.</v>
          </cell>
          <cell r="E703">
            <v>45639915.960000001</v>
          </cell>
          <cell r="F703">
            <v>50780523.829999998</v>
          </cell>
          <cell r="G703">
            <v>5140607.8699999973</v>
          </cell>
          <cell r="H703">
            <v>11.263403452594781</v>
          </cell>
          <cell r="I703">
            <v>109260339.57500002</v>
          </cell>
          <cell r="J703">
            <v>110839696.40000001</v>
          </cell>
          <cell r="K703">
            <v>1579356.8249999881</v>
          </cell>
          <cell r="L703">
            <v>1.4454987337064458</v>
          </cell>
        </row>
        <row r="704">
          <cell r="C704" t="str">
            <v>10906</v>
          </cell>
          <cell r="D704" t="str">
            <v>ปะคำ,รพช.</v>
          </cell>
          <cell r="E704">
            <v>22755005.835000001</v>
          </cell>
          <cell r="F704">
            <v>25230461.839999996</v>
          </cell>
          <cell r="G704">
            <v>2475456.0049999952</v>
          </cell>
          <cell r="H704">
            <v>10.878731576471139</v>
          </cell>
          <cell r="I704">
            <v>48897006.635000005</v>
          </cell>
          <cell r="J704">
            <v>47688307.330000006</v>
          </cell>
          <cell r="K704">
            <v>-1208699.3049999997</v>
          </cell>
          <cell r="L704">
            <v>-2.4719290365206614</v>
          </cell>
        </row>
        <row r="705">
          <cell r="C705" t="str">
            <v>10907</v>
          </cell>
          <cell r="D705" t="str">
            <v>นาโพธิ์,รพช.</v>
          </cell>
          <cell r="E705">
            <v>25399143.620000001</v>
          </cell>
          <cell r="F705">
            <v>24407131.140000001</v>
          </cell>
          <cell r="G705">
            <v>-992012.48000000045</v>
          </cell>
          <cell r="H705">
            <v>-3.9056926282304332</v>
          </cell>
          <cell r="I705">
            <v>41603316.560000002</v>
          </cell>
          <cell r="J705">
            <v>41811899.440000005</v>
          </cell>
          <cell r="K705">
            <v>208582.88000000268</v>
          </cell>
          <cell r="L705">
            <v>0.50136118282585951</v>
          </cell>
        </row>
        <row r="706">
          <cell r="C706" t="str">
            <v>10908</v>
          </cell>
          <cell r="D706" t="str">
            <v>หนองหงส์,รพช.</v>
          </cell>
          <cell r="E706">
            <v>24937469.050000001</v>
          </cell>
          <cell r="F706">
            <v>31659623.579999998</v>
          </cell>
          <cell r="G706">
            <v>6722154.5299999975</v>
          </cell>
          <cell r="H706">
            <v>26.956041595568404</v>
          </cell>
          <cell r="I706">
            <v>53031144.060000002</v>
          </cell>
          <cell r="J706">
            <v>56221179.350000001</v>
          </cell>
          <cell r="K706">
            <v>3190035.2899999991</v>
          </cell>
          <cell r="L706">
            <v>6.0153997175523104</v>
          </cell>
        </row>
        <row r="707">
          <cell r="C707" t="str">
            <v>10909</v>
          </cell>
          <cell r="D707" t="str">
            <v>พลับพลาชัย,รพช.</v>
          </cell>
          <cell r="E707">
            <v>21540945.460000001</v>
          </cell>
          <cell r="F707">
            <v>21985247.379999999</v>
          </cell>
          <cell r="G707">
            <v>444301.91999999806</v>
          </cell>
          <cell r="H707">
            <v>2.062592474527337</v>
          </cell>
          <cell r="I707">
            <v>48321343.060000002</v>
          </cell>
          <cell r="J707">
            <v>46804053.460000008</v>
          </cell>
          <cell r="K707">
            <v>-1517289.599999994</v>
          </cell>
          <cell r="L707">
            <v>-3.1399988160842192</v>
          </cell>
        </row>
        <row r="708">
          <cell r="C708" t="str">
            <v>10910</v>
          </cell>
          <cell r="D708" t="str">
            <v>ห้วยราช,รพช.</v>
          </cell>
          <cell r="E708">
            <v>21826850.465</v>
          </cell>
          <cell r="F708">
            <v>20359338.209999997</v>
          </cell>
          <cell r="G708">
            <v>-1467512.2550000027</v>
          </cell>
          <cell r="H708">
            <v>-6.7234265307915226</v>
          </cell>
          <cell r="I708">
            <v>44440445.524999999</v>
          </cell>
          <cell r="J708">
            <v>42844191.439999998</v>
          </cell>
          <cell r="K708">
            <v>-1596254.0850000009</v>
          </cell>
          <cell r="L708">
            <v>-3.5918948744607597</v>
          </cell>
        </row>
        <row r="709">
          <cell r="C709" t="str">
            <v>10911</v>
          </cell>
          <cell r="D709" t="str">
            <v>โนนสุวรรณ,รพช.</v>
          </cell>
          <cell r="E709">
            <v>14819519.555</v>
          </cell>
          <cell r="F709">
            <v>14306306.09</v>
          </cell>
          <cell r="G709">
            <v>-513213.46499999985</v>
          </cell>
          <cell r="H709">
            <v>-3.4630911150344632</v>
          </cell>
          <cell r="I709">
            <v>33990200.410000004</v>
          </cell>
          <cell r="J709">
            <v>32571252.82</v>
          </cell>
          <cell r="K709">
            <v>-1418947.5900000036</v>
          </cell>
          <cell r="L709">
            <v>-4.1745784752200095</v>
          </cell>
        </row>
        <row r="710">
          <cell r="C710" t="str">
            <v>10912</v>
          </cell>
          <cell r="D710" t="str">
            <v>ชำนิ,รพช.</v>
          </cell>
          <cell r="E710">
            <v>18660953.795000002</v>
          </cell>
          <cell r="F710">
            <v>17305119.129999999</v>
          </cell>
          <cell r="G710">
            <v>-1355834.6650000028</v>
          </cell>
          <cell r="H710">
            <v>-7.2656236111751369</v>
          </cell>
          <cell r="I710">
            <v>43882908.834999993</v>
          </cell>
          <cell r="J710">
            <v>41282569.619999997</v>
          </cell>
          <cell r="K710">
            <v>-2600339.2149999961</v>
          </cell>
          <cell r="L710">
            <v>-5.9256309210888629</v>
          </cell>
        </row>
        <row r="711">
          <cell r="C711" t="str">
            <v>10913</v>
          </cell>
          <cell r="D711" t="str">
            <v>บ้านใหม่ไชยพจน์,รพช.</v>
          </cell>
          <cell r="E711">
            <v>20157138.074999999</v>
          </cell>
          <cell r="F711">
            <v>19489161.770000003</v>
          </cell>
          <cell r="G711">
            <v>-667976.30499999598</v>
          </cell>
          <cell r="H711">
            <v>-3.3138449640748218</v>
          </cell>
          <cell r="I711">
            <v>40781581.394999996</v>
          </cell>
          <cell r="J711">
            <v>40739060.00999999</v>
          </cell>
          <cell r="K711">
            <v>-42521.385000005364</v>
          </cell>
          <cell r="L711">
            <v>-0.10426615041764585</v>
          </cell>
        </row>
        <row r="712">
          <cell r="C712" t="str">
            <v>10914</v>
          </cell>
          <cell r="D712" t="str">
            <v>โนนดินแดง,รพช.</v>
          </cell>
          <cell r="E712">
            <v>18249366.934999999</v>
          </cell>
          <cell r="F712">
            <v>19394842.769999996</v>
          </cell>
          <cell r="G712">
            <v>1145475.8349999972</v>
          </cell>
          <cell r="H712">
            <v>6.2767976504605096</v>
          </cell>
          <cell r="I712">
            <v>38353314.255000003</v>
          </cell>
          <cell r="J712">
            <v>39686790.210000001</v>
          </cell>
          <cell r="K712">
            <v>1333475.9549999982</v>
          </cell>
          <cell r="L712">
            <v>3.4768206630960377</v>
          </cell>
        </row>
        <row r="713">
          <cell r="C713" t="str">
            <v>11619</v>
          </cell>
          <cell r="D713" t="str">
            <v>เฉลิมพระเกียรติ(บุรีรัมย์),รพช.</v>
          </cell>
          <cell r="E713">
            <v>20398911.074999999</v>
          </cell>
          <cell r="F713">
            <v>20172387.550000001</v>
          </cell>
          <cell r="G713">
            <v>-226523.52499999851</v>
          </cell>
          <cell r="H713">
            <v>-1.110468711624591</v>
          </cell>
          <cell r="I713">
            <v>42074729.995000005</v>
          </cell>
          <cell r="J713">
            <v>42861638.579999998</v>
          </cell>
          <cell r="K713">
            <v>786908.58499999344</v>
          </cell>
          <cell r="L713">
            <v>1.8702641350128846</v>
          </cell>
        </row>
        <row r="714">
          <cell r="C714" t="str">
            <v>23578</v>
          </cell>
          <cell r="D714" t="str">
            <v>แคนดง,รพช.</v>
          </cell>
          <cell r="E714">
            <v>12345965.01</v>
          </cell>
          <cell r="F714">
            <v>12569462.209999999</v>
          </cell>
          <cell r="G714">
            <v>223497.19999999925</v>
          </cell>
          <cell r="H714">
            <v>1.8102853832727595</v>
          </cell>
          <cell r="I714">
            <v>32275965.465000004</v>
          </cell>
          <cell r="J714">
            <v>35992849.380000003</v>
          </cell>
          <cell r="K714">
            <v>3716883.9149999991</v>
          </cell>
          <cell r="L714">
            <v>11.515949597326781</v>
          </cell>
        </row>
        <row r="715">
          <cell r="C715" t="str">
            <v>28020</v>
          </cell>
          <cell r="D715" t="str">
            <v>บ้านด่าน,รพช.</v>
          </cell>
          <cell r="E715">
            <v>12267568.57</v>
          </cell>
          <cell r="F715">
            <v>12416521.26</v>
          </cell>
          <cell r="G715">
            <v>148952.68999999948</v>
          </cell>
          <cell r="H715">
            <v>1.2141989600470557</v>
          </cell>
          <cell r="I715">
            <v>36868255.315000005</v>
          </cell>
          <cell r="J715">
            <v>35194070.009999998</v>
          </cell>
          <cell r="K715">
            <v>-1674185.3050000072</v>
          </cell>
          <cell r="L715">
            <v>-4.540994117285658</v>
          </cell>
        </row>
        <row r="716">
          <cell r="E716">
            <v>1568530134.895</v>
          </cell>
          <cell r="F716">
            <v>1769679002.1800001</v>
          </cell>
          <cell r="G716">
            <v>201148867.28500006</v>
          </cell>
          <cell r="H716">
            <v>12.824035879837609</v>
          </cell>
          <cell r="I716">
            <v>2748249789.4950004</v>
          </cell>
          <cell r="J716">
            <v>2808335545.1200008</v>
          </cell>
          <cell r="K716">
            <v>60085755.624999985</v>
          </cell>
          <cell r="L716">
            <v>2.1863280351980281</v>
          </cell>
        </row>
        <row r="717">
          <cell r="C717" t="str">
            <v>10668</v>
          </cell>
          <cell r="D717" t="str">
            <v>สุรินทร์,รพศ.</v>
          </cell>
          <cell r="E717">
            <v>765250000</v>
          </cell>
          <cell r="F717">
            <v>777658824.80999982</v>
          </cell>
          <cell r="G717">
            <v>12408824.809999824</v>
          </cell>
          <cell r="H717">
            <v>1.621538688010431</v>
          </cell>
          <cell r="I717">
            <v>1122372460.8899999</v>
          </cell>
          <cell r="J717">
            <v>1058769114.12</v>
          </cell>
          <cell r="K717">
            <v>-63603346.769999862</v>
          </cell>
          <cell r="L717">
            <v>-5.6668663020798604</v>
          </cell>
        </row>
        <row r="718">
          <cell r="C718" t="str">
            <v>10915</v>
          </cell>
          <cell r="D718" t="str">
            <v>ชุมพลบุรี,รพช.</v>
          </cell>
          <cell r="E718">
            <v>29300867.82</v>
          </cell>
          <cell r="F718">
            <v>30139733.029999997</v>
          </cell>
          <cell r="G718">
            <v>838865.20999999717</v>
          </cell>
          <cell r="H718">
            <v>2.8629363988578174</v>
          </cell>
          <cell r="I718">
            <v>58844945.810000002</v>
          </cell>
          <cell r="J718">
            <v>56487130.820000008</v>
          </cell>
          <cell r="K718">
            <v>-2357814.9899999946</v>
          </cell>
          <cell r="L718">
            <v>-4.0068266824698346</v>
          </cell>
        </row>
        <row r="719">
          <cell r="C719" t="str">
            <v>10916</v>
          </cell>
          <cell r="D719" t="str">
            <v>ท่าตูม,รพช.</v>
          </cell>
          <cell r="E719">
            <v>68440549.245000005</v>
          </cell>
          <cell r="F719">
            <v>64592584.669999994</v>
          </cell>
          <cell r="G719">
            <v>-3847964.5750000104</v>
          </cell>
          <cell r="H719">
            <v>-5.6223461346361523</v>
          </cell>
          <cell r="I719">
            <v>127000104.3</v>
          </cell>
          <cell r="J719">
            <v>122698062.69</v>
          </cell>
          <cell r="K719">
            <v>-4302041.6099999994</v>
          </cell>
          <cell r="L719">
            <v>-3.3874315566211699</v>
          </cell>
        </row>
        <row r="720">
          <cell r="C720" t="str">
            <v>10917</v>
          </cell>
          <cell r="D720" t="str">
            <v>จอมพระ,รพช.</v>
          </cell>
          <cell r="E720">
            <v>29757147.5</v>
          </cell>
          <cell r="F720">
            <v>28532682.02</v>
          </cell>
          <cell r="G720">
            <v>-1224465.4800000004</v>
          </cell>
          <cell r="H720">
            <v>-4.1148617487613706</v>
          </cell>
          <cell r="I720">
            <v>54735302.305</v>
          </cell>
          <cell r="J720">
            <v>49852304.120000005</v>
          </cell>
          <cell r="K720">
            <v>-4882998.1849999949</v>
          </cell>
          <cell r="L720">
            <v>-8.9211130282803595</v>
          </cell>
        </row>
        <row r="721">
          <cell r="C721" t="str">
            <v>10918</v>
          </cell>
          <cell r="D721" t="str">
            <v>ปราสาท,รพท.</v>
          </cell>
          <cell r="E721">
            <v>137991370.33999997</v>
          </cell>
          <cell r="F721">
            <v>122736027.72</v>
          </cell>
          <cell r="G721">
            <v>-15255342.619999975</v>
          </cell>
          <cell r="H721">
            <v>-11.055287430229876</v>
          </cell>
          <cell r="I721">
            <v>219172052.45500001</v>
          </cell>
          <cell r="J721">
            <v>208614325.00999999</v>
          </cell>
          <cell r="K721">
            <v>-10557727.445000023</v>
          </cell>
          <cell r="L721">
            <v>-4.8170956683301194</v>
          </cell>
        </row>
        <row r="722">
          <cell r="C722" t="str">
            <v>10919</v>
          </cell>
          <cell r="D722" t="str">
            <v>กาบเชิง,รพช.</v>
          </cell>
          <cell r="E722">
            <v>33882194.805</v>
          </cell>
          <cell r="F722">
            <v>32382814.339999996</v>
          </cell>
          <cell r="G722">
            <v>-1499380.4650000036</v>
          </cell>
          <cell r="H722">
            <v>-4.4252754983237974</v>
          </cell>
          <cell r="I722">
            <v>66972305.954999998</v>
          </cell>
          <cell r="J722">
            <v>68954572.590000004</v>
          </cell>
          <cell r="K722">
            <v>1982266.6350000054</v>
          </cell>
          <cell r="L722">
            <v>2.9598303458924184</v>
          </cell>
        </row>
        <row r="723">
          <cell r="C723" t="str">
            <v>10920</v>
          </cell>
          <cell r="D723" t="str">
            <v>รัตนบุรี,รพช.</v>
          </cell>
          <cell r="E723">
            <v>59627931.5</v>
          </cell>
          <cell r="F723">
            <v>57437264.869999997</v>
          </cell>
          <cell r="G723">
            <v>-2190666.6300000027</v>
          </cell>
          <cell r="H723">
            <v>-3.6738933833383149</v>
          </cell>
          <cell r="I723">
            <v>108755782.16000001</v>
          </cell>
          <cell r="J723">
            <v>105836565.80000001</v>
          </cell>
          <cell r="K723">
            <v>-2919216.3599999994</v>
          </cell>
          <cell r="L723">
            <v>-2.6841941660676842</v>
          </cell>
        </row>
        <row r="724">
          <cell r="C724" t="str">
            <v>10921</v>
          </cell>
          <cell r="D724" t="str">
            <v>สนม,รพช.</v>
          </cell>
          <cell r="E724">
            <v>22645336.015000001</v>
          </cell>
          <cell r="F724">
            <v>21979086.049999997</v>
          </cell>
          <cell r="G724">
            <v>-666249.96500000358</v>
          </cell>
          <cell r="H724">
            <v>-2.9421067744752718</v>
          </cell>
          <cell r="I724">
            <v>39455500.615000002</v>
          </cell>
          <cell r="J724">
            <v>39045449.68</v>
          </cell>
          <cell r="K724">
            <v>-410050.93500000238</v>
          </cell>
          <cell r="L724">
            <v>-1.0392744449023952</v>
          </cell>
        </row>
        <row r="725">
          <cell r="C725" t="str">
            <v>10922</v>
          </cell>
          <cell r="D725" t="str">
            <v>ศีขรภูมิ,รพช.</v>
          </cell>
          <cell r="E725">
            <v>75815880.329999998</v>
          </cell>
          <cell r="F725">
            <v>76111057.810000002</v>
          </cell>
          <cell r="G725">
            <v>295177.48000000417</v>
          </cell>
          <cell r="H725">
            <v>0.38933463374058297</v>
          </cell>
          <cell r="I725">
            <v>160339263.35000002</v>
          </cell>
          <cell r="J725">
            <v>163816429.20999998</v>
          </cell>
          <cell r="K725">
            <v>3477165.8599999547</v>
          </cell>
          <cell r="L725">
            <v>2.1686303076057847</v>
          </cell>
        </row>
        <row r="726">
          <cell r="C726" t="str">
            <v>10923</v>
          </cell>
          <cell r="D726" t="str">
            <v>สังขะ,รพช.</v>
          </cell>
          <cell r="E726">
            <v>72270502.120000005</v>
          </cell>
          <cell r="F726">
            <v>75310996.239999995</v>
          </cell>
          <cell r="G726">
            <v>3040494.1199999899</v>
          </cell>
          <cell r="H726">
            <v>4.2071025256631911</v>
          </cell>
          <cell r="I726">
            <v>140389744.92500001</v>
          </cell>
          <cell r="J726">
            <v>131917572.12</v>
          </cell>
          <cell r="K726">
            <v>-8472172.8050000072</v>
          </cell>
          <cell r="L726">
            <v>-6.0347519040839268</v>
          </cell>
        </row>
        <row r="727">
          <cell r="C727" t="str">
            <v>10924</v>
          </cell>
          <cell r="D727" t="str">
            <v>ลำดวน,รพช.</v>
          </cell>
          <cell r="E727">
            <v>41428522</v>
          </cell>
          <cell r="F727">
            <v>39013690.030000001</v>
          </cell>
          <cell r="G727">
            <v>-2414831.9699999988</v>
          </cell>
          <cell r="H727">
            <v>-5.8289117096670715</v>
          </cell>
          <cell r="I727">
            <v>82015794.409999996</v>
          </cell>
          <cell r="J727">
            <v>79260182.150000006</v>
          </cell>
          <cell r="K727">
            <v>-2755612.2599999905</v>
          </cell>
          <cell r="L727">
            <v>-3.3598555983309542</v>
          </cell>
        </row>
        <row r="728">
          <cell r="C728" t="str">
            <v>10925</v>
          </cell>
          <cell r="D728" t="str">
            <v>สำโรงทาบ,รพช.</v>
          </cell>
          <cell r="E728">
            <v>25232772.004999999</v>
          </cell>
          <cell r="F728">
            <v>27261065.34</v>
          </cell>
          <cell r="G728">
            <v>2028293.3350000009</v>
          </cell>
          <cell r="H728">
            <v>8.0383294177828919</v>
          </cell>
          <cell r="I728">
            <v>53647705.834999993</v>
          </cell>
          <cell r="J728">
            <v>53528928.57</v>
          </cell>
          <cell r="K728">
            <v>-118777.26499999315</v>
          </cell>
          <cell r="L728">
            <v>-0.22140231935603544</v>
          </cell>
        </row>
        <row r="729">
          <cell r="C729" t="str">
            <v>10926</v>
          </cell>
          <cell r="D729" t="str">
            <v>บัวเชด,รพช.</v>
          </cell>
          <cell r="E729">
            <v>18511560.600000001</v>
          </cell>
          <cell r="F729">
            <v>18255932.670000002</v>
          </cell>
          <cell r="G729">
            <v>-255627.9299999997</v>
          </cell>
          <cell r="H729">
            <v>-1.3809096678753259</v>
          </cell>
          <cell r="I729">
            <v>43584632.485000007</v>
          </cell>
          <cell r="J729">
            <v>38821297.129999995</v>
          </cell>
          <cell r="K729">
            <v>-4763335.3550000116</v>
          </cell>
          <cell r="L729">
            <v>-10.928933166155183</v>
          </cell>
        </row>
        <row r="730">
          <cell r="C730" t="str">
            <v>22302</v>
          </cell>
          <cell r="D730" t="str">
            <v>พนมดงรัก เฉลิมพระเกียรติ 80 พรรษา,รพช.</v>
          </cell>
          <cell r="E730">
            <v>18194465</v>
          </cell>
          <cell r="F730">
            <v>30378243.079999998</v>
          </cell>
          <cell r="G730">
            <v>12183778.079999998</v>
          </cell>
          <cell r="H730">
            <v>66.964200816017396</v>
          </cell>
          <cell r="I730">
            <v>41302688.515000001</v>
          </cell>
          <cell r="J730">
            <v>41812326.149999999</v>
          </cell>
          <cell r="K730">
            <v>509637.63499999791</v>
          </cell>
          <cell r="L730">
            <v>1.2339091069456931</v>
          </cell>
        </row>
        <row r="731">
          <cell r="C731" t="str">
            <v>27842</v>
          </cell>
          <cell r="D731" t="str">
            <v>เขวาสินรินทร์,รพช.</v>
          </cell>
          <cell r="E731">
            <v>8786011.3999999985</v>
          </cell>
          <cell r="F731">
            <v>9446828.9400000013</v>
          </cell>
          <cell r="G731">
            <v>660817.54000000283</v>
          </cell>
          <cell r="H731">
            <v>7.5212461026399637</v>
          </cell>
          <cell r="I731">
            <v>26999849.419999998</v>
          </cell>
          <cell r="J731">
            <v>24500610.09</v>
          </cell>
          <cell r="K731">
            <v>-2499239.3299999982</v>
          </cell>
          <cell r="L731">
            <v>-9.2564935867705245</v>
          </cell>
        </row>
        <row r="732">
          <cell r="C732" t="str">
            <v>27843</v>
          </cell>
          <cell r="D732" t="str">
            <v>ศรีณรงค์,รพช.</v>
          </cell>
          <cell r="E732">
            <v>7775001.0949999997</v>
          </cell>
          <cell r="F732">
            <v>8656289.4600000009</v>
          </cell>
          <cell r="G732">
            <v>881288.36500000115</v>
          </cell>
          <cell r="H732">
            <v>11.334896988847321</v>
          </cell>
          <cell r="I732">
            <v>26886059.094999999</v>
          </cell>
          <cell r="J732">
            <v>26566447.469999999</v>
          </cell>
          <cell r="K732">
            <v>-319611.625</v>
          </cell>
          <cell r="L732">
            <v>-1.1887633805708557</v>
          </cell>
        </row>
        <row r="733">
          <cell r="C733" t="str">
            <v>27844</v>
          </cell>
          <cell r="D733" t="str">
            <v>โนนนารายณ์,รพช.</v>
          </cell>
          <cell r="E733">
            <v>8541271.7949999999</v>
          </cell>
          <cell r="F733">
            <v>8838923.9120000005</v>
          </cell>
          <cell r="G733">
            <v>297652.11700000055</v>
          </cell>
          <cell r="H733">
            <v>3.4848688127948813</v>
          </cell>
          <cell r="I733">
            <v>29208784.969999999</v>
          </cell>
          <cell r="J733">
            <v>29193848.080000002</v>
          </cell>
          <cell r="K733">
            <v>-14936.889999996871</v>
          </cell>
          <cell r="L733">
            <v>-5.1138347642116493E-2</v>
          </cell>
        </row>
        <row r="734">
          <cell r="E734">
            <v>1423451383.5700004</v>
          </cell>
          <cell r="F734">
            <v>1428732044.9919996</v>
          </cell>
          <cell r="G734">
            <v>5280661.4219998242</v>
          </cell>
          <cell r="H734">
            <v>0.37097588881159982</v>
          </cell>
          <cell r="I734">
            <v>2401682977.4949994</v>
          </cell>
          <cell r="J734">
            <v>2299675165.7999997</v>
          </cell>
          <cell r="K734">
            <v>-102007811.69499993</v>
          </cell>
          <cell r="L734">
            <v>-4.2473470749830611</v>
          </cell>
        </row>
        <row r="735">
          <cell r="E735">
            <v>7359096280.9550018</v>
          </cell>
          <cell r="F735">
            <v>7503453048.3219995</v>
          </cell>
          <cell r="G735">
            <v>144356767.3669996</v>
          </cell>
          <cell r="H735">
            <v>1.9616099838316858</v>
          </cell>
          <cell r="I735">
            <v>12044624948.734999</v>
          </cell>
          <cell r="J735">
            <v>11982311298.263</v>
          </cell>
          <cell r="K735">
            <v>-62313650.471999571</v>
          </cell>
          <cell r="L735">
            <v>-0.51735650331348959</v>
          </cell>
        </row>
        <row r="736">
          <cell r="C736" t="str">
            <v>10712</v>
          </cell>
          <cell r="D736" t="str">
            <v>มุกดาหาร,รพท.</v>
          </cell>
          <cell r="E736">
            <v>289442158.40499997</v>
          </cell>
          <cell r="F736">
            <v>283378848.28000003</v>
          </cell>
          <cell r="G736">
            <v>-6063310.1249999404</v>
          </cell>
          <cell r="H736">
            <v>-2.094826185104623</v>
          </cell>
          <cell r="I736">
            <v>370846340.02500004</v>
          </cell>
          <cell r="J736">
            <v>372646727.28999996</v>
          </cell>
          <cell r="K736">
            <v>1800387.2649999261</v>
          </cell>
          <cell r="L736">
            <v>0.48548066158036118</v>
          </cell>
        </row>
        <row r="737">
          <cell r="C737" t="str">
            <v>11113</v>
          </cell>
          <cell r="D737" t="str">
            <v>นิคมคำสร้อย,รพช.</v>
          </cell>
          <cell r="E737">
            <v>33134380</v>
          </cell>
          <cell r="F737">
            <v>33885593.07</v>
          </cell>
          <cell r="G737">
            <v>751213.0700000003</v>
          </cell>
          <cell r="H737">
            <v>2.2671710471117925</v>
          </cell>
          <cell r="I737">
            <v>50113969.5</v>
          </cell>
          <cell r="J737">
            <v>49692122.430000007</v>
          </cell>
          <cell r="K737">
            <v>-421847.06999999285</v>
          </cell>
          <cell r="L737">
            <v>-0.84177540555831021</v>
          </cell>
        </row>
        <row r="738">
          <cell r="C738" t="str">
            <v>11114</v>
          </cell>
          <cell r="D738" t="str">
            <v>ดอนตาล,รพช.</v>
          </cell>
          <cell r="E738">
            <v>29290000</v>
          </cell>
          <cell r="F738">
            <v>31608106.559999999</v>
          </cell>
          <cell r="G738">
            <v>2318106.5599999987</v>
          </cell>
          <cell r="H738">
            <v>7.9143276203482369</v>
          </cell>
          <cell r="I738">
            <v>44985015</v>
          </cell>
          <cell r="J738">
            <v>49462999.729999997</v>
          </cell>
          <cell r="K738">
            <v>4477984.7299999967</v>
          </cell>
          <cell r="L738">
            <v>9.954391990310544</v>
          </cell>
        </row>
        <row r="739">
          <cell r="C739" t="str">
            <v>11115</v>
          </cell>
          <cell r="D739" t="str">
            <v>ดงหลวง,รพช.</v>
          </cell>
          <cell r="E739">
            <v>22674200</v>
          </cell>
          <cell r="F739">
            <v>23935405.949999996</v>
          </cell>
          <cell r="G739">
            <v>1261205.9499999955</v>
          </cell>
          <cell r="H739">
            <v>5.5622952518721522</v>
          </cell>
          <cell r="I739">
            <v>40789858.5</v>
          </cell>
          <cell r="J739">
            <v>39255884.829999998</v>
          </cell>
          <cell r="K739">
            <v>-1533973.6700000018</v>
          </cell>
          <cell r="L739">
            <v>-3.760674163652717</v>
          </cell>
        </row>
        <row r="740">
          <cell r="C740" t="str">
            <v>11116</v>
          </cell>
          <cell r="D740" t="str">
            <v>คำชะอี,รพช.</v>
          </cell>
          <cell r="E740">
            <v>37819876.5</v>
          </cell>
          <cell r="F740">
            <v>43471486.349999994</v>
          </cell>
          <cell r="G740">
            <v>5651609.849999994</v>
          </cell>
          <cell r="H740">
            <v>14.943491023827098</v>
          </cell>
          <cell r="I740">
            <v>51457443</v>
          </cell>
          <cell r="J740">
            <v>54861514.859999999</v>
          </cell>
          <cell r="K740">
            <v>3404071.8599999994</v>
          </cell>
          <cell r="L740">
            <v>6.6153148340464556</v>
          </cell>
        </row>
        <row r="741">
          <cell r="C741" t="str">
            <v>11117</v>
          </cell>
          <cell r="D741" t="str">
            <v>หว้านใหญ่,รพช.</v>
          </cell>
          <cell r="E741">
            <v>23836250</v>
          </cell>
          <cell r="F741">
            <v>20918188.960000001</v>
          </cell>
          <cell r="G741">
            <v>-2918061.0399999991</v>
          </cell>
          <cell r="H741">
            <v>-12.242114594367818</v>
          </cell>
          <cell r="I741">
            <v>31365400</v>
          </cell>
          <cell r="J741">
            <v>30584531.990000002</v>
          </cell>
          <cell r="K741">
            <v>-780868.00999999791</v>
          </cell>
          <cell r="L741">
            <v>-2.4895840958508355</v>
          </cell>
        </row>
        <row r="742">
          <cell r="C742" t="str">
            <v>11118</v>
          </cell>
          <cell r="D742" t="str">
            <v>หนองสูง,รพช.</v>
          </cell>
          <cell r="E742">
            <v>27096845</v>
          </cell>
          <cell r="F742">
            <v>26510248.390000001</v>
          </cell>
          <cell r="G742">
            <v>-586596.6099999994</v>
          </cell>
          <cell r="H742">
            <v>-2.1648151657508445</v>
          </cell>
          <cell r="I742">
            <v>41895978</v>
          </cell>
          <cell r="J742">
            <v>39250104.060000002</v>
          </cell>
          <cell r="K742">
            <v>-2645873.9399999976</v>
          </cell>
          <cell r="L742">
            <v>-6.3153411527951384</v>
          </cell>
        </row>
        <row r="743">
          <cell r="E743">
            <v>463293709.90499997</v>
          </cell>
          <cell r="F743">
            <v>463707877.56</v>
          </cell>
          <cell r="G743">
            <v>414167.65500004962</v>
          </cell>
          <cell r="H743">
            <v>8.9396347531887743E-2</v>
          </cell>
          <cell r="I743">
            <v>631454004.0250001</v>
          </cell>
          <cell r="J743">
            <v>635753885.19000006</v>
          </cell>
          <cell r="K743">
            <v>4299881.1649999321</v>
          </cell>
          <cell r="L743">
            <v>0.68094922790761081</v>
          </cell>
        </row>
        <row r="744">
          <cell r="C744" t="str">
            <v>10701</v>
          </cell>
          <cell r="D744" t="str">
            <v>ยโสธร,รพท.</v>
          </cell>
          <cell r="E744">
            <v>284589150</v>
          </cell>
          <cell r="F744">
            <v>285375928.96999997</v>
          </cell>
          <cell r="G744">
            <v>786778.96999996901</v>
          </cell>
          <cell r="H744">
            <v>0.27646133733488049</v>
          </cell>
          <cell r="I744">
            <v>407623950</v>
          </cell>
          <cell r="J744">
            <v>410858069.84000003</v>
          </cell>
          <cell r="K744">
            <v>3234119.8400000334</v>
          </cell>
          <cell r="L744">
            <v>0.79340770825660112</v>
          </cell>
        </row>
        <row r="745">
          <cell r="C745" t="str">
            <v>10963</v>
          </cell>
          <cell r="D745" t="str">
            <v>ทรายมูล,รพช.</v>
          </cell>
          <cell r="E745">
            <v>25051599.474999998</v>
          </cell>
          <cell r="F745">
            <v>25143343.129999995</v>
          </cell>
          <cell r="G745">
            <v>91743.654999997467</v>
          </cell>
          <cell r="H745">
            <v>0.36621875218607164</v>
          </cell>
          <cell r="I745">
            <v>36317685.515000001</v>
          </cell>
          <cell r="J745">
            <v>37616855.920000002</v>
          </cell>
          <cell r="K745">
            <v>1299170.4050000012</v>
          </cell>
          <cell r="L745">
            <v>3.5772389858473095</v>
          </cell>
        </row>
        <row r="746">
          <cell r="C746" t="str">
            <v>10964</v>
          </cell>
          <cell r="D746" t="str">
            <v>กุดชุม,รพช.</v>
          </cell>
          <cell r="E746">
            <v>39444555</v>
          </cell>
          <cell r="F746">
            <v>36700907.239999995</v>
          </cell>
          <cell r="G746">
            <v>-2743647.7600000054</v>
          </cell>
          <cell r="H746">
            <v>-6.9557072199192147</v>
          </cell>
          <cell r="I746">
            <v>61812000</v>
          </cell>
          <cell r="J746">
            <v>59899001.179999992</v>
          </cell>
          <cell r="K746">
            <v>-1912998.8200000077</v>
          </cell>
          <cell r="L746">
            <v>-3.0948664013460294</v>
          </cell>
        </row>
        <row r="747">
          <cell r="C747" t="str">
            <v>10965</v>
          </cell>
          <cell r="D747" t="str">
            <v>คำเขื่อนแก้ว,รพช.</v>
          </cell>
          <cell r="E747">
            <v>46019300</v>
          </cell>
          <cell r="F747">
            <v>45043483.609999999</v>
          </cell>
          <cell r="G747">
            <v>-975816.3900000006</v>
          </cell>
          <cell r="H747">
            <v>-2.1204503110651416</v>
          </cell>
          <cell r="I747">
            <v>68212699.5</v>
          </cell>
          <cell r="J747">
            <v>67886681.230000004</v>
          </cell>
          <cell r="K747">
            <v>-326018.26999999583</v>
          </cell>
          <cell r="L747">
            <v>-0.47794365622488794</v>
          </cell>
        </row>
        <row r="748">
          <cell r="C748" t="str">
            <v>10966</v>
          </cell>
          <cell r="D748" t="str">
            <v>ป่าติ้ว,รพช.</v>
          </cell>
          <cell r="E748">
            <v>21238750</v>
          </cell>
          <cell r="F748">
            <v>21174313.270000003</v>
          </cell>
          <cell r="G748">
            <v>-64436.729999996722</v>
          </cell>
          <cell r="H748">
            <v>-0.30339229003588591</v>
          </cell>
          <cell r="I748">
            <v>35962500</v>
          </cell>
          <cell r="J748">
            <v>34146210.75</v>
          </cell>
          <cell r="K748">
            <v>-1816289.25</v>
          </cell>
          <cell r="L748">
            <v>-5.050508863399374</v>
          </cell>
        </row>
        <row r="749">
          <cell r="C749" t="str">
            <v>10967</v>
          </cell>
          <cell r="D749" t="str">
            <v>มหาชนะชัย,รพช.</v>
          </cell>
          <cell r="E749">
            <v>25714239</v>
          </cell>
          <cell r="F749">
            <v>28923880.979999997</v>
          </cell>
          <cell r="G749">
            <v>3209641.9799999967</v>
          </cell>
          <cell r="H749">
            <v>12.481963708900725</v>
          </cell>
          <cell r="I749">
            <v>45102854.5</v>
          </cell>
          <cell r="J749">
            <v>47644005.859999999</v>
          </cell>
          <cell r="K749">
            <v>2541151.3599999994</v>
          </cell>
          <cell r="L749">
            <v>5.6341253523100168</v>
          </cell>
        </row>
        <row r="750">
          <cell r="C750" t="str">
            <v>10968</v>
          </cell>
          <cell r="D750" t="str">
            <v>ค้อวัง,รพช.</v>
          </cell>
          <cell r="E750">
            <v>19954400</v>
          </cell>
          <cell r="F750">
            <v>18338268.469999999</v>
          </cell>
          <cell r="G750">
            <v>-1616131.5300000012</v>
          </cell>
          <cell r="H750">
            <v>-8.0991236519263978</v>
          </cell>
          <cell r="I750">
            <v>30975460</v>
          </cell>
          <cell r="J750">
            <v>30486038.890000001</v>
          </cell>
          <cell r="K750">
            <v>-489421.1099999994</v>
          </cell>
          <cell r="L750">
            <v>-1.5800285451773741</v>
          </cell>
        </row>
        <row r="751">
          <cell r="C751" t="str">
            <v>10969</v>
          </cell>
          <cell r="D751" t="str">
            <v>ไทยเจริญ,รพช.</v>
          </cell>
          <cell r="E751">
            <v>17636423</v>
          </cell>
          <cell r="F751">
            <v>18342810.879999999</v>
          </cell>
          <cell r="G751">
            <v>706387.87999999896</v>
          </cell>
          <cell r="H751">
            <v>4.0052786214075207</v>
          </cell>
          <cell r="I751">
            <v>30146486</v>
          </cell>
          <cell r="J751">
            <v>30628586.82</v>
          </cell>
          <cell r="K751">
            <v>482100.8200000003</v>
          </cell>
          <cell r="L751">
            <v>1.5991940818575017</v>
          </cell>
        </row>
        <row r="752">
          <cell r="C752" t="str">
            <v>11444</v>
          </cell>
          <cell r="D752" t="str">
            <v>สมเด็จพระยุพราชเลิงนกทา,รพช.</v>
          </cell>
          <cell r="E752">
            <v>79370000</v>
          </cell>
          <cell r="F752">
            <v>76504939.75999999</v>
          </cell>
          <cell r="G752">
            <v>-2865060.2400000095</v>
          </cell>
          <cell r="H752">
            <v>-3.6097520977699507</v>
          </cell>
          <cell r="I752">
            <v>125525000</v>
          </cell>
          <cell r="J752">
            <v>122163750.48000002</v>
          </cell>
          <cell r="K752">
            <v>-3361249.5199999809</v>
          </cell>
          <cell r="L752">
            <v>-2.6777530531766427</v>
          </cell>
        </row>
        <row r="753">
          <cell r="E753">
            <v>559018416.47500002</v>
          </cell>
          <cell r="F753">
            <v>555547876.30999994</v>
          </cell>
          <cell r="G753">
            <v>-3470540.1650000513</v>
          </cell>
          <cell r="H753">
            <v>-0.62082751886498144</v>
          </cell>
          <cell r="I753">
            <v>841678635.51499999</v>
          </cell>
          <cell r="J753">
            <v>841329200.97000015</v>
          </cell>
          <cell r="K753">
            <v>-349434.54499994963</v>
          </cell>
          <cell r="L753">
            <v>-4.1516385263377899E-2</v>
          </cell>
        </row>
        <row r="754">
          <cell r="C754" t="str">
            <v>10700</v>
          </cell>
          <cell r="D754" t="str">
            <v>ศรีสะเกษ,รพท.</v>
          </cell>
          <cell r="E754">
            <v>572566192.59500003</v>
          </cell>
          <cell r="F754">
            <v>591121971.06000006</v>
          </cell>
          <cell r="G754">
            <v>18555778.465000033</v>
          </cell>
          <cell r="H754">
            <v>3.2408093081606912</v>
          </cell>
          <cell r="I754">
            <v>880310000</v>
          </cell>
          <cell r="J754">
            <v>889633028.94000006</v>
          </cell>
          <cell r="K754">
            <v>9323028.9400000572</v>
          </cell>
          <cell r="L754">
            <v>1.0590620281491814</v>
          </cell>
        </row>
        <row r="755">
          <cell r="C755" t="str">
            <v>10927</v>
          </cell>
          <cell r="D755" t="str">
            <v>ยางชุมน้อย,รพช.</v>
          </cell>
          <cell r="E755">
            <v>22779000</v>
          </cell>
          <cell r="F755">
            <v>22503800.469999999</v>
          </cell>
          <cell r="G755">
            <v>-275199.53000000119</v>
          </cell>
          <cell r="H755">
            <v>-1.2081282321436464</v>
          </cell>
          <cell r="I755">
            <v>38168099.350000001</v>
          </cell>
          <cell r="J755">
            <v>38620082.780000001</v>
          </cell>
          <cell r="K755">
            <v>451983.4299999997</v>
          </cell>
          <cell r="L755">
            <v>1.1841916094781901</v>
          </cell>
        </row>
        <row r="756">
          <cell r="C756" t="str">
            <v>10928</v>
          </cell>
          <cell r="D756" t="str">
            <v>กันทรารมย์,รพช.</v>
          </cell>
          <cell r="E756">
            <v>69730393.810000002</v>
          </cell>
          <cell r="F756">
            <v>53181025.899999999</v>
          </cell>
          <cell r="G756">
            <v>-16549367.910000004</v>
          </cell>
          <cell r="H756">
            <v>-23.733363610556101</v>
          </cell>
          <cell r="I756">
            <v>104347909.46999998</v>
          </cell>
          <cell r="J756">
            <v>90911635.24000001</v>
          </cell>
          <cell r="K756">
            <v>-13436274.229999974</v>
          </cell>
          <cell r="L756">
            <v>-12.876419181031032</v>
          </cell>
        </row>
        <row r="757">
          <cell r="C757" t="str">
            <v>10929</v>
          </cell>
          <cell r="D757" t="str">
            <v>กันทรลักษ์,รพช.</v>
          </cell>
          <cell r="E757">
            <v>118732435</v>
          </cell>
          <cell r="F757">
            <v>113858748.64999999</v>
          </cell>
          <cell r="G757">
            <v>-4873686.3500000089</v>
          </cell>
          <cell r="H757">
            <v>-4.104764085736142</v>
          </cell>
          <cell r="I757">
            <v>205170337.5</v>
          </cell>
          <cell r="J757">
            <v>208224973.81999999</v>
          </cell>
          <cell r="K757">
            <v>3054636.3199999928</v>
          </cell>
          <cell r="L757">
            <v>1.4888294074186006</v>
          </cell>
        </row>
        <row r="758">
          <cell r="C758" t="str">
            <v>10930</v>
          </cell>
          <cell r="D758" t="str">
            <v>ขุขันธ์,รพช.</v>
          </cell>
          <cell r="E758">
            <v>74167409.834999993</v>
          </cell>
          <cell r="F758">
            <v>74107584.359999999</v>
          </cell>
          <cell r="G758">
            <v>-59825.47499999404</v>
          </cell>
          <cell r="H758">
            <v>-8.0662753537015228E-2</v>
          </cell>
          <cell r="I758">
            <v>133496433.80500001</v>
          </cell>
          <cell r="J758">
            <v>132329208.37</v>
          </cell>
          <cell r="K758">
            <v>-1167225.4350000024</v>
          </cell>
          <cell r="L758">
            <v>-0.8743495251004112</v>
          </cell>
        </row>
        <row r="759">
          <cell r="C759" t="str">
            <v>10931</v>
          </cell>
          <cell r="D759" t="str">
            <v>ไพรบึง,รพช.</v>
          </cell>
          <cell r="E759">
            <v>24438232.655000001</v>
          </cell>
          <cell r="F759">
            <v>24581237.280000001</v>
          </cell>
          <cell r="G759">
            <v>143004.625</v>
          </cell>
          <cell r="H759">
            <v>0.58516762246610998</v>
          </cell>
          <cell r="I759">
            <v>45043459.875</v>
          </cell>
          <cell r="J759">
            <v>43678295.480000004</v>
          </cell>
          <cell r="K759">
            <v>-1365164.3949999958</v>
          </cell>
          <cell r="L759">
            <v>-3.0307716121018689</v>
          </cell>
        </row>
        <row r="760">
          <cell r="C760" t="str">
            <v>10932</v>
          </cell>
          <cell r="D760" t="str">
            <v>ปรางค์กู่,รพช.</v>
          </cell>
          <cell r="E760">
            <v>30864545</v>
          </cell>
          <cell r="F760">
            <v>31954840.960000001</v>
          </cell>
          <cell r="G760">
            <v>1090295.9600000009</v>
          </cell>
          <cell r="H760">
            <v>3.5325191412995101</v>
          </cell>
          <cell r="I760">
            <v>58572266.32</v>
          </cell>
          <cell r="J760">
            <v>59995576.509999998</v>
          </cell>
          <cell r="K760">
            <v>1423310.1899999976</v>
          </cell>
          <cell r="L760">
            <v>2.4300070313550357</v>
          </cell>
        </row>
        <row r="761">
          <cell r="C761" t="str">
            <v>10933</v>
          </cell>
          <cell r="D761" t="str">
            <v>ขุนหาญ,รพช.</v>
          </cell>
          <cell r="E761">
            <v>70701033.5</v>
          </cell>
          <cell r="F761">
            <v>60095717.390000001</v>
          </cell>
          <cell r="G761">
            <v>-10605316.109999999</v>
          </cell>
          <cell r="H761">
            <v>-15.000227839668002</v>
          </cell>
          <cell r="I761">
            <v>108406111.785</v>
          </cell>
          <cell r="J761">
            <v>106525084.27999999</v>
          </cell>
          <cell r="K761">
            <v>-1881027.5050000101</v>
          </cell>
          <cell r="L761">
            <v>-1.7351673941877188</v>
          </cell>
        </row>
        <row r="762">
          <cell r="C762" t="str">
            <v>10934</v>
          </cell>
          <cell r="D762" t="str">
            <v>ราษีไศล,รพช.</v>
          </cell>
          <cell r="E762">
            <v>68557772.099999994</v>
          </cell>
          <cell r="F762">
            <v>64637450.259999998</v>
          </cell>
          <cell r="G762">
            <v>-3920321.8399999961</v>
          </cell>
          <cell r="H762">
            <v>-5.718274850416261</v>
          </cell>
          <cell r="I762">
            <v>103097268</v>
          </cell>
          <cell r="J762">
            <v>102586024.72999999</v>
          </cell>
          <cell r="K762">
            <v>-511243.27000001073</v>
          </cell>
          <cell r="L762">
            <v>-0.49588440112691518</v>
          </cell>
        </row>
        <row r="763">
          <cell r="C763" t="str">
            <v>10935</v>
          </cell>
          <cell r="D763" t="str">
            <v>อุทุมพรพิสัย,รพช.</v>
          </cell>
          <cell r="E763">
            <v>84160351.549999997</v>
          </cell>
          <cell r="F763">
            <v>76882511.689999998</v>
          </cell>
          <cell r="G763">
            <v>-7277839.8599999994</v>
          </cell>
          <cell r="H763">
            <v>-8.6475872854169413</v>
          </cell>
          <cell r="I763">
            <v>131108972.66499999</v>
          </cell>
          <cell r="J763">
            <v>130665126.31000002</v>
          </cell>
          <cell r="K763">
            <v>-443846.35499997437</v>
          </cell>
          <cell r="L763">
            <v>-0.33853240245734967</v>
          </cell>
        </row>
        <row r="764">
          <cell r="C764" t="str">
            <v>10936</v>
          </cell>
          <cell r="D764" t="str">
            <v>บึงบูรพ์,รพช.</v>
          </cell>
          <cell r="E764">
            <v>18220838.169999998</v>
          </cell>
          <cell r="F764">
            <v>18155791.549999997</v>
          </cell>
          <cell r="G764">
            <v>-65046.620000001043</v>
          </cell>
          <cell r="H764">
            <v>-0.35699027340629225</v>
          </cell>
          <cell r="I764">
            <v>31663709.350000001</v>
          </cell>
          <cell r="J764">
            <v>28249740.890000001</v>
          </cell>
          <cell r="K764">
            <v>-3413968.4600000009</v>
          </cell>
          <cell r="L764">
            <v>-10.781959947469012</v>
          </cell>
        </row>
        <row r="765">
          <cell r="C765" t="str">
            <v>10937</v>
          </cell>
          <cell r="D765" t="str">
            <v>ห้วยทับทัน,รพช.</v>
          </cell>
          <cell r="E765">
            <v>25546670.425000001</v>
          </cell>
          <cell r="F765">
            <v>31322249.809999999</v>
          </cell>
          <cell r="G765">
            <v>5775579.3849999979</v>
          </cell>
          <cell r="H765">
            <v>22.607953556828328</v>
          </cell>
          <cell r="I765">
            <v>42436733.955000006</v>
          </cell>
          <cell r="J765">
            <v>45896071.610000007</v>
          </cell>
          <cell r="K765">
            <v>3459337.6550000012</v>
          </cell>
          <cell r="L765">
            <v>8.1517528155401635</v>
          </cell>
        </row>
        <row r="766">
          <cell r="C766" t="str">
            <v>10938</v>
          </cell>
          <cell r="D766" t="str">
            <v>โนนคูณ,รพช.</v>
          </cell>
          <cell r="E766">
            <v>21930250</v>
          </cell>
          <cell r="F766">
            <v>20708531.18</v>
          </cell>
          <cell r="G766">
            <v>-1221718.8200000003</v>
          </cell>
          <cell r="H766">
            <v>-5.5709297431629841</v>
          </cell>
          <cell r="I766">
            <v>43612059.269999996</v>
          </cell>
          <cell r="J766">
            <v>39531031.030000001</v>
          </cell>
          <cell r="K766">
            <v>-4081028.2399999946</v>
          </cell>
          <cell r="L766">
            <v>-9.3575683155307114</v>
          </cell>
        </row>
        <row r="767">
          <cell r="C767" t="str">
            <v>10939</v>
          </cell>
          <cell r="D767" t="str">
            <v>ศรีรัตนะ,รพช.</v>
          </cell>
          <cell r="E767">
            <v>30924250</v>
          </cell>
          <cell r="F767">
            <v>33230258.349999998</v>
          </cell>
          <cell r="G767">
            <v>2306008.3499999978</v>
          </cell>
          <cell r="H767">
            <v>7.4569580507207052</v>
          </cell>
          <cell r="I767">
            <v>56661607.5</v>
          </cell>
          <cell r="J767">
            <v>59132228.270000011</v>
          </cell>
          <cell r="K767">
            <v>2470620.7700000107</v>
          </cell>
          <cell r="L767">
            <v>4.3603082916417621</v>
          </cell>
        </row>
        <row r="768">
          <cell r="C768" t="str">
            <v>10940</v>
          </cell>
          <cell r="D768" t="str">
            <v>วังหิน,รพช.</v>
          </cell>
          <cell r="E768">
            <v>21896000</v>
          </cell>
          <cell r="F768">
            <v>23287898.559999995</v>
          </cell>
          <cell r="G768">
            <v>1391898.5599999949</v>
          </cell>
          <cell r="H768">
            <v>6.3568622579466343</v>
          </cell>
          <cell r="I768">
            <v>41451428</v>
          </cell>
          <cell r="J768">
            <v>42089047.439999998</v>
          </cell>
          <cell r="K768">
            <v>637619.43999999762</v>
          </cell>
          <cell r="L768">
            <v>1.5382327479767346</v>
          </cell>
        </row>
        <row r="769">
          <cell r="C769" t="str">
            <v>10941</v>
          </cell>
          <cell r="D769" t="str">
            <v>น้ำเกลี้ยง,รพช.</v>
          </cell>
          <cell r="E769">
            <v>28344750</v>
          </cell>
          <cell r="F769">
            <v>20598279.93</v>
          </cell>
          <cell r="G769">
            <v>-7746470.0700000003</v>
          </cell>
          <cell r="H769">
            <v>-27.329470431032206</v>
          </cell>
          <cell r="I769">
            <v>48244400</v>
          </cell>
          <cell r="J769">
            <v>42775331.699999996</v>
          </cell>
          <cell r="K769">
            <v>-5469068.3000000045</v>
          </cell>
          <cell r="L769">
            <v>-11.336172281135228</v>
          </cell>
        </row>
        <row r="770">
          <cell r="C770" t="str">
            <v>10942</v>
          </cell>
          <cell r="D770" t="str">
            <v>ภูสิงห์,รพช.</v>
          </cell>
          <cell r="E770">
            <v>24111674.035</v>
          </cell>
          <cell r="F770">
            <v>24278418.84</v>
          </cell>
          <cell r="G770">
            <v>166744.8049999997</v>
          </cell>
          <cell r="H770">
            <v>0.69155216994869972</v>
          </cell>
          <cell r="I770">
            <v>46703637.255000003</v>
          </cell>
          <cell r="J770">
            <v>48125557.25</v>
          </cell>
          <cell r="K770">
            <v>1421919.9949999973</v>
          </cell>
          <cell r="L770">
            <v>3.0445594359950396</v>
          </cell>
        </row>
        <row r="771">
          <cell r="C771" t="str">
            <v>10943</v>
          </cell>
          <cell r="D771" t="str">
            <v>เมืองจันทร์,รพช.</v>
          </cell>
          <cell r="E771">
            <v>13935172.879999999</v>
          </cell>
          <cell r="F771">
            <v>13375695.859999999</v>
          </cell>
          <cell r="G771">
            <v>-559477.01999999955</v>
          </cell>
          <cell r="H771">
            <v>-4.0148552502206165</v>
          </cell>
          <cell r="I771">
            <v>30088174.785</v>
          </cell>
          <cell r="J771">
            <v>28835588.495000001</v>
          </cell>
          <cell r="K771">
            <v>-1252586.2899999991</v>
          </cell>
          <cell r="L771">
            <v>-4.163051760203337</v>
          </cell>
        </row>
        <row r="772">
          <cell r="C772" t="str">
            <v>23125</v>
          </cell>
          <cell r="D772" t="str">
            <v>เบญจลักษ์เฉลิมพระเกียรติ 80 พรรษา,รพช.</v>
          </cell>
          <cell r="E772">
            <v>27700958.155000001</v>
          </cell>
          <cell r="F772">
            <v>17281101.189999998</v>
          </cell>
          <cell r="G772">
            <v>-10419856.965000004</v>
          </cell>
          <cell r="H772">
            <v>-37.61551101119305</v>
          </cell>
          <cell r="I772">
            <v>41722453.640000001</v>
          </cell>
          <cell r="J772">
            <v>37870113.840000004</v>
          </cell>
          <cell r="K772">
            <v>-3852339.799999997</v>
          </cell>
          <cell r="L772">
            <v>-9.2332532339533735</v>
          </cell>
        </row>
        <row r="773">
          <cell r="C773" t="str">
            <v>28014</v>
          </cell>
          <cell r="D773" t="str">
            <v>พยุห์,รพช.</v>
          </cell>
          <cell r="E773">
            <v>17274699.640000001</v>
          </cell>
          <cell r="F773">
            <v>11259631.139999999</v>
          </cell>
          <cell r="G773">
            <v>-6015068.5000000019</v>
          </cell>
          <cell r="H773">
            <v>-34.820104692714651</v>
          </cell>
          <cell r="I773">
            <v>29350398.109999999</v>
          </cell>
          <cell r="J773">
            <v>26253989.950000003</v>
          </cell>
          <cell r="K773">
            <v>-3096408.1599999964</v>
          </cell>
          <cell r="L773">
            <v>-10.549799523656262</v>
          </cell>
        </row>
        <row r="774">
          <cell r="C774" t="str">
            <v>28015</v>
          </cell>
          <cell r="D774" t="str">
            <v>โพธิ์ศรีสุวรรณ,รพช.</v>
          </cell>
          <cell r="E774">
            <v>9700602.1050000004</v>
          </cell>
          <cell r="F774">
            <v>10325007.609999999</v>
          </cell>
          <cell r="G774">
            <v>624405.50499999896</v>
          </cell>
          <cell r="H774">
            <v>6.4367706070343864</v>
          </cell>
          <cell r="I774">
            <v>26909861.829999994</v>
          </cell>
          <cell r="J774">
            <v>26002262.339999996</v>
          </cell>
          <cell r="K774">
            <v>-907599.48999999836</v>
          </cell>
          <cell r="L774">
            <v>-3.3727393166626247</v>
          </cell>
        </row>
        <row r="775">
          <cell r="C775" t="str">
            <v>28016</v>
          </cell>
          <cell r="D775" t="str">
            <v>ศิลาลาด,รพช.</v>
          </cell>
          <cell r="E775">
            <v>7055695.625</v>
          </cell>
          <cell r="F775">
            <v>9008141.5399999991</v>
          </cell>
          <cell r="G775">
            <v>1952445.9149999991</v>
          </cell>
          <cell r="H775">
            <v>27.671912434573017</v>
          </cell>
          <cell r="I775">
            <v>22680377.164999999</v>
          </cell>
          <cell r="J775">
            <v>22231968.220000003</v>
          </cell>
          <cell r="K775">
            <v>-448408.94499999657</v>
          </cell>
          <cell r="L775">
            <v>-1.9770788719156496</v>
          </cell>
        </row>
        <row r="776">
          <cell r="E776">
            <v>1383338927.0800004</v>
          </cell>
          <cell r="F776">
            <v>1345755893.5799997</v>
          </cell>
          <cell r="G776">
            <v>-37583033.499999993</v>
          </cell>
          <cell r="H776">
            <v>-2.7168348091910892</v>
          </cell>
          <cell r="I776">
            <v>2269245699.6300001</v>
          </cell>
          <cell r="J776">
            <v>2250161967.4949999</v>
          </cell>
          <cell r="K776">
            <v>-19083732.134999901</v>
          </cell>
          <cell r="L776">
            <v>-0.84097249311132316</v>
          </cell>
        </row>
        <row r="777">
          <cell r="C777" t="str">
            <v>10703</v>
          </cell>
          <cell r="D777" t="str">
            <v>อำนาจเจริญ,รพท.</v>
          </cell>
          <cell r="E777">
            <v>253571600</v>
          </cell>
          <cell r="F777">
            <v>235091427.55000001</v>
          </cell>
          <cell r="G777">
            <v>-18480172.449999988</v>
          </cell>
          <cell r="H777">
            <v>-7.2879504053292994</v>
          </cell>
          <cell r="I777">
            <v>348441600</v>
          </cell>
          <cell r="J777">
            <v>336505899.30999994</v>
          </cell>
          <cell r="K777">
            <v>-11935700.690000057</v>
          </cell>
          <cell r="L777">
            <v>-3.4254522680414903</v>
          </cell>
        </row>
        <row r="778">
          <cell r="C778" t="str">
            <v>10985</v>
          </cell>
          <cell r="D778" t="str">
            <v>ชานุมาน,รพช.</v>
          </cell>
          <cell r="E778">
            <v>26157450</v>
          </cell>
          <cell r="F778">
            <v>24653623.149999999</v>
          </cell>
          <cell r="G778">
            <v>-1503826.8500000015</v>
          </cell>
          <cell r="H778">
            <v>-5.7491339943304931</v>
          </cell>
          <cell r="I778">
            <v>44471278.765000001</v>
          </cell>
          <cell r="J778">
            <v>43623682.460000001</v>
          </cell>
          <cell r="K778">
            <v>-847596.3049999997</v>
          </cell>
          <cell r="L778">
            <v>-1.9059409320765452</v>
          </cell>
        </row>
        <row r="779">
          <cell r="C779" t="str">
            <v>10986</v>
          </cell>
          <cell r="D779" t="str">
            <v>ปทุมราชวงศา,รพช.</v>
          </cell>
          <cell r="E779">
            <v>25827640.074999996</v>
          </cell>
          <cell r="F779">
            <v>27567134.160000004</v>
          </cell>
          <cell r="G779">
            <v>1739494.0850000083</v>
          </cell>
          <cell r="H779">
            <v>6.7350097800215254</v>
          </cell>
          <cell r="I779">
            <v>51668885.689999998</v>
          </cell>
          <cell r="J779">
            <v>52374416.699999996</v>
          </cell>
          <cell r="K779">
            <v>705531.00999999791</v>
          </cell>
          <cell r="L779">
            <v>1.365485244317058</v>
          </cell>
        </row>
        <row r="780">
          <cell r="C780" t="str">
            <v>10987</v>
          </cell>
          <cell r="D780" t="str">
            <v>พนา,รพช.</v>
          </cell>
          <cell r="E780">
            <v>27172341.91</v>
          </cell>
          <cell r="F780">
            <v>28287177.829999998</v>
          </cell>
          <cell r="G780">
            <v>1114835.9199999981</v>
          </cell>
          <cell r="H780">
            <v>4.1028334020400159</v>
          </cell>
          <cell r="I780">
            <v>41488320</v>
          </cell>
          <cell r="J780">
            <v>41622389.079999998</v>
          </cell>
          <cell r="K780">
            <v>134069.07999999821</v>
          </cell>
          <cell r="L780">
            <v>0.32314897301215911</v>
          </cell>
        </row>
        <row r="781">
          <cell r="C781" t="str">
            <v>10988</v>
          </cell>
          <cell r="D781" t="str">
            <v>เสนางคนิคม,รพช.</v>
          </cell>
          <cell r="E781">
            <v>26627500</v>
          </cell>
          <cell r="F781">
            <v>26056028.190000001</v>
          </cell>
          <cell r="G781">
            <v>-571471.80999999866</v>
          </cell>
          <cell r="H781">
            <v>-2.1461714768566278</v>
          </cell>
          <cell r="I781">
            <v>41335000</v>
          </cell>
          <cell r="J781">
            <v>39457788.799999997</v>
          </cell>
          <cell r="K781">
            <v>-1877211.200000003</v>
          </cell>
          <cell r="L781">
            <v>-4.5414568767388479</v>
          </cell>
        </row>
        <row r="782">
          <cell r="C782" t="str">
            <v>10989</v>
          </cell>
          <cell r="D782" t="str">
            <v>หัวตะพาน,รพช.</v>
          </cell>
          <cell r="E782">
            <v>35880000</v>
          </cell>
          <cell r="F782">
            <v>35063428.799999997</v>
          </cell>
          <cell r="G782">
            <v>-816571.20000000298</v>
          </cell>
          <cell r="H782">
            <v>-2.2758394648829516</v>
          </cell>
          <cell r="I782">
            <v>65665940</v>
          </cell>
          <cell r="J782">
            <v>62398864.629999995</v>
          </cell>
          <cell r="K782">
            <v>-3267075.3700000048</v>
          </cell>
          <cell r="L782">
            <v>-4.9752967367862322</v>
          </cell>
        </row>
        <row r="783">
          <cell r="C783" t="str">
            <v>10990</v>
          </cell>
          <cell r="D783" t="str">
            <v>ลืออำนาจ,รพช.</v>
          </cell>
          <cell r="E783">
            <v>19656451.895</v>
          </cell>
          <cell r="F783">
            <v>20667869.940000001</v>
          </cell>
          <cell r="G783">
            <v>1011418.0450000018</v>
          </cell>
          <cell r="H783">
            <v>5.1454761541032523</v>
          </cell>
          <cell r="I783">
            <v>38211236.200000003</v>
          </cell>
          <cell r="J783">
            <v>37981643.43</v>
          </cell>
          <cell r="K783">
            <v>-229592.77000000328</v>
          </cell>
          <cell r="L783">
            <v>-0.6008514584513841</v>
          </cell>
        </row>
        <row r="784">
          <cell r="E784">
            <v>414892983.88</v>
          </cell>
          <cell r="F784">
            <v>397386689.62</v>
          </cell>
          <cell r="G784">
            <v>-17506294.259999983</v>
          </cell>
          <cell r="H784">
            <v>-4.2194722350531126</v>
          </cell>
          <cell r="I784">
            <v>631282260.65499997</v>
          </cell>
          <cell r="J784">
            <v>613964684.40999985</v>
          </cell>
          <cell r="K784">
            <v>-17317576.245000072</v>
          </cell>
          <cell r="L784">
            <v>-2.7432382191496818</v>
          </cell>
        </row>
        <row r="785">
          <cell r="C785" t="str">
            <v>10669</v>
          </cell>
          <cell r="D785" t="str">
            <v>สรรพสิทธิประสงค์,รพศ.</v>
          </cell>
          <cell r="E785">
            <v>1426008814.48</v>
          </cell>
          <cell r="F785">
            <v>1356143242.45</v>
          </cell>
          <cell r="G785">
            <v>-69865572.029999971</v>
          </cell>
          <cell r="H785">
            <v>-4.8993786939161899</v>
          </cell>
          <cell r="I785">
            <v>1888352729.22</v>
          </cell>
          <cell r="J785">
            <v>1845471721.9700003</v>
          </cell>
          <cell r="K785">
            <v>-42881007.249999762</v>
          </cell>
          <cell r="L785">
            <v>-2.2708155413163791</v>
          </cell>
        </row>
        <row r="786">
          <cell r="C786" t="str">
            <v>10944</v>
          </cell>
          <cell r="D786" t="str">
            <v>ศรีเมืองใหม่,รพช.</v>
          </cell>
          <cell r="E786">
            <v>28657312.509999994</v>
          </cell>
          <cell r="F786">
            <v>29201622.030000001</v>
          </cell>
          <cell r="G786">
            <v>544309.520000007</v>
          </cell>
          <cell r="H786">
            <v>1.8993739200424662</v>
          </cell>
          <cell r="I786">
            <v>59657297.574999988</v>
          </cell>
          <cell r="J786">
            <v>57078769.689999998</v>
          </cell>
          <cell r="K786">
            <v>-2578527.8849999905</v>
          </cell>
          <cell r="L786">
            <v>-4.3222338084595862</v>
          </cell>
        </row>
        <row r="787">
          <cell r="C787" t="str">
            <v>10945</v>
          </cell>
          <cell r="D787" t="str">
            <v>โขงเจียม,รพช.</v>
          </cell>
          <cell r="E787">
            <v>18512944</v>
          </cell>
          <cell r="F787">
            <v>18962630.57</v>
          </cell>
          <cell r="G787">
            <v>449686.5700000003</v>
          </cell>
          <cell r="H787">
            <v>2.4290386769386885</v>
          </cell>
          <cell r="I787">
            <v>36558586</v>
          </cell>
          <cell r="J787">
            <v>33178827.599999998</v>
          </cell>
          <cell r="K787">
            <v>-3379758.4000000022</v>
          </cell>
          <cell r="L787">
            <v>-9.2447733071514371</v>
          </cell>
        </row>
        <row r="788">
          <cell r="C788" t="str">
            <v>10946</v>
          </cell>
          <cell r="D788" t="str">
            <v>เขื่องใน,รพช.</v>
          </cell>
          <cell r="E788">
            <v>56434426.655000001</v>
          </cell>
          <cell r="F788">
            <v>62342287.699999996</v>
          </cell>
          <cell r="G788">
            <v>5907861.0449999943</v>
          </cell>
          <cell r="H788">
            <v>10.468540915842842</v>
          </cell>
          <cell r="I788">
            <v>98728901.629999995</v>
          </cell>
          <cell r="J788">
            <v>91835902.549999997</v>
          </cell>
          <cell r="K788">
            <v>-6892999.0799999982</v>
          </cell>
          <cell r="L788">
            <v>-6.9817439130766905</v>
          </cell>
        </row>
        <row r="789">
          <cell r="C789" t="str">
            <v>10947</v>
          </cell>
          <cell r="D789" t="str">
            <v>เขมราฐ,รพช.</v>
          </cell>
          <cell r="E789">
            <v>48331488.655000001</v>
          </cell>
          <cell r="F789">
            <v>45872774.489999995</v>
          </cell>
          <cell r="G789">
            <v>-2458714.1650000066</v>
          </cell>
          <cell r="H789">
            <v>-5.0871889805646342</v>
          </cell>
          <cell r="I789">
            <v>82820862.999999985</v>
          </cell>
          <cell r="J789">
            <v>74247582.149999991</v>
          </cell>
          <cell r="K789">
            <v>-8573280.849999994</v>
          </cell>
          <cell r="L789">
            <v>-10.351595648067558</v>
          </cell>
        </row>
        <row r="790">
          <cell r="C790" t="str">
            <v>10948</v>
          </cell>
          <cell r="D790" t="str">
            <v>นาจะหลวย,รพช.</v>
          </cell>
          <cell r="E790">
            <v>25655053.920000002</v>
          </cell>
          <cell r="F790">
            <v>25022507.659999996</v>
          </cell>
          <cell r="G790">
            <v>-632546.26000000536</v>
          </cell>
          <cell r="H790">
            <v>-2.4655814872674622</v>
          </cell>
          <cell r="I790">
            <v>51486280.219999999</v>
          </cell>
          <cell r="J790">
            <v>48211458.989999995</v>
          </cell>
          <cell r="K790">
            <v>-3274821.2300000042</v>
          </cell>
          <cell r="L790">
            <v>-6.3605706530103721</v>
          </cell>
        </row>
        <row r="791">
          <cell r="C791" t="str">
            <v>10949</v>
          </cell>
          <cell r="D791" t="str">
            <v>น้ำยืน,รพช.</v>
          </cell>
          <cell r="E791">
            <v>28083886.390000001</v>
          </cell>
          <cell r="F791">
            <v>25621274.93</v>
          </cell>
          <cell r="G791">
            <v>-2462611.4600000009</v>
          </cell>
          <cell r="H791">
            <v>-8.768770197264713</v>
          </cell>
          <cell r="I791">
            <v>62401155.685000002</v>
          </cell>
          <cell r="J791">
            <v>60848980.130000003</v>
          </cell>
          <cell r="K791">
            <v>-1552175.5549999997</v>
          </cell>
          <cell r="L791">
            <v>-2.4874147569243048</v>
          </cell>
        </row>
        <row r="792">
          <cell r="C792" t="str">
            <v>10950</v>
          </cell>
          <cell r="D792" t="str">
            <v>บุณฑริก,รพช.</v>
          </cell>
          <cell r="E792">
            <v>37148249.644999996</v>
          </cell>
          <cell r="F792">
            <v>37509562.569999993</v>
          </cell>
          <cell r="G792">
            <v>361312.92499999702</v>
          </cell>
          <cell r="H792">
            <v>0.97262435902852362</v>
          </cell>
          <cell r="I792">
            <v>79759128.639999986</v>
          </cell>
          <cell r="J792">
            <v>75703066.75999999</v>
          </cell>
          <cell r="K792">
            <v>-4056061.8799999952</v>
          </cell>
          <cell r="L792">
            <v>-5.0853889067762958</v>
          </cell>
        </row>
        <row r="793">
          <cell r="C793" t="str">
            <v>10951</v>
          </cell>
          <cell r="D793" t="str">
            <v>ตระการพืชผล,รพช.</v>
          </cell>
          <cell r="E793">
            <v>71165417.679999977</v>
          </cell>
          <cell r="F793">
            <v>67674368.350000009</v>
          </cell>
          <cell r="G793">
            <v>-3491049.3299999684</v>
          </cell>
          <cell r="H793">
            <v>-4.9055418260842689</v>
          </cell>
          <cell r="I793">
            <v>136982358.73000002</v>
          </cell>
          <cell r="J793">
            <v>131394103.94</v>
          </cell>
          <cell r="K793">
            <v>-5588254.7900000215</v>
          </cell>
          <cell r="L793">
            <v>-4.0795434111444875</v>
          </cell>
        </row>
        <row r="794">
          <cell r="C794" t="str">
            <v>10952</v>
          </cell>
          <cell r="D794" t="str">
            <v>กุดข้าวปุ้น,รพช.</v>
          </cell>
          <cell r="E794">
            <v>17237692.350000001</v>
          </cell>
          <cell r="F794">
            <v>17140082.239999998</v>
          </cell>
          <cell r="G794">
            <v>-97610.110000003129</v>
          </cell>
          <cell r="H794">
            <v>-0.56625972907564459</v>
          </cell>
          <cell r="I794">
            <v>39646918.864999995</v>
          </cell>
          <cell r="J794">
            <v>40156364.159999996</v>
          </cell>
          <cell r="K794">
            <v>509445.29500000179</v>
          </cell>
          <cell r="L794">
            <v>1.2849555768373626</v>
          </cell>
        </row>
        <row r="795">
          <cell r="C795" t="str">
            <v>10953</v>
          </cell>
          <cell r="D795" t="str">
            <v>ม่วงสามสิบ,รพช.</v>
          </cell>
          <cell r="E795">
            <v>39452904.799999997</v>
          </cell>
          <cell r="F795">
            <v>45088414.080000006</v>
          </cell>
          <cell r="G795">
            <v>5635509.2800000086</v>
          </cell>
          <cell r="H795">
            <v>14.284142849730063</v>
          </cell>
          <cell r="I795">
            <v>76091735.954999998</v>
          </cell>
          <cell r="J795">
            <v>75456945.719999999</v>
          </cell>
          <cell r="K795">
            <v>-634790.2349999994</v>
          </cell>
          <cell r="L795">
            <v>-0.83424333409269169</v>
          </cell>
        </row>
        <row r="796">
          <cell r="C796" t="str">
            <v>10954</v>
          </cell>
          <cell r="D796" t="str">
            <v>วารินชำราบ,รพท.</v>
          </cell>
          <cell r="E796">
            <v>151631405.82999998</v>
          </cell>
          <cell r="F796">
            <v>155923770.56</v>
          </cell>
          <cell r="G796">
            <v>4292364.7300000191</v>
          </cell>
          <cell r="H796">
            <v>2.8307887185405116</v>
          </cell>
          <cell r="I796">
            <v>285125790.69499999</v>
          </cell>
          <cell r="J796">
            <v>264695546.47000003</v>
          </cell>
          <cell r="K796">
            <v>-20430244.224999964</v>
          </cell>
          <cell r="L796">
            <v>-7.1653441714973676</v>
          </cell>
        </row>
        <row r="797">
          <cell r="C797" t="str">
            <v>10956</v>
          </cell>
          <cell r="D797" t="str">
            <v>พิบูลมังสาหาร,รพช.</v>
          </cell>
          <cell r="E797">
            <v>65383709.814999998</v>
          </cell>
          <cell r="F797">
            <v>71476434.920000002</v>
          </cell>
          <cell r="G797">
            <v>6092725.1050000042</v>
          </cell>
          <cell r="H797">
            <v>9.3184145137054344</v>
          </cell>
          <cell r="I797">
            <v>128536709.22500001</v>
          </cell>
          <cell r="J797">
            <v>133774799.61999999</v>
          </cell>
          <cell r="K797">
            <v>5238090.3949999809</v>
          </cell>
          <cell r="L797">
            <v>4.0751707637316645</v>
          </cell>
        </row>
        <row r="798">
          <cell r="C798" t="str">
            <v>10957</v>
          </cell>
          <cell r="D798" t="str">
            <v>ตาลสุม,รพช.</v>
          </cell>
          <cell r="E798">
            <v>18481755.699999999</v>
          </cell>
          <cell r="F798">
            <v>18288913.740000002</v>
          </cell>
          <cell r="G798">
            <v>-192841.95999999717</v>
          </cell>
          <cell r="H798">
            <v>-1.0434179692138077</v>
          </cell>
          <cell r="I798">
            <v>34376108.464999996</v>
          </cell>
          <cell r="J798">
            <v>31852898.009999998</v>
          </cell>
          <cell r="K798">
            <v>-2523210.4549999982</v>
          </cell>
          <cell r="L798">
            <v>-7.3400119084712649</v>
          </cell>
        </row>
        <row r="799">
          <cell r="C799" t="str">
            <v>10958</v>
          </cell>
          <cell r="D799" t="str">
            <v>โพธิ์ไทร,รพช.</v>
          </cell>
          <cell r="E799">
            <v>19112703.699999999</v>
          </cell>
          <cell r="F799">
            <v>19251466.219999999</v>
          </cell>
          <cell r="G799">
            <v>138762.51999999955</v>
          </cell>
          <cell r="H799">
            <v>0.72602245175809199</v>
          </cell>
          <cell r="I799">
            <v>43478551.525000006</v>
          </cell>
          <cell r="J799">
            <v>41758353.010000005</v>
          </cell>
          <cell r="K799">
            <v>-1720198.5150000006</v>
          </cell>
          <cell r="L799">
            <v>-3.9564301354678131</v>
          </cell>
        </row>
        <row r="800">
          <cell r="C800" t="str">
            <v>10959</v>
          </cell>
          <cell r="D800" t="str">
            <v>สำโรง,รพช.</v>
          </cell>
          <cell r="E800">
            <v>26782060.82</v>
          </cell>
          <cell r="F800">
            <v>27049321.820000004</v>
          </cell>
          <cell r="G800">
            <v>267261.00000000373</v>
          </cell>
          <cell r="H800">
            <v>0.99791051105530171</v>
          </cell>
          <cell r="I800">
            <v>49353027.524999999</v>
          </cell>
          <cell r="J800">
            <v>42703813.590000004</v>
          </cell>
          <cell r="K800">
            <v>-6649213.9349999949</v>
          </cell>
          <cell r="L800">
            <v>-13.472757941003326</v>
          </cell>
        </row>
        <row r="801">
          <cell r="C801" t="str">
            <v>10960</v>
          </cell>
          <cell r="D801" t="str">
            <v>ดอนมดแดง,รพช.</v>
          </cell>
          <cell r="E801">
            <v>15004234.555</v>
          </cell>
          <cell r="F801">
            <v>12597856.1</v>
          </cell>
          <cell r="G801">
            <v>-2406378.4550000001</v>
          </cell>
          <cell r="H801">
            <v>-16.037995448412264</v>
          </cell>
          <cell r="I801">
            <v>30776173.425000001</v>
          </cell>
          <cell r="J801">
            <v>24921345.530000009</v>
          </cell>
          <cell r="K801">
            <v>-5854827.8949999921</v>
          </cell>
          <cell r="L801">
            <v>-19.023898176516049</v>
          </cell>
        </row>
        <row r="802">
          <cell r="C802" t="str">
            <v>10961</v>
          </cell>
          <cell r="D802" t="str">
            <v>สิรินธร,รพช.</v>
          </cell>
          <cell r="E802">
            <v>19449684.445</v>
          </cell>
          <cell r="F802">
            <v>19021872.070000004</v>
          </cell>
          <cell r="G802">
            <v>-427812.37499999627</v>
          </cell>
          <cell r="H802">
            <v>-2.1995851717274291</v>
          </cell>
          <cell r="I802">
            <v>46636694.875</v>
          </cell>
          <cell r="J802">
            <v>44745259.32</v>
          </cell>
          <cell r="K802">
            <v>-1891435.5549999997</v>
          </cell>
          <cell r="L802">
            <v>-4.0556809612465061</v>
          </cell>
        </row>
        <row r="803">
          <cell r="C803" t="str">
            <v>10962</v>
          </cell>
          <cell r="D803" t="str">
            <v>ทุ่งศรีอุดม,รพช.</v>
          </cell>
          <cell r="E803">
            <v>13339310.75</v>
          </cell>
          <cell r="F803">
            <v>13031141.960000001</v>
          </cell>
          <cell r="G803">
            <v>-308168.78999999911</v>
          </cell>
          <cell r="H803">
            <v>-2.3102302343469967</v>
          </cell>
          <cell r="I803">
            <v>32282697.740000002</v>
          </cell>
          <cell r="J803">
            <v>29255135.300000004</v>
          </cell>
          <cell r="K803">
            <v>-3027562.4399999976</v>
          </cell>
          <cell r="L803">
            <v>-9.3782820270583667</v>
          </cell>
        </row>
        <row r="804">
          <cell r="C804" t="str">
            <v>11443</v>
          </cell>
          <cell r="D804" t="str">
            <v>สมเด็จพระยุพราชเดชอุดม,รพท.</v>
          </cell>
          <cell r="E804">
            <v>169968630.72</v>
          </cell>
          <cell r="F804">
            <v>165676110.32000002</v>
          </cell>
          <cell r="G804">
            <v>-4292520.3999999762</v>
          </cell>
          <cell r="H804">
            <v>-2.525478014276243</v>
          </cell>
          <cell r="I804">
            <v>334352847.82499999</v>
          </cell>
          <cell r="J804">
            <v>307561282.76999998</v>
          </cell>
          <cell r="K804">
            <v>-26791565.055000007</v>
          </cell>
          <cell r="L804">
            <v>-8.0129615253113347</v>
          </cell>
        </row>
        <row r="805">
          <cell r="C805" t="str">
            <v>21984</v>
          </cell>
          <cell r="D805" t="str">
            <v>๕๐ พรรษา มหาวชิราลงกรณ์,รพท.</v>
          </cell>
          <cell r="E805">
            <v>197642663.27500001</v>
          </cell>
          <cell r="F805">
            <v>183235374.39999998</v>
          </cell>
          <cell r="G805">
            <v>-14407288.87500003</v>
          </cell>
          <cell r="H805">
            <v>-7.2895642247816346</v>
          </cell>
          <cell r="I805">
            <v>267074249.49499997</v>
          </cell>
          <cell r="J805">
            <v>250616272.12999997</v>
          </cell>
          <cell r="K805">
            <v>-16457977.36500001</v>
          </cell>
          <cell r="L805">
            <v>-6.1623227982928874</v>
          </cell>
        </row>
        <row r="806">
          <cell r="C806" t="str">
            <v>24032</v>
          </cell>
          <cell r="D806" t="str">
            <v>นาตาล,รพช.</v>
          </cell>
          <cell r="E806">
            <v>12816786.064999999</v>
          </cell>
          <cell r="F806">
            <v>13022586.670000002</v>
          </cell>
          <cell r="G806">
            <v>205800.60500000231</v>
          </cell>
          <cell r="H806">
            <v>1.6057114783401227</v>
          </cell>
          <cell r="I806">
            <v>31933874.120000001</v>
          </cell>
          <cell r="J806">
            <v>29253436.239999998</v>
          </cell>
          <cell r="K806">
            <v>-2680437.8800000027</v>
          </cell>
          <cell r="L806">
            <v>-8.3937134277148662</v>
          </cell>
        </row>
        <row r="807">
          <cell r="C807" t="str">
            <v>24821</v>
          </cell>
          <cell r="D807" t="str">
            <v>นาเยีย,รพช.</v>
          </cell>
          <cell r="E807">
            <v>11800013.1</v>
          </cell>
          <cell r="F807">
            <v>11505720.76</v>
          </cell>
          <cell r="G807">
            <v>-294292.33999999985</v>
          </cell>
          <cell r="H807">
            <v>-2.4940001125930942</v>
          </cell>
          <cell r="I807">
            <v>29999061.240000002</v>
          </cell>
          <cell r="J807">
            <v>26977424.07</v>
          </cell>
          <cell r="K807">
            <v>-3021637.1700000018</v>
          </cell>
          <cell r="L807">
            <v>-10.072439086763909</v>
          </cell>
        </row>
        <row r="808">
          <cell r="C808" t="str">
            <v>27967</v>
          </cell>
          <cell r="D808" t="str">
            <v>สว่างวีระวงศ์,รพช.</v>
          </cell>
          <cell r="E808">
            <v>10320744.800000001</v>
          </cell>
          <cell r="F808">
            <v>9766455.7699999996</v>
          </cell>
          <cell r="G808">
            <v>-554289.03000000119</v>
          </cell>
          <cell r="H808">
            <v>-5.3706301312672817</v>
          </cell>
          <cell r="I808">
            <v>29271715.5</v>
          </cell>
          <cell r="J808">
            <v>25507861.449999999</v>
          </cell>
          <cell r="K808">
            <v>-3763854.0500000007</v>
          </cell>
          <cell r="L808">
            <v>-12.858330937248965</v>
          </cell>
        </row>
        <row r="809">
          <cell r="C809" t="str">
            <v>27968</v>
          </cell>
          <cell r="D809" t="str">
            <v>น้ำขุ่น,รพช.</v>
          </cell>
          <cell r="E809">
            <v>8263999.9100000001</v>
          </cell>
          <cell r="F809">
            <v>8827887.4000000004</v>
          </cell>
          <cell r="G809">
            <v>563887.49000000022</v>
          </cell>
          <cell r="H809">
            <v>6.823420814872688</v>
          </cell>
          <cell r="I809">
            <v>27803275.140000001</v>
          </cell>
          <cell r="J809">
            <v>22619162.919999998</v>
          </cell>
          <cell r="K809">
            <v>-5184112.2200000025</v>
          </cell>
          <cell r="L809">
            <v>-18.645689020074212</v>
          </cell>
        </row>
        <row r="810">
          <cell r="C810" t="str">
            <v>27976</v>
          </cell>
          <cell r="D810" t="str">
            <v>เหล่าเสือโก้ก,รพช.</v>
          </cell>
          <cell r="E810">
            <v>12056157.725</v>
          </cell>
          <cell r="F810">
            <v>11626807.110000001</v>
          </cell>
          <cell r="G810">
            <v>-429350.61499999836</v>
          </cell>
          <cell r="H810">
            <v>-3.5612557897254815</v>
          </cell>
          <cell r="I810">
            <v>25262183.924999997</v>
          </cell>
          <cell r="J810">
            <v>23311361.640000001</v>
          </cell>
          <cell r="K810">
            <v>-1950822.2849999964</v>
          </cell>
          <cell r="L810">
            <v>-7.7223025958156413</v>
          </cell>
        </row>
        <row r="811">
          <cell r="E811">
            <v>2548742052.2950001</v>
          </cell>
          <cell r="F811">
            <v>2470880486.8900003</v>
          </cell>
          <cell r="G811">
            <v>-77861565.404999927</v>
          </cell>
          <cell r="H811">
            <v>-3.0549017439756185</v>
          </cell>
          <cell r="I811">
            <v>4008748916.2399993</v>
          </cell>
          <cell r="J811">
            <v>3833137675.730001</v>
          </cell>
          <cell r="K811">
            <v>-175611240.50999975</v>
          </cell>
          <cell r="L811">
            <v>-4.3806994196761542</v>
          </cell>
        </row>
        <row r="812">
          <cell r="E812">
            <v>5369286089.6350012</v>
          </cell>
          <cell r="F812">
            <v>5233278823.96</v>
          </cell>
          <cell r="G812">
            <v>-136007265.67499989</v>
          </cell>
          <cell r="H812">
            <v>-2.533060511295004</v>
          </cell>
          <cell r="I812">
            <v>8382409516.0650005</v>
          </cell>
          <cell r="J812">
            <v>8174347413.795002</v>
          </cell>
          <cell r="K812">
            <v>-208062102.26999974</v>
          </cell>
          <cell r="L812">
            <v>-2.4821276253712723</v>
          </cell>
        </row>
        <row r="813">
          <cell r="C813" t="str">
            <v>10738</v>
          </cell>
          <cell r="D813" t="str">
            <v>กระบี่,รพท.</v>
          </cell>
          <cell r="E813">
            <v>332329175.67000002</v>
          </cell>
          <cell r="F813">
            <v>330516201.43000001</v>
          </cell>
          <cell r="G813">
            <v>-1812974.2400000095</v>
          </cell>
          <cell r="H813">
            <v>-0.54553568351166293</v>
          </cell>
          <cell r="I813">
            <v>401954303.96500003</v>
          </cell>
          <cell r="J813">
            <v>435927356.84999996</v>
          </cell>
          <cell r="K813">
            <v>33973052.884999931</v>
          </cell>
          <cell r="L813">
            <v>8.4519689302687784</v>
          </cell>
        </row>
        <row r="814">
          <cell r="C814" t="str">
            <v>11340</v>
          </cell>
          <cell r="D814" t="str">
            <v>เขาพนม,รพช.</v>
          </cell>
          <cell r="E814">
            <v>31630279.739999998</v>
          </cell>
          <cell r="F814">
            <v>30973272.140000001</v>
          </cell>
          <cell r="G814">
            <v>-657007.59999999776</v>
          </cell>
          <cell r="H814">
            <v>-2.0771476110884306</v>
          </cell>
          <cell r="I814">
            <v>59587524.875</v>
          </cell>
          <cell r="J814">
            <v>61186136.319999985</v>
          </cell>
          <cell r="K814">
            <v>1598611.4449999854</v>
          </cell>
          <cell r="L814">
            <v>2.6827955152584031</v>
          </cell>
        </row>
        <row r="815">
          <cell r="C815" t="str">
            <v>11341</v>
          </cell>
          <cell r="D815" t="str">
            <v>เกาะลันตา,รพช.</v>
          </cell>
          <cell r="E815">
            <v>22569159.095000003</v>
          </cell>
          <cell r="F815">
            <v>21314546.52</v>
          </cell>
          <cell r="G815">
            <v>-1254612.575000003</v>
          </cell>
          <cell r="H815">
            <v>-5.5589690768671627</v>
          </cell>
          <cell r="I815">
            <v>36478476.640000001</v>
          </cell>
          <cell r="J815">
            <v>34009224.480000004</v>
          </cell>
          <cell r="K815">
            <v>-2469252.1599999964</v>
          </cell>
          <cell r="L815">
            <v>-6.7690660012166459</v>
          </cell>
        </row>
        <row r="816">
          <cell r="C816" t="str">
            <v>11342</v>
          </cell>
          <cell r="D816" t="str">
            <v>คลองท่อม,รพช.</v>
          </cell>
          <cell r="E816">
            <v>48104717.630000003</v>
          </cell>
          <cell r="F816">
            <v>37344937.799999997</v>
          </cell>
          <cell r="G816">
            <v>-10759779.830000006</v>
          </cell>
          <cell r="H816">
            <v>-22.367410848888927</v>
          </cell>
          <cell r="I816">
            <v>71669173.254999995</v>
          </cell>
          <cell r="J816">
            <v>81216176.00999999</v>
          </cell>
          <cell r="K816">
            <v>9547002.7549999952</v>
          </cell>
          <cell r="L816">
            <v>13.32093328470752</v>
          </cell>
        </row>
        <row r="817">
          <cell r="C817" t="str">
            <v>11343</v>
          </cell>
          <cell r="D817" t="str">
            <v>อ่าวลึก,รพช.</v>
          </cell>
          <cell r="E817">
            <v>48846274.280000001</v>
          </cell>
          <cell r="F817">
            <v>42829386.18</v>
          </cell>
          <cell r="G817">
            <v>-6016888.1000000015</v>
          </cell>
          <cell r="H817">
            <v>-12.318008258950474</v>
          </cell>
          <cell r="I817">
            <v>79443482.599999994</v>
          </cell>
          <cell r="J817">
            <v>78230177.719999999</v>
          </cell>
          <cell r="K817">
            <v>-1213304.8799999952</v>
          </cell>
          <cell r="L817">
            <v>-1.5272554025721869</v>
          </cell>
        </row>
        <row r="818">
          <cell r="C818" t="str">
            <v>11344</v>
          </cell>
          <cell r="D818" t="str">
            <v>ปลายพระยา,รพช.</v>
          </cell>
          <cell r="E818">
            <v>31730807.924999997</v>
          </cell>
          <cell r="F818">
            <v>25302328.25</v>
          </cell>
          <cell r="G818">
            <v>-6428479.674999997</v>
          </cell>
          <cell r="H818">
            <v>-20.259426391520087</v>
          </cell>
          <cell r="I818">
            <v>49139521.880000003</v>
          </cell>
          <cell r="J818">
            <v>49969357.109999999</v>
          </cell>
          <cell r="K818">
            <v>829835.22999999672</v>
          </cell>
          <cell r="L818">
            <v>1.6887328127173806</v>
          </cell>
        </row>
        <row r="819">
          <cell r="C819" t="str">
            <v>11345</v>
          </cell>
          <cell r="D819" t="str">
            <v>ลำทับ,รพช.</v>
          </cell>
          <cell r="E819">
            <v>23070179.009999998</v>
          </cell>
          <cell r="F819">
            <v>23083857.02</v>
          </cell>
          <cell r="G819">
            <v>13678.010000001639</v>
          </cell>
          <cell r="H819">
            <v>5.9288703369283657E-2</v>
          </cell>
          <cell r="I819">
            <v>41388820.68</v>
          </cell>
          <cell r="J819">
            <v>41406916.390000008</v>
          </cell>
          <cell r="K819">
            <v>18095.710000008345</v>
          </cell>
          <cell r="L819">
            <v>4.3721250576131049E-2</v>
          </cell>
        </row>
        <row r="820">
          <cell r="C820" t="str">
            <v>11346</v>
          </cell>
          <cell r="D820" t="str">
            <v>เหนือคลอง,รพช.</v>
          </cell>
          <cell r="E820">
            <v>37723326.984999999</v>
          </cell>
          <cell r="F820">
            <v>35817845.099999994</v>
          </cell>
          <cell r="G820">
            <v>-1905481.8850000054</v>
          </cell>
          <cell r="H820">
            <v>-5.0512031607331078</v>
          </cell>
          <cell r="I820">
            <v>63074359.689999998</v>
          </cell>
          <cell r="J820">
            <v>62644514.090000004</v>
          </cell>
          <cell r="K820">
            <v>-429845.59999999404</v>
          </cell>
          <cell r="L820">
            <v>-0.68149023170843714</v>
          </cell>
        </row>
        <row r="821">
          <cell r="C821" t="str">
            <v>77753</v>
          </cell>
          <cell r="D821" t="str">
            <v>เกาะพีพี,รพช.</v>
          </cell>
          <cell r="E821">
            <v>12786049.5</v>
          </cell>
          <cell r="F821">
            <v>11645382.58</v>
          </cell>
          <cell r="G821">
            <v>-1140666.92</v>
          </cell>
          <cell r="H821">
            <v>-8.9211833569078536</v>
          </cell>
          <cell r="I821">
            <v>16944763.865000002</v>
          </cell>
          <cell r="J821">
            <v>15119636.91</v>
          </cell>
          <cell r="K821">
            <v>-1825126.9550000019</v>
          </cell>
          <cell r="L821">
            <v>-10.771038000534579</v>
          </cell>
        </row>
        <row r="822">
          <cell r="E822">
            <v>588789969.83500016</v>
          </cell>
          <cell r="F822">
            <v>558827757.01999998</v>
          </cell>
          <cell r="G822">
            <v>-29962212.81500002</v>
          </cell>
          <cell r="H822">
            <v>-5.0887777221131154</v>
          </cell>
          <cell r="I822">
            <v>819680427.45000005</v>
          </cell>
          <cell r="J822">
            <v>859709495.88</v>
          </cell>
          <cell r="K822">
            <v>40029068.429999933</v>
          </cell>
          <cell r="L822">
            <v>4.8834969201996321</v>
          </cell>
        </row>
        <row r="823">
          <cell r="C823" t="str">
            <v>10744</v>
          </cell>
          <cell r="D823" t="str">
            <v>ชุมพรเขตรอุดมศักดิ์,รพท.</v>
          </cell>
          <cell r="E823">
            <v>415750000</v>
          </cell>
          <cell r="F823">
            <v>348061092.71000004</v>
          </cell>
          <cell r="G823">
            <v>-67688907.289999962</v>
          </cell>
          <cell r="H823">
            <v>-16.281156293445569</v>
          </cell>
          <cell r="I823">
            <v>558777000</v>
          </cell>
          <cell r="J823">
            <v>516212364.38</v>
          </cell>
          <cell r="K823">
            <v>-42564635.620000005</v>
          </cell>
          <cell r="L823">
            <v>-7.6174637860899796</v>
          </cell>
        </row>
        <row r="824">
          <cell r="C824" t="str">
            <v>11375</v>
          </cell>
          <cell r="D824" t="str">
            <v>ปากน้ำชุมพร,รพช.</v>
          </cell>
          <cell r="E824">
            <v>25275850</v>
          </cell>
          <cell r="F824">
            <v>32520448.119999994</v>
          </cell>
          <cell r="G824">
            <v>7244598.1199999936</v>
          </cell>
          <cell r="H824">
            <v>28.662134488058733</v>
          </cell>
          <cell r="I824">
            <v>34099728.100000001</v>
          </cell>
          <cell r="J824">
            <v>39531212.68</v>
          </cell>
          <cell r="K824">
            <v>5431484.5799999982</v>
          </cell>
          <cell r="L824">
            <v>15.928234278208212</v>
          </cell>
        </row>
        <row r="825">
          <cell r="C825" t="str">
            <v>11376</v>
          </cell>
          <cell r="D825" t="str">
            <v>ท่าแซะ,รพช.</v>
          </cell>
          <cell r="E825">
            <v>49031400</v>
          </cell>
          <cell r="F825">
            <v>49640685.529999986</v>
          </cell>
          <cell r="G825">
            <v>609285.52999998629</v>
          </cell>
          <cell r="H825">
            <v>1.2426435508673754</v>
          </cell>
          <cell r="I825">
            <v>87897200</v>
          </cell>
          <cell r="J825">
            <v>81298488.889999986</v>
          </cell>
          <cell r="K825">
            <v>-6598711.1100000143</v>
          </cell>
          <cell r="L825">
            <v>-7.5073052497690638</v>
          </cell>
        </row>
        <row r="826">
          <cell r="C826" t="str">
            <v>11377</v>
          </cell>
          <cell r="D826" t="str">
            <v>ปะทิว,รพช.</v>
          </cell>
          <cell r="E826">
            <v>30239300</v>
          </cell>
          <cell r="F826">
            <v>30091251.609999999</v>
          </cell>
          <cell r="G826">
            <v>-148048.3900000006</v>
          </cell>
          <cell r="H826">
            <v>-0.48958934234588958</v>
          </cell>
          <cell r="I826">
            <v>42668025.5</v>
          </cell>
          <cell r="J826">
            <v>41576143.950000003</v>
          </cell>
          <cell r="K826">
            <v>-1091881.549999997</v>
          </cell>
          <cell r="L826">
            <v>-2.5590158841542761</v>
          </cell>
        </row>
        <row r="827">
          <cell r="C827" t="str">
            <v>11378</v>
          </cell>
          <cell r="D827" t="str">
            <v>มาบอำมฤต,รพช.</v>
          </cell>
          <cell r="E827">
            <v>22422050</v>
          </cell>
          <cell r="F827">
            <v>19700564.140000001</v>
          </cell>
          <cell r="G827">
            <v>-2721485.8599999994</v>
          </cell>
          <cell r="H827">
            <v>-12.137542552977981</v>
          </cell>
          <cell r="I827">
            <v>34585858.789999999</v>
          </cell>
          <cell r="J827">
            <v>33407619.420000002</v>
          </cell>
          <cell r="K827">
            <v>-1178239.3699999973</v>
          </cell>
          <cell r="L827">
            <v>-3.4067084387121485</v>
          </cell>
        </row>
        <row r="828">
          <cell r="C828" t="str">
            <v>11379</v>
          </cell>
          <cell r="D828" t="str">
            <v>หลังสวน,รพช.</v>
          </cell>
          <cell r="E828">
            <v>111827450</v>
          </cell>
          <cell r="F828">
            <v>105678420.01000001</v>
          </cell>
          <cell r="G828">
            <v>-6149029.9899999946</v>
          </cell>
          <cell r="H828">
            <v>-5.4986767470777478</v>
          </cell>
          <cell r="I828">
            <v>129982286</v>
          </cell>
          <cell r="J828">
            <v>126828169.77</v>
          </cell>
          <cell r="K828">
            <v>-3154116.2300000042</v>
          </cell>
          <cell r="L828">
            <v>-2.4265739025393076</v>
          </cell>
        </row>
        <row r="829">
          <cell r="C829" t="str">
            <v>11380</v>
          </cell>
          <cell r="D829" t="str">
            <v>ปากน้ำหลังสวน,รพช.</v>
          </cell>
          <cell r="E829">
            <v>15761697.635</v>
          </cell>
          <cell r="F829">
            <v>17732741.290000003</v>
          </cell>
          <cell r="G829">
            <v>1971043.6550000031</v>
          </cell>
          <cell r="H829">
            <v>12.505275133708674</v>
          </cell>
          <cell r="I829">
            <v>26596791.695</v>
          </cell>
          <cell r="J829">
            <v>26114301.380000003</v>
          </cell>
          <cell r="K829">
            <v>-482490.31499999762</v>
          </cell>
          <cell r="L829">
            <v>-1.8140921677057096</v>
          </cell>
        </row>
        <row r="830">
          <cell r="C830" t="str">
            <v>11381</v>
          </cell>
          <cell r="D830" t="str">
            <v>ละแม,รพช.</v>
          </cell>
          <cell r="E830">
            <v>29236116.355000004</v>
          </cell>
          <cell r="F830">
            <v>32702429.099999994</v>
          </cell>
          <cell r="G830">
            <v>3466312.7449999899</v>
          </cell>
          <cell r="H830">
            <v>11.856269495271645</v>
          </cell>
          <cell r="I830">
            <v>43058989.225000009</v>
          </cell>
          <cell r="J830">
            <v>44907696.629999995</v>
          </cell>
          <cell r="K830">
            <v>1848707.4049999863</v>
          </cell>
          <cell r="L830">
            <v>4.2934296375137118</v>
          </cell>
        </row>
        <row r="831">
          <cell r="C831" t="str">
            <v>11382</v>
          </cell>
          <cell r="D831" t="str">
            <v>พะโต๊ะ,รพช.</v>
          </cell>
          <cell r="E831">
            <v>20628490</v>
          </cell>
          <cell r="F831">
            <v>20765811.560000002</v>
          </cell>
          <cell r="G831">
            <v>137321.56000000238</v>
          </cell>
          <cell r="H831">
            <v>0.66568886040617792</v>
          </cell>
          <cell r="I831">
            <v>36121293.609999999</v>
          </cell>
          <cell r="J831">
            <v>37073188.440000005</v>
          </cell>
          <cell r="K831">
            <v>951894.83000000566</v>
          </cell>
          <cell r="L831">
            <v>2.6352733661135499</v>
          </cell>
        </row>
        <row r="832">
          <cell r="C832" t="str">
            <v>11383</v>
          </cell>
          <cell r="D832" t="str">
            <v>สวี,รพช.</v>
          </cell>
          <cell r="E832">
            <v>45509873</v>
          </cell>
          <cell r="F832">
            <v>38869547.089999996</v>
          </cell>
          <cell r="G832">
            <v>-6640325.9100000039</v>
          </cell>
          <cell r="H832">
            <v>-14.590956801835073</v>
          </cell>
          <cell r="I832">
            <v>65811455.554999992</v>
          </cell>
          <cell r="J832">
            <v>69185061.620000005</v>
          </cell>
          <cell r="K832">
            <v>3373606.0650000125</v>
          </cell>
          <cell r="L832">
            <v>5.1261684406609431</v>
          </cell>
        </row>
        <row r="833">
          <cell r="C833" t="str">
            <v>11385</v>
          </cell>
          <cell r="D833" t="str">
            <v>ทุ่งตะโก,รพช.</v>
          </cell>
          <cell r="E833">
            <v>17363435</v>
          </cell>
          <cell r="F833">
            <v>15767279.559999999</v>
          </cell>
          <cell r="G833">
            <v>-1596155.4400000013</v>
          </cell>
          <cell r="H833">
            <v>-9.1926248464085667</v>
          </cell>
          <cell r="I833">
            <v>29705065</v>
          </cell>
          <cell r="J833">
            <v>28141355.319999997</v>
          </cell>
          <cell r="K833">
            <v>-1563709.6800000034</v>
          </cell>
          <cell r="L833">
            <v>-5.264118021623597</v>
          </cell>
        </row>
        <row r="834">
          <cell r="E834">
            <v>783045661.99000001</v>
          </cell>
          <cell r="F834">
            <v>711530270.71999991</v>
          </cell>
          <cell r="G834">
            <v>-71515391.269999981</v>
          </cell>
          <cell r="H834">
            <v>-9.1329784125556248</v>
          </cell>
          <cell r="I834">
            <v>1089303693.4749999</v>
          </cell>
          <cell r="J834">
            <v>1044275602.48</v>
          </cell>
          <cell r="K834">
            <v>-45028090.99500002</v>
          </cell>
          <cell r="L834">
            <v>-4.1336581583924863</v>
          </cell>
        </row>
        <row r="835">
          <cell r="C835" t="str">
            <v>10680</v>
          </cell>
          <cell r="D835" t="str">
            <v>มหาราชนครศรีธรรมราช,รพศ.</v>
          </cell>
          <cell r="E835">
            <v>772644340.82500005</v>
          </cell>
          <cell r="F835">
            <v>858396566.2700001</v>
          </cell>
          <cell r="G835">
            <v>85752225.445000052</v>
          </cell>
          <cell r="H835">
            <v>11.098537957766844</v>
          </cell>
          <cell r="I835">
            <v>1058423889.645</v>
          </cell>
          <cell r="J835">
            <v>1041558793.3699999</v>
          </cell>
          <cell r="K835">
            <v>-16865096.275000095</v>
          </cell>
          <cell r="L835">
            <v>-1.5934160632614522</v>
          </cell>
        </row>
        <row r="836">
          <cell r="C836" t="str">
            <v>11322</v>
          </cell>
          <cell r="D836" t="str">
            <v>พรหมคีรี,รพช.</v>
          </cell>
          <cell r="E836">
            <v>30399121.32</v>
          </cell>
          <cell r="F836">
            <v>29854993.399999999</v>
          </cell>
          <cell r="G836">
            <v>-544127.92000000179</v>
          </cell>
          <cell r="H836">
            <v>-1.7899462101952681</v>
          </cell>
          <cell r="I836">
            <v>45425760.814999998</v>
          </cell>
          <cell r="J836">
            <v>46392561.899999991</v>
          </cell>
          <cell r="K836">
            <v>966801.08499999344</v>
          </cell>
          <cell r="L836">
            <v>2.1283101651007392</v>
          </cell>
        </row>
        <row r="837">
          <cell r="C837" t="str">
            <v>11324</v>
          </cell>
          <cell r="D837" t="str">
            <v>ลานสะกา,รพช.</v>
          </cell>
          <cell r="E837">
            <v>38628100</v>
          </cell>
          <cell r="F837">
            <v>41083861.520000003</v>
          </cell>
          <cell r="G837">
            <v>2455761.5200000033</v>
          </cell>
          <cell r="H837">
            <v>6.3574483860195121</v>
          </cell>
          <cell r="I837">
            <v>56967450</v>
          </cell>
          <cell r="J837">
            <v>56807316.389999993</v>
          </cell>
          <cell r="K837">
            <v>-160133.61000000685</v>
          </cell>
          <cell r="L837">
            <v>-0.28109667889295881</v>
          </cell>
        </row>
        <row r="838">
          <cell r="C838" t="str">
            <v>11325</v>
          </cell>
          <cell r="D838" t="str">
            <v>สมเด็จพระยุพราชฉวาง,รพช.</v>
          </cell>
          <cell r="E838">
            <v>57723186</v>
          </cell>
          <cell r="F838">
            <v>56455777.75</v>
          </cell>
          <cell r="G838">
            <v>-1267408.25</v>
          </cell>
          <cell r="H838">
            <v>-2.1956657936379327</v>
          </cell>
          <cell r="I838">
            <v>88860718</v>
          </cell>
          <cell r="J838">
            <v>87358604.710000008</v>
          </cell>
          <cell r="K838">
            <v>-1502113.2899999917</v>
          </cell>
          <cell r="L838">
            <v>-1.6904131812214163</v>
          </cell>
        </row>
        <row r="839">
          <cell r="C839" t="str">
            <v>11326</v>
          </cell>
          <cell r="D839" t="str">
            <v>พิปูน,รพช.</v>
          </cell>
          <cell r="E839">
            <v>20912442.600000001</v>
          </cell>
          <cell r="F839">
            <v>20966402.300000001</v>
          </cell>
          <cell r="G839">
            <v>53959.699999999255</v>
          </cell>
          <cell r="H839">
            <v>0.25802676919241968</v>
          </cell>
          <cell r="I839">
            <v>39186918.014999993</v>
          </cell>
          <cell r="J839">
            <v>38398789.830000006</v>
          </cell>
          <cell r="K839">
            <v>-788128.18499998748</v>
          </cell>
          <cell r="L839">
            <v>-2.0112022708657702</v>
          </cell>
        </row>
        <row r="840">
          <cell r="C840" t="str">
            <v>11327</v>
          </cell>
          <cell r="D840" t="str">
            <v>เชียรใหญ่,รพช.</v>
          </cell>
          <cell r="E840">
            <v>30122879.669999998</v>
          </cell>
          <cell r="F840">
            <v>30361670.600000001</v>
          </cell>
          <cell r="G840">
            <v>238790.93000000343</v>
          </cell>
          <cell r="H840">
            <v>0.79272278286800135</v>
          </cell>
          <cell r="I840">
            <v>49071739.284999996</v>
          </cell>
          <cell r="J840">
            <v>53116019.43</v>
          </cell>
          <cell r="K840">
            <v>4044280.1450000033</v>
          </cell>
          <cell r="L840">
            <v>8.2415667427468566</v>
          </cell>
        </row>
        <row r="841">
          <cell r="C841" t="str">
            <v>11328</v>
          </cell>
          <cell r="D841" t="str">
            <v>ชะอวด,รพช.</v>
          </cell>
          <cell r="E841">
            <v>49828065</v>
          </cell>
          <cell r="F841">
            <v>45993593.429999992</v>
          </cell>
          <cell r="G841">
            <v>-3834471.5700000077</v>
          </cell>
          <cell r="H841">
            <v>-7.6954053303093506</v>
          </cell>
          <cell r="I841">
            <v>83427900</v>
          </cell>
          <cell r="J841">
            <v>76983668.129999995</v>
          </cell>
          <cell r="K841">
            <v>-6444231.8700000048</v>
          </cell>
          <cell r="L841">
            <v>-7.7243126939549063</v>
          </cell>
        </row>
        <row r="842">
          <cell r="C842" t="str">
            <v>11329</v>
          </cell>
          <cell r="D842" t="str">
            <v>ท่าศาลา,รพช.</v>
          </cell>
          <cell r="E842">
            <v>141042200</v>
          </cell>
          <cell r="F842">
            <v>140877529.58000001</v>
          </cell>
          <cell r="G842">
            <v>-164670.41999998689</v>
          </cell>
          <cell r="H842">
            <v>-0.11675258894145646</v>
          </cell>
          <cell r="I842">
            <v>197298850</v>
          </cell>
          <cell r="J842">
            <v>234333322.20000002</v>
          </cell>
          <cell r="K842">
            <v>37034472.200000018</v>
          </cell>
          <cell r="L842">
            <v>18.770749145268724</v>
          </cell>
        </row>
        <row r="843">
          <cell r="C843" t="str">
            <v>11330</v>
          </cell>
          <cell r="D843" t="str">
            <v>ทุ่งสง,รพท.</v>
          </cell>
          <cell r="E843">
            <v>199158007.19999999</v>
          </cell>
          <cell r="F843">
            <v>279289027.97999996</v>
          </cell>
          <cell r="G843">
            <v>80131020.779999971</v>
          </cell>
          <cell r="H843">
            <v>40.234897861540752</v>
          </cell>
          <cell r="I843">
            <v>294446507.19999999</v>
          </cell>
          <cell r="J843">
            <v>283297355.09999996</v>
          </cell>
          <cell r="K843">
            <v>-11149152.100000024</v>
          </cell>
          <cell r="L843">
            <v>-3.7864779602996168</v>
          </cell>
        </row>
        <row r="844">
          <cell r="C844" t="str">
            <v>11331</v>
          </cell>
          <cell r="D844" t="str">
            <v>นาบอน,รพช.</v>
          </cell>
          <cell r="E844">
            <v>33339750</v>
          </cell>
          <cell r="F844">
            <v>34729361.880000003</v>
          </cell>
          <cell r="G844">
            <v>1389611.8800000027</v>
          </cell>
          <cell r="H844">
            <v>4.1680332935909918</v>
          </cell>
          <cell r="I844">
            <v>51562087.494999997</v>
          </cell>
          <cell r="J844">
            <v>54533610.139999993</v>
          </cell>
          <cell r="K844">
            <v>2971522.6449999958</v>
          </cell>
          <cell r="L844">
            <v>5.7629991130365816</v>
          </cell>
        </row>
        <row r="845">
          <cell r="C845" t="str">
            <v>11332</v>
          </cell>
          <cell r="D845" t="str">
            <v>ทุ่งใหญ่,รพช.</v>
          </cell>
          <cell r="E845">
            <v>37315000</v>
          </cell>
          <cell r="F845">
            <v>37016692.969999999</v>
          </cell>
          <cell r="G845">
            <v>-298307.03000000119</v>
          </cell>
          <cell r="H845">
            <v>-0.79942926437089956</v>
          </cell>
          <cell r="I845">
            <v>66565845.640000001</v>
          </cell>
          <cell r="J845">
            <v>66853694.719999999</v>
          </cell>
          <cell r="K845">
            <v>287849.07999999821</v>
          </cell>
          <cell r="L845">
            <v>0.43242758689904959</v>
          </cell>
        </row>
        <row r="846">
          <cell r="C846" t="str">
            <v>11333</v>
          </cell>
          <cell r="D846" t="str">
            <v>ปากพนัง,รพช.</v>
          </cell>
          <cell r="E846">
            <v>53036000</v>
          </cell>
          <cell r="F846">
            <v>52793592.520000011</v>
          </cell>
          <cell r="G846">
            <v>-242407.47999998927</v>
          </cell>
          <cell r="H846">
            <v>-0.45706214646653076</v>
          </cell>
          <cell r="I846">
            <v>92118640</v>
          </cell>
          <cell r="J846">
            <v>77885310.929999992</v>
          </cell>
          <cell r="K846">
            <v>-14233329.070000008</v>
          </cell>
          <cell r="L846">
            <v>-15.451084677324815</v>
          </cell>
        </row>
        <row r="847">
          <cell r="C847" t="str">
            <v>11334</v>
          </cell>
          <cell r="D847" t="str">
            <v>ร่อนพิบูลย์,รพช.</v>
          </cell>
          <cell r="E847">
            <v>38857281.090000004</v>
          </cell>
          <cell r="F847">
            <v>45464538.989999995</v>
          </cell>
          <cell r="G847">
            <v>6607257.8999999911</v>
          </cell>
          <cell r="H847">
            <v>17.003912045972722</v>
          </cell>
          <cell r="I847">
            <v>62311436.240000002</v>
          </cell>
          <cell r="J847">
            <v>67186822.109999985</v>
          </cell>
          <cell r="K847">
            <v>4875385.8699999824</v>
          </cell>
          <cell r="L847">
            <v>7.8242232312249183</v>
          </cell>
        </row>
        <row r="848">
          <cell r="C848" t="str">
            <v>11335</v>
          </cell>
          <cell r="D848" t="str">
            <v>สิชล,รพท.</v>
          </cell>
          <cell r="E848">
            <v>139607800</v>
          </cell>
          <cell r="F848">
            <v>155415215.99000001</v>
          </cell>
          <cell r="G848">
            <v>15807415.99000001</v>
          </cell>
          <cell r="H848">
            <v>11.322731244242808</v>
          </cell>
          <cell r="I848">
            <v>192974850</v>
          </cell>
          <cell r="J848">
            <v>184211050.86999997</v>
          </cell>
          <cell r="K848">
            <v>-8763799.130000025</v>
          </cell>
          <cell r="L848">
            <v>-4.5414203612543416</v>
          </cell>
        </row>
        <row r="849">
          <cell r="C849" t="str">
            <v>11336</v>
          </cell>
          <cell r="D849" t="str">
            <v>ขนอม,รพช.</v>
          </cell>
          <cell r="E849">
            <v>36095550</v>
          </cell>
          <cell r="F849">
            <v>32037412.109999999</v>
          </cell>
          <cell r="G849">
            <v>-4058137.8900000006</v>
          </cell>
          <cell r="H849">
            <v>-11.242765077689635</v>
          </cell>
          <cell r="I849">
            <v>49785727.5</v>
          </cell>
          <cell r="J849">
            <v>52126727.240000002</v>
          </cell>
          <cell r="K849">
            <v>2340999.7400000021</v>
          </cell>
          <cell r="L849">
            <v>4.7021503100461919</v>
          </cell>
        </row>
        <row r="850">
          <cell r="C850" t="str">
            <v>11337</v>
          </cell>
          <cell r="D850" t="str">
            <v>หัวไทร,รพช.</v>
          </cell>
          <cell r="E850">
            <v>40650713.5</v>
          </cell>
          <cell r="F850">
            <v>39820597.359999999</v>
          </cell>
          <cell r="G850">
            <v>-830116.1400000006</v>
          </cell>
          <cell r="H850">
            <v>-2.0420702824810211</v>
          </cell>
          <cell r="I850">
            <v>61659560</v>
          </cell>
          <cell r="J850">
            <v>58896965.130000003</v>
          </cell>
          <cell r="K850">
            <v>-2762594.8699999973</v>
          </cell>
          <cell r="L850">
            <v>-4.4803999087894839</v>
          </cell>
        </row>
        <row r="851">
          <cell r="C851" t="str">
            <v>11338</v>
          </cell>
          <cell r="D851" t="str">
            <v>บางขัน,รพช.</v>
          </cell>
          <cell r="E851">
            <v>21787000</v>
          </cell>
          <cell r="F851">
            <v>22309769.890000004</v>
          </cell>
          <cell r="G851">
            <v>522769.89000000432</v>
          </cell>
          <cell r="H851">
            <v>2.3994578877312356</v>
          </cell>
          <cell r="I851">
            <v>48143500</v>
          </cell>
          <cell r="J851">
            <v>44084761.779999994</v>
          </cell>
          <cell r="K851">
            <v>-4058738.2200000063</v>
          </cell>
          <cell r="L851">
            <v>-8.4305009398984421</v>
          </cell>
        </row>
        <row r="852">
          <cell r="C852" t="str">
            <v>11339</v>
          </cell>
          <cell r="D852" t="str">
            <v>ถ้ำพรรณรา,รพช.</v>
          </cell>
          <cell r="E852">
            <v>15602611.439999999</v>
          </cell>
          <cell r="F852">
            <v>14922249.48</v>
          </cell>
          <cell r="G852">
            <v>-680361.95999999903</v>
          </cell>
          <cell r="H852">
            <v>-4.360564656861051</v>
          </cell>
          <cell r="I852">
            <v>28799351.435000002</v>
          </cell>
          <cell r="J852">
            <v>31842891.239999998</v>
          </cell>
          <cell r="K852">
            <v>3043539.804999996</v>
          </cell>
          <cell r="L852">
            <v>10.568084534366166</v>
          </cell>
        </row>
        <row r="853">
          <cell r="C853" t="str">
            <v>11660</v>
          </cell>
          <cell r="D853" t="str">
            <v>จุฬาภรณ์,รพช.</v>
          </cell>
          <cell r="E853">
            <v>21775292.760000002</v>
          </cell>
          <cell r="F853">
            <v>20281473.699999996</v>
          </cell>
          <cell r="G853">
            <v>-1493819.0600000061</v>
          </cell>
          <cell r="H853">
            <v>-6.860156033098523</v>
          </cell>
          <cell r="I853">
            <v>32643105.705000002</v>
          </cell>
          <cell r="J853">
            <v>34715706.910000004</v>
          </cell>
          <cell r="K853">
            <v>2072601.2050000019</v>
          </cell>
          <cell r="L853">
            <v>6.3492770073116471</v>
          </cell>
        </row>
        <row r="854">
          <cell r="C854" t="str">
            <v>40491</v>
          </cell>
          <cell r="D854" t="str">
            <v>เฉลิมพระเกียรติ,รพช.</v>
          </cell>
          <cell r="E854">
            <v>9865520</v>
          </cell>
          <cell r="F854">
            <v>15060385.41</v>
          </cell>
          <cell r="G854">
            <v>5194865.41</v>
          </cell>
          <cell r="H854">
            <v>52.656782511210764</v>
          </cell>
          <cell r="I854">
            <v>24039686.884999998</v>
          </cell>
          <cell r="J854">
            <v>25999736.190000001</v>
          </cell>
          <cell r="K854">
            <v>1960049.3050000034</v>
          </cell>
          <cell r="L854">
            <v>8.1533894945321101</v>
          </cell>
        </row>
        <row r="855">
          <cell r="C855" t="str">
            <v>40492</v>
          </cell>
          <cell r="D855" t="str">
            <v>พ่อท่านคล้ายวาจาสิทธิ์,รพช.</v>
          </cell>
          <cell r="E855">
            <v>10812682.955</v>
          </cell>
          <cell r="F855">
            <v>13728315.660000002</v>
          </cell>
          <cell r="G855">
            <v>2915632.7050000019</v>
          </cell>
          <cell r="H855">
            <v>26.964932913821865</v>
          </cell>
          <cell r="I855">
            <v>19492942.824999996</v>
          </cell>
          <cell r="J855">
            <v>21863673.790000003</v>
          </cell>
          <cell r="K855">
            <v>2370730.9650000073</v>
          </cell>
          <cell r="L855">
            <v>12.161996196692829</v>
          </cell>
        </row>
        <row r="856">
          <cell r="C856" t="str">
            <v>40742</v>
          </cell>
          <cell r="D856" t="str">
            <v>นบพิตำ,รพช.</v>
          </cell>
          <cell r="E856">
            <v>6297250</v>
          </cell>
          <cell r="F856">
            <v>8833140.9499999993</v>
          </cell>
          <cell r="G856">
            <v>2535890.9499999993</v>
          </cell>
          <cell r="H856">
            <v>40.269815395609179</v>
          </cell>
          <cell r="I856">
            <v>19742000</v>
          </cell>
          <cell r="J856">
            <v>20307106.220000003</v>
          </cell>
          <cell r="K856">
            <v>565106.22000000253</v>
          </cell>
          <cell r="L856">
            <v>2.8624567926248732</v>
          </cell>
        </row>
        <row r="857">
          <cell r="C857" t="str">
            <v>40743</v>
          </cell>
          <cell r="D857" t="str">
            <v>พระพรหม,รพช.</v>
          </cell>
          <cell r="E857">
            <v>13522500</v>
          </cell>
          <cell r="F857">
            <v>14808303.210000001</v>
          </cell>
          <cell r="G857">
            <v>1285803.2100000009</v>
          </cell>
          <cell r="H857">
            <v>9.5086205213533077</v>
          </cell>
          <cell r="I857">
            <v>25060862.905000001</v>
          </cell>
          <cell r="J857">
            <v>29227685.550000001</v>
          </cell>
          <cell r="K857">
            <v>4166822.6449999996</v>
          </cell>
          <cell r="L857">
            <v>16.626812336013614</v>
          </cell>
        </row>
        <row r="858">
          <cell r="E858">
            <v>1819023294.3599999</v>
          </cell>
          <cell r="F858">
            <v>2010500472.9500003</v>
          </cell>
          <cell r="G858">
            <v>191477178.59000006</v>
          </cell>
          <cell r="H858">
            <v>10.526373091740361</v>
          </cell>
          <cell r="I858">
            <v>2688009329.5900002</v>
          </cell>
          <cell r="J858">
            <v>2687982173.8800001</v>
          </cell>
          <cell r="K858">
            <v>-27155.710000142455</v>
          </cell>
          <cell r="L858">
            <v>-1.0102535620397006E-3</v>
          </cell>
        </row>
        <row r="859">
          <cell r="C859" t="str">
            <v>10739</v>
          </cell>
          <cell r="D859" t="str">
            <v>พังงา,รพท.</v>
          </cell>
          <cell r="E859">
            <v>193870478.19999999</v>
          </cell>
          <cell r="F859">
            <v>193352923.54000002</v>
          </cell>
          <cell r="G859">
            <v>-517554.65999996662</v>
          </cell>
          <cell r="H859">
            <v>-0.26695898457837852</v>
          </cell>
          <cell r="I859">
            <v>231797306.95500001</v>
          </cell>
          <cell r="J859">
            <v>215101586.60000002</v>
          </cell>
          <cell r="K859">
            <v>-16695720.354999989</v>
          </cell>
          <cell r="L859">
            <v>-7.2027240412422975</v>
          </cell>
        </row>
        <row r="860">
          <cell r="C860" t="str">
            <v>10740</v>
          </cell>
          <cell r="D860" t="str">
            <v>ตะกั่วป่า,รพท.</v>
          </cell>
          <cell r="E860">
            <v>162418473.63</v>
          </cell>
          <cell r="F860">
            <v>174188434.09</v>
          </cell>
          <cell r="G860">
            <v>11769960.460000008</v>
          </cell>
          <cell r="H860">
            <v>7.2466882596204885</v>
          </cell>
          <cell r="I860">
            <v>197977523.05500001</v>
          </cell>
          <cell r="J860">
            <v>195295598.29000002</v>
          </cell>
          <cell r="K860">
            <v>-2681924.7649999857</v>
          </cell>
          <cell r="L860">
            <v>-1.3546612381118244</v>
          </cell>
        </row>
        <row r="861">
          <cell r="C861" t="str">
            <v>11347</v>
          </cell>
          <cell r="D861" t="str">
            <v>เกาะยาวชัยพัฒน์,รพช.</v>
          </cell>
          <cell r="E861">
            <v>20789342.02</v>
          </cell>
          <cell r="F861">
            <v>21146367.699999999</v>
          </cell>
          <cell r="G861">
            <v>357025.6799999997</v>
          </cell>
          <cell r="H861">
            <v>1.7173495902685607</v>
          </cell>
          <cell r="I861">
            <v>28257556.705000002</v>
          </cell>
          <cell r="J861">
            <v>27198124.109999996</v>
          </cell>
          <cell r="K861">
            <v>-1059432.5950000063</v>
          </cell>
          <cell r="L861">
            <v>-3.7492009874036496</v>
          </cell>
        </row>
        <row r="862">
          <cell r="C862" t="str">
            <v>11348</v>
          </cell>
          <cell r="D862" t="str">
            <v>กะปงชัยพัฒน์,รพช.</v>
          </cell>
          <cell r="E862">
            <v>19705000</v>
          </cell>
          <cell r="F862">
            <v>20767125.920000002</v>
          </cell>
          <cell r="G862">
            <v>1062125.9200000018</v>
          </cell>
          <cell r="H862">
            <v>5.3901340776452766</v>
          </cell>
          <cell r="I862">
            <v>26580000</v>
          </cell>
          <cell r="J862">
            <v>27192959.32</v>
          </cell>
          <cell r="K862">
            <v>612959.3200000003</v>
          </cell>
          <cell r="L862">
            <v>2.3060922498118899</v>
          </cell>
        </row>
        <row r="863">
          <cell r="C863" t="str">
            <v>11349</v>
          </cell>
          <cell r="D863" t="str">
            <v>ตะกั่วทุ่ง,รพช.</v>
          </cell>
          <cell r="E863">
            <v>33123382.995000001</v>
          </cell>
          <cell r="F863">
            <v>26965909.41</v>
          </cell>
          <cell r="G863">
            <v>-6157473.5850000009</v>
          </cell>
          <cell r="H863">
            <v>-18.589506953228408</v>
          </cell>
          <cell r="I863">
            <v>45950261.835000001</v>
          </cell>
          <cell r="J863">
            <v>40903999.259999998</v>
          </cell>
          <cell r="K863">
            <v>-5046262.575000003</v>
          </cell>
          <cell r="L863">
            <v>-10.982010490212918</v>
          </cell>
        </row>
        <row r="864">
          <cell r="C864" t="str">
            <v>11350</v>
          </cell>
          <cell r="D864" t="str">
            <v>บางไทร,รพช.</v>
          </cell>
          <cell r="E864">
            <v>19227050</v>
          </cell>
          <cell r="F864">
            <v>16974492.760000002</v>
          </cell>
          <cell r="G864">
            <v>-2252557.2399999984</v>
          </cell>
          <cell r="H864">
            <v>-11.715563437968894</v>
          </cell>
          <cell r="I864">
            <v>22060833.335000001</v>
          </cell>
          <cell r="J864">
            <v>21292711.450000003</v>
          </cell>
          <cell r="K864">
            <v>-768121.88499999791</v>
          </cell>
          <cell r="L864">
            <v>-3.481835311186344</v>
          </cell>
        </row>
        <row r="865">
          <cell r="C865" t="str">
            <v>11352</v>
          </cell>
          <cell r="D865" t="str">
            <v>คุระบุรีชัยพัฒน์,รพช.</v>
          </cell>
          <cell r="E865">
            <v>29092582.445</v>
          </cell>
          <cell r="F865">
            <v>30779579.390000004</v>
          </cell>
          <cell r="G865">
            <v>1686996.945000004</v>
          </cell>
          <cell r="H865">
            <v>5.7987184471825399</v>
          </cell>
          <cell r="I865">
            <v>41407814.284999996</v>
          </cell>
          <cell r="J865">
            <v>47204256.180000007</v>
          </cell>
          <cell r="K865">
            <v>5796441.8950000107</v>
          </cell>
          <cell r="L865">
            <v>13.998425164642835</v>
          </cell>
        </row>
        <row r="866">
          <cell r="C866" t="str">
            <v>11353</v>
          </cell>
          <cell r="D866" t="str">
            <v>ทับปุด,รพช.</v>
          </cell>
          <cell r="E866">
            <v>25646850</v>
          </cell>
          <cell r="F866">
            <v>25323228.470000003</v>
          </cell>
          <cell r="G866">
            <v>-323621.52999999747</v>
          </cell>
          <cell r="H866">
            <v>-1.2618373406480619</v>
          </cell>
          <cell r="I866">
            <v>34822750</v>
          </cell>
          <cell r="J866">
            <v>40190355.019999996</v>
          </cell>
          <cell r="K866">
            <v>5367605.0199999958</v>
          </cell>
          <cell r="L866">
            <v>15.414075625848033</v>
          </cell>
        </row>
        <row r="867">
          <cell r="C867" t="str">
            <v>11354</v>
          </cell>
          <cell r="D867" t="str">
            <v>ท้ายเหมืองชัยพัฒน์,รพช.</v>
          </cell>
          <cell r="E867">
            <v>32614721.329999998</v>
          </cell>
          <cell r="F867">
            <v>36185948.019999996</v>
          </cell>
          <cell r="G867">
            <v>3571226.6899999976</v>
          </cell>
          <cell r="H867">
            <v>10.949738475045857</v>
          </cell>
          <cell r="I867">
            <v>44805667.370000005</v>
          </cell>
          <cell r="J867">
            <v>50407159.530000001</v>
          </cell>
          <cell r="K867">
            <v>5601492.1599999964</v>
          </cell>
          <cell r="L867">
            <v>12.501749195572792</v>
          </cell>
        </row>
        <row r="868">
          <cell r="E868">
            <v>536487880.61999995</v>
          </cell>
          <cell r="F868">
            <v>545684009.30000007</v>
          </cell>
          <cell r="G868">
            <v>9196128.6800000481</v>
          </cell>
          <cell r="H868">
            <v>1.7141354002950466</v>
          </cell>
          <cell r="I868">
            <v>673659713.53999996</v>
          </cell>
          <cell r="J868">
            <v>664786749.75999999</v>
          </cell>
          <cell r="K868">
            <v>-8872963.7799999788</v>
          </cell>
          <cell r="L868">
            <v>-1.3171284554591565</v>
          </cell>
        </row>
        <row r="869">
          <cell r="C869" t="str">
            <v>10741</v>
          </cell>
          <cell r="D869" t="str">
            <v>วชิระภูเก็ต,รพศ.</v>
          </cell>
          <cell r="E869">
            <v>863400000</v>
          </cell>
          <cell r="F869">
            <v>917437925.93999994</v>
          </cell>
          <cell r="G869">
            <v>54037925.939999938</v>
          </cell>
          <cell r="H869">
            <v>6.2587359207783102</v>
          </cell>
          <cell r="I869">
            <v>985738000</v>
          </cell>
          <cell r="J869">
            <v>1082462746.4400001</v>
          </cell>
          <cell r="K869">
            <v>96724746.440000057</v>
          </cell>
          <cell r="L869">
            <v>9.8124193690412724</v>
          </cell>
        </row>
        <row r="870">
          <cell r="C870" t="str">
            <v>11355</v>
          </cell>
          <cell r="D870" t="str">
            <v>ป่าตอง,รพช.</v>
          </cell>
          <cell r="E870">
            <v>105720000</v>
          </cell>
          <cell r="F870">
            <v>105377787.8</v>
          </cell>
          <cell r="G870">
            <v>-342212.20000000298</v>
          </cell>
          <cell r="H870">
            <v>-0.32369674612183408</v>
          </cell>
          <cell r="I870">
            <v>114061203</v>
          </cell>
          <cell r="J870">
            <v>113762269.25</v>
          </cell>
          <cell r="K870">
            <v>-298933.75</v>
          </cell>
          <cell r="L870">
            <v>-0.26208188423192419</v>
          </cell>
        </row>
        <row r="871">
          <cell r="C871" t="str">
            <v>11356</v>
          </cell>
          <cell r="D871" t="str">
            <v>ถลาง,รพช.</v>
          </cell>
          <cell r="E871">
            <v>72435500</v>
          </cell>
          <cell r="F871">
            <v>79526749.820000008</v>
          </cell>
          <cell r="G871">
            <v>7091249.8200000077</v>
          </cell>
          <cell r="H871">
            <v>9.7897437306293291</v>
          </cell>
          <cell r="I871">
            <v>95134551</v>
          </cell>
          <cell r="J871">
            <v>95162200.819999993</v>
          </cell>
          <cell r="K871">
            <v>27649.819999992847</v>
          </cell>
          <cell r="L871">
            <v>2.9063909704049422E-2</v>
          </cell>
        </row>
        <row r="872">
          <cell r="E872">
            <v>1041555500</v>
          </cell>
          <cell r="F872">
            <v>1102342463.5599999</v>
          </cell>
          <cell r="G872">
            <v>60786963.559999943</v>
          </cell>
          <cell r="H872">
            <v>5.8361713379651823</v>
          </cell>
          <cell r="I872">
            <v>1194933754</v>
          </cell>
          <cell r="J872">
            <v>1291387216.51</v>
          </cell>
          <cell r="K872">
            <v>96453462.51000005</v>
          </cell>
          <cell r="L872">
            <v>8.0718669287837397</v>
          </cell>
        </row>
        <row r="873">
          <cell r="C873" t="str">
            <v>10743</v>
          </cell>
          <cell r="D873" t="str">
            <v>ระนอง,รพท.</v>
          </cell>
          <cell r="E873">
            <v>249833356.13999999</v>
          </cell>
          <cell r="F873">
            <v>267124476.97</v>
          </cell>
          <cell r="G873">
            <v>17291120.830000013</v>
          </cell>
          <cell r="H873">
            <v>6.9210617417757971</v>
          </cell>
          <cell r="I873">
            <v>267725307.505</v>
          </cell>
          <cell r="J873">
            <v>287261255.52999997</v>
          </cell>
          <cell r="K873">
            <v>19535948.024999976</v>
          </cell>
          <cell r="L873">
            <v>7.2970120781858201</v>
          </cell>
        </row>
        <row r="874">
          <cell r="C874" t="str">
            <v>11323</v>
          </cell>
          <cell r="D874" t="str">
            <v>ละอุ่น,รพช.</v>
          </cell>
          <cell r="E874">
            <v>16760849</v>
          </cell>
          <cell r="F874">
            <v>17451915.289999999</v>
          </cell>
          <cell r="G874">
            <v>691066.28999999911</v>
          </cell>
          <cell r="H874">
            <v>4.1230983585616645</v>
          </cell>
          <cell r="I874">
            <v>24717564.5</v>
          </cell>
          <cell r="J874">
            <v>24034235.779999997</v>
          </cell>
          <cell r="K874">
            <v>-683328.72000000253</v>
          </cell>
          <cell r="L874">
            <v>-2.7645471300378421</v>
          </cell>
        </row>
        <row r="875">
          <cell r="C875" t="str">
            <v>11372</v>
          </cell>
          <cell r="D875" t="str">
            <v>กะเปอร์,รพช.</v>
          </cell>
          <cell r="E875">
            <v>22359432.715</v>
          </cell>
          <cell r="F875">
            <v>19352401.879999995</v>
          </cell>
          <cell r="G875">
            <v>-3007030.8350000046</v>
          </cell>
          <cell r="H875">
            <v>-13.448600746398698</v>
          </cell>
          <cell r="I875">
            <v>33251462.259999998</v>
          </cell>
          <cell r="J875">
            <v>30438882.639999997</v>
          </cell>
          <cell r="K875">
            <v>-2812579.620000001</v>
          </cell>
          <cell r="L875">
            <v>-8.4585140888177026</v>
          </cell>
        </row>
        <row r="876">
          <cell r="C876" t="str">
            <v>11373</v>
          </cell>
          <cell r="D876" t="str">
            <v>กระบุรี,รพช.</v>
          </cell>
          <cell r="E876">
            <v>45257310</v>
          </cell>
          <cell r="F876">
            <v>39261336.150000006</v>
          </cell>
          <cell r="G876">
            <v>-5995973.849999994</v>
          </cell>
          <cell r="H876">
            <v>-13.248630663201135</v>
          </cell>
          <cell r="I876">
            <v>58374658</v>
          </cell>
          <cell r="J876">
            <v>50293602.539999999</v>
          </cell>
          <cell r="K876">
            <v>-8081055.4600000009</v>
          </cell>
          <cell r="L876">
            <v>-13.843430928537517</v>
          </cell>
        </row>
        <row r="877">
          <cell r="C877" t="str">
            <v>11374</v>
          </cell>
          <cell r="D877" t="str">
            <v>สุขสำราญ,รพช.</v>
          </cell>
          <cell r="E877">
            <v>16522076.310000001</v>
          </cell>
          <cell r="F877">
            <v>13543930.73</v>
          </cell>
          <cell r="G877">
            <v>-2978145.58</v>
          </cell>
          <cell r="H877">
            <v>-18.025250120636926</v>
          </cell>
          <cell r="I877">
            <v>27776901.689999998</v>
          </cell>
          <cell r="J877">
            <v>25050880.620000001</v>
          </cell>
          <cell r="K877">
            <v>-2726021.0699999966</v>
          </cell>
          <cell r="L877">
            <v>-9.813985376855026</v>
          </cell>
        </row>
        <row r="878">
          <cell r="E878">
            <v>350733024.16499996</v>
          </cell>
          <cell r="F878">
            <v>356734061.01999998</v>
          </cell>
          <cell r="G878">
            <v>6001036.8550000135</v>
          </cell>
          <cell r="H878">
            <v>1.7109985206801817</v>
          </cell>
          <cell r="I878">
            <v>411845893.95499998</v>
          </cell>
          <cell r="J878">
            <v>417078857.10999995</v>
          </cell>
          <cell r="K878">
            <v>5232963.1549999751</v>
          </cell>
          <cell r="L878">
            <v>1.2706119526280262</v>
          </cell>
        </row>
        <row r="879">
          <cell r="C879" t="str">
            <v>10681</v>
          </cell>
          <cell r="D879" t="str">
            <v>สุราษฎร์ธานี,รพศ.</v>
          </cell>
          <cell r="E879">
            <v>985800000</v>
          </cell>
          <cell r="F879">
            <v>970638373.91000009</v>
          </cell>
          <cell r="G879">
            <v>-15161626.089999914</v>
          </cell>
          <cell r="H879">
            <v>-1.5380022408196301</v>
          </cell>
          <cell r="I879">
            <v>1209850000</v>
          </cell>
          <cell r="J879">
            <v>1138018702.05</v>
          </cell>
          <cell r="K879">
            <v>-71831297.950000048</v>
          </cell>
          <cell r="L879">
            <v>-5.9372069223457498</v>
          </cell>
        </row>
        <row r="880">
          <cell r="C880" t="str">
            <v>10742</v>
          </cell>
          <cell r="D880" t="str">
            <v>เกาะสมุย,รพท.</v>
          </cell>
          <cell r="E880">
            <v>161100000</v>
          </cell>
          <cell r="F880">
            <v>162631299.29999998</v>
          </cell>
          <cell r="G880">
            <v>1531299.2999999821</v>
          </cell>
          <cell r="H880">
            <v>0.95052718808192549</v>
          </cell>
          <cell r="I880">
            <v>200528500</v>
          </cell>
          <cell r="J880">
            <v>210466887.88999996</v>
          </cell>
          <cell r="K880">
            <v>9938387.8899999559</v>
          </cell>
          <cell r="L880">
            <v>4.9560974574686174</v>
          </cell>
        </row>
        <row r="881">
          <cell r="C881" t="str">
            <v>11357</v>
          </cell>
          <cell r="D881" t="str">
            <v>กาญจนดิษฐ์,รพช.</v>
          </cell>
          <cell r="E881">
            <v>97751332</v>
          </cell>
          <cell r="F881">
            <v>93089242.779999986</v>
          </cell>
          <cell r="G881">
            <v>-4662089.2200000137</v>
          </cell>
          <cell r="H881">
            <v>-4.7693357467497357</v>
          </cell>
          <cell r="I881">
            <v>151550628.17500001</v>
          </cell>
          <cell r="J881">
            <v>160778151.02999997</v>
          </cell>
          <cell r="K881">
            <v>9227522.8549999595</v>
          </cell>
          <cell r="L881">
            <v>6.088739430591251</v>
          </cell>
        </row>
        <row r="882">
          <cell r="C882" t="str">
            <v>11358</v>
          </cell>
          <cell r="D882" t="str">
            <v>ดอนสัก,รพช.</v>
          </cell>
          <cell r="E882">
            <v>25742950</v>
          </cell>
          <cell r="F882">
            <v>24995538.960000001</v>
          </cell>
          <cell r="G882">
            <v>-747411.03999999911</v>
          </cell>
          <cell r="H882">
            <v>-2.9033620466962762</v>
          </cell>
          <cell r="I882">
            <v>43347950</v>
          </cell>
          <cell r="J882">
            <v>44344573.829999998</v>
          </cell>
          <cell r="K882">
            <v>996623.82999999821</v>
          </cell>
          <cell r="L882">
            <v>2.2991256333921171</v>
          </cell>
        </row>
        <row r="883">
          <cell r="C883" t="str">
            <v>11359</v>
          </cell>
          <cell r="D883" t="str">
            <v>เกาะพงัน,รพช.</v>
          </cell>
          <cell r="E883">
            <v>36071935.364999995</v>
          </cell>
          <cell r="F883">
            <v>36340858.840000004</v>
          </cell>
          <cell r="G883">
            <v>268923.47500000894</v>
          </cell>
          <cell r="H883">
            <v>0.74551995139396088</v>
          </cell>
          <cell r="I883">
            <v>49107763.625</v>
          </cell>
          <cell r="J883">
            <v>53516519.149999991</v>
          </cell>
          <cell r="K883">
            <v>4408755.5249999911</v>
          </cell>
          <cell r="L883">
            <v>8.9777159446038421</v>
          </cell>
        </row>
        <row r="884">
          <cell r="C884" t="str">
            <v>11360</v>
          </cell>
          <cell r="D884" t="str">
            <v>ไชยา,รพช.</v>
          </cell>
          <cell r="E884">
            <v>45889880.090000004</v>
          </cell>
          <cell r="F884">
            <v>64419893.020000003</v>
          </cell>
          <cell r="G884">
            <v>18530012.93</v>
          </cell>
          <cell r="H884">
            <v>40.379301261320855</v>
          </cell>
          <cell r="I884">
            <v>71870828.849999994</v>
          </cell>
          <cell r="J884">
            <v>79990312.50999999</v>
          </cell>
          <cell r="K884">
            <v>8119483.6599999964</v>
          </cell>
          <cell r="L884">
            <v>11.297328540548753</v>
          </cell>
        </row>
        <row r="885">
          <cell r="C885" t="str">
            <v>11361</v>
          </cell>
          <cell r="D885" t="str">
            <v>ท่าชนะ,รพช.</v>
          </cell>
          <cell r="E885">
            <v>30319674.299999993</v>
          </cell>
          <cell r="F885">
            <v>29671313.240000002</v>
          </cell>
          <cell r="G885">
            <v>-648361.05999999121</v>
          </cell>
          <cell r="H885">
            <v>-2.1384169684170762</v>
          </cell>
          <cell r="I885">
            <v>53504021.359999999</v>
          </cell>
          <cell r="J885">
            <v>53843026.969999991</v>
          </cell>
          <cell r="K885">
            <v>339005.60999999195</v>
          </cell>
          <cell r="L885">
            <v>0.63360772028518042</v>
          </cell>
        </row>
        <row r="886">
          <cell r="C886" t="str">
            <v>11362</v>
          </cell>
          <cell r="D886" t="str">
            <v>คีรีรัฐนิคม,รพช.</v>
          </cell>
          <cell r="E886">
            <v>29528497.385000002</v>
          </cell>
          <cell r="F886">
            <v>33150927.320000004</v>
          </cell>
          <cell r="G886">
            <v>3622429.9350000024</v>
          </cell>
          <cell r="H886">
            <v>12.267572872977066</v>
          </cell>
          <cell r="I886">
            <v>48306424.199999996</v>
          </cell>
          <cell r="J886">
            <v>52825446.150000006</v>
          </cell>
          <cell r="K886">
            <v>4519021.9500000104</v>
          </cell>
          <cell r="L886">
            <v>9.3549088446087278</v>
          </cell>
        </row>
        <row r="887">
          <cell r="C887" t="str">
            <v>11363</v>
          </cell>
          <cell r="D887" t="str">
            <v>บ้านตาขุน,รพช.</v>
          </cell>
          <cell r="E887">
            <v>23746959.695</v>
          </cell>
          <cell r="F887">
            <v>24791762.190000001</v>
          </cell>
          <cell r="G887">
            <v>1044802.495000001</v>
          </cell>
          <cell r="H887">
            <v>4.3997316221494565</v>
          </cell>
          <cell r="I887">
            <v>40540862.134999998</v>
          </cell>
          <cell r="J887">
            <v>40940844.880000018</v>
          </cell>
          <cell r="K887">
            <v>399982.74500001967</v>
          </cell>
          <cell r="L887">
            <v>0.98661627783861072</v>
          </cell>
        </row>
        <row r="888">
          <cell r="C888" t="str">
            <v>11364</v>
          </cell>
          <cell r="D888" t="str">
            <v>พนม,รพช.</v>
          </cell>
          <cell r="E888">
            <v>22055697.719999999</v>
          </cell>
          <cell r="F888">
            <v>21191902.510000002</v>
          </cell>
          <cell r="G888">
            <v>-863795.20999999717</v>
          </cell>
          <cell r="H888">
            <v>-3.9164265894735761</v>
          </cell>
          <cell r="I888">
            <v>42718670.214999996</v>
          </cell>
          <cell r="J888">
            <v>38693613.979999997</v>
          </cell>
          <cell r="K888">
            <v>-4025056.2349999994</v>
          </cell>
          <cell r="L888">
            <v>-9.4222414104703649</v>
          </cell>
        </row>
        <row r="889">
          <cell r="C889" t="str">
            <v>11365</v>
          </cell>
          <cell r="D889" t="str">
            <v>ท่าฉาง,รพช.</v>
          </cell>
          <cell r="E889">
            <v>32130131.399999999</v>
          </cell>
          <cell r="F889">
            <v>30677635.399999999</v>
          </cell>
          <cell r="G889">
            <v>-1452496</v>
          </cell>
          <cell r="H889">
            <v>-4.5206662304530756</v>
          </cell>
          <cell r="I889">
            <v>42846788.204999998</v>
          </cell>
          <cell r="J889">
            <v>49051414.45000001</v>
          </cell>
          <cell r="K889">
            <v>6204626.2450000122</v>
          </cell>
          <cell r="L889">
            <v>14.480959962072406</v>
          </cell>
        </row>
        <row r="890">
          <cell r="C890" t="str">
            <v>11366</v>
          </cell>
          <cell r="D890" t="str">
            <v>บ้านนาสาร,รพช.</v>
          </cell>
          <cell r="E890">
            <v>52862558.960000001</v>
          </cell>
          <cell r="F890">
            <v>52164266.030000001</v>
          </cell>
          <cell r="G890">
            <v>-698292.9299999997</v>
          </cell>
          <cell r="H890">
            <v>-1.320959377937764</v>
          </cell>
          <cell r="I890">
            <v>81857911.714999989</v>
          </cell>
          <cell r="J890">
            <v>87995374.410000011</v>
          </cell>
          <cell r="K890">
            <v>6137462.6950000226</v>
          </cell>
          <cell r="L890">
            <v>7.4977025023170345</v>
          </cell>
        </row>
        <row r="891">
          <cell r="C891" t="str">
            <v>11367</v>
          </cell>
          <cell r="D891" t="str">
            <v>บ้านนาเดิม,รพช.</v>
          </cell>
          <cell r="E891">
            <v>26051750.25</v>
          </cell>
          <cell r="F891">
            <v>25504199.530000001</v>
          </cell>
          <cell r="G891">
            <v>-547550.71999999881</v>
          </cell>
          <cell r="H891">
            <v>-2.1017809350448493</v>
          </cell>
          <cell r="I891">
            <v>41641547.609999999</v>
          </cell>
          <cell r="J891">
            <v>41407062.109999999</v>
          </cell>
          <cell r="K891">
            <v>-234485.5</v>
          </cell>
          <cell r="L891">
            <v>-0.56310467179584256</v>
          </cell>
        </row>
        <row r="892">
          <cell r="C892" t="str">
            <v>11368</v>
          </cell>
          <cell r="D892" t="str">
            <v>เคียนซา,รพช.</v>
          </cell>
          <cell r="E892">
            <v>26874652.289999999</v>
          </cell>
          <cell r="F892">
            <v>29174714.109999996</v>
          </cell>
          <cell r="G892">
            <v>2300061.8199999966</v>
          </cell>
          <cell r="H892">
            <v>8.5584802928067827</v>
          </cell>
          <cell r="I892">
            <v>51666739.684999995</v>
          </cell>
          <cell r="J892">
            <v>54953927.029999994</v>
          </cell>
          <cell r="K892">
            <v>3287187.3449999988</v>
          </cell>
          <cell r="L892">
            <v>6.3622890955403992</v>
          </cell>
        </row>
        <row r="893">
          <cell r="C893" t="str">
            <v>11369</v>
          </cell>
          <cell r="D893" t="str">
            <v>พระแสง,รพช.</v>
          </cell>
          <cell r="E893">
            <v>37076101.085000008</v>
          </cell>
          <cell r="F893">
            <v>37040078.360000007</v>
          </cell>
          <cell r="G893">
            <v>-36022.72500000149</v>
          </cell>
          <cell r="H893">
            <v>-9.7158881181752185E-2</v>
          </cell>
          <cell r="I893">
            <v>70045274.329999983</v>
          </cell>
          <cell r="J893">
            <v>70958204.579999998</v>
          </cell>
          <cell r="K893">
            <v>912930.2500000149</v>
          </cell>
          <cell r="L893">
            <v>1.3033431002054225</v>
          </cell>
        </row>
        <row r="894">
          <cell r="C894" t="str">
            <v>11370</v>
          </cell>
          <cell r="D894" t="str">
            <v>พุนพิน,รพช.</v>
          </cell>
          <cell r="E894">
            <v>52517368.240000002</v>
          </cell>
          <cell r="F894">
            <v>51869929.04999999</v>
          </cell>
          <cell r="G894">
            <v>-647439.19000001252</v>
          </cell>
          <cell r="H894">
            <v>-1.2328096622078799</v>
          </cell>
          <cell r="I894">
            <v>68942808.675000012</v>
          </cell>
          <cell r="J894">
            <v>67285461.229999989</v>
          </cell>
          <cell r="K894">
            <v>-1657347.4450000226</v>
          </cell>
          <cell r="L894">
            <v>-2.4039453524628573</v>
          </cell>
        </row>
        <row r="895">
          <cell r="C895" t="str">
            <v>11371</v>
          </cell>
          <cell r="D895" t="str">
            <v>ชัยบุรี,รพช.</v>
          </cell>
          <cell r="E895">
            <v>21773641.890000001</v>
          </cell>
          <cell r="F895">
            <v>22238730.369999997</v>
          </cell>
          <cell r="G895">
            <v>465088.47999999672</v>
          </cell>
          <cell r="H895">
            <v>2.1360160250160005</v>
          </cell>
          <cell r="I895">
            <v>40639465.084999993</v>
          </cell>
          <cell r="J895">
            <v>39408906.729999997</v>
          </cell>
          <cell r="K895">
            <v>-1230558.3549999967</v>
          </cell>
          <cell r="L895">
            <v>-3.0279885633981811</v>
          </cell>
        </row>
        <row r="896">
          <cell r="C896" t="str">
            <v>11459</v>
          </cell>
          <cell r="D896" t="str">
            <v>สมเด็จพระยุพราชเวียงสระ,รพช.</v>
          </cell>
          <cell r="E896">
            <v>66580000</v>
          </cell>
          <cell r="F896">
            <v>63255091.630000003</v>
          </cell>
          <cell r="G896">
            <v>-3324908.3699999973</v>
          </cell>
          <cell r="H896">
            <v>-4.9938545659357123</v>
          </cell>
          <cell r="I896">
            <v>106552585</v>
          </cell>
          <cell r="J896">
            <v>94104968.100000009</v>
          </cell>
          <cell r="K896">
            <v>-12447616.899999991</v>
          </cell>
          <cell r="L896">
            <v>-11.682135069740438</v>
          </cell>
        </row>
        <row r="897">
          <cell r="C897" t="str">
            <v>11654</v>
          </cell>
          <cell r="D897" t="str">
            <v>วิภาวดี,รพช.</v>
          </cell>
          <cell r="E897">
            <v>14232977.559999999</v>
          </cell>
          <cell r="F897">
            <v>12935466.109999999</v>
          </cell>
          <cell r="G897">
            <v>-1297511.4499999993</v>
          </cell>
          <cell r="H897">
            <v>-9.1162333709180636</v>
          </cell>
          <cell r="I897">
            <v>35402343.734999999</v>
          </cell>
          <cell r="J897">
            <v>30836166.120000001</v>
          </cell>
          <cell r="K897">
            <v>-4566177.6149999984</v>
          </cell>
          <cell r="L897">
            <v>-12.897952884643949</v>
          </cell>
        </row>
        <row r="898">
          <cell r="C898" t="str">
            <v>14138</v>
          </cell>
          <cell r="D898" t="str">
            <v>ท่าโรงช้าง,รพช.</v>
          </cell>
          <cell r="E898">
            <v>53718750</v>
          </cell>
          <cell r="F898">
            <v>53928363.109999999</v>
          </cell>
          <cell r="G898">
            <v>209613.1099999994</v>
          </cell>
          <cell r="H898">
            <v>0.39020474229202912</v>
          </cell>
          <cell r="I898">
            <v>72573500</v>
          </cell>
          <cell r="J898">
            <v>70501532.089999989</v>
          </cell>
          <cell r="K898">
            <v>-2071967.9100000113</v>
          </cell>
          <cell r="L898">
            <v>-2.8549924008074727</v>
          </cell>
        </row>
        <row r="899">
          <cell r="E899">
            <v>1841824858.23</v>
          </cell>
          <cell r="F899">
            <v>1839709585.7699995</v>
          </cell>
          <cell r="G899">
            <v>-2115272.4599999376</v>
          </cell>
          <cell r="H899">
            <v>-0.11484655832220234</v>
          </cell>
          <cell r="I899">
            <v>2523494612.5999999</v>
          </cell>
          <cell r="J899">
            <v>2479921095.29</v>
          </cell>
          <cell r="K899">
            <v>-43573517.310000092</v>
          </cell>
          <cell r="L899">
            <v>-1.7267133083000936</v>
          </cell>
        </row>
        <row r="900">
          <cell r="E900">
            <v>6961460189.1999998</v>
          </cell>
          <cell r="F900">
            <v>7125328620.3400002</v>
          </cell>
          <cell r="G900">
            <v>163868431.14000013</v>
          </cell>
          <cell r="H900">
            <v>2.3539376321396679</v>
          </cell>
          <cell r="I900">
            <v>9400927424.6100006</v>
          </cell>
          <cell r="J900">
            <v>9445141190.9099998</v>
          </cell>
          <cell r="K900">
            <v>44213766.299999721</v>
          </cell>
          <cell r="L900">
            <v>0.47031281386404211</v>
          </cell>
        </row>
        <row r="901">
          <cell r="C901" t="str">
            <v>10683</v>
          </cell>
          <cell r="D901" t="str">
            <v>ตรัง,รพศ.</v>
          </cell>
          <cell r="E901">
            <v>596480000</v>
          </cell>
          <cell r="F901">
            <v>571965946.49999988</v>
          </cell>
          <cell r="G901">
            <v>-24514053.500000119</v>
          </cell>
          <cell r="H901">
            <v>-4.1097863298015218</v>
          </cell>
          <cell r="I901">
            <v>748680000</v>
          </cell>
          <cell r="J901">
            <v>733816218.32999992</v>
          </cell>
          <cell r="K901">
            <v>-14863781.670000076</v>
          </cell>
          <cell r="L901">
            <v>-1.9853317398621677</v>
          </cell>
        </row>
        <row r="902">
          <cell r="C902" t="str">
            <v>11407</v>
          </cell>
          <cell r="D902" t="str">
            <v>กันตัง,รพช.</v>
          </cell>
          <cell r="E902">
            <v>56081220</v>
          </cell>
          <cell r="F902">
            <v>53361622.880000003</v>
          </cell>
          <cell r="G902">
            <v>-2719597.1199999973</v>
          </cell>
          <cell r="H902">
            <v>-4.8493900810289032</v>
          </cell>
          <cell r="I902">
            <v>102655958</v>
          </cell>
          <cell r="J902">
            <v>92326811.829999983</v>
          </cell>
          <cell r="K902">
            <v>-10329146.170000017</v>
          </cell>
          <cell r="L902">
            <v>-10.061906168173907</v>
          </cell>
        </row>
        <row r="903">
          <cell r="C903" t="str">
            <v>11408</v>
          </cell>
          <cell r="D903" t="str">
            <v>ย่านตาขาว,รพช.</v>
          </cell>
          <cell r="E903">
            <v>48227025.579999998</v>
          </cell>
          <cell r="F903">
            <v>53855480.809999995</v>
          </cell>
          <cell r="G903">
            <v>5628455.2299999967</v>
          </cell>
          <cell r="H903">
            <v>11.670749257930902</v>
          </cell>
          <cell r="I903">
            <v>82907466.284999996</v>
          </cell>
          <cell r="J903">
            <v>85446359.090000004</v>
          </cell>
          <cell r="K903">
            <v>2538892.8050000072</v>
          </cell>
          <cell r="L903">
            <v>3.0623210655990767</v>
          </cell>
        </row>
        <row r="904">
          <cell r="C904" t="str">
            <v>11409</v>
          </cell>
          <cell r="D904" t="str">
            <v>ปะเหลียน,รพช.</v>
          </cell>
          <cell r="E904">
            <v>32258030</v>
          </cell>
          <cell r="F904">
            <v>31642651.460000001</v>
          </cell>
          <cell r="G904">
            <v>-615378.53999999911</v>
          </cell>
          <cell r="H904">
            <v>-1.9076755152127984</v>
          </cell>
          <cell r="I904">
            <v>63682159.984999999</v>
          </cell>
          <cell r="J904">
            <v>65190841.329999998</v>
          </cell>
          <cell r="K904">
            <v>1508681.3449999988</v>
          </cell>
          <cell r="L904">
            <v>2.3690800458956809</v>
          </cell>
        </row>
        <row r="905">
          <cell r="C905" t="str">
            <v>11410</v>
          </cell>
          <cell r="D905" t="str">
            <v>สิเกา,รพช.</v>
          </cell>
          <cell r="E905">
            <v>30132500</v>
          </cell>
          <cell r="F905">
            <v>30226621.600000001</v>
          </cell>
          <cell r="G905">
            <v>94121.60000000149</v>
          </cell>
          <cell r="H905">
            <v>0.31235908072679497</v>
          </cell>
          <cell r="I905">
            <v>53048301.215000004</v>
          </cell>
          <cell r="J905">
            <v>51030054.989999995</v>
          </cell>
          <cell r="K905">
            <v>-2018246.2250000089</v>
          </cell>
          <cell r="L905">
            <v>-3.8045444977026466</v>
          </cell>
        </row>
        <row r="906">
          <cell r="C906" t="str">
            <v>11411</v>
          </cell>
          <cell r="D906" t="str">
            <v>ห้วยยอด,รพช.</v>
          </cell>
          <cell r="E906">
            <v>79719132.974999994</v>
          </cell>
          <cell r="F906">
            <v>86143170.329999998</v>
          </cell>
          <cell r="G906">
            <v>6424037.3550000042</v>
          </cell>
          <cell r="H906">
            <v>8.0583382122514919</v>
          </cell>
          <cell r="I906">
            <v>132865872.825</v>
          </cell>
          <cell r="J906">
            <v>136314483.84999999</v>
          </cell>
          <cell r="K906">
            <v>3448611.0249999911</v>
          </cell>
          <cell r="L906">
            <v>2.5955581758321173</v>
          </cell>
        </row>
        <row r="907">
          <cell r="C907" t="str">
            <v>11412</v>
          </cell>
          <cell r="D907" t="str">
            <v>วังวิเศษ,รพช.</v>
          </cell>
          <cell r="E907">
            <v>28033500</v>
          </cell>
          <cell r="F907">
            <v>27901077.710000001</v>
          </cell>
          <cell r="G907">
            <v>-132422.28999999911</v>
          </cell>
          <cell r="H907">
            <v>-0.47237159113203525</v>
          </cell>
          <cell r="I907">
            <v>54422050</v>
          </cell>
          <cell r="J907">
            <v>54553362.690000005</v>
          </cell>
          <cell r="K907">
            <v>131312.69000000507</v>
          </cell>
          <cell r="L907">
            <v>0.24128582072892343</v>
          </cell>
        </row>
        <row r="908">
          <cell r="C908" t="str">
            <v>11413</v>
          </cell>
          <cell r="D908" t="str">
            <v>นาโยง,รพช.</v>
          </cell>
          <cell r="E908">
            <v>46933290</v>
          </cell>
          <cell r="F908">
            <v>47477388.310000002</v>
          </cell>
          <cell r="G908">
            <v>544098.31000000238</v>
          </cell>
          <cell r="H908">
            <v>1.1593014467982159</v>
          </cell>
          <cell r="I908">
            <v>69317436.164999992</v>
          </cell>
          <cell r="J908">
            <v>67173260.030000001</v>
          </cell>
          <cell r="K908">
            <v>-2144176.1349999905</v>
          </cell>
          <cell r="L908">
            <v>-3.093270977155147</v>
          </cell>
        </row>
        <row r="909">
          <cell r="C909" t="str">
            <v>14139</v>
          </cell>
          <cell r="D909" t="str">
            <v>รัษฎา,รพช.</v>
          </cell>
          <cell r="E909">
            <v>30433250.395000003</v>
          </cell>
          <cell r="F909">
            <v>27090518.16</v>
          </cell>
          <cell r="G909">
            <v>-3342732.2350000031</v>
          </cell>
          <cell r="H909">
            <v>-10.983816028895795</v>
          </cell>
          <cell r="I909">
            <v>53823794.144999996</v>
          </cell>
          <cell r="J909">
            <v>46406630.899999999</v>
          </cell>
          <cell r="K909">
            <v>-7417163.2449999973</v>
          </cell>
          <cell r="L909">
            <v>-13.780454096228034</v>
          </cell>
        </row>
        <row r="910">
          <cell r="C910" t="str">
            <v>28817</v>
          </cell>
          <cell r="D910" t="str">
            <v>หาดสำราญเฉลิมพระเกียรติ 80 พรรษา,รพช.</v>
          </cell>
          <cell r="E910">
            <v>17360550</v>
          </cell>
          <cell r="F910">
            <v>8680100.5600000005</v>
          </cell>
          <cell r="G910">
            <v>-8680449.4399999995</v>
          </cell>
          <cell r="H910">
            <v>-50.001004806875358</v>
          </cell>
          <cell r="I910">
            <v>27236598.890000001</v>
          </cell>
          <cell r="J910">
            <v>23485637.140000001</v>
          </cell>
          <cell r="K910">
            <v>-3750961.75</v>
          </cell>
          <cell r="L910">
            <v>-13.771769981813614</v>
          </cell>
        </row>
        <row r="911">
          <cell r="E911">
            <v>965658498.95000005</v>
          </cell>
          <cell r="F911">
            <v>938344578.31999981</v>
          </cell>
          <cell r="G911">
            <v>-27313920.630000114</v>
          </cell>
          <cell r="H911">
            <v>-2.8285279588694818</v>
          </cell>
          <cell r="I911">
            <v>1388639637.51</v>
          </cell>
          <cell r="J911">
            <v>1355743660.1800001</v>
          </cell>
          <cell r="K911">
            <v>-32895977.330000088</v>
          </cell>
          <cell r="L911">
            <v>-2.3689354992765859</v>
          </cell>
        </row>
        <row r="912">
          <cell r="C912" t="str">
            <v>10750</v>
          </cell>
          <cell r="D912" t="str">
            <v>นราธิวาสราชนครินทร์,รพท.</v>
          </cell>
          <cell r="E912">
            <v>346494582.34500003</v>
          </cell>
          <cell r="F912">
            <v>406590697.99999994</v>
          </cell>
          <cell r="G912">
            <v>60096115.654999912</v>
          </cell>
          <cell r="H912">
            <v>17.344027502041289</v>
          </cell>
          <cell r="I912">
            <v>476893979.83000004</v>
          </cell>
          <cell r="J912">
            <v>449572770.59000003</v>
          </cell>
          <cell r="K912">
            <v>-27321209.24000001</v>
          </cell>
          <cell r="L912">
            <v>-5.728990172981276</v>
          </cell>
        </row>
        <row r="913">
          <cell r="C913" t="str">
            <v>10751</v>
          </cell>
          <cell r="D913" t="str">
            <v>สุไหงโก-ลก,รพท.</v>
          </cell>
          <cell r="E913">
            <v>202391015.54999998</v>
          </cell>
          <cell r="F913">
            <v>235587825.86000001</v>
          </cell>
          <cell r="G913">
            <v>33196810.310000032</v>
          </cell>
          <cell r="H913">
            <v>16.402314213300084</v>
          </cell>
          <cell r="I913">
            <v>265305932.97</v>
          </cell>
          <cell r="J913">
            <v>258792608.13</v>
          </cell>
          <cell r="K913">
            <v>-6513324.8400000036</v>
          </cell>
          <cell r="L913">
            <v>-2.4550241930460377</v>
          </cell>
        </row>
        <row r="914">
          <cell r="C914" t="str">
            <v>11435</v>
          </cell>
          <cell r="D914" t="str">
            <v>ตากใบ,รพช.</v>
          </cell>
          <cell r="E914">
            <v>71567500</v>
          </cell>
          <cell r="F914">
            <v>50886243.090000011</v>
          </cell>
          <cell r="G914">
            <v>-20681256.909999989</v>
          </cell>
          <cell r="H914">
            <v>-28.897553931603014</v>
          </cell>
          <cell r="I914">
            <v>102630000</v>
          </cell>
          <cell r="J914">
            <v>101963971.35000001</v>
          </cell>
          <cell r="K914">
            <v>-666028.64999999106</v>
          </cell>
          <cell r="L914">
            <v>-0.64896097632270389</v>
          </cell>
        </row>
        <row r="915">
          <cell r="C915" t="str">
            <v>11436</v>
          </cell>
          <cell r="D915" t="str">
            <v>บาเจาะ,รพช.</v>
          </cell>
          <cell r="E915">
            <v>49345836.720000006</v>
          </cell>
          <cell r="F915">
            <v>46477694.729999989</v>
          </cell>
          <cell r="G915">
            <v>-2868141.990000017</v>
          </cell>
          <cell r="H915">
            <v>-5.8123282137752277</v>
          </cell>
          <cell r="I915">
            <v>83059681.804999992</v>
          </cell>
          <cell r="J915">
            <v>74628861.850000009</v>
          </cell>
          <cell r="K915">
            <v>-8430819.9549999833</v>
          </cell>
          <cell r="L915">
            <v>-10.150315738980435</v>
          </cell>
        </row>
        <row r="916">
          <cell r="C916" t="str">
            <v>11437</v>
          </cell>
          <cell r="D916" t="str">
            <v>ระแงะ,รพช.</v>
          </cell>
          <cell r="E916">
            <v>69776000</v>
          </cell>
          <cell r="F916">
            <v>70865459.560000002</v>
          </cell>
          <cell r="G916">
            <v>1089459.5600000024</v>
          </cell>
          <cell r="H916">
            <v>1.561367174959875</v>
          </cell>
          <cell r="I916">
            <v>123088000</v>
          </cell>
          <cell r="J916">
            <v>124122002.38000001</v>
          </cell>
          <cell r="K916">
            <v>1034002.3800000101</v>
          </cell>
          <cell r="L916">
            <v>0.84005132913038649</v>
          </cell>
        </row>
        <row r="917">
          <cell r="C917" t="str">
            <v>11438</v>
          </cell>
          <cell r="D917" t="str">
            <v>รือเสาะ,รพช.</v>
          </cell>
          <cell r="E917">
            <v>50509197.794999994</v>
          </cell>
          <cell r="F917">
            <v>44787128.170000002</v>
          </cell>
          <cell r="G917">
            <v>-5722069.6249999925</v>
          </cell>
          <cell r="H917">
            <v>-11.328767580558232</v>
          </cell>
          <cell r="I917">
            <v>92858160.859999999</v>
          </cell>
          <cell r="J917">
            <v>101482245.47999997</v>
          </cell>
          <cell r="K917">
            <v>8624084.619999975</v>
          </cell>
          <cell r="L917">
            <v>9.287373926134828</v>
          </cell>
        </row>
        <row r="918">
          <cell r="C918" t="str">
            <v>11439</v>
          </cell>
          <cell r="D918" t="str">
            <v>ศรีสาคร,รพช.</v>
          </cell>
          <cell r="E918">
            <v>31110147.844999995</v>
          </cell>
          <cell r="F918">
            <v>30138849.660000004</v>
          </cell>
          <cell r="G918">
            <v>-971298.18499999121</v>
          </cell>
          <cell r="H918">
            <v>-3.122126548029561</v>
          </cell>
          <cell r="I918">
            <v>60572414.469999999</v>
          </cell>
          <cell r="J918">
            <v>59823699.540000007</v>
          </cell>
          <cell r="K918">
            <v>-748714.92999999225</v>
          </cell>
          <cell r="L918">
            <v>-1.2360658503563731</v>
          </cell>
        </row>
        <row r="919">
          <cell r="C919" t="str">
            <v>11440</v>
          </cell>
          <cell r="D919" t="str">
            <v>แว้ง,รพช.</v>
          </cell>
          <cell r="E919">
            <v>50641877.195</v>
          </cell>
          <cell r="F919">
            <v>45988218</v>
          </cell>
          <cell r="G919">
            <v>-4653659.1950000003</v>
          </cell>
          <cell r="H919">
            <v>-9.1893497096894112</v>
          </cell>
          <cell r="I919">
            <v>79648078.039999992</v>
          </cell>
          <cell r="J919">
            <v>84059147.809999987</v>
          </cell>
          <cell r="K919">
            <v>4411069.7699999958</v>
          </cell>
          <cell r="L919">
            <v>5.5381998894998024</v>
          </cell>
        </row>
        <row r="920">
          <cell r="C920" t="str">
            <v>11441</v>
          </cell>
          <cell r="D920" t="str">
            <v>สุคิริน,รพช.</v>
          </cell>
          <cell r="E920">
            <v>28149930.68</v>
          </cell>
          <cell r="F920">
            <v>27450241.460000005</v>
          </cell>
          <cell r="G920">
            <v>-699689.21999999508</v>
          </cell>
          <cell r="H920">
            <v>-2.4855806145807358</v>
          </cell>
          <cell r="I920">
            <v>44666659.344999999</v>
          </cell>
          <cell r="J920">
            <v>44168272.93</v>
          </cell>
          <cell r="K920">
            <v>-498386.41499999911</v>
          </cell>
          <cell r="L920">
            <v>-1.1157906642413558</v>
          </cell>
        </row>
        <row r="921">
          <cell r="C921" t="str">
            <v>11442</v>
          </cell>
          <cell r="D921" t="str">
            <v>สุไหงปาดี,รพช.</v>
          </cell>
          <cell r="E921">
            <v>41492368.075000003</v>
          </cell>
          <cell r="F921">
            <v>39811806.380000003</v>
          </cell>
          <cell r="G921">
            <v>-1680561.6950000003</v>
          </cell>
          <cell r="H921">
            <v>-4.0502911088667721</v>
          </cell>
          <cell r="I921">
            <v>71449034.004999995</v>
          </cell>
          <cell r="J921">
            <v>73244203.849999994</v>
          </cell>
          <cell r="K921">
            <v>1795169.8449999988</v>
          </cell>
          <cell r="L921">
            <v>2.5125180067156307</v>
          </cell>
        </row>
        <row r="922">
          <cell r="C922" t="str">
            <v>13818</v>
          </cell>
          <cell r="D922" t="str">
            <v>จะแนะ,รพช.</v>
          </cell>
          <cell r="E922">
            <v>34540966.564999998</v>
          </cell>
          <cell r="F922">
            <v>33626987.910000004</v>
          </cell>
          <cell r="G922">
            <v>-913978.65499999374</v>
          </cell>
          <cell r="H922">
            <v>-2.6460714504906728</v>
          </cell>
          <cell r="I922">
            <v>68209759.920000002</v>
          </cell>
          <cell r="J922">
            <v>63674005.710000008</v>
          </cell>
          <cell r="K922">
            <v>-4535754.2099999934</v>
          </cell>
          <cell r="L922">
            <v>-6.6497143741889211</v>
          </cell>
        </row>
        <row r="923">
          <cell r="C923" t="str">
            <v>15010</v>
          </cell>
          <cell r="D923" t="str">
            <v>เจาะไอร้อง,รพช.</v>
          </cell>
          <cell r="E923">
            <v>31928819.620000001</v>
          </cell>
          <cell r="F923">
            <v>31242139.719999999</v>
          </cell>
          <cell r="G923">
            <v>-686679.90000000224</v>
          </cell>
          <cell r="H923">
            <v>-2.1506585842273682</v>
          </cell>
          <cell r="I923">
            <v>60601740.5</v>
          </cell>
          <cell r="J923">
            <v>60591368.659999996</v>
          </cell>
          <cell r="K923">
            <v>-10371.840000003576</v>
          </cell>
          <cell r="L923">
            <v>-1.7114755969762249E-2</v>
          </cell>
        </row>
        <row r="924">
          <cell r="C924" t="str">
            <v>23771</v>
          </cell>
          <cell r="D924" t="str">
            <v>ยี่งอเฉลิมพระเกียรติ 80 พรรษา,รพช.</v>
          </cell>
          <cell r="E924">
            <v>54868941.029999994</v>
          </cell>
          <cell r="F924">
            <v>48214781.270000003</v>
          </cell>
          <cell r="G924">
            <v>-6654159.7599999905</v>
          </cell>
          <cell r="H924">
            <v>-12.127370485174445</v>
          </cell>
          <cell r="I924">
            <v>84804710.074999988</v>
          </cell>
          <cell r="J924">
            <v>80995138.879999995</v>
          </cell>
          <cell r="K924">
            <v>-3809571.1949999928</v>
          </cell>
          <cell r="L924">
            <v>-4.4921693519509311</v>
          </cell>
        </row>
        <row r="925">
          <cell r="E925">
            <v>1062817183.42</v>
          </cell>
          <cell r="F925">
            <v>1111668073.8099999</v>
          </cell>
          <cell r="G925">
            <v>48850890.389999971</v>
          </cell>
          <cell r="H925">
            <v>4.5963587296174966</v>
          </cell>
          <cell r="I925">
            <v>1613788151.8199999</v>
          </cell>
          <cell r="J925">
            <v>1577118297.1599998</v>
          </cell>
          <cell r="K925">
            <v>-36669854.659999989</v>
          </cell>
          <cell r="L925">
            <v>-2.2722842907629737</v>
          </cell>
        </row>
        <row r="926">
          <cell r="C926" t="str">
            <v>10748</v>
          </cell>
          <cell r="D926" t="str">
            <v>ปัตตานี,รพท.</v>
          </cell>
          <cell r="E926">
            <v>383637510.46000004</v>
          </cell>
          <cell r="F926">
            <v>451293228.94999999</v>
          </cell>
          <cell r="G926">
            <v>67655718.48999995</v>
          </cell>
          <cell r="H926">
            <v>17.63532413941417</v>
          </cell>
          <cell r="I926">
            <v>513676103.8950001</v>
          </cell>
          <cell r="J926">
            <v>510529339.12999994</v>
          </cell>
          <cell r="K926">
            <v>-3146764.7650001645</v>
          </cell>
          <cell r="L926">
            <v>-0.61259707063254609</v>
          </cell>
        </row>
        <row r="927">
          <cell r="C927" t="str">
            <v>11423</v>
          </cell>
          <cell r="D927" t="str">
            <v>โคกโพธิ์,รพช.</v>
          </cell>
          <cell r="E927">
            <v>75310973.319999993</v>
          </cell>
          <cell r="F927">
            <v>71217361.790000007</v>
          </cell>
          <cell r="G927">
            <v>-4093611.5299999863</v>
          </cell>
          <cell r="H927">
            <v>-5.4356109734580524</v>
          </cell>
          <cell r="I927">
            <v>108067358.49999999</v>
          </cell>
          <cell r="J927">
            <v>105172679.13</v>
          </cell>
          <cell r="K927">
            <v>-2894679.3699999899</v>
          </cell>
          <cell r="L927">
            <v>-2.678588067829927</v>
          </cell>
        </row>
        <row r="928">
          <cell r="C928" t="str">
            <v>11424</v>
          </cell>
          <cell r="D928" t="str">
            <v>หนองจิก,รพช.</v>
          </cell>
          <cell r="E928">
            <v>48249086.460000001</v>
          </cell>
          <cell r="F928">
            <v>42881908.459999993</v>
          </cell>
          <cell r="G928">
            <v>-5367178.0000000075</v>
          </cell>
          <cell r="H928">
            <v>-11.123895588053394</v>
          </cell>
          <cell r="I928">
            <v>77034898.885000005</v>
          </cell>
          <cell r="J928">
            <v>73280138.420000002</v>
          </cell>
          <cell r="K928">
            <v>-3754760.4650000036</v>
          </cell>
          <cell r="L928">
            <v>-4.8741031913408772</v>
          </cell>
        </row>
        <row r="929">
          <cell r="C929" t="str">
            <v>11425</v>
          </cell>
          <cell r="D929" t="str">
            <v>ปะนาเระ,รพช.</v>
          </cell>
          <cell r="E929">
            <v>43021255.229999989</v>
          </cell>
          <cell r="F929">
            <v>40591589.859999999</v>
          </cell>
          <cell r="G929">
            <v>-2429665.3699999899</v>
          </cell>
          <cell r="H929">
            <v>-5.647592932866619</v>
          </cell>
          <cell r="I929">
            <v>65848672.800000012</v>
          </cell>
          <cell r="J929">
            <v>64276051.809999995</v>
          </cell>
          <cell r="K929">
            <v>-1572620.990000017</v>
          </cell>
          <cell r="L929">
            <v>-2.3882349075986489</v>
          </cell>
        </row>
        <row r="930">
          <cell r="C930" t="str">
            <v>11426</v>
          </cell>
          <cell r="D930" t="str">
            <v>มายอ,รพช.</v>
          </cell>
          <cell r="E930">
            <v>41076349.264999993</v>
          </cell>
          <cell r="F930">
            <v>38571940.010000005</v>
          </cell>
          <cell r="G930">
            <v>-2504409.2549999878</v>
          </cell>
          <cell r="H930">
            <v>-6.0969616331846828</v>
          </cell>
          <cell r="I930">
            <v>69853900.920000017</v>
          </cell>
          <cell r="J930">
            <v>76698047.460000008</v>
          </cell>
          <cell r="K930">
            <v>6844146.5399999917</v>
          </cell>
          <cell r="L930">
            <v>9.7978014826090121</v>
          </cell>
        </row>
        <row r="931">
          <cell r="C931" t="str">
            <v>11427</v>
          </cell>
          <cell r="D931" t="str">
            <v>ทุ่งยางแดง,รพช.</v>
          </cell>
          <cell r="E931">
            <v>29075803.100000001</v>
          </cell>
          <cell r="F931">
            <v>28915609.719999999</v>
          </cell>
          <cell r="G931">
            <v>-160193.38000000268</v>
          </cell>
          <cell r="H931">
            <v>-0.55095083512930609</v>
          </cell>
          <cell r="I931">
            <v>52248863.445</v>
          </cell>
          <cell r="J931">
            <v>52087590.720000014</v>
          </cell>
          <cell r="K931">
            <v>-161272.72499998659</v>
          </cell>
          <cell r="L931">
            <v>-0.30866264712102504</v>
          </cell>
        </row>
        <row r="932">
          <cell r="C932" t="str">
            <v>11428</v>
          </cell>
          <cell r="D932" t="str">
            <v>ไม้แก่น,รพช.</v>
          </cell>
          <cell r="E932">
            <v>25568750</v>
          </cell>
          <cell r="F932">
            <v>25703265.66</v>
          </cell>
          <cell r="G932">
            <v>134515.66000000015</v>
          </cell>
          <cell r="H932">
            <v>0.52609400146663465</v>
          </cell>
          <cell r="I932">
            <v>42540017.295000002</v>
          </cell>
          <cell r="J932">
            <v>39045291.910000004</v>
          </cell>
          <cell r="K932">
            <v>-3494725.3849999979</v>
          </cell>
          <cell r="L932">
            <v>-8.2151480117304878</v>
          </cell>
        </row>
        <row r="933">
          <cell r="C933" t="str">
            <v>11429</v>
          </cell>
          <cell r="D933" t="str">
            <v>ยะหริ่ง,รพช.</v>
          </cell>
          <cell r="E933">
            <v>53742334.5</v>
          </cell>
          <cell r="F933">
            <v>52463977.810000002</v>
          </cell>
          <cell r="G933">
            <v>-1278356.6899999976</v>
          </cell>
          <cell r="H933">
            <v>-2.3786772604751616</v>
          </cell>
          <cell r="I933">
            <v>97728987.5</v>
          </cell>
          <cell r="J933">
            <v>92012519.969999999</v>
          </cell>
          <cell r="K933">
            <v>-5716467.5300000012</v>
          </cell>
          <cell r="L933">
            <v>-5.8493060004330868</v>
          </cell>
        </row>
        <row r="934">
          <cell r="C934" t="str">
            <v>11430</v>
          </cell>
          <cell r="D934" t="str">
            <v>ยะรัง,รพช.</v>
          </cell>
          <cell r="E934">
            <v>48969070.814999998</v>
          </cell>
          <cell r="F934">
            <v>45147406.50999999</v>
          </cell>
          <cell r="G934">
            <v>-3821664.3050000072</v>
          </cell>
          <cell r="H934">
            <v>-7.8042410064055598</v>
          </cell>
          <cell r="I934">
            <v>92689775.829999998</v>
          </cell>
          <cell r="J934">
            <v>96960259.879999995</v>
          </cell>
          <cell r="K934">
            <v>4270484.049999997</v>
          </cell>
          <cell r="L934">
            <v>4.6072870624181732</v>
          </cell>
        </row>
        <row r="935">
          <cell r="C935" t="str">
            <v>11431</v>
          </cell>
          <cell r="D935" t="str">
            <v>แม่ลาน,รพช.</v>
          </cell>
          <cell r="E935">
            <v>26578479.764999997</v>
          </cell>
          <cell r="F935">
            <v>25284851.280000001</v>
          </cell>
          <cell r="G935">
            <v>-1293628.4849999957</v>
          </cell>
          <cell r="H935">
            <v>-4.8672027009743299</v>
          </cell>
          <cell r="I935">
            <v>42824593.964999996</v>
          </cell>
          <cell r="J935">
            <v>44277100.229999997</v>
          </cell>
          <cell r="K935">
            <v>1452506.2650000006</v>
          </cell>
          <cell r="L935">
            <v>3.3917572369445361</v>
          </cell>
        </row>
        <row r="936">
          <cell r="C936" t="str">
            <v>11460</v>
          </cell>
          <cell r="D936" t="str">
            <v>สมเด็จพระยุพราชสายบุรี,รพช.</v>
          </cell>
          <cell r="E936">
            <v>58544656.869999997</v>
          </cell>
          <cell r="F936">
            <v>57831449.039999999</v>
          </cell>
          <cell r="G936">
            <v>-713207.82999999821</v>
          </cell>
          <cell r="H936">
            <v>-1.2182287302216077</v>
          </cell>
          <cell r="I936">
            <v>98051310.395000011</v>
          </cell>
          <cell r="J936">
            <v>98911770.329999998</v>
          </cell>
          <cell r="K936">
            <v>860459.93499998748</v>
          </cell>
          <cell r="L936">
            <v>0.87756087249994097</v>
          </cell>
        </row>
        <row r="937">
          <cell r="C937" t="str">
            <v>11464</v>
          </cell>
          <cell r="D937" t="str">
            <v>กะพ้อ,รพช.</v>
          </cell>
          <cell r="E937">
            <v>21420158.140000004</v>
          </cell>
          <cell r="F937">
            <v>23816501.089999996</v>
          </cell>
          <cell r="G937">
            <v>2396342.9499999918</v>
          </cell>
          <cell r="H937">
            <v>11.187326136145844</v>
          </cell>
          <cell r="I937">
            <v>44275794.404999994</v>
          </cell>
          <cell r="J937">
            <v>42416724.920000002</v>
          </cell>
          <cell r="K937">
            <v>-1859069.484999992</v>
          </cell>
          <cell r="L937">
            <v>-4.1988393658049201</v>
          </cell>
        </row>
        <row r="938">
          <cell r="E938">
            <v>855194427.92500007</v>
          </cell>
          <cell r="F938">
            <v>903719090.17999995</v>
          </cell>
          <cell r="G938">
            <v>48524662.254999965</v>
          </cell>
          <cell r="H938">
            <v>5.6741087956732503</v>
          </cell>
          <cell r="I938">
            <v>1304840277.835</v>
          </cell>
          <cell r="J938">
            <v>1295667513.9099998</v>
          </cell>
          <cell r="K938">
            <v>-9172763.9250001758</v>
          </cell>
          <cell r="L938">
            <v>-0.70297982678919824</v>
          </cell>
        </row>
        <row r="939">
          <cell r="C939" t="str">
            <v>10747</v>
          </cell>
          <cell r="D939" t="str">
            <v>พัทลุง,รพท.</v>
          </cell>
          <cell r="E939">
            <v>549519130</v>
          </cell>
          <cell r="F939">
            <v>503394988.45999998</v>
          </cell>
          <cell r="G939">
            <v>-46124141.540000021</v>
          </cell>
          <cell r="H939">
            <v>-8.3935461063930621</v>
          </cell>
          <cell r="I939">
            <v>677415500</v>
          </cell>
          <cell r="J939">
            <v>531426234.85000008</v>
          </cell>
          <cell r="K939">
            <v>-145989265.14999992</v>
          </cell>
          <cell r="L939">
            <v>-21.550918919038597</v>
          </cell>
        </row>
        <row r="940">
          <cell r="C940" t="str">
            <v>11414</v>
          </cell>
          <cell r="D940" t="str">
            <v>กงหรา,รพช.</v>
          </cell>
          <cell r="E940">
            <v>24210311.039999999</v>
          </cell>
          <cell r="F940">
            <v>28403822.000000004</v>
          </cell>
          <cell r="G940">
            <v>4193510.9600000046</v>
          </cell>
          <cell r="H940">
            <v>17.321177547333175</v>
          </cell>
          <cell r="I940">
            <v>43146605.469999999</v>
          </cell>
          <cell r="J940">
            <v>43981182.629999995</v>
          </cell>
          <cell r="K940">
            <v>834577.15999999642</v>
          </cell>
          <cell r="L940">
            <v>1.9342823170186147</v>
          </cell>
        </row>
        <row r="941">
          <cell r="C941" t="str">
            <v>11415</v>
          </cell>
          <cell r="D941" t="str">
            <v>เขาชัยสน,รพช.</v>
          </cell>
          <cell r="E941">
            <v>31733661.140000001</v>
          </cell>
          <cell r="F941">
            <v>30405111.720000003</v>
          </cell>
          <cell r="G941">
            <v>-1328549.4199999981</v>
          </cell>
          <cell r="H941">
            <v>-4.1865620677639788</v>
          </cell>
          <cell r="I941">
            <v>51297000.100000001</v>
          </cell>
          <cell r="J941">
            <v>54437266.520000003</v>
          </cell>
          <cell r="K941">
            <v>3140266.4200000018</v>
          </cell>
          <cell r="L941">
            <v>6.1217350213039099</v>
          </cell>
        </row>
        <row r="942">
          <cell r="C942" t="str">
            <v>11416</v>
          </cell>
          <cell r="D942" t="str">
            <v>ตะโหมด,รพช.</v>
          </cell>
          <cell r="E942">
            <v>25681246.995000005</v>
          </cell>
          <cell r="F942">
            <v>28787611.309999999</v>
          </cell>
          <cell r="G942">
            <v>3106364.3149999939</v>
          </cell>
          <cell r="H942">
            <v>12.095846886269914</v>
          </cell>
          <cell r="I942">
            <v>47548386.305</v>
          </cell>
          <cell r="J942">
            <v>48431199.500000007</v>
          </cell>
          <cell r="K942">
            <v>882813.19500000775</v>
          </cell>
          <cell r="L942">
            <v>1.8566627883797913</v>
          </cell>
        </row>
        <row r="943">
          <cell r="C943" t="str">
            <v>11417</v>
          </cell>
          <cell r="D943" t="str">
            <v>ควนขนุน,รพช.</v>
          </cell>
          <cell r="E943">
            <v>80829000</v>
          </cell>
          <cell r="F943">
            <v>85203496.840000004</v>
          </cell>
          <cell r="G943">
            <v>4374496.8400000036</v>
          </cell>
          <cell r="H943">
            <v>5.4120387979561837</v>
          </cell>
          <cell r="I943">
            <v>120483401.15000001</v>
          </cell>
          <cell r="J943">
            <v>125334501.36000001</v>
          </cell>
          <cell r="K943">
            <v>4851100.2100000083</v>
          </cell>
          <cell r="L943">
            <v>4.0263639337010932</v>
          </cell>
        </row>
        <row r="944">
          <cell r="C944" t="str">
            <v>11418</v>
          </cell>
          <cell r="D944" t="str">
            <v>ปากพะยูน,รพช.</v>
          </cell>
          <cell r="E944">
            <v>31059767.5</v>
          </cell>
          <cell r="F944">
            <v>31348979.009999998</v>
          </cell>
          <cell r="G944">
            <v>289211.50999999791</v>
          </cell>
          <cell r="H944">
            <v>0.93114512206183742</v>
          </cell>
          <cell r="I944">
            <v>53762048</v>
          </cell>
          <cell r="J944">
            <v>56380330.479999997</v>
          </cell>
          <cell r="K944">
            <v>2618282.4799999967</v>
          </cell>
          <cell r="L944">
            <v>4.8701315842729738</v>
          </cell>
        </row>
        <row r="945">
          <cell r="C945" t="str">
            <v>11419</v>
          </cell>
          <cell r="D945" t="str">
            <v>ศรีบรรพต,รพช.</v>
          </cell>
          <cell r="E945">
            <v>24989280</v>
          </cell>
          <cell r="F945">
            <v>26032312.330000002</v>
          </cell>
          <cell r="G945">
            <v>1043032.3300000019</v>
          </cell>
          <cell r="H945">
            <v>4.1739190965085911</v>
          </cell>
          <cell r="I945">
            <v>35152660</v>
          </cell>
          <cell r="J945">
            <v>35938119.469999999</v>
          </cell>
          <cell r="K945">
            <v>785459.46999999881</v>
          </cell>
          <cell r="L945">
            <v>2.2344239952253933</v>
          </cell>
        </row>
        <row r="946">
          <cell r="C946" t="str">
            <v>11420</v>
          </cell>
          <cell r="D946" t="str">
            <v>ป่าบอน,รพช.</v>
          </cell>
          <cell r="E946">
            <v>25430497.125</v>
          </cell>
          <cell r="F946">
            <v>25970494.009999998</v>
          </cell>
          <cell r="G946">
            <v>539996.88499999791</v>
          </cell>
          <cell r="H946">
            <v>2.1234224496112675</v>
          </cell>
          <cell r="I946">
            <v>49739344.5</v>
          </cell>
          <cell r="J946">
            <v>48000772.370000005</v>
          </cell>
          <cell r="K946">
            <v>-1738572.1299999952</v>
          </cell>
          <cell r="L946">
            <v>-3.4953659873824741</v>
          </cell>
        </row>
        <row r="947">
          <cell r="C947" t="str">
            <v>11421</v>
          </cell>
          <cell r="D947" t="str">
            <v>บางแก้ว,รพช.</v>
          </cell>
          <cell r="E947">
            <v>22311989.149999999</v>
          </cell>
          <cell r="F947">
            <v>22985698.800000001</v>
          </cell>
          <cell r="G947">
            <v>673709.65000000224</v>
          </cell>
          <cell r="H947">
            <v>3.0194961348840663</v>
          </cell>
          <cell r="I947">
            <v>38352983.164999999</v>
          </cell>
          <cell r="J947">
            <v>37352587.939999998</v>
          </cell>
          <cell r="K947">
            <v>-1000395.2250000015</v>
          </cell>
          <cell r="L947">
            <v>-2.6083896021755559</v>
          </cell>
        </row>
        <row r="948">
          <cell r="C948" t="str">
            <v>11422</v>
          </cell>
          <cell r="D948" t="str">
            <v>ป่าพะยอม,รพช.</v>
          </cell>
          <cell r="E948">
            <v>32042650</v>
          </cell>
          <cell r="F948">
            <v>31925646.030000001</v>
          </cell>
          <cell r="G948">
            <v>-117003.96999999881</v>
          </cell>
          <cell r="H948">
            <v>-0.36515072879427518</v>
          </cell>
          <cell r="I948">
            <v>51837493.93</v>
          </cell>
          <cell r="J948">
            <v>52885993.970000006</v>
          </cell>
          <cell r="K948">
            <v>1048500.0400000066</v>
          </cell>
          <cell r="L948">
            <v>2.0226673021961163</v>
          </cell>
        </row>
        <row r="949">
          <cell r="C949" t="str">
            <v>24673</v>
          </cell>
          <cell r="D949" t="str">
            <v>ศรีนครินทร์(ปัญญานันทภิขุ),รพช.</v>
          </cell>
          <cell r="E949">
            <v>16742665</v>
          </cell>
          <cell r="F949">
            <v>16038661.720000001</v>
          </cell>
          <cell r="G949">
            <v>-704003.27999999933</v>
          </cell>
          <cell r="H949">
            <v>-4.2048460027122285</v>
          </cell>
          <cell r="I949">
            <v>33690966.975000001</v>
          </cell>
          <cell r="J949">
            <v>34071804.159999996</v>
          </cell>
          <cell r="K949">
            <v>380837.18499999493</v>
          </cell>
          <cell r="L949">
            <v>1.1303836582743108</v>
          </cell>
        </row>
        <row r="950">
          <cell r="E950">
            <v>864550197.94999993</v>
          </cell>
          <cell r="F950">
            <v>830496822.2299999</v>
          </cell>
          <cell r="G950">
            <v>-34053375.720000006</v>
          </cell>
          <cell r="H950">
            <v>-3.9388546553741506</v>
          </cell>
          <cell r="I950">
            <v>1202426389.595</v>
          </cell>
          <cell r="J950">
            <v>1068239993.2500001</v>
          </cell>
          <cell r="K950">
            <v>-134186396.34499991</v>
          </cell>
          <cell r="L950">
            <v>-11.15963501018939</v>
          </cell>
        </row>
        <row r="951">
          <cell r="C951" t="str">
            <v>10684</v>
          </cell>
          <cell r="D951" t="str">
            <v>ยะลา,รพศ.</v>
          </cell>
          <cell r="E951">
            <v>595202669.77499998</v>
          </cell>
          <cell r="F951">
            <v>684967099.09000003</v>
          </cell>
          <cell r="G951">
            <v>89764429.315000057</v>
          </cell>
          <cell r="H951">
            <v>15.081321686432126</v>
          </cell>
          <cell r="I951">
            <v>725084131.84500003</v>
          </cell>
          <cell r="J951">
            <v>730267226.50999999</v>
          </cell>
          <cell r="K951">
            <v>5183094.6649999619</v>
          </cell>
          <cell r="L951">
            <v>0.71482665767507692</v>
          </cell>
        </row>
        <row r="952">
          <cell r="C952" t="str">
            <v>10749</v>
          </cell>
          <cell r="D952" t="str">
            <v>เบตง,รพท.</v>
          </cell>
          <cell r="E952">
            <v>114521500</v>
          </cell>
          <cell r="F952">
            <v>116697820.31</v>
          </cell>
          <cell r="G952">
            <v>2176320.3100000024</v>
          </cell>
          <cell r="H952">
            <v>1.9003595918670315</v>
          </cell>
          <cell r="I952">
            <v>154490525</v>
          </cell>
          <cell r="J952">
            <v>148641896.37999997</v>
          </cell>
          <cell r="K952">
            <v>-5848628.6200000346</v>
          </cell>
          <cell r="L952">
            <v>-3.7857523106999831</v>
          </cell>
        </row>
        <row r="953">
          <cell r="C953" t="str">
            <v>11432</v>
          </cell>
          <cell r="D953" t="str">
            <v>บันนังสตา,รพช.</v>
          </cell>
          <cell r="E953">
            <v>45105661.605000004</v>
          </cell>
          <cell r="F953">
            <v>49070069.130000003</v>
          </cell>
          <cell r="G953">
            <v>3964407.5249999985</v>
          </cell>
          <cell r="H953">
            <v>8.789157245308072</v>
          </cell>
          <cell r="I953">
            <v>79211623.175000012</v>
          </cell>
          <cell r="J953">
            <v>80591458.549999982</v>
          </cell>
          <cell r="K953">
            <v>1379835.3749999702</v>
          </cell>
          <cell r="L953">
            <v>1.7419607371907262</v>
          </cell>
        </row>
        <row r="954">
          <cell r="C954" t="str">
            <v>11433</v>
          </cell>
          <cell r="D954" t="str">
            <v>ธารโต,รพช.</v>
          </cell>
          <cell r="E954">
            <v>26914360.254999999</v>
          </cell>
          <cell r="F954">
            <v>25894705.419999998</v>
          </cell>
          <cell r="G954">
            <v>-1019654.8350000009</v>
          </cell>
          <cell r="H954">
            <v>-3.7885159644861894</v>
          </cell>
          <cell r="I954">
            <v>44914413.195</v>
          </cell>
          <cell r="J954">
            <v>49079334.990000002</v>
          </cell>
          <cell r="K954">
            <v>4164921.7950000018</v>
          </cell>
          <cell r="L954">
            <v>9.2730183892587341</v>
          </cell>
        </row>
        <row r="955">
          <cell r="C955" t="str">
            <v>11434</v>
          </cell>
          <cell r="D955" t="str">
            <v>รามัน,รพช.</v>
          </cell>
          <cell r="E955">
            <v>54699789.954999998</v>
          </cell>
          <cell r="F955">
            <v>56187406.840000004</v>
          </cell>
          <cell r="G955">
            <v>1487616.8850000054</v>
          </cell>
          <cell r="H955">
            <v>2.7196025546420319</v>
          </cell>
          <cell r="I955">
            <v>110377923.26500002</v>
          </cell>
          <cell r="J955">
            <v>110968406.06000002</v>
          </cell>
          <cell r="K955">
            <v>590482.79500000179</v>
          </cell>
          <cell r="L955">
            <v>0.53496458126173074</v>
          </cell>
        </row>
        <row r="956">
          <cell r="C956" t="str">
            <v>11461</v>
          </cell>
          <cell r="D956" t="str">
            <v>สมเด็จพระยุพราชยะหา,รพช.</v>
          </cell>
          <cell r="E956">
            <v>58246307.780000001</v>
          </cell>
          <cell r="F956">
            <v>56154672.760000005</v>
          </cell>
          <cell r="G956">
            <v>-2091635.0199999958</v>
          </cell>
          <cell r="H956">
            <v>-3.5910173532376231</v>
          </cell>
          <cell r="I956">
            <v>90501715.135000005</v>
          </cell>
          <cell r="J956">
            <v>88896724.310000002</v>
          </cell>
          <cell r="K956">
            <v>-1604990.825000003</v>
          </cell>
          <cell r="L956">
            <v>-1.7734369150969824</v>
          </cell>
        </row>
        <row r="957">
          <cell r="C957" t="str">
            <v>13806</v>
          </cell>
          <cell r="D957" t="str">
            <v>กาบัง,รพช.</v>
          </cell>
          <cell r="E957">
            <v>22566126.780000001</v>
          </cell>
          <cell r="F957">
            <v>20965081.259999998</v>
          </cell>
          <cell r="G957">
            <v>-1601045.5200000033</v>
          </cell>
          <cell r="H957">
            <v>-7.094906164486253</v>
          </cell>
          <cell r="I957">
            <v>43207033.064999998</v>
          </cell>
          <cell r="J957">
            <v>41495617.049999997</v>
          </cell>
          <cell r="K957">
            <v>-1711416.0150000006</v>
          </cell>
          <cell r="L957">
            <v>-3.960966290893829</v>
          </cell>
        </row>
        <row r="958">
          <cell r="C958" t="str">
            <v>24689</v>
          </cell>
          <cell r="D958" t="str">
            <v>กรงปินัง,รพช.</v>
          </cell>
          <cell r="E958">
            <v>23603290.934999999</v>
          </cell>
          <cell r="F958">
            <v>18592170.52</v>
          </cell>
          <cell r="G958">
            <v>-5011120.4149999991</v>
          </cell>
          <cell r="H958">
            <v>-21.23060054972796</v>
          </cell>
          <cell r="I958">
            <v>48073965.009999998</v>
          </cell>
          <cell r="J958">
            <v>45156790.939999998</v>
          </cell>
          <cell r="K958">
            <v>-2917174.0700000003</v>
          </cell>
          <cell r="L958">
            <v>-6.068095422112969</v>
          </cell>
        </row>
        <row r="959">
          <cell r="E959">
            <v>940859707.08499992</v>
          </cell>
          <cell r="F959">
            <v>1028529025.33</v>
          </cell>
          <cell r="G959">
            <v>87669318.245000064</v>
          </cell>
          <cell r="H959">
            <v>9.3180011413837462</v>
          </cell>
          <cell r="I959">
            <v>1295861329.6900001</v>
          </cell>
          <cell r="J959">
            <v>1295097454.79</v>
          </cell>
          <cell r="K959">
            <v>-763874.90000010282</v>
          </cell>
          <cell r="L959">
            <v>-5.8947271787394048E-2</v>
          </cell>
        </row>
        <row r="960">
          <cell r="C960" t="str">
            <v>10682</v>
          </cell>
          <cell r="D960" t="str">
            <v>หาดใหญ่,รพศ.</v>
          </cell>
          <cell r="E960">
            <v>894125000</v>
          </cell>
          <cell r="F960">
            <v>932075364.6500001</v>
          </cell>
          <cell r="G960">
            <v>37950364.650000095</v>
          </cell>
          <cell r="H960">
            <v>4.2444137732420071</v>
          </cell>
          <cell r="I960">
            <v>1201000000</v>
          </cell>
          <cell r="J960">
            <v>1212800325.5500002</v>
          </cell>
          <cell r="K960">
            <v>11800325.550000191</v>
          </cell>
          <cell r="L960">
            <v>0.98254167776854218</v>
          </cell>
        </row>
        <row r="961">
          <cell r="C961" t="str">
            <v>10745</v>
          </cell>
          <cell r="D961" t="str">
            <v>สงขลา,รพท.</v>
          </cell>
          <cell r="E961">
            <v>599545000</v>
          </cell>
          <cell r="F961">
            <v>601331137.46000004</v>
          </cell>
          <cell r="G961">
            <v>1786137.4600000381</v>
          </cell>
          <cell r="H961">
            <v>0.29791549591774397</v>
          </cell>
          <cell r="I961">
            <v>713217066.58499992</v>
          </cell>
          <cell r="J961">
            <v>747795035.25000012</v>
          </cell>
          <cell r="K961">
            <v>34577968.6650002</v>
          </cell>
          <cell r="L961">
            <v>4.8481689916038011</v>
          </cell>
        </row>
        <row r="962">
          <cell r="C962" t="str">
            <v>11386</v>
          </cell>
          <cell r="D962" t="str">
            <v>สทิงพระ,รพช.</v>
          </cell>
          <cell r="E962">
            <v>39285950.994999997</v>
          </cell>
          <cell r="F962">
            <v>40143862.250000007</v>
          </cell>
          <cell r="G962">
            <v>857911.25500001013</v>
          </cell>
          <cell r="H962">
            <v>2.183760945762006</v>
          </cell>
          <cell r="I962">
            <v>57800949.880000003</v>
          </cell>
          <cell r="J962">
            <v>59237071.230000004</v>
          </cell>
          <cell r="K962">
            <v>1436121.3500000015</v>
          </cell>
          <cell r="L962">
            <v>2.4845981821778351</v>
          </cell>
        </row>
        <row r="963">
          <cell r="C963" t="str">
            <v>11387</v>
          </cell>
          <cell r="D963" t="str">
            <v>จะนะ,รพช.</v>
          </cell>
          <cell r="E963">
            <v>74959975</v>
          </cell>
          <cell r="F963">
            <v>69833831.180000007</v>
          </cell>
          <cell r="G963">
            <v>-5126143.8199999928</v>
          </cell>
          <cell r="H963">
            <v>-6.8385079103881683</v>
          </cell>
          <cell r="I963">
            <v>121506700.41</v>
          </cell>
          <cell r="J963">
            <v>118348712.70999998</v>
          </cell>
          <cell r="K963">
            <v>-3157987.7000000179</v>
          </cell>
          <cell r="L963">
            <v>-2.5990235018678161</v>
          </cell>
        </row>
        <row r="964">
          <cell r="C964" t="str">
            <v>11388</v>
          </cell>
          <cell r="D964" t="str">
            <v>สมเด็จพระบรมราชินีนาถ ณ  อำเภอนาทวี,รพช.</v>
          </cell>
          <cell r="E964">
            <v>99916381.129999995</v>
          </cell>
          <cell r="F964">
            <v>98912145</v>
          </cell>
          <cell r="G964">
            <v>-1004236.1299999952</v>
          </cell>
          <cell r="H964">
            <v>-1.0050765636651668</v>
          </cell>
          <cell r="I964">
            <v>155118190.97</v>
          </cell>
          <cell r="J964">
            <v>161339526.41</v>
          </cell>
          <cell r="K964">
            <v>6221335.4399999976</v>
          </cell>
          <cell r="L964">
            <v>4.0107065464702396</v>
          </cell>
        </row>
        <row r="965">
          <cell r="C965" t="str">
            <v>11390</v>
          </cell>
          <cell r="D965" t="str">
            <v>เทพา,รพช.</v>
          </cell>
          <cell r="E965">
            <v>55896287.105000004</v>
          </cell>
          <cell r="F965">
            <v>57566344.68</v>
          </cell>
          <cell r="G965">
            <v>1670057.5749999955</v>
          </cell>
          <cell r="H965">
            <v>2.987779084258007</v>
          </cell>
          <cell r="I965">
            <v>104437588.77</v>
          </cell>
          <cell r="J965">
            <v>104193820.8</v>
          </cell>
          <cell r="K965">
            <v>-243767.96999999881</v>
          </cell>
          <cell r="L965">
            <v>-0.23341018580660863</v>
          </cell>
        </row>
        <row r="966">
          <cell r="C966" t="str">
            <v>11391</v>
          </cell>
          <cell r="D966" t="str">
            <v>สะบ้าย้อย,รพช.</v>
          </cell>
          <cell r="E966">
            <v>51119550</v>
          </cell>
          <cell r="F966">
            <v>50227748.369999997</v>
          </cell>
          <cell r="G966">
            <v>-891801.63000000268</v>
          </cell>
          <cell r="H966">
            <v>-1.744541237158783</v>
          </cell>
          <cell r="I966">
            <v>85733079.5</v>
          </cell>
          <cell r="J966">
            <v>88546757.609999985</v>
          </cell>
          <cell r="K966">
            <v>2813678.1099999845</v>
          </cell>
          <cell r="L966">
            <v>3.2819048684702672</v>
          </cell>
        </row>
        <row r="967">
          <cell r="C967" t="str">
            <v>11392</v>
          </cell>
          <cell r="D967" t="str">
            <v>ระโนด,รพช.</v>
          </cell>
          <cell r="E967">
            <v>63232549</v>
          </cell>
          <cell r="F967">
            <v>55646366.329999998</v>
          </cell>
          <cell r="G967">
            <v>-7586182.6700000018</v>
          </cell>
          <cell r="H967">
            <v>-11.997274805417067</v>
          </cell>
          <cell r="I967">
            <v>83342841.219999999</v>
          </cell>
          <cell r="J967">
            <v>83267729.710000008</v>
          </cell>
          <cell r="K967">
            <v>-75111.509999990463</v>
          </cell>
          <cell r="L967">
            <v>-9.0123529388347459E-2</v>
          </cell>
        </row>
        <row r="968">
          <cell r="C968" t="str">
            <v>11393</v>
          </cell>
          <cell r="D968" t="str">
            <v>กระแสสินธุ์,รพช.</v>
          </cell>
          <cell r="E968">
            <v>16327497.050000001</v>
          </cell>
          <cell r="F968">
            <v>16947770.149999999</v>
          </cell>
          <cell r="G968">
            <v>620273.09999999776</v>
          </cell>
          <cell r="H968">
            <v>3.798947861393108</v>
          </cell>
          <cell r="I968">
            <v>31688676.524999999</v>
          </cell>
          <cell r="J968">
            <v>31933580.52</v>
          </cell>
          <cell r="K968">
            <v>244903.99500000104</v>
          </cell>
          <cell r="L968">
            <v>0.77284387313174807</v>
          </cell>
        </row>
        <row r="969">
          <cell r="C969" t="str">
            <v>11394</v>
          </cell>
          <cell r="D969" t="str">
            <v>รัตภูมิ,รพช.</v>
          </cell>
          <cell r="E969">
            <v>39802502</v>
          </cell>
          <cell r="F969">
            <v>45243227.989999995</v>
          </cell>
          <cell r="G969">
            <v>5440725.9899999946</v>
          </cell>
          <cell r="H969">
            <v>13.669306492340594</v>
          </cell>
          <cell r="I969">
            <v>68249803.890000001</v>
          </cell>
          <cell r="J969">
            <v>75114766.100000009</v>
          </cell>
          <cell r="K969">
            <v>6864962.2100000083</v>
          </cell>
          <cell r="L969">
            <v>10.058581591039365</v>
          </cell>
        </row>
        <row r="970">
          <cell r="C970" t="str">
            <v>11395</v>
          </cell>
          <cell r="D970" t="str">
            <v>สะเดา,รพช.</v>
          </cell>
          <cell r="E970">
            <v>49481940.394999996</v>
          </cell>
          <cell r="F970">
            <v>46450687.110000007</v>
          </cell>
          <cell r="G970">
            <v>-3031253.284999989</v>
          </cell>
          <cell r="H970">
            <v>-6.1259790153788876</v>
          </cell>
          <cell r="I970">
            <v>74501166.520000011</v>
          </cell>
          <cell r="J970">
            <v>81995059.090000004</v>
          </cell>
          <cell r="K970">
            <v>7493892.5699999928</v>
          </cell>
          <cell r="L970">
            <v>10.05875870143354</v>
          </cell>
        </row>
        <row r="971">
          <cell r="C971" t="str">
            <v>11396</v>
          </cell>
          <cell r="D971" t="str">
            <v>นาหม่อม,รพช.</v>
          </cell>
          <cell r="E971">
            <v>31523900</v>
          </cell>
          <cell r="F971">
            <v>33339084.609999999</v>
          </cell>
          <cell r="G971">
            <v>1815184.6099999994</v>
          </cell>
          <cell r="H971">
            <v>5.7581219646046318</v>
          </cell>
          <cell r="I971">
            <v>46148350</v>
          </cell>
          <cell r="J971">
            <v>44535291.000000007</v>
          </cell>
          <cell r="K971">
            <v>-1613058.9999999925</v>
          </cell>
          <cell r="L971">
            <v>-3.4953774078596367</v>
          </cell>
        </row>
        <row r="972">
          <cell r="C972" t="str">
            <v>11397</v>
          </cell>
          <cell r="D972" t="str">
            <v>ควนเนียง,รพช.</v>
          </cell>
          <cell r="E972">
            <v>30384486</v>
          </cell>
          <cell r="F972">
            <v>31868918.16</v>
          </cell>
          <cell r="G972">
            <v>1484432.1600000001</v>
          </cell>
          <cell r="H972">
            <v>4.8854937351910452</v>
          </cell>
          <cell r="I972">
            <v>44503785</v>
          </cell>
          <cell r="J972">
            <v>45731983.039999999</v>
          </cell>
          <cell r="K972">
            <v>1228198.0399999991</v>
          </cell>
          <cell r="L972">
            <v>2.759760860789704</v>
          </cell>
        </row>
        <row r="973">
          <cell r="C973" t="str">
            <v>11398</v>
          </cell>
          <cell r="D973" t="str">
            <v>ปาดังเบซาร์,รพช.</v>
          </cell>
          <cell r="E973">
            <v>21467145.444999997</v>
          </cell>
          <cell r="F973">
            <v>23686192.930000003</v>
          </cell>
          <cell r="G973">
            <v>2219047.4850000069</v>
          </cell>
          <cell r="H973">
            <v>10.336947176723278</v>
          </cell>
          <cell r="I973">
            <v>44525585.600000001</v>
          </cell>
          <cell r="J973">
            <v>44884926.239999995</v>
          </cell>
          <cell r="K973">
            <v>359340.63999999315</v>
          </cell>
          <cell r="L973">
            <v>0.80704304088926593</v>
          </cell>
        </row>
        <row r="974">
          <cell r="C974" t="str">
            <v>11399</v>
          </cell>
          <cell r="D974" t="str">
            <v>บางกล่ำ,รพช.</v>
          </cell>
          <cell r="E974">
            <v>26942365.215</v>
          </cell>
          <cell r="F974">
            <v>27656275.629999999</v>
          </cell>
          <cell r="G974">
            <v>713910.41499999911</v>
          </cell>
          <cell r="H974">
            <v>2.6497689022585655</v>
          </cell>
          <cell r="I974">
            <v>46469837.224999994</v>
          </cell>
          <cell r="J974">
            <v>45485674.190000005</v>
          </cell>
          <cell r="K974">
            <v>-984163.03499998897</v>
          </cell>
          <cell r="L974">
            <v>-2.1178534158293241</v>
          </cell>
        </row>
        <row r="975">
          <cell r="C975" t="str">
            <v>11400</v>
          </cell>
          <cell r="D975" t="str">
            <v>สิงหนคร,รพช.</v>
          </cell>
          <cell r="E975">
            <v>34730682.765000001</v>
          </cell>
          <cell r="F975">
            <v>35697133.549999997</v>
          </cell>
          <cell r="G975">
            <v>966450.78499999642</v>
          </cell>
          <cell r="H975">
            <v>2.7827002179581148</v>
          </cell>
          <cell r="I975">
            <v>53540897.219999991</v>
          </cell>
          <cell r="J975">
            <v>52331166.68</v>
          </cell>
          <cell r="K975">
            <v>-1209730.5399999917</v>
          </cell>
          <cell r="L975">
            <v>-2.2594513779423586</v>
          </cell>
        </row>
        <row r="976">
          <cell r="C976" t="str">
            <v>11401</v>
          </cell>
          <cell r="D976" t="str">
            <v>คลองหอยโข่ง,รพช.</v>
          </cell>
          <cell r="E976">
            <v>24678404.5</v>
          </cell>
          <cell r="F976">
            <v>25597065.970000003</v>
          </cell>
          <cell r="G976">
            <v>918661.47000000253</v>
          </cell>
          <cell r="H976">
            <v>3.7225318597885955</v>
          </cell>
          <cell r="I976">
            <v>41939891.314999998</v>
          </cell>
          <cell r="J976">
            <v>42558582.589999996</v>
          </cell>
          <cell r="K976">
            <v>618691.27499999851</v>
          </cell>
          <cell r="L976">
            <v>1.4751856898082152</v>
          </cell>
        </row>
        <row r="977">
          <cell r="E977">
            <v>2153419616.5999999</v>
          </cell>
          <cell r="F977">
            <v>2192223156.02</v>
          </cell>
          <cell r="G977">
            <v>38803539.420000151</v>
          </cell>
          <cell r="H977">
            <v>1.8019497510321023</v>
          </cell>
          <cell r="I977">
            <v>2973724410.6299996</v>
          </cell>
          <cell r="J977">
            <v>3040100008.7200003</v>
          </cell>
          <cell r="K977">
            <v>66375598.090000391</v>
          </cell>
          <cell r="L977">
            <v>2.2320695842806213</v>
          </cell>
        </row>
        <row r="978">
          <cell r="C978" t="str">
            <v>10746</v>
          </cell>
          <cell r="D978" t="str">
            <v>สตูล,รพท.</v>
          </cell>
          <cell r="E978">
            <v>220139905</v>
          </cell>
          <cell r="F978">
            <v>223810264.13999999</v>
          </cell>
          <cell r="G978">
            <v>3670359.1399999857</v>
          </cell>
          <cell r="H978">
            <v>1.667284784192119</v>
          </cell>
          <cell r="I978">
            <v>290227000</v>
          </cell>
          <cell r="J978">
            <v>288139001.46000004</v>
          </cell>
          <cell r="K978">
            <v>-2087998.5399999619</v>
          </cell>
          <cell r="L978">
            <v>-0.71943635154550123</v>
          </cell>
        </row>
        <row r="979">
          <cell r="C979" t="str">
            <v>11402</v>
          </cell>
          <cell r="D979" t="str">
            <v>ควนโดน,รพช.</v>
          </cell>
          <cell r="E979">
            <v>37752700</v>
          </cell>
          <cell r="F979">
            <v>37846087.920000002</v>
          </cell>
          <cell r="G979">
            <v>93387.920000001788</v>
          </cell>
          <cell r="H979">
            <v>0.24736752603125547</v>
          </cell>
          <cell r="I979">
            <v>50969004.5</v>
          </cell>
          <cell r="J979">
            <v>50625395.989999995</v>
          </cell>
          <cell r="K979">
            <v>-343608.51000000536</v>
          </cell>
          <cell r="L979">
            <v>-0.67415189558980959</v>
          </cell>
        </row>
        <row r="980">
          <cell r="C980" t="str">
            <v>11403</v>
          </cell>
          <cell r="D980" t="str">
            <v>ควนกาหลง,รพช.</v>
          </cell>
          <cell r="E980">
            <v>36641245</v>
          </cell>
          <cell r="F980">
            <v>36960966.740000002</v>
          </cell>
          <cell r="G980">
            <v>319721.74000000209</v>
          </cell>
          <cell r="H980">
            <v>0.87257335278864601</v>
          </cell>
          <cell r="I980">
            <v>55188472.5</v>
          </cell>
          <cell r="J980">
            <v>53025233.170000002</v>
          </cell>
          <cell r="K980">
            <v>-2163239.3299999982</v>
          </cell>
          <cell r="L980">
            <v>-3.9197303929729137</v>
          </cell>
        </row>
        <row r="981">
          <cell r="C981" t="str">
            <v>11404</v>
          </cell>
          <cell r="D981" t="str">
            <v>ท่าแพ,รพช.</v>
          </cell>
          <cell r="E981">
            <v>32604238.5</v>
          </cell>
          <cell r="F981">
            <v>29020867.940000001</v>
          </cell>
          <cell r="G981">
            <v>-3583370.5599999987</v>
          </cell>
          <cell r="H981">
            <v>-10.990505298873945</v>
          </cell>
          <cell r="I981">
            <v>49611333.5</v>
          </cell>
          <cell r="J981">
            <v>48036058.560000002</v>
          </cell>
          <cell r="K981">
            <v>-1575274.9399999976</v>
          </cell>
          <cell r="L981">
            <v>-3.1752320062108339</v>
          </cell>
        </row>
        <row r="982">
          <cell r="C982" t="str">
            <v>11405</v>
          </cell>
          <cell r="D982" t="str">
            <v>ละงู,รพช.</v>
          </cell>
          <cell r="E982">
            <v>64800150</v>
          </cell>
          <cell r="F982">
            <v>60932693.370000005</v>
          </cell>
          <cell r="G982">
            <v>-3867456.6299999952</v>
          </cell>
          <cell r="H982">
            <v>-5.9682834530475546</v>
          </cell>
          <cell r="I982">
            <v>97681070.305000007</v>
          </cell>
          <cell r="J982">
            <v>96135486.560000002</v>
          </cell>
          <cell r="K982">
            <v>-1545583.7450000048</v>
          </cell>
          <cell r="L982">
            <v>-1.5822756038340529</v>
          </cell>
        </row>
        <row r="983">
          <cell r="C983" t="str">
            <v>11406</v>
          </cell>
          <cell r="D983" t="str">
            <v>ทุ่งหว้า,รพช.</v>
          </cell>
          <cell r="E983">
            <v>31537763.75</v>
          </cell>
          <cell r="F983">
            <v>31174870.210000001</v>
          </cell>
          <cell r="G983">
            <v>-362893.53999999911</v>
          </cell>
          <cell r="H983">
            <v>-1.1506635120887387</v>
          </cell>
          <cell r="I983">
            <v>47458838.639999993</v>
          </cell>
          <cell r="J983">
            <v>46013437.789999992</v>
          </cell>
          <cell r="K983">
            <v>-1445400.8500000015</v>
          </cell>
          <cell r="L983">
            <v>-3.0455883275276068</v>
          </cell>
        </row>
        <row r="984">
          <cell r="C984" t="str">
            <v>28786</v>
          </cell>
          <cell r="D984" t="str">
            <v>มะนัง,รพช.</v>
          </cell>
          <cell r="E984">
            <v>10990000</v>
          </cell>
          <cell r="F984">
            <v>9133761.5700000003</v>
          </cell>
          <cell r="G984">
            <v>-1856238.4299999997</v>
          </cell>
          <cell r="H984">
            <v>-16.89024959053685</v>
          </cell>
          <cell r="I984">
            <v>28340985.524999999</v>
          </cell>
          <cell r="J984">
            <v>26393100.440000005</v>
          </cell>
          <cell r="K984">
            <v>-1947885.0849999934</v>
          </cell>
          <cell r="L984">
            <v>-6.873032284927902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ผลการประเมิน"/>
      <sheetName val="mean+1SD"/>
      <sheetName val="หน่วยบริการ"/>
      <sheetName val="Sheet2"/>
      <sheetName val="Sheet1"/>
      <sheetName val="OP"/>
      <sheetName val="IP"/>
    </sheetNames>
    <sheetDataSet>
      <sheetData sheetId="0"/>
      <sheetData sheetId="1"/>
      <sheetData sheetId="2">
        <row r="3">
          <cell r="C3" t="str">
            <v>10674</v>
          </cell>
          <cell r="D3" t="str">
            <v>รพ.เชียงรายประชานุเคราะห์</v>
          </cell>
          <cell r="E3" t="str">
            <v>รพศ.</v>
          </cell>
          <cell r="F3">
            <v>19</v>
          </cell>
          <cell r="G3" t="str">
            <v>รพศ.A &gt;700 to &lt;1000</v>
          </cell>
          <cell r="H3">
            <v>596903939.21000004</v>
          </cell>
          <cell r="I3">
            <v>458147</v>
          </cell>
          <cell r="J3">
            <v>1302.8655414310256</v>
          </cell>
          <cell r="K3">
            <v>1188.60392641523</v>
          </cell>
          <cell r="L3">
            <v>919497708.37</v>
          </cell>
          <cell r="M3">
            <v>76359.839999999997</v>
          </cell>
          <cell r="N3">
            <v>12041.640060665397</v>
          </cell>
          <cell r="O3">
            <v>14966.876728367533</v>
          </cell>
        </row>
        <row r="4">
          <cell r="C4" t="str">
            <v>11189</v>
          </cell>
          <cell r="D4" t="str">
            <v>รพ.เทิง</v>
          </cell>
          <cell r="E4" t="str">
            <v>รพช.</v>
          </cell>
          <cell r="F4">
            <v>10</v>
          </cell>
          <cell r="G4" t="str">
            <v>รพช.F1 50,000-100,000</v>
          </cell>
          <cell r="H4">
            <v>55698605.259999998</v>
          </cell>
          <cell r="I4">
            <v>86067</v>
          </cell>
          <cell r="J4">
            <v>647.15402256381651</v>
          </cell>
          <cell r="K4">
            <v>807.02104028137239</v>
          </cell>
          <cell r="L4">
            <v>22179675.079999998</v>
          </cell>
          <cell r="M4">
            <v>1614.92</v>
          </cell>
          <cell r="N4">
            <v>13734.225274316992</v>
          </cell>
          <cell r="O4">
            <v>16973.737951004379</v>
          </cell>
        </row>
        <row r="5">
          <cell r="C5" t="str">
            <v>11190</v>
          </cell>
          <cell r="D5" t="str">
            <v>รพ.พาน</v>
          </cell>
          <cell r="E5" t="str">
            <v>รพช.</v>
          </cell>
          <cell r="F5">
            <v>10</v>
          </cell>
          <cell r="G5" t="str">
            <v>รพช.F1 50,000-100,000</v>
          </cell>
          <cell r="H5">
            <v>100062890.56</v>
          </cell>
          <cell r="I5">
            <v>152313</v>
          </cell>
          <cell r="J5">
            <v>656.95568047376128</v>
          </cell>
          <cell r="K5">
            <v>807.02104028137239</v>
          </cell>
          <cell r="L5">
            <v>38690701.780000001</v>
          </cell>
          <cell r="M5">
            <v>3441.05</v>
          </cell>
          <cell r="N5">
            <v>11243.865035381643</v>
          </cell>
          <cell r="O5">
            <v>16973.737951004379</v>
          </cell>
        </row>
        <row r="6">
          <cell r="C6" t="str">
            <v>11191</v>
          </cell>
          <cell r="D6" t="str">
            <v>รพ.ป่าแดด</v>
          </cell>
          <cell r="E6" t="str">
            <v>รพช.</v>
          </cell>
          <cell r="F6">
            <v>5</v>
          </cell>
          <cell r="G6" t="str">
            <v>รพช.F2 &lt;=30,000</v>
          </cell>
          <cell r="H6">
            <v>34969117.259999998</v>
          </cell>
          <cell r="I6">
            <v>45009</v>
          </cell>
          <cell r="J6">
            <v>776.93610744517764</v>
          </cell>
          <cell r="K6">
            <v>884.79288545402824</v>
          </cell>
          <cell r="L6">
            <v>8480368.2300000004</v>
          </cell>
          <cell r="M6">
            <v>727.83</v>
          </cell>
          <cell r="N6">
            <v>11651.57829438193</v>
          </cell>
          <cell r="O6">
            <v>21024.811224353602</v>
          </cell>
        </row>
        <row r="7">
          <cell r="C7" t="str">
            <v>11192</v>
          </cell>
          <cell r="D7" t="str">
            <v>รพ.แม่จัน</v>
          </cell>
          <cell r="E7" t="str">
            <v>รพช.</v>
          </cell>
          <cell r="F7">
            <v>13</v>
          </cell>
          <cell r="G7" t="str">
            <v>รพช. M2 &gt;100</v>
          </cell>
          <cell r="H7">
            <v>113073422.54000001</v>
          </cell>
          <cell r="I7">
            <v>137573</v>
          </cell>
          <cell r="J7">
            <v>821.91580135637082</v>
          </cell>
          <cell r="K7">
            <v>799.42025929244869</v>
          </cell>
          <cell r="L7">
            <v>75537735.849999994</v>
          </cell>
          <cell r="M7">
            <v>5608.96</v>
          </cell>
          <cell r="N7">
            <v>13467.333667917046</v>
          </cell>
          <cell r="O7">
            <v>18014.943161409661</v>
          </cell>
        </row>
        <row r="8">
          <cell r="C8" t="str">
            <v>11193</v>
          </cell>
          <cell r="D8" t="str">
            <v>รพ.เชียงแสน</v>
          </cell>
          <cell r="E8" t="str">
            <v>รพช.</v>
          </cell>
          <cell r="F8">
            <v>6</v>
          </cell>
          <cell r="G8" t="str">
            <v>รพช.F2 30,000 - 60,000</v>
          </cell>
          <cell r="H8">
            <v>51859952.210000001</v>
          </cell>
          <cell r="I8">
            <v>69910</v>
          </cell>
          <cell r="J8">
            <v>741.81021613503071</v>
          </cell>
          <cell r="K8">
            <v>820.76520407909777</v>
          </cell>
          <cell r="L8">
            <v>15873576.93</v>
          </cell>
          <cell r="M8">
            <v>1377.91</v>
          </cell>
          <cell r="N8">
            <v>11520.038993838494</v>
          </cell>
          <cell r="O8">
            <v>19399.24998639138</v>
          </cell>
        </row>
        <row r="9">
          <cell r="C9" t="str">
            <v>11194</v>
          </cell>
          <cell r="D9" t="str">
            <v>รพ.แม่สาย</v>
          </cell>
          <cell r="E9" t="str">
            <v>รพช.</v>
          </cell>
          <cell r="F9">
            <v>13</v>
          </cell>
          <cell r="G9" t="str">
            <v>รพช. M2 &gt;100</v>
          </cell>
          <cell r="H9">
            <v>100576824.39</v>
          </cell>
          <cell r="I9">
            <v>147529</v>
          </cell>
          <cell r="J9">
            <v>681.74273797016178</v>
          </cell>
          <cell r="K9">
            <v>799.42025929244869</v>
          </cell>
          <cell r="L9">
            <v>58624564.280000001</v>
          </cell>
          <cell r="M9">
            <v>4452.96</v>
          </cell>
          <cell r="N9">
            <v>13165.302243900687</v>
          </cell>
          <cell r="O9">
            <v>18014.943161409661</v>
          </cell>
        </row>
        <row r="10">
          <cell r="C10" t="str">
            <v>11195</v>
          </cell>
          <cell r="D10" t="str">
            <v>รพ.แม่สรวย</v>
          </cell>
          <cell r="E10" t="str">
            <v>รพช.</v>
          </cell>
          <cell r="F10">
            <v>7</v>
          </cell>
          <cell r="G10" t="str">
            <v>รพช.F2 60,000-90,000</v>
          </cell>
          <cell r="H10">
            <v>49919242.810000002</v>
          </cell>
          <cell r="I10">
            <v>88709</v>
          </cell>
          <cell r="J10">
            <v>562.73030707143585</v>
          </cell>
          <cell r="K10">
            <v>907.15888629902452</v>
          </cell>
          <cell r="L10">
            <v>24115091.030000001</v>
          </cell>
          <cell r="M10">
            <v>1641.73</v>
          </cell>
          <cell r="N10">
            <v>14688.828875637286</v>
          </cell>
          <cell r="O10">
            <v>22807.987436377582</v>
          </cell>
        </row>
        <row r="11">
          <cell r="C11" t="str">
            <v>11196</v>
          </cell>
          <cell r="D11" t="str">
            <v>รพ.เวียงป่าเป้า</v>
          </cell>
          <cell r="E11" t="str">
            <v>รพช.</v>
          </cell>
          <cell r="F11">
            <v>10</v>
          </cell>
          <cell r="G11" t="str">
            <v>รพช.F1 50,000-100,000</v>
          </cell>
          <cell r="H11">
            <v>63442267.32</v>
          </cell>
          <cell r="I11">
            <v>95167</v>
          </cell>
          <cell r="J11">
            <v>666.64145470593803</v>
          </cell>
          <cell r="K11">
            <v>807.02104028137239</v>
          </cell>
          <cell r="L11">
            <v>20868273.530000001</v>
          </cell>
          <cell r="M11">
            <v>1880.62</v>
          </cell>
          <cell r="N11">
            <v>11096.486015250292</v>
          </cell>
          <cell r="O11">
            <v>16973.737951004379</v>
          </cell>
        </row>
        <row r="12">
          <cell r="C12" t="str">
            <v>11197</v>
          </cell>
          <cell r="D12" t="str">
            <v>รพ.พญาเม็งราย</v>
          </cell>
          <cell r="E12" t="str">
            <v>รพช.</v>
          </cell>
          <cell r="F12">
            <v>6</v>
          </cell>
          <cell r="G12" t="str">
            <v>รพช.F2 30,000 - 60,000</v>
          </cell>
          <cell r="H12">
            <v>47350033.43</v>
          </cell>
          <cell r="I12">
            <v>76741</v>
          </cell>
          <cell r="J12">
            <v>617.01089938885343</v>
          </cell>
          <cell r="K12">
            <v>820.76520407909777</v>
          </cell>
          <cell r="L12">
            <v>16673751.310000001</v>
          </cell>
          <cell r="M12">
            <v>1046.31</v>
          </cell>
          <cell r="N12">
            <v>15935.765987135745</v>
          </cell>
          <cell r="O12">
            <v>19399.24998639138</v>
          </cell>
        </row>
        <row r="13">
          <cell r="C13" t="str">
            <v>11198</v>
          </cell>
          <cell r="D13" t="str">
            <v>รพ.เวียงแก่น</v>
          </cell>
          <cell r="E13" t="str">
            <v>รพช.</v>
          </cell>
          <cell r="F13">
            <v>5</v>
          </cell>
          <cell r="G13" t="str">
            <v>รพช.F2 &lt;=30,000</v>
          </cell>
          <cell r="H13">
            <v>32022184.09</v>
          </cell>
          <cell r="I13">
            <v>50460</v>
          </cell>
          <cell r="J13">
            <v>634.60531292112569</v>
          </cell>
          <cell r="K13">
            <v>884.79288545402824</v>
          </cell>
          <cell r="L13">
            <v>10144144.789999999</v>
          </cell>
          <cell r="M13">
            <v>568.79999999999995</v>
          </cell>
          <cell r="N13">
            <v>17834.291121659633</v>
          </cell>
          <cell r="O13">
            <v>21024.811224353602</v>
          </cell>
        </row>
        <row r="14">
          <cell r="C14" t="str">
            <v>11199</v>
          </cell>
          <cell r="D14" t="str">
            <v>รพ.ขุนตาล</v>
          </cell>
          <cell r="E14" t="str">
            <v>รพช.</v>
          </cell>
          <cell r="F14">
            <v>5</v>
          </cell>
          <cell r="G14" t="str">
            <v>รพช.F2 &lt;=30,000</v>
          </cell>
          <cell r="H14">
            <v>34094072.380000003</v>
          </cell>
          <cell r="I14">
            <v>54589</v>
          </cell>
          <cell r="J14">
            <v>624.55938705600033</v>
          </cell>
          <cell r="K14">
            <v>884.79288545402824</v>
          </cell>
          <cell r="L14">
            <v>8653241.9000000004</v>
          </cell>
          <cell r="M14">
            <v>605.53</v>
          </cell>
          <cell r="N14">
            <v>14290.360345482472</v>
          </cell>
          <cell r="O14">
            <v>21024.811224353602</v>
          </cell>
        </row>
        <row r="15">
          <cell r="C15" t="str">
            <v>11200</v>
          </cell>
          <cell r="D15" t="str">
            <v>รพ.แม่ฟ้าหลวง</v>
          </cell>
          <cell r="E15" t="str">
            <v>รพช.</v>
          </cell>
          <cell r="F15">
            <v>6</v>
          </cell>
          <cell r="G15" t="str">
            <v>รพช.F2 30,000 - 60,000</v>
          </cell>
          <cell r="H15">
            <v>32184055.41</v>
          </cell>
          <cell r="I15">
            <v>52813</v>
          </cell>
          <cell r="J15">
            <v>609.39646318141365</v>
          </cell>
          <cell r="K15">
            <v>820.76520407909777</v>
          </cell>
          <cell r="L15">
            <v>12305399</v>
          </cell>
          <cell r="M15">
            <v>416.12</v>
          </cell>
          <cell r="N15">
            <v>29571.755743535519</v>
          </cell>
          <cell r="O15">
            <v>19399.24998639138</v>
          </cell>
        </row>
        <row r="16">
          <cell r="C16" t="str">
            <v>11201</v>
          </cell>
          <cell r="D16" t="str">
            <v>รพ.แม่ลาว</v>
          </cell>
          <cell r="E16" t="str">
            <v>รพช.</v>
          </cell>
          <cell r="F16">
            <v>5</v>
          </cell>
          <cell r="G16" t="str">
            <v>รพช.F2 &lt;=30,000</v>
          </cell>
          <cell r="H16">
            <v>32239963.699999999</v>
          </cell>
          <cell r="I16">
            <v>51974</v>
          </cell>
          <cell r="J16">
            <v>620.30945665140257</v>
          </cell>
          <cell r="K16">
            <v>884.79288545402824</v>
          </cell>
          <cell r="L16">
            <v>15564633.02</v>
          </cell>
          <cell r="M16">
            <v>1166.6600000000001</v>
          </cell>
          <cell r="N16">
            <v>13341.190252515727</v>
          </cell>
          <cell r="O16">
            <v>21024.811224353602</v>
          </cell>
        </row>
        <row r="17">
          <cell r="C17" t="str">
            <v>11202</v>
          </cell>
          <cell r="D17" t="str">
            <v>รพ.เวียงเชียงรุ้ง</v>
          </cell>
          <cell r="E17" t="str">
            <v>รพช.</v>
          </cell>
          <cell r="F17">
            <v>5</v>
          </cell>
          <cell r="G17" t="str">
            <v>รพช.F2 &lt;=30,000</v>
          </cell>
          <cell r="H17">
            <v>30329332.170000002</v>
          </cell>
          <cell r="I17">
            <v>48309</v>
          </cell>
          <cell r="J17">
            <v>627.8194988511458</v>
          </cell>
          <cell r="K17">
            <v>884.79288545402824</v>
          </cell>
          <cell r="L17">
            <v>9914076.8200000003</v>
          </cell>
          <cell r="M17">
            <v>576.49</v>
          </cell>
          <cell r="N17">
            <v>17197.309268157296</v>
          </cell>
          <cell r="O17">
            <v>21024.811224353602</v>
          </cell>
        </row>
        <row r="18">
          <cell r="C18" t="str">
            <v>11454</v>
          </cell>
          <cell r="D18" t="str">
            <v>รพร.เชียงของ</v>
          </cell>
          <cell r="E18" t="str">
            <v>รพช.</v>
          </cell>
          <cell r="F18">
            <v>9</v>
          </cell>
          <cell r="G18" t="str">
            <v>รพช.F1 &lt;=50,000</v>
          </cell>
          <cell r="H18">
            <v>82460893.689999998</v>
          </cell>
          <cell r="I18">
            <v>99524</v>
          </cell>
          <cell r="J18">
            <v>828.55284845866322</v>
          </cell>
          <cell r="K18">
            <v>810.90815440706058</v>
          </cell>
          <cell r="L18">
            <v>9837843.8100000005</v>
          </cell>
          <cell r="M18">
            <v>1839.56</v>
          </cell>
          <cell r="N18">
            <v>5347.9330981321627</v>
          </cell>
          <cell r="O18">
            <v>20210.104395758088</v>
          </cell>
        </row>
        <row r="19">
          <cell r="C19" t="str">
            <v>15012</v>
          </cell>
          <cell r="D19" t="str">
            <v>รพ.สมเด็จพระญาณสังวร</v>
          </cell>
          <cell r="E19" t="str">
            <v>รพช.</v>
          </cell>
          <cell r="F19">
            <v>6</v>
          </cell>
          <cell r="G19" t="str">
            <v>รพช.F2 30,000 - 60,000</v>
          </cell>
          <cell r="H19">
            <v>85229910.890000001</v>
          </cell>
          <cell r="I19">
            <v>92739</v>
          </cell>
          <cell r="J19">
            <v>919.02986758537406</v>
          </cell>
          <cell r="K19">
            <v>820.76520407909777</v>
          </cell>
          <cell r="L19">
            <v>9111748.3599999994</v>
          </cell>
          <cell r="M19">
            <v>1493.23</v>
          </cell>
          <cell r="N19">
            <v>6102.0394446937171</v>
          </cell>
          <cell r="O19">
            <v>19399.24998639138</v>
          </cell>
        </row>
        <row r="20">
          <cell r="C20" t="str">
            <v>28823</v>
          </cell>
          <cell r="D20" t="str">
            <v>รพ.ดอยหลวง</v>
          </cell>
          <cell r="E20" t="str">
            <v>รพช.</v>
          </cell>
          <cell r="F20">
            <v>2</v>
          </cell>
          <cell r="G20" t="str">
            <v>รพช.F3 &lt;=15,000</v>
          </cell>
          <cell r="H20">
            <v>17993783.699999999</v>
          </cell>
          <cell r="I20">
            <v>25379</v>
          </cell>
          <cell r="J20">
            <v>709.0028645730722</v>
          </cell>
          <cell r="K20">
            <v>1162.2154112567262</v>
          </cell>
          <cell r="L20">
            <v>0</v>
          </cell>
          <cell r="M20">
            <v>0</v>
          </cell>
          <cell r="N20">
            <v>0</v>
          </cell>
          <cell r="O20">
            <v>29920.789608202424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10713</v>
          </cell>
          <cell r="D22" t="str">
            <v>รพ.นครพิงค์</v>
          </cell>
          <cell r="E22" t="str">
            <v>รพศ.</v>
          </cell>
          <cell r="F22">
            <v>18</v>
          </cell>
          <cell r="G22" t="str">
            <v>รพศ.A &lt;=700</v>
          </cell>
          <cell r="H22">
            <v>322326806.63</v>
          </cell>
          <cell r="I22">
            <v>328890</v>
          </cell>
          <cell r="J22">
            <v>980.04441190063551</v>
          </cell>
          <cell r="K22">
            <v>1267.5515165847883</v>
          </cell>
          <cell r="L22">
            <v>734365049.10000002</v>
          </cell>
          <cell r="M22">
            <v>55650.09</v>
          </cell>
          <cell r="N22">
            <v>13196.116108707103</v>
          </cell>
          <cell r="O22">
            <v>18737.951461876841</v>
          </cell>
        </row>
        <row r="23">
          <cell r="C23" t="str">
            <v>11119</v>
          </cell>
          <cell r="D23" t="str">
            <v>รพ.จอมทอง</v>
          </cell>
          <cell r="E23" t="str">
            <v>รพท.</v>
          </cell>
          <cell r="F23">
            <v>15</v>
          </cell>
          <cell r="G23" t="str">
            <v>รพท. M1 &gt;200</v>
          </cell>
          <cell r="H23">
            <v>114993198.18000001</v>
          </cell>
          <cell r="I23">
            <v>195887</v>
          </cell>
          <cell r="J23">
            <v>587.03843634340205</v>
          </cell>
          <cell r="K23">
            <v>858.39261825701305</v>
          </cell>
          <cell r="L23">
            <v>119599279.51000001</v>
          </cell>
          <cell r="M23">
            <v>9312.7800000000007</v>
          </cell>
          <cell r="N23">
            <v>12842.489515483025</v>
          </cell>
          <cell r="O23">
            <v>18079.777987795933</v>
          </cell>
        </row>
        <row r="24">
          <cell r="C24" t="str">
            <v>11120</v>
          </cell>
          <cell r="D24" t="str">
            <v>รพ.เทพรัตนเวชชานุกูล เฉลิมพระเกียรติ ๖๐ พรรษา</v>
          </cell>
          <cell r="E24" t="str">
            <v>รพช.</v>
          </cell>
          <cell r="F24">
            <v>6</v>
          </cell>
          <cell r="G24" t="str">
            <v>รพช.F2 30,000 - 60,000</v>
          </cell>
          <cell r="H24">
            <v>33888396.57</v>
          </cell>
          <cell r="I24">
            <v>52991</v>
          </cell>
          <cell r="J24">
            <v>639.51230529712598</v>
          </cell>
          <cell r="K24">
            <v>820.76520407909777</v>
          </cell>
          <cell r="L24">
            <v>17012111.440000001</v>
          </cell>
          <cell r="M24">
            <v>647.16999999999996</v>
          </cell>
          <cell r="N24">
            <v>26286.928380487356</v>
          </cell>
          <cell r="O24">
            <v>19399.24998639138</v>
          </cell>
        </row>
        <row r="25">
          <cell r="C25" t="str">
            <v>11121</v>
          </cell>
          <cell r="D25" t="str">
            <v>รพ.เชียงดาว</v>
          </cell>
          <cell r="E25" t="str">
            <v>รพช.</v>
          </cell>
          <cell r="F25">
            <v>10</v>
          </cell>
          <cell r="G25" t="str">
            <v>รพช.F1 50,000-100,000</v>
          </cell>
          <cell r="H25">
            <v>49630864.640000001</v>
          </cell>
          <cell r="I25">
            <v>75811</v>
          </cell>
          <cell r="J25">
            <v>654.66574296606029</v>
          </cell>
          <cell r="K25">
            <v>807.02104028137239</v>
          </cell>
          <cell r="L25">
            <v>35037088.770000003</v>
          </cell>
          <cell r="M25">
            <v>1927.49</v>
          </cell>
          <cell r="N25">
            <v>18177.572267560405</v>
          </cell>
          <cell r="O25">
            <v>16973.737951004379</v>
          </cell>
        </row>
        <row r="26">
          <cell r="C26" t="str">
            <v>11122</v>
          </cell>
          <cell r="D26" t="str">
            <v>รพ.ดอยสะเก็ด</v>
          </cell>
          <cell r="E26" t="str">
            <v>รพช.</v>
          </cell>
          <cell r="F26">
            <v>6</v>
          </cell>
          <cell r="G26" t="str">
            <v>รพช.F2 30,000 - 60,000</v>
          </cell>
          <cell r="H26">
            <v>43210194.450000003</v>
          </cell>
          <cell r="I26">
            <v>56757</v>
          </cell>
          <cell r="J26">
            <v>761.31921084623923</v>
          </cell>
          <cell r="K26">
            <v>820.76520407909777</v>
          </cell>
          <cell r="L26">
            <v>24510663.550000001</v>
          </cell>
          <cell r="M26">
            <v>1476.91</v>
          </cell>
          <cell r="N26">
            <v>16595.908721587639</v>
          </cell>
          <cell r="O26">
            <v>19399.24998639138</v>
          </cell>
        </row>
        <row r="27">
          <cell r="C27" t="str">
            <v>11123</v>
          </cell>
          <cell r="D27" t="str">
            <v>รพ.แม่แตง</v>
          </cell>
          <cell r="E27" t="str">
            <v>รพช.</v>
          </cell>
          <cell r="F27">
            <v>6</v>
          </cell>
          <cell r="G27" t="str">
            <v>รพช.F2 30,000 - 60,000</v>
          </cell>
          <cell r="H27">
            <v>49802569.810000002</v>
          </cell>
          <cell r="I27">
            <v>69577</v>
          </cell>
          <cell r="J27">
            <v>715.79070396826546</v>
          </cell>
          <cell r="K27">
            <v>820.76520407909777</v>
          </cell>
          <cell r="L27">
            <v>20684502.5</v>
          </cell>
          <cell r="M27">
            <v>1515.93</v>
          </cell>
          <cell r="N27">
            <v>13644.760971812682</v>
          </cell>
          <cell r="O27">
            <v>19399.24998639138</v>
          </cell>
        </row>
        <row r="28">
          <cell r="C28" t="str">
            <v>11124</v>
          </cell>
          <cell r="D28" t="str">
            <v>รพ.สะเมิง</v>
          </cell>
          <cell r="E28" t="str">
            <v>รพช.</v>
          </cell>
          <cell r="F28">
            <v>5</v>
          </cell>
          <cell r="G28" t="str">
            <v>รพช.F2 &lt;=30,000</v>
          </cell>
          <cell r="H28">
            <v>17184467.449999999</v>
          </cell>
          <cell r="I28">
            <v>32278</v>
          </cell>
          <cell r="J28">
            <v>532.3894742549104</v>
          </cell>
          <cell r="K28">
            <v>884.79288545402824</v>
          </cell>
          <cell r="L28">
            <v>14296374.390000001</v>
          </cell>
          <cell r="M28">
            <v>794.42</v>
          </cell>
          <cell r="N28">
            <v>17995.990017874679</v>
          </cell>
          <cell r="O28">
            <v>21024.811224353602</v>
          </cell>
        </row>
        <row r="29">
          <cell r="C29" t="str">
            <v>11125</v>
          </cell>
          <cell r="D29" t="str">
            <v>รพ.ฝาง</v>
          </cell>
          <cell r="E29" t="str">
            <v>รพท.</v>
          </cell>
          <cell r="F29">
            <v>15</v>
          </cell>
          <cell r="G29" t="str">
            <v>รพท. M1 &gt;200</v>
          </cell>
          <cell r="H29">
            <v>140359936.30000001</v>
          </cell>
          <cell r="I29">
            <v>187038</v>
          </cell>
          <cell r="J29">
            <v>750.43539975833789</v>
          </cell>
          <cell r="K29">
            <v>858.39261825701305</v>
          </cell>
          <cell r="L29">
            <v>115057610.70999999</v>
          </cell>
          <cell r="M29">
            <v>8029.54</v>
          </cell>
          <cell r="N29">
            <v>14329.290433823107</v>
          </cell>
          <cell r="O29">
            <v>18079.777987795933</v>
          </cell>
        </row>
        <row r="30">
          <cell r="C30" t="str">
            <v>11126</v>
          </cell>
          <cell r="D30" t="str">
            <v>รพ.แม่อาย</v>
          </cell>
          <cell r="E30" t="str">
            <v>รพช.</v>
          </cell>
          <cell r="F30">
            <v>6</v>
          </cell>
          <cell r="G30" t="str">
            <v>รพช.F2 30,000 - 60,000</v>
          </cell>
          <cell r="H30">
            <v>58454697.409999996</v>
          </cell>
          <cell r="I30">
            <v>75256</v>
          </cell>
          <cell r="J30">
            <v>776.7446769692782</v>
          </cell>
          <cell r="K30">
            <v>820.76520407909777</v>
          </cell>
          <cell r="L30">
            <v>32263834.489999998</v>
          </cell>
          <cell r="M30">
            <v>2150.14</v>
          </cell>
          <cell r="N30">
            <v>15005.457546950431</v>
          </cell>
          <cell r="O30">
            <v>19399.24998639138</v>
          </cell>
        </row>
        <row r="31">
          <cell r="C31" t="str">
            <v>11127</v>
          </cell>
          <cell r="D31" t="str">
            <v>รพ.พร้าว</v>
          </cell>
          <cell r="E31" t="str">
            <v>รพช.</v>
          </cell>
          <cell r="F31">
            <v>6</v>
          </cell>
          <cell r="G31" t="str">
            <v>รพช.F2 30,000 - 60,000</v>
          </cell>
          <cell r="H31">
            <v>34232052.909999996</v>
          </cell>
          <cell r="I31">
            <v>56087</v>
          </cell>
          <cell r="J31">
            <v>610.33845472212806</v>
          </cell>
          <cell r="K31">
            <v>820.76520407909777</v>
          </cell>
          <cell r="L31">
            <v>15215306.689999999</v>
          </cell>
          <cell r="M31">
            <v>1590.3</v>
          </cell>
          <cell r="N31">
            <v>9567.570074828649</v>
          </cell>
          <cell r="O31">
            <v>19399.24998639138</v>
          </cell>
        </row>
        <row r="32">
          <cell r="C32" t="str">
            <v>11128</v>
          </cell>
          <cell r="D32" t="str">
            <v>รพ.สันป่าตอง</v>
          </cell>
          <cell r="E32" t="str">
            <v>รพช.</v>
          </cell>
          <cell r="F32">
            <v>13</v>
          </cell>
          <cell r="G32" t="str">
            <v>รพช. M2 &gt;100</v>
          </cell>
          <cell r="H32">
            <v>126479352.84</v>
          </cell>
          <cell r="I32">
            <v>136815</v>
          </cell>
          <cell r="J32">
            <v>924.45530709352045</v>
          </cell>
          <cell r="K32">
            <v>799.42025929244869</v>
          </cell>
          <cell r="L32">
            <v>63850481.049999997</v>
          </cell>
          <cell r="M32">
            <v>5867.74</v>
          </cell>
          <cell r="N32">
            <v>10881.613883709912</v>
          </cell>
          <cell r="O32">
            <v>18014.943161409661</v>
          </cell>
        </row>
        <row r="33">
          <cell r="C33" t="str">
            <v>11129</v>
          </cell>
          <cell r="D33" t="str">
            <v>รพ.สันกำแพง</v>
          </cell>
          <cell r="E33" t="str">
            <v>รพช.</v>
          </cell>
          <cell r="F33">
            <v>6</v>
          </cell>
          <cell r="G33" t="str">
            <v>รพช.F2 30,000 - 60,000</v>
          </cell>
          <cell r="H33">
            <v>40495248.109999999</v>
          </cell>
          <cell r="I33">
            <v>49699</v>
          </cell>
          <cell r="J33">
            <v>814.81011911708481</v>
          </cell>
          <cell r="K33">
            <v>820.76520407909777</v>
          </cell>
          <cell r="L33">
            <v>19432917.41</v>
          </cell>
          <cell r="M33">
            <v>1864.42</v>
          </cell>
          <cell r="N33">
            <v>10423.036338378692</v>
          </cell>
          <cell r="O33">
            <v>19399.24998639138</v>
          </cell>
        </row>
        <row r="34">
          <cell r="C34" t="str">
            <v>11130</v>
          </cell>
          <cell r="D34" t="str">
            <v>รพ.สันทราย</v>
          </cell>
          <cell r="E34" t="str">
            <v>รพช.</v>
          </cell>
          <cell r="F34">
            <v>13</v>
          </cell>
          <cell r="G34" t="str">
            <v>รพช. M2 &gt;100</v>
          </cell>
          <cell r="H34">
            <v>93541702.659999996</v>
          </cell>
          <cell r="I34">
            <v>122215</v>
          </cell>
          <cell r="J34">
            <v>765.38643096182955</v>
          </cell>
          <cell r="K34">
            <v>799.42025929244869</v>
          </cell>
          <cell r="L34">
            <v>106696358.66</v>
          </cell>
          <cell r="M34">
            <v>7347.94</v>
          </cell>
          <cell r="N34">
            <v>14520.58109619839</v>
          </cell>
          <cell r="O34">
            <v>18014.943161409661</v>
          </cell>
        </row>
        <row r="35">
          <cell r="C35" t="str">
            <v>11131</v>
          </cell>
          <cell r="D35" t="str">
            <v>รพ.หางดง</v>
          </cell>
          <cell r="E35" t="str">
            <v>รพช.</v>
          </cell>
          <cell r="F35">
            <v>9</v>
          </cell>
          <cell r="G35" t="str">
            <v>รพช.F1 &lt;=50,000</v>
          </cell>
          <cell r="H35">
            <v>55557108.229999997</v>
          </cell>
          <cell r="I35">
            <v>89648</v>
          </cell>
          <cell r="J35">
            <v>619.72501595127608</v>
          </cell>
          <cell r="K35">
            <v>810.90815440706058</v>
          </cell>
          <cell r="L35">
            <v>36251024.439999998</v>
          </cell>
          <cell r="M35">
            <v>3511</v>
          </cell>
          <cell r="N35">
            <v>10324.985599544289</v>
          </cell>
          <cell r="O35">
            <v>20210.104395758088</v>
          </cell>
        </row>
        <row r="36">
          <cell r="C36" t="str">
            <v>11132</v>
          </cell>
          <cell r="D36" t="str">
            <v>รพ.ฮอด</v>
          </cell>
          <cell r="E36" t="str">
            <v>รพช.</v>
          </cell>
          <cell r="F36">
            <v>6</v>
          </cell>
          <cell r="G36" t="str">
            <v>รพช.F2 30,000 - 60,000</v>
          </cell>
          <cell r="H36">
            <v>38540940.609999999</v>
          </cell>
          <cell r="I36">
            <v>68639</v>
          </cell>
          <cell r="J36">
            <v>561.50207039729594</v>
          </cell>
          <cell r="K36">
            <v>820.76520407909777</v>
          </cell>
          <cell r="L36">
            <v>26817657.02</v>
          </cell>
          <cell r="M36">
            <v>1656.36</v>
          </cell>
          <cell r="N36">
            <v>16190.717609698375</v>
          </cell>
          <cell r="O36">
            <v>19399.24998639138</v>
          </cell>
        </row>
        <row r="37">
          <cell r="C37" t="str">
            <v>11133</v>
          </cell>
          <cell r="D37" t="str">
            <v>รพ.ดอยเต่า</v>
          </cell>
          <cell r="E37" t="str">
            <v>รพช.</v>
          </cell>
          <cell r="F37">
            <v>5</v>
          </cell>
          <cell r="G37" t="str">
            <v>รพช.F2 &lt;=30,000</v>
          </cell>
          <cell r="H37">
            <v>23763715.989999998</v>
          </cell>
          <cell r="I37">
            <v>44163</v>
          </cell>
          <cell r="J37">
            <v>538.0910714851799</v>
          </cell>
          <cell r="K37">
            <v>884.79288545402824</v>
          </cell>
          <cell r="L37">
            <v>11413658.98</v>
          </cell>
          <cell r="M37">
            <v>1117.8900000000001</v>
          </cell>
          <cell r="N37">
            <v>10210.001860648184</v>
          </cell>
          <cell r="O37">
            <v>21024.811224353602</v>
          </cell>
        </row>
        <row r="38">
          <cell r="C38" t="str">
            <v>11134</v>
          </cell>
          <cell r="D38" t="str">
            <v>รพ.อมก๋อย</v>
          </cell>
          <cell r="E38" t="str">
            <v>รพช.</v>
          </cell>
          <cell r="F38">
            <v>6</v>
          </cell>
          <cell r="G38" t="str">
            <v>รพช.F2 30,000 - 60,000</v>
          </cell>
          <cell r="H38">
            <v>39384349.710000001</v>
          </cell>
          <cell r="I38">
            <v>53825</v>
          </cell>
          <cell r="J38">
            <v>731.71109540176496</v>
          </cell>
          <cell r="K38">
            <v>820.76520407909777</v>
          </cell>
          <cell r="L38">
            <v>27792974.140000001</v>
          </cell>
          <cell r="M38">
            <v>1207.19</v>
          </cell>
          <cell r="N38">
            <v>23022.866441902268</v>
          </cell>
          <cell r="O38">
            <v>19399.24998639138</v>
          </cell>
        </row>
        <row r="39">
          <cell r="C39" t="str">
            <v>11135</v>
          </cell>
          <cell r="D39" t="str">
            <v>รพ.สารภี</v>
          </cell>
          <cell r="E39" t="str">
            <v>รพช.</v>
          </cell>
          <cell r="F39">
            <v>6</v>
          </cell>
          <cell r="G39" t="str">
            <v>รพช.F2 30,000 - 60,000</v>
          </cell>
          <cell r="H39">
            <v>51908247.939999998</v>
          </cell>
          <cell r="I39">
            <v>77635</v>
          </cell>
          <cell r="J39">
            <v>668.61915295936103</v>
          </cell>
          <cell r="K39">
            <v>820.76520407909777</v>
          </cell>
          <cell r="L39">
            <v>16686012.23</v>
          </cell>
          <cell r="M39">
            <v>1260.8499999999999</v>
          </cell>
          <cell r="N39">
            <v>13233.939191815047</v>
          </cell>
          <cell r="O39">
            <v>19399.24998639138</v>
          </cell>
        </row>
        <row r="40">
          <cell r="C40" t="str">
            <v>11136</v>
          </cell>
          <cell r="D40" t="str">
            <v>รพ.เวียงแหง</v>
          </cell>
          <cell r="E40" t="str">
            <v>รพช.</v>
          </cell>
          <cell r="F40">
            <v>5</v>
          </cell>
          <cell r="G40" t="str">
            <v>รพช.F2 &lt;=30,000</v>
          </cell>
          <cell r="H40">
            <v>26243261.739999998</v>
          </cell>
          <cell r="I40">
            <v>28305</v>
          </cell>
          <cell r="J40">
            <v>927.15992722133888</v>
          </cell>
          <cell r="K40">
            <v>884.79288545402824</v>
          </cell>
          <cell r="L40">
            <v>13203743.880000001</v>
          </cell>
          <cell r="M40">
            <v>721.65</v>
          </cell>
          <cell r="N40">
            <v>18296.603450426108</v>
          </cell>
          <cell r="O40">
            <v>21024.811224353602</v>
          </cell>
        </row>
        <row r="41">
          <cell r="C41" t="str">
            <v>11137</v>
          </cell>
          <cell r="D41" t="str">
            <v>รพ.ไชยปราการ</v>
          </cell>
          <cell r="E41" t="str">
            <v>รพช.</v>
          </cell>
          <cell r="F41">
            <v>6</v>
          </cell>
          <cell r="G41" t="str">
            <v>รพช.F2 30,000 - 60,000</v>
          </cell>
          <cell r="H41">
            <v>39887190.039999999</v>
          </cell>
          <cell r="I41">
            <v>53458</v>
          </cell>
          <cell r="J41">
            <v>746.14070934191329</v>
          </cell>
          <cell r="K41">
            <v>820.76520407909777</v>
          </cell>
          <cell r="L41">
            <v>11750692.92</v>
          </cell>
          <cell r="M41">
            <v>1079.79</v>
          </cell>
          <cell r="N41">
            <v>10882.387241963715</v>
          </cell>
          <cell r="O41">
            <v>19399.24998639138</v>
          </cell>
        </row>
        <row r="42">
          <cell r="C42" t="str">
            <v>11138</v>
          </cell>
          <cell r="D42" t="str">
            <v>รพ.แม่วาง</v>
          </cell>
          <cell r="E42" t="str">
            <v>รพช.</v>
          </cell>
          <cell r="F42">
            <v>5</v>
          </cell>
          <cell r="G42" t="str">
            <v>รพช.F2 &lt;=30,000</v>
          </cell>
          <cell r="H42">
            <v>26085672.52</v>
          </cell>
          <cell r="I42">
            <v>43629</v>
          </cell>
          <cell r="J42">
            <v>597.89755712943224</v>
          </cell>
          <cell r="K42">
            <v>884.79288545402824</v>
          </cell>
          <cell r="L42">
            <v>19204813.949999999</v>
          </cell>
          <cell r="M42">
            <v>1132.93</v>
          </cell>
          <cell r="N42">
            <v>16951.456797860414</v>
          </cell>
          <cell r="O42">
            <v>21024.811224353602</v>
          </cell>
        </row>
        <row r="43">
          <cell r="C43" t="str">
            <v>11139</v>
          </cell>
          <cell r="D43" t="str">
            <v>รพ.แม่ออน</v>
          </cell>
          <cell r="E43" t="str">
            <v>รพช.</v>
          </cell>
          <cell r="F43">
            <v>5</v>
          </cell>
          <cell r="G43" t="str">
            <v>รพช.F2 &lt;=30,000</v>
          </cell>
          <cell r="H43">
            <v>26590478.329999998</v>
          </cell>
          <cell r="I43">
            <v>35553</v>
          </cell>
          <cell r="J43">
            <v>747.91095913143749</v>
          </cell>
          <cell r="K43">
            <v>884.79288545402824</v>
          </cell>
          <cell r="L43">
            <v>9986747.9600000009</v>
          </cell>
          <cell r="M43">
            <v>987.51</v>
          </cell>
          <cell r="N43">
            <v>10113.06008040425</v>
          </cell>
          <cell r="O43">
            <v>21024.811224353602</v>
          </cell>
        </row>
        <row r="44">
          <cell r="C44" t="str">
            <v>11643</v>
          </cell>
          <cell r="D44" t="str">
            <v>รพ.ดอยหล่อ</v>
          </cell>
          <cell r="E44" t="str">
            <v>รพช.</v>
          </cell>
          <cell r="F44">
            <v>5</v>
          </cell>
          <cell r="G44" t="str">
            <v>รพช.F2 &lt;=30,000</v>
          </cell>
          <cell r="H44">
            <v>23219330.59</v>
          </cell>
          <cell r="I44">
            <v>27352</v>
          </cell>
          <cell r="J44">
            <v>848.90796248903189</v>
          </cell>
          <cell r="K44">
            <v>884.79288545402824</v>
          </cell>
          <cell r="L44">
            <v>10716181.99</v>
          </cell>
          <cell r="M44">
            <v>596.29</v>
          </cell>
          <cell r="N44">
            <v>17971.426638045246</v>
          </cell>
          <cell r="O44">
            <v>21024.811224353602</v>
          </cell>
        </row>
        <row r="45">
          <cell r="C45" t="str">
            <v>23736</v>
          </cell>
          <cell r="D45" t="str">
            <v>รพ.วัดจันทร์ เฉลิมพระเกียรติ 80 พรรษา</v>
          </cell>
          <cell r="E45" t="str">
            <v>รพช.</v>
          </cell>
          <cell r="F45">
            <v>2</v>
          </cell>
          <cell r="G45" t="str">
            <v>รพช.F3 &lt;=15,000</v>
          </cell>
          <cell r="H45">
            <v>16500569.51</v>
          </cell>
          <cell r="I45">
            <v>11157</v>
          </cell>
          <cell r="J45">
            <v>1478.943220399749</v>
          </cell>
          <cell r="K45">
            <v>1162.2154112567262</v>
          </cell>
          <cell r="L45">
            <v>8845424.4600000009</v>
          </cell>
          <cell r="M45">
            <v>278.64</v>
          </cell>
          <cell r="N45">
            <v>31744.991602067188</v>
          </cell>
          <cell r="O45">
            <v>29920.789608202424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10715</v>
          </cell>
          <cell r="D47" t="str">
            <v>รพ.แพร่</v>
          </cell>
          <cell r="E47" t="str">
            <v>รพท.</v>
          </cell>
          <cell r="F47">
            <v>17</v>
          </cell>
          <cell r="G47" t="str">
            <v>รพท.S &gt;400</v>
          </cell>
          <cell r="H47">
            <v>231528473.03</v>
          </cell>
          <cell r="I47">
            <v>273314</v>
          </cell>
          <cell r="J47">
            <v>847.11530704610811</v>
          </cell>
          <cell r="K47">
            <v>995.48779187144828</v>
          </cell>
          <cell r="L47">
            <v>411272181.31999999</v>
          </cell>
          <cell r="M47">
            <v>27321.35</v>
          </cell>
          <cell r="N47">
            <v>15053.142737090226</v>
          </cell>
          <cell r="O47">
            <v>16509.344630923799</v>
          </cell>
        </row>
        <row r="48">
          <cell r="C48" t="str">
            <v>11166</v>
          </cell>
          <cell r="D48" t="str">
            <v>รพ.ร้องกวาง</v>
          </cell>
          <cell r="E48" t="str">
            <v>รพช.</v>
          </cell>
          <cell r="F48">
            <v>6</v>
          </cell>
          <cell r="G48" t="str">
            <v>รพช.F2 30,000 - 60,000</v>
          </cell>
          <cell r="H48">
            <v>48073403.939999998</v>
          </cell>
          <cell r="I48">
            <v>60494</v>
          </cell>
          <cell r="J48">
            <v>794.68052930869169</v>
          </cell>
          <cell r="K48">
            <v>820.76520407909777</v>
          </cell>
          <cell r="L48">
            <v>17113895.25</v>
          </cell>
          <cell r="M48">
            <v>1558.33</v>
          </cell>
          <cell r="N48">
            <v>10982.202261395212</v>
          </cell>
          <cell r="O48">
            <v>19399.24998639138</v>
          </cell>
        </row>
        <row r="49">
          <cell r="C49" t="str">
            <v>11167</v>
          </cell>
          <cell r="D49" t="str">
            <v>รพ.ลอง</v>
          </cell>
          <cell r="E49" t="str">
            <v>รพช.</v>
          </cell>
          <cell r="F49">
            <v>6</v>
          </cell>
          <cell r="G49" t="str">
            <v>รพช.F2 30,000 - 60,000</v>
          </cell>
          <cell r="H49">
            <v>40219385.039999999</v>
          </cell>
          <cell r="I49">
            <v>64985</v>
          </cell>
          <cell r="J49">
            <v>618.90259352158193</v>
          </cell>
          <cell r="K49">
            <v>820.76520407909777</v>
          </cell>
          <cell r="L49">
            <v>11951185.140000001</v>
          </cell>
          <cell r="M49">
            <v>1042.67</v>
          </cell>
          <cell r="N49">
            <v>11462.097442143728</v>
          </cell>
          <cell r="O49">
            <v>19399.24998639138</v>
          </cell>
        </row>
        <row r="50">
          <cell r="C50" t="str">
            <v>11169</v>
          </cell>
          <cell r="D50" t="str">
            <v>รพ.สูงเม่น</v>
          </cell>
          <cell r="E50" t="str">
            <v>รพช.</v>
          </cell>
          <cell r="F50">
            <v>6</v>
          </cell>
          <cell r="G50" t="str">
            <v>รพช.F2 30,000 - 60,000</v>
          </cell>
          <cell r="H50">
            <v>48397563.350000001</v>
          </cell>
          <cell r="I50">
            <v>66599</v>
          </cell>
          <cell r="J50">
            <v>726.70105181759493</v>
          </cell>
          <cell r="K50">
            <v>820.76520407909777</v>
          </cell>
          <cell r="L50">
            <v>14480353.25</v>
          </cell>
          <cell r="M50">
            <v>990.62</v>
          </cell>
          <cell r="N50">
            <v>14617.465072378915</v>
          </cell>
          <cell r="O50">
            <v>19399.24998639138</v>
          </cell>
        </row>
        <row r="51">
          <cell r="C51" t="str">
            <v>11170</v>
          </cell>
          <cell r="D51" t="str">
            <v>รพ.สอง</v>
          </cell>
          <cell r="E51" t="str">
            <v>รพช.</v>
          </cell>
          <cell r="F51">
            <v>6</v>
          </cell>
          <cell r="G51" t="str">
            <v>รพช.F2 30,000 - 60,000</v>
          </cell>
          <cell r="H51">
            <v>37836789.159999996</v>
          </cell>
          <cell r="I51">
            <v>55670</v>
          </cell>
          <cell r="J51">
            <v>679.66210095203871</v>
          </cell>
          <cell r="K51">
            <v>820.76520407909777</v>
          </cell>
          <cell r="L51">
            <v>12482797.359999999</v>
          </cell>
          <cell r="M51">
            <v>929.57</v>
          </cell>
          <cell r="N51">
            <v>13428.571662166376</v>
          </cell>
          <cell r="O51">
            <v>19399.24998639138</v>
          </cell>
        </row>
        <row r="52">
          <cell r="C52" t="str">
            <v>11171</v>
          </cell>
          <cell r="D52" t="str">
            <v>รพ.วังชิ้น</v>
          </cell>
          <cell r="E52" t="str">
            <v>รพช.</v>
          </cell>
          <cell r="F52">
            <v>6</v>
          </cell>
          <cell r="G52" t="str">
            <v>รพช.F2 30,000 - 60,000</v>
          </cell>
          <cell r="H52">
            <v>36546445.880000003</v>
          </cell>
          <cell r="I52">
            <v>63704</v>
          </cell>
          <cell r="J52">
            <v>573.69154024865009</v>
          </cell>
          <cell r="K52">
            <v>820.76520407909777</v>
          </cell>
          <cell r="L52">
            <v>11935250.609999999</v>
          </cell>
          <cell r="M52">
            <v>958.34</v>
          </cell>
          <cell r="N52">
            <v>12454.087912431913</v>
          </cell>
          <cell r="O52">
            <v>19399.24998639138</v>
          </cell>
        </row>
        <row r="53">
          <cell r="C53" t="str">
            <v>11172</v>
          </cell>
          <cell r="D53" t="str">
            <v>รพ.หนองม่วงไข่</v>
          </cell>
          <cell r="E53" t="str">
            <v>รพช.</v>
          </cell>
          <cell r="F53">
            <v>5</v>
          </cell>
          <cell r="G53" t="str">
            <v>รพช.F2 &lt;=30,000</v>
          </cell>
          <cell r="H53">
            <v>28421563.829999998</v>
          </cell>
          <cell r="I53">
            <v>36923</v>
          </cell>
          <cell r="J53">
            <v>769.75229071310559</v>
          </cell>
          <cell r="K53">
            <v>884.79288545402824</v>
          </cell>
          <cell r="L53">
            <v>9738000.5399999991</v>
          </cell>
          <cell r="M53">
            <v>438.85</v>
          </cell>
          <cell r="N53">
            <v>22189.815517830692</v>
          </cell>
          <cell r="O53">
            <v>21024.811224353602</v>
          </cell>
        </row>
        <row r="54">
          <cell r="C54" t="str">
            <v>11452</v>
          </cell>
          <cell r="D54" t="str">
            <v>รพร.เด่นชัย</v>
          </cell>
          <cell r="E54" t="str">
            <v>รพช.</v>
          </cell>
          <cell r="F54">
            <v>9</v>
          </cell>
          <cell r="G54" t="str">
            <v>รพช.F1 &lt;=50,000</v>
          </cell>
          <cell r="H54">
            <v>42131757.229999997</v>
          </cell>
          <cell r="I54">
            <v>63963</v>
          </cell>
          <cell r="J54">
            <v>658.68951159263941</v>
          </cell>
          <cell r="K54">
            <v>810.90815440706058</v>
          </cell>
          <cell r="L54">
            <v>16267480.99</v>
          </cell>
          <cell r="M54">
            <v>946.38</v>
          </cell>
          <cell r="N54">
            <v>17189.16396162218</v>
          </cell>
          <cell r="O54">
            <v>20210.104395758088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10719</v>
          </cell>
          <cell r="D56" t="str">
            <v>รพ.ศรีสังวาลย์</v>
          </cell>
          <cell r="E56" t="str">
            <v>รพท.</v>
          </cell>
          <cell r="F56">
            <v>16</v>
          </cell>
          <cell r="G56" t="str">
            <v>รพท.S &lt;=400</v>
          </cell>
          <cell r="H56">
            <v>103508830.95</v>
          </cell>
          <cell r="I56">
            <v>85482</v>
          </cell>
          <cell r="J56">
            <v>1210.8845248122411</v>
          </cell>
          <cell r="K56">
            <v>990.13096843143853</v>
          </cell>
          <cell r="L56">
            <v>110723797.16</v>
          </cell>
          <cell r="M56">
            <v>6455.57</v>
          </cell>
          <cell r="N56">
            <v>17151.668583874081</v>
          </cell>
          <cell r="O56">
            <v>16691.958163887437</v>
          </cell>
        </row>
        <row r="57">
          <cell r="C57" t="str">
            <v>11203</v>
          </cell>
          <cell r="D57" t="str">
            <v>รพ.ขุนยวม</v>
          </cell>
          <cell r="E57" t="str">
            <v>รพช.</v>
          </cell>
          <cell r="F57">
            <v>5</v>
          </cell>
          <cell r="G57" t="str">
            <v>รพช.F2 &lt;=30,000</v>
          </cell>
          <cell r="H57">
            <v>21728844.68</v>
          </cell>
          <cell r="I57">
            <v>34796</v>
          </cell>
          <cell r="J57">
            <v>624.46386596160482</v>
          </cell>
          <cell r="K57">
            <v>884.79288545402824</v>
          </cell>
          <cell r="L57">
            <v>22418051.640000001</v>
          </cell>
          <cell r="M57">
            <v>924.32</v>
          </cell>
          <cell r="N57">
            <v>24253.561147654491</v>
          </cell>
          <cell r="O57">
            <v>21024.811224353602</v>
          </cell>
        </row>
        <row r="58">
          <cell r="C58" t="str">
            <v>11204</v>
          </cell>
          <cell r="D58" t="str">
            <v>รพ.ปาย</v>
          </cell>
          <cell r="E58" t="str">
            <v>รพช.</v>
          </cell>
          <cell r="F58">
            <v>9</v>
          </cell>
          <cell r="G58" t="str">
            <v>รพช.F1 &lt;=50,000</v>
          </cell>
          <cell r="H58">
            <v>44750406.780000001</v>
          </cell>
          <cell r="I58">
            <v>54311</v>
          </cell>
          <cell r="J58">
            <v>823.96580398077742</v>
          </cell>
          <cell r="K58">
            <v>810.90815440706058</v>
          </cell>
          <cell r="L58">
            <v>20878205.280000001</v>
          </cell>
          <cell r="M58">
            <v>1151.1099999999999</v>
          </cell>
          <cell r="N58">
            <v>18137.454526500511</v>
          </cell>
          <cell r="O58">
            <v>20210.104395758088</v>
          </cell>
        </row>
        <row r="59">
          <cell r="C59" t="str">
            <v>11205</v>
          </cell>
          <cell r="D59" t="str">
            <v>รพ.แม่สะเรียง</v>
          </cell>
          <cell r="E59" t="str">
            <v>รพช.</v>
          </cell>
          <cell r="F59">
            <v>13</v>
          </cell>
          <cell r="G59" t="str">
            <v>รพช. M2 &gt;100</v>
          </cell>
          <cell r="H59">
            <v>62800290.630000003</v>
          </cell>
          <cell r="I59">
            <v>71583</v>
          </cell>
          <cell r="J59">
            <v>877.30733037173638</v>
          </cell>
          <cell r="K59">
            <v>799.42025929244869</v>
          </cell>
          <cell r="L59">
            <v>55155618.729999997</v>
          </cell>
          <cell r="M59">
            <v>3113.35</v>
          </cell>
          <cell r="N59">
            <v>17715.842655017907</v>
          </cell>
          <cell r="O59">
            <v>18014.943161409661</v>
          </cell>
        </row>
        <row r="60">
          <cell r="C60" t="str">
            <v>11206</v>
          </cell>
          <cell r="D60" t="str">
            <v>รพ.แม่ลาน้อย</v>
          </cell>
          <cell r="E60" t="str">
            <v>รพช.</v>
          </cell>
          <cell r="F60">
            <v>5</v>
          </cell>
          <cell r="G60" t="str">
            <v>รพช.F2 &lt;=30,000</v>
          </cell>
          <cell r="H60">
            <v>26974992.690000001</v>
          </cell>
          <cell r="I60">
            <v>27817</v>
          </cell>
          <cell r="J60">
            <v>969.73047740590289</v>
          </cell>
          <cell r="K60">
            <v>884.79288545402824</v>
          </cell>
          <cell r="L60">
            <v>13532274.869999999</v>
          </cell>
          <cell r="M60">
            <v>641.52</v>
          </cell>
          <cell r="N60">
            <v>21094.081041900485</v>
          </cell>
          <cell r="O60">
            <v>21024.811224353602</v>
          </cell>
        </row>
        <row r="61">
          <cell r="C61" t="str">
            <v>11207</v>
          </cell>
          <cell r="D61" t="str">
            <v>รพ.สบเมย</v>
          </cell>
          <cell r="E61" t="str">
            <v>รพช.</v>
          </cell>
          <cell r="F61">
            <v>6</v>
          </cell>
          <cell r="G61" t="str">
            <v>รพช.F2 30,000 - 60,000</v>
          </cell>
          <cell r="H61">
            <v>22828016.469999999</v>
          </cell>
          <cell r="I61">
            <v>27376</v>
          </cell>
          <cell r="J61">
            <v>833.8696840298071</v>
          </cell>
          <cell r="K61">
            <v>820.76520407909777</v>
          </cell>
          <cell r="L61">
            <v>16463571.52</v>
          </cell>
          <cell r="M61">
            <v>630.29999999999995</v>
          </cell>
          <cell r="N61">
            <v>26120.215008726005</v>
          </cell>
          <cell r="O61">
            <v>19399.24998639138</v>
          </cell>
        </row>
        <row r="62">
          <cell r="C62" t="str">
            <v>11208</v>
          </cell>
          <cell r="D62" t="str">
            <v>รพ.ปางมะผ้า</v>
          </cell>
          <cell r="E62" t="str">
            <v>รพช.</v>
          </cell>
          <cell r="F62">
            <v>5</v>
          </cell>
          <cell r="G62" t="str">
            <v>รพช.F2 &lt;=30,000</v>
          </cell>
          <cell r="H62">
            <v>22569374.870000001</v>
          </cell>
          <cell r="I62">
            <v>26669</v>
          </cell>
          <cell r="J62">
            <v>846.27750834302003</v>
          </cell>
          <cell r="K62">
            <v>884.79288545402824</v>
          </cell>
          <cell r="L62">
            <v>15080928.5</v>
          </cell>
          <cell r="M62">
            <v>682.33</v>
          </cell>
          <cell r="N62">
            <v>22102.103820731903</v>
          </cell>
          <cell r="O62">
            <v>21024.811224353602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10716</v>
          </cell>
          <cell r="D64" t="str">
            <v>รพ.น่าน</v>
          </cell>
          <cell r="E64" t="str">
            <v>รพท.</v>
          </cell>
          <cell r="F64">
            <v>17</v>
          </cell>
          <cell r="G64" t="str">
            <v>รพท.S &gt;400</v>
          </cell>
          <cell r="H64">
            <v>272148828.08999997</v>
          </cell>
          <cell r="I64">
            <v>251267</v>
          </cell>
          <cell r="J64">
            <v>1083.1061304906732</v>
          </cell>
          <cell r="K64">
            <v>995.48779187144828</v>
          </cell>
          <cell r="L64">
            <v>335047709.02999997</v>
          </cell>
          <cell r="M64">
            <v>26237.34</v>
          </cell>
          <cell r="N64">
            <v>12769.880979931653</v>
          </cell>
          <cell r="O64">
            <v>16509.344630923799</v>
          </cell>
        </row>
        <row r="65">
          <cell r="C65" t="str">
            <v>11173</v>
          </cell>
          <cell r="D65" t="str">
            <v>รพ.แม่จริม</v>
          </cell>
          <cell r="E65" t="str">
            <v>รพช.</v>
          </cell>
          <cell r="F65">
            <v>5</v>
          </cell>
          <cell r="G65" t="str">
            <v>รพช.F2 &lt;=30,000</v>
          </cell>
          <cell r="H65">
            <v>16075968.66</v>
          </cell>
          <cell r="I65">
            <v>21010</v>
          </cell>
          <cell r="J65">
            <v>765.15795621132793</v>
          </cell>
          <cell r="K65">
            <v>884.79288545402824</v>
          </cell>
          <cell r="L65">
            <v>9036337.5</v>
          </cell>
          <cell r="M65">
            <v>583.65</v>
          </cell>
          <cell r="N65">
            <v>15482.459521973786</v>
          </cell>
          <cell r="O65">
            <v>21024.811224353602</v>
          </cell>
        </row>
        <row r="66">
          <cell r="C66" t="str">
            <v>11174</v>
          </cell>
          <cell r="D66" t="str">
            <v>รพ.บ้านหลวง</v>
          </cell>
          <cell r="E66" t="str">
            <v>รพช.</v>
          </cell>
          <cell r="F66">
            <v>5</v>
          </cell>
          <cell r="G66" t="str">
            <v>รพช.F2 &lt;=30,000</v>
          </cell>
          <cell r="H66">
            <v>16481271.01</v>
          </cell>
          <cell r="I66">
            <v>18939</v>
          </cell>
          <cell r="J66">
            <v>870.22921009557001</v>
          </cell>
          <cell r="K66">
            <v>884.79288545402824</v>
          </cell>
          <cell r="L66">
            <v>7393875.6699999999</v>
          </cell>
          <cell r="M66">
            <v>489.6</v>
          </cell>
          <cell r="N66">
            <v>15101.870241013072</v>
          </cell>
          <cell r="O66">
            <v>21024.811224353602</v>
          </cell>
        </row>
        <row r="67">
          <cell r="C67" t="str">
            <v>11175</v>
          </cell>
          <cell r="D67" t="str">
            <v>รพ.นาน้อย</v>
          </cell>
          <cell r="E67" t="str">
            <v>รพช.</v>
          </cell>
          <cell r="F67">
            <v>5</v>
          </cell>
          <cell r="G67" t="str">
            <v>รพช.F2 &lt;=30,000</v>
          </cell>
          <cell r="H67">
            <v>26497913.809999999</v>
          </cell>
          <cell r="I67">
            <v>40380</v>
          </cell>
          <cell r="J67">
            <v>656.21381401683993</v>
          </cell>
          <cell r="K67">
            <v>884.79288545402824</v>
          </cell>
          <cell r="L67">
            <v>9833318.3900000006</v>
          </cell>
          <cell r="M67">
            <v>963.93</v>
          </cell>
          <cell r="N67">
            <v>10201.278505700622</v>
          </cell>
          <cell r="O67">
            <v>21024.811224353602</v>
          </cell>
        </row>
        <row r="68">
          <cell r="C68" t="str">
            <v>11176</v>
          </cell>
          <cell r="D68" t="str">
            <v>รพ.ท่าวังผา</v>
          </cell>
          <cell r="E68" t="str">
            <v>รพช.</v>
          </cell>
          <cell r="F68">
            <v>6</v>
          </cell>
          <cell r="G68" t="str">
            <v>รพช.F2 30,000 - 60,000</v>
          </cell>
          <cell r="H68">
            <v>41427354.369999997</v>
          </cell>
          <cell r="I68">
            <v>60525</v>
          </cell>
          <cell r="J68">
            <v>684.46682147872775</v>
          </cell>
          <cell r="K68">
            <v>820.76520407909777</v>
          </cell>
          <cell r="L68">
            <v>17035375.170000002</v>
          </cell>
          <cell r="M68">
            <v>1516.17</v>
          </cell>
          <cell r="N68">
            <v>11235.794910860919</v>
          </cell>
          <cell r="O68">
            <v>19399.24998639138</v>
          </cell>
        </row>
        <row r="69">
          <cell r="C69" t="str">
            <v>11177</v>
          </cell>
          <cell r="D69" t="str">
            <v>รพ.เวียงสา</v>
          </cell>
          <cell r="E69" t="str">
            <v>รพช.</v>
          </cell>
          <cell r="F69">
            <v>6</v>
          </cell>
          <cell r="G69" t="str">
            <v>รพช.F2 30,000 - 60,000</v>
          </cell>
          <cell r="H69">
            <v>45494573.68</v>
          </cell>
          <cell r="I69">
            <v>64414</v>
          </cell>
          <cell r="J69">
            <v>706.28393951625424</v>
          </cell>
          <cell r="K69">
            <v>820.76520407909777</v>
          </cell>
          <cell r="L69">
            <v>28592933.899999999</v>
          </cell>
          <cell r="M69">
            <v>2030.52</v>
          </cell>
          <cell r="N69">
            <v>14081.582008549534</v>
          </cell>
          <cell r="O69">
            <v>19399.24998639138</v>
          </cell>
        </row>
        <row r="70">
          <cell r="C70" t="str">
            <v>11178</v>
          </cell>
          <cell r="D70" t="str">
            <v>รพ.ทุ่งช้าง</v>
          </cell>
          <cell r="E70" t="str">
            <v>รพช.</v>
          </cell>
          <cell r="F70">
            <v>5</v>
          </cell>
          <cell r="G70" t="str">
            <v>รพช.F2 &lt;=30,000</v>
          </cell>
          <cell r="H70">
            <v>19203768.510000002</v>
          </cell>
          <cell r="I70">
            <v>27983</v>
          </cell>
          <cell r="J70">
            <v>686.26553657577824</v>
          </cell>
          <cell r="K70">
            <v>884.79288545402824</v>
          </cell>
          <cell r="L70">
            <v>10473283.33</v>
          </cell>
          <cell r="M70">
            <v>646.07000000000005</v>
          </cell>
          <cell r="N70">
            <v>16210.756311235624</v>
          </cell>
          <cell r="O70">
            <v>21024.811224353602</v>
          </cell>
        </row>
        <row r="71">
          <cell r="C71" t="str">
            <v>11179</v>
          </cell>
          <cell r="D71" t="str">
            <v>รพ.เชียงกลาง</v>
          </cell>
          <cell r="E71" t="str">
            <v>รพช.</v>
          </cell>
          <cell r="F71">
            <v>5</v>
          </cell>
          <cell r="G71" t="str">
            <v>รพช.F2 &lt;=30,000</v>
          </cell>
          <cell r="H71">
            <v>26158905.27</v>
          </cell>
          <cell r="I71">
            <v>36656</v>
          </cell>
          <cell r="J71">
            <v>713.6322913029245</v>
          </cell>
          <cell r="K71">
            <v>884.79288545402824</v>
          </cell>
          <cell r="L71">
            <v>11606101.439999999</v>
          </cell>
          <cell r="M71">
            <v>841.79</v>
          </cell>
          <cell r="N71">
            <v>13787.407120540753</v>
          </cell>
          <cell r="O71">
            <v>21024.811224353602</v>
          </cell>
        </row>
        <row r="72">
          <cell r="C72" t="str">
            <v>11180</v>
          </cell>
          <cell r="D72" t="str">
            <v>รพ.นาหมื่น</v>
          </cell>
          <cell r="E72" t="str">
            <v>รพช.</v>
          </cell>
          <cell r="F72">
            <v>5</v>
          </cell>
          <cell r="G72" t="str">
            <v>รพช.F2 &lt;=30,000</v>
          </cell>
          <cell r="H72">
            <v>19253742.379999999</v>
          </cell>
          <cell r="I72">
            <v>21527</v>
          </cell>
          <cell r="J72">
            <v>894.39970176987038</v>
          </cell>
          <cell r="K72">
            <v>884.79288545402824</v>
          </cell>
          <cell r="L72">
            <v>7114680.4400000004</v>
          </cell>
          <cell r="M72">
            <v>509.17</v>
          </cell>
          <cell r="N72">
            <v>13973.09432998802</v>
          </cell>
          <cell r="O72">
            <v>21024.811224353602</v>
          </cell>
        </row>
        <row r="73">
          <cell r="C73" t="str">
            <v>11181</v>
          </cell>
          <cell r="D73" t="str">
            <v>รพ.สันติสุข</v>
          </cell>
          <cell r="E73" t="str">
            <v>รพช.</v>
          </cell>
          <cell r="F73">
            <v>5</v>
          </cell>
          <cell r="G73" t="str">
            <v>รพช.F2 &lt;=30,000</v>
          </cell>
          <cell r="H73">
            <v>15353491.970000001</v>
          </cell>
          <cell r="I73">
            <v>28406</v>
          </cell>
          <cell r="J73">
            <v>540.50172393156379</v>
          </cell>
          <cell r="K73">
            <v>884.79288545402824</v>
          </cell>
          <cell r="L73">
            <v>12879819.85</v>
          </cell>
          <cell r="M73">
            <v>551.09</v>
          </cell>
          <cell r="N73">
            <v>23371.536137473006</v>
          </cell>
          <cell r="O73">
            <v>21024.811224353602</v>
          </cell>
        </row>
        <row r="74">
          <cell r="C74" t="str">
            <v>11182</v>
          </cell>
          <cell r="D74" t="str">
            <v>รพ.บ่อเกลือ</v>
          </cell>
          <cell r="E74" t="str">
            <v>รพช.</v>
          </cell>
          <cell r="F74">
            <v>5</v>
          </cell>
          <cell r="G74" t="str">
            <v>รพช.F2 &lt;=30,000</v>
          </cell>
          <cell r="H74">
            <v>11730981.390000001</v>
          </cell>
          <cell r="I74">
            <v>15177</v>
          </cell>
          <cell r="J74">
            <v>772.94467879027479</v>
          </cell>
          <cell r="K74">
            <v>884.79288545402824</v>
          </cell>
          <cell r="L74">
            <v>8348529.9000000004</v>
          </cell>
          <cell r="M74">
            <v>402.1</v>
          </cell>
          <cell r="N74">
            <v>20762.322556577965</v>
          </cell>
          <cell r="O74">
            <v>21024.811224353602</v>
          </cell>
        </row>
        <row r="75">
          <cell r="C75" t="str">
            <v>11183</v>
          </cell>
          <cell r="D75" t="str">
            <v>รพ.สองแคว</v>
          </cell>
          <cell r="E75" t="str">
            <v>รพช.</v>
          </cell>
          <cell r="F75">
            <v>5</v>
          </cell>
          <cell r="G75" t="str">
            <v>รพช.F2 &lt;=30,000</v>
          </cell>
          <cell r="H75">
            <v>14861798.130000001</v>
          </cell>
          <cell r="I75">
            <v>14009</v>
          </cell>
          <cell r="J75">
            <v>1060.8750182025842</v>
          </cell>
          <cell r="K75">
            <v>884.79288545402824</v>
          </cell>
          <cell r="L75">
            <v>6890346.8499999996</v>
          </cell>
          <cell r="M75">
            <v>333.99</v>
          </cell>
          <cell r="N75">
            <v>20630.398664630677</v>
          </cell>
          <cell r="O75">
            <v>21024.811224353602</v>
          </cell>
        </row>
        <row r="76">
          <cell r="C76" t="str">
            <v>11453</v>
          </cell>
          <cell r="D76" t="str">
            <v>รพร.ปัว</v>
          </cell>
          <cell r="E76" t="str">
            <v>รพช.</v>
          </cell>
          <cell r="F76">
            <v>13</v>
          </cell>
          <cell r="G76" t="str">
            <v>รพช. M2 &gt;100</v>
          </cell>
          <cell r="H76">
            <v>81368850.489999995</v>
          </cell>
          <cell r="I76">
            <v>89328</v>
          </cell>
          <cell r="J76">
            <v>910.8997233790077</v>
          </cell>
          <cell r="K76">
            <v>799.42025929244869</v>
          </cell>
          <cell r="L76">
            <v>70267636.75</v>
          </cell>
          <cell r="M76">
            <v>5056.05</v>
          </cell>
          <cell r="N76">
            <v>13897.733754610812</v>
          </cell>
          <cell r="O76">
            <v>18014.943161409661</v>
          </cell>
        </row>
        <row r="77">
          <cell r="C77" t="str">
            <v>11625</v>
          </cell>
          <cell r="D77" t="str">
            <v>รพ.เฉลิมพระเกียรติ</v>
          </cell>
          <cell r="E77" t="str">
            <v>รพช.</v>
          </cell>
          <cell r="F77">
            <v>5</v>
          </cell>
          <cell r="G77" t="str">
            <v>รพช.F2 &lt;=30,000</v>
          </cell>
          <cell r="H77">
            <v>13986054.720000001</v>
          </cell>
          <cell r="I77">
            <v>11754</v>
          </cell>
          <cell r="J77">
            <v>1189.8974578866769</v>
          </cell>
          <cell r="K77">
            <v>884.79288545402824</v>
          </cell>
          <cell r="L77">
            <v>6970346.3600000003</v>
          </cell>
          <cell r="M77">
            <v>285.08999999999997</v>
          </cell>
          <cell r="N77">
            <v>24449.634711845385</v>
          </cell>
          <cell r="O77">
            <v>21024.811224353602</v>
          </cell>
        </row>
        <row r="78">
          <cell r="C78" t="str">
            <v>25017</v>
          </cell>
          <cell r="D78" t="str">
            <v>รพ.ภูเพียง</v>
          </cell>
          <cell r="E78" t="str">
            <v>รพช.</v>
          </cell>
          <cell r="F78">
            <v>3</v>
          </cell>
          <cell r="G78" t="str">
            <v>รพช.F3 15,000-25,000</v>
          </cell>
          <cell r="H78">
            <v>19757817.600000001</v>
          </cell>
          <cell r="I78">
            <v>28344</v>
          </cell>
          <cell r="J78">
            <v>697.07231160033871</v>
          </cell>
          <cell r="K78">
            <v>765.30473091970157</v>
          </cell>
          <cell r="L78">
            <v>0</v>
          </cell>
          <cell r="M78">
            <v>0</v>
          </cell>
          <cell r="N78">
            <v>0</v>
          </cell>
          <cell r="O78">
            <v>19552.594009886914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 t="str">
            <v>10717</v>
          </cell>
          <cell r="D80" t="str">
            <v>รพ.พะเยา</v>
          </cell>
          <cell r="E80" t="str">
            <v>รพท.</v>
          </cell>
          <cell r="F80">
            <v>16</v>
          </cell>
          <cell r="G80" t="str">
            <v>รพท.S &lt;=400</v>
          </cell>
          <cell r="H80">
            <v>208598708</v>
          </cell>
          <cell r="I80">
            <v>243332</v>
          </cell>
          <cell r="J80">
            <v>857.25966169677645</v>
          </cell>
          <cell r="K80">
            <v>990.13096843143853</v>
          </cell>
          <cell r="L80">
            <v>261757593.91999999</v>
          </cell>
          <cell r="M80">
            <v>20167.57</v>
          </cell>
          <cell r="N80">
            <v>12979.134021600024</v>
          </cell>
          <cell r="O80">
            <v>16691.958163887437</v>
          </cell>
        </row>
        <row r="81">
          <cell r="C81" t="str">
            <v>10718</v>
          </cell>
          <cell r="D81" t="str">
            <v>รพ.เชียงคำ</v>
          </cell>
          <cell r="E81" t="str">
            <v>รพท.</v>
          </cell>
          <cell r="F81">
            <v>15</v>
          </cell>
          <cell r="G81" t="str">
            <v>รพท. M1 &gt;200</v>
          </cell>
          <cell r="H81">
            <v>132912331.02</v>
          </cell>
          <cell r="I81">
            <v>171209</v>
          </cell>
          <cell r="J81">
            <v>776.3162626964704</v>
          </cell>
          <cell r="K81">
            <v>858.39261825701305</v>
          </cell>
          <cell r="L81">
            <v>140260281.52000001</v>
          </cell>
          <cell r="M81">
            <v>11092.87</v>
          </cell>
          <cell r="N81">
            <v>12644.183292511316</v>
          </cell>
          <cell r="O81">
            <v>18079.777987795933</v>
          </cell>
        </row>
        <row r="82">
          <cell r="C82" t="str">
            <v>11184</v>
          </cell>
          <cell r="D82" t="str">
            <v>รพ.จุน</v>
          </cell>
          <cell r="E82" t="str">
            <v>รพช.</v>
          </cell>
          <cell r="F82">
            <v>6</v>
          </cell>
          <cell r="G82" t="str">
            <v>รพช.F2 30,000 - 60,000</v>
          </cell>
          <cell r="H82">
            <v>42158387.159999996</v>
          </cell>
          <cell r="I82">
            <v>65937</v>
          </cell>
          <cell r="J82">
            <v>639.37375312798576</v>
          </cell>
          <cell r="K82">
            <v>820.76520407909777</v>
          </cell>
          <cell r="L82">
            <v>15627255.939999999</v>
          </cell>
          <cell r="M82">
            <v>851.04</v>
          </cell>
          <cell r="N82">
            <v>18362.539880616656</v>
          </cell>
          <cell r="O82">
            <v>19399.24998639138</v>
          </cell>
        </row>
        <row r="83">
          <cell r="C83" t="str">
            <v>11185</v>
          </cell>
          <cell r="D83" t="str">
            <v>รพ.เชียงม่วน</v>
          </cell>
          <cell r="E83" t="str">
            <v>รพช.</v>
          </cell>
          <cell r="F83">
            <v>5</v>
          </cell>
          <cell r="G83" t="str">
            <v>รพช.F2 &lt;=30,000</v>
          </cell>
          <cell r="H83">
            <v>31590342.09</v>
          </cell>
          <cell r="I83">
            <v>34299</v>
          </cell>
          <cell r="J83">
            <v>921.02807924429283</v>
          </cell>
          <cell r="K83">
            <v>884.79288545402824</v>
          </cell>
          <cell r="L83">
            <v>7774381.79</v>
          </cell>
          <cell r="M83">
            <v>585.95000000000005</v>
          </cell>
          <cell r="N83">
            <v>13267.995204368972</v>
          </cell>
          <cell r="O83">
            <v>21024.811224353602</v>
          </cell>
        </row>
        <row r="84">
          <cell r="C84" t="str">
            <v>11186</v>
          </cell>
          <cell r="D84" t="str">
            <v>รพ.ดอกคำใต้</v>
          </cell>
          <cell r="E84" t="str">
            <v>รพช.</v>
          </cell>
          <cell r="F84">
            <v>6</v>
          </cell>
          <cell r="G84" t="str">
            <v>รพช.F2 30,000 - 60,000</v>
          </cell>
          <cell r="H84">
            <v>57878515.609999999</v>
          </cell>
          <cell r="I84">
            <v>79153</v>
          </cell>
          <cell r="J84">
            <v>731.22327151213472</v>
          </cell>
          <cell r="K84">
            <v>820.76520407909777</v>
          </cell>
          <cell r="L84">
            <v>15900009.25</v>
          </cell>
          <cell r="M84">
            <v>1431.69</v>
          </cell>
          <cell r="N84">
            <v>11105.762595254559</v>
          </cell>
          <cell r="O84">
            <v>19399.24998639138</v>
          </cell>
        </row>
        <row r="85">
          <cell r="C85" t="str">
            <v>11187</v>
          </cell>
          <cell r="D85" t="str">
            <v>รพ.ปง</v>
          </cell>
          <cell r="E85" t="str">
            <v>รพช.</v>
          </cell>
          <cell r="F85">
            <v>6</v>
          </cell>
          <cell r="G85" t="str">
            <v>รพช.F2 30,000 - 60,000</v>
          </cell>
          <cell r="H85">
            <v>42094233.109999999</v>
          </cell>
          <cell r="I85">
            <v>62438</v>
          </cell>
          <cell r="J85">
            <v>674.17651286075784</v>
          </cell>
          <cell r="K85">
            <v>820.76520407909777</v>
          </cell>
          <cell r="L85">
            <v>17974094.609999999</v>
          </cell>
          <cell r="M85">
            <v>1466.04</v>
          </cell>
          <cell r="N85">
            <v>12260.302999918147</v>
          </cell>
          <cell r="O85">
            <v>19399.24998639138</v>
          </cell>
        </row>
        <row r="86">
          <cell r="C86" t="str">
            <v>11188</v>
          </cell>
          <cell r="D86" t="str">
            <v>รพ.แม่ใจ</v>
          </cell>
          <cell r="E86" t="str">
            <v>รพช.</v>
          </cell>
          <cell r="F86">
            <v>5</v>
          </cell>
          <cell r="G86" t="str">
            <v>รพช.F2 &lt;=30,000</v>
          </cell>
          <cell r="H86">
            <v>36152359.359999999</v>
          </cell>
          <cell r="I86">
            <v>45203</v>
          </cell>
          <cell r="J86">
            <v>799.77787668960025</v>
          </cell>
          <cell r="K86">
            <v>884.79288545402824</v>
          </cell>
          <cell r="L86">
            <v>11993494.029999999</v>
          </cell>
          <cell r="M86">
            <v>806.82</v>
          </cell>
          <cell r="N86">
            <v>14865.142200242928</v>
          </cell>
          <cell r="O86">
            <v>21024.811224353602</v>
          </cell>
        </row>
        <row r="87">
          <cell r="C87" t="str">
            <v>40744</v>
          </cell>
          <cell r="D87" t="str">
            <v>รพ.ภูซาง</v>
          </cell>
          <cell r="E87" t="str">
            <v>รพช.</v>
          </cell>
          <cell r="F87">
            <v>1</v>
          </cell>
          <cell r="G87" t="str">
            <v>รพช.Is. any Pop</v>
          </cell>
          <cell r="H87">
            <v>7444545.1100000003</v>
          </cell>
          <cell r="I87">
            <v>8355</v>
          </cell>
          <cell r="J87">
            <v>891.02873847995215</v>
          </cell>
          <cell r="K87">
            <v>1090.0871067442054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 t="str">
            <v>40745</v>
          </cell>
          <cell r="D88" t="str">
            <v>รพ.ภูกามยาว</v>
          </cell>
          <cell r="E88" t="str">
            <v>รพช.</v>
          </cell>
          <cell r="F88">
            <v>1</v>
          </cell>
          <cell r="G88" t="str">
            <v>รพช.Is. any Pop</v>
          </cell>
          <cell r="H88">
            <v>7027241.3700000001</v>
          </cell>
          <cell r="I88">
            <v>6655</v>
          </cell>
          <cell r="J88">
            <v>1055.9340901577762</v>
          </cell>
          <cell r="K88">
            <v>1090.0871067442054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str">
            <v>10672</v>
          </cell>
          <cell r="D90" t="str">
            <v>รพ.ลำปาง</v>
          </cell>
          <cell r="E90" t="str">
            <v>รพศ.</v>
          </cell>
          <cell r="F90">
            <v>19</v>
          </cell>
          <cell r="G90" t="str">
            <v>รพศ.A &gt;700 to &lt;1000</v>
          </cell>
          <cell r="H90">
            <v>400949399.91000003</v>
          </cell>
          <cell r="I90">
            <v>453593</v>
          </cell>
          <cell r="J90">
            <v>883.94088954194626</v>
          </cell>
          <cell r="K90">
            <v>1188.60392641523</v>
          </cell>
          <cell r="L90">
            <v>822180129.40999997</v>
          </cell>
          <cell r="M90">
            <v>66001.2</v>
          </cell>
          <cell r="N90">
            <v>12457.048196244918</v>
          </cell>
          <cell r="O90">
            <v>14966.876728367533</v>
          </cell>
        </row>
        <row r="91">
          <cell r="C91" t="str">
            <v>11146</v>
          </cell>
          <cell r="D91" t="str">
            <v>รพ.แม่เมาะ</v>
          </cell>
          <cell r="E91" t="str">
            <v>รพช.</v>
          </cell>
          <cell r="F91">
            <v>5</v>
          </cell>
          <cell r="G91" t="str">
            <v>รพช.F2 &lt;=30,000</v>
          </cell>
          <cell r="H91">
            <v>43226409.289999999</v>
          </cell>
          <cell r="I91">
            <v>74110</v>
          </cell>
          <cell r="J91">
            <v>583.27363770071508</v>
          </cell>
          <cell r="K91">
            <v>884.79288545402824</v>
          </cell>
          <cell r="L91">
            <v>15946346.279999999</v>
          </cell>
          <cell r="M91">
            <v>1321.07</v>
          </cell>
          <cell r="N91">
            <v>12070.780715632025</v>
          </cell>
          <cell r="O91">
            <v>21024.811224353602</v>
          </cell>
        </row>
        <row r="92">
          <cell r="C92" t="str">
            <v>11147</v>
          </cell>
          <cell r="D92" t="str">
            <v>รพ.เกาะคา</v>
          </cell>
          <cell r="E92" t="str">
            <v>รพช.</v>
          </cell>
          <cell r="F92">
            <v>13</v>
          </cell>
          <cell r="G92" t="str">
            <v>รพช. M2 &gt;100</v>
          </cell>
          <cell r="H92">
            <v>63769685.579999998</v>
          </cell>
          <cell r="I92">
            <v>98864</v>
          </cell>
          <cell r="J92">
            <v>645.02433221395052</v>
          </cell>
          <cell r="K92">
            <v>799.42025929244869</v>
          </cell>
          <cell r="L92">
            <v>79230726.579999998</v>
          </cell>
          <cell r="M92">
            <v>6440.23</v>
          </cell>
          <cell r="N92">
            <v>12302.468480162976</v>
          </cell>
          <cell r="O92">
            <v>18014.943161409661</v>
          </cell>
        </row>
        <row r="93">
          <cell r="C93" t="str">
            <v>11148</v>
          </cell>
          <cell r="D93" t="str">
            <v>รพ.เสริมงาม</v>
          </cell>
          <cell r="E93" t="str">
            <v>รพช.</v>
          </cell>
          <cell r="F93">
            <v>5</v>
          </cell>
          <cell r="G93" t="str">
            <v>รพช.F2 &lt;=30,000</v>
          </cell>
          <cell r="H93">
            <v>31324105.739999998</v>
          </cell>
          <cell r="I93">
            <v>50887</v>
          </cell>
          <cell r="J93">
            <v>615.56204413700937</v>
          </cell>
          <cell r="K93">
            <v>884.79288545402824</v>
          </cell>
          <cell r="L93">
            <v>10990308.949999999</v>
          </cell>
          <cell r="M93">
            <v>1065.44</v>
          </cell>
          <cell r="N93">
            <v>10315.277209415826</v>
          </cell>
          <cell r="O93">
            <v>21024.811224353602</v>
          </cell>
        </row>
        <row r="94">
          <cell r="C94" t="str">
            <v>11149</v>
          </cell>
          <cell r="D94" t="str">
            <v>รพ.งาว</v>
          </cell>
          <cell r="E94" t="str">
            <v>รพช.</v>
          </cell>
          <cell r="F94">
            <v>6</v>
          </cell>
          <cell r="G94" t="str">
            <v>รพช.F2 30,000 - 60,000</v>
          </cell>
          <cell r="H94">
            <v>39233027.579999998</v>
          </cell>
          <cell r="I94">
            <v>68759</v>
          </cell>
          <cell r="J94">
            <v>570.58752425137072</v>
          </cell>
          <cell r="K94">
            <v>820.76520407909777</v>
          </cell>
          <cell r="L94">
            <v>14917499.869999999</v>
          </cell>
          <cell r="M94">
            <v>1454.05</v>
          </cell>
          <cell r="N94">
            <v>10259.275726419311</v>
          </cell>
          <cell r="O94">
            <v>19399.24998639138</v>
          </cell>
        </row>
        <row r="95">
          <cell r="C95" t="str">
            <v>11150</v>
          </cell>
          <cell r="D95" t="str">
            <v>รพ.แจ้ห่ม</v>
          </cell>
          <cell r="E95" t="str">
            <v>รพช.</v>
          </cell>
          <cell r="F95">
            <v>5</v>
          </cell>
          <cell r="G95" t="str">
            <v>รพช.F2 &lt;=30,000</v>
          </cell>
          <cell r="H95">
            <v>41052470.909999996</v>
          </cell>
          <cell r="I95">
            <v>60119</v>
          </cell>
          <cell r="J95">
            <v>682.85352234734432</v>
          </cell>
          <cell r="K95">
            <v>884.79288545402824</v>
          </cell>
          <cell r="L95">
            <v>10881058.550000001</v>
          </cell>
          <cell r="M95">
            <v>968.48</v>
          </cell>
          <cell r="N95">
            <v>11235.191795390716</v>
          </cell>
          <cell r="O95">
            <v>21024.811224353602</v>
          </cell>
        </row>
        <row r="96">
          <cell r="C96" t="str">
            <v>11151</v>
          </cell>
          <cell r="D96" t="str">
            <v>รพ.วังเหนือ</v>
          </cell>
          <cell r="E96" t="str">
            <v>รพช.</v>
          </cell>
          <cell r="F96">
            <v>6</v>
          </cell>
          <cell r="G96" t="str">
            <v>รพช.F2 30,000 - 60,000</v>
          </cell>
          <cell r="H96">
            <v>37913866.68</v>
          </cell>
          <cell r="I96">
            <v>59100</v>
          </cell>
          <cell r="J96">
            <v>641.52058680203049</v>
          </cell>
          <cell r="K96">
            <v>820.76520407909777</v>
          </cell>
          <cell r="L96">
            <v>13768110.109999999</v>
          </cell>
          <cell r="M96">
            <v>1236.0899999999999</v>
          </cell>
          <cell r="N96">
            <v>11138.436610602788</v>
          </cell>
          <cell r="O96">
            <v>19399.24998639138</v>
          </cell>
        </row>
        <row r="97">
          <cell r="C97" t="str">
            <v>11152</v>
          </cell>
          <cell r="D97" t="str">
            <v>รพ.เถิน</v>
          </cell>
          <cell r="E97" t="str">
            <v>รพช.</v>
          </cell>
          <cell r="F97">
            <v>12</v>
          </cell>
          <cell r="G97" t="str">
            <v>รพช. M2 &lt;=100</v>
          </cell>
          <cell r="H97">
            <v>52508356.240000002</v>
          </cell>
          <cell r="I97">
            <v>85949</v>
          </cell>
          <cell r="J97">
            <v>610.92457434059736</v>
          </cell>
          <cell r="K97">
            <v>877.15926546342757</v>
          </cell>
          <cell r="L97">
            <v>42054982.219999999</v>
          </cell>
          <cell r="M97">
            <v>3842.32</v>
          </cell>
          <cell r="N97">
            <v>10945.205558100313</v>
          </cell>
          <cell r="O97">
            <v>19540.42780069427</v>
          </cell>
        </row>
        <row r="98">
          <cell r="C98" t="str">
            <v>11153</v>
          </cell>
          <cell r="D98" t="str">
            <v>รพ.แม่พริก</v>
          </cell>
          <cell r="E98" t="str">
            <v>รพช.</v>
          </cell>
          <cell r="F98">
            <v>5</v>
          </cell>
          <cell r="G98" t="str">
            <v>รพช.F2 &lt;=30,000</v>
          </cell>
          <cell r="H98">
            <v>22549704.510000002</v>
          </cell>
          <cell r="I98">
            <v>24324</v>
          </cell>
          <cell r="J98">
            <v>927.05576837691171</v>
          </cell>
          <cell r="K98">
            <v>884.79288545402824</v>
          </cell>
          <cell r="L98">
            <v>5268454.12</v>
          </cell>
          <cell r="M98">
            <v>360.08</v>
          </cell>
          <cell r="N98">
            <v>14631.343368140415</v>
          </cell>
          <cell r="O98">
            <v>21024.811224353602</v>
          </cell>
        </row>
        <row r="99">
          <cell r="C99" t="str">
            <v>11154</v>
          </cell>
          <cell r="D99" t="str">
            <v>รพ.แม่ทะ</v>
          </cell>
          <cell r="E99" t="str">
            <v>รพช.</v>
          </cell>
          <cell r="F99">
            <v>6</v>
          </cell>
          <cell r="G99" t="str">
            <v>รพช.F2 30,000 - 60,000</v>
          </cell>
          <cell r="H99">
            <v>43731890.390000001</v>
          </cell>
          <cell r="I99">
            <v>52271</v>
          </cell>
          <cell r="J99">
            <v>836.63772244648089</v>
          </cell>
          <cell r="K99">
            <v>820.76520407909777</v>
          </cell>
          <cell r="L99">
            <v>11006373.310000001</v>
          </cell>
          <cell r="M99">
            <v>718.79</v>
          </cell>
          <cell r="N99">
            <v>15312.362873718334</v>
          </cell>
          <cell r="O99">
            <v>19399.24998639138</v>
          </cell>
        </row>
        <row r="100">
          <cell r="C100" t="str">
            <v>11155</v>
          </cell>
          <cell r="D100" t="str">
            <v>รพ.สบปราบ</v>
          </cell>
          <cell r="E100" t="str">
            <v>รพช.</v>
          </cell>
          <cell r="F100">
            <v>5</v>
          </cell>
          <cell r="G100" t="str">
            <v>รพช.F2 &lt;=30,000</v>
          </cell>
          <cell r="H100">
            <v>32252948.399999999</v>
          </cell>
          <cell r="I100">
            <v>48624</v>
          </cell>
          <cell r="J100">
            <v>663.31335143139188</v>
          </cell>
          <cell r="K100">
            <v>884.79288545402824</v>
          </cell>
          <cell r="L100">
            <v>8014650.9500000002</v>
          </cell>
          <cell r="M100">
            <v>693.71</v>
          </cell>
          <cell r="N100">
            <v>11553.316155165703</v>
          </cell>
          <cell r="O100">
            <v>21024.811224353602</v>
          </cell>
        </row>
        <row r="101">
          <cell r="C101" t="str">
            <v>11156</v>
          </cell>
          <cell r="D101" t="str">
            <v>รพ.ห้างฉัตร</v>
          </cell>
          <cell r="E101" t="str">
            <v>รพช.</v>
          </cell>
          <cell r="F101">
            <v>6</v>
          </cell>
          <cell r="G101" t="str">
            <v>รพช.F2 30,000 - 60,000</v>
          </cell>
          <cell r="H101">
            <v>46202044</v>
          </cell>
          <cell r="I101">
            <v>69844</v>
          </cell>
          <cell r="J101">
            <v>661.50340759406674</v>
          </cell>
          <cell r="K101">
            <v>820.76520407909777</v>
          </cell>
          <cell r="L101">
            <v>14577365.34</v>
          </cell>
          <cell r="M101">
            <v>1297.8599999999999</v>
          </cell>
          <cell r="N101">
            <v>11231.847302482549</v>
          </cell>
          <cell r="O101">
            <v>19399.24998639138</v>
          </cell>
        </row>
        <row r="102">
          <cell r="C102" t="str">
            <v>11157</v>
          </cell>
          <cell r="D102" t="str">
            <v>รพ.เมืองปาน</v>
          </cell>
          <cell r="E102" t="str">
            <v>รพช.</v>
          </cell>
          <cell r="F102">
            <v>5</v>
          </cell>
          <cell r="G102" t="str">
            <v>รพช.F2 &lt;=30,000</v>
          </cell>
          <cell r="H102">
            <v>31363315.239999998</v>
          </cell>
          <cell r="I102">
            <v>46880</v>
          </cell>
          <cell r="J102">
            <v>669.0126970989761</v>
          </cell>
          <cell r="K102">
            <v>884.79288545402824</v>
          </cell>
          <cell r="L102">
            <v>8506722.9499999993</v>
          </cell>
          <cell r="M102">
            <v>830.6</v>
          </cell>
          <cell r="N102">
            <v>10241.660185408138</v>
          </cell>
          <cell r="O102">
            <v>21024.811224353602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10714</v>
          </cell>
          <cell r="D104" t="str">
            <v>รพ.ลำพูน</v>
          </cell>
          <cell r="E104" t="str">
            <v>รพท.</v>
          </cell>
          <cell r="F104">
            <v>17</v>
          </cell>
          <cell r="G104" t="str">
            <v>รพท.S &gt;400</v>
          </cell>
          <cell r="H104">
            <v>180405121.59</v>
          </cell>
          <cell r="I104">
            <v>230922</v>
          </cell>
          <cell r="J104">
            <v>781.23834710421704</v>
          </cell>
          <cell r="K104">
            <v>995.48779187144828</v>
          </cell>
          <cell r="L104">
            <v>347291361.13999999</v>
          </cell>
          <cell r="M104">
            <v>25721.759999999998</v>
          </cell>
          <cell r="N104">
            <v>13501.850617531616</v>
          </cell>
          <cell r="O104">
            <v>16509.344630923799</v>
          </cell>
        </row>
        <row r="105">
          <cell r="C105" t="str">
            <v>11140</v>
          </cell>
          <cell r="D105" t="str">
            <v>รพ.แม่ทา</v>
          </cell>
          <cell r="E105" t="str">
            <v>รพช.</v>
          </cell>
          <cell r="F105">
            <v>5</v>
          </cell>
          <cell r="G105" t="str">
            <v>รพช.F2 &lt;=30,000</v>
          </cell>
          <cell r="H105">
            <v>29874863.059999999</v>
          </cell>
          <cell r="I105">
            <v>51311</v>
          </cell>
          <cell r="J105">
            <v>582.23116018007829</v>
          </cell>
          <cell r="K105">
            <v>884.79288545402824</v>
          </cell>
          <cell r="L105">
            <v>10873948.85</v>
          </cell>
          <cell r="M105">
            <v>908.51</v>
          </cell>
          <cell r="N105">
            <v>11968.991920837414</v>
          </cell>
          <cell r="O105">
            <v>21024.811224353602</v>
          </cell>
        </row>
        <row r="106">
          <cell r="C106" t="str">
            <v>11141</v>
          </cell>
          <cell r="D106" t="str">
            <v>รพ.บ้านโฮ่ง</v>
          </cell>
          <cell r="E106" t="str">
            <v>รพช.</v>
          </cell>
          <cell r="F106">
            <v>5</v>
          </cell>
          <cell r="G106" t="str">
            <v>รพช.F2 &lt;=30,000</v>
          </cell>
          <cell r="H106">
            <v>33643347.909999996</v>
          </cell>
          <cell r="I106">
            <v>64341</v>
          </cell>
          <cell r="J106">
            <v>522.89128098723984</v>
          </cell>
          <cell r="K106">
            <v>884.79288545402824</v>
          </cell>
          <cell r="L106">
            <v>15178178.08</v>
          </cell>
          <cell r="M106">
            <v>1285.29</v>
          </cell>
          <cell r="N106">
            <v>11809.146636167714</v>
          </cell>
          <cell r="O106">
            <v>21024.811224353602</v>
          </cell>
        </row>
        <row r="107">
          <cell r="C107" t="str">
            <v>11142</v>
          </cell>
          <cell r="D107" t="str">
            <v>รพ.ลี้</v>
          </cell>
          <cell r="E107" t="str">
            <v>รพช.</v>
          </cell>
          <cell r="F107">
            <v>10</v>
          </cell>
          <cell r="G107" t="str">
            <v>รพช.F1 50,000-100,000</v>
          </cell>
          <cell r="H107">
            <v>67813604.689999998</v>
          </cell>
          <cell r="I107">
            <v>118666</v>
          </cell>
          <cell r="J107">
            <v>571.46617135489521</v>
          </cell>
          <cell r="K107">
            <v>807.02104028137239</v>
          </cell>
          <cell r="L107">
            <v>21123223.059999999</v>
          </cell>
          <cell r="M107">
            <v>1663.68</v>
          </cell>
          <cell r="N107">
            <v>12696.686297845737</v>
          </cell>
          <cell r="O107">
            <v>16973.737951004379</v>
          </cell>
        </row>
        <row r="108">
          <cell r="C108" t="str">
            <v>11143</v>
          </cell>
          <cell r="D108" t="str">
            <v>รพ.ทุ่งหัวช้าง</v>
          </cell>
          <cell r="E108" t="str">
            <v>รพช.</v>
          </cell>
          <cell r="F108">
            <v>5</v>
          </cell>
          <cell r="G108" t="str">
            <v>รพช.F2 &lt;=30,000</v>
          </cell>
          <cell r="H108">
            <v>28777378.359999999</v>
          </cell>
          <cell r="I108">
            <v>38529</v>
          </cell>
          <cell r="J108">
            <v>746.90177165252146</v>
          </cell>
          <cell r="K108">
            <v>884.79288545402824</v>
          </cell>
          <cell r="L108">
            <v>9817901.75</v>
          </cell>
          <cell r="M108">
            <v>554.44000000000005</v>
          </cell>
          <cell r="N108">
            <v>17707.78037298896</v>
          </cell>
          <cell r="O108">
            <v>21024.811224353602</v>
          </cell>
        </row>
        <row r="109">
          <cell r="C109" t="str">
            <v>11144</v>
          </cell>
          <cell r="D109" t="str">
            <v>รพ.ป่าซาง</v>
          </cell>
          <cell r="E109" t="str">
            <v>รพช.</v>
          </cell>
          <cell r="F109">
            <v>9</v>
          </cell>
          <cell r="G109" t="str">
            <v>รพช.F1 &lt;=50,000</v>
          </cell>
          <cell r="H109">
            <v>56366906.329999998</v>
          </cell>
          <cell r="I109">
            <v>75840</v>
          </cell>
          <cell r="J109">
            <v>743.23452439345988</v>
          </cell>
          <cell r="K109">
            <v>810.90815440706058</v>
          </cell>
          <cell r="L109">
            <v>22676285.550000001</v>
          </cell>
          <cell r="M109">
            <v>2075.34</v>
          </cell>
          <cell r="N109">
            <v>10926.540012720807</v>
          </cell>
          <cell r="O109">
            <v>20210.104395758088</v>
          </cell>
        </row>
        <row r="110">
          <cell r="C110" t="str">
            <v>11145</v>
          </cell>
          <cell r="D110" t="str">
            <v>รพ.บ้านธิ</v>
          </cell>
          <cell r="E110" t="str">
            <v>รพช.</v>
          </cell>
          <cell r="F110">
            <v>5</v>
          </cell>
          <cell r="G110" t="str">
            <v>รพช.F2 &lt;=30,000</v>
          </cell>
          <cell r="H110">
            <v>29269237</v>
          </cell>
          <cell r="I110">
            <v>45442</v>
          </cell>
          <cell r="J110">
            <v>644.10098587210075</v>
          </cell>
          <cell r="K110">
            <v>884.79288545402824</v>
          </cell>
          <cell r="L110">
            <v>9314384.2599999998</v>
          </cell>
          <cell r="M110">
            <v>650.4</v>
          </cell>
          <cell r="N110">
            <v>14321.009009840098</v>
          </cell>
          <cell r="O110">
            <v>21024.811224353602</v>
          </cell>
        </row>
        <row r="111">
          <cell r="C111" t="str">
            <v>24956</v>
          </cell>
          <cell r="D111" t="str">
            <v>รพ.เวียงหนองล่อง</v>
          </cell>
          <cell r="E111" t="str">
            <v>รพช.</v>
          </cell>
          <cell r="F111">
            <v>2</v>
          </cell>
          <cell r="G111" t="str">
            <v>รพช.F3 &lt;=15,000</v>
          </cell>
          <cell r="H111">
            <v>18259470.489999998</v>
          </cell>
          <cell r="I111">
            <v>41249</v>
          </cell>
          <cell r="J111">
            <v>442.66456132269872</v>
          </cell>
          <cell r="K111">
            <v>1162.2154112567262</v>
          </cell>
          <cell r="L111">
            <v>6261557.5199999996</v>
          </cell>
          <cell r="M111">
            <v>504.87</v>
          </cell>
          <cell r="N111">
            <v>12402.316477509061</v>
          </cell>
          <cell r="O111">
            <v>29920.789608202424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C114" t="str">
            <v>10727</v>
          </cell>
          <cell r="D114" t="str">
            <v>รพ.เพชรบูรณ์</v>
          </cell>
          <cell r="E114" t="str">
            <v>รพท.</v>
          </cell>
          <cell r="F114">
            <v>17</v>
          </cell>
          <cell r="G114" t="str">
            <v>รพท.S &gt;400</v>
          </cell>
          <cell r="H114">
            <v>219419262.75999999</v>
          </cell>
          <cell r="I114">
            <v>235273</v>
          </cell>
          <cell r="J114">
            <v>932.61556897731566</v>
          </cell>
          <cell r="K114">
            <v>995.48779187144828</v>
          </cell>
          <cell r="L114">
            <v>330825490.54000002</v>
          </cell>
          <cell r="M114">
            <v>29630.240000000002</v>
          </cell>
          <cell r="N114">
            <v>11165.130304040737</v>
          </cell>
          <cell r="O114">
            <v>16509.344630923799</v>
          </cell>
        </row>
        <row r="115">
          <cell r="C115" t="str">
            <v>11264</v>
          </cell>
          <cell r="D115" t="str">
            <v>รพ.ชนแดน</v>
          </cell>
          <cell r="E115" t="str">
            <v>รพช.</v>
          </cell>
          <cell r="F115">
            <v>7</v>
          </cell>
          <cell r="G115" t="str">
            <v>รพช.F2 60,000-90,000</v>
          </cell>
          <cell r="H115">
            <v>61649536.350000001</v>
          </cell>
          <cell r="I115">
            <v>57900</v>
          </cell>
          <cell r="J115">
            <v>1064.7588316062177</v>
          </cell>
          <cell r="K115">
            <v>907.15888629902452</v>
          </cell>
          <cell r="L115">
            <v>16844687.120000001</v>
          </cell>
          <cell r="M115">
            <v>1410.1</v>
          </cell>
          <cell r="N115">
            <v>11945.739394369195</v>
          </cell>
          <cell r="O115">
            <v>22807.987436377582</v>
          </cell>
        </row>
        <row r="116">
          <cell r="C116" t="str">
            <v>11265</v>
          </cell>
          <cell r="D116" t="str">
            <v>รพ.หล่มสัก</v>
          </cell>
          <cell r="E116" t="str">
            <v>รพช.</v>
          </cell>
          <cell r="F116">
            <v>13</v>
          </cell>
          <cell r="G116" t="str">
            <v>รพช. M2 &gt;100</v>
          </cell>
          <cell r="H116">
            <v>104051477.12</v>
          </cell>
          <cell r="I116">
            <v>131713</v>
          </cell>
          <cell r="J116">
            <v>789.98638797992612</v>
          </cell>
          <cell r="K116">
            <v>799.42025929244869</v>
          </cell>
          <cell r="L116">
            <v>77216882.560000002</v>
          </cell>
          <cell r="M116">
            <v>7751.41</v>
          </cell>
          <cell r="N116">
            <v>9961.6563386532271</v>
          </cell>
          <cell r="O116">
            <v>18014.943161409661</v>
          </cell>
        </row>
        <row r="117">
          <cell r="C117" t="str">
            <v>11266</v>
          </cell>
          <cell r="D117" t="str">
            <v>รพ.วิเชียรบุรี</v>
          </cell>
          <cell r="E117" t="str">
            <v>รพช.</v>
          </cell>
          <cell r="F117">
            <v>15</v>
          </cell>
          <cell r="G117" t="str">
            <v>รพท. M1 &gt;200</v>
          </cell>
          <cell r="H117">
            <v>89290668.010000005</v>
          </cell>
          <cell r="I117">
            <v>123790</v>
          </cell>
          <cell r="J117">
            <v>721.30760166410857</v>
          </cell>
          <cell r="K117">
            <v>858.39261825701305</v>
          </cell>
          <cell r="L117">
            <v>130241544.34</v>
          </cell>
          <cell r="M117">
            <v>8786.9599999999991</v>
          </cell>
          <cell r="N117">
            <v>14822.139208554496</v>
          </cell>
          <cell r="O117">
            <v>18079.777987795933</v>
          </cell>
        </row>
        <row r="118">
          <cell r="C118" t="str">
            <v>11267</v>
          </cell>
          <cell r="D118" t="str">
            <v>รพ.ศรีเทพ</v>
          </cell>
          <cell r="E118" t="str">
            <v>รพช.</v>
          </cell>
          <cell r="F118">
            <v>6</v>
          </cell>
          <cell r="G118" t="str">
            <v>รพช.F2 30,000 - 60,000</v>
          </cell>
          <cell r="H118">
            <v>50183378.43</v>
          </cell>
          <cell r="I118">
            <v>61990</v>
          </cell>
          <cell r="J118">
            <v>809.53990046781735</v>
          </cell>
          <cell r="K118">
            <v>820.76520407909777</v>
          </cell>
          <cell r="L118">
            <v>22371713.109999999</v>
          </cell>
          <cell r="M118">
            <v>1328.06</v>
          </cell>
          <cell r="N118">
            <v>16845.408422812223</v>
          </cell>
          <cell r="O118">
            <v>19399.24998639138</v>
          </cell>
        </row>
        <row r="119">
          <cell r="C119" t="str">
            <v>11268</v>
          </cell>
          <cell r="D119" t="str">
            <v>รพ.หนองไผ่</v>
          </cell>
          <cell r="E119" t="str">
            <v>รพช.</v>
          </cell>
          <cell r="F119">
            <v>10</v>
          </cell>
          <cell r="G119" t="str">
            <v>รพช.F1 50,000-100,000</v>
          </cell>
          <cell r="H119">
            <v>65292867.07</v>
          </cell>
          <cell r="I119">
            <v>99340</v>
          </cell>
          <cell r="J119">
            <v>657.26663046104284</v>
          </cell>
          <cell r="K119">
            <v>807.02104028137239</v>
          </cell>
          <cell r="L119">
            <v>31167841.719999999</v>
          </cell>
          <cell r="M119">
            <v>3713.91</v>
          </cell>
          <cell r="N119">
            <v>8392.1909039260518</v>
          </cell>
          <cell r="O119">
            <v>16973.737951004379</v>
          </cell>
        </row>
        <row r="120">
          <cell r="C120" t="str">
            <v>11269</v>
          </cell>
          <cell r="D120" t="str">
            <v>รพ.บึงสามพัน</v>
          </cell>
          <cell r="E120" t="str">
            <v>รพช.</v>
          </cell>
          <cell r="F120">
            <v>6</v>
          </cell>
          <cell r="G120" t="str">
            <v>รพช.F2 30,000 - 60,000</v>
          </cell>
          <cell r="H120">
            <v>52336607.43</v>
          </cell>
          <cell r="I120">
            <v>71222</v>
          </cell>
          <cell r="J120">
            <v>734.83765451686281</v>
          </cell>
          <cell r="K120">
            <v>820.76520407909777</v>
          </cell>
          <cell r="L120">
            <v>30058560.18</v>
          </cell>
          <cell r="M120">
            <v>2635.99</v>
          </cell>
          <cell r="N120">
            <v>11403.13892693068</v>
          </cell>
          <cell r="O120">
            <v>19399.24998639138</v>
          </cell>
        </row>
        <row r="121">
          <cell r="C121" t="str">
            <v>11270</v>
          </cell>
          <cell r="D121" t="str">
            <v>รพ.น้ำหนาว</v>
          </cell>
          <cell r="E121" t="str">
            <v>รพช.</v>
          </cell>
          <cell r="F121">
            <v>2</v>
          </cell>
          <cell r="G121" t="str">
            <v>รพช.F3 &lt;=15,000</v>
          </cell>
          <cell r="H121">
            <v>19994972.609999999</v>
          </cell>
          <cell r="I121">
            <v>23336</v>
          </cell>
          <cell r="J121">
            <v>856.82947420294818</v>
          </cell>
          <cell r="K121">
            <v>1162.2154112567262</v>
          </cell>
          <cell r="L121">
            <v>6844247.0599999996</v>
          </cell>
          <cell r="M121">
            <v>406.48</v>
          </cell>
          <cell r="N121">
            <v>16837.844567998425</v>
          </cell>
          <cell r="O121">
            <v>29920.789608202424</v>
          </cell>
        </row>
        <row r="122">
          <cell r="C122" t="str">
            <v>11271</v>
          </cell>
          <cell r="D122" t="str">
            <v>รพ.วังโป่ง</v>
          </cell>
          <cell r="E122" t="str">
            <v>รพช.</v>
          </cell>
          <cell r="F122">
            <v>5</v>
          </cell>
          <cell r="G122" t="str">
            <v>รพช.F2 &lt;=30,000</v>
          </cell>
          <cell r="H122">
            <v>34043510.899999999</v>
          </cell>
          <cell r="I122">
            <v>44471</v>
          </cell>
          <cell r="J122">
            <v>765.52159609633236</v>
          </cell>
          <cell r="K122">
            <v>884.79288545402824</v>
          </cell>
          <cell r="L122">
            <v>16420758.029999999</v>
          </cell>
          <cell r="M122">
            <v>951.56</v>
          </cell>
          <cell r="N122">
            <v>17256.671182058933</v>
          </cell>
          <cell r="O122">
            <v>21024.811224353602</v>
          </cell>
        </row>
        <row r="123">
          <cell r="C123" t="str">
            <v>11272</v>
          </cell>
          <cell r="D123" t="str">
            <v>รพ.เขาค้อ</v>
          </cell>
          <cell r="E123" t="str">
            <v>รพช.</v>
          </cell>
          <cell r="F123">
            <v>6</v>
          </cell>
          <cell r="G123" t="str">
            <v>รพช.F2 30,000 - 60,000</v>
          </cell>
          <cell r="H123">
            <v>35786361.289999999</v>
          </cell>
          <cell r="I123">
            <v>34915</v>
          </cell>
          <cell r="J123">
            <v>1024.9566458542174</v>
          </cell>
          <cell r="K123">
            <v>820.76520407909777</v>
          </cell>
          <cell r="L123">
            <v>13658265.08</v>
          </cell>
          <cell r="M123">
            <v>886</v>
          </cell>
          <cell r="N123">
            <v>15415.649074492099</v>
          </cell>
          <cell r="O123">
            <v>19399.24998639138</v>
          </cell>
        </row>
        <row r="124">
          <cell r="C124" t="str">
            <v>11457</v>
          </cell>
          <cell r="D124" t="str">
            <v>รพร.หล่มเก่า</v>
          </cell>
          <cell r="E124" t="str">
            <v>รพช.</v>
          </cell>
          <cell r="F124">
            <v>10</v>
          </cell>
          <cell r="G124" t="str">
            <v>รพช.F1 50,000-100,000</v>
          </cell>
          <cell r="H124">
            <v>67399504.760000005</v>
          </cell>
          <cell r="I124">
            <v>85460</v>
          </cell>
          <cell r="J124">
            <v>788.66726842967478</v>
          </cell>
          <cell r="K124">
            <v>807.02104028137239</v>
          </cell>
          <cell r="L124">
            <v>42895125.189999998</v>
          </cell>
          <cell r="M124">
            <v>3056.06</v>
          </cell>
          <cell r="N124">
            <v>14036.087377211179</v>
          </cell>
          <cell r="O124">
            <v>16973.737951004379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 t="str">
            <v>10722</v>
          </cell>
          <cell r="D126" t="str">
            <v>รพ.สมเด็จพระเจ้าตากสินมหาราช</v>
          </cell>
          <cell r="E126" t="str">
            <v>รพท.</v>
          </cell>
          <cell r="F126">
            <v>16</v>
          </cell>
          <cell r="G126" t="str">
            <v>รพท.S &lt;=400</v>
          </cell>
          <cell r="H126">
            <v>141820388.78</v>
          </cell>
          <cell r="I126">
            <v>187151</v>
          </cell>
          <cell r="J126">
            <v>757.78589897996801</v>
          </cell>
          <cell r="K126">
            <v>990.13096843143853</v>
          </cell>
          <cell r="L126">
            <v>198324459.91999999</v>
          </cell>
          <cell r="M126">
            <v>11045.01</v>
          </cell>
          <cell r="N126">
            <v>17956.023572635968</v>
          </cell>
          <cell r="O126">
            <v>16691.958163887437</v>
          </cell>
        </row>
        <row r="127">
          <cell r="C127" t="str">
            <v>10723</v>
          </cell>
          <cell r="D127" t="str">
            <v>รพ.แม่สอด</v>
          </cell>
          <cell r="E127" t="str">
            <v>รพท.</v>
          </cell>
          <cell r="F127">
            <v>16</v>
          </cell>
          <cell r="G127" t="str">
            <v>รพท.S &lt;=400</v>
          </cell>
          <cell r="H127">
            <v>191965689.88</v>
          </cell>
          <cell r="I127">
            <v>205271</v>
          </cell>
          <cell r="J127">
            <v>935.18173477987636</v>
          </cell>
          <cell r="K127">
            <v>990.13096843143853</v>
          </cell>
          <cell r="L127">
            <v>259095428.99000001</v>
          </cell>
          <cell r="M127">
            <v>18094.009999999998</v>
          </cell>
          <cell r="N127">
            <v>14319.403437380659</v>
          </cell>
          <cell r="O127">
            <v>16691.958163887437</v>
          </cell>
        </row>
        <row r="128">
          <cell r="C128" t="str">
            <v>11238</v>
          </cell>
          <cell r="D128" t="str">
            <v>รพ.บ้านตาก</v>
          </cell>
          <cell r="E128" t="str">
            <v>รพช.</v>
          </cell>
          <cell r="F128">
            <v>6</v>
          </cell>
          <cell r="G128" t="str">
            <v>รพช.F2 30,000 - 60,000</v>
          </cell>
          <cell r="H128">
            <v>45870426.579999998</v>
          </cell>
          <cell r="I128">
            <v>67526</v>
          </cell>
          <cell r="J128">
            <v>679.30021887865416</v>
          </cell>
          <cell r="K128">
            <v>820.76520407909777</v>
          </cell>
          <cell r="L128">
            <v>15296181.49</v>
          </cell>
          <cell r="M128">
            <v>838.63</v>
          </cell>
          <cell r="N128">
            <v>18239.487604783993</v>
          </cell>
          <cell r="O128">
            <v>19399.24998639138</v>
          </cell>
        </row>
        <row r="129">
          <cell r="C129" t="str">
            <v>11239</v>
          </cell>
          <cell r="D129" t="str">
            <v>รพ.สามเงา</v>
          </cell>
          <cell r="E129" t="str">
            <v>รพช.</v>
          </cell>
          <cell r="F129">
            <v>5</v>
          </cell>
          <cell r="G129" t="str">
            <v>รพช.F2 &lt;=30,000</v>
          </cell>
          <cell r="H129">
            <v>33955559.700000003</v>
          </cell>
          <cell r="I129">
            <v>50428</v>
          </cell>
          <cell r="J129">
            <v>673.34734076306825</v>
          </cell>
          <cell r="K129">
            <v>884.79288545402824</v>
          </cell>
          <cell r="L129">
            <v>14025042.76</v>
          </cell>
          <cell r="M129">
            <v>600.89</v>
          </cell>
          <cell r="N129">
            <v>23340.449599760355</v>
          </cell>
          <cell r="O129">
            <v>21024.811224353602</v>
          </cell>
        </row>
        <row r="130">
          <cell r="C130" t="str">
            <v>11240</v>
          </cell>
          <cell r="D130" t="str">
            <v>รพ.แม่ระมาด</v>
          </cell>
          <cell r="E130" t="str">
            <v>รพช.</v>
          </cell>
          <cell r="F130">
            <v>9</v>
          </cell>
          <cell r="G130" t="str">
            <v>รพช.F1 &lt;=50,000</v>
          </cell>
          <cell r="H130">
            <v>56173778.369999997</v>
          </cell>
          <cell r="I130">
            <v>69567</v>
          </cell>
          <cell r="J130">
            <v>807.47737246108068</v>
          </cell>
          <cell r="K130">
            <v>810.90815440706058</v>
          </cell>
          <cell r="L130">
            <v>57013081.159999996</v>
          </cell>
          <cell r="M130">
            <v>3899.24</v>
          </cell>
          <cell r="N130">
            <v>14621.58809409013</v>
          </cell>
          <cell r="O130">
            <v>20210.104395758088</v>
          </cell>
        </row>
        <row r="131">
          <cell r="C131" t="str">
            <v>11241</v>
          </cell>
          <cell r="D131" t="str">
            <v>รพ.ท่าสองยาง</v>
          </cell>
          <cell r="E131" t="str">
            <v>รพช.</v>
          </cell>
          <cell r="F131">
            <v>12</v>
          </cell>
          <cell r="G131" t="str">
            <v>รพช. M2 &lt;=100</v>
          </cell>
          <cell r="H131">
            <v>43489878.609999999</v>
          </cell>
          <cell r="I131">
            <v>52930</v>
          </cell>
          <cell r="J131">
            <v>821.64894407708289</v>
          </cell>
          <cell r="K131">
            <v>877.15926546342757</v>
          </cell>
          <cell r="L131">
            <v>49505096.719999999</v>
          </cell>
          <cell r="M131">
            <v>2786.29</v>
          </cell>
          <cell r="N131">
            <v>17767.388434082597</v>
          </cell>
          <cell r="O131">
            <v>19540.42780069427</v>
          </cell>
        </row>
        <row r="132">
          <cell r="C132" t="str">
            <v>11242</v>
          </cell>
          <cell r="D132" t="str">
            <v>รพ.พบพระ</v>
          </cell>
          <cell r="E132" t="str">
            <v>รพช.</v>
          </cell>
          <cell r="F132">
            <v>9</v>
          </cell>
          <cell r="G132" t="str">
            <v>รพช.F1 &lt;=50,000</v>
          </cell>
          <cell r="H132">
            <v>44013971.390000001</v>
          </cell>
          <cell r="I132">
            <v>68744</v>
          </cell>
          <cell r="J132">
            <v>640.25909737577103</v>
          </cell>
          <cell r="K132">
            <v>810.90815440706058</v>
          </cell>
          <cell r="L132">
            <v>38702604.909999996</v>
          </cell>
          <cell r="M132">
            <v>1749.98</v>
          </cell>
          <cell r="N132">
            <v>22116.026988879872</v>
          </cell>
          <cell r="O132">
            <v>20210.104395758088</v>
          </cell>
        </row>
        <row r="133">
          <cell r="C133" t="str">
            <v>11243</v>
          </cell>
          <cell r="D133" t="str">
            <v>รพ.อุ้มผาง</v>
          </cell>
          <cell r="E133" t="str">
            <v>รพช.</v>
          </cell>
          <cell r="F133">
            <v>12</v>
          </cell>
          <cell r="G133" t="str">
            <v>รพช. M2 &lt;=100</v>
          </cell>
          <cell r="H133">
            <v>57176750.039999999</v>
          </cell>
          <cell r="I133">
            <v>52147</v>
          </cell>
          <cell r="J133">
            <v>1096.4532962586534</v>
          </cell>
          <cell r="K133">
            <v>877.15926546342757</v>
          </cell>
          <cell r="L133">
            <v>48382907.189999998</v>
          </cell>
          <cell r="M133">
            <v>2371.63</v>
          </cell>
          <cell r="N133">
            <v>20400.697912406235</v>
          </cell>
          <cell r="O133">
            <v>19540.42780069427</v>
          </cell>
        </row>
        <row r="134">
          <cell r="C134" t="str">
            <v>27443</v>
          </cell>
          <cell r="D134" t="str">
            <v>รพ.วังเจ้า</v>
          </cell>
          <cell r="E134" t="str">
            <v>รพช.</v>
          </cell>
          <cell r="F134">
            <v>4</v>
          </cell>
          <cell r="G134" t="str">
            <v>รพช.F3 &gt;=25,000</v>
          </cell>
          <cell r="H134">
            <v>26693015.170000002</v>
          </cell>
          <cell r="I134">
            <v>34722</v>
          </cell>
          <cell r="J134">
            <v>768.76375698404479</v>
          </cell>
          <cell r="K134">
            <v>842.55929492181929</v>
          </cell>
          <cell r="L134">
            <v>5915988.7300000004</v>
          </cell>
          <cell r="M134">
            <v>362.59</v>
          </cell>
          <cell r="N134">
            <v>16315.918061722608</v>
          </cell>
          <cell r="O134">
            <v>19956.772351273976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C136" t="str">
            <v>10676</v>
          </cell>
          <cell r="D136" t="str">
            <v>รพ.พุทธชินราช</v>
          </cell>
          <cell r="E136" t="str">
            <v>รพศ.</v>
          </cell>
          <cell r="F136">
            <v>20</v>
          </cell>
          <cell r="G136" t="str">
            <v>รพศ.A &gt;1000</v>
          </cell>
          <cell r="H136">
            <v>522416057.73000002</v>
          </cell>
          <cell r="I136">
            <v>455950</v>
          </cell>
          <cell r="J136">
            <v>1145.7748826187083</v>
          </cell>
          <cell r="K136">
            <v>1522.6372800032384</v>
          </cell>
          <cell r="L136">
            <v>997233282.01999998</v>
          </cell>
          <cell r="M136">
            <v>66793.13</v>
          </cell>
          <cell r="N136">
            <v>14930.177430223735</v>
          </cell>
          <cell r="O136">
            <v>15035.532935835947</v>
          </cell>
        </row>
        <row r="137">
          <cell r="C137" t="str">
            <v>11251</v>
          </cell>
          <cell r="D137" t="str">
            <v>รพ.ชาติตระการ</v>
          </cell>
          <cell r="E137" t="str">
            <v>รพช.</v>
          </cell>
          <cell r="F137">
            <v>6</v>
          </cell>
          <cell r="G137" t="str">
            <v>รพช.F2 30,000 - 60,000</v>
          </cell>
          <cell r="H137">
            <v>39119185.409999996</v>
          </cell>
          <cell r="I137">
            <v>56491</v>
          </cell>
          <cell r="J137">
            <v>692.48527039705436</v>
          </cell>
          <cell r="K137">
            <v>820.76520407909777</v>
          </cell>
          <cell r="L137">
            <v>12484384.25</v>
          </cell>
          <cell r="M137">
            <v>872.61</v>
          </cell>
          <cell r="N137">
            <v>14306.946115675961</v>
          </cell>
          <cell r="O137">
            <v>19399.24998639138</v>
          </cell>
        </row>
        <row r="138">
          <cell r="C138" t="str">
            <v>11252</v>
          </cell>
          <cell r="D138" t="str">
            <v>รพ.บางระกำ</v>
          </cell>
          <cell r="E138" t="str">
            <v>รพช.</v>
          </cell>
          <cell r="F138">
            <v>7</v>
          </cell>
          <cell r="G138" t="str">
            <v>รพช.F2 60,000-90,000</v>
          </cell>
          <cell r="H138">
            <v>51002968.259999998</v>
          </cell>
          <cell r="I138">
            <v>102547</v>
          </cell>
          <cell r="J138">
            <v>497.36187562776092</v>
          </cell>
          <cell r="K138">
            <v>907.15888629902452</v>
          </cell>
          <cell r="L138">
            <v>26023477.98</v>
          </cell>
          <cell r="M138">
            <v>2041.92</v>
          </cell>
          <cell r="N138">
            <v>12744.611924071462</v>
          </cell>
          <cell r="O138">
            <v>22807.987436377582</v>
          </cell>
        </row>
        <row r="139">
          <cell r="C139" t="str">
            <v>11253</v>
          </cell>
          <cell r="D139" t="str">
            <v>รพ.บางกระทุ่ม</v>
          </cell>
          <cell r="E139" t="str">
            <v>รพช.</v>
          </cell>
          <cell r="F139">
            <v>6</v>
          </cell>
          <cell r="G139" t="str">
            <v>รพช.F2 30,000 - 60,000</v>
          </cell>
          <cell r="H139">
            <v>54762997.560000002</v>
          </cell>
          <cell r="I139">
            <v>71462</v>
          </cell>
          <cell r="J139">
            <v>766.32332652318723</v>
          </cell>
          <cell r="K139">
            <v>820.76520407909777</v>
          </cell>
          <cell r="L139">
            <v>12979007.33</v>
          </cell>
          <cell r="M139">
            <v>1031.5999999999999</v>
          </cell>
          <cell r="N139">
            <v>12581.434015122142</v>
          </cell>
          <cell r="O139">
            <v>19399.24998639138</v>
          </cell>
        </row>
        <row r="140">
          <cell r="C140" t="str">
            <v>11254</v>
          </cell>
          <cell r="D140" t="str">
            <v>รพ.พรหมพิราม</v>
          </cell>
          <cell r="E140" t="str">
            <v>รพช.</v>
          </cell>
          <cell r="F140">
            <v>7</v>
          </cell>
          <cell r="G140" t="str">
            <v>รพช.F2 60,000-90,000</v>
          </cell>
          <cell r="H140">
            <v>55402252.990000002</v>
          </cell>
          <cell r="I140">
            <v>84828</v>
          </cell>
          <cell r="J140">
            <v>653.11280461640024</v>
          </cell>
          <cell r="K140">
            <v>907.15888629902452</v>
          </cell>
          <cell r="L140">
            <v>19603364.120000001</v>
          </cell>
          <cell r="M140">
            <v>1397.91</v>
          </cell>
          <cell r="N140">
            <v>14023.337782832943</v>
          </cell>
          <cell r="O140">
            <v>22807.987436377582</v>
          </cell>
        </row>
        <row r="141">
          <cell r="C141" t="str">
            <v>11255</v>
          </cell>
          <cell r="D141" t="str">
            <v>รพ.วัดโบสถ์</v>
          </cell>
          <cell r="E141" t="str">
            <v>รพช.</v>
          </cell>
          <cell r="F141">
            <v>5</v>
          </cell>
          <cell r="G141" t="str">
            <v>รพช.F2 &lt;=30,000</v>
          </cell>
          <cell r="H141">
            <v>43895100.390000001</v>
          </cell>
          <cell r="I141">
            <v>55651</v>
          </cell>
          <cell r="J141">
            <v>788.75672296993764</v>
          </cell>
          <cell r="K141">
            <v>884.79288545402824</v>
          </cell>
          <cell r="L141">
            <v>13449689.890000001</v>
          </cell>
          <cell r="M141">
            <v>1177.8699999999999</v>
          </cell>
          <cell r="N141">
            <v>11418.653917664938</v>
          </cell>
          <cell r="O141">
            <v>21024.811224353602</v>
          </cell>
        </row>
        <row r="142">
          <cell r="C142" t="str">
            <v>11256</v>
          </cell>
          <cell r="D142" t="str">
            <v>รพ.วังทอง</v>
          </cell>
          <cell r="E142" t="str">
            <v>รพช.</v>
          </cell>
          <cell r="F142">
            <v>10</v>
          </cell>
          <cell r="G142" t="str">
            <v>รพช.F1 50,000-100,000</v>
          </cell>
          <cell r="H142">
            <v>68559491.299999997</v>
          </cell>
          <cell r="I142">
            <v>96847</v>
          </cell>
          <cell r="J142">
            <v>707.91548834759976</v>
          </cell>
          <cell r="K142">
            <v>807.02104028137239</v>
          </cell>
          <cell r="L142">
            <v>38371099.649999999</v>
          </cell>
          <cell r="M142">
            <v>2516.59</v>
          </cell>
          <cell r="N142">
            <v>15247.259048951159</v>
          </cell>
          <cell r="O142">
            <v>16973.737951004379</v>
          </cell>
        </row>
        <row r="143">
          <cell r="C143" t="str">
            <v>11257</v>
          </cell>
          <cell r="D143" t="str">
            <v>รพ.เนินมะปราง</v>
          </cell>
          <cell r="E143" t="str">
            <v>รพช.</v>
          </cell>
          <cell r="F143">
            <v>6</v>
          </cell>
          <cell r="G143" t="str">
            <v>รพช.F2 30,000 - 60,000</v>
          </cell>
          <cell r="H143">
            <v>44438466.979999997</v>
          </cell>
          <cell r="I143">
            <v>50467</v>
          </cell>
          <cell r="J143">
            <v>880.5450488437989</v>
          </cell>
          <cell r="K143">
            <v>820.76520407909777</v>
          </cell>
          <cell r="L143">
            <v>15702445.41</v>
          </cell>
          <cell r="M143">
            <v>1164.44</v>
          </cell>
          <cell r="N143">
            <v>13484.975962694514</v>
          </cell>
          <cell r="O143">
            <v>19399.24998639138</v>
          </cell>
        </row>
        <row r="144">
          <cell r="C144" t="str">
            <v>11455</v>
          </cell>
          <cell r="D144" t="str">
            <v>รพร.นครไทย</v>
          </cell>
          <cell r="E144" t="str">
            <v>รพช.</v>
          </cell>
          <cell r="F144">
            <v>12</v>
          </cell>
          <cell r="G144" t="str">
            <v>รพช. M2 &lt;=100</v>
          </cell>
          <cell r="H144">
            <v>75530798.540000007</v>
          </cell>
          <cell r="I144">
            <v>83467</v>
          </cell>
          <cell r="J144">
            <v>904.91809385745273</v>
          </cell>
          <cell r="K144">
            <v>877.15926546342757</v>
          </cell>
          <cell r="L144">
            <v>40875003.030000001</v>
          </cell>
          <cell r="M144">
            <v>2074.75</v>
          </cell>
          <cell r="N144">
            <v>19701.17027593686</v>
          </cell>
          <cell r="O144">
            <v>19540.42780069427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 t="str">
            <v>10724</v>
          </cell>
          <cell r="D146" t="str">
            <v>รพ.สุโขทัย</v>
          </cell>
          <cell r="E146" t="str">
            <v>รพท.</v>
          </cell>
          <cell r="F146">
            <v>16</v>
          </cell>
          <cell r="G146" t="str">
            <v>รพท.S &lt;=400</v>
          </cell>
          <cell r="H146">
            <v>138234962.34999999</v>
          </cell>
          <cell r="I146">
            <v>170166</v>
          </cell>
          <cell r="J146">
            <v>812.35359795728868</v>
          </cell>
          <cell r="K146">
            <v>990.13096843143853</v>
          </cell>
          <cell r="L146">
            <v>174014812.58000001</v>
          </cell>
          <cell r="M146">
            <v>10578</v>
          </cell>
          <cell r="N146">
            <v>16450.634579315563</v>
          </cell>
          <cell r="O146">
            <v>16691.958163887437</v>
          </cell>
        </row>
        <row r="147">
          <cell r="C147" t="str">
            <v>10725</v>
          </cell>
          <cell r="D147" t="str">
            <v>รพ.ศรีสังวรสุโขทัย</v>
          </cell>
          <cell r="E147" t="str">
            <v>รพท.</v>
          </cell>
          <cell r="F147">
            <v>15</v>
          </cell>
          <cell r="G147" t="str">
            <v>รพท. M1 &gt;200</v>
          </cell>
          <cell r="H147">
            <v>112239950.12</v>
          </cell>
          <cell r="I147">
            <v>138752</v>
          </cell>
          <cell r="J147">
            <v>808.92491726245396</v>
          </cell>
          <cell r="K147">
            <v>858.39261825701305</v>
          </cell>
          <cell r="L147">
            <v>161654498.90000001</v>
          </cell>
          <cell r="M147">
            <v>11278.27</v>
          </cell>
          <cell r="N147">
            <v>14333.270873990426</v>
          </cell>
          <cell r="O147">
            <v>18079.777987795933</v>
          </cell>
        </row>
        <row r="148">
          <cell r="C148" t="str">
            <v>11244</v>
          </cell>
          <cell r="D148" t="str">
            <v>รพ.บ้านด่านลานหอย</v>
          </cell>
          <cell r="E148" t="str">
            <v>รพช.</v>
          </cell>
          <cell r="F148">
            <v>6</v>
          </cell>
          <cell r="G148" t="str">
            <v>รพช.F2 30,000 - 60,000</v>
          </cell>
          <cell r="H148">
            <v>35697195.469999999</v>
          </cell>
          <cell r="I148">
            <v>53380</v>
          </cell>
          <cell r="J148">
            <v>668.73726995129255</v>
          </cell>
          <cell r="K148">
            <v>820.76520407909777</v>
          </cell>
          <cell r="L148">
            <v>13315802.34</v>
          </cell>
          <cell r="M148">
            <v>600.36</v>
          </cell>
          <cell r="N148">
            <v>22179.696082350591</v>
          </cell>
          <cell r="O148">
            <v>19399.24998639138</v>
          </cell>
        </row>
        <row r="149">
          <cell r="C149" t="str">
            <v>11245</v>
          </cell>
          <cell r="D149" t="str">
            <v>รพ.คีรีมาศ</v>
          </cell>
          <cell r="E149" t="str">
            <v>รพช.</v>
          </cell>
          <cell r="F149">
            <v>6</v>
          </cell>
          <cell r="G149" t="str">
            <v>รพช.F2 30,000 - 60,000</v>
          </cell>
          <cell r="H149">
            <v>42715746.439999998</v>
          </cell>
          <cell r="I149">
            <v>70542</v>
          </cell>
          <cell r="J149">
            <v>605.53636755408127</v>
          </cell>
          <cell r="K149">
            <v>820.76520407909777</v>
          </cell>
          <cell r="L149">
            <v>16326318.310000001</v>
          </cell>
          <cell r="M149">
            <v>997.01</v>
          </cell>
          <cell r="N149">
            <v>16375.280398391191</v>
          </cell>
          <cell r="O149">
            <v>19399.24998639138</v>
          </cell>
        </row>
        <row r="150">
          <cell r="C150" t="str">
            <v>11246</v>
          </cell>
          <cell r="D150" t="str">
            <v>รพ.กงไกรลาศ</v>
          </cell>
          <cell r="E150" t="str">
            <v>รพช.</v>
          </cell>
          <cell r="F150">
            <v>6</v>
          </cell>
          <cell r="G150" t="str">
            <v>รพช.F2 30,000 - 60,000</v>
          </cell>
          <cell r="H150">
            <v>45280815.990000002</v>
          </cell>
          <cell r="I150">
            <v>72584</v>
          </cell>
          <cell r="J150">
            <v>623.84018502700326</v>
          </cell>
          <cell r="K150">
            <v>820.76520407909777</v>
          </cell>
          <cell r="L150">
            <v>11835097.15</v>
          </cell>
          <cell r="M150">
            <v>993.97</v>
          </cell>
          <cell r="N150">
            <v>11906.895731259494</v>
          </cell>
          <cell r="O150">
            <v>19399.24998639138</v>
          </cell>
        </row>
        <row r="151">
          <cell r="C151" t="str">
            <v>11247</v>
          </cell>
          <cell r="D151" t="str">
            <v>รพ.ศรีสัชนาลัย</v>
          </cell>
          <cell r="E151" t="str">
            <v>รพช.</v>
          </cell>
          <cell r="F151">
            <v>10</v>
          </cell>
          <cell r="G151" t="str">
            <v>รพช.F1 50,000-100,000</v>
          </cell>
          <cell r="H151">
            <v>61514798.969999999</v>
          </cell>
          <cell r="I151">
            <v>88488</v>
          </cell>
          <cell r="J151">
            <v>695.17673548955793</v>
          </cell>
          <cell r="K151">
            <v>807.02104028137239</v>
          </cell>
          <cell r="L151">
            <v>16213013.800000001</v>
          </cell>
          <cell r="M151">
            <v>1314.31</v>
          </cell>
          <cell r="N151">
            <v>12335.760817463157</v>
          </cell>
          <cell r="O151">
            <v>16973.737951004379</v>
          </cell>
        </row>
        <row r="152">
          <cell r="C152" t="str">
            <v>11248</v>
          </cell>
          <cell r="D152" t="str">
            <v>รพ.สวรรคโลก</v>
          </cell>
          <cell r="E152" t="str">
            <v>รพช.</v>
          </cell>
          <cell r="F152">
            <v>13</v>
          </cell>
          <cell r="G152" t="str">
            <v>รพช. M2 &gt;100</v>
          </cell>
          <cell r="H152">
            <v>67053473.469999999</v>
          </cell>
          <cell r="I152">
            <v>91572</v>
          </cell>
          <cell r="J152">
            <v>732.24865100685793</v>
          </cell>
          <cell r="K152">
            <v>799.42025929244869</v>
          </cell>
          <cell r="L152">
            <v>49282588.149999999</v>
          </cell>
          <cell r="M152">
            <v>3327.8</v>
          </cell>
          <cell r="N152">
            <v>14809.359982571066</v>
          </cell>
          <cell r="O152">
            <v>18014.943161409661</v>
          </cell>
        </row>
        <row r="153">
          <cell r="C153" t="str">
            <v>11249</v>
          </cell>
          <cell r="D153" t="str">
            <v>รพ.ศรีนคร</v>
          </cell>
          <cell r="E153" t="str">
            <v>รพช.</v>
          </cell>
          <cell r="F153">
            <v>5</v>
          </cell>
          <cell r="G153" t="str">
            <v>รพช.F2 &lt;=30,000</v>
          </cell>
          <cell r="H153">
            <v>30696028.350000001</v>
          </cell>
          <cell r="I153">
            <v>43937</v>
          </cell>
          <cell r="J153">
            <v>698.63732958554294</v>
          </cell>
          <cell r="K153">
            <v>884.79288545402824</v>
          </cell>
          <cell r="L153">
            <v>5987726.7199999997</v>
          </cell>
          <cell r="M153">
            <v>461.3</v>
          </cell>
          <cell r="N153">
            <v>12980.114285714284</v>
          </cell>
          <cell r="O153">
            <v>21024.811224353602</v>
          </cell>
        </row>
        <row r="154">
          <cell r="C154" t="str">
            <v>11250</v>
          </cell>
          <cell r="D154" t="str">
            <v>รพ.ทุ่งเสลี่ยม</v>
          </cell>
          <cell r="E154" t="str">
            <v>รพช.</v>
          </cell>
          <cell r="F154">
            <v>6</v>
          </cell>
          <cell r="G154" t="str">
            <v>รพช.F2 30,000 - 60,000</v>
          </cell>
          <cell r="H154">
            <v>38650306.659999996</v>
          </cell>
          <cell r="I154">
            <v>51062</v>
          </cell>
          <cell r="J154">
            <v>756.92896204613987</v>
          </cell>
          <cell r="K154">
            <v>820.76520407909777</v>
          </cell>
          <cell r="L154">
            <v>11798180.220000001</v>
          </cell>
          <cell r="M154">
            <v>1178.4000000000001</v>
          </cell>
          <cell r="N154">
            <v>10012.033452138492</v>
          </cell>
          <cell r="O154">
            <v>19399.24998639138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 t="str">
            <v>10673</v>
          </cell>
          <cell r="D156" t="str">
            <v>รพ.อุตรดิตถ์</v>
          </cell>
          <cell r="E156" t="str">
            <v>รพศ.</v>
          </cell>
          <cell r="F156">
            <v>18</v>
          </cell>
          <cell r="G156" t="str">
            <v>รพศ.A &lt;=700</v>
          </cell>
          <cell r="H156">
            <v>362989942</v>
          </cell>
          <cell r="I156">
            <v>357761</v>
          </cell>
          <cell r="J156">
            <v>1014.6157406760379</v>
          </cell>
          <cell r="K156">
            <v>1267.5515165847883</v>
          </cell>
          <cell r="L156">
            <v>501267404.74000001</v>
          </cell>
          <cell r="M156">
            <v>35603.5</v>
          </cell>
          <cell r="N156">
            <v>14079.16088980016</v>
          </cell>
          <cell r="O156">
            <v>18737.951461876841</v>
          </cell>
        </row>
        <row r="157">
          <cell r="C157" t="str">
            <v>11158</v>
          </cell>
          <cell r="D157" t="str">
            <v>รพ.ตรอน</v>
          </cell>
          <cell r="E157" t="str">
            <v>รพช.</v>
          </cell>
          <cell r="F157">
            <v>5</v>
          </cell>
          <cell r="G157" t="str">
            <v>รพช.F2 &lt;=30,000</v>
          </cell>
          <cell r="H157">
            <v>37002331.43</v>
          </cell>
          <cell r="I157">
            <v>51480</v>
          </cell>
          <cell r="J157">
            <v>718.77100679875684</v>
          </cell>
          <cell r="K157">
            <v>884.79288545402824</v>
          </cell>
          <cell r="L157">
            <v>11099347.359999999</v>
          </cell>
          <cell r="M157">
            <v>2863.57</v>
          </cell>
          <cell r="N157">
            <v>3876.052396134894</v>
          </cell>
          <cell r="O157">
            <v>21024.811224353602</v>
          </cell>
        </row>
        <row r="158">
          <cell r="C158" t="str">
            <v>11159</v>
          </cell>
          <cell r="D158" t="str">
            <v>รพ.ท่าปลา</v>
          </cell>
          <cell r="E158" t="str">
            <v>รพช.</v>
          </cell>
          <cell r="F158">
            <v>6</v>
          </cell>
          <cell r="G158" t="str">
            <v>รพช.F2 30,000 - 60,000</v>
          </cell>
          <cell r="H158">
            <v>12166683.68</v>
          </cell>
          <cell r="I158">
            <v>48782</v>
          </cell>
          <cell r="J158">
            <v>249.40928375220366</v>
          </cell>
          <cell r="K158">
            <v>820.76520407909777</v>
          </cell>
          <cell r="L158">
            <v>6861026.9800000004</v>
          </cell>
          <cell r="M158">
            <v>700.33</v>
          </cell>
          <cell r="N158">
            <v>9796.8485999457407</v>
          </cell>
          <cell r="O158">
            <v>19399.24998639138</v>
          </cell>
        </row>
        <row r="159">
          <cell r="C159" t="str">
            <v>11160</v>
          </cell>
          <cell r="D159" t="str">
            <v>รพ.น้ำปาด</v>
          </cell>
          <cell r="E159" t="str">
            <v>รพช.</v>
          </cell>
          <cell r="F159">
            <v>9</v>
          </cell>
          <cell r="G159" t="str">
            <v>รพช.F1 &lt;=50,000</v>
          </cell>
          <cell r="H159">
            <v>38854945.07</v>
          </cell>
          <cell r="I159">
            <v>50781</v>
          </cell>
          <cell r="J159">
            <v>765.14730056517203</v>
          </cell>
          <cell r="K159">
            <v>810.90815440706058</v>
          </cell>
          <cell r="L159">
            <v>10450904.27</v>
          </cell>
          <cell r="M159">
            <v>868.51</v>
          </cell>
          <cell r="N159">
            <v>12033.142128472902</v>
          </cell>
          <cell r="O159">
            <v>20210.104395758088</v>
          </cell>
        </row>
        <row r="160">
          <cell r="C160" t="str">
            <v>11161</v>
          </cell>
          <cell r="D160" t="str">
            <v>รพ.ฟากท่า</v>
          </cell>
          <cell r="E160" t="str">
            <v>รพช.</v>
          </cell>
          <cell r="F160">
            <v>5</v>
          </cell>
          <cell r="G160" t="str">
            <v>รพช.F2 &lt;=30,000</v>
          </cell>
          <cell r="H160">
            <v>27066139.140000001</v>
          </cell>
          <cell r="I160">
            <v>23418</v>
          </cell>
          <cell r="J160">
            <v>1155.7835485523956</v>
          </cell>
          <cell r="K160">
            <v>884.79288545402824</v>
          </cell>
          <cell r="L160">
            <v>5144685.93</v>
          </cell>
          <cell r="M160">
            <v>324.72000000000003</v>
          </cell>
          <cell r="N160">
            <v>15843.452605321505</v>
          </cell>
          <cell r="O160">
            <v>21024.811224353602</v>
          </cell>
        </row>
        <row r="161">
          <cell r="C161" t="str">
            <v>11162</v>
          </cell>
          <cell r="D161" t="str">
            <v>รพ.บ้านโคก</v>
          </cell>
          <cell r="E161" t="str">
            <v>รพช.</v>
          </cell>
          <cell r="F161">
            <v>5</v>
          </cell>
          <cell r="G161" t="str">
            <v>รพช.F2 &lt;=30,000</v>
          </cell>
          <cell r="H161">
            <v>19431355.280000001</v>
          </cell>
          <cell r="I161">
            <v>19035</v>
          </cell>
          <cell r="J161">
            <v>1020.8224470711847</v>
          </cell>
          <cell r="K161">
            <v>884.79288545402824</v>
          </cell>
          <cell r="L161">
            <v>7975835.71</v>
          </cell>
          <cell r="M161">
            <v>604.54</v>
          </cell>
          <cell r="N161">
            <v>13193.230737420188</v>
          </cell>
          <cell r="O161">
            <v>21024.811224353602</v>
          </cell>
        </row>
        <row r="162">
          <cell r="C162" t="str">
            <v>11163</v>
          </cell>
          <cell r="D162" t="str">
            <v>รพ.พิชัย</v>
          </cell>
          <cell r="E162" t="str">
            <v>รพช.</v>
          </cell>
          <cell r="F162">
            <v>6</v>
          </cell>
          <cell r="G162" t="str">
            <v>รพช.F2 30,000 - 60,000</v>
          </cell>
          <cell r="H162">
            <v>57737737.5</v>
          </cell>
          <cell r="I162">
            <v>83078</v>
          </cell>
          <cell r="J162">
            <v>694.98227569272251</v>
          </cell>
          <cell r="K162">
            <v>820.76520407909777</v>
          </cell>
          <cell r="L162">
            <v>13674104.189999999</v>
          </cell>
          <cell r="M162">
            <v>1109</v>
          </cell>
          <cell r="N162">
            <v>12330.121000901712</v>
          </cell>
          <cell r="O162">
            <v>19399.24998639138</v>
          </cell>
        </row>
        <row r="163">
          <cell r="C163" t="str">
            <v>11164</v>
          </cell>
          <cell r="D163" t="str">
            <v>รพ.ลับแล</v>
          </cell>
          <cell r="E163" t="str">
            <v>รพช.</v>
          </cell>
          <cell r="F163">
            <v>6</v>
          </cell>
          <cell r="G163" t="str">
            <v>รพช.F2 30,000 - 60,000</v>
          </cell>
          <cell r="H163">
            <v>48549588.310000002</v>
          </cell>
          <cell r="I163">
            <v>63023</v>
          </cell>
          <cell r="J163">
            <v>770.34714802532415</v>
          </cell>
          <cell r="K163">
            <v>820.76520407909777</v>
          </cell>
          <cell r="L163">
            <v>10944791.82</v>
          </cell>
          <cell r="M163">
            <v>795.85</v>
          </cell>
          <cell r="N163">
            <v>13752.329986806559</v>
          </cell>
          <cell r="O163">
            <v>19399.24998639138</v>
          </cell>
        </row>
        <row r="164">
          <cell r="C164" t="str">
            <v>11165</v>
          </cell>
          <cell r="D164" t="str">
            <v>รพ.ทองแสนขัน</v>
          </cell>
          <cell r="E164" t="str">
            <v>รพช.</v>
          </cell>
          <cell r="F164">
            <v>5</v>
          </cell>
          <cell r="G164" t="str">
            <v>รพช.F2 &lt;=30,000</v>
          </cell>
          <cell r="H164">
            <v>31806428.93</v>
          </cell>
          <cell r="I164">
            <v>39996</v>
          </cell>
          <cell r="J164">
            <v>795.24024727472749</v>
          </cell>
          <cell r="K164">
            <v>884.79288545402824</v>
          </cell>
          <cell r="L164">
            <v>8156840.5800000001</v>
          </cell>
          <cell r="M164">
            <v>613.70000000000005</v>
          </cell>
          <cell r="N164">
            <v>13291.250741404594</v>
          </cell>
          <cell r="O164">
            <v>21024.811224353602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C167" t="str">
            <v>10721</v>
          </cell>
          <cell r="D167" t="str">
            <v>รพ.กำแพงเพชร</v>
          </cell>
          <cell r="E167" t="str">
            <v>รพท.</v>
          </cell>
          <cell r="F167">
            <v>17</v>
          </cell>
          <cell r="G167" t="str">
            <v>รพท.S &gt;400</v>
          </cell>
          <cell r="H167">
            <v>192613462.75</v>
          </cell>
          <cell r="I167">
            <v>198309</v>
          </cell>
          <cell r="J167">
            <v>971.27948176835139</v>
          </cell>
          <cell r="K167">
            <v>995.48779187144828</v>
          </cell>
          <cell r="L167">
            <v>377804266.51999998</v>
          </cell>
          <cell r="M167">
            <v>32651.1</v>
          </cell>
          <cell r="N167">
            <v>11570.950642397958</v>
          </cell>
          <cell r="O167">
            <v>16509.344630923799</v>
          </cell>
        </row>
        <row r="168">
          <cell r="C168" t="str">
            <v>11228</v>
          </cell>
          <cell r="D168" t="str">
            <v>รพ.ทุ่งโพธิ์ทะเล</v>
          </cell>
          <cell r="E168" t="str">
            <v>รพช.</v>
          </cell>
          <cell r="F168">
            <v>2</v>
          </cell>
          <cell r="G168" t="str">
            <v>รพช.F3 &lt;=15,000</v>
          </cell>
          <cell r="H168">
            <v>21166498.530000001</v>
          </cell>
          <cell r="I168">
            <v>36164</v>
          </cell>
          <cell r="J168">
            <v>585.29196244884417</v>
          </cell>
          <cell r="K168">
            <v>1162.2154112567262</v>
          </cell>
          <cell r="L168">
            <v>4450849.13</v>
          </cell>
          <cell r="M168">
            <v>277.89</v>
          </cell>
          <cell r="N168">
            <v>16016.586167188456</v>
          </cell>
          <cell r="O168">
            <v>29920.789608202424</v>
          </cell>
        </row>
        <row r="169">
          <cell r="C169" t="str">
            <v>11229</v>
          </cell>
          <cell r="D169" t="str">
            <v>รพ.ไทรงาม</v>
          </cell>
          <cell r="E169" t="str">
            <v>รพช.</v>
          </cell>
          <cell r="F169">
            <v>6</v>
          </cell>
          <cell r="G169" t="str">
            <v>รพช.F2 30,000 - 60,000</v>
          </cell>
          <cell r="H169">
            <v>34235710.299999997</v>
          </cell>
          <cell r="I169">
            <v>53259</v>
          </cell>
          <cell r="J169">
            <v>642.81549221727778</v>
          </cell>
          <cell r="K169">
            <v>820.76520407909777</v>
          </cell>
          <cell r="L169">
            <v>13275594.98</v>
          </cell>
          <cell r="M169">
            <v>1209.27</v>
          </cell>
          <cell r="N169">
            <v>10978.18930429102</v>
          </cell>
          <cell r="O169">
            <v>19399.24998639138</v>
          </cell>
        </row>
        <row r="170">
          <cell r="C170" t="str">
            <v>11230</v>
          </cell>
          <cell r="D170" t="str">
            <v>รพ.คลองลาน</v>
          </cell>
          <cell r="E170" t="str">
            <v>รพช.</v>
          </cell>
          <cell r="F170">
            <v>6</v>
          </cell>
          <cell r="G170" t="str">
            <v>รพช.F2 30,000 - 60,000</v>
          </cell>
          <cell r="H170">
            <v>45212784.299999997</v>
          </cell>
          <cell r="I170">
            <v>75286</v>
          </cell>
          <cell r="J170">
            <v>600.54703796190518</v>
          </cell>
          <cell r="K170">
            <v>820.76520407909777</v>
          </cell>
          <cell r="L170">
            <v>22751054.920000002</v>
          </cell>
          <cell r="M170">
            <v>2349.84</v>
          </cell>
          <cell r="N170">
            <v>9681.9591631770672</v>
          </cell>
          <cell r="O170">
            <v>19399.24998639138</v>
          </cell>
        </row>
        <row r="171">
          <cell r="C171" t="str">
            <v>11231</v>
          </cell>
          <cell r="D171" t="str">
            <v>รพ.ขาณุวรลักษบุรี</v>
          </cell>
          <cell r="E171" t="str">
            <v>รพช.</v>
          </cell>
          <cell r="F171">
            <v>12</v>
          </cell>
          <cell r="G171" t="str">
            <v>รพช. M2 &lt;=100</v>
          </cell>
          <cell r="H171">
            <v>58277748.530000001</v>
          </cell>
          <cell r="I171">
            <v>98949</v>
          </cell>
          <cell r="J171">
            <v>588.96753408321456</v>
          </cell>
          <cell r="K171">
            <v>877.15926546342757</v>
          </cell>
          <cell r="L171">
            <v>38702762.759999998</v>
          </cell>
          <cell r="M171">
            <v>3371.44</v>
          </cell>
          <cell r="N171">
            <v>11479.594108155565</v>
          </cell>
          <cell r="O171">
            <v>19540.42780069427</v>
          </cell>
        </row>
        <row r="172">
          <cell r="C172" t="str">
            <v>11232</v>
          </cell>
          <cell r="D172" t="str">
            <v>รพ.คลองขลุง</v>
          </cell>
          <cell r="E172" t="str">
            <v>รพช.</v>
          </cell>
          <cell r="F172">
            <v>10</v>
          </cell>
          <cell r="G172" t="str">
            <v>รพช.F1 50,000-100,000</v>
          </cell>
          <cell r="H172">
            <v>56187339.619999997</v>
          </cell>
          <cell r="I172">
            <v>90812</v>
          </cell>
          <cell r="J172">
            <v>618.72153041448269</v>
          </cell>
          <cell r="K172">
            <v>807.02104028137239</v>
          </cell>
          <cell r="L172">
            <v>36556313.890000001</v>
          </cell>
          <cell r="M172">
            <v>2702.79</v>
          </cell>
          <cell r="N172">
            <v>13525.399268903615</v>
          </cell>
          <cell r="O172">
            <v>16973.737951004379</v>
          </cell>
        </row>
        <row r="173">
          <cell r="C173" t="str">
            <v>11233</v>
          </cell>
          <cell r="D173" t="str">
            <v>รพ.พรานกระต่าย</v>
          </cell>
          <cell r="E173" t="str">
            <v>รพช.</v>
          </cell>
          <cell r="F173">
            <v>6</v>
          </cell>
          <cell r="G173" t="str">
            <v>รพช.F2 30,000 - 60,000</v>
          </cell>
          <cell r="H173">
            <v>50242482.329999998</v>
          </cell>
          <cell r="I173">
            <v>75557</v>
          </cell>
          <cell r="J173">
            <v>664.96131834244341</v>
          </cell>
          <cell r="K173">
            <v>820.76520407909777</v>
          </cell>
          <cell r="L173">
            <v>17510675.23</v>
          </cell>
          <cell r="M173">
            <v>1240.28</v>
          </cell>
          <cell r="N173">
            <v>14118.324273551134</v>
          </cell>
          <cell r="O173">
            <v>19399.24998639138</v>
          </cell>
        </row>
        <row r="174">
          <cell r="C174" t="str">
            <v>11234</v>
          </cell>
          <cell r="D174" t="str">
            <v>รพ.ลานกระบือ</v>
          </cell>
          <cell r="E174" t="str">
            <v>รพช.</v>
          </cell>
          <cell r="F174">
            <v>6</v>
          </cell>
          <cell r="G174" t="str">
            <v>รพช.F2 30,000 - 60,000</v>
          </cell>
          <cell r="H174">
            <v>39322191.609999999</v>
          </cell>
          <cell r="I174">
            <v>65171</v>
          </cell>
          <cell r="J174">
            <v>603.36946816835712</v>
          </cell>
          <cell r="K174">
            <v>820.76520407909777</v>
          </cell>
          <cell r="L174">
            <v>7813064.7699999996</v>
          </cell>
          <cell r="M174">
            <v>714.15</v>
          </cell>
          <cell r="N174">
            <v>10940.369348176153</v>
          </cell>
          <cell r="O174">
            <v>19399.24998639138</v>
          </cell>
        </row>
        <row r="175">
          <cell r="C175" t="str">
            <v>11235</v>
          </cell>
          <cell r="D175" t="str">
            <v>รพ.ทรายทองวัฒนา</v>
          </cell>
          <cell r="E175" t="str">
            <v>รพช.</v>
          </cell>
          <cell r="F175">
            <v>5</v>
          </cell>
          <cell r="G175" t="str">
            <v>รพช.F2 &lt;=30,000</v>
          </cell>
          <cell r="H175">
            <v>27986943.460000001</v>
          </cell>
          <cell r="I175">
            <v>50195</v>
          </cell>
          <cell r="J175">
            <v>557.56436816415976</v>
          </cell>
          <cell r="K175">
            <v>884.79288545402824</v>
          </cell>
          <cell r="L175">
            <v>10297886.810000001</v>
          </cell>
          <cell r="M175">
            <v>935.11</v>
          </cell>
          <cell r="N175">
            <v>11012.487097774594</v>
          </cell>
          <cell r="O175">
            <v>21024.811224353602</v>
          </cell>
        </row>
        <row r="176">
          <cell r="C176" t="str">
            <v>11236</v>
          </cell>
          <cell r="D176" t="str">
            <v>รพ.ปางศิลาทอง</v>
          </cell>
          <cell r="E176" t="str">
            <v>รพช.</v>
          </cell>
          <cell r="F176">
            <v>5</v>
          </cell>
          <cell r="G176" t="str">
            <v>รพช.F2 &lt;=30,000</v>
          </cell>
          <cell r="H176">
            <v>26604150.98</v>
          </cell>
          <cell r="I176">
            <v>36933</v>
          </cell>
          <cell r="J176">
            <v>720.33549887634365</v>
          </cell>
          <cell r="K176">
            <v>884.79288545402824</v>
          </cell>
          <cell r="L176">
            <v>7520968.0599999996</v>
          </cell>
          <cell r="M176">
            <v>575.75</v>
          </cell>
          <cell r="N176">
            <v>13062.905879287884</v>
          </cell>
          <cell r="O176">
            <v>21024.811224353602</v>
          </cell>
        </row>
        <row r="177">
          <cell r="C177" t="str">
            <v>14135</v>
          </cell>
          <cell r="D177" t="str">
            <v>รพ.บึงสามัคคี</v>
          </cell>
          <cell r="E177" t="str">
            <v>รพช.</v>
          </cell>
          <cell r="F177">
            <v>5</v>
          </cell>
          <cell r="G177" t="str">
            <v>รพช.F2 &lt;=30,000</v>
          </cell>
          <cell r="H177">
            <v>29338048.109999999</v>
          </cell>
          <cell r="I177">
            <v>41300</v>
          </cell>
          <cell r="J177">
            <v>710.36436101694915</v>
          </cell>
          <cell r="K177">
            <v>884.79288545402824</v>
          </cell>
          <cell r="L177">
            <v>7170276.7800000003</v>
          </cell>
          <cell r="M177">
            <v>637.04999999999995</v>
          </cell>
          <cell r="N177">
            <v>11255.438003296445</v>
          </cell>
          <cell r="O177">
            <v>21024.811224353602</v>
          </cell>
        </row>
        <row r="178">
          <cell r="C178" t="str">
            <v>28010</v>
          </cell>
          <cell r="D178" t="str">
            <v>รพ.โกสัมพีนคร</v>
          </cell>
          <cell r="E178" t="str">
            <v>รพช.</v>
          </cell>
          <cell r="F178">
            <v>3</v>
          </cell>
          <cell r="G178" t="str">
            <v>รพช.F3 15,000-25,000</v>
          </cell>
          <cell r="H178">
            <v>21354795.350000001</v>
          </cell>
          <cell r="I178">
            <v>29213</v>
          </cell>
          <cell r="J178">
            <v>731.00316126382097</v>
          </cell>
          <cell r="K178">
            <v>765.30473091970157</v>
          </cell>
          <cell r="L178">
            <v>4664939.59</v>
          </cell>
          <cell r="M178">
            <v>265.77</v>
          </cell>
          <cell r="N178">
            <v>17552.543891334612</v>
          </cell>
          <cell r="O178">
            <v>19552.594009886914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C180" t="str">
            <v>10694</v>
          </cell>
          <cell r="D180" t="str">
            <v>รพ.ชัยนาทนเรนทร</v>
          </cell>
          <cell r="E180" t="str">
            <v>รพท.</v>
          </cell>
          <cell r="F180">
            <v>16</v>
          </cell>
          <cell r="G180" t="str">
            <v>รพท.S &lt;=400</v>
          </cell>
          <cell r="H180">
            <v>116609719.72</v>
          </cell>
          <cell r="I180">
            <v>163162</v>
          </cell>
          <cell r="J180">
            <v>714.68675132690214</v>
          </cell>
          <cell r="K180">
            <v>990.13096843143853</v>
          </cell>
          <cell r="L180">
            <v>255469410.65000001</v>
          </cell>
          <cell r="M180">
            <v>16142.76</v>
          </cell>
          <cell r="N180">
            <v>15825.633946735255</v>
          </cell>
          <cell r="O180">
            <v>16691.958163887437</v>
          </cell>
        </row>
        <row r="181">
          <cell r="C181" t="str">
            <v>10802</v>
          </cell>
          <cell r="D181" t="str">
            <v>รพ.มโนรมย์</v>
          </cell>
          <cell r="E181" t="str">
            <v>รพช.</v>
          </cell>
          <cell r="F181">
            <v>5</v>
          </cell>
          <cell r="G181" t="str">
            <v>รพช.F2 &lt;=30,000</v>
          </cell>
          <cell r="H181">
            <v>27488889.629999999</v>
          </cell>
          <cell r="I181">
            <v>38368</v>
          </cell>
          <cell r="J181">
            <v>716.45354540241863</v>
          </cell>
          <cell r="K181">
            <v>884.79288545402824</v>
          </cell>
          <cell r="L181">
            <v>9471105.2100000009</v>
          </cell>
          <cell r="M181">
            <v>1032.69</v>
          </cell>
          <cell r="N181">
            <v>9171.2955582023642</v>
          </cell>
          <cell r="O181">
            <v>21024.811224353602</v>
          </cell>
        </row>
        <row r="182">
          <cell r="C182" t="str">
            <v>10803</v>
          </cell>
          <cell r="D182" t="str">
            <v>รพ.วัดสิงห์</v>
          </cell>
          <cell r="E182" t="str">
            <v>รพช.</v>
          </cell>
          <cell r="F182">
            <v>5</v>
          </cell>
          <cell r="G182" t="str">
            <v>รพช.F2 &lt;=30,000</v>
          </cell>
          <cell r="H182">
            <v>33415866.91</v>
          </cell>
          <cell r="I182">
            <v>45469</v>
          </cell>
          <cell r="J182">
            <v>734.91536893267937</v>
          </cell>
          <cell r="K182">
            <v>884.79288545402824</v>
          </cell>
          <cell r="L182">
            <v>9036266.7100000009</v>
          </cell>
          <cell r="M182">
            <v>648.02</v>
          </cell>
          <cell r="N182">
            <v>13944.425650442889</v>
          </cell>
          <cell r="O182">
            <v>21024.811224353602</v>
          </cell>
        </row>
        <row r="183">
          <cell r="C183" t="str">
            <v>10804</v>
          </cell>
          <cell r="D183" t="str">
            <v>รพ.สรรพยา</v>
          </cell>
          <cell r="E183" t="str">
            <v>รพช.</v>
          </cell>
          <cell r="F183">
            <v>5</v>
          </cell>
          <cell r="G183" t="str">
            <v>รพช.F2 &lt;=30,000</v>
          </cell>
          <cell r="H183">
            <v>33542059.16</v>
          </cell>
          <cell r="I183">
            <v>43302</v>
          </cell>
          <cell r="J183">
            <v>774.60761997136387</v>
          </cell>
          <cell r="K183">
            <v>884.79288545402824</v>
          </cell>
          <cell r="L183">
            <v>6952432.04</v>
          </cell>
          <cell r="M183">
            <v>582.47</v>
          </cell>
          <cell r="N183">
            <v>11936.120383882431</v>
          </cell>
          <cell r="O183">
            <v>21024.811224353602</v>
          </cell>
        </row>
        <row r="184">
          <cell r="C184" t="str">
            <v>10805</v>
          </cell>
          <cell r="D184" t="str">
            <v>รพ.สรรคบุรี</v>
          </cell>
          <cell r="E184" t="str">
            <v>รพช.</v>
          </cell>
          <cell r="F184">
            <v>6</v>
          </cell>
          <cell r="G184" t="str">
            <v>รพช.F2 30,000 - 60,000</v>
          </cell>
          <cell r="H184">
            <v>50496147.340000004</v>
          </cell>
          <cell r="I184">
            <v>78193</v>
          </cell>
          <cell r="J184">
            <v>645.78859156190458</v>
          </cell>
          <cell r="K184">
            <v>820.76520407909777</v>
          </cell>
          <cell r="L184">
            <v>20673172.18</v>
          </cell>
          <cell r="M184">
            <v>1363.73</v>
          </cell>
          <cell r="N184">
            <v>15159.285327740829</v>
          </cell>
          <cell r="O184">
            <v>19399.24998639138</v>
          </cell>
        </row>
        <row r="185">
          <cell r="C185" t="str">
            <v>10806</v>
          </cell>
          <cell r="D185" t="str">
            <v>รพ.หันคา</v>
          </cell>
          <cell r="E185" t="str">
            <v>รพช.</v>
          </cell>
          <cell r="F185">
            <v>6</v>
          </cell>
          <cell r="G185" t="str">
            <v>รพช.F2 30,000 - 60,000</v>
          </cell>
          <cell r="H185">
            <v>46388834.979999997</v>
          </cell>
          <cell r="I185">
            <v>72239</v>
          </cell>
          <cell r="J185">
            <v>642.15776768781404</v>
          </cell>
          <cell r="K185">
            <v>820.76520407909777</v>
          </cell>
          <cell r="L185">
            <v>11666953.890000001</v>
          </cell>
          <cell r="M185">
            <v>1104.3599999999999</v>
          </cell>
          <cell r="N185">
            <v>10564.448087580138</v>
          </cell>
          <cell r="O185">
            <v>19399.24998639138</v>
          </cell>
        </row>
        <row r="186">
          <cell r="C186" t="str">
            <v>27974</v>
          </cell>
          <cell r="D186" t="str">
            <v>รพ.หนองมะโมง</v>
          </cell>
          <cell r="E186" t="str">
            <v>รพช.</v>
          </cell>
          <cell r="F186">
            <v>2</v>
          </cell>
          <cell r="G186" t="str">
            <v>รพช.F3 &lt;=15,000</v>
          </cell>
          <cell r="H186">
            <v>16812656.260000002</v>
          </cell>
          <cell r="I186">
            <v>31105</v>
          </cell>
          <cell r="J186">
            <v>540.51298054975086</v>
          </cell>
          <cell r="K186">
            <v>1162.2154112567262</v>
          </cell>
          <cell r="L186">
            <v>6436981.4100000001</v>
          </cell>
          <cell r="M186">
            <v>504.34</v>
          </cell>
          <cell r="N186">
            <v>12763.178431217037</v>
          </cell>
          <cell r="O186">
            <v>29920.789608202424</v>
          </cell>
        </row>
        <row r="187">
          <cell r="C187" t="str">
            <v>27975</v>
          </cell>
          <cell r="D187" t="str">
            <v>รพ.เนินขาม</v>
          </cell>
          <cell r="E187" t="str">
            <v>รพช.</v>
          </cell>
          <cell r="F187">
            <v>2</v>
          </cell>
          <cell r="G187" t="str">
            <v>รพช.F3 &lt;=15,000</v>
          </cell>
          <cell r="H187">
            <v>10900533.6</v>
          </cell>
          <cell r="I187">
            <v>15538</v>
          </cell>
          <cell r="J187">
            <v>701.54032694040416</v>
          </cell>
          <cell r="K187">
            <v>1162.2154112567262</v>
          </cell>
          <cell r="L187">
            <v>0</v>
          </cell>
          <cell r="M187">
            <v>0</v>
          </cell>
          <cell r="N187">
            <v>0</v>
          </cell>
          <cell r="O187">
            <v>29920.789608202424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C189" t="str">
            <v>10675</v>
          </cell>
          <cell r="D189" t="str">
            <v>รพ.สวรรค์ประชารักษ์</v>
          </cell>
          <cell r="E189" t="str">
            <v>รพศ.</v>
          </cell>
          <cell r="F189">
            <v>18</v>
          </cell>
          <cell r="G189" t="str">
            <v>รพศ.A &lt;=700</v>
          </cell>
          <cell r="H189">
            <v>421591975.19</v>
          </cell>
          <cell r="I189">
            <v>404303</v>
          </cell>
          <cell r="J189">
            <v>1042.762421228633</v>
          </cell>
          <cell r="K189">
            <v>1267.5515165847883</v>
          </cell>
          <cell r="L189">
            <v>659414650.13</v>
          </cell>
          <cell r="M189">
            <v>56435.65</v>
          </cell>
          <cell r="N189">
            <v>11684.363520753283</v>
          </cell>
          <cell r="O189">
            <v>18737.951461876841</v>
          </cell>
        </row>
        <row r="190">
          <cell r="C190" t="str">
            <v>11209</v>
          </cell>
          <cell r="D190" t="str">
            <v>รพ.โกรกพระ</v>
          </cell>
          <cell r="E190" t="str">
            <v>รพช.</v>
          </cell>
          <cell r="F190">
            <v>5</v>
          </cell>
          <cell r="G190" t="str">
            <v>รพช.F2 &lt;=30,000</v>
          </cell>
          <cell r="H190">
            <v>33743515.950000003</v>
          </cell>
          <cell r="I190">
            <v>59154</v>
          </cell>
          <cell r="J190">
            <v>570.43506694390919</v>
          </cell>
          <cell r="K190">
            <v>884.79288545402824</v>
          </cell>
          <cell r="L190">
            <v>7968012.7800000003</v>
          </cell>
          <cell r="M190">
            <v>495.01</v>
          </cell>
          <cell r="N190">
            <v>16096.670329892326</v>
          </cell>
          <cell r="O190">
            <v>21024.811224353602</v>
          </cell>
        </row>
        <row r="191">
          <cell r="C191" t="str">
            <v>11210</v>
          </cell>
          <cell r="D191" t="str">
            <v>รพ.ชุมแสง</v>
          </cell>
          <cell r="E191" t="str">
            <v>รพช.</v>
          </cell>
          <cell r="F191">
            <v>9</v>
          </cell>
          <cell r="G191" t="str">
            <v>รพช.F1 &lt;=50,000</v>
          </cell>
          <cell r="H191">
            <v>48878775.979999997</v>
          </cell>
          <cell r="I191">
            <v>77446</v>
          </cell>
          <cell r="J191">
            <v>631.13364124680413</v>
          </cell>
          <cell r="K191">
            <v>810.90815440706058</v>
          </cell>
          <cell r="L191">
            <v>26715741.440000001</v>
          </cell>
          <cell r="M191">
            <v>3044.7</v>
          </cell>
          <cell r="N191">
            <v>8774.5069924787349</v>
          </cell>
          <cell r="O191">
            <v>20210.104395758088</v>
          </cell>
        </row>
        <row r="192">
          <cell r="C192" t="str">
            <v>11211</v>
          </cell>
          <cell r="D192" t="str">
            <v>รพ.หนองบัว</v>
          </cell>
          <cell r="E192" t="str">
            <v>รพช.</v>
          </cell>
          <cell r="F192">
            <v>6</v>
          </cell>
          <cell r="G192" t="str">
            <v>รพช.F2 30,000 - 60,000</v>
          </cell>
          <cell r="H192">
            <v>41109863.869999997</v>
          </cell>
          <cell r="I192">
            <v>72258</v>
          </cell>
          <cell r="J192">
            <v>568.93165974701765</v>
          </cell>
          <cell r="K192">
            <v>820.76520407909777</v>
          </cell>
          <cell r="L192">
            <v>17542938.399999999</v>
          </cell>
          <cell r="M192">
            <v>1749.46</v>
          </cell>
          <cell r="N192">
            <v>10027.630468830381</v>
          </cell>
          <cell r="O192">
            <v>19399.24998639138</v>
          </cell>
        </row>
        <row r="193">
          <cell r="C193" t="str">
            <v>11212</v>
          </cell>
          <cell r="D193" t="str">
            <v>รพ.บรรพตพิสัย</v>
          </cell>
          <cell r="E193" t="str">
            <v>รพช.</v>
          </cell>
          <cell r="F193">
            <v>10</v>
          </cell>
          <cell r="G193" t="str">
            <v>รพช.F1 50,000-100,000</v>
          </cell>
          <cell r="H193">
            <v>55956056.109999999</v>
          </cell>
          <cell r="I193">
            <v>85250</v>
          </cell>
          <cell r="J193">
            <v>656.37602475073311</v>
          </cell>
          <cell r="K193">
            <v>807.02104028137239</v>
          </cell>
          <cell r="L193">
            <v>34669653.229999997</v>
          </cell>
          <cell r="M193">
            <v>3523.46</v>
          </cell>
          <cell r="N193">
            <v>9839.6613641136828</v>
          </cell>
          <cell r="O193">
            <v>16973.737951004379</v>
          </cell>
        </row>
        <row r="194">
          <cell r="C194" t="str">
            <v>11213</v>
          </cell>
          <cell r="D194" t="str">
            <v>รพ.เก้าเลี้ยว</v>
          </cell>
          <cell r="E194" t="str">
            <v>รพช.</v>
          </cell>
          <cell r="F194">
            <v>5</v>
          </cell>
          <cell r="G194" t="str">
            <v>รพช.F2 &lt;=30,000</v>
          </cell>
          <cell r="H194">
            <v>32947576.260000002</v>
          </cell>
          <cell r="I194">
            <v>55682</v>
          </cell>
          <cell r="J194">
            <v>591.70964153586442</v>
          </cell>
          <cell r="K194">
            <v>884.79288545402824</v>
          </cell>
          <cell r="L194">
            <v>14661059.119999999</v>
          </cell>
          <cell r="M194">
            <v>823.73</v>
          </cell>
          <cell r="N194">
            <v>17798.379469000763</v>
          </cell>
          <cell r="O194">
            <v>21024.811224353602</v>
          </cell>
        </row>
        <row r="195">
          <cell r="C195" t="str">
            <v>11214</v>
          </cell>
          <cell r="D195" t="str">
            <v>รพ.ตาคลี</v>
          </cell>
          <cell r="E195" t="str">
            <v>รพช.</v>
          </cell>
          <cell r="F195">
            <v>13</v>
          </cell>
          <cell r="G195" t="str">
            <v>รพช. M2 &gt;100</v>
          </cell>
          <cell r="H195">
            <v>77900044.650000006</v>
          </cell>
          <cell r="I195">
            <v>110226</v>
          </cell>
          <cell r="J195">
            <v>706.73021474062386</v>
          </cell>
          <cell r="K195">
            <v>799.42025929244869</v>
          </cell>
          <cell r="L195">
            <v>42539911.600000001</v>
          </cell>
          <cell r="M195">
            <v>3653.17</v>
          </cell>
          <cell r="N195">
            <v>11644.656996526304</v>
          </cell>
          <cell r="O195">
            <v>18014.943161409661</v>
          </cell>
        </row>
        <row r="196">
          <cell r="C196" t="str">
            <v>11215</v>
          </cell>
          <cell r="D196" t="str">
            <v>รพ.ท่าตะโก</v>
          </cell>
          <cell r="E196" t="str">
            <v>รพช.</v>
          </cell>
          <cell r="F196">
            <v>10</v>
          </cell>
          <cell r="G196" t="str">
            <v>รพช.F1 50,000-100,000</v>
          </cell>
          <cell r="H196">
            <v>46866126.530000001</v>
          </cell>
          <cell r="I196">
            <v>62644</v>
          </cell>
          <cell r="J196">
            <v>748.13432299980843</v>
          </cell>
          <cell r="K196">
            <v>807.02104028137239</v>
          </cell>
          <cell r="L196">
            <v>20141688.710000001</v>
          </cell>
          <cell r="M196">
            <v>1425.39</v>
          </cell>
          <cell r="N196">
            <v>14130.651056903724</v>
          </cell>
          <cell r="O196">
            <v>16973.737951004379</v>
          </cell>
        </row>
        <row r="197">
          <cell r="C197" t="str">
            <v>11216</v>
          </cell>
          <cell r="D197" t="str">
            <v>รพ.ไพศาลี</v>
          </cell>
          <cell r="E197" t="str">
            <v>รพช.</v>
          </cell>
          <cell r="F197">
            <v>6</v>
          </cell>
          <cell r="G197" t="str">
            <v>รพช.F2 30,000 - 60,000</v>
          </cell>
          <cell r="H197">
            <v>42395978.390000001</v>
          </cell>
          <cell r="I197">
            <v>62543</v>
          </cell>
          <cell r="J197">
            <v>677.8692801752394</v>
          </cell>
          <cell r="K197">
            <v>820.76520407909777</v>
          </cell>
          <cell r="L197">
            <v>19898830.48</v>
          </cell>
          <cell r="M197">
            <v>1374.98</v>
          </cell>
          <cell r="N197">
            <v>14472.087215814048</v>
          </cell>
          <cell r="O197">
            <v>19399.24998639138</v>
          </cell>
        </row>
        <row r="198">
          <cell r="C198" t="str">
            <v>11217</v>
          </cell>
          <cell r="D198" t="str">
            <v>รพ.พยุหะคีรี</v>
          </cell>
          <cell r="E198" t="str">
            <v>รพช.</v>
          </cell>
          <cell r="F198">
            <v>6</v>
          </cell>
          <cell r="G198" t="str">
            <v>รพช.F2 30,000 - 60,000</v>
          </cell>
          <cell r="H198">
            <v>37424324.5</v>
          </cell>
          <cell r="I198">
            <v>54605</v>
          </cell>
          <cell r="J198">
            <v>685.36442633458478</v>
          </cell>
          <cell r="K198">
            <v>820.76520407909777</v>
          </cell>
          <cell r="L198">
            <v>13149785.58</v>
          </cell>
          <cell r="M198">
            <v>1069.92</v>
          </cell>
          <cell r="N198">
            <v>12290.43814490803</v>
          </cell>
          <cell r="O198">
            <v>19399.24998639138</v>
          </cell>
        </row>
        <row r="199">
          <cell r="C199" t="str">
            <v>11218</v>
          </cell>
          <cell r="D199" t="str">
            <v>รพ.ลาดยาว</v>
          </cell>
          <cell r="E199" t="str">
            <v>รพช.</v>
          </cell>
          <cell r="F199">
            <v>12</v>
          </cell>
          <cell r="G199" t="str">
            <v>รพช. M2 &lt;=100</v>
          </cell>
          <cell r="H199">
            <v>66341393.770000003</v>
          </cell>
          <cell r="I199">
            <v>111675</v>
          </cell>
          <cell r="J199">
            <v>594.0577010969331</v>
          </cell>
          <cell r="K199">
            <v>877.15926546342757</v>
          </cell>
          <cell r="L199">
            <v>43868040.590000004</v>
          </cell>
          <cell r="M199">
            <v>3838.61</v>
          </cell>
          <cell r="N199">
            <v>11428.105639801908</v>
          </cell>
          <cell r="O199">
            <v>19540.42780069427</v>
          </cell>
        </row>
        <row r="200">
          <cell r="C200" t="str">
            <v>11219</v>
          </cell>
          <cell r="D200" t="str">
            <v>รพ.ตากฟ้า</v>
          </cell>
          <cell r="E200" t="str">
            <v>รพช.</v>
          </cell>
          <cell r="F200">
            <v>6</v>
          </cell>
          <cell r="G200" t="str">
            <v>รพช.F2 30,000 - 60,000</v>
          </cell>
          <cell r="H200">
            <v>37611579.020000003</v>
          </cell>
          <cell r="I200">
            <v>48132</v>
          </cell>
          <cell r="J200">
            <v>781.42564240006652</v>
          </cell>
          <cell r="K200">
            <v>820.76520407909777</v>
          </cell>
          <cell r="L200">
            <v>12357503</v>
          </cell>
          <cell r="M200">
            <v>884.12</v>
          </cell>
          <cell r="N200">
            <v>13977.178437316201</v>
          </cell>
          <cell r="O200">
            <v>19399.24998639138</v>
          </cell>
        </row>
        <row r="201">
          <cell r="C201" t="str">
            <v>11220</v>
          </cell>
          <cell r="D201" t="str">
            <v>รพ.แม่วงก์</v>
          </cell>
          <cell r="E201" t="str">
            <v>รพช.</v>
          </cell>
          <cell r="F201">
            <v>6</v>
          </cell>
          <cell r="G201" t="str">
            <v>รพช.F2 30,000 - 60,000</v>
          </cell>
          <cell r="H201">
            <v>31765675.289999999</v>
          </cell>
          <cell r="I201">
            <v>39928</v>
          </cell>
          <cell r="J201">
            <v>795.57391529753556</v>
          </cell>
          <cell r="K201">
            <v>820.76520407909777</v>
          </cell>
          <cell r="L201">
            <v>10183372.619999999</v>
          </cell>
          <cell r="M201">
            <v>983.11</v>
          </cell>
          <cell r="N201">
            <v>10358.324724598468</v>
          </cell>
          <cell r="O201">
            <v>19399.24998639138</v>
          </cell>
        </row>
        <row r="202">
          <cell r="C202" t="str">
            <v>40749</v>
          </cell>
          <cell r="D202" t="str">
            <v>รพ.ชุมตาบง</v>
          </cell>
          <cell r="E202" t="str">
            <v>รพช.</v>
          </cell>
          <cell r="F202">
            <v>4</v>
          </cell>
          <cell r="G202" t="str">
            <v>รพช.F3 &gt;=25,000</v>
          </cell>
          <cell r="H202">
            <v>19425894.079999998</v>
          </cell>
          <cell r="I202">
            <v>29705</v>
          </cell>
          <cell r="J202">
            <v>653.9604133984177</v>
          </cell>
          <cell r="K202">
            <v>842.55929492181929</v>
          </cell>
          <cell r="L202">
            <v>0</v>
          </cell>
          <cell r="M202">
            <v>0</v>
          </cell>
          <cell r="N202">
            <v>0</v>
          </cell>
          <cell r="O202">
            <v>19956.772351273976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C204" t="str">
            <v>10726</v>
          </cell>
          <cell r="D204" t="str">
            <v>รพ.พิจิตร</v>
          </cell>
          <cell r="E204" t="str">
            <v>รพท.</v>
          </cell>
          <cell r="F204">
            <v>17</v>
          </cell>
          <cell r="G204" t="str">
            <v>รพท.S &gt;400</v>
          </cell>
          <cell r="H204">
            <v>205541628.78</v>
          </cell>
          <cell r="I204">
            <v>223840</v>
          </cell>
          <cell r="J204">
            <v>918.25245166190132</v>
          </cell>
          <cell r="K204">
            <v>995.48779187144828</v>
          </cell>
          <cell r="L204">
            <v>321348050.94</v>
          </cell>
          <cell r="M204">
            <v>21594.12</v>
          </cell>
          <cell r="N204">
            <v>14881.275594467383</v>
          </cell>
          <cell r="O204">
            <v>16509.344630923799</v>
          </cell>
        </row>
        <row r="205">
          <cell r="C205" t="str">
            <v>11258</v>
          </cell>
          <cell r="D205" t="str">
            <v>รพ.วังทรายพูน</v>
          </cell>
          <cell r="E205" t="str">
            <v>รพช.</v>
          </cell>
          <cell r="F205">
            <v>5</v>
          </cell>
          <cell r="G205" t="str">
            <v>รพช.F2 &lt;=30,000</v>
          </cell>
          <cell r="H205">
            <v>24138981.489999998</v>
          </cell>
          <cell r="I205">
            <v>36739</v>
          </cell>
          <cell r="J205">
            <v>657.03969868532079</v>
          </cell>
          <cell r="K205">
            <v>884.79288545402824</v>
          </cell>
          <cell r="L205">
            <v>14758021.66</v>
          </cell>
          <cell r="M205">
            <v>1164.25</v>
          </cell>
          <cell r="N205">
            <v>12675.99025982392</v>
          </cell>
          <cell r="O205">
            <v>21024.811224353602</v>
          </cell>
        </row>
        <row r="206">
          <cell r="C206" t="str">
            <v>11259</v>
          </cell>
          <cell r="D206" t="str">
            <v>รพ.โพธิ์ประทับช้าง</v>
          </cell>
          <cell r="E206" t="str">
            <v>รพช.</v>
          </cell>
          <cell r="F206">
            <v>6</v>
          </cell>
          <cell r="G206" t="str">
            <v>รพช.F2 30,000 - 60,000</v>
          </cell>
          <cell r="H206">
            <v>28353863.399999999</v>
          </cell>
          <cell r="I206">
            <v>43663</v>
          </cell>
          <cell r="J206">
            <v>649.37964409225197</v>
          </cell>
          <cell r="K206">
            <v>820.76520407909777</v>
          </cell>
          <cell r="L206">
            <v>12142291.310000001</v>
          </cell>
          <cell r="M206">
            <v>1365.71</v>
          </cell>
          <cell r="N206">
            <v>8890.8269764444867</v>
          </cell>
          <cell r="O206">
            <v>19399.24998639138</v>
          </cell>
        </row>
        <row r="207">
          <cell r="C207" t="str">
            <v>11260</v>
          </cell>
          <cell r="D207" t="str">
            <v>รพ.บางมูลนาก</v>
          </cell>
          <cell r="E207" t="str">
            <v>รพช.</v>
          </cell>
          <cell r="F207">
            <v>13</v>
          </cell>
          <cell r="G207" t="str">
            <v>รพช. M2 &gt;100</v>
          </cell>
          <cell r="H207">
            <v>56726926.579999998</v>
          </cell>
          <cell r="I207">
            <v>82251</v>
          </cell>
          <cell r="J207">
            <v>689.68069178490225</v>
          </cell>
          <cell r="K207">
            <v>799.42025929244869</v>
          </cell>
          <cell r="L207">
            <v>46934663.079999998</v>
          </cell>
          <cell r="M207">
            <v>3674.55</v>
          </cell>
          <cell r="N207">
            <v>12772.900921201235</v>
          </cell>
          <cell r="O207">
            <v>18014.943161409661</v>
          </cell>
        </row>
        <row r="208">
          <cell r="C208" t="str">
            <v>11261</v>
          </cell>
          <cell r="D208" t="str">
            <v>รพ.โพทะเล</v>
          </cell>
          <cell r="E208" t="str">
            <v>รพช.</v>
          </cell>
          <cell r="F208">
            <v>6</v>
          </cell>
          <cell r="G208" t="str">
            <v>รพช.F2 30,000 - 60,000</v>
          </cell>
          <cell r="H208">
            <v>39144816.530000001</v>
          </cell>
          <cell r="I208">
            <v>63309</v>
          </cell>
          <cell r="J208">
            <v>618.31361307239104</v>
          </cell>
          <cell r="K208">
            <v>820.76520407909777</v>
          </cell>
          <cell r="L208">
            <v>14532562.76</v>
          </cell>
          <cell r="M208">
            <v>1345.26</v>
          </cell>
          <cell r="N208">
            <v>10802.791103578491</v>
          </cell>
          <cell r="O208">
            <v>19399.24998639138</v>
          </cell>
        </row>
        <row r="209">
          <cell r="C209" t="str">
            <v>11262</v>
          </cell>
          <cell r="D209" t="str">
            <v>รพ.สามง่าม</v>
          </cell>
          <cell r="E209" t="str">
            <v>รพช.</v>
          </cell>
          <cell r="F209">
            <v>6</v>
          </cell>
          <cell r="G209" t="str">
            <v>รพช.F2 30,000 - 60,000</v>
          </cell>
          <cell r="H209">
            <v>35080791.469999999</v>
          </cell>
          <cell r="I209">
            <v>58981</v>
          </cell>
          <cell r="J209">
            <v>594.78122564893772</v>
          </cell>
          <cell r="K209">
            <v>820.76520407909777</v>
          </cell>
          <cell r="L209">
            <v>9747348.0700000003</v>
          </cell>
          <cell r="M209">
            <v>1201.3900000000001</v>
          </cell>
          <cell r="N209">
            <v>8113.3920458801886</v>
          </cell>
          <cell r="O209">
            <v>19399.24998639138</v>
          </cell>
        </row>
        <row r="210">
          <cell r="C210" t="str">
            <v>11263</v>
          </cell>
          <cell r="D210" t="str">
            <v>รพ.ทับคล้อ</v>
          </cell>
          <cell r="E210" t="str">
            <v>รพช.</v>
          </cell>
          <cell r="F210">
            <v>6</v>
          </cell>
          <cell r="G210" t="str">
            <v>รพช.F2 30,000 - 60,000</v>
          </cell>
          <cell r="H210">
            <v>32096579.239999998</v>
          </cell>
          <cell r="I210">
            <v>47188</v>
          </cell>
          <cell r="J210">
            <v>680.1852004746969</v>
          </cell>
          <cell r="K210">
            <v>820.76520407909777</v>
          </cell>
          <cell r="L210">
            <v>11426424.32</v>
          </cell>
          <cell r="M210">
            <v>1125.18</v>
          </cell>
          <cell r="N210">
            <v>10155.19678629197</v>
          </cell>
          <cell r="O210">
            <v>19399.24998639138</v>
          </cell>
        </row>
        <row r="211">
          <cell r="C211" t="str">
            <v>11456</v>
          </cell>
          <cell r="D211" t="str">
            <v>รพร.ตะพานหิน</v>
          </cell>
          <cell r="E211" t="str">
            <v>รพช.</v>
          </cell>
          <cell r="F211">
            <v>12</v>
          </cell>
          <cell r="G211" t="str">
            <v>รพช. M2 &lt;=100</v>
          </cell>
          <cell r="H211">
            <v>67245196.420000002</v>
          </cell>
          <cell r="I211">
            <v>113819</v>
          </cell>
          <cell r="J211">
            <v>590.80818158655416</v>
          </cell>
          <cell r="K211">
            <v>877.15926546342757</v>
          </cell>
          <cell r="L211">
            <v>54241717.539999999</v>
          </cell>
          <cell r="M211">
            <v>4269.3500000000004</v>
          </cell>
          <cell r="N211">
            <v>12704.912349655098</v>
          </cell>
          <cell r="O211">
            <v>19540.42780069427</v>
          </cell>
        </row>
        <row r="212">
          <cell r="C212" t="str">
            <v>11631</v>
          </cell>
          <cell r="D212" t="str">
            <v>รพ.วชิรบารมี</v>
          </cell>
          <cell r="E212" t="str">
            <v>รพช.</v>
          </cell>
          <cell r="F212">
            <v>5</v>
          </cell>
          <cell r="G212" t="str">
            <v>รพช.F2 &lt;=30,000</v>
          </cell>
          <cell r="H212">
            <v>26551560.98</v>
          </cell>
          <cell r="I212">
            <v>46205</v>
          </cell>
          <cell r="J212">
            <v>574.64692089600692</v>
          </cell>
          <cell r="K212">
            <v>884.79288545402824</v>
          </cell>
          <cell r="L212">
            <v>10099140.18</v>
          </cell>
          <cell r="M212">
            <v>947.82</v>
          </cell>
          <cell r="N212">
            <v>10655.124580616572</v>
          </cell>
          <cell r="O212">
            <v>21024.811224353602</v>
          </cell>
        </row>
        <row r="213">
          <cell r="C213" t="str">
            <v>27978</v>
          </cell>
          <cell r="D213" t="str">
            <v>รพ.สากเหล็ก</v>
          </cell>
          <cell r="E213" t="str">
            <v>รพช.</v>
          </cell>
          <cell r="F213">
            <v>3</v>
          </cell>
          <cell r="G213" t="str">
            <v>รพช.F3 15,000-25,000</v>
          </cell>
          <cell r="H213">
            <v>17650813.879999999</v>
          </cell>
          <cell r="I213">
            <v>30303</v>
          </cell>
          <cell r="J213">
            <v>582.47744051744053</v>
          </cell>
          <cell r="K213">
            <v>765.30473091970157</v>
          </cell>
          <cell r="L213">
            <v>0</v>
          </cell>
          <cell r="M213">
            <v>0</v>
          </cell>
          <cell r="N213">
            <v>0</v>
          </cell>
          <cell r="O213">
            <v>19552.594009886914</v>
          </cell>
        </row>
        <row r="214">
          <cell r="C214" t="str">
            <v>27979</v>
          </cell>
          <cell r="D214" t="str">
            <v>รพ.บึงนาราง</v>
          </cell>
          <cell r="E214" t="str">
            <v>รพช.</v>
          </cell>
          <cell r="F214">
            <v>2</v>
          </cell>
          <cell r="G214" t="str">
            <v>รพช.F3 &lt;=15,000</v>
          </cell>
          <cell r="H214">
            <v>15529903.119999999</v>
          </cell>
          <cell r="I214">
            <v>19785</v>
          </cell>
          <cell r="J214">
            <v>784.9331877685114</v>
          </cell>
          <cell r="K214">
            <v>1162.2154112567262</v>
          </cell>
          <cell r="L214">
            <v>0</v>
          </cell>
          <cell r="M214">
            <v>0</v>
          </cell>
          <cell r="N214">
            <v>0</v>
          </cell>
          <cell r="O214">
            <v>29920.789608202424</v>
          </cell>
        </row>
        <row r="215">
          <cell r="C215" t="str">
            <v>27980</v>
          </cell>
          <cell r="D215" t="str">
            <v>รพ.ดงเจริญ</v>
          </cell>
          <cell r="E215" t="str">
            <v>รพช.</v>
          </cell>
          <cell r="F215">
            <v>2</v>
          </cell>
          <cell r="G215" t="str">
            <v>รพช.F3 &lt;=15,000</v>
          </cell>
          <cell r="H215">
            <v>15375215.9</v>
          </cell>
          <cell r="I215">
            <v>24308</v>
          </cell>
          <cell r="J215">
            <v>632.51669820635186</v>
          </cell>
          <cell r="K215">
            <v>1162.2154112567262</v>
          </cell>
          <cell r="L215">
            <v>0</v>
          </cell>
          <cell r="M215">
            <v>0</v>
          </cell>
          <cell r="N215">
            <v>0</v>
          </cell>
          <cell r="O215">
            <v>29920.789608202424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 t="str">
            <v>10720</v>
          </cell>
          <cell r="D217" t="str">
            <v>รพ.อุทัยธานี</v>
          </cell>
          <cell r="E217" t="str">
            <v>รพท.</v>
          </cell>
          <cell r="F217">
            <v>16</v>
          </cell>
          <cell r="G217" t="str">
            <v>รพท.S &lt;=400</v>
          </cell>
          <cell r="H217">
            <v>119294914.53</v>
          </cell>
          <cell r="I217">
            <v>148161.5</v>
          </cell>
          <cell r="J217">
            <v>805.16810730182942</v>
          </cell>
          <cell r="K217">
            <v>990.13096843143853</v>
          </cell>
          <cell r="L217">
            <v>203296428.28999999</v>
          </cell>
          <cell r="M217">
            <v>16958.060000000001</v>
          </cell>
          <cell r="N217">
            <v>11988.188996264902</v>
          </cell>
          <cell r="O217">
            <v>16691.958163887437</v>
          </cell>
        </row>
        <row r="218">
          <cell r="C218" t="str">
            <v>11221</v>
          </cell>
          <cell r="D218" t="str">
            <v>รพ.ทัพทัน</v>
          </cell>
          <cell r="E218" t="str">
            <v>รพช.</v>
          </cell>
          <cell r="F218">
            <v>6</v>
          </cell>
          <cell r="G218" t="str">
            <v>รพช.F2 30,000 - 60,000</v>
          </cell>
          <cell r="H218">
            <v>59848770.689999998</v>
          </cell>
          <cell r="I218">
            <v>94267</v>
          </cell>
          <cell r="J218">
            <v>634.88570432919255</v>
          </cell>
          <cell r="K218">
            <v>820.76520407909777</v>
          </cell>
          <cell r="L218">
            <v>20939632.039999999</v>
          </cell>
          <cell r="M218">
            <v>2004.35</v>
          </cell>
          <cell r="N218">
            <v>10447.093591438621</v>
          </cell>
          <cell r="O218">
            <v>19399.24998639138</v>
          </cell>
        </row>
        <row r="219">
          <cell r="C219" t="str">
            <v>11222</v>
          </cell>
          <cell r="D219" t="str">
            <v>รพ.สว่างอารมณ์</v>
          </cell>
          <cell r="E219" t="str">
            <v>รพช.</v>
          </cell>
          <cell r="F219">
            <v>5</v>
          </cell>
          <cell r="G219" t="str">
            <v>รพช.F2 &lt;=30,000</v>
          </cell>
          <cell r="H219">
            <v>32547575.800000001</v>
          </cell>
          <cell r="I219">
            <v>43260</v>
          </cell>
          <cell r="J219">
            <v>752.37114655570963</v>
          </cell>
          <cell r="K219">
            <v>884.79288545402824</v>
          </cell>
          <cell r="L219">
            <v>13385980.630000001</v>
          </cell>
          <cell r="M219">
            <v>873.95</v>
          </cell>
          <cell r="N219">
            <v>15316.643549402141</v>
          </cell>
          <cell r="O219">
            <v>21024.811224353602</v>
          </cell>
        </row>
        <row r="220">
          <cell r="C220" t="str">
            <v>11223</v>
          </cell>
          <cell r="D220" t="str">
            <v>รพ.หนองฉาง</v>
          </cell>
          <cell r="E220" t="str">
            <v>รพช.</v>
          </cell>
          <cell r="F220">
            <v>9</v>
          </cell>
          <cell r="G220" t="str">
            <v>รพช.F1 &lt;=50,000</v>
          </cell>
          <cell r="H220">
            <v>52270603.549999997</v>
          </cell>
          <cell r="I220">
            <v>107482</v>
          </cell>
          <cell r="J220">
            <v>486.31960281721587</v>
          </cell>
          <cell r="K220">
            <v>810.90815440706058</v>
          </cell>
          <cell r="L220">
            <v>31363442.920000002</v>
          </cell>
          <cell r="M220">
            <v>2465.9299999999998</v>
          </cell>
          <cell r="N220">
            <v>12718.707716764062</v>
          </cell>
          <cell r="O220">
            <v>20210.104395758088</v>
          </cell>
        </row>
        <row r="221">
          <cell r="C221" t="str">
            <v>11224</v>
          </cell>
          <cell r="D221" t="str">
            <v>รพ.หนองขาหย่าง</v>
          </cell>
          <cell r="E221" t="str">
            <v>รพช.</v>
          </cell>
          <cell r="F221">
            <v>2</v>
          </cell>
          <cell r="G221" t="str">
            <v>รพช.F3 &lt;=15,000</v>
          </cell>
          <cell r="H221">
            <v>15323915.16</v>
          </cell>
          <cell r="I221">
            <v>26484</v>
          </cell>
          <cell r="J221">
            <v>578.61029904848215</v>
          </cell>
          <cell r="K221">
            <v>1162.2154112567262</v>
          </cell>
          <cell r="L221">
            <v>3127638.34</v>
          </cell>
          <cell r="M221">
            <v>358.18</v>
          </cell>
          <cell r="N221">
            <v>8732.0295382210061</v>
          </cell>
          <cell r="O221">
            <v>29920.789608202424</v>
          </cell>
        </row>
        <row r="222">
          <cell r="C222" t="str">
            <v>11225</v>
          </cell>
          <cell r="D222" t="str">
            <v>รพ.บ้านไร่</v>
          </cell>
          <cell r="E222" t="str">
            <v>รพช.</v>
          </cell>
          <cell r="F222">
            <v>6</v>
          </cell>
          <cell r="G222" t="str">
            <v>รพช.F2 30,000 - 60,000</v>
          </cell>
          <cell r="H222">
            <v>40153749.479999997</v>
          </cell>
          <cell r="I222">
            <v>79209</v>
          </cell>
          <cell r="J222">
            <v>506.93418020679462</v>
          </cell>
          <cell r="K222">
            <v>820.76520407909777</v>
          </cell>
          <cell r="L222">
            <v>18468522.649999999</v>
          </cell>
          <cell r="M222">
            <v>1288.32</v>
          </cell>
          <cell r="N222">
            <v>14335.35352241679</v>
          </cell>
          <cell r="O222">
            <v>19399.24998639138</v>
          </cell>
        </row>
        <row r="223">
          <cell r="C223" t="str">
            <v>11226</v>
          </cell>
          <cell r="D223" t="str">
            <v>รพ.ลานสัก</v>
          </cell>
          <cell r="E223" t="str">
            <v>รพช.</v>
          </cell>
          <cell r="F223">
            <v>6</v>
          </cell>
          <cell r="G223" t="str">
            <v>รพช.F2 30,000 - 60,000</v>
          </cell>
          <cell r="H223">
            <v>40692556.899999999</v>
          </cell>
          <cell r="I223">
            <v>66820</v>
          </cell>
          <cell r="J223">
            <v>608.98768183178686</v>
          </cell>
          <cell r="K223">
            <v>820.76520407909777</v>
          </cell>
          <cell r="L223">
            <v>22247982.969999999</v>
          </cell>
          <cell r="M223">
            <v>1719.9</v>
          </cell>
          <cell r="N223">
            <v>12935.625891040176</v>
          </cell>
          <cell r="O223">
            <v>19399.24998639138</v>
          </cell>
        </row>
        <row r="224">
          <cell r="C224" t="str">
            <v>11227</v>
          </cell>
          <cell r="D224" t="str">
            <v>รพ.ห้วยคต</v>
          </cell>
          <cell r="E224" t="str">
            <v>รพช.</v>
          </cell>
          <cell r="F224">
            <v>5</v>
          </cell>
          <cell r="G224" t="str">
            <v>รพช.F2 &lt;=30,000</v>
          </cell>
          <cell r="H224">
            <v>19177481.5</v>
          </cell>
          <cell r="I224">
            <v>36686</v>
          </cell>
          <cell r="J224">
            <v>522.74659270566428</v>
          </cell>
          <cell r="K224">
            <v>884.79288545402824</v>
          </cell>
          <cell r="L224">
            <v>13775566.720000001</v>
          </cell>
          <cell r="M224">
            <v>695.5</v>
          </cell>
          <cell r="N224">
            <v>19806.709877785768</v>
          </cell>
          <cell r="O224">
            <v>21024.811224353602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 t="str">
            <v>10698</v>
          </cell>
          <cell r="D227" t="str">
            <v>รพ.นครนายก</v>
          </cell>
          <cell r="E227" t="str">
            <v>รพท.</v>
          </cell>
          <cell r="F227">
            <v>16</v>
          </cell>
          <cell r="G227" t="str">
            <v>รพท.S &lt;=400</v>
          </cell>
          <cell r="H227">
            <v>157560634.75</v>
          </cell>
          <cell r="I227">
            <v>179203</v>
          </cell>
          <cell r="J227">
            <v>879.2298943098051</v>
          </cell>
          <cell r="K227">
            <v>990.13096843143853</v>
          </cell>
          <cell r="L227">
            <v>200975486.74000001</v>
          </cell>
          <cell r="M227">
            <v>13776.4</v>
          </cell>
          <cell r="N227">
            <v>14588.389328126363</v>
          </cell>
          <cell r="O227">
            <v>16691.958163887437</v>
          </cell>
        </row>
        <row r="228">
          <cell r="C228" t="str">
            <v>10863</v>
          </cell>
          <cell r="D228" t="str">
            <v>รพ.ปากพลี</v>
          </cell>
          <cell r="E228" t="str">
            <v>รพช.</v>
          </cell>
          <cell r="F228">
            <v>2</v>
          </cell>
          <cell r="G228" t="str">
            <v>รพช.F3 &lt;=15,000</v>
          </cell>
          <cell r="H228">
            <v>32107890.489999998</v>
          </cell>
          <cell r="I228">
            <v>44603</v>
          </cell>
          <cell r="J228">
            <v>719.85943748178374</v>
          </cell>
          <cell r="K228">
            <v>1162.2154112567262</v>
          </cell>
          <cell r="L228">
            <v>3361723.08</v>
          </cell>
          <cell r="M228">
            <v>280.43</v>
          </cell>
          <cell r="N228">
            <v>11987.744107263845</v>
          </cell>
          <cell r="O228">
            <v>29920.789608202424</v>
          </cell>
        </row>
        <row r="229">
          <cell r="C229" t="str">
            <v>10864</v>
          </cell>
          <cell r="D229" t="str">
            <v>รพ.บ้านนา</v>
          </cell>
          <cell r="E229" t="str">
            <v>รพช.</v>
          </cell>
          <cell r="F229">
            <v>6</v>
          </cell>
          <cell r="G229" t="str">
            <v>รพช.F2 30,000 - 60,000</v>
          </cell>
          <cell r="H229">
            <v>49349765.68</v>
          </cell>
          <cell r="I229">
            <v>84448</v>
          </cell>
          <cell r="J229">
            <v>584.38051439939375</v>
          </cell>
          <cell r="K229">
            <v>820.76520407909777</v>
          </cell>
          <cell r="L229">
            <v>27377276.440000001</v>
          </cell>
          <cell r="M229">
            <v>1526.55</v>
          </cell>
          <cell r="N229">
            <v>17934.084333955652</v>
          </cell>
          <cell r="O229">
            <v>19399.24998639138</v>
          </cell>
        </row>
        <row r="230">
          <cell r="C230" t="str">
            <v>10865</v>
          </cell>
          <cell r="D230" t="str">
            <v>รพ.องครักษ์</v>
          </cell>
          <cell r="E230" t="str">
            <v>รพช.</v>
          </cell>
          <cell r="F230">
            <v>5</v>
          </cell>
          <cell r="G230" t="str">
            <v>รพช.F2 &lt;=30,000</v>
          </cell>
          <cell r="H230">
            <v>40578404.649999999</v>
          </cell>
          <cell r="I230">
            <v>56817</v>
          </cell>
          <cell r="J230">
            <v>714.19477709136345</v>
          </cell>
          <cell r="K230">
            <v>884.79288545402824</v>
          </cell>
          <cell r="L230">
            <v>13925993.84</v>
          </cell>
          <cell r="M230">
            <v>840.63</v>
          </cell>
          <cell r="N230">
            <v>16566.139490620131</v>
          </cell>
          <cell r="O230">
            <v>21024.811224353602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C232" t="str">
            <v>10686</v>
          </cell>
          <cell r="D232" t="str">
            <v>รพ.พระนั่งเกล้า</v>
          </cell>
          <cell r="E232" t="str">
            <v>รพศ.</v>
          </cell>
          <cell r="F232">
            <v>18</v>
          </cell>
          <cell r="G232" t="str">
            <v>รพศ.A &lt;=700</v>
          </cell>
          <cell r="H232">
            <v>507647317.69999999</v>
          </cell>
          <cell r="I232">
            <v>386564</v>
          </cell>
          <cell r="J232">
            <v>1313.2296791734357</v>
          </cell>
          <cell r="K232">
            <v>1267.5515165847883</v>
          </cell>
          <cell r="L232">
            <v>498700972.98000002</v>
          </cell>
          <cell r="M232">
            <v>28238.02</v>
          </cell>
          <cell r="N232">
            <v>17660.62114057572</v>
          </cell>
          <cell r="O232">
            <v>18737.951461876841</v>
          </cell>
        </row>
        <row r="233">
          <cell r="C233" t="str">
            <v>10756</v>
          </cell>
          <cell r="D233" t="str">
            <v>รพ.บางกรวย</v>
          </cell>
          <cell r="E233" t="str">
            <v>รพช.</v>
          </cell>
          <cell r="F233">
            <v>9</v>
          </cell>
          <cell r="G233" t="str">
            <v>รพช.F1 &lt;=50,000</v>
          </cell>
          <cell r="H233">
            <v>82731106.400000006</v>
          </cell>
          <cell r="I233">
            <v>93759</v>
          </cell>
          <cell r="J233">
            <v>882.38042641239781</v>
          </cell>
          <cell r="K233">
            <v>810.90815440706058</v>
          </cell>
          <cell r="L233">
            <v>28663294.699999999</v>
          </cell>
          <cell r="M233">
            <v>1147.1099999999999</v>
          </cell>
          <cell r="N233">
            <v>24987.398505810255</v>
          </cell>
          <cell r="O233">
            <v>20210.104395758088</v>
          </cell>
        </row>
        <row r="234">
          <cell r="C234" t="str">
            <v>10757</v>
          </cell>
          <cell r="D234" t="str">
            <v>รพ.บางใหญ่</v>
          </cell>
          <cell r="E234" t="str">
            <v>รพช.</v>
          </cell>
          <cell r="F234">
            <v>12</v>
          </cell>
          <cell r="G234" t="str">
            <v>รพช. M2 &lt;=100</v>
          </cell>
          <cell r="H234">
            <v>76508923.939999998</v>
          </cell>
          <cell r="I234">
            <v>124556</v>
          </cell>
          <cell r="J234">
            <v>614.2532189537236</v>
          </cell>
          <cell r="K234">
            <v>877.15926546342757</v>
          </cell>
          <cell r="L234">
            <v>52282832.719999999</v>
          </cell>
          <cell r="M234">
            <v>2569.02</v>
          </cell>
          <cell r="N234">
            <v>20351.275085441142</v>
          </cell>
          <cell r="O234">
            <v>19540.42780069427</v>
          </cell>
        </row>
        <row r="235">
          <cell r="C235" t="str">
            <v>10758</v>
          </cell>
          <cell r="D235" t="str">
            <v>รพ.บางบัวทอง</v>
          </cell>
          <cell r="E235" t="str">
            <v>รพช.</v>
          </cell>
          <cell r="F235">
            <v>12</v>
          </cell>
          <cell r="G235" t="str">
            <v>รพช. M2 &lt;=100</v>
          </cell>
          <cell r="H235">
            <v>79589128.469999999</v>
          </cell>
          <cell r="I235">
            <v>103216</v>
          </cell>
          <cell r="J235">
            <v>771.09293588203377</v>
          </cell>
          <cell r="K235">
            <v>877.15926546342757</v>
          </cell>
          <cell r="L235">
            <v>41163265.229999997</v>
          </cell>
          <cell r="M235">
            <v>2356.44</v>
          </cell>
          <cell r="N235">
            <v>17468.412193817792</v>
          </cell>
          <cell r="O235">
            <v>19540.42780069427</v>
          </cell>
        </row>
        <row r="236">
          <cell r="C236" t="str">
            <v>10759</v>
          </cell>
          <cell r="D236" t="str">
            <v>รพ.ไทรน้อย</v>
          </cell>
          <cell r="E236" t="str">
            <v>รพช.</v>
          </cell>
          <cell r="F236">
            <v>6</v>
          </cell>
          <cell r="G236" t="str">
            <v>รพช.F2 30,000 - 60,000</v>
          </cell>
          <cell r="H236">
            <v>50364003.950000003</v>
          </cell>
          <cell r="I236">
            <v>98275</v>
          </cell>
          <cell r="J236">
            <v>512.48032510811504</v>
          </cell>
          <cell r="K236">
            <v>820.76520407909777</v>
          </cell>
          <cell r="L236">
            <v>26360598.75</v>
          </cell>
          <cell r="M236">
            <v>1576.32</v>
          </cell>
          <cell r="N236">
            <v>16722.872735231427</v>
          </cell>
          <cell r="O236">
            <v>19399.24998639138</v>
          </cell>
        </row>
        <row r="237">
          <cell r="C237" t="str">
            <v>10760</v>
          </cell>
          <cell r="D237" t="str">
            <v>รพ.ปากเกร็ด</v>
          </cell>
          <cell r="E237" t="str">
            <v>รพช.</v>
          </cell>
          <cell r="F237">
            <v>10</v>
          </cell>
          <cell r="G237" t="str">
            <v>รพช.F1 50,000-100,000</v>
          </cell>
          <cell r="H237">
            <v>86631966.510000005</v>
          </cell>
          <cell r="I237">
            <v>109535</v>
          </cell>
          <cell r="J237">
            <v>790.90671027525457</v>
          </cell>
          <cell r="K237">
            <v>807.02104028137239</v>
          </cell>
          <cell r="L237">
            <v>42466351.780000001</v>
          </cell>
          <cell r="M237">
            <v>1729.51</v>
          </cell>
          <cell r="N237">
            <v>24553.978745425007</v>
          </cell>
          <cell r="O237">
            <v>16973.737951004379</v>
          </cell>
        </row>
        <row r="238">
          <cell r="C238" t="str">
            <v>28875</v>
          </cell>
          <cell r="D238" t="str">
            <v>รพ.บางบัวทอง ๒</v>
          </cell>
          <cell r="E238" t="str">
            <v>รพช.</v>
          </cell>
          <cell r="F238">
            <v>2</v>
          </cell>
          <cell r="G238" t="str">
            <v>รพช.F3 &lt;=15,000</v>
          </cell>
          <cell r="H238">
            <v>20948985.41</v>
          </cell>
          <cell r="I238">
            <v>22132</v>
          </cell>
          <cell r="J238">
            <v>946.54732559190313</v>
          </cell>
          <cell r="K238">
            <v>1162.2154112567262</v>
          </cell>
          <cell r="L238">
            <v>6796304.0300000003</v>
          </cell>
          <cell r="M238">
            <v>196.42</v>
          </cell>
          <cell r="N238">
            <v>34600.875827308832</v>
          </cell>
          <cell r="O238">
            <v>29920.789608202424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C240" t="str">
            <v>10687</v>
          </cell>
          <cell r="D240" t="str">
            <v>รพ.ปทุมธานี</v>
          </cell>
          <cell r="E240" t="str">
            <v>รพท.</v>
          </cell>
          <cell r="F240">
            <v>17</v>
          </cell>
          <cell r="G240" t="str">
            <v>รพท.S &gt;400</v>
          </cell>
          <cell r="H240">
            <v>202699786.90000001</v>
          </cell>
          <cell r="I240">
            <v>328170</v>
          </cell>
          <cell r="J240">
            <v>617.66702288448062</v>
          </cell>
          <cell r="K240">
            <v>995.48779187144828</v>
          </cell>
          <cell r="L240">
            <v>344308196.18000001</v>
          </cell>
          <cell r="M240">
            <v>25055.78</v>
          </cell>
          <cell r="N240">
            <v>13741.667438810528</v>
          </cell>
          <cell r="O240">
            <v>16509.344630923799</v>
          </cell>
        </row>
        <row r="241">
          <cell r="C241" t="str">
            <v>10761</v>
          </cell>
          <cell r="D241" t="str">
            <v>รพ.คลองหลวง</v>
          </cell>
          <cell r="E241" t="str">
            <v>รพช.</v>
          </cell>
          <cell r="F241">
            <v>7</v>
          </cell>
          <cell r="G241" t="str">
            <v>รพช.F2 60,000-90,000</v>
          </cell>
          <cell r="H241">
            <v>68830307.980000004</v>
          </cell>
          <cell r="I241">
            <v>79179</v>
          </cell>
          <cell r="J241">
            <v>869.30004142512541</v>
          </cell>
          <cell r="K241">
            <v>907.15888629902452</v>
          </cell>
          <cell r="L241">
            <v>19672159.199999999</v>
          </cell>
          <cell r="M241">
            <v>1113.44</v>
          </cell>
          <cell r="N241">
            <v>17667.911337835896</v>
          </cell>
          <cell r="O241">
            <v>22807.987436377582</v>
          </cell>
        </row>
        <row r="242">
          <cell r="C242" t="str">
            <v>10762</v>
          </cell>
          <cell r="D242" t="str">
            <v>รพ.ธัญบุรี</v>
          </cell>
          <cell r="E242" t="str">
            <v>รพช.</v>
          </cell>
          <cell r="F242">
            <v>12</v>
          </cell>
          <cell r="G242" t="str">
            <v>รพช. M2 &lt;=100</v>
          </cell>
          <cell r="H242">
            <v>80028046.319999993</v>
          </cell>
          <cell r="I242">
            <v>82728</v>
          </cell>
          <cell r="J242">
            <v>967.36348418914986</v>
          </cell>
          <cell r="K242">
            <v>877.15926546342757</v>
          </cell>
          <cell r="L242">
            <v>22727739.170000002</v>
          </cell>
          <cell r="M242">
            <v>1243.4000000000001</v>
          </cell>
          <cell r="N242">
            <v>18278.702887244654</v>
          </cell>
          <cell r="O242">
            <v>19540.42780069427</v>
          </cell>
        </row>
        <row r="243">
          <cell r="C243" t="str">
            <v>10763</v>
          </cell>
          <cell r="D243" t="str">
            <v>รพ.ประชาธิปัตย์</v>
          </cell>
          <cell r="E243" t="str">
            <v>รพช.</v>
          </cell>
          <cell r="F243">
            <v>6</v>
          </cell>
          <cell r="G243" t="str">
            <v>รพช.F2 30,000 - 60,000</v>
          </cell>
          <cell r="H243">
            <v>48070870.43</v>
          </cell>
          <cell r="I243">
            <v>68664</v>
          </cell>
          <cell r="J243">
            <v>700.08840775369913</v>
          </cell>
          <cell r="K243">
            <v>820.76520407909777</v>
          </cell>
          <cell r="L243">
            <v>14568394.09</v>
          </cell>
          <cell r="M243">
            <v>622.63</v>
          </cell>
          <cell r="N243">
            <v>23398.156352890161</v>
          </cell>
          <cell r="O243">
            <v>19399.24998639138</v>
          </cell>
        </row>
        <row r="244">
          <cell r="C244" t="str">
            <v>10764</v>
          </cell>
          <cell r="D244" t="str">
            <v>รพ.หนองเสือ</v>
          </cell>
          <cell r="E244" t="str">
            <v>รพช.</v>
          </cell>
          <cell r="F244">
            <v>6</v>
          </cell>
          <cell r="G244" t="str">
            <v>รพช.F2 30,000 - 60,000</v>
          </cell>
          <cell r="H244">
            <v>37916014.939999998</v>
          </cell>
          <cell r="I244">
            <v>44655</v>
          </cell>
          <cell r="J244">
            <v>849.08778277908402</v>
          </cell>
          <cell r="K244">
            <v>820.76520407909777</v>
          </cell>
          <cell r="L244">
            <v>9711969.8200000003</v>
          </cell>
          <cell r="M244">
            <v>730.97</v>
          </cell>
          <cell r="N244">
            <v>13286.413696868545</v>
          </cell>
          <cell r="O244">
            <v>19399.24998639138</v>
          </cell>
        </row>
        <row r="245">
          <cell r="C245" t="str">
            <v>10765</v>
          </cell>
          <cell r="D245" t="str">
            <v>รพ.ลาดหลุมแก้ว</v>
          </cell>
          <cell r="E245" t="str">
            <v>รพช.</v>
          </cell>
          <cell r="F245">
            <v>5</v>
          </cell>
          <cell r="G245" t="str">
            <v>รพช.F2 &lt;=30,000</v>
          </cell>
          <cell r="H245">
            <v>35805577.170000002</v>
          </cell>
          <cell r="I245">
            <v>50979</v>
          </cell>
          <cell r="J245">
            <v>702.35934737833225</v>
          </cell>
          <cell r="K245">
            <v>884.79288545402824</v>
          </cell>
          <cell r="L245">
            <v>11450569.67</v>
          </cell>
          <cell r="M245">
            <v>582.83000000000004</v>
          </cell>
          <cell r="N245">
            <v>19646.500128682463</v>
          </cell>
          <cell r="O245">
            <v>21024.811224353602</v>
          </cell>
        </row>
        <row r="246">
          <cell r="C246" t="str">
            <v>10766</v>
          </cell>
          <cell r="D246" t="str">
            <v>รพ.ลำลูกกา</v>
          </cell>
          <cell r="E246" t="str">
            <v>รพช.</v>
          </cell>
          <cell r="F246">
            <v>6</v>
          </cell>
          <cell r="G246" t="str">
            <v>รพช.F2 30,000 - 60,000</v>
          </cell>
          <cell r="H246">
            <v>58551611.68</v>
          </cell>
          <cell r="I246">
            <v>75719</v>
          </cell>
          <cell r="J246">
            <v>773.27502581914712</v>
          </cell>
          <cell r="K246">
            <v>820.76520407909777</v>
          </cell>
          <cell r="L246">
            <v>19102836.620000001</v>
          </cell>
          <cell r="M246">
            <v>1073.6500000000001</v>
          </cell>
          <cell r="N246">
            <v>17792.424551762677</v>
          </cell>
          <cell r="O246">
            <v>19399.24998639138</v>
          </cell>
        </row>
        <row r="247">
          <cell r="C247" t="str">
            <v>10767</v>
          </cell>
          <cell r="D247" t="str">
            <v>รพ.สามโคก</v>
          </cell>
          <cell r="E247" t="str">
            <v>รพช.</v>
          </cell>
          <cell r="F247">
            <v>5</v>
          </cell>
          <cell r="G247" t="str">
            <v>รพช.F2 &lt;=30,000</v>
          </cell>
          <cell r="H247">
            <v>28088158.93</v>
          </cell>
          <cell r="I247">
            <v>32817</v>
          </cell>
          <cell r="J247">
            <v>855.90270073437546</v>
          </cell>
          <cell r="K247">
            <v>884.79288545402824</v>
          </cell>
          <cell r="L247">
            <v>8292320.0800000001</v>
          </cell>
          <cell r="M247">
            <v>470.68</v>
          </cell>
          <cell r="N247">
            <v>17617.744709781593</v>
          </cell>
          <cell r="O247">
            <v>21024.811224353602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C249" t="str">
            <v>10660</v>
          </cell>
          <cell r="D249" t="str">
            <v>รพ.พระนครศรีอยุธยา</v>
          </cell>
          <cell r="E249" t="str">
            <v>รพศ.</v>
          </cell>
          <cell r="F249">
            <v>18</v>
          </cell>
          <cell r="G249" t="str">
            <v>รพศ.A &lt;=700</v>
          </cell>
          <cell r="H249">
            <v>282843325.73000002</v>
          </cell>
          <cell r="I249">
            <v>293407</v>
          </cell>
          <cell r="J249">
            <v>963.99651586362972</v>
          </cell>
          <cell r="K249">
            <v>1267.5515165847883</v>
          </cell>
          <cell r="L249">
            <v>447852260.66000003</v>
          </cell>
          <cell r="M249">
            <v>26952.31</v>
          </cell>
          <cell r="N249">
            <v>16616.470375266537</v>
          </cell>
          <cell r="O249">
            <v>18737.951461876841</v>
          </cell>
        </row>
        <row r="250">
          <cell r="C250" t="str">
            <v>10688</v>
          </cell>
          <cell r="D250" t="str">
            <v>รพ.เสนา</v>
          </cell>
          <cell r="E250" t="str">
            <v>รพท.</v>
          </cell>
          <cell r="F250">
            <v>15</v>
          </cell>
          <cell r="G250" t="str">
            <v>รพท. M1 &gt;200</v>
          </cell>
          <cell r="H250">
            <v>119636575.62</v>
          </cell>
          <cell r="I250">
            <v>141787</v>
          </cell>
          <cell r="J250">
            <v>843.7767610570786</v>
          </cell>
          <cell r="K250">
            <v>858.39261825701305</v>
          </cell>
          <cell r="L250">
            <v>117906644.51000001</v>
          </cell>
          <cell r="M250">
            <v>7672.6</v>
          </cell>
          <cell r="N250">
            <v>15367.234641451398</v>
          </cell>
          <cell r="O250">
            <v>18079.777987795933</v>
          </cell>
        </row>
        <row r="251">
          <cell r="C251" t="str">
            <v>10768</v>
          </cell>
          <cell r="D251" t="str">
            <v>รพ.ท่าเรือ</v>
          </cell>
          <cell r="E251" t="str">
            <v>รพช.</v>
          </cell>
          <cell r="F251">
            <v>5</v>
          </cell>
          <cell r="G251" t="str">
            <v>รพช.F2 &lt;=30,000</v>
          </cell>
          <cell r="H251">
            <v>37235873.299999997</v>
          </cell>
          <cell r="I251">
            <v>67656</v>
          </cell>
          <cell r="J251">
            <v>550.37059979898299</v>
          </cell>
          <cell r="K251">
            <v>884.79288545402824</v>
          </cell>
          <cell r="L251">
            <v>12542602.609999999</v>
          </cell>
          <cell r="M251">
            <v>906.95</v>
          </cell>
          <cell r="N251">
            <v>13829.431181432272</v>
          </cell>
          <cell r="O251">
            <v>21024.811224353602</v>
          </cell>
        </row>
        <row r="252">
          <cell r="C252" t="str">
            <v>10769</v>
          </cell>
          <cell r="D252" t="str">
            <v>รพ.สมเด็จพระสังฆราช(นครหลวง)</v>
          </cell>
          <cell r="E252" t="str">
            <v>รพช.</v>
          </cell>
          <cell r="F252">
            <v>5</v>
          </cell>
          <cell r="G252" t="str">
            <v>รพช.F2 &lt;=30,000</v>
          </cell>
          <cell r="H252">
            <v>33635369.950000003</v>
          </cell>
          <cell r="I252">
            <v>42144</v>
          </cell>
          <cell r="J252">
            <v>798.10577899582393</v>
          </cell>
          <cell r="K252">
            <v>884.79288545402824</v>
          </cell>
          <cell r="L252">
            <v>9167082.0600000005</v>
          </cell>
          <cell r="M252">
            <v>395.2</v>
          </cell>
          <cell r="N252">
            <v>23196.057844129558</v>
          </cell>
          <cell r="O252">
            <v>21024.811224353602</v>
          </cell>
        </row>
        <row r="253">
          <cell r="C253" t="str">
            <v>10770</v>
          </cell>
          <cell r="D253" t="str">
            <v>รพ.บางไทร</v>
          </cell>
          <cell r="E253" t="str">
            <v>รพช.</v>
          </cell>
          <cell r="F253">
            <v>5</v>
          </cell>
          <cell r="G253" t="str">
            <v>รพช.F2 &lt;=30,000</v>
          </cell>
          <cell r="H253">
            <v>31559217.379999999</v>
          </cell>
          <cell r="I253">
            <v>40023</v>
          </cell>
          <cell r="J253">
            <v>788.52703145691225</v>
          </cell>
          <cell r="K253">
            <v>884.79288545402824</v>
          </cell>
          <cell r="L253">
            <v>8875960.2899999991</v>
          </cell>
          <cell r="M253">
            <v>382.47</v>
          </cell>
          <cell r="N253">
            <v>23206.945093732837</v>
          </cell>
          <cell r="O253">
            <v>21024.811224353602</v>
          </cell>
        </row>
        <row r="254">
          <cell r="C254" t="str">
            <v>10771</v>
          </cell>
          <cell r="D254" t="str">
            <v>รพ.บางบาล</v>
          </cell>
          <cell r="E254" t="str">
            <v>รพช.</v>
          </cell>
          <cell r="F254">
            <v>5</v>
          </cell>
          <cell r="G254" t="str">
            <v>รพช.F2 &lt;=30,000</v>
          </cell>
          <cell r="H254">
            <v>24905085.440000001</v>
          </cell>
          <cell r="I254">
            <v>32396</v>
          </cell>
          <cell r="J254">
            <v>768.77038646746519</v>
          </cell>
          <cell r="K254">
            <v>884.79288545402824</v>
          </cell>
          <cell r="L254">
            <v>5992433.6699999999</v>
          </cell>
          <cell r="M254">
            <v>301.24</v>
          </cell>
          <cell r="N254">
            <v>19892.556333820208</v>
          </cell>
          <cell r="O254">
            <v>21024.811224353602</v>
          </cell>
        </row>
        <row r="255">
          <cell r="C255" t="str">
            <v>10772</v>
          </cell>
          <cell r="D255" t="str">
            <v>รพ.บางปะอิน</v>
          </cell>
          <cell r="E255" t="str">
            <v>รพช.</v>
          </cell>
          <cell r="F255">
            <v>12</v>
          </cell>
          <cell r="G255" t="str">
            <v>รพช. M2 &lt;=100</v>
          </cell>
          <cell r="H255">
            <v>62096628.390000001</v>
          </cell>
          <cell r="I255">
            <v>95215</v>
          </cell>
          <cell r="J255">
            <v>652.17274998687185</v>
          </cell>
          <cell r="K255">
            <v>877.15926546342757</v>
          </cell>
          <cell r="L255">
            <v>32572571.469999999</v>
          </cell>
          <cell r="M255">
            <v>2031.28</v>
          </cell>
          <cell r="N255">
            <v>16035.490661061005</v>
          </cell>
          <cell r="O255">
            <v>19540.42780069427</v>
          </cell>
        </row>
        <row r="256">
          <cell r="C256" t="str">
            <v>10773</v>
          </cell>
          <cell r="D256" t="str">
            <v>รพ.บางปะหัน</v>
          </cell>
          <cell r="E256" t="str">
            <v>รพช.</v>
          </cell>
          <cell r="F256">
            <v>5</v>
          </cell>
          <cell r="G256" t="str">
            <v>รพช.F2 &lt;=30,000</v>
          </cell>
          <cell r="H256">
            <v>28905493.66</v>
          </cell>
          <cell r="I256">
            <v>48264</v>
          </cell>
          <cell r="J256">
            <v>598.90381360848664</v>
          </cell>
          <cell r="K256">
            <v>884.79288545402824</v>
          </cell>
          <cell r="L256">
            <v>9312120.5500000007</v>
          </cell>
          <cell r="M256">
            <v>682.58</v>
          </cell>
          <cell r="N256">
            <v>13642.533549181049</v>
          </cell>
          <cell r="O256">
            <v>21024.811224353602</v>
          </cell>
        </row>
        <row r="257">
          <cell r="C257" t="str">
            <v>10774</v>
          </cell>
          <cell r="D257" t="str">
            <v>รพ.ผักไห่</v>
          </cell>
          <cell r="E257" t="str">
            <v>รพช.</v>
          </cell>
          <cell r="F257">
            <v>5</v>
          </cell>
          <cell r="G257" t="str">
            <v>รพช.F2 &lt;=30,000</v>
          </cell>
          <cell r="H257">
            <v>30455242.489999998</v>
          </cell>
          <cell r="I257">
            <v>47758</v>
          </cell>
          <cell r="J257">
            <v>637.6992857741111</v>
          </cell>
          <cell r="K257">
            <v>884.79288545402824</v>
          </cell>
          <cell r="L257">
            <v>10690534.98</v>
          </cell>
          <cell r="M257">
            <v>730.64</v>
          </cell>
          <cell r="N257">
            <v>14631.740638344467</v>
          </cell>
          <cell r="O257">
            <v>21024.811224353602</v>
          </cell>
        </row>
        <row r="258">
          <cell r="C258" t="str">
            <v>10775</v>
          </cell>
          <cell r="D258" t="str">
            <v>รพ.ภาชี</v>
          </cell>
          <cell r="E258" t="str">
            <v>รพช.</v>
          </cell>
          <cell r="F258">
            <v>5</v>
          </cell>
          <cell r="G258" t="str">
            <v>รพช.F2 &lt;=30,000</v>
          </cell>
          <cell r="H258">
            <v>24282033.359999999</v>
          </cell>
          <cell r="I258">
            <v>50154</v>
          </cell>
          <cell r="J258">
            <v>484.14948678071539</v>
          </cell>
          <cell r="K258">
            <v>884.79288545402824</v>
          </cell>
          <cell r="L258">
            <v>12114739.32</v>
          </cell>
          <cell r="M258">
            <v>977.5</v>
          </cell>
          <cell r="N258">
            <v>12393.595212276216</v>
          </cell>
          <cell r="O258">
            <v>21024.811224353602</v>
          </cell>
        </row>
        <row r="259">
          <cell r="C259" t="str">
            <v>10776</v>
          </cell>
          <cell r="D259" t="str">
            <v>รพ.ลาดบัวหลวง</v>
          </cell>
          <cell r="E259" t="str">
            <v>รพช.</v>
          </cell>
          <cell r="F259">
            <v>5</v>
          </cell>
          <cell r="G259" t="str">
            <v>รพช.F2 &lt;=30,000</v>
          </cell>
          <cell r="H259">
            <v>30672105.449999999</v>
          </cell>
          <cell r="I259">
            <v>45593</v>
          </cell>
          <cell r="J259">
            <v>672.73716250301584</v>
          </cell>
          <cell r="K259">
            <v>884.79288545402824</v>
          </cell>
          <cell r="L259">
            <v>9779259.9800000004</v>
          </cell>
          <cell r="M259">
            <v>457.68</v>
          </cell>
          <cell r="N259">
            <v>21367.024951931482</v>
          </cell>
          <cell r="O259">
            <v>21024.811224353602</v>
          </cell>
        </row>
        <row r="260">
          <cell r="C260" t="str">
            <v>10777</v>
          </cell>
          <cell r="D260" t="str">
            <v>รพ.วังน้อย</v>
          </cell>
          <cell r="E260" t="str">
            <v>รพช.</v>
          </cell>
          <cell r="F260">
            <v>9</v>
          </cell>
          <cell r="G260" t="str">
            <v>รพช.F1 &lt;=50,000</v>
          </cell>
          <cell r="H260">
            <v>52296433.640000001</v>
          </cell>
          <cell r="I260">
            <v>69560</v>
          </cell>
          <cell r="J260">
            <v>751.81761989649226</v>
          </cell>
          <cell r="K260">
            <v>810.90815440706058</v>
          </cell>
          <cell r="L260">
            <v>15040525.550000001</v>
          </cell>
          <cell r="M260">
            <v>1011.07</v>
          </cell>
          <cell r="N260">
            <v>14875.849891698894</v>
          </cell>
          <cell r="O260">
            <v>20210.104395758088</v>
          </cell>
        </row>
        <row r="261">
          <cell r="C261" t="str">
            <v>10778</v>
          </cell>
          <cell r="D261" t="str">
            <v>รพ.บางซ้าย</v>
          </cell>
          <cell r="E261" t="str">
            <v>รพช.</v>
          </cell>
          <cell r="F261">
            <v>2</v>
          </cell>
          <cell r="G261" t="str">
            <v>รพช.F3 &lt;=15,000</v>
          </cell>
          <cell r="H261">
            <v>18575720.969999999</v>
          </cell>
          <cell r="I261">
            <v>22173</v>
          </cell>
          <cell r="J261">
            <v>837.76308889189545</v>
          </cell>
          <cell r="K261">
            <v>1162.2154112567262</v>
          </cell>
          <cell r="L261">
            <v>3497802.47</v>
          </cell>
          <cell r="M261">
            <v>208.38</v>
          </cell>
          <cell r="N261">
            <v>16785.691861023133</v>
          </cell>
          <cell r="O261">
            <v>29920.789608202424</v>
          </cell>
        </row>
        <row r="262">
          <cell r="C262" t="str">
            <v>10779</v>
          </cell>
          <cell r="D262" t="str">
            <v>รพ.อุทัย</v>
          </cell>
          <cell r="E262" t="str">
            <v>รพช.</v>
          </cell>
          <cell r="F262">
            <v>5</v>
          </cell>
          <cell r="G262" t="str">
            <v>รพช.F2 &lt;=30,000</v>
          </cell>
          <cell r="H262">
            <v>40390686.329999998</v>
          </cell>
          <cell r="I262">
            <v>63304</v>
          </cell>
          <cell r="J262">
            <v>638.04319363705292</v>
          </cell>
          <cell r="K262">
            <v>884.79288545402824</v>
          </cell>
          <cell r="L262">
            <v>10050082.33</v>
          </cell>
          <cell r="M262">
            <v>731.68</v>
          </cell>
          <cell r="N262">
            <v>13735.62531434507</v>
          </cell>
          <cell r="O262">
            <v>21024.811224353602</v>
          </cell>
        </row>
        <row r="263">
          <cell r="C263" t="str">
            <v>10780</v>
          </cell>
          <cell r="D263" t="str">
            <v>รพ.มหาราช</v>
          </cell>
          <cell r="E263" t="str">
            <v>รพช.</v>
          </cell>
          <cell r="F263">
            <v>2</v>
          </cell>
          <cell r="G263" t="str">
            <v>รพช.F3 &lt;=15,000</v>
          </cell>
          <cell r="H263">
            <v>14482406.98</v>
          </cell>
          <cell r="I263">
            <v>27411</v>
          </cell>
          <cell r="J263">
            <v>528.34289081025872</v>
          </cell>
          <cell r="K263">
            <v>1162.2154112567262</v>
          </cell>
          <cell r="L263">
            <v>13160815.66</v>
          </cell>
          <cell r="M263">
            <v>262.16000000000003</v>
          </cell>
          <cell r="N263">
            <v>50201.463457430575</v>
          </cell>
          <cell r="O263">
            <v>29920.789608202424</v>
          </cell>
        </row>
        <row r="264">
          <cell r="C264" t="str">
            <v>10781</v>
          </cell>
          <cell r="D264" t="str">
            <v>รพ.บ้านแพรก</v>
          </cell>
          <cell r="E264" t="str">
            <v>รพช.</v>
          </cell>
          <cell r="F264">
            <v>2</v>
          </cell>
          <cell r="G264" t="str">
            <v>รพช.F3 &lt;=15,000</v>
          </cell>
          <cell r="H264">
            <v>22067348.73</v>
          </cell>
          <cell r="I264">
            <v>25739</v>
          </cell>
          <cell r="J264">
            <v>857.35066358444385</v>
          </cell>
          <cell r="K264">
            <v>1162.2154112567262</v>
          </cell>
          <cell r="L264">
            <v>5943642.3499999996</v>
          </cell>
          <cell r="M264">
            <v>241.83</v>
          </cell>
          <cell r="N264">
            <v>24577.77095480296</v>
          </cell>
          <cell r="O264">
            <v>29920.789608202424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C266" t="str">
            <v>10690</v>
          </cell>
          <cell r="D266" t="str">
            <v>รพ.พระนารายณ์มหาราช</v>
          </cell>
          <cell r="E266" t="str">
            <v>รพท.</v>
          </cell>
          <cell r="F266">
            <v>17</v>
          </cell>
          <cell r="G266" t="str">
            <v>รพท.S &gt;400</v>
          </cell>
          <cell r="H266">
            <v>213906894.13999999</v>
          </cell>
          <cell r="I266">
            <v>322670</v>
          </cell>
          <cell r="J266">
            <v>662.92774084978453</v>
          </cell>
          <cell r="K266">
            <v>995.48779187144828</v>
          </cell>
          <cell r="L266">
            <v>344395891.25</v>
          </cell>
          <cell r="M266">
            <v>17300.71</v>
          </cell>
          <cell r="N266">
            <v>19906.45998054415</v>
          </cell>
          <cell r="O266">
            <v>16509.344630923799</v>
          </cell>
        </row>
        <row r="267">
          <cell r="C267" t="str">
            <v>10691</v>
          </cell>
          <cell r="D267" t="str">
            <v>รพ.บ้านหมี่</v>
          </cell>
          <cell r="E267" t="str">
            <v>รพท.</v>
          </cell>
          <cell r="F267">
            <v>15</v>
          </cell>
          <cell r="G267" t="str">
            <v>รพท. M1 &gt;200</v>
          </cell>
          <cell r="H267">
            <v>94148567.700000003</v>
          </cell>
          <cell r="I267">
            <v>97152</v>
          </cell>
          <cell r="J267">
            <v>969.08522418478265</v>
          </cell>
          <cell r="K267">
            <v>858.39261825701305</v>
          </cell>
          <cell r="L267">
            <v>123867457.56999999</v>
          </cell>
          <cell r="M267">
            <v>5873.35</v>
          </cell>
          <cell r="N267">
            <v>21089.745642606005</v>
          </cell>
          <cell r="O267">
            <v>18079.777987795933</v>
          </cell>
        </row>
        <row r="268">
          <cell r="C268" t="str">
            <v>10789</v>
          </cell>
          <cell r="D268" t="str">
            <v>รพ.พัฒนานิคม</v>
          </cell>
          <cell r="E268" t="str">
            <v>รพช.</v>
          </cell>
          <cell r="F268">
            <v>6</v>
          </cell>
          <cell r="G268" t="str">
            <v>รพช.F2 30,000 - 60,000</v>
          </cell>
          <cell r="H268">
            <v>48599807.710000001</v>
          </cell>
          <cell r="I268">
            <v>71218</v>
          </cell>
          <cell r="J268">
            <v>682.40904981886604</v>
          </cell>
          <cell r="K268">
            <v>820.76520407909777</v>
          </cell>
          <cell r="L268">
            <v>19021038.02</v>
          </cell>
          <cell r="M268">
            <v>1342.22</v>
          </cell>
          <cell r="N268">
            <v>14171.326623057323</v>
          </cell>
          <cell r="O268">
            <v>19399.24998639138</v>
          </cell>
        </row>
        <row r="269">
          <cell r="C269" t="str">
            <v>10790</v>
          </cell>
          <cell r="D269" t="str">
            <v>รพ.โคกสำโรง</v>
          </cell>
          <cell r="E269" t="str">
            <v>รพช.</v>
          </cell>
          <cell r="F269">
            <v>13</v>
          </cell>
          <cell r="G269" t="str">
            <v>รพช. M2 &gt;100</v>
          </cell>
          <cell r="H269">
            <v>50028652.170000002</v>
          </cell>
          <cell r="I269">
            <v>85818</v>
          </cell>
          <cell r="J269">
            <v>582.96222435852621</v>
          </cell>
          <cell r="K269">
            <v>799.42025929244869</v>
          </cell>
          <cell r="L269">
            <v>50130107.380000003</v>
          </cell>
          <cell r="M269">
            <v>4282.99</v>
          </cell>
          <cell r="N269">
            <v>11704.465193708134</v>
          </cell>
          <cell r="O269">
            <v>18014.943161409661</v>
          </cell>
        </row>
        <row r="270">
          <cell r="C270" t="str">
            <v>10791</v>
          </cell>
          <cell r="D270" t="str">
            <v>รพ.ชัยบาดาล</v>
          </cell>
          <cell r="E270" t="str">
            <v>รพช.</v>
          </cell>
          <cell r="F270">
            <v>13</v>
          </cell>
          <cell r="G270" t="str">
            <v>รพช. M2 &gt;100</v>
          </cell>
          <cell r="H270">
            <v>75520342.069999993</v>
          </cell>
          <cell r="I270">
            <v>128031</v>
          </cell>
          <cell r="J270">
            <v>589.85981574774848</v>
          </cell>
          <cell r="K270">
            <v>799.42025929244869</v>
          </cell>
          <cell r="L270">
            <v>79440429.959999993</v>
          </cell>
          <cell r="M270">
            <v>4910.13</v>
          </cell>
          <cell r="N270">
            <v>16178.885275949922</v>
          </cell>
          <cell r="O270">
            <v>18014.943161409661</v>
          </cell>
        </row>
        <row r="271">
          <cell r="C271" t="str">
            <v>10792</v>
          </cell>
          <cell r="D271" t="str">
            <v>รพ.ท่าวุ้ง</v>
          </cell>
          <cell r="E271" t="str">
            <v>รพช.</v>
          </cell>
          <cell r="F271">
            <v>6</v>
          </cell>
          <cell r="G271" t="str">
            <v>รพช.F2 30,000 - 60,000</v>
          </cell>
          <cell r="H271">
            <v>35222280.729999997</v>
          </cell>
          <cell r="I271">
            <v>54231</v>
          </cell>
          <cell r="J271">
            <v>649.48610075418117</v>
          </cell>
          <cell r="K271">
            <v>820.76520407909777</v>
          </cell>
          <cell r="L271">
            <v>15227382.92</v>
          </cell>
          <cell r="M271">
            <v>1096.06</v>
          </cell>
          <cell r="N271">
            <v>13892.836997974564</v>
          </cell>
          <cell r="O271">
            <v>19399.24998639138</v>
          </cell>
        </row>
        <row r="272">
          <cell r="C272" t="str">
            <v>10793</v>
          </cell>
          <cell r="D272" t="str">
            <v>รพ.ท่าหลวง</v>
          </cell>
          <cell r="E272" t="str">
            <v>รพช.</v>
          </cell>
          <cell r="F272">
            <v>5</v>
          </cell>
          <cell r="G272" t="str">
            <v>รพช.F2 &lt;=30,000</v>
          </cell>
          <cell r="H272">
            <v>33226973.030000001</v>
          </cell>
          <cell r="I272">
            <v>40861</v>
          </cell>
          <cell r="J272">
            <v>813.1708237683855</v>
          </cell>
          <cell r="K272">
            <v>884.79288545402824</v>
          </cell>
          <cell r="L272">
            <v>9909250.5299999993</v>
          </cell>
          <cell r="M272">
            <v>587.03</v>
          </cell>
          <cell r="N272">
            <v>16880.313663696914</v>
          </cell>
          <cell r="O272">
            <v>21024.811224353602</v>
          </cell>
        </row>
        <row r="273">
          <cell r="C273" t="str">
            <v>10794</v>
          </cell>
          <cell r="D273" t="str">
            <v>รพ.สระโบสถ์</v>
          </cell>
          <cell r="E273" t="str">
            <v>รพช.</v>
          </cell>
          <cell r="F273">
            <v>2</v>
          </cell>
          <cell r="G273" t="str">
            <v>รพช.F3 &lt;=15,000</v>
          </cell>
          <cell r="H273">
            <v>20102135.989999998</v>
          </cell>
          <cell r="I273">
            <v>35910</v>
          </cell>
          <cell r="J273">
            <v>559.79214675577828</v>
          </cell>
          <cell r="K273">
            <v>1162.2154112567262</v>
          </cell>
          <cell r="L273">
            <v>8989597.8000000007</v>
          </cell>
          <cell r="M273">
            <v>898.12</v>
          </cell>
          <cell r="N273">
            <v>10009.350420879171</v>
          </cell>
          <cell r="O273">
            <v>29920.789608202424</v>
          </cell>
        </row>
        <row r="274">
          <cell r="C274" t="str">
            <v>10795</v>
          </cell>
          <cell r="D274" t="str">
            <v>รพ.โคกเจริญ</v>
          </cell>
          <cell r="E274" t="str">
            <v>รพช.</v>
          </cell>
          <cell r="F274">
            <v>5</v>
          </cell>
          <cell r="G274" t="str">
            <v>รพช.F2 &lt;=30,000</v>
          </cell>
          <cell r="H274">
            <v>21161720.920000002</v>
          </cell>
          <cell r="I274">
            <v>27729</v>
          </cell>
          <cell r="J274">
            <v>763.16206570738223</v>
          </cell>
          <cell r="K274">
            <v>884.79288545402824</v>
          </cell>
          <cell r="L274">
            <v>12734774.449999999</v>
          </cell>
          <cell r="M274">
            <v>848.83</v>
          </cell>
          <cell r="N274">
            <v>15002.738416408467</v>
          </cell>
          <cell r="O274">
            <v>21024.811224353602</v>
          </cell>
        </row>
        <row r="275">
          <cell r="C275" t="str">
            <v>10796</v>
          </cell>
          <cell r="D275" t="str">
            <v>รพ.ลำสนธิ</v>
          </cell>
          <cell r="E275" t="str">
            <v>รพช.</v>
          </cell>
          <cell r="F275">
            <v>5</v>
          </cell>
          <cell r="G275" t="str">
            <v>รพช.F2 &lt;=30,000</v>
          </cell>
          <cell r="H275">
            <v>27268463.879999999</v>
          </cell>
          <cell r="I275">
            <v>37241</v>
          </cell>
          <cell r="J275">
            <v>732.21621009102864</v>
          </cell>
          <cell r="K275">
            <v>884.79288545402824</v>
          </cell>
          <cell r="L275">
            <v>9521814.7100000009</v>
          </cell>
          <cell r="M275">
            <v>640.02</v>
          </cell>
          <cell r="N275">
            <v>14877.370566544798</v>
          </cell>
          <cell r="O275">
            <v>21024.811224353602</v>
          </cell>
        </row>
        <row r="276">
          <cell r="C276" t="str">
            <v>10797</v>
          </cell>
          <cell r="D276" t="str">
            <v>รพ.หนองม่วง</v>
          </cell>
          <cell r="E276" t="str">
            <v>รพช.</v>
          </cell>
          <cell r="F276">
            <v>5</v>
          </cell>
          <cell r="G276" t="str">
            <v>รพช.F2 &lt;=30,000</v>
          </cell>
          <cell r="H276">
            <v>29608602.420000002</v>
          </cell>
          <cell r="I276">
            <v>47585</v>
          </cell>
          <cell r="J276">
            <v>622.22554208258907</v>
          </cell>
          <cell r="K276">
            <v>884.79288545402824</v>
          </cell>
          <cell r="L276">
            <v>8078838.8499999996</v>
          </cell>
          <cell r="M276">
            <v>595.79</v>
          </cell>
          <cell r="N276">
            <v>13559.876550462412</v>
          </cell>
          <cell r="O276">
            <v>21024.811224353602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C278" t="str">
            <v>10661</v>
          </cell>
          <cell r="D278" t="str">
            <v>รพ.สระบุรี</v>
          </cell>
          <cell r="E278" t="str">
            <v>รพศ.</v>
          </cell>
          <cell r="F278">
            <v>18</v>
          </cell>
          <cell r="G278" t="str">
            <v>รพศ.A &lt;=700</v>
          </cell>
          <cell r="H278">
            <v>314588882.17000002</v>
          </cell>
          <cell r="I278">
            <v>478356</v>
          </cell>
          <cell r="J278">
            <v>657.64594187174407</v>
          </cell>
          <cell r="K278">
            <v>1267.5515165847883</v>
          </cell>
          <cell r="L278">
            <v>628997223.09000003</v>
          </cell>
          <cell r="M278">
            <v>45723.93</v>
          </cell>
          <cell r="N278">
            <v>13756.412082032319</v>
          </cell>
          <cell r="O278">
            <v>18737.951461876841</v>
          </cell>
        </row>
        <row r="279">
          <cell r="C279" t="str">
            <v>10695</v>
          </cell>
          <cell r="D279" t="str">
            <v>รพ.พระพุทธบาท</v>
          </cell>
          <cell r="E279" t="str">
            <v>รพท.</v>
          </cell>
          <cell r="F279">
            <v>15</v>
          </cell>
          <cell r="G279" t="str">
            <v>รพท. M1 &gt;200</v>
          </cell>
          <cell r="H279">
            <v>125769032.34</v>
          </cell>
          <cell r="I279">
            <v>146871</v>
          </cell>
          <cell r="J279">
            <v>856.323115795494</v>
          </cell>
          <cell r="K279">
            <v>858.39261825701305</v>
          </cell>
          <cell r="L279">
            <v>209788552.44999999</v>
          </cell>
          <cell r="M279">
            <v>10306.65</v>
          </cell>
          <cell r="N279">
            <v>20354.679013064379</v>
          </cell>
          <cell r="O279">
            <v>18079.777987795933</v>
          </cell>
        </row>
        <row r="280">
          <cell r="C280" t="str">
            <v>10807</v>
          </cell>
          <cell r="D280" t="str">
            <v>รพ.แก่งคอย</v>
          </cell>
          <cell r="E280" t="str">
            <v>รพช.</v>
          </cell>
          <cell r="F280">
            <v>10</v>
          </cell>
          <cell r="G280" t="str">
            <v>รพช.F1 50,000-100,000</v>
          </cell>
          <cell r="H280">
            <v>67726791.340000004</v>
          </cell>
          <cell r="I280">
            <v>127155</v>
          </cell>
          <cell r="J280">
            <v>532.63175919153787</v>
          </cell>
          <cell r="K280">
            <v>807.02104028137239</v>
          </cell>
          <cell r="L280">
            <v>22418064.57</v>
          </cell>
          <cell r="M280">
            <v>2081.15</v>
          </cell>
          <cell r="N280">
            <v>10771.960007688056</v>
          </cell>
          <cell r="O280">
            <v>16973.737951004379</v>
          </cell>
        </row>
        <row r="281">
          <cell r="C281" t="str">
            <v>10808</v>
          </cell>
          <cell r="D281" t="str">
            <v>รพ.หนองแค</v>
          </cell>
          <cell r="E281" t="str">
            <v>รพช.</v>
          </cell>
          <cell r="F281">
            <v>6</v>
          </cell>
          <cell r="G281" t="str">
            <v>รพช.F2 30,000 - 60,000</v>
          </cell>
          <cell r="H281">
            <v>41430652.350000001</v>
          </cell>
          <cell r="I281">
            <v>66069</v>
          </cell>
          <cell r="J281">
            <v>627.08157153884576</v>
          </cell>
          <cell r="K281">
            <v>820.76520407909777</v>
          </cell>
          <cell r="L281">
            <v>13761340.41</v>
          </cell>
          <cell r="M281">
            <v>593.71</v>
          </cell>
          <cell r="N281">
            <v>23178.555877448583</v>
          </cell>
          <cell r="O281">
            <v>19399.24998639138</v>
          </cell>
        </row>
        <row r="282">
          <cell r="C282" t="str">
            <v>10809</v>
          </cell>
          <cell r="D282" t="str">
            <v>รพ.วิหารแดง</v>
          </cell>
          <cell r="E282" t="str">
            <v>รพช.</v>
          </cell>
          <cell r="F282">
            <v>5</v>
          </cell>
          <cell r="G282" t="str">
            <v>รพช.F2 &lt;=30,000</v>
          </cell>
          <cell r="H282">
            <v>32653938.329999998</v>
          </cell>
          <cell r="I282">
            <v>60497</v>
          </cell>
          <cell r="J282">
            <v>539.76128287353094</v>
          </cell>
          <cell r="K282">
            <v>884.79288545402824</v>
          </cell>
          <cell r="L282">
            <v>11560311.119999999</v>
          </cell>
          <cell r="M282">
            <v>977.41</v>
          </cell>
          <cell r="N282">
            <v>11827.494214301061</v>
          </cell>
          <cell r="O282">
            <v>21024.811224353602</v>
          </cell>
        </row>
        <row r="283">
          <cell r="C283" t="str">
            <v>10810</v>
          </cell>
          <cell r="D283" t="str">
            <v>รพ.หนองแซง</v>
          </cell>
          <cell r="E283" t="str">
            <v>รพช.</v>
          </cell>
          <cell r="F283">
            <v>5</v>
          </cell>
          <cell r="G283" t="str">
            <v>รพช.F2 &lt;=30,000</v>
          </cell>
          <cell r="H283">
            <v>19171116.719999999</v>
          </cell>
          <cell r="I283">
            <v>24693</v>
          </cell>
          <cell r="J283">
            <v>776.37859798323404</v>
          </cell>
          <cell r="K283">
            <v>884.79288545402824</v>
          </cell>
          <cell r="L283">
            <v>3454757.81</v>
          </cell>
          <cell r="M283">
            <v>202.33</v>
          </cell>
          <cell r="N283">
            <v>17074.86685118371</v>
          </cell>
          <cell r="O283">
            <v>21024.811224353602</v>
          </cell>
        </row>
        <row r="284">
          <cell r="C284" t="str">
            <v>10811</v>
          </cell>
          <cell r="D284" t="str">
            <v>รพ.บ้านหมอ</v>
          </cell>
          <cell r="E284" t="str">
            <v>รพช.</v>
          </cell>
          <cell r="F284">
            <v>5</v>
          </cell>
          <cell r="G284" t="str">
            <v>รพช.F2 &lt;=30,000</v>
          </cell>
          <cell r="H284">
            <v>35169969.640000001</v>
          </cell>
          <cell r="I284">
            <v>60443</v>
          </cell>
          <cell r="J284">
            <v>581.87002034975103</v>
          </cell>
          <cell r="K284">
            <v>884.79288545402824</v>
          </cell>
          <cell r="L284">
            <v>8654521.4399999995</v>
          </cell>
          <cell r="M284">
            <v>317.88</v>
          </cell>
          <cell r="N284">
            <v>27225.750094375235</v>
          </cell>
          <cell r="O284">
            <v>21024.811224353602</v>
          </cell>
        </row>
        <row r="285">
          <cell r="C285" t="str">
            <v>10812</v>
          </cell>
          <cell r="D285" t="str">
            <v>รพ.ดอนพุด</v>
          </cell>
          <cell r="E285" t="str">
            <v>รพช.</v>
          </cell>
          <cell r="F285">
            <v>2</v>
          </cell>
          <cell r="G285" t="str">
            <v>รพช.F3 &lt;=15,000</v>
          </cell>
          <cell r="H285">
            <v>20198824.350000001</v>
          </cell>
          <cell r="I285">
            <v>19168</v>
          </cell>
          <cell r="J285">
            <v>1053.77839889399</v>
          </cell>
          <cell r="K285">
            <v>1162.2154112567262</v>
          </cell>
          <cell r="L285">
            <v>3797164</v>
          </cell>
          <cell r="M285">
            <v>156.94999999999999</v>
          </cell>
          <cell r="N285">
            <v>24193.462886269514</v>
          </cell>
          <cell r="O285">
            <v>29920.789608202424</v>
          </cell>
        </row>
        <row r="286">
          <cell r="C286" t="str">
            <v>10813</v>
          </cell>
          <cell r="D286" t="str">
            <v>รพ.หนองโดน</v>
          </cell>
          <cell r="E286" t="str">
            <v>รพช.</v>
          </cell>
          <cell r="F286">
            <v>2</v>
          </cell>
          <cell r="G286" t="str">
            <v>รพช.F3 &lt;=15,000</v>
          </cell>
          <cell r="H286">
            <v>25197899.52</v>
          </cell>
          <cell r="I286">
            <v>31703</v>
          </cell>
          <cell r="J286">
            <v>794.81120146358387</v>
          </cell>
          <cell r="K286">
            <v>1162.2154112567262</v>
          </cell>
          <cell r="L286">
            <v>6100640.8399999999</v>
          </cell>
          <cell r="M286">
            <v>283.77999999999997</v>
          </cell>
          <cell r="N286">
            <v>21497.782930439073</v>
          </cell>
          <cell r="O286">
            <v>29920.789608202424</v>
          </cell>
        </row>
        <row r="287">
          <cell r="C287" t="str">
            <v>10814</v>
          </cell>
          <cell r="D287" t="str">
            <v>รพ.เสาไห้เฉลิมพระเกียรติ80พรรษา</v>
          </cell>
          <cell r="E287" t="str">
            <v>รพช.</v>
          </cell>
          <cell r="F287">
            <v>5</v>
          </cell>
          <cell r="G287" t="str">
            <v>รพช.F2 &lt;=30,000</v>
          </cell>
          <cell r="H287">
            <v>42304342.369999997</v>
          </cell>
          <cell r="I287">
            <v>50474</v>
          </cell>
          <cell r="J287">
            <v>838.14126817767556</v>
          </cell>
          <cell r="K287">
            <v>884.79288545402824</v>
          </cell>
          <cell r="L287">
            <v>10805365.51</v>
          </cell>
          <cell r="M287">
            <v>739.39</v>
          </cell>
          <cell r="N287">
            <v>14613.891870325539</v>
          </cell>
          <cell r="O287">
            <v>21024.811224353602</v>
          </cell>
        </row>
        <row r="288">
          <cell r="C288" t="str">
            <v>10815</v>
          </cell>
          <cell r="D288" t="str">
            <v>รพ.มวกเหล็ก</v>
          </cell>
          <cell r="E288" t="str">
            <v>รพช.</v>
          </cell>
          <cell r="F288">
            <v>6</v>
          </cell>
          <cell r="G288" t="str">
            <v>รพช.F2 30,000 - 60,000</v>
          </cell>
          <cell r="H288">
            <v>41010841.039999999</v>
          </cell>
          <cell r="I288">
            <v>63300</v>
          </cell>
          <cell r="J288">
            <v>647.88058515007901</v>
          </cell>
          <cell r="K288">
            <v>820.76520407909777</v>
          </cell>
          <cell r="L288">
            <v>10945406.550000001</v>
          </cell>
          <cell r="M288">
            <v>769.5</v>
          </cell>
          <cell r="N288">
            <v>14224.050097465888</v>
          </cell>
          <cell r="O288">
            <v>19399.24998639138</v>
          </cell>
        </row>
        <row r="289">
          <cell r="C289" t="str">
            <v>10816</v>
          </cell>
          <cell r="D289" t="str">
            <v>รพ.วังม่วงสัทธรรม</v>
          </cell>
          <cell r="E289" t="str">
            <v>รพช.</v>
          </cell>
          <cell r="F289">
            <v>5</v>
          </cell>
          <cell r="G289" t="str">
            <v>รพช.F2 &lt;=30,000</v>
          </cell>
          <cell r="H289">
            <v>25044933.859999999</v>
          </cell>
          <cell r="I289">
            <v>45018</v>
          </cell>
          <cell r="J289">
            <v>556.33155315651516</v>
          </cell>
          <cell r="K289">
            <v>884.79288545402824</v>
          </cell>
          <cell r="L289">
            <v>11148927.470000001</v>
          </cell>
          <cell r="M289">
            <v>603.79999999999995</v>
          </cell>
          <cell r="N289">
            <v>18464.603295793313</v>
          </cell>
          <cell r="O289">
            <v>21024.811224353602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 t="str">
            <v>10692</v>
          </cell>
          <cell r="D291" t="str">
            <v>รพ.สิงห์บุรี</v>
          </cell>
          <cell r="E291" t="str">
            <v>รพท.</v>
          </cell>
          <cell r="F291">
            <v>16</v>
          </cell>
          <cell r="G291" t="str">
            <v>รพท.S &lt;=400</v>
          </cell>
          <cell r="H291">
            <v>133294031.76000001</v>
          </cell>
          <cell r="I291">
            <v>159195</v>
          </cell>
          <cell r="J291">
            <v>837.3003659662678</v>
          </cell>
          <cell r="K291">
            <v>990.13096843143853</v>
          </cell>
          <cell r="L291">
            <v>170517686.72</v>
          </cell>
          <cell r="M291">
            <v>9359.61</v>
          </cell>
          <cell r="N291">
            <v>18218.460675177703</v>
          </cell>
          <cell r="O291">
            <v>16691.958163887437</v>
          </cell>
        </row>
        <row r="292">
          <cell r="C292" t="str">
            <v>10693</v>
          </cell>
          <cell r="D292" t="str">
            <v>รพ.อินทร์บุรี</v>
          </cell>
          <cell r="E292" t="str">
            <v>รพท.</v>
          </cell>
          <cell r="F292">
            <v>14</v>
          </cell>
          <cell r="G292" t="str">
            <v>รพท. M1 &lt;=200</v>
          </cell>
          <cell r="H292">
            <v>96967211.150000006</v>
          </cell>
          <cell r="I292">
            <v>78456</v>
          </cell>
          <cell r="J292">
            <v>1235.9438557917815</v>
          </cell>
          <cell r="K292">
            <v>978.68176056760558</v>
          </cell>
          <cell r="L292">
            <v>78299259.780000001</v>
          </cell>
          <cell r="M292">
            <v>4654.1400000000003</v>
          </cell>
          <cell r="N292">
            <v>16823.572084208896</v>
          </cell>
          <cell r="O292">
            <v>23210.854835844948</v>
          </cell>
        </row>
        <row r="293">
          <cell r="C293" t="str">
            <v>10798</v>
          </cell>
          <cell r="D293" t="str">
            <v>รพ.บางระจัน</v>
          </cell>
          <cell r="E293" t="str">
            <v>รพช.</v>
          </cell>
          <cell r="F293">
            <v>5</v>
          </cell>
          <cell r="G293" t="str">
            <v>รพช.F2 &lt;=30,000</v>
          </cell>
          <cell r="H293">
            <v>28141862.309999999</v>
          </cell>
          <cell r="I293">
            <v>40176</v>
          </cell>
          <cell r="J293">
            <v>700.46451388888886</v>
          </cell>
          <cell r="K293">
            <v>884.79288545402824</v>
          </cell>
          <cell r="L293">
            <v>12456825.560000001</v>
          </cell>
          <cell r="M293">
            <v>712.91</v>
          </cell>
          <cell r="N293">
            <v>17473.2091848901</v>
          </cell>
          <cell r="O293">
            <v>21024.811224353602</v>
          </cell>
        </row>
        <row r="294">
          <cell r="C294" t="str">
            <v>10799</v>
          </cell>
          <cell r="D294" t="str">
            <v>รพ.ค่ายบางระจัน</v>
          </cell>
          <cell r="E294" t="str">
            <v>รพช.</v>
          </cell>
          <cell r="F294">
            <v>5</v>
          </cell>
          <cell r="G294" t="str">
            <v>รพช.F2 &lt;=30,000</v>
          </cell>
          <cell r="H294">
            <v>26597151.829999998</v>
          </cell>
          <cell r="I294">
            <v>35110</v>
          </cell>
          <cell r="J294">
            <v>757.53779065793219</v>
          </cell>
          <cell r="K294">
            <v>884.79288545402824</v>
          </cell>
          <cell r="L294">
            <v>10502259.77</v>
          </cell>
          <cell r="M294">
            <v>538.75</v>
          </cell>
          <cell r="N294">
            <v>19493.753633410674</v>
          </cell>
          <cell r="O294">
            <v>21024.811224353602</v>
          </cell>
        </row>
        <row r="295">
          <cell r="C295" t="str">
            <v>10800</v>
          </cell>
          <cell r="D295" t="str">
            <v>รพ.พรหมบุรี</v>
          </cell>
          <cell r="E295" t="str">
            <v>รพช.</v>
          </cell>
          <cell r="F295">
            <v>2</v>
          </cell>
          <cell r="G295" t="str">
            <v>รพช.F3 &lt;=15,000</v>
          </cell>
          <cell r="H295">
            <v>23423161.59</v>
          </cell>
          <cell r="I295">
            <v>31608</v>
          </cell>
          <cell r="J295">
            <v>741.05168280182227</v>
          </cell>
          <cell r="K295">
            <v>1162.2154112567262</v>
          </cell>
          <cell r="L295">
            <v>5099160.79</v>
          </cell>
          <cell r="M295">
            <v>399.9</v>
          </cell>
          <cell r="N295">
            <v>12751.089747436859</v>
          </cell>
          <cell r="O295">
            <v>29920.789608202424</v>
          </cell>
        </row>
        <row r="296">
          <cell r="C296" t="str">
            <v>10801</v>
          </cell>
          <cell r="D296" t="str">
            <v>รพ.ท่าช้าง</v>
          </cell>
          <cell r="E296" t="str">
            <v>รพช.</v>
          </cell>
          <cell r="F296">
            <v>5</v>
          </cell>
          <cell r="G296" t="str">
            <v>รพช.F2 &lt;=30,000</v>
          </cell>
          <cell r="H296">
            <v>21052973.260000002</v>
          </cell>
          <cell r="I296">
            <v>27731</v>
          </cell>
          <cell r="J296">
            <v>759.18550575168592</v>
          </cell>
          <cell r="K296">
            <v>884.79288545402824</v>
          </cell>
          <cell r="L296">
            <v>12277491.85</v>
          </cell>
          <cell r="M296">
            <v>402.42</v>
          </cell>
          <cell r="N296">
            <v>30509.149271904971</v>
          </cell>
          <cell r="O296">
            <v>21024.811224353602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10689</v>
          </cell>
          <cell r="D298" t="str">
            <v>รพ.อ่างทอง</v>
          </cell>
          <cell r="E298" t="str">
            <v>รพท.</v>
          </cell>
          <cell r="F298">
            <v>16</v>
          </cell>
          <cell r="G298" t="str">
            <v>รพท.S &lt;=400</v>
          </cell>
          <cell r="H298">
            <v>128087341.01000001</v>
          </cell>
          <cell r="I298">
            <v>191800</v>
          </cell>
          <cell r="J298">
            <v>667.81721068821696</v>
          </cell>
          <cell r="K298">
            <v>990.13096843143853</v>
          </cell>
          <cell r="L298">
            <v>197987158.18000001</v>
          </cell>
          <cell r="M298">
            <v>13610.05</v>
          </cell>
          <cell r="N298">
            <v>14547.129377188183</v>
          </cell>
          <cell r="O298">
            <v>16691.958163887437</v>
          </cell>
        </row>
        <row r="299">
          <cell r="C299" t="str">
            <v>10782</v>
          </cell>
          <cell r="D299" t="str">
            <v>รพ.ไชโย</v>
          </cell>
          <cell r="E299" t="str">
            <v>รพช.</v>
          </cell>
          <cell r="F299">
            <v>5</v>
          </cell>
          <cell r="G299" t="str">
            <v>รพช.F2 &lt;=30,000</v>
          </cell>
          <cell r="H299">
            <v>24469118.469999999</v>
          </cell>
          <cell r="I299">
            <v>35534</v>
          </cell>
          <cell r="J299">
            <v>688.61142764676083</v>
          </cell>
          <cell r="K299">
            <v>884.79288545402824</v>
          </cell>
          <cell r="L299">
            <v>8615690.4199999999</v>
          </cell>
          <cell r="M299">
            <v>628.74</v>
          </cell>
          <cell r="N299">
            <v>13703.10528994497</v>
          </cell>
          <cell r="O299">
            <v>21024.811224353602</v>
          </cell>
        </row>
        <row r="300">
          <cell r="C300" t="str">
            <v>10784</v>
          </cell>
          <cell r="D300" t="str">
            <v>รพ.ป่าโมก</v>
          </cell>
          <cell r="E300" t="str">
            <v>รพช.</v>
          </cell>
          <cell r="F300">
            <v>5</v>
          </cell>
          <cell r="G300" t="str">
            <v>รพช.F2 &lt;=30,000</v>
          </cell>
          <cell r="H300">
            <v>33818113.340000004</v>
          </cell>
          <cell r="I300">
            <v>59643</v>
          </cell>
          <cell r="J300">
            <v>567.00892543969962</v>
          </cell>
          <cell r="K300">
            <v>884.79288545402824</v>
          </cell>
          <cell r="L300">
            <v>13522068.4</v>
          </cell>
          <cell r="M300">
            <v>841.09</v>
          </cell>
          <cell r="N300">
            <v>16076.838863855235</v>
          </cell>
          <cell r="O300">
            <v>21024.811224353602</v>
          </cell>
        </row>
        <row r="301">
          <cell r="C301" t="str">
            <v>10785</v>
          </cell>
          <cell r="D301" t="str">
            <v>รพ.โพธิ์ทอง</v>
          </cell>
          <cell r="E301" t="str">
            <v>รพช.</v>
          </cell>
          <cell r="F301">
            <v>6</v>
          </cell>
          <cell r="G301" t="str">
            <v>รพช.F2 30,000 - 60,000</v>
          </cell>
          <cell r="H301">
            <v>49929656.520000003</v>
          </cell>
          <cell r="I301">
            <v>74061</v>
          </cell>
          <cell r="J301">
            <v>674.16935391096536</v>
          </cell>
          <cell r="K301">
            <v>820.76520407909777</v>
          </cell>
          <cell r="L301">
            <v>18644193.600000001</v>
          </cell>
          <cell r="M301">
            <v>1314.76</v>
          </cell>
          <cell r="N301">
            <v>14180.682101676353</v>
          </cell>
          <cell r="O301">
            <v>19399.24998639138</v>
          </cell>
        </row>
        <row r="302">
          <cell r="C302" t="str">
            <v>10786</v>
          </cell>
          <cell r="D302" t="str">
            <v>รพ.แสวงหา</v>
          </cell>
          <cell r="E302" t="str">
            <v>รพช.</v>
          </cell>
          <cell r="F302">
            <v>5</v>
          </cell>
          <cell r="G302" t="str">
            <v>รพช.F2 &lt;=30,000</v>
          </cell>
          <cell r="H302">
            <v>31908884.670000002</v>
          </cell>
          <cell r="I302">
            <v>51711</v>
          </cell>
          <cell r="J302">
            <v>617.06183732668103</v>
          </cell>
          <cell r="K302">
            <v>884.79288545402824</v>
          </cell>
          <cell r="L302">
            <v>10181151.449999999</v>
          </cell>
          <cell r="M302">
            <v>748.68</v>
          </cell>
          <cell r="N302">
            <v>13598.8024923866</v>
          </cell>
          <cell r="O302">
            <v>21024.811224353602</v>
          </cell>
        </row>
        <row r="303">
          <cell r="C303" t="str">
            <v>10787</v>
          </cell>
          <cell r="D303" t="str">
            <v>รพ.วิเศษชัยชาญ</v>
          </cell>
          <cell r="E303" t="str">
            <v>รพช.</v>
          </cell>
          <cell r="F303">
            <v>9</v>
          </cell>
          <cell r="G303" t="str">
            <v>รพช.F1 &lt;=50,000</v>
          </cell>
          <cell r="H303">
            <v>57848631.039999999</v>
          </cell>
          <cell r="I303">
            <v>105748</v>
          </cell>
          <cell r="J303">
            <v>547.04231796346028</v>
          </cell>
          <cell r="K303">
            <v>810.90815440706058</v>
          </cell>
          <cell r="L303">
            <v>37650416.759999998</v>
          </cell>
          <cell r="M303">
            <v>2343.0500000000002</v>
          </cell>
          <cell r="N303">
            <v>16068.977085422845</v>
          </cell>
          <cell r="O303">
            <v>20210.104395758088</v>
          </cell>
        </row>
        <row r="304">
          <cell r="C304" t="str">
            <v>10788</v>
          </cell>
          <cell r="D304" t="str">
            <v>รพ.สามโก้</v>
          </cell>
          <cell r="E304" t="str">
            <v>รพช.</v>
          </cell>
          <cell r="F304">
            <v>2</v>
          </cell>
          <cell r="G304" t="str">
            <v>รพช.F3 &lt;=15,000</v>
          </cell>
          <cell r="H304">
            <v>22387960.719999999</v>
          </cell>
          <cell r="I304">
            <v>32127</v>
          </cell>
          <cell r="J304">
            <v>696.85811684875648</v>
          </cell>
          <cell r="K304">
            <v>1162.2154112567262</v>
          </cell>
          <cell r="L304">
            <v>7930711</v>
          </cell>
          <cell r="M304">
            <v>581.75</v>
          </cell>
          <cell r="N304">
            <v>13632.507090674688</v>
          </cell>
          <cell r="O304">
            <v>29920.789608202424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C307" t="str">
            <v>10736</v>
          </cell>
          <cell r="D307" t="str">
            <v>รพ.พระจอมเกล้า</v>
          </cell>
          <cell r="E307" t="str">
            <v>รพท.</v>
          </cell>
          <cell r="F307">
            <v>17</v>
          </cell>
          <cell r="G307" t="str">
            <v>รพท.S &gt;400</v>
          </cell>
          <cell r="H307">
            <v>227813744.28999999</v>
          </cell>
          <cell r="I307">
            <v>256511</v>
          </cell>
          <cell r="J307">
            <v>888.12465855265464</v>
          </cell>
          <cell r="K307">
            <v>995.48779187144828</v>
          </cell>
          <cell r="L307">
            <v>295469371.86000001</v>
          </cell>
          <cell r="M307">
            <v>19699.419999999998</v>
          </cell>
          <cell r="N307">
            <v>14998.886863674161</v>
          </cell>
          <cell r="O307">
            <v>16509.344630923799</v>
          </cell>
        </row>
        <row r="308">
          <cell r="C308" t="str">
            <v>11308</v>
          </cell>
          <cell r="D308" t="str">
            <v>รพ.เขาย้อย</v>
          </cell>
          <cell r="E308" t="str">
            <v>รพช.</v>
          </cell>
          <cell r="F308">
            <v>5</v>
          </cell>
          <cell r="G308" t="str">
            <v>รพช.F2 &lt;=30,000</v>
          </cell>
          <cell r="H308">
            <v>44662678.759999998</v>
          </cell>
          <cell r="I308">
            <v>59195</v>
          </cell>
          <cell r="J308">
            <v>754.50086595151618</v>
          </cell>
          <cell r="K308">
            <v>884.79288545402824</v>
          </cell>
          <cell r="L308">
            <v>10000809.07</v>
          </cell>
          <cell r="M308">
            <v>659.9</v>
          </cell>
          <cell r="N308">
            <v>15155.037232914079</v>
          </cell>
          <cell r="O308">
            <v>21024.811224353602</v>
          </cell>
        </row>
        <row r="309">
          <cell r="C309" t="str">
            <v>11309</v>
          </cell>
          <cell r="D309" t="str">
            <v>รพ.หนองหญ้าปล้อง</v>
          </cell>
          <cell r="E309" t="str">
            <v>รพช.</v>
          </cell>
          <cell r="F309">
            <v>5</v>
          </cell>
          <cell r="G309" t="str">
            <v>รพช.F2 &lt;=30,000</v>
          </cell>
          <cell r="H309">
            <v>19196229.640000001</v>
          </cell>
          <cell r="I309">
            <v>26855</v>
          </cell>
          <cell r="J309">
            <v>714.81026401042641</v>
          </cell>
          <cell r="K309">
            <v>884.79288545402824</v>
          </cell>
          <cell r="L309">
            <v>13298424.220000001</v>
          </cell>
          <cell r="M309">
            <v>615.65</v>
          </cell>
          <cell r="N309">
            <v>21600.624088361896</v>
          </cell>
          <cell r="O309">
            <v>21024.811224353602</v>
          </cell>
        </row>
        <row r="310">
          <cell r="C310" t="str">
            <v>11310</v>
          </cell>
          <cell r="D310" t="str">
            <v>รพ.ชะอำ</v>
          </cell>
          <cell r="E310" t="str">
            <v>รพช.</v>
          </cell>
          <cell r="F310">
            <v>12</v>
          </cell>
          <cell r="G310" t="str">
            <v>รพช. M2 &lt;=100</v>
          </cell>
          <cell r="H310">
            <v>72775514.349999994</v>
          </cell>
          <cell r="I310">
            <v>114379</v>
          </cell>
          <cell r="J310">
            <v>636.26639811503856</v>
          </cell>
          <cell r="K310">
            <v>877.15926546342757</v>
          </cell>
          <cell r="L310">
            <v>27815164.219999999</v>
          </cell>
          <cell r="M310">
            <v>1898.35</v>
          </cell>
          <cell r="N310">
            <v>14652.284468090711</v>
          </cell>
          <cell r="O310">
            <v>19540.42780069427</v>
          </cell>
        </row>
        <row r="311">
          <cell r="C311" t="str">
            <v>11311</v>
          </cell>
          <cell r="D311" t="str">
            <v>รพ.ท่ายาง</v>
          </cell>
          <cell r="E311" t="str">
            <v>รพช.</v>
          </cell>
          <cell r="F311">
            <v>10</v>
          </cell>
          <cell r="G311" t="str">
            <v>รพช.F1 50,000-100,000</v>
          </cell>
          <cell r="H311">
            <v>69062242.319999993</v>
          </cell>
          <cell r="I311">
            <v>101167</v>
          </cell>
          <cell r="J311">
            <v>682.65582966777697</v>
          </cell>
          <cell r="K311">
            <v>807.02104028137239</v>
          </cell>
          <cell r="L311">
            <v>23343396.41</v>
          </cell>
          <cell r="M311">
            <v>1659.6</v>
          </cell>
          <cell r="N311">
            <v>14065.676313569536</v>
          </cell>
          <cell r="O311">
            <v>16973.737951004379</v>
          </cell>
        </row>
        <row r="312">
          <cell r="C312" t="str">
            <v>11312</v>
          </cell>
          <cell r="D312" t="str">
            <v>รพ.บ้านลาด</v>
          </cell>
          <cell r="E312" t="str">
            <v>รพช.</v>
          </cell>
          <cell r="F312">
            <v>6</v>
          </cell>
          <cell r="G312" t="str">
            <v>รพช.F2 30,000 - 60,000</v>
          </cell>
          <cell r="H312">
            <v>44256619.780000001</v>
          </cell>
          <cell r="I312">
            <v>72445</v>
          </cell>
          <cell r="J312">
            <v>610.89957595417218</v>
          </cell>
          <cell r="K312">
            <v>820.76520407909777</v>
          </cell>
          <cell r="L312">
            <v>10080266.83</v>
          </cell>
          <cell r="M312">
            <v>641.66</v>
          </cell>
          <cell r="N312">
            <v>15709.66996540224</v>
          </cell>
          <cell r="O312">
            <v>19399.24998639138</v>
          </cell>
        </row>
        <row r="313">
          <cell r="C313" t="str">
            <v>11313</v>
          </cell>
          <cell r="D313" t="str">
            <v>รพ.บ้านแหลม</v>
          </cell>
          <cell r="E313" t="str">
            <v>รพช.</v>
          </cell>
          <cell r="F313">
            <v>6</v>
          </cell>
          <cell r="G313" t="str">
            <v>รพช.F2 30,000 - 60,000</v>
          </cell>
          <cell r="H313">
            <v>39666644.549999997</v>
          </cell>
          <cell r="I313">
            <v>57190</v>
          </cell>
          <cell r="J313">
            <v>693.5940645217695</v>
          </cell>
          <cell r="K313">
            <v>820.76520407909777</v>
          </cell>
          <cell r="L313">
            <v>8992962.1199999992</v>
          </cell>
          <cell r="M313">
            <v>766.2</v>
          </cell>
          <cell r="N313">
            <v>11737.094909945183</v>
          </cell>
          <cell r="O313">
            <v>19399.24998639138</v>
          </cell>
        </row>
        <row r="314">
          <cell r="C314" t="str">
            <v>11314</v>
          </cell>
          <cell r="D314" t="str">
            <v>รพ.แก่งกระจาน</v>
          </cell>
          <cell r="E314" t="str">
            <v>รพช.</v>
          </cell>
          <cell r="F314">
            <v>5</v>
          </cell>
          <cell r="G314" t="str">
            <v>รพช.F2 &lt;=30,000</v>
          </cell>
          <cell r="H314">
            <v>29874930.510000002</v>
          </cell>
          <cell r="I314">
            <v>39061</v>
          </cell>
          <cell r="J314">
            <v>764.82759043547276</v>
          </cell>
          <cell r="K314">
            <v>884.79288545402824</v>
          </cell>
          <cell r="L314">
            <v>8510255.6099999994</v>
          </cell>
          <cell r="M314">
            <v>592.46</v>
          </cell>
          <cell r="N314">
            <v>14364.270347365222</v>
          </cell>
          <cell r="O314">
            <v>21024.811224353602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 t="str">
            <v>10731</v>
          </cell>
          <cell r="D316" t="str">
            <v>รพ.พหลพลพยุหเสนา</v>
          </cell>
          <cell r="E316" t="str">
            <v>รพท.</v>
          </cell>
          <cell r="F316">
            <v>17</v>
          </cell>
          <cell r="G316" t="str">
            <v>รพท.S &gt;400</v>
          </cell>
          <cell r="H316">
            <v>302584977.44</v>
          </cell>
          <cell r="I316">
            <v>298580</v>
          </cell>
          <cell r="J316">
            <v>1013.4134149641637</v>
          </cell>
          <cell r="K316">
            <v>995.48779187144828</v>
          </cell>
          <cell r="L316">
            <v>372711315.44999999</v>
          </cell>
          <cell r="M316">
            <v>34049.42</v>
          </cell>
          <cell r="N316">
            <v>10946.186908616946</v>
          </cell>
          <cell r="O316">
            <v>16509.344630923799</v>
          </cell>
        </row>
        <row r="317">
          <cell r="C317" t="str">
            <v>10732</v>
          </cell>
          <cell r="D317" t="str">
            <v>รพ.มะการักษ์</v>
          </cell>
          <cell r="E317" t="str">
            <v>รพท.</v>
          </cell>
          <cell r="F317">
            <v>15</v>
          </cell>
          <cell r="G317" t="str">
            <v>รพท. M1 &gt;200</v>
          </cell>
          <cell r="H317">
            <v>123179581.70999999</v>
          </cell>
          <cell r="I317">
            <v>189190</v>
          </cell>
          <cell r="J317">
            <v>651.08928437020984</v>
          </cell>
          <cell r="K317">
            <v>858.39261825701305</v>
          </cell>
          <cell r="L317">
            <v>194135075.66999999</v>
          </cell>
          <cell r="M317">
            <v>11217.74</v>
          </cell>
          <cell r="N317">
            <v>17306.077308798383</v>
          </cell>
          <cell r="O317">
            <v>18079.777987795933</v>
          </cell>
        </row>
        <row r="318">
          <cell r="C318" t="str">
            <v>11278</v>
          </cell>
          <cell r="D318" t="str">
            <v>รพ.ไทรโยค</v>
          </cell>
          <cell r="E318" t="str">
            <v>รพช.</v>
          </cell>
          <cell r="F318">
            <v>5</v>
          </cell>
          <cell r="G318" t="str">
            <v>รพช.F2 &lt;=30,000</v>
          </cell>
          <cell r="H318">
            <v>39328268.520000003</v>
          </cell>
          <cell r="I318">
            <v>45540</v>
          </cell>
          <cell r="J318">
            <v>863.5983425559948</v>
          </cell>
          <cell r="K318">
            <v>884.79288545402824</v>
          </cell>
          <cell r="L318">
            <v>15858425.02</v>
          </cell>
          <cell r="M318">
            <v>1014.58</v>
          </cell>
          <cell r="N318">
            <v>15630.531865402432</v>
          </cell>
          <cell r="O318">
            <v>21024.811224353602</v>
          </cell>
        </row>
        <row r="319">
          <cell r="C319" t="str">
            <v>11279</v>
          </cell>
          <cell r="D319" t="str">
            <v>รพ.สมเด็จพระปิยมหาราชรมณียเขต</v>
          </cell>
          <cell r="E319" t="str">
            <v>รพช.</v>
          </cell>
          <cell r="F319">
            <v>5</v>
          </cell>
          <cell r="G319" t="str">
            <v>รพช.F2 &lt;=30,000</v>
          </cell>
          <cell r="H319">
            <v>21200968.359999999</v>
          </cell>
          <cell r="I319">
            <v>18227</v>
          </cell>
          <cell r="J319">
            <v>1163.1628002414002</v>
          </cell>
          <cell r="K319">
            <v>884.79288545402824</v>
          </cell>
          <cell r="L319">
            <v>7640728.5999999996</v>
          </cell>
          <cell r="M319">
            <v>413.81</v>
          </cell>
          <cell r="N319">
            <v>18464.340156110291</v>
          </cell>
          <cell r="O319">
            <v>21024.811224353602</v>
          </cell>
        </row>
        <row r="320">
          <cell r="C320" t="str">
            <v>11280</v>
          </cell>
          <cell r="D320" t="str">
            <v>รพ.บ่อพลอย</v>
          </cell>
          <cell r="E320" t="str">
            <v>รพช.</v>
          </cell>
          <cell r="F320">
            <v>9</v>
          </cell>
          <cell r="G320" t="str">
            <v>รพช.F1 &lt;=50,000</v>
          </cell>
          <cell r="H320">
            <v>51938752.390000001</v>
          </cell>
          <cell r="I320">
            <v>67774</v>
          </cell>
          <cell r="J320">
            <v>766.35217620326375</v>
          </cell>
          <cell r="K320">
            <v>810.90815440706058</v>
          </cell>
          <cell r="L320">
            <v>19281419.210000001</v>
          </cell>
          <cell r="M320">
            <v>1407.48</v>
          </cell>
          <cell r="N320">
            <v>13699.249161622191</v>
          </cell>
          <cell r="O320">
            <v>20210.104395758088</v>
          </cell>
        </row>
        <row r="321">
          <cell r="C321" t="str">
            <v>11281</v>
          </cell>
          <cell r="D321" t="str">
            <v>รพ.ท่ากระดาน</v>
          </cell>
          <cell r="E321" t="str">
            <v>รพช.</v>
          </cell>
          <cell r="F321">
            <v>5</v>
          </cell>
          <cell r="G321" t="str">
            <v>รพช.F2 &lt;=30,000</v>
          </cell>
          <cell r="H321">
            <v>17707262.850000001</v>
          </cell>
          <cell r="I321">
            <v>21060</v>
          </cell>
          <cell r="J321">
            <v>840.80070512820521</v>
          </cell>
          <cell r="K321">
            <v>884.79288545402824</v>
          </cell>
          <cell r="L321">
            <v>7704754.7699999996</v>
          </cell>
          <cell r="M321">
            <v>406.24</v>
          </cell>
          <cell r="N321">
            <v>18966.017058881447</v>
          </cell>
          <cell r="O321">
            <v>21024.811224353602</v>
          </cell>
        </row>
        <row r="322">
          <cell r="C322" t="str">
            <v>11282</v>
          </cell>
          <cell r="D322" t="str">
            <v>รพ.สมเด็จพระสังฆราชองค์ที่ ๑๙</v>
          </cell>
          <cell r="E322" t="str">
            <v>รพช.</v>
          </cell>
          <cell r="F322">
            <v>13</v>
          </cell>
          <cell r="G322" t="str">
            <v>รพช. M2 &gt;100</v>
          </cell>
          <cell r="H322">
            <v>90825755.890000001</v>
          </cell>
          <cell r="I322">
            <v>137456</v>
          </cell>
          <cell r="J322">
            <v>660.7623958939588</v>
          </cell>
          <cell r="K322">
            <v>799.42025929244869</v>
          </cell>
          <cell r="L322">
            <v>75214696.299999997</v>
          </cell>
          <cell r="M322">
            <v>4647.47</v>
          </cell>
          <cell r="N322">
            <v>16184.008998444313</v>
          </cell>
          <cell r="O322">
            <v>18014.943161409661</v>
          </cell>
        </row>
        <row r="323">
          <cell r="C323" t="str">
            <v>11283</v>
          </cell>
          <cell r="D323" t="str">
            <v>รพ.ทองผาภูมิ</v>
          </cell>
          <cell r="E323" t="str">
            <v>รพช.</v>
          </cell>
          <cell r="F323">
            <v>12</v>
          </cell>
          <cell r="G323" t="str">
            <v>รพช. M2 &lt;=100</v>
          </cell>
          <cell r="H323">
            <v>42817639.850000001</v>
          </cell>
          <cell r="I323">
            <v>73983</v>
          </cell>
          <cell r="J323">
            <v>578.74971074436019</v>
          </cell>
          <cell r="K323">
            <v>877.15926546342757</v>
          </cell>
          <cell r="L323">
            <v>46253712.07</v>
          </cell>
          <cell r="M323">
            <v>2423.7199999999998</v>
          </cell>
          <cell r="N323">
            <v>19083.768781047318</v>
          </cell>
          <cell r="O323">
            <v>19540.42780069427</v>
          </cell>
        </row>
        <row r="324">
          <cell r="C324" t="str">
            <v>11284</v>
          </cell>
          <cell r="D324" t="str">
            <v>รพ.สังขละบุรี</v>
          </cell>
          <cell r="E324" t="str">
            <v>รพช.</v>
          </cell>
          <cell r="F324">
            <v>5</v>
          </cell>
          <cell r="G324" t="str">
            <v>รพช.F2 &lt;=30,000</v>
          </cell>
          <cell r="H324">
            <v>29148059.41</v>
          </cell>
          <cell r="I324">
            <v>40219</v>
          </cell>
          <cell r="J324">
            <v>724.73356895994436</v>
          </cell>
          <cell r="K324">
            <v>884.79288545402824</v>
          </cell>
          <cell r="L324">
            <v>19809037.960000001</v>
          </cell>
          <cell r="M324">
            <v>966.48</v>
          </cell>
          <cell r="N324">
            <v>20496.066095521895</v>
          </cell>
          <cell r="O324">
            <v>21024.811224353602</v>
          </cell>
        </row>
        <row r="325">
          <cell r="C325" t="str">
            <v>11285</v>
          </cell>
          <cell r="D325" t="str">
            <v>รพ.เจ้าคุณไพบูลย์พนมทวน</v>
          </cell>
          <cell r="E325" t="str">
            <v>รพช.</v>
          </cell>
          <cell r="F325">
            <v>6</v>
          </cell>
          <cell r="G325" t="str">
            <v>รพช.F2 30,000 - 60,000</v>
          </cell>
          <cell r="H325">
            <v>53250067.869999997</v>
          </cell>
          <cell r="I325">
            <v>80600</v>
          </cell>
          <cell r="J325">
            <v>660.67081724565753</v>
          </cell>
          <cell r="K325">
            <v>820.76520407909777</v>
          </cell>
          <cell r="L325">
            <v>13914295.630000001</v>
          </cell>
          <cell r="M325">
            <v>1390.31</v>
          </cell>
          <cell r="N325">
            <v>10008.052614165188</v>
          </cell>
          <cell r="O325">
            <v>19399.24998639138</v>
          </cell>
        </row>
        <row r="326">
          <cell r="C326" t="str">
            <v>11286</v>
          </cell>
          <cell r="D326" t="str">
            <v>รพ.เลาขวัญ</v>
          </cell>
          <cell r="E326" t="str">
            <v>รพช.</v>
          </cell>
          <cell r="F326">
            <v>6</v>
          </cell>
          <cell r="G326" t="str">
            <v>รพช.F2 30,000 - 60,000</v>
          </cell>
          <cell r="H326">
            <v>36736304.490000002</v>
          </cell>
          <cell r="I326">
            <v>48363</v>
          </cell>
          <cell r="J326">
            <v>759.59523788846855</v>
          </cell>
          <cell r="K326">
            <v>820.76520407909777</v>
          </cell>
          <cell r="L326">
            <v>11603013.57</v>
          </cell>
          <cell r="M326">
            <v>1329.54</v>
          </cell>
          <cell r="N326">
            <v>8727.0887449794664</v>
          </cell>
          <cell r="O326">
            <v>19399.24998639138</v>
          </cell>
        </row>
        <row r="327">
          <cell r="C327" t="str">
            <v>11287</v>
          </cell>
          <cell r="D327" t="str">
            <v>รพ.ด่านมะขามเตี้ย</v>
          </cell>
          <cell r="E327" t="str">
            <v>รพช.</v>
          </cell>
          <cell r="F327">
            <v>5</v>
          </cell>
          <cell r="G327" t="str">
            <v>รพช.F2 &lt;=30,000</v>
          </cell>
          <cell r="H327">
            <v>38689775.5</v>
          </cell>
          <cell r="I327">
            <v>55122</v>
          </cell>
          <cell r="J327">
            <v>701.89353615616267</v>
          </cell>
          <cell r="K327">
            <v>884.79288545402824</v>
          </cell>
          <cell r="L327">
            <v>12528017.99</v>
          </cell>
          <cell r="M327">
            <v>992.63</v>
          </cell>
          <cell r="N327">
            <v>12621.035018083274</v>
          </cell>
          <cell r="O327">
            <v>21024.811224353602</v>
          </cell>
        </row>
        <row r="328">
          <cell r="C328" t="str">
            <v>11288</v>
          </cell>
          <cell r="D328" t="str">
            <v>รพ.สถานพระบารมี</v>
          </cell>
          <cell r="E328" t="str">
            <v>รพช.</v>
          </cell>
          <cell r="F328">
            <v>5</v>
          </cell>
          <cell r="G328" t="str">
            <v>รพช.F2 &lt;=30,000</v>
          </cell>
          <cell r="H328">
            <v>33228472.41</v>
          </cell>
          <cell r="I328">
            <v>46122</v>
          </cell>
          <cell r="J328">
            <v>720.44734421751014</v>
          </cell>
          <cell r="K328">
            <v>884.79288545402824</v>
          </cell>
          <cell r="L328">
            <v>10545754.060000001</v>
          </cell>
          <cell r="M328">
            <v>726.1</v>
          </cell>
          <cell r="N328">
            <v>14523.831510811184</v>
          </cell>
          <cell r="O328">
            <v>21024.811224353602</v>
          </cell>
        </row>
        <row r="329">
          <cell r="C329" t="str">
            <v>14136</v>
          </cell>
          <cell r="D329" t="str">
            <v>รพ.ศุกร์ศิริศรีสวัสดิ์</v>
          </cell>
          <cell r="E329" t="str">
            <v>รพช.</v>
          </cell>
          <cell r="F329">
            <v>2</v>
          </cell>
          <cell r="G329" t="str">
            <v>รพช.F3 &lt;=15,000</v>
          </cell>
          <cell r="H329">
            <v>12523449.15</v>
          </cell>
          <cell r="I329">
            <v>10721</v>
          </cell>
          <cell r="J329">
            <v>1168.1232301091316</v>
          </cell>
          <cell r="K329">
            <v>1162.2154112567262</v>
          </cell>
          <cell r="L329">
            <v>3745872.22</v>
          </cell>
          <cell r="M329">
            <v>150.37</v>
          </cell>
          <cell r="N329">
            <v>24911.034248852829</v>
          </cell>
          <cell r="O329">
            <v>29920.789608202424</v>
          </cell>
        </row>
        <row r="330">
          <cell r="C330" t="str">
            <v>21948</v>
          </cell>
          <cell r="D330" t="str">
            <v>รพ.ห้วยกระเจา เฉลิมพระเกียรติ 80 พรรษา</v>
          </cell>
          <cell r="E330" t="str">
            <v>รพช.</v>
          </cell>
          <cell r="F330">
            <v>5</v>
          </cell>
          <cell r="G330" t="str">
            <v>รพช.F2 &lt;=30,000</v>
          </cell>
          <cell r="H330">
            <v>30008818.789999999</v>
          </cell>
          <cell r="I330">
            <v>46654</v>
          </cell>
          <cell r="J330">
            <v>643.22070540575294</v>
          </cell>
          <cell r="K330">
            <v>884.79288545402824</v>
          </cell>
          <cell r="L330">
            <v>9771920.7300000004</v>
          </cell>
          <cell r="M330">
            <v>765.68</v>
          </cell>
          <cell r="N330">
            <v>12762.408225368301</v>
          </cell>
          <cell r="O330">
            <v>21024.811224353602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 t="str">
            <v>10679</v>
          </cell>
          <cell r="D332" t="str">
            <v>รพ.นครปฐม</v>
          </cell>
          <cell r="E332" t="str">
            <v>รพศ.</v>
          </cell>
          <cell r="F332">
            <v>19</v>
          </cell>
          <cell r="G332" t="str">
            <v>รพศ.A &gt;700 to &lt;1000</v>
          </cell>
          <cell r="H332">
            <v>408624487.76999998</v>
          </cell>
          <cell r="I332">
            <v>504531</v>
          </cell>
          <cell r="J332">
            <v>809.9095749716073</v>
          </cell>
          <cell r="K332">
            <v>1188.60392641523</v>
          </cell>
          <cell r="L332">
            <v>650884389.61000001</v>
          </cell>
          <cell r="M332">
            <v>45795.34</v>
          </cell>
          <cell r="N332">
            <v>14212.895670389173</v>
          </cell>
          <cell r="O332">
            <v>14966.876728367533</v>
          </cell>
        </row>
        <row r="333">
          <cell r="C333" t="str">
            <v>11297</v>
          </cell>
          <cell r="D333" t="str">
            <v>รพ.กำแพงแสน</v>
          </cell>
          <cell r="E333" t="str">
            <v>รพช.</v>
          </cell>
          <cell r="F333">
            <v>10</v>
          </cell>
          <cell r="G333" t="str">
            <v>รพช.F1 50,000-100,000</v>
          </cell>
          <cell r="H333">
            <v>72946314.439999998</v>
          </cell>
          <cell r="I333">
            <v>122477</v>
          </cell>
          <cell r="J333">
            <v>595.59194330364062</v>
          </cell>
          <cell r="K333">
            <v>807.02104028137239</v>
          </cell>
          <cell r="L333">
            <v>36656526.369999997</v>
          </cell>
          <cell r="M333">
            <v>3100.55</v>
          </cell>
          <cell r="N333">
            <v>11822.588369805355</v>
          </cell>
          <cell r="O333">
            <v>16973.737951004379</v>
          </cell>
        </row>
        <row r="334">
          <cell r="C334" t="str">
            <v>11298</v>
          </cell>
          <cell r="D334" t="str">
            <v>รพ.นครชัยศรี</v>
          </cell>
          <cell r="E334" t="str">
            <v>รพช.</v>
          </cell>
          <cell r="F334">
            <v>6</v>
          </cell>
          <cell r="G334" t="str">
            <v>รพช.F2 30,000 - 60,000</v>
          </cell>
          <cell r="H334">
            <v>42238763.719999999</v>
          </cell>
          <cell r="I334">
            <v>86640</v>
          </cell>
          <cell r="J334">
            <v>487.5203568790397</v>
          </cell>
          <cell r="K334">
            <v>820.76520407909777</v>
          </cell>
          <cell r="L334">
            <v>15915641.74</v>
          </cell>
          <cell r="M334">
            <v>1500.46</v>
          </cell>
          <cell r="N334">
            <v>10607.174959679032</v>
          </cell>
          <cell r="O334">
            <v>19399.24998639138</v>
          </cell>
        </row>
        <row r="335">
          <cell r="C335" t="str">
            <v>11299</v>
          </cell>
          <cell r="D335" t="str">
            <v>รพ.ห้วยพลู</v>
          </cell>
          <cell r="E335" t="str">
            <v>รพช.</v>
          </cell>
          <cell r="F335">
            <v>6</v>
          </cell>
          <cell r="G335" t="str">
            <v>รพช.F2 30,000 - 60,000</v>
          </cell>
          <cell r="H335">
            <v>48294708.439999998</v>
          </cell>
          <cell r="I335">
            <v>94011</v>
          </cell>
          <cell r="J335">
            <v>513.71337864717952</v>
          </cell>
          <cell r="K335">
            <v>820.76520407909777</v>
          </cell>
          <cell r="L335">
            <v>18975873.199999999</v>
          </cell>
          <cell r="M335">
            <v>1241.5999999999999</v>
          </cell>
          <cell r="N335">
            <v>15283.403028350516</v>
          </cell>
          <cell r="O335">
            <v>19399.24998639138</v>
          </cell>
        </row>
        <row r="336">
          <cell r="C336" t="str">
            <v>11300</v>
          </cell>
          <cell r="D336" t="str">
            <v>รพ.ดอนตูม</v>
          </cell>
          <cell r="E336" t="str">
            <v>รพช.</v>
          </cell>
          <cell r="F336">
            <v>6</v>
          </cell>
          <cell r="G336" t="str">
            <v>รพช.F2 30,000 - 60,000</v>
          </cell>
          <cell r="H336">
            <v>57352675.770000003</v>
          </cell>
          <cell r="I336">
            <v>121609</v>
          </cell>
          <cell r="J336">
            <v>471.61538841697575</v>
          </cell>
          <cell r="K336">
            <v>820.76520407909777</v>
          </cell>
          <cell r="L336">
            <v>9814942.9900000002</v>
          </cell>
          <cell r="M336">
            <v>795.72</v>
          </cell>
          <cell r="N336">
            <v>12334.669217815312</v>
          </cell>
          <cell r="O336">
            <v>19399.24998639138</v>
          </cell>
        </row>
        <row r="337">
          <cell r="C337" t="str">
            <v>11301</v>
          </cell>
          <cell r="D337" t="str">
            <v>รพ.บางเลน</v>
          </cell>
          <cell r="E337" t="str">
            <v>รพช.</v>
          </cell>
          <cell r="F337">
            <v>9</v>
          </cell>
          <cell r="G337" t="str">
            <v>รพช.F1 &lt;=50,000</v>
          </cell>
          <cell r="H337">
            <v>43099878.600000001</v>
          </cell>
          <cell r="I337">
            <v>94815</v>
          </cell>
          <cell r="J337">
            <v>454.56814428096823</v>
          </cell>
          <cell r="K337">
            <v>810.90815440706058</v>
          </cell>
          <cell r="L337">
            <v>10979966.75</v>
          </cell>
          <cell r="M337">
            <v>908.35</v>
          </cell>
          <cell r="N337">
            <v>12087.814994220289</v>
          </cell>
          <cell r="O337">
            <v>20210.104395758088</v>
          </cell>
        </row>
        <row r="338">
          <cell r="C338" t="str">
            <v>11302</v>
          </cell>
          <cell r="D338" t="str">
            <v>รพ.สามพราน</v>
          </cell>
          <cell r="E338" t="str">
            <v>รพช.</v>
          </cell>
          <cell r="F338">
            <v>13</v>
          </cell>
          <cell r="G338" t="str">
            <v>รพช. M2 &gt;100</v>
          </cell>
          <cell r="H338">
            <v>126106104.48</v>
          </cell>
          <cell r="I338">
            <v>225176</v>
          </cell>
          <cell r="J338">
            <v>560.03350481401219</v>
          </cell>
          <cell r="K338">
            <v>799.42025929244869</v>
          </cell>
          <cell r="L338">
            <v>68003152.469999999</v>
          </cell>
          <cell r="M338">
            <v>4526.75</v>
          </cell>
          <cell r="N338">
            <v>15022.511176892915</v>
          </cell>
          <cell r="O338">
            <v>18014.943161409661</v>
          </cell>
        </row>
        <row r="339">
          <cell r="C339" t="str">
            <v>11303</v>
          </cell>
          <cell r="D339" t="str">
            <v>รพ.พุทธมณฑล</v>
          </cell>
          <cell r="E339" t="str">
            <v>รพช.</v>
          </cell>
          <cell r="F339">
            <v>5</v>
          </cell>
          <cell r="G339" t="str">
            <v>รพช.F2 &lt;=30,000</v>
          </cell>
          <cell r="H339">
            <v>34810552.950000003</v>
          </cell>
          <cell r="I339">
            <v>76014</v>
          </cell>
          <cell r="J339">
            <v>457.94923237824617</v>
          </cell>
          <cell r="K339">
            <v>884.79288545402824</v>
          </cell>
          <cell r="L339">
            <v>7704032.7999999998</v>
          </cell>
          <cell r="M339">
            <v>682.49</v>
          </cell>
          <cell r="N339">
            <v>11288.125540300956</v>
          </cell>
          <cell r="O339">
            <v>21024.811224353602</v>
          </cell>
        </row>
        <row r="340">
          <cell r="C340" t="str">
            <v>13819</v>
          </cell>
          <cell r="D340" t="str">
            <v>รพ.หลวงพ่อเปิ่น</v>
          </cell>
          <cell r="E340" t="str">
            <v>รพช.</v>
          </cell>
          <cell r="F340">
            <v>5</v>
          </cell>
          <cell r="G340" t="str">
            <v>รพช.F2 &lt;=30,000</v>
          </cell>
          <cell r="H340">
            <v>39866963.740000002</v>
          </cell>
          <cell r="I340">
            <v>67204</v>
          </cell>
          <cell r="J340">
            <v>593.22307809058987</v>
          </cell>
          <cell r="K340">
            <v>884.79288545402824</v>
          </cell>
          <cell r="L340">
            <v>8748852.9600000009</v>
          </cell>
          <cell r="M340">
            <v>533.54</v>
          </cell>
          <cell r="N340">
            <v>16397.745173745177</v>
          </cell>
          <cell r="O340">
            <v>21024.811224353602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 t="str">
            <v>10737</v>
          </cell>
          <cell r="D342" t="str">
            <v>รพ.ประจวบคีรีขันธ์</v>
          </cell>
          <cell r="E342" t="str">
            <v>รพท.</v>
          </cell>
          <cell r="F342">
            <v>16</v>
          </cell>
          <cell r="G342" t="str">
            <v>รพท.S &lt;=400</v>
          </cell>
          <cell r="H342">
            <v>122261334.15000001</v>
          </cell>
          <cell r="I342">
            <v>195012</v>
          </cell>
          <cell r="J342">
            <v>626.94261968494254</v>
          </cell>
          <cell r="K342">
            <v>990.13096843143853</v>
          </cell>
          <cell r="L342">
            <v>186475925.56</v>
          </cell>
          <cell r="M342">
            <v>11975.72</v>
          </cell>
          <cell r="N342">
            <v>15571.166122788443</v>
          </cell>
          <cell r="O342">
            <v>16691.958163887437</v>
          </cell>
        </row>
        <row r="343">
          <cell r="C343" t="str">
            <v>11315</v>
          </cell>
          <cell r="D343" t="str">
            <v>รพ.กุยบุรี</v>
          </cell>
          <cell r="E343" t="str">
            <v>รพช.</v>
          </cell>
          <cell r="F343">
            <v>6</v>
          </cell>
          <cell r="G343" t="str">
            <v>รพช.F2 30,000 - 60,000</v>
          </cell>
          <cell r="H343">
            <v>42654322.299999997</v>
          </cell>
          <cell r="I343">
            <v>54757</v>
          </cell>
          <cell r="J343">
            <v>778.97478495900066</v>
          </cell>
          <cell r="K343">
            <v>820.76520407909777</v>
          </cell>
          <cell r="L343">
            <v>12520855.26</v>
          </cell>
          <cell r="M343">
            <v>804.87</v>
          </cell>
          <cell r="N343">
            <v>15556.369674605836</v>
          </cell>
          <cell r="O343">
            <v>19399.24998639138</v>
          </cell>
        </row>
        <row r="344">
          <cell r="C344" t="str">
            <v>11316</v>
          </cell>
          <cell r="D344" t="str">
            <v>รพ.ทับสะแก</v>
          </cell>
          <cell r="E344" t="str">
            <v>รพช.</v>
          </cell>
          <cell r="F344">
            <v>6</v>
          </cell>
          <cell r="G344" t="str">
            <v>รพช.F2 30,000 - 60,000</v>
          </cell>
          <cell r="H344">
            <v>47039873.549999997</v>
          </cell>
          <cell r="I344">
            <v>65996</v>
          </cell>
          <cell r="J344">
            <v>712.76855491241884</v>
          </cell>
          <cell r="K344">
            <v>820.76520407909777</v>
          </cell>
          <cell r="L344">
            <v>23127647.649999999</v>
          </cell>
          <cell r="M344">
            <v>1826.37</v>
          </cell>
          <cell r="N344">
            <v>12663.177587235883</v>
          </cell>
          <cell r="O344">
            <v>19399.24998639138</v>
          </cell>
        </row>
        <row r="345">
          <cell r="C345" t="str">
            <v>11317</v>
          </cell>
          <cell r="D345" t="str">
            <v>รพ.บางสะพาน</v>
          </cell>
          <cell r="E345" t="str">
            <v>รพช.</v>
          </cell>
          <cell r="F345">
            <v>13</v>
          </cell>
          <cell r="G345" t="str">
            <v>รพช. M2 &gt;100</v>
          </cell>
          <cell r="H345">
            <v>78124208.480000004</v>
          </cell>
          <cell r="I345">
            <v>113114</v>
          </cell>
          <cell r="J345">
            <v>690.66789681206569</v>
          </cell>
          <cell r="K345">
            <v>799.42025929244869</v>
          </cell>
          <cell r="L345">
            <v>74894496.290000007</v>
          </cell>
          <cell r="M345">
            <v>5423.91</v>
          </cell>
          <cell r="N345">
            <v>13808.211472904235</v>
          </cell>
          <cell r="O345">
            <v>18014.943161409661</v>
          </cell>
        </row>
        <row r="346">
          <cell r="C346" t="str">
            <v>11318</v>
          </cell>
          <cell r="D346" t="str">
            <v>รพ.บางสะพานน้อย</v>
          </cell>
          <cell r="E346" t="str">
            <v>รพช.</v>
          </cell>
          <cell r="F346">
            <v>5</v>
          </cell>
          <cell r="G346" t="str">
            <v>รพช.F2 &lt;=30,000</v>
          </cell>
          <cell r="H346">
            <v>35525841.590000004</v>
          </cell>
          <cell r="I346">
            <v>41689</v>
          </cell>
          <cell r="J346">
            <v>852.16343855693356</v>
          </cell>
          <cell r="K346">
            <v>884.79288545402824</v>
          </cell>
          <cell r="L346">
            <v>13142256.050000001</v>
          </cell>
          <cell r="M346">
            <v>948.48</v>
          </cell>
          <cell r="N346">
            <v>13856.123534497301</v>
          </cell>
          <cell r="O346">
            <v>21024.811224353602</v>
          </cell>
        </row>
        <row r="347">
          <cell r="C347" t="str">
            <v>11319</v>
          </cell>
          <cell r="D347" t="str">
            <v>รพ.ปราณบุรี</v>
          </cell>
          <cell r="E347" t="str">
            <v>รพช.</v>
          </cell>
          <cell r="F347">
            <v>6</v>
          </cell>
          <cell r="G347" t="str">
            <v>รพช.F2 30,000 - 60,000</v>
          </cell>
          <cell r="H347">
            <v>51726328.170000002</v>
          </cell>
          <cell r="I347">
            <v>83056</v>
          </cell>
          <cell r="J347">
            <v>622.78857842901175</v>
          </cell>
          <cell r="K347">
            <v>820.76520407909777</v>
          </cell>
          <cell r="L347">
            <v>17719953.850000001</v>
          </cell>
          <cell r="M347">
            <v>1458.73</v>
          </cell>
          <cell r="N347">
            <v>12147.521371329856</v>
          </cell>
          <cell r="O347">
            <v>19399.24998639138</v>
          </cell>
        </row>
        <row r="348">
          <cell r="C348" t="str">
            <v>11320</v>
          </cell>
          <cell r="D348" t="str">
            <v>รพ.หัวหิน</v>
          </cell>
          <cell r="E348" t="str">
            <v>รพท.</v>
          </cell>
          <cell r="F348">
            <v>16</v>
          </cell>
          <cell r="G348" t="str">
            <v>รพท.S &lt;=400</v>
          </cell>
          <cell r="H348">
            <v>244348413.96000001</v>
          </cell>
          <cell r="I348">
            <v>239681</v>
          </cell>
          <cell r="J348">
            <v>1019.4734416161482</v>
          </cell>
          <cell r="K348">
            <v>990.13096843143853</v>
          </cell>
          <cell r="L348">
            <v>258300179.80000001</v>
          </cell>
          <cell r="M348">
            <v>17280.07</v>
          </cell>
          <cell r="N348">
            <v>14947.86651905924</v>
          </cell>
          <cell r="O348">
            <v>16691.958163887437</v>
          </cell>
        </row>
        <row r="349">
          <cell r="C349" t="str">
            <v>11321</v>
          </cell>
          <cell r="D349" t="str">
            <v>รพ.สามร้อยยอด</v>
          </cell>
          <cell r="E349" t="str">
            <v>รพช.</v>
          </cell>
          <cell r="F349">
            <v>6</v>
          </cell>
          <cell r="G349" t="str">
            <v>รพช.F2 30,000 - 60,000</v>
          </cell>
          <cell r="H349">
            <v>47577791.770000003</v>
          </cell>
          <cell r="I349">
            <v>118475</v>
          </cell>
          <cell r="J349">
            <v>401.58507507913066</v>
          </cell>
          <cell r="K349">
            <v>820.76520407909777</v>
          </cell>
          <cell r="L349">
            <v>30107127.66</v>
          </cell>
          <cell r="M349">
            <v>2196.25</v>
          </cell>
          <cell r="N349">
            <v>13708.424660216278</v>
          </cell>
          <cell r="O349">
            <v>19399.24998639138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10677</v>
          </cell>
          <cell r="D351" t="str">
            <v>รพ.ราชบุรี</v>
          </cell>
          <cell r="E351" t="str">
            <v>รพศ.</v>
          </cell>
          <cell r="F351">
            <v>19</v>
          </cell>
          <cell r="G351" t="str">
            <v>รพศ.A &gt;700 to &lt;1000</v>
          </cell>
          <cell r="H351">
            <v>593410073.05999994</v>
          </cell>
          <cell r="I351">
            <v>604879</v>
          </cell>
          <cell r="J351">
            <v>981.03930382770761</v>
          </cell>
          <cell r="K351">
            <v>1188.60392641523</v>
          </cell>
          <cell r="L351">
            <v>622106978.67999995</v>
          </cell>
          <cell r="M351">
            <v>46434.34</v>
          </cell>
          <cell r="N351">
            <v>13397.562637479072</v>
          </cell>
          <cell r="O351">
            <v>14966.876728367533</v>
          </cell>
        </row>
        <row r="352">
          <cell r="C352" t="str">
            <v>10728</v>
          </cell>
          <cell r="D352" t="str">
            <v>รพ.ดำเนินสะดวก</v>
          </cell>
          <cell r="E352" t="str">
            <v>รพท.</v>
          </cell>
          <cell r="F352">
            <v>15</v>
          </cell>
          <cell r="G352" t="str">
            <v>รพท. M1 &gt;200</v>
          </cell>
          <cell r="H352">
            <v>101562924.89</v>
          </cell>
          <cell r="I352">
            <v>145387</v>
          </cell>
          <cell r="J352">
            <v>698.56950683348578</v>
          </cell>
          <cell r="K352">
            <v>858.39261825701305</v>
          </cell>
          <cell r="L352">
            <v>128047014.90000001</v>
          </cell>
          <cell r="M352">
            <v>6545.42</v>
          </cell>
          <cell r="N352">
            <v>19562.841635830857</v>
          </cell>
          <cell r="O352">
            <v>18079.777987795933</v>
          </cell>
        </row>
        <row r="353">
          <cell r="C353" t="str">
            <v>10729</v>
          </cell>
          <cell r="D353" t="str">
            <v>รพ.บ้านโป่ง</v>
          </cell>
          <cell r="E353" t="str">
            <v>รพท.</v>
          </cell>
          <cell r="F353">
            <v>16</v>
          </cell>
          <cell r="G353" t="str">
            <v>รพท.S &lt;=400</v>
          </cell>
          <cell r="H353">
            <v>174961722.53</v>
          </cell>
          <cell r="I353">
            <v>206334</v>
          </cell>
          <cell r="J353">
            <v>847.95391224907189</v>
          </cell>
          <cell r="K353">
            <v>990.13096843143853</v>
          </cell>
          <cell r="L353">
            <v>158663374.91</v>
          </cell>
          <cell r="M353">
            <v>11630.89</v>
          </cell>
          <cell r="N353">
            <v>13641.550638859107</v>
          </cell>
          <cell r="O353">
            <v>16691.958163887437</v>
          </cell>
        </row>
        <row r="354">
          <cell r="C354" t="str">
            <v>10730</v>
          </cell>
          <cell r="D354" t="str">
            <v>รพ.โพธาราม</v>
          </cell>
          <cell r="E354" t="str">
            <v>รพท.</v>
          </cell>
          <cell r="F354">
            <v>15</v>
          </cell>
          <cell r="G354" t="str">
            <v>รพท. M1 &gt;200</v>
          </cell>
          <cell r="H354">
            <v>106525378.34999999</v>
          </cell>
          <cell r="I354">
            <v>179220</v>
          </cell>
          <cell r="J354">
            <v>594.38331854703711</v>
          </cell>
          <cell r="K354">
            <v>858.39261825701305</v>
          </cell>
          <cell r="L354">
            <v>155712853.49000001</v>
          </cell>
          <cell r="M354">
            <v>8676.9599999999991</v>
          </cell>
          <cell r="N354">
            <v>17945.55391404363</v>
          </cell>
          <cell r="O354">
            <v>18079.777987795933</v>
          </cell>
        </row>
        <row r="355">
          <cell r="C355" t="str">
            <v>11273</v>
          </cell>
          <cell r="D355" t="str">
            <v>รพ.สวนผึ้ง</v>
          </cell>
          <cell r="E355" t="str">
            <v>รพช.</v>
          </cell>
          <cell r="F355">
            <v>5</v>
          </cell>
          <cell r="G355" t="str">
            <v>รพช.F2 &lt;=30,000</v>
          </cell>
          <cell r="H355">
            <v>51028128.299999997</v>
          </cell>
          <cell r="I355">
            <v>57270</v>
          </cell>
          <cell r="J355">
            <v>891.00974855945515</v>
          </cell>
          <cell r="K355">
            <v>884.79288545402824</v>
          </cell>
          <cell r="L355">
            <v>17310859.75</v>
          </cell>
          <cell r="M355">
            <v>1192.78</v>
          </cell>
          <cell r="N355">
            <v>14513.036561645904</v>
          </cell>
          <cell r="O355">
            <v>21024.811224353602</v>
          </cell>
        </row>
        <row r="356">
          <cell r="C356" t="str">
            <v>11274</v>
          </cell>
          <cell r="D356" t="str">
            <v>รพ.บางแพ</v>
          </cell>
          <cell r="E356" t="str">
            <v>รพช.</v>
          </cell>
          <cell r="F356">
            <v>5</v>
          </cell>
          <cell r="G356" t="str">
            <v>รพช.F2 &lt;=30,000</v>
          </cell>
          <cell r="H356">
            <v>40256743.32</v>
          </cell>
          <cell r="I356">
            <v>54204</v>
          </cell>
          <cell r="J356">
            <v>742.68953066194376</v>
          </cell>
          <cell r="K356">
            <v>884.79288545402824</v>
          </cell>
          <cell r="L356">
            <v>10574361.35</v>
          </cell>
          <cell r="M356">
            <v>626.51</v>
          </cell>
          <cell r="N356">
            <v>16878.200427766515</v>
          </cell>
          <cell r="O356">
            <v>21024.811224353602</v>
          </cell>
        </row>
        <row r="357">
          <cell r="C357" t="str">
            <v>11275</v>
          </cell>
          <cell r="D357" t="str">
            <v>รพ.เจ็ดเสมียน</v>
          </cell>
          <cell r="E357" t="str">
            <v>รพช.</v>
          </cell>
          <cell r="F357">
            <v>5</v>
          </cell>
          <cell r="G357" t="str">
            <v>รพช.F2 &lt;=30,000</v>
          </cell>
          <cell r="H357">
            <v>27911127.859999999</v>
          </cell>
          <cell r="I357">
            <v>40240</v>
          </cell>
          <cell r="J357">
            <v>693.61649751491052</v>
          </cell>
          <cell r="K357">
            <v>884.79288545402824</v>
          </cell>
          <cell r="L357">
            <v>7948101.75</v>
          </cell>
          <cell r="M357">
            <v>367.1</v>
          </cell>
          <cell r="N357">
            <v>21651.053527649139</v>
          </cell>
          <cell r="O357">
            <v>21024.811224353602</v>
          </cell>
        </row>
        <row r="358">
          <cell r="C358" t="str">
            <v>11276</v>
          </cell>
          <cell r="D358" t="str">
            <v>รพ.ปากท่อ</v>
          </cell>
          <cell r="E358" t="str">
            <v>รพช.</v>
          </cell>
          <cell r="F358">
            <v>6</v>
          </cell>
          <cell r="G358" t="str">
            <v>รพช.F2 30,000 - 60,000</v>
          </cell>
          <cell r="H358">
            <v>46629238.509999998</v>
          </cell>
          <cell r="I358">
            <v>73161</v>
          </cell>
          <cell r="J358">
            <v>637.35102732330063</v>
          </cell>
          <cell r="K358">
            <v>820.76520407909777</v>
          </cell>
          <cell r="L358">
            <v>18851652.399999999</v>
          </cell>
          <cell r="M358">
            <v>1257.72</v>
          </cell>
          <cell r="N358">
            <v>14988.751391406671</v>
          </cell>
          <cell r="O358">
            <v>19399.24998639138</v>
          </cell>
        </row>
        <row r="359">
          <cell r="C359" t="str">
            <v>11277</v>
          </cell>
          <cell r="D359" t="str">
            <v>รพ.วัดเพลง</v>
          </cell>
          <cell r="E359" t="str">
            <v>รพช.</v>
          </cell>
          <cell r="F359">
            <v>5</v>
          </cell>
          <cell r="G359" t="str">
            <v>รพช.F2 &lt;=30,000</v>
          </cell>
          <cell r="H359">
            <v>34385637.619999997</v>
          </cell>
          <cell r="I359">
            <v>36195</v>
          </cell>
          <cell r="J359">
            <v>950.01070921397979</v>
          </cell>
          <cell r="K359">
            <v>884.79288545402824</v>
          </cell>
          <cell r="L359">
            <v>6938410.4199999999</v>
          </cell>
          <cell r="M359">
            <v>484.56</v>
          </cell>
          <cell r="N359">
            <v>14318.991291068185</v>
          </cell>
          <cell r="O359">
            <v>21024.811224353602</v>
          </cell>
        </row>
        <row r="360">
          <cell r="C360" t="str">
            <v>11458</v>
          </cell>
          <cell r="D360" t="str">
            <v>รพร.จอมบึง</v>
          </cell>
          <cell r="E360" t="str">
            <v>รพช.</v>
          </cell>
          <cell r="F360">
            <v>9</v>
          </cell>
          <cell r="G360" t="str">
            <v>รพช.F1 &lt;=50,000</v>
          </cell>
          <cell r="H360">
            <v>53813097.82</v>
          </cell>
          <cell r="I360">
            <v>85016</v>
          </cell>
          <cell r="J360">
            <v>632.97612002446601</v>
          </cell>
          <cell r="K360">
            <v>810.90815440706058</v>
          </cell>
          <cell r="L360">
            <v>21229235.260000002</v>
          </cell>
          <cell r="M360">
            <v>2083.65</v>
          </cell>
          <cell r="N360">
            <v>10188.484275190171</v>
          </cell>
          <cell r="O360">
            <v>20210.104395758088</v>
          </cell>
        </row>
        <row r="361">
          <cell r="C361" t="str">
            <v>28858</v>
          </cell>
          <cell r="D361" t="str">
            <v>รพ.บ้านคา</v>
          </cell>
          <cell r="E361" t="str">
            <v>รพช.</v>
          </cell>
          <cell r="F361">
            <v>3</v>
          </cell>
          <cell r="G361" t="str">
            <v>รพช.F3 15,000-25,000</v>
          </cell>
          <cell r="H361">
            <v>18813072.07</v>
          </cell>
          <cell r="I361">
            <v>24606</v>
          </cell>
          <cell r="J361">
            <v>764.5725461269609</v>
          </cell>
          <cell r="K361">
            <v>765.30473091970157</v>
          </cell>
          <cell r="L361">
            <v>6724113.3200000003</v>
          </cell>
          <cell r="M361">
            <v>240.09</v>
          </cell>
          <cell r="N361">
            <v>28006.636344704071</v>
          </cell>
          <cell r="O361">
            <v>19552.594009886914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C363" t="str">
            <v>10735</v>
          </cell>
          <cell r="D363" t="str">
            <v>รพ.สมเด็จพระพุทธเลิศหล้า</v>
          </cell>
          <cell r="E363" t="str">
            <v>รพท.</v>
          </cell>
          <cell r="F363">
            <v>16</v>
          </cell>
          <cell r="G363" t="str">
            <v>รพท.S &lt;=400</v>
          </cell>
          <cell r="H363">
            <v>202362525.16999999</v>
          </cell>
          <cell r="I363">
            <v>185543</v>
          </cell>
          <cell r="J363">
            <v>1090.6502814441935</v>
          </cell>
          <cell r="K363">
            <v>990.13096843143853</v>
          </cell>
          <cell r="L363">
            <v>167427915.16999999</v>
          </cell>
          <cell r="M363">
            <v>11470.68</v>
          </cell>
          <cell r="N363">
            <v>14596.163014747162</v>
          </cell>
          <cell r="O363">
            <v>16691.958163887437</v>
          </cell>
        </row>
        <row r="364">
          <cell r="C364" t="str">
            <v>11306</v>
          </cell>
          <cell r="D364" t="str">
            <v>รพ.นภาลัย</v>
          </cell>
          <cell r="E364" t="str">
            <v>รพช.</v>
          </cell>
          <cell r="F364">
            <v>9</v>
          </cell>
          <cell r="G364" t="str">
            <v>รพช.F1 &lt;=50,000</v>
          </cell>
          <cell r="H364">
            <v>55451551.859999999</v>
          </cell>
          <cell r="I364">
            <v>58402</v>
          </cell>
          <cell r="J364">
            <v>949.48035786445666</v>
          </cell>
          <cell r="K364">
            <v>810.90815440706058</v>
          </cell>
          <cell r="L364">
            <v>20523218.960000001</v>
          </cell>
          <cell r="M364">
            <v>1266.73</v>
          </cell>
          <cell r="N364">
            <v>16201.731197650644</v>
          </cell>
          <cell r="O364">
            <v>20210.104395758088</v>
          </cell>
        </row>
        <row r="365">
          <cell r="C365" t="str">
            <v>11307</v>
          </cell>
          <cell r="D365" t="str">
            <v>รพ.อัมพวา</v>
          </cell>
          <cell r="E365" t="str">
            <v>รพช.</v>
          </cell>
          <cell r="F365">
            <v>6</v>
          </cell>
          <cell r="G365" t="str">
            <v>รพช.F2 30,000 - 60,000</v>
          </cell>
          <cell r="H365">
            <v>35330561.140000001</v>
          </cell>
          <cell r="I365">
            <v>45669</v>
          </cell>
          <cell r="J365">
            <v>773.62239462217258</v>
          </cell>
          <cell r="K365">
            <v>820.76520407909777</v>
          </cell>
          <cell r="L365">
            <v>7899096.8099999996</v>
          </cell>
          <cell r="M365">
            <v>379.56</v>
          </cell>
          <cell r="N365">
            <v>20811.194040467908</v>
          </cell>
          <cell r="O365">
            <v>19399.24998639138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 t="str">
            <v>10734</v>
          </cell>
          <cell r="D367" t="str">
            <v>รพ.สมุทรสาคร</v>
          </cell>
          <cell r="E367" t="str">
            <v>รพศ.</v>
          </cell>
          <cell r="F367">
            <v>18</v>
          </cell>
          <cell r="G367" t="str">
            <v>รพศ.A &lt;=700</v>
          </cell>
          <cell r="H367">
            <v>413638042.81999999</v>
          </cell>
          <cell r="I367">
            <v>368378</v>
          </cell>
          <cell r="J367">
            <v>1122.8630450786964</v>
          </cell>
          <cell r="K367">
            <v>1267.5515165847883</v>
          </cell>
          <cell r="L367">
            <v>558866269.48000002</v>
          </cell>
          <cell r="M367">
            <v>34940.949999999997</v>
          </cell>
          <cell r="N367">
            <v>15994.592862529498</v>
          </cell>
          <cell r="O367">
            <v>18737.951461876841</v>
          </cell>
        </row>
        <row r="368">
          <cell r="C368" t="str">
            <v>11304</v>
          </cell>
          <cell r="D368" t="str">
            <v>รพ.กระทุ่มแบน</v>
          </cell>
          <cell r="E368" t="str">
            <v>รพท.</v>
          </cell>
          <cell r="F368">
            <v>15</v>
          </cell>
          <cell r="G368" t="str">
            <v>รพท. M1 &gt;200</v>
          </cell>
          <cell r="H368">
            <v>170102868.84999999</v>
          </cell>
          <cell r="I368">
            <v>260779</v>
          </cell>
          <cell r="J368">
            <v>652.28744971796038</v>
          </cell>
          <cell r="K368">
            <v>858.39261825701305</v>
          </cell>
          <cell r="L368">
            <v>170622664.68000001</v>
          </cell>
          <cell r="M368">
            <v>11119.28</v>
          </cell>
          <cell r="N368">
            <v>15344.758354857509</v>
          </cell>
          <cell r="O368">
            <v>18079.777987795933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C370" t="str">
            <v>10678</v>
          </cell>
          <cell r="D370" t="str">
            <v>รพ.เจ้าพระยายมราช</v>
          </cell>
          <cell r="E370" t="str">
            <v>รพศ.</v>
          </cell>
          <cell r="F370">
            <v>18</v>
          </cell>
          <cell r="G370" t="str">
            <v>รพศ.A &lt;=700</v>
          </cell>
          <cell r="H370">
            <v>334465993.56999999</v>
          </cell>
          <cell r="I370">
            <v>394973</v>
          </cell>
          <cell r="J370">
            <v>846.80723383623683</v>
          </cell>
          <cell r="K370">
            <v>1267.5515165847883</v>
          </cell>
          <cell r="L370">
            <v>537111618.25999999</v>
          </cell>
          <cell r="M370">
            <v>33919.49</v>
          </cell>
          <cell r="N370">
            <v>15834.896640839825</v>
          </cell>
          <cell r="O370">
            <v>18737.951461876841</v>
          </cell>
        </row>
        <row r="371">
          <cell r="C371" t="str">
            <v>10733</v>
          </cell>
          <cell r="D371" t="str">
            <v>รพ.สมเด็จพระสังฆราชองค์ที่17</v>
          </cell>
          <cell r="E371" t="str">
            <v>รพท.</v>
          </cell>
          <cell r="F371">
            <v>15</v>
          </cell>
          <cell r="G371" t="str">
            <v>รพท. M1 &gt;200</v>
          </cell>
          <cell r="H371">
            <v>126489571.45</v>
          </cell>
          <cell r="I371">
            <v>159737</v>
          </cell>
          <cell r="J371">
            <v>791.86144381076394</v>
          </cell>
          <cell r="K371">
            <v>858.39261825701305</v>
          </cell>
          <cell r="L371">
            <v>132633684.54000001</v>
          </cell>
          <cell r="M371">
            <v>7686.42</v>
          </cell>
          <cell r="N371">
            <v>17255.586416042839</v>
          </cell>
          <cell r="O371">
            <v>18079.777987795933</v>
          </cell>
        </row>
        <row r="372">
          <cell r="C372" t="str">
            <v>11289</v>
          </cell>
          <cell r="D372" t="str">
            <v>รพ.เดิมบางนางบวช</v>
          </cell>
          <cell r="E372" t="str">
            <v>รพช.</v>
          </cell>
          <cell r="F372">
            <v>10</v>
          </cell>
          <cell r="G372" t="str">
            <v>รพช.F1 50,000-100,000</v>
          </cell>
          <cell r="H372">
            <v>65483684.810000002</v>
          </cell>
          <cell r="I372">
            <v>91738</v>
          </cell>
          <cell r="J372">
            <v>713.81199513832871</v>
          </cell>
          <cell r="K372">
            <v>807.02104028137239</v>
          </cell>
          <cell r="L372">
            <v>46210858.109999999</v>
          </cell>
          <cell r="M372">
            <v>3668.83</v>
          </cell>
          <cell r="N372">
            <v>12595.529940062635</v>
          </cell>
          <cell r="O372">
            <v>16973.737951004379</v>
          </cell>
        </row>
        <row r="373">
          <cell r="C373" t="str">
            <v>11290</v>
          </cell>
          <cell r="D373" t="str">
            <v>รพ.ด่านช้าง</v>
          </cell>
          <cell r="E373" t="str">
            <v>รพช.</v>
          </cell>
          <cell r="F373">
            <v>10</v>
          </cell>
          <cell r="G373" t="str">
            <v>รพช.F1 50,000-100,000</v>
          </cell>
          <cell r="H373">
            <v>56260831.210000001</v>
          </cell>
          <cell r="I373">
            <v>93701</v>
          </cell>
          <cell r="J373">
            <v>600.42935731742455</v>
          </cell>
          <cell r="K373">
            <v>807.02104028137239</v>
          </cell>
          <cell r="L373">
            <v>39206033.960000001</v>
          </cell>
          <cell r="M373">
            <v>3402.61</v>
          </cell>
          <cell r="N373">
            <v>11522.341367362113</v>
          </cell>
          <cell r="O373">
            <v>16973.737951004379</v>
          </cell>
        </row>
        <row r="374">
          <cell r="C374" t="str">
            <v>11291</v>
          </cell>
          <cell r="D374" t="str">
            <v>รพ.บางปลาม้า</v>
          </cell>
          <cell r="E374" t="str">
            <v>รพช.</v>
          </cell>
          <cell r="F374">
            <v>6</v>
          </cell>
          <cell r="G374" t="str">
            <v>รพช.F2 30,000 - 60,000</v>
          </cell>
          <cell r="H374">
            <v>53157169.109999999</v>
          </cell>
          <cell r="I374">
            <v>71736</v>
          </cell>
          <cell r="J374">
            <v>741.0110559551689</v>
          </cell>
          <cell r="K374">
            <v>820.76520407909777</v>
          </cell>
          <cell r="L374">
            <v>22835791.859999999</v>
          </cell>
          <cell r="M374">
            <v>1603.69</v>
          </cell>
          <cell r="N374">
            <v>14239.529996445695</v>
          </cell>
          <cell r="O374">
            <v>19399.24998639138</v>
          </cell>
        </row>
        <row r="375">
          <cell r="C375" t="str">
            <v>11292</v>
          </cell>
          <cell r="D375" t="str">
            <v>รพ.ศรีประจันต์</v>
          </cell>
          <cell r="E375" t="str">
            <v>รพช.</v>
          </cell>
          <cell r="F375">
            <v>6</v>
          </cell>
          <cell r="G375" t="str">
            <v>รพช.F2 30,000 - 60,000</v>
          </cell>
          <cell r="H375">
            <v>54598756.609999999</v>
          </cell>
          <cell r="I375">
            <v>77445</v>
          </cell>
          <cell r="J375">
            <v>705.00040816063017</v>
          </cell>
          <cell r="K375">
            <v>820.76520407909777</v>
          </cell>
          <cell r="L375">
            <v>19713291.199999999</v>
          </cell>
          <cell r="M375">
            <v>1882.53</v>
          </cell>
          <cell r="N375">
            <v>10471.700955628861</v>
          </cell>
          <cell r="O375">
            <v>19399.24998639138</v>
          </cell>
        </row>
        <row r="376">
          <cell r="C376" t="str">
            <v>11293</v>
          </cell>
          <cell r="D376" t="str">
            <v>รพ.ดอนเจดีย์</v>
          </cell>
          <cell r="E376" t="str">
            <v>รพช.</v>
          </cell>
          <cell r="F376">
            <v>6</v>
          </cell>
          <cell r="G376" t="str">
            <v>รพช.F2 30,000 - 60,000</v>
          </cell>
          <cell r="H376">
            <v>48519631.049999997</v>
          </cell>
          <cell r="I376">
            <v>78905</v>
          </cell>
          <cell r="J376">
            <v>614.91199607122485</v>
          </cell>
          <cell r="K376">
            <v>820.76520407909777</v>
          </cell>
          <cell r="L376">
            <v>22755842.93</v>
          </cell>
          <cell r="M376">
            <v>1695.4</v>
          </cell>
          <cell r="N376">
            <v>13422.108605638787</v>
          </cell>
          <cell r="O376">
            <v>19399.24998639138</v>
          </cell>
        </row>
        <row r="377">
          <cell r="C377" t="str">
            <v>11294</v>
          </cell>
          <cell r="D377" t="str">
            <v>รพ.สามชุก</v>
          </cell>
          <cell r="E377" t="str">
            <v>รพช.</v>
          </cell>
          <cell r="F377">
            <v>6</v>
          </cell>
          <cell r="G377" t="str">
            <v>รพช.F2 30,000 - 60,000</v>
          </cell>
          <cell r="H377">
            <v>75793147.540000007</v>
          </cell>
          <cell r="I377">
            <v>91026</v>
          </cell>
          <cell r="J377">
            <v>832.65383011447284</v>
          </cell>
          <cell r="K377">
            <v>820.76520407909777</v>
          </cell>
          <cell r="L377">
            <v>21542284.66</v>
          </cell>
          <cell r="M377">
            <v>1609.33</v>
          </cell>
          <cell r="N377">
            <v>13385.871549029722</v>
          </cell>
          <cell r="O377">
            <v>19399.24998639138</v>
          </cell>
        </row>
        <row r="378">
          <cell r="C378" t="str">
            <v>11295</v>
          </cell>
          <cell r="D378" t="str">
            <v>รพ.อู่ทอง</v>
          </cell>
          <cell r="E378" t="str">
            <v>รพช.</v>
          </cell>
          <cell r="F378">
            <v>13</v>
          </cell>
          <cell r="G378" t="str">
            <v>รพช. M2 &gt;100</v>
          </cell>
          <cell r="H378">
            <v>86281544.950000003</v>
          </cell>
          <cell r="I378">
            <v>130303</v>
          </cell>
          <cell r="J378">
            <v>662.16084779322046</v>
          </cell>
          <cell r="K378">
            <v>799.42025929244869</v>
          </cell>
          <cell r="L378">
            <v>71920394.420000002</v>
          </cell>
          <cell r="M378">
            <v>4807.72</v>
          </cell>
          <cell r="N378">
            <v>14959.355873470169</v>
          </cell>
          <cell r="O378">
            <v>18014.943161409661</v>
          </cell>
        </row>
        <row r="379">
          <cell r="C379" t="str">
            <v>11296</v>
          </cell>
          <cell r="D379" t="str">
            <v>รพ.หนองหญ้าไซ</v>
          </cell>
          <cell r="E379" t="str">
            <v>รพช.</v>
          </cell>
          <cell r="F379">
            <v>5</v>
          </cell>
          <cell r="G379" t="str">
            <v>รพช.F2 &lt;=30,000</v>
          </cell>
          <cell r="H379">
            <v>33159391.300000001</v>
          </cell>
          <cell r="I379">
            <v>53324</v>
          </cell>
          <cell r="J379">
            <v>621.8474101717801</v>
          </cell>
          <cell r="K379">
            <v>884.79288545402824</v>
          </cell>
          <cell r="L379">
            <v>17119258.32</v>
          </cell>
          <cell r="M379">
            <v>1199.57</v>
          </cell>
          <cell r="N379">
            <v>14271.162433205232</v>
          </cell>
          <cell r="O379">
            <v>21024.811224353602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C382" t="str">
            <v>10664</v>
          </cell>
          <cell r="D382" t="str">
            <v>รพ.พระปกเกล้า</v>
          </cell>
          <cell r="E382" t="str">
            <v>รพศ.</v>
          </cell>
          <cell r="F382">
            <v>19</v>
          </cell>
          <cell r="G382" t="str">
            <v>รพศ.A &gt;700 to &lt;1000</v>
          </cell>
          <cell r="H382">
            <v>376792133.00999999</v>
          </cell>
          <cell r="I382">
            <v>456986</v>
          </cell>
          <cell r="J382">
            <v>824.51570290993595</v>
          </cell>
          <cell r="K382">
            <v>1188.60392641523</v>
          </cell>
          <cell r="L382">
            <v>677190952.24000001</v>
          </cell>
          <cell r="M382">
            <v>49039.68</v>
          </cell>
          <cell r="N382">
            <v>13809.041010055531</v>
          </cell>
          <cell r="O382">
            <v>14966.876728367533</v>
          </cell>
        </row>
        <row r="383">
          <cell r="C383" t="str">
            <v>10834</v>
          </cell>
          <cell r="D383" t="str">
            <v>รพ.ขลุง</v>
          </cell>
          <cell r="E383" t="str">
            <v>รพช.</v>
          </cell>
          <cell r="F383">
            <v>9</v>
          </cell>
          <cell r="G383" t="str">
            <v>รพช.F1 &lt;=50,000</v>
          </cell>
          <cell r="H383">
            <v>44516529.939999998</v>
          </cell>
          <cell r="I383">
            <v>61068</v>
          </cell>
          <cell r="J383">
            <v>728.96656088295015</v>
          </cell>
          <cell r="K383">
            <v>810.90815440706058</v>
          </cell>
          <cell r="L383">
            <v>10932825.130000001</v>
          </cell>
          <cell r="M383">
            <v>749.64</v>
          </cell>
          <cell r="N383">
            <v>14584.1005415933</v>
          </cell>
          <cell r="O383">
            <v>20210.104395758088</v>
          </cell>
        </row>
        <row r="384">
          <cell r="C384" t="str">
            <v>10835</v>
          </cell>
          <cell r="D384" t="str">
            <v>รพ.ท่าใหม่</v>
          </cell>
          <cell r="E384" t="str">
            <v>รพช.</v>
          </cell>
          <cell r="F384">
            <v>5</v>
          </cell>
          <cell r="G384" t="str">
            <v>รพช.F2 &lt;=30,000</v>
          </cell>
          <cell r="H384">
            <v>26268391.640000001</v>
          </cell>
          <cell r="I384">
            <v>39135</v>
          </cell>
          <cell r="J384">
            <v>671.22503232400663</v>
          </cell>
          <cell r="K384">
            <v>884.79288545402824</v>
          </cell>
          <cell r="L384">
            <v>4869775.43</v>
          </cell>
          <cell r="M384">
            <v>376.87</v>
          </cell>
          <cell r="N384">
            <v>12921.631942048982</v>
          </cell>
          <cell r="O384">
            <v>21024.811224353602</v>
          </cell>
        </row>
        <row r="385">
          <cell r="C385" t="str">
            <v>10836</v>
          </cell>
          <cell r="D385" t="str">
            <v>รพ.เขาสุกิม</v>
          </cell>
          <cell r="E385" t="str">
            <v>รพช.</v>
          </cell>
          <cell r="F385">
            <v>5</v>
          </cell>
          <cell r="G385" t="str">
            <v>รพช.F2 &lt;=30,000</v>
          </cell>
          <cell r="H385">
            <v>25184553.41</v>
          </cell>
          <cell r="I385">
            <v>31429</v>
          </cell>
          <cell r="J385">
            <v>801.31577237583122</v>
          </cell>
          <cell r="K385">
            <v>884.79288545402824</v>
          </cell>
          <cell r="L385">
            <v>9730354.8599999994</v>
          </cell>
          <cell r="M385">
            <v>719.05</v>
          </cell>
          <cell r="N385">
            <v>13532.236784646408</v>
          </cell>
          <cell r="O385">
            <v>21024.811224353602</v>
          </cell>
        </row>
        <row r="386">
          <cell r="C386" t="str">
            <v>10837</v>
          </cell>
          <cell r="D386" t="str">
            <v>รพ.สองพี่น้อง</v>
          </cell>
          <cell r="E386" t="str">
            <v>รพช.</v>
          </cell>
          <cell r="F386">
            <v>5</v>
          </cell>
          <cell r="G386" t="str">
            <v>รพช.F2 &lt;=30,000</v>
          </cell>
          <cell r="H386">
            <v>24747593.84</v>
          </cell>
          <cell r="I386">
            <v>37223</v>
          </cell>
          <cell r="J386">
            <v>664.84683770786876</v>
          </cell>
          <cell r="K386">
            <v>884.79288545402824</v>
          </cell>
          <cell r="L386">
            <v>7306402.4500000002</v>
          </cell>
          <cell r="M386">
            <v>594.66</v>
          </cell>
          <cell r="N386">
            <v>12286.688948306597</v>
          </cell>
          <cell r="O386">
            <v>21024.811224353602</v>
          </cell>
        </row>
        <row r="387">
          <cell r="C387" t="str">
            <v>10838</v>
          </cell>
          <cell r="D387" t="str">
            <v>รพ.โป่งน้ำร้อน</v>
          </cell>
          <cell r="E387" t="str">
            <v>รพช.</v>
          </cell>
          <cell r="F387">
            <v>6</v>
          </cell>
          <cell r="G387" t="str">
            <v>รพช.F2 30,000 - 60,000</v>
          </cell>
          <cell r="H387">
            <v>40273760.189999998</v>
          </cell>
          <cell r="I387">
            <v>62194</v>
          </cell>
          <cell r="J387">
            <v>647.55057063382321</v>
          </cell>
          <cell r="K387">
            <v>820.76520407909777</v>
          </cell>
          <cell r="L387">
            <v>17931062.5</v>
          </cell>
          <cell r="M387">
            <v>1281.44</v>
          </cell>
          <cell r="N387">
            <v>13992.900564989386</v>
          </cell>
          <cell r="O387">
            <v>19399.24998639138</v>
          </cell>
        </row>
        <row r="388">
          <cell r="C388" t="str">
            <v>10839</v>
          </cell>
          <cell r="D388" t="str">
            <v>รพ.มะขาม</v>
          </cell>
          <cell r="E388" t="str">
            <v>รพช.</v>
          </cell>
          <cell r="F388">
            <v>9</v>
          </cell>
          <cell r="G388" t="str">
            <v>รพช.F1 &lt;=50,000</v>
          </cell>
          <cell r="H388">
            <v>34369811.289999999</v>
          </cell>
          <cell r="I388">
            <v>46442</v>
          </cell>
          <cell r="J388">
            <v>740.05881077472975</v>
          </cell>
          <cell r="K388">
            <v>810.90815440706058</v>
          </cell>
          <cell r="L388">
            <v>9401771.5800000001</v>
          </cell>
          <cell r="M388">
            <v>697.56</v>
          </cell>
          <cell r="N388">
            <v>13478.083003612594</v>
          </cell>
          <cell r="O388">
            <v>20210.104395758088</v>
          </cell>
        </row>
        <row r="389">
          <cell r="C389" t="str">
            <v>10840</v>
          </cell>
          <cell r="D389" t="str">
            <v>รพ.แหลมสิงห์</v>
          </cell>
          <cell r="E389" t="str">
            <v>รพช.</v>
          </cell>
          <cell r="F389">
            <v>5</v>
          </cell>
          <cell r="G389" t="str">
            <v>รพช.F2 &lt;=30,000</v>
          </cell>
          <cell r="H389">
            <v>34837823.390000001</v>
          </cell>
          <cell r="I389">
            <v>46646</v>
          </cell>
          <cell r="J389">
            <v>746.85553723791963</v>
          </cell>
          <cell r="K389">
            <v>884.79288545402824</v>
          </cell>
          <cell r="L389">
            <v>9318185.0899999999</v>
          </cell>
          <cell r="M389">
            <v>827</v>
          </cell>
          <cell r="N389">
            <v>11267.45476420798</v>
          </cell>
          <cell r="O389">
            <v>21024.811224353602</v>
          </cell>
        </row>
        <row r="390">
          <cell r="C390" t="str">
            <v>10841</v>
          </cell>
          <cell r="D390" t="str">
            <v>รพ.สอยดาว</v>
          </cell>
          <cell r="E390" t="str">
            <v>รพช.</v>
          </cell>
          <cell r="F390">
            <v>10</v>
          </cell>
          <cell r="G390" t="str">
            <v>รพช.F1 50,000-100,000</v>
          </cell>
          <cell r="H390">
            <v>49908309.469999999</v>
          </cell>
          <cell r="I390">
            <v>56443</v>
          </cell>
          <cell r="J390">
            <v>884.22496093403959</v>
          </cell>
          <cell r="K390">
            <v>807.02104028137239</v>
          </cell>
          <cell r="L390">
            <v>22349476.579999998</v>
          </cell>
          <cell r="M390">
            <v>1332.85</v>
          </cell>
          <cell r="N390">
            <v>16768.185902389618</v>
          </cell>
          <cell r="O390">
            <v>16973.737951004379</v>
          </cell>
        </row>
        <row r="391">
          <cell r="C391" t="str">
            <v>10842</v>
          </cell>
          <cell r="D391" t="str">
            <v>รพ.แก่งหางแมว</v>
          </cell>
          <cell r="E391" t="str">
            <v>รพช.</v>
          </cell>
          <cell r="F391">
            <v>6</v>
          </cell>
          <cell r="G391" t="str">
            <v>รพช.F2 30,000 - 60,000</v>
          </cell>
          <cell r="H391">
            <v>29620314.399999999</v>
          </cell>
          <cell r="I391">
            <v>50140</v>
          </cell>
          <cell r="J391">
            <v>590.75218189070597</v>
          </cell>
          <cell r="K391">
            <v>820.76520407909777</v>
          </cell>
          <cell r="L391">
            <v>8269597.0499999998</v>
          </cell>
          <cell r="M391">
            <v>726.39</v>
          </cell>
          <cell r="N391">
            <v>11384.513897493081</v>
          </cell>
          <cell r="O391">
            <v>19399.24998639138</v>
          </cell>
        </row>
        <row r="392">
          <cell r="C392" t="str">
            <v>10843</v>
          </cell>
          <cell r="D392" t="str">
            <v>รพ.นายายอาม</v>
          </cell>
          <cell r="E392" t="str">
            <v>รพช.</v>
          </cell>
          <cell r="F392">
            <v>9</v>
          </cell>
          <cell r="G392" t="str">
            <v>รพช.F1 &lt;=50,000</v>
          </cell>
          <cell r="H392">
            <v>30745839.18</v>
          </cell>
          <cell r="I392">
            <v>50482</v>
          </cell>
          <cell r="J392">
            <v>609.0455841686146</v>
          </cell>
          <cell r="K392">
            <v>810.90815440706058</v>
          </cell>
          <cell r="L392">
            <v>9382904.1500000004</v>
          </cell>
          <cell r="M392">
            <v>799.13</v>
          </cell>
          <cell r="N392">
            <v>11741.398958867769</v>
          </cell>
          <cell r="O392">
            <v>20210.104395758088</v>
          </cell>
        </row>
        <row r="393">
          <cell r="C393" t="str">
            <v>10844</v>
          </cell>
          <cell r="D393" t="str">
            <v>รพ.เขาคิชฌกูฏ</v>
          </cell>
          <cell r="E393" t="str">
            <v>รพช.</v>
          </cell>
          <cell r="F393">
            <v>5</v>
          </cell>
          <cell r="G393" t="str">
            <v>รพช.F2 &lt;=30,000</v>
          </cell>
          <cell r="H393">
            <v>30894435.129999999</v>
          </cell>
          <cell r="I393">
            <v>42300</v>
          </cell>
          <cell r="J393">
            <v>730.36489669030732</v>
          </cell>
          <cell r="K393">
            <v>884.79288545402824</v>
          </cell>
          <cell r="L393">
            <v>7492481.7599999998</v>
          </cell>
          <cell r="M393">
            <v>475.93</v>
          </cell>
          <cell r="N393">
            <v>15742.823020192045</v>
          </cell>
          <cell r="O393">
            <v>21024.811224353602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C395" t="str">
            <v>10697</v>
          </cell>
          <cell r="D395" t="str">
            <v xml:space="preserve"> รพ.พุทธโสธร</v>
          </cell>
          <cell r="E395" t="str">
            <v>รพศ.</v>
          </cell>
          <cell r="F395">
            <v>18</v>
          </cell>
          <cell r="G395" t="str">
            <v>รพศ.A &lt;=700</v>
          </cell>
          <cell r="H395">
            <v>256310303.53999999</v>
          </cell>
          <cell r="I395">
            <v>251400</v>
          </cell>
          <cell r="J395">
            <v>1019.5318358790771</v>
          </cell>
          <cell r="K395">
            <v>1267.5515165847883</v>
          </cell>
          <cell r="L395">
            <v>443997507.22000003</v>
          </cell>
          <cell r="M395">
            <v>24988.21</v>
          </cell>
          <cell r="N395">
            <v>17768.279809558189</v>
          </cell>
          <cell r="O395">
            <v>18737.951461876841</v>
          </cell>
        </row>
        <row r="396">
          <cell r="C396" t="str">
            <v>10833</v>
          </cell>
          <cell r="D396" t="str">
            <v>รพ.ท่าตะเกียบ</v>
          </cell>
          <cell r="E396" t="str">
            <v>รพช.</v>
          </cell>
          <cell r="F396">
            <v>6</v>
          </cell>
          <cell r="G396" t="str">
            <v>รพช.F2 30,000 - 60,000</v>
          </cell>
          <cell r="H396">
            <v>44199528.670000002</v>
          </cell>
          <cell r="I396">
            <v>56917</v>
          </cell>
          <cell r="J396">
            <v>776.56110951033963</v>
          </cell>
          <cell r="K396">
            <v>820.76520407909777</v>
          </cell>
          <cell r="L396">
            <v>13353846.189999999</v>
          </cell>
          <cell r="M396">
            <v>816.56</v>
          </cell>
          <cell r="N396">
            <v>16353.784400411483</v>
          </cell>
          <cell r="O396">
            <v>19399.24998639138</v>
          </cell>
        </row>
        <row r="397">
          <cell r="C397" t="str">
            <v>10850</v>
          </cell>
          <cell r="D397" t="str">
            <v>รพ.บางคล้า</v>
          </cell>
          <cell r="E397" t="str">
            <v>รพช.</v>
          </cell>
          <cell r="F397">
            <v>5</v>
          </cell>
          <cell r="G397" t="str">
            <v>รพช.F2 &lt;=30,000</v>
          </cell>
          <cell r="H397">
            <v>45533675.060000002</v>
          </cell>
          <cell r="I397">
            <v>68768</v>
          </cell>
          <cell r="J397">
            <v>662.13464198464408</v>
          </cell>
          <cell r="K397">
            <v>884.79288545402824</v>
          </cell>
          <cell r="L397">
            <v>15099731.109999999</v>
          </cell>
          <cell r="M397">
            <v>947.48</v>
          </cell>
          <cell r="N397">
            <v>15936.72806813864</v>
          </cell>
          <cell r="O397">
            <v>21024.811224353602</v>
          </cell>
        </row>
        <row r="398">
          <cell r="C398" t="str">
            <v>10851</v>
          </cell>
          <cell r="D398" t="str">
            <v>รพ.บางน้ำเปรี้ยว</v>
          </cell>
          <cell r="E398" t="str">
            <v>รพช.</v>
          </cell>
          <cell r="F398">
            <v>10</v>
          </cell>
          <cell r="G398" t="str">
            <v>รพช.F1 50,000-100,000</v>
          </cell>
          <cell r="H398">
            <v>60557038.030000001</v>
          </cell>
          <cell r="I398">
            <v>87060</v>
          </cell>
          <cell r="J398">
            <v>695.5781992878475</v>
          </cell>
          <cell r="K398">
            <v>807.02104028137239</v>
          </cell>
          <cell r="L398">
            <v>24036318.719999999</v>
          </cell>
          <cell r="M398">
            <v>1943.82</v>
          </cell>
          <cell r="N398">
            <v>12365.50643578109</v>
          </cell>
          <cell r="O398">
            <v>16973.737951004379</v>
          </cell>
        </row>
        <row r="399">
          <cell r="C399" t="str">
            <v>10852</v>
          </cell>
          <cell r="D399" t="str">
            <v>รพ.บางปะกง</v>
          </cell>
          <cell r="E399" t="str">
            <v>รพช.</v>
          </cell>
          <cell r="F399">
            <v>10</v>
          </cell>
          <cell r="G399" t="str">
            <v>รพช.F1 50,000-100,000</v>
          </cell>
          <cell r="H399">
            <v>49580684.329999998</v>
          </cell>
          <cell r="I399">
            <v>64119</v>
          </cell>
          <cell r="J399">
            <v>773.26041157847123</v>
          </cell>
          <cell r="K399">
            <v>807.02104028137239</v>
          </cell>
          <cell r="L399">
            <v>34295498.700000003</v>
          </cell>
          <cell r="M399">
            <v>1907.08</v>
          </cell>
          <cell r="N399">
            <v>17983.251200788643</v>
          </cell>
          <cell r="O399">
            <v>16973.737951004379</v>
          </cell>
        </row>
        <row r="400">
          <cell r="C400" t="str">
            <v>10853</v>
          </cell>
          <cell r="D400" t="str">
            <v>รพ.บ้านโพธิ์</v>
          </cell>
          <cell r="E400" t="str">
            <v>รพช.</v>
          </cell>
          <cell r="F400">
            <v>6</v>
          </cell>
          <cell r="G400" t="str">
            <v>รพช.F2 30,000 - 60,000</v>
          </cell>
          <cell r="H400">
            <v>50918694.079999998</v>
          </cell>
          <cell r="I400">
            <v>61377</v>
          </cell>
          <cell r="J400">
            <v>829.60545611548298</v>
          </cell>
          <cell r="K400">
            <v>820.76520407909777</v>
          </cell>
          <cell r="L400">
            <v>15436518.390000001</v>
          </cell>
          <cell r="M400">
            <v>1070.8</v>
          </cell>
          <cell r="N400">
            <v>14415.874477026524</v>
          </cell>
          <cell r="O400">
            <v>19399.24998639138</v>
          </cell>
        </row>
        <row r="401">
          <cell r="C401" t="str">
            <v>10854</v>
          </cell>
          <cell r="D401" t="str">
            <v>รพ.พนมสารคาม</v>
          </cell>
          <cell r="E401" t="str">
            <v>รพช.</v>
          </cell>
          <cell r="F401">
            <v>13</v>
          </cell>
          <cell r="G401" t="str">
            <v>รพช. M2 &gt;100</v>
          </cell>
          <cell r="H401">
            <v>72039384.049999997</v>
          </cell>
          <cell r="I401">
            <v>119665</v>
          </cell>
          <cell r="J401">
            <v>602.00880833994904</v>
          </cell>
          <cell r="K401">
            <v>799.42025929244869</v>
          </cell>
          <cell r="L401">
            <v>66036977.280000001</v>
          </cell>
          <cell r="M401">
            <v>3912.15</v>
          </cell>
          <cell r="N401">
            <v>16879.970675971013</v>
          </cell>
          <cell r="O401">
            <v>18014.943161409661</v>
          </cell>
        </row>
        <row r="402">
          <cell r="C402" t="str">
            <v>10855</v>
          </cell>
          <cell r="D402" t="str">
            <v>รพ.สนามชัยเขต</v>
          </cell>
          <cell r="E402" t="str">
            <v>รพช.</v>
          </cell>
          <cell r="F402">
            <v>13</v>
          </cell>
          <cell r="G402" t="str">
            <v>รพช. M2 &gt;100</v>
          </cell>
          <cell r="H402">
            <v>45233933.229999997</v>
          </cell>
          <cell r="I402">
            <v>77593</v>
          </cell>
          <cell r="J402">
            <v>582.96409766344902</v>
          </cell>
          <cell r="K402">
            <v>799.42025929244869</v>
          </cell>
          <cell r="L402">
            <v>63067038.049999997</v>
          </cell>
          <cell r="M402">
            <v>3218.64</v>
          </cell>
          <cell r="N402">
            <v>19594.312520194864</v>
          </cell>
          <cell r="O402">
            <v>18014.943161409661</v>
          </cell>
        </row>
        <row r="403">
          <cell r="C403" t="str">
            <v>10856</v>
          </cell>
          <cell r="D403" t="str">
            <v>รพ.แปลงยาว</v>
          </cell>
          <cell r="E403" t="str">
            <v>รพช.</v>
          </cell>
          <cell r="F403">
            <v>5</v>
          </cell>
          <cell r="G403" t="str">
            <v>รพช.F2 &lt;=30,000</v>
          </cell>
          <cell r="H403">
            <v>41761074.409999996</v>
          </cell>
          <cell r="I403">
            <v>66924</v>
          </cell>
          <cell r="J403">
            <v>624.00744740302423</v>
          </cell>
          <cell r="K403">
            <v>884.79288545402824</v>
          </cell>
          <cell r="L403">
            <v>17187556.25</v>
          </cell>
          <cell r="M403">
            <v>885.69</v>
          </cell>
          <cell r="N403">
            <v>19405.837539093813</v>
          </cell>
          <cell r="O403">
            <v>21024.811224353602</v>
          </cell>
        </row>
        <row r="404">
          <cell r="C404" t="str">
            <v>13747</v>
          </cell>
          <cell r="D404" t="str">
            <v>รพ.ราชสาส์น</v>
          </cell>
          <cell r="E404" t="str">
            <v>รพช.</v>
          </cell>
          <cell r="F404">
            <v>5</v>
          </cell>
          <cell r="G404" t="str">
            <v>รพช.F2 &lt;=30,000</v>
          </cell>
          <cell r="H404">
            <v>17906426.359999999</v>
          </cell>
          <cell r="I404">
            <v>23198</v>
          </cell>
          <cell r="J404">
            <v>771.89526510906114</v>
          </cell>
          <cell r="K404">
            <v>884.79288545402824</v>
          </cell>
          <cell r="L404">
            <v>5153087.7699999996</v>
          </cell>
          <cell r="M404">
            <v>215.54</v>
          </cell>
          <cell r="N404">
            <v>23907.802588846618</v>
          </cell>
          <cell r="O404">
            <v>21024.811224353602</v>
          </cell>
        </row>
        <row r="405">
          <cell r="C405" t="str">
            <v>31327</v>
          </cell>
          <cell r="D405" t="str">
            <v>รพ.คลองเขื่อน</v>
          </cell>
          <cell r="E405" t="str">
            <v>รพช.</v>
          </cell>
          <cell r="F405">
            <v>2</v>
          </cell>
          <cell r="G405" t="str">
            <v>รพช.F3 &lt;=15,000</v>
          </cell>
          <cell r="H405">
            <v>13221115.619999999</v>
          </cell>
          <cell r="I405">
            <v>18242</v>
          </cell>
          <cell r="J405">
            <v>724.76239557066106</v>
          </cell>
          <cell r="K405">
            <v>1162.2154112567262</v>
          </cell>
          <cell r="L405">
            <v>3037929.56</v>
          </cell>
          <cell r="M405">
            <v>207.74</v>
          </cell>
          <cell r="N405">
            <v>14623.71021469144</v>
          </cell>
          <cell r="O405">
            <v>29920.789608202424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C407" t="str">
            <v>10662</v>
          </cell>
          <cell r="D407" t="str">
            <v>รพ.ชลบุรี</v>
          </cell>
          <cell r="E407" t="str">
            <v>รพศ.</v>
          </cell>
          <cell r="F407">
            <v>19</v>
          </cell>
          <cell r="G407" t="str">
            <v>รพศ.A &gt;700 to &lt;1000</v>
          </cell>
          <cell r="H407">
            <v>653809218.47000003</v>
          </cell>
          <cell r="I407">
            <v>619660</v>
          </cell>
          <cell r="J407">
            <v>1055.1096060258851</v>
          </cell>
          <cell r="K407">
            <v>1188.60392641523</v>
          </cell>
          <cell r="L407">
            <v>722917522.89999998</v>
          </cell>
          <cell r="M407">
            <v>53168.37</v>
          </cell>
          <cell r="N407">
            <v>13596.759180317169</v>
          </cell>
          <cell r="O407">
            <v>14966.876728367533</v>
          </cell>
        </row>
        <row r="408">
          <cell r="C408" t="str">
            <v>10817</v>
          </cell>
          <cell r="D408" t="str">
            <v>รพ.บ้านบึง</v>
          </cell>
          <cell r="E408" t="str">
            <v>รพช.</v>
          </cell>
          <cell r="F408">
            <v>13</v>
          </cell>
          <cell r="G408" t="str">
            <v>รพช. M2 &gt;100</v>
          </cell>
          <cell r="H408">
            <v>96253781.170000002</v>
          </cell>
          <cell r="I408">
            <v>175597</v>
          </cell>
          <cell r="J408">
            <v>548.15162656537416</v>
          </cell>
          <cell r="K408">
            <v>799.42025929244869</v>
          </cell>
          <cell r="L408">
            <v>67876038.870000005</v>
          </cell>
          <cell r="M408">
            <v>5141.62</v>
          </cell>
          <cell r="N408">
            <v>13201.294313854389</v>
          </cell>
          <cell r="O408">
            <v>18014.943161409661</v>
          </cell>
        </row>
        <row r="409">
          <cell r="C409" t="str">
            <v>10818</v>
          </cell>
          <cell r="D409" t="str">
            <v>รพ.หนองใหญ่</v>
          </cell>
          <cell r="E409" t="str">
            <v>รพช.</v>
          </cell>
          <cell r="F409">
            <v>5</v>
          </cell>
          <cell r="G409" t="str">
            <v>รพช.F2 &lt;=30,000</v>
          </cell>
          <cell r="H409">
            <v>34957338.840000004</v>
          </cell>
          <cell r="I409">
            <v>54561</v>
          </cell>
          <cell r="J409">
            <v>640.70194534557663</v>
          </cell>
          <cell r="K409">
            <v>884.79288545402824</v>
          </cell>
          <cell r="L409">
            <v>7980591.1900000004</v>
          </cell>
          <cell r="M409">
            <v>624.36</v>
          </cell>
          <cell r="N409">
            <v>12782.034707540523</v>
          </cell>
          <cell r="O409">
            <v>21024.811224353602</v>
          </cell>
        </row>
        <row r="410">
          <cell r="C410" t="str">
            <v>10819</v>
          </cell>
          <cell r="D410" t="str">
            <v>รพ.บางละมุง</v>
          </cell>
          <cell r="E410" t="str">
            <v>รพท.</v>
          </cell>
          <cell r="F410">
            <v>16</v>
          </cell>
          <cell r="G410" t="str">
            <v>รพท.S &lt;=400</v>
          </cell>
          <cell r="H410">
            <v>207373123.56999999</v>
          </cell>
          <cell r="I410">
            <v>275442</v>
          </cell>
          <cell r="J410">
            <v>752.8740118427836</v>
          </cell>
          <cell r="K410">
            <v>990.13096843143853</v>
          </cell>
          <cell r="L410">
            <v>217457396.96000001</v>
          </cell>
          <cell r="M410">
            <v>13071.54</v>
          </cell>
          <cell r="N410">
            <v>16635.943198735575</v>
          </cell>
          <cell r="O410">
            <v>16691.958163887437</v>
          </cell>
        </row>
        <row r="411">
          <cell r="C411" t="str">
            <v>10820</v>
          </cell>
          <cell r="D411" t="str">
            <v>รพ.วัดญาณสังวราราม</v>
          </cell>
          <cell r="E411" t="str">
            <v>รพช.</v>
          </cell>
          <cell r="F411">
            <v>5</v>
          </cell>
          <cell r="G411" t="str">
            <v>รพช.F2 &lt;=30,000</v>
          </cell>
          <cell r="H411">
            <v>32646782.129999999</v>
          </cell>
          <cell r="I411">
            <v>47716</v>
          </cell>
          <cell r="J411">
            <v>684.18941508089529</v>
          </cell>
          <cell r="K411">
            <v>884.79288545402824</v>
          </cell>
          <cell r="L411">
            <v>8748706.1199999992</v>
          </cell>
          <cell r="M411">
            <v>488.58</v>
          </cell>
          <cell r="N411">
            <v>17906.394285480372</v>
          </cell>
          <cell r="O411">
            <v>21024.811224353602</v>
          </cell>
        </row>
        <row r="412">
          <cell r="C412" t="str">
            <v>10821</v>
          </cell>
          <cell r="D412" t="str">
            <v>รพ.พานทอง</v>
          </cell>
          <cell r="E412" t="str">
            <v>รพช.</v>
          </cell>
          <cell r="F412">
            <v>9</v>
          </cell>
          <cell r="G412" t="str">
            <v>รพช.F1 &lt;=50,000</v>
          </cell>
          <cell r="H412">
            <v>82760910.810000002</v>
          </cell>
          <cell r="I412">
            <v>132465</v>
          </cell>
          <cell r="J412">
            <v>624.77568270864003</v>
          </cell>
          <cell r="K412">
            <v>810.90815440706058</v>
          </cell>
          <cell r="L412">
            <v>26144364.109999999</v>
          </cell>
          <cell r="M412">
            <v>2140.3000000000002</v>
          </cell>
          <cell r="N412">
            <v>12215.280152315094</v>
          </cell>
          <cell r="O412">
            <v>20210.104395758088</v>
          </cell>
        </row>
        <row r="413">
          <cell r="C413" t="str">
            <v>10822</v>
          </cell>
          <cell r="D413" t="str">
            <v>รพ.พนัสนิคม</v>
          </cell>
          <cell r="E413" t="str">
            <v>รพช.</v>
          </cell>
          <cell r="F413">
            <v>13</v>
          </cell>
          <cell r="G413" t="str">
            <v>รพช. M2 &gt;100</v>
          </cell>
          <cell r="H413">
            <v>119158544.15000001</v>
          </cell>
          <cell r="I413">
            <v>183673</v>
          </cell>
          <cell r="J413">
            <v>648.75373163175868</v>
          </cell>
          <cell r="K413">
            <v>799.42025929244869</v>
          </cell>
          <cell r="L413">
            <v>117850298.16</v>
          </cell>
          <cell r="M413">
            <v>7099</v>
          </cell>
          <cell r="N413">
            <v>16600.971708691366</v>
          </cell>
          <cell r="O413">
            <v>18014.943161409661</v>
          </cell>
        </row>
        <row r="414">
          <cell r="C414" t="str">
            <v>10823</v>
          </cell>
          <cell r="D414" t="str">
            <v>รพ.แหลมฉบัง</v>
          </cell>
          <cell r="E414" t="str">
            <v>รพช.</v>
          </cell>
          <cell r="F414">
            <v>13</v>
          </cell>
          <cell r="G414" t="str">
            <v>รพช. M2 &gt;100</v>
          </cell>
          <cell r="H414">
            <v>108279770.89</v>
          </cell>
          <cell r="I414">
            <v>152312</v>
          </cell>
          <cell r="J414">
            <v>710.90768219181678</v>
          </cell>
          <cell r="K414">
            <v>799.42025929244869</v>
          </cell>
          <cell r="L414">
            <v>98647583.069999993</v>
          </cell>
          <cell r="M414">
            <v>4394.0600000000004</v>
          </cell>
          <cell r="N414">
            <v>22450.213030773357</v>
          </cell>
          <cell r="O414">
            <v>18014.943161409661</v>
          </cell>
        </row>
        <row r="415">
          <cell r="C415" t="str">
            <v>10824</v>
          </cell>
          <cell r="D415" t="str">
            <v>รพ.เกาะสีชัง</v>
          </cell>
          <cell r="E415" t="str">
            <v>รพช.</v>
          </cell>
          <cell r="F415">
            <v>5</v>
          </cell>
          <cell r="G415" t="str">
            <v>รพช.F2 &lt;=30,000</v>
          </cell>
          <cell r="H415">
            <v>15905098.119999999</v>
          </cell>
          <cell r="I415">
            <v>15954</v>
          </cell>
          <cell r="J415">
            <v>996.93482010780986</v>
          </cell>
          <cell r="K415">
            <v>884.79288545402824</v>
          </cell>
          <cell r="L415">
            <v>4437314.49</v>
          </cell>
          <cell r="M415">
            <v>123.14</v>
          </cell>
          <cell r="N415">
            <v>36034.712441123927</v>
          </cell>
          <cell r="O415">
            <v>21024.811224353602</v>
          </cell>
        </row>
        <row r="416">
          <cell r="C416" t="str">
            <v>10825</v>
          </cell>
          <cell r="D416" t="str">
            <v>รพ.สัตหีบกม10</v>
          </cell>
          <cell r="E416" t="str">
            <v>รพช.</v>
          </cell>
          <cell r="F416">
            <v>10</v>
          </cell>
          <cell r="G416" t="str">
            <v>รพช.F1 50,000-100,000</v>
          </cell>
          <cell r="H416">
            <v>59986519.57</v>
          </cell>
          <cell r="I416">
            <v>66346</v>
          </cell>
          <cell r="J416">
            <v>904.14673936635211</v>
          </cell>
          <cell r="K416">
            <v>807.02104028137239</v>
          </cell>
          <cell r="L416">
            <v>17728899.890000001</v>
          </cell>
          <cell r="M416">
            <v>1010.02</v>
          </cell>
          <cell r="N416">
            <v>17553.018643195184</v>
          </cell>
          <cell r="O416">
            <v>16973.737951004379</v>
          </cell>
        </row>
        <row r="417">
          <cell r="C417" t="str">
            <v>10826</v>
          </cell>
          <cell r="D417" t="str">
            <v>รพ.บ่อทอง</v>
          </cell>
          <cell r="E417" t="str">
            <v>รพช.</v>
          </cell>
          <cell r="F417">
            <v>6</v>
          </cell>
          <cell r="G417" t="str">
            <v>รพช.F2 30,000 - 60,000</v>
          </cell>
          <cell r="H417">
            <v>45293782.140000001</v>
          </cell>
          <cell r="I417">
            <v>71732</v>
          </cell>
          <cell r="J417">
            <v>631.43063263257682</v>
          </cell>
          <cell r="K417">
            <v>820.76520407909777</v>
          </cell>
          <cell r="L417">
            <v>15760873.92</v>
          </cell>
          <cell r="M417">
            <v>1224.3900000000001</v>
          </cell>
          <cell r="N417">
            <v>12872.429471001886</v>
          </cell>
          <cell r="O417">
            <v>19399.24998639138</v>
          </cell>
        </row>
        <row r="418">
          <cell r="C418" t="str">
            <v>28006</v>
          </cell>
          <cell r="D418" t="str">
            <v>รพ.เกาะจันทร์</v>
          </cell>
          <cell r="E418" t="str">
            <v>รพช.</v>
          </cell>
          <cell r="F418">
            <v>5</v>
          </cell>
          <cell r="G418" t="str">
            <v>รพช.F2 &lt;=30,000</v>
          </cell>
          <cell r="H418">
            <v>32368016.41</v>
          </cell>
          <cell r="I418">
            <v>49232</v>
          </cell>
          <cell r="J418">
            <v>657.45889685570364</v>
          </cell>
          <cell r="K418">
            <v>884.79288545402824</v>
          </cell>
          <cell r="L418">
            <v>9697319.3399999999</v>
          </cell>
          <cell r="M418">
            <v>578.78</v>
          </cell>
          <cell r="N418">
            <v>16754.758872110302</v>
          </cell>
          <cell r="O418">
            <v>21024.811224353602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 t="str">
            <v>10696</v>
          </cell>
          <cell r="D420" t="str">
            <v>รพ.ตราด</v>
          </cell>
          <cell r="E420" t="str">
            <v>รพท.</v>
          </cell>
          <cell r="F420">
            <v>16</v>
          </cell>
          <cell r="G420" t="str">
            <v>รพท.S &lt;=400</v>
          </cell>
          <cell r="H420">
            <v>141811547.56</v>
          </cell>
          <cell r="I420">
            <v>211152</v>
          </cell>
          <cell r="J420">
            <v>671.60882946881873</v>
          </cell>
          <cell r="K420">
            <v>990.13096843143853</v>
          </cell>
          <cell r="L420">
            <v>203079296.31</v>
          </cell>
          <cell r="M420">
            <v>14538.88</v>
          </cell>
          <cell r="N420">
            <v>13968.015164166703</v>
          </cell>
          <cell r="O420">
            <v>16691.958163887437</v>
          </cell>
        </row>
        <row r="421">
          <cell r="C421" t="str">
            <v>10845</v>
          </cell>
          <cell r="D421" t="str">
            <v>รพ.คลองใหญ่</v>
          </cell>
          <cell r="E421" t="str">
            <v>รพช.</v>
          </cell>
          <cell r="F421">
            <v>5</v>
          </cell>
          <cell r="G421" t="str">
            <v>รพช.F2 &lt;=30,000</v>
          </cell>
          <cell r="H421">
            <v>37827431.409999996</v>
          </cell>
          <cell r="I421">
            <v>48580</v>
          </cell>
          <cell r="J421">
            <v>778.66264738575535</v>
          </cell>
          <cell r="K421">
            <v>884.79288545402824</v>
          </cell>
          <cell r="L421">
            <v>6632696.04</v>
          </cell>
          <cell r="M421">
            <v>343.17</v>
          </cell>
          <cell r="N421">
            <v>19327.726899204474</v>
          </cell>
          <cell r="O421">
            <v>21024.811224353602</v>
          </cell>
        </row>
        <row r="422">
          <cell r="C422" t="str">
            <v>10846</v>
          </cell>
          <cell r="D422" t="str">
            <v>รพ.เขาสมิง</v>
          </cell>
          <cell r="E422" t="str">
            <v>รพช.</v>
          </cell>
          <cell r="F422">
            <v>6</v>
          </cell>
          <cell r="G422" t="str">
            <v>รพช.F2 30,000 - 60,000</v>
          </cell>
          <cell r="H422">
            <v>34600332.840000004</v>
          </cell>
          <cell r="I422">
            <v>45096</v>
          </cell>
          <cell r="J422">
            <v>767.25946514103259</v>
          </cell>
          <cell r="K422">
            <v>820.76520407909777</v>
          </cell>
          <cell r="L422">
            <v>5821958.7699999996</v>
          </cell>
          <cell r="M422">
            <v>529.17999999999995</v>
          </cell>
          <cell r="N422">
            <v>11001.849597490456</v>
          </cell>
          <cell r="O422">
            <v>19399.24998639138</v>
          </cell>
        </row>
        <row r="423">
          <cell r="C423" t="str">
            <v>10847</v>
          </cell>
          <cell r="D423" t="str">
            <v>รพ.บ่อไร่</v>
          </cell>
          <cell r="E423" t="str">
            <v>รพช.</v>
          </cell>
          <cell r="F423">
            <v>5</v>
          </cell>
          <cell r="G423" t="str">
            <v>รพช.F2 &lt;=30,000</v>
          </cell>
          <cell r="H423">
            <v>32777460.690000001</v>
          </cell>
          <cell r="I423">
            <v>46007</v>
          </cell>
          <cell r="J423">
            <v>712.44507770556652</v>
          </cell>
          <cell r="K423">
            <v>884.79288545402824</v>
          </cell>
          <cell r="L423">
            <v>9324658.9299999997</v>
          </cell>
          <cell r="M423">
            <v>719.51</v>
          </cell>
          <cell r="N423">
            <v>12959.735000208475</v>
          </cell>
          <cell r="O423">
            <v>21024.811224353602</v>
          </cell>
        </row>
        <row r="424">
          <cell r="C424" t="str">
            <v>10848</v>
          </cell>
          <cell r="D424" t="str">
            <v>รพ.แหลมงอบ</v>
          </cell>
          <cell r="E424" t="str">
            <v>รพช.</v>
          </cell>
          <cell r="F424">
            <v>5</v>
          </cell>
          <cell r="G424" t="str">
            <v>รพช.F2 &lt;=30,000</v>
          </cell>
          <cell r="H424">
            <v>29788135.68</v>
          </cell>
          <cell r="I424">
            <v>43899</v>
          </cell>
          <cell r="J424">
            <v>678.56068885396019</v>
          </cell>
          <cell r="K424">
            <v>884.79288545402824</v>
          </cell>
          <cell r="L424">
            <v>4897011.88</v>
          </cell>
          <cell r="M424">
            <v>390.03</v>
          </cell>
          <cell r="N424">
            <v>12555.474912186242</v>
          </cell>
          <cell r="O424">
            <v>21024.811224353602</v>
          </cell>
        </row>
        <row r="425">
          <cell r="C425" t="str">
            <v>10849</v>
          </cell>
          <cell r="D425" t="str">
            <v>รพ.เกาะกูด</v>
          </cell>
          <cell r="E425" t="str">
            <v>รพช.</v>
          </cell>
          <cell r="F425">
            <v>2</v>
          </cell>
          <cell r="G425" t="str">
            <v>รพช.F3 &lt;=15,000</v>
          </cell>
          <cell r="H425">
            <v>13860548.640000001</v>
          </cell>
          <cell r="I425">
            <v>9356</v>
          </cell>
          <cell r="J425">
            <v>1481.4609491235572</v>
          </cell>
          <cell r="K425">
            <v>1162.2154112567262</v>
          </cell>
          <cell r="L425">
            <v>1880059.47</v>
          </cell>
          <cell r="M425">
            <v>44.91</v>
          </cell>
          <cell r="N425">
            <v>41862.824983299935</v>
          </cell>
          <cell r="O425">
            <v>29920.789608202424</v>
          </cell>
        </row>
        <row r="426">
          <cell r="C426" t="str">
            <v>13816</v>
          </cell>
          <cell r="D426" t="str">
            <v>รพ.เกาะช้าง</v>
          </cell>
          <cell r="E426" t="str">
            <v>รพช.</v>
          </cell>
          <cell r="F426">
            <v>5</v>
          </cell>
          <cell r="G426" t="str">
            <v>รพช.F2 &lt;=30,000</v>
          </cell>
          <cell r="H426">
            <v>18250903.449999999</v>
          </cell>
          <cell r="I426">
            <v>21429</v>
          </cell>
          <cell r="J426">
            <v>851.69179383079006</v>
          </cell>
          <cell r="K426">
            <v>884.79288545402824</v>
          </cell>
          <cell r="L426">
            <v>7209906.04</v>
          </cell>
          <cell r="M426">
            <v>383.47</v>
          </cell>
          <cell r="N426">
            <v>18801.747307481681</v>
          </cell>
          <cell r="O426">
            <v>21024.811224353602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C428" t="str">
            <v>10665</v>
          </cell>
          <cell r="D428" t="str">
            <v>รพ.เจ้าพระยาอภัยภูเบศร</v>
          </cell>
          <cell r="E428" t="str">
            <v>รพศ.</v>
          </cell>
          <cell r="F428">
            <v>18</v>
          </cell>
          <cell r="G428" t="str">
            <v>รพศ.A &lt;=700</v>
          </cell>
          <cell r="H428">
            <v>255211757.62</v>
          </cell>
          <cell r="I428">
            <v>211809</v>
          </cell>
          <cell r="J428">
            <v>1204.9146052339609</v>
          </cell>
          <cell r="K428">
            <v>1267.5515165847883</v>
          </cell>
          <cell r="L428">
            <v>395914619.69999999</v>
          </cell>
          <cell r="M428">
            <v>25737.040000000001</v>
          </cell>
          <cell r="N428">
            <v>15383.067349625286</v>
          </cell>
          <cell r="O428">
            <v>18737.951461876841</v>
          </cell>
        </row>
        <row r="429">
          <cell r="C429" t="str">
            <v>10857</v>
          </cell>
          <cell r="D429" t="str">
            <v>รพ.กบินทร์บุรี</v>
          </cell>
          <cell r="E429" t="str">
            <v>รพท.</v>
          </cell>
          <cell r="F429">
            <v>15</v>
          </cell>
          <cell r="G429" t="str">
            <v>รพท. M1 &gt;200</v>
          </cell>
          <cell r="H429">
            <v>117264196.09999999</v>
          </cell>
          <cell r="I429">
            <v>158642</v>
          </cell>
          <cell r="J429">
            <v>739.17497321012081</v>
          </cell>
          <cell r="K429">
            <v>858.39261825701305</v>
          </cell>
          <cell r="L429">
            <v>105266821.63</v>
          </cell>
          <cell r="M429">
            <v>7619.88</v>
          </cell>
          <cell r="N429">
            <v>13814.761076289915</v>
          </cell>
          <cell r="O429">
            <v>18079.777987795933</v>
          </cell>
        </row>
        <row r="430">
          <cell r="C430" t="str">
            <v>10858</v>
          </cell>
          <cell r="D430" t="str">
            <v>รพ.นาดี</v>
          </cell>
          <cell r="E430" t="str">
            <v>รพช.</v>
          </cell>
          <cell r="F430">
            <v>6</v>
          </cell>
          <cell r="G430" t="str">
            <v>รพช.F2 30,000 - 60,000</v>
          </cell>
          <cell r="H430">
            <v>36484298.439999998</v>
          </cell>
          <cell r="I430">
            <v>54571</v>
          </cell>
          <cell r="J430">
            <v>668.56569313371563</v>
          </cell>
          <cell r="K430">
            <v>820.76520407909777</v>
          </cell>
          <cell r="L430">
            <v>11952067.16</v>
          </cell>
          <cell r="M430">
            <v>868.25</v>
          </cell>
          <cell r="N430">
            <v>13765.697852001153</v>
          </cell>
          <cell r="O430">
            <v>19399.24998639138</v>
          </cell>
        </row>
        <row r="431">
          <cell r="C431" t="str">
            <v>10859</v>
          </cell>
          <cell r="D431" t="str">
            <v>รพ.บ้านสร้าง</v>
          </cell>
          <cell r="E431" t="str">
            <v>รพช.</v>
          </cell>
          <cell r="F431">
            <v>5</v>
          </cell>
          <cell r="G431" t="str">
            <v>รพช.F2 &lt;=30,000</v>
          </cell>
          <cell r="H431">
            <v>24031443.309999999</v>
          </cell>
          <cell r="I431">
            <v>40574</v>
          </cell>
          <cell r="J431">
            <v>592.28676763444571</v>
          </cell>
          <cell r="K431">
            <v>884.79288545402824</v>
          </cell>
          <cell r="L431">
            <v>6370106.4199999999</v>
          </cell>
          <cell r="M431">
            <v>464.74</v>
          </cell>
          <cell r="N431">
            <v>13706.817618453328</v>
          </cell>
          <cell r="O431">
            <v>21024.811224353602</v>
          </cell>
        </row>
        <row r="432">
          <cell r="C432" t="str">
            <v>10860</v>
          </cell>
          <cell r="D432" t="str">
            <v>รพ.ประจันตคาม</v>
          </cell>
          <cell r="E432" t="str">
            <v>รพช.</v>
          </cell>
          <cell r="F432">
            <v>6</v>
          </cell>
          <cell r="G432" t="str">
            <v>รพช.F2 30,000 - 60,000</v>
          </cell>
          <cell r="H432">
            <v>40349513.520000003</v>
          </cell>
          <cell r="I432">
            <v>63513</v>
          </cell>
          <cell r="J432">
            <v>635.29534929856879</v>
          </cell>
          <cell r="K432">
            <v>820.76520407909777</v>
          </cell>
          <cell r="L432">
            <v>5071508.68</v>
          </cell>
          <cell r="M432">
            <v>383.08</v>
          </cell>
          <cell r="N432">
            <v>13238.771744805263</v>
          </cell>
          <cell r="O432">
            <v>19399.24998639138</v>
          </cell>
        </row>
        <row r="433">
          <cell r="C433" t="str">
            <v>10861</v>
          </cell>
          <cell r="D433" t="str">
            <v>รพ.ศรีมหาโพธิ</v>
          </cell>
          <cell r="E433" t="str">
            <v>รพช.</v>
          </cell>
          <cell r="F433">
            <v>6</v>
          </cell>
          <cell r="G433" t="str">
            <v>รพช.F2 30,000 - 60,000</v>
          </cell>
          <cell r="H433">
            <v>54764195.630000003</v>
          </cell>
          <cell r="I433">
            <v>79102</v>
          </cell>
          <cell r="J433">
            <v>692.32377980329204</v>
          </cell>
          <cell r="K433">
            <v>820.76520407909777</v>
          </cell>
          <cell r="L433">
            <v>15093440.65</v>
          </cell>
          <cell r="M433">
            <v>1162.03</v>
          </cell>
          <cell r="N433">
            <v>12988.856268771031</v>
          </cell>
          <cell r="O433">
            <v>19399.24998639138</v>
          </cell>
        </row>
        <row r="434">
          <cell r="C434" t="str">
            <v>10862</v>
          </cell>
          <cell r="D434" t="str">
            <v>รพ.ศรีมโหสถ</v>
          </cell>
          <cell r="E434" t="str">
            <v>รพช.</v>
          </cell>
          <cell r="F434">
            <v>5</v>
          </cell>
          <cell r="G434" t="str">
            <v>รพช.F2 &lt;=30,000</v>
          </cell>
          <cell r="H434">
            <v>24330516.5</v>
          </cell>
          <cell r="I434">
            <v>36150</v>
          </cell>
          <cell r="J434">
            <v>673.04333333333329</v>
          </cell>
          <cell r="K434">
            <v>884.79288545402824</v>
          </cell>
          <cell r="L434">
            <v>6540558.8499999996</v>
          </cell>
          <cell r="M434">
            <v>364.58</v>
          </cell>
          <cell r="N434">
            <v>17939.982582697899</v>
          </cell>
          <cell r="O434">
            <v>21024.811224353602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10663</v>
          </cell>
          <cell r="D436" t="str">
            <v>รพ.ระยอง</v>
          </cell>
          <cell r="E436" t="str">
            <v>รพศ.</v>
          </cell>
          <cell r="F436">
            <v>18</v>
          </cell>
          <cell r="G436" t="str">
            <v>รพศ.A &lt;=700</v>
          </cell>
          <cell r="H436">
            <v>424075476.02999997</v>
          </cell>
          <cell r="I436">
            <v>268997</v>
          </cell>
          <cell r="J436">
            <v>1576.506340330933</v>
          </cell>
          <cell r="K436">
            <v>1267.5515165847883</v>
          </cell>
          <cell r="L436">
            <v>499255855.02999997</v>
          </cell>
          <cell r="M436">
            <v>30283.46</v>
          </cell>
          <cell r="N436">
            <v>16486.090262803522</v>
          </cell>
          <cell r="O436">
            <v>18737.951461876841</v>
          </cell>
        </row>
        <row r="437">
          <cell r="C437" t="str">
            <v>10827</v>
          </cell>
          <cell r="D437" t="str">
            <v>รพ.เฉลิมพระเกียรติสมเด็จพระเทพรัตนราชสุดาฯ สยามบรมราชกุมารี ระยอง</v>
          </cell>
          <cell r="E437" t="str">
            <v>รพท.</v>
          </cell>
          <cell r="F437">
            <v>14</v>
          </cell>
          <cell r="G437" t="str">
            <v>รพท. M1 &lt;=200</v>
          </cell>
          <cell r="H437">
            <v>88247815.209999993</v>
          </cell>
          <cell r="I437">
            <v>134698</v>
          </cell>
          <cell r="J437">
            <v>655.15312187263351</v>
          </cell>
          <cell r="K437">
            <v>978.68176056760558</v>
          </cell>
          <cell r="L437">
            <v>96556149.950000003</v>
          </cell>
          <cell r="M437">
            <v>4765.5</v>
          </cell>
          <cell r="N437">
            <v>20261.49406148358</v>
          </cell>
          <cell r="O437">
            <v>23210.854835844948</v>
          </cell>
        </row>
        <row r="438">
          <cell r="C438" t="str">
            <v>10828</v>
          </cell>
          <cell r="D438" t="str">
            <v>รพ.บ้านฉาง</v>
          </cell>
          <cell r="E438" t="str">
            <v>รพช.</v>
          </cell>
          <cell r="F438">
            <v>9</v>
          </cell>
          <cell r="G438" t="str">
            <v>รพช.F1 &lt;=50,000</v>
          </cell>
          <cell r="H438">
            <v>55319931.189999998</v>
          </cell>
          <cell r="I438">
            <v>108390</v>
          </cell>
          <cell r="J438">
            <v>510.37855143463418</v>
          </cell>
          <cell r="K438">
            <v>810.90815440706058</v>
          </cell>
          <cell r="L438">
            <v>24781499.780000001</v>
          </cell>
          <cell r="M438">
            <v>1509.16</v>
          </cell>
          <cell r="N438">
            <v>16420.723965649766</v>
          </cell>
          <cell r="O438">
            <v>20210.104395758088</v>
          </cell>
        </row>
        <row r="439">
          <cell r="C439" t="str">
            <v>10829</v>
          </cell>
          <cell r="D439" t="str">
            <v>รพ.แกลง</v>
          </cell>
          <cell r="E439" t="str">
            <v>รพท.</v>
          </cell>
          <cell r="F439">
            <v>15</v>
          </cell>
          <cell r="G439" t="str">
            <v>รพท. M1 &gt;200</v>
          </cell>
          <cell r="H439">
            <v>110193509.56999999</v>
          </cell>
          <cell r="I439">
            <v>131955</v>
          </cell>
          <cell r="J439">
            <v>835.08400265241937</v>
          </cell>
          <cell r="K439">
            <v>858.39261825701305</v>
          </cell>
          <cell r="L439">
            <v>98423002.909999996</v>
          </cell>
          <cell r="M439">
            <v>5399.98</v>
          </cell>
          <cell r="N439">
            <v>18226.549526109357</v>
          </cell>
          <cell r="O439">
            <v>18079.777987795933</v>
          </cell>
        </row>
        <row r="440">
          <cell r="C440" t="str">
            <v>10830</v>
          </cell>
          <cell r="D440" t="str">
            <v>รพ.วังจันทร์</v>
          </cell>
          <cell r="E440" t="str">
            <v>รพช.</v>
          </cell>
          <cell r="F440">
            <v>5</v>
          </cell>
          <cell r="G440" t="str">
            <v>รพช.F2 &lt;=30,000</v>
          </cell>
          <cell r="H440">
            <v>47679611.07</v>
          </cell>
          <cell r="I440">
            <v>60211</v>
          </cell>
          <cell r="J440">
            <v>791.87542259719987</v>
          </cell>
          <cell r="K440">
            <v>884.79288545402824</v>
          </cell>
          <cell r="L440">
            <v>8212434.0599999996</v>
          </cell>
          <cell r="M440">
            <v>614.9</v>
          </cell>
          <cell r="N440">
            <v>13355.722979346236</v>
          </cell>
          <cell r="O440">
            <v>21024.811224353602</v>
          </cell>
        </row>
        <row r="441">
          <cell r="C441" t="str">
            <v>10831</v>
          </cell>
          <cell r="D441" t="str">
            <v>รพ.บ้านค่าย</v>
          </cell>
          <cell r="E441" t="str">
            <v>รพช.</v>
          </cell>
          <cell r="F441">
            <v>6</v>
          </cell>
          <cell r="G441" t="str">
            <v>รพช.F2 30,000 - 60,000</v>
          </cell>
          <cell r="H441">
            <v>52956843.18</v>
          </cell>
          <cell r="I441">
            <v>91178</v>
          </cell>
          <cell r="J441">
            <v>580.80724714295116</v>
          </cell>
          <cell r="K441">
            <v>820.76520407909777</v>
          </cell>
          <cell r="L441">
            <v>15114148.050000001</v>
          </cell>
          <cell r="M441">
            <v>1057.3900000000001</v>
          </cell>
          <cell r="N441">
            <v>14293.825409735291</v>
          </cell>
          <cell r="O441">
            <v>19399.24998639138</v>
          </cell>
        </row>
        <row r="442">
          <cell r="C442" t="str">
            <v>10832</v>
          </cell>
          <cell r="D442" t="str">
            <v>รพ.ปลวกแดง</v>
          </cell>
          <cell r="E442" t="str">
            <v>รพช.</v>
          </cell>
          <cell r="F442">
            <v>9</v>
          </cell>
          <cell r="G442" t="str">
            <v>รพช.F1 &lt;=50,000</v>
          </cell>
          <cell r="H442">
            <v>56441652.030000001</v>
          </cell>
          <cell r="I442">
            <v>86455</v>
          </cell>
          <cell r="J442">
            <v>652.84427771673131</v>
          </cell>
          <cell r="K442">
            <v>810.90815440706058</v>
          </cell>
          <cell r="L442">
            <v>26937596.109999999</v>
          </cell>
          <cell r="M442">
            <v>1150.42</v>
          </cell>
          <cell r="N442">
            <v>23415.444889692459</v>
          </cell>
          <cell r="O442">
            <v>20210.104395758088</v>
          </cell>
        </row>
        <row r="443">
          <cell r="C443" t="str">
            <v>22734</v>
          </cell>
          <cell r="D443" t="str">
            <v>รพ.เขาชะเมา เฉลิมพระเกียรติ 80 พรรษา</v>
          </cell>
          <cell r="E443" t="str">
            <v>รพช.</v>
          </cell>
          <cell r="F443">
            <v>5</v>
          </cell>
          <cell r="G443" t="str">
            <v>รพช.F2 &lt;=30,000</v>
          </cell>
          <cell r="H443">
            <v>26132907.559999999</v>
          </cell>
          <cell r="I443">
            <v>32946</v>
          </cell>
          <cell r="J443">
            <v>793.20426030474107</v>
          </cell>
          <cell r="K443">
            <v>884.79288545402824</v>
          </cell>
          <cell r="L443">
            <v>8792063.7799999993</v>
          </cell>
          <cell r="M443">
            <v>523.20000000000005</v>
          </cell>
          <cell r="N443">
            <v>16804.403249235471</v>
          </cell>
          <cell r="O443">
            <v>21024.811224353602</v>
          </cell>
        </row>
        <row r="444">
          <cell r="C444" t="str">
            <v>23962</v>
          </cell>
          <cell r="D444" t="str">
            <v>รพ.นิคมพัฒนา</v>
          </cell>
          <cell r="E444" t="str">
            <v>รพช.</v>
          </cell>
          <cell r="F444">
            <v>5</v>
          </cell>
          <cell r="G444" t="str">
            <v>รพช.F2 &lt;=30,000</v>
          </cell>
          <cell r="H444">
            <v>29214612.620000001</v>
          </cell>
          <cell r="I444">
            <v>53995</v>
          </cell>
          <cell r="J444">
            <v>541.06144309658305</v>
          </cell>
          <cell r="K444">
            <v>884.79288545402824</v>
          </cell>
          <cell r="L444">
            <v>4961540.0999999996</v>
          </cell>
          <cell r="M444">
            <v>378.68</v>
          </cell>
          <cell r="N444">
            <v>13102.197369810921</v>
          </cell>
          <cell r="O444">
            <v>21024.811224353602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C446" t="str">
            <v>10685</v>
          </cell>
          <cell r="D446" t="str">
            <v>รพ.สมุทรปราการ</v>
          </cell>
          <cell r="E446" t="str">
            <v>รพศ.</v>
          </cell>
          <cell r="F446">
            <v>18</v>
          </cell>
          <cell r="G446" t="str">
            <v>รพศ.A &lt;=700</v>
          </cell>
          <cell r="H446">
            <v>385866274.88</v>
          </cell>
          <cell r="I446">
            <v>376837</v>
          </cell>
          <cell r="J446">
            <v>1023.9606909088014</v>
          </cell>
          <cell r="K446">
            <v>1267.5515165847883</v>
          </cell>
          <cell r="L446">
            <v>408886853.13999999</v>
          </cell>
          <cell r="M446">
            <v>26761.84</v>
          </cell>
          <cell r="N446">
            <v>15278.727215318528</v>
          </cell>
          <cell r="O446">
            <v>18737.951461876841</v>
          </cell>
        </row>
        <row r="447">
          <cell r="C447" t="str">
            <v>10752</v>
          </cell>
          <cell r="D447" t="str">
            <v>รพ.บางบ่อ</v>
          </cell>
          <cell r="E447" t="str">
            <v>รพช.</v>
          </cell>
          <cell r="F447">
            <v>13</v>
          </cell>
          <cell r="G447" t="str">
            <v>รพช. M2 &gt;100</v>
          </cell>
          <cell r="H447">
            <v>87572917.109999999</v>
          </cell>
          <cell r="I447">
            <v>120229</v>
          </cell>
          <cell r="J447">
            <v>728.38430919328948</v>
          </cell>
          <cell r="K447">
            <v>799.42025929244869</v>
          </cell>
          <cell r="L447">
            <v>92810411</v>
          </cell>
          <cell r="M447">
            <v>5326.96</v>
          </cell>
          <cell r="N447">
            <v>17422.772275369065</v>
          </cell>
          <cell r="O447">
            <v>18014.943161409661</v>
          </cell>
        </row>
        <row r="448">
          <cell r="C448" t="str">
            <v>10753</v>
          </cell>
          <cell r="D448" t="str">
            <v>รพ.บางพลี</v>
          </cell>
          <cell r="E448" t="str">
            <v>รพท.</v>
          </cell>
          <cell r="F448">
            <v>15</v>
          </cell>
          <cell r="G448" t="str">
            <v>รพท. M1 &gt;200</v>
          </cell>
          <cell r="H448">
            <v>119833205.56999999</v>
          </cell>
          <cell r="I448">
            <v>160662</v>
          </cell>
          <cell r="J448">
            <v>745.87149151635106</v>
          </cell>
          <cell r="K448">
            <v>858.39261825701305</v>
          </cell>
          <cell r="L448">
            <v>162508776.38</v>
          </cell>
          <cell r="M448">
            <v>9744.23</v>
          </cell>
          <cell r="N448">
            <v>16677.436429558828</v>
          </cell>
          <cell r="O448">
            <v>18079.777987795933</v>
          </cell>
        </row>
        <row r="449">
          <cell r="C449" t="str">
            <v>10754</v>
          </cell>
          <cell r="D449" t="str">
            <v>รพ.บางจาก</v>
          </cell>
          <cell r="E449" t="str">
            <v>รพช.</v>
          </cell>
          <cell r="F449">
            <v>10</v>
          </cell>
          <cell r="G449" t="str">
            <v>รพช.F1 50,000-100,000</v>
          </cell>
          <cell r="H449">
            <v>54484629.369999997</v>
          </cell>
          <cell r="I449">
            <v>82032</v>
          </cell>
          <cell r="J449">
            <v>664.18750451043491</v>
          </cell>
          <cell r="K449">
            <v>807.02104028137239</v>
          </cell>
          <cell r="L449">
            <v>38593585.57</v>
          </cell>
          <cell r="M449">
            <v>2473.9299999999998</v>
          </cell>
          <cell r="N449">
            <v>15600.112198000754</v>
          </cell>
          <cell r="O449">
            <v>16973.737951004379</v>
          </cell>
        </row>
        <row r="450">
          <cell r="C450" t="str">
            <v>10755</v>
          </cell>
          <cell r="D450" t="str">
            <v>รพ.พระสมุทรเจดีย์</v>
          </cell>
          <cell r="E450" t="str">
            <v>รพช.</v>
          </cell>
          <cell r="F450">
            <v>7</v>
          </cell>
          <cell r="G450" t="str">
            <v>รพช.F2 60,000-90,000</v>
          </cell>
          <cell r="H450">
            <v>49572417.630000003</v>
          </cell>
          <cell r="I450">
            <v>77924</v>
          </cell>
          <cell r="J450">
            <v>636.16366754786713</v>
          </cell>
          <cell r="K450">
            <v>907.15888629902452</v>
          </cell>
          <cell r="L450">
            <v>23560990.620000001</v>
          </cell>
          <cell r="M450">
            <v>1370.48</v>
          </cell>
          <cell r="N450">
            <v>17191.779974899306</v>
          </cell>
          <cell r="O450">
            <v>22807.987436377582</v>
          </cell>
        </row>
        <row r="451">
          <cell r="C451" t="str">
            <v>28785</v>
          </cell>
          <cell r="D451" t="str">
            <v>รพ.บางเสาธง</v>
          </cell>
          <cell r="E451" t="str">
            <v>รพช.</v>
          </cell>
          <cell r="F451">
            <v>4</v>
          </cell>
          <cell r="G451" t="str">
            <v>รพช.F3 &gt;=25,000</v>
          </cell>
          <cell r="H451">
            <v>26564814.140000001</v>
          </cell>
          <cell r="I451">
            <v>25729</v>
          </cell>
          <cell r="J451">
            <v>1032.4852944148627</v>
          </cell>
          <cell r="K451">
            <v>842.55929492181929</v>
          </cell>
          <cell r="L451">
            <v>4286918.18</v>
          </cell>
          <cell r="M451">
            <v>204.49</v>
          </cell>
          <cell r="N451">
            <v>20963.950217614551</v>
          </cell>
          <cell r="O451">
            <v>19956.772351273976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 t="str">
            <v>10699</v>
          </cell>
          <cell r="D453" t="str">
            <v>รพร.สระแก้ว</v>
          </cell>
          <cell r="E453" t="str">
            <v>รพท.</v>
          </cell>
          <cell r="F453">
            <v>17</v>
          </cell>
          <cell r="G453" t="str">
            <v>รพท.S &gt;400</v>
          </cell>
          <cell r="H453">
            <v>148032500.97</v>
          </cell>
          <cell r="I453">
            <v>203328</v>
          </cell>
          <cell r="J453">
            <v>728.04778963054764</v>
          </cell>
          <cell r="K453">
            <v>995.48779187144828</v>
          </cell>
          <cell r="L453">
            <v>289202919.17000002</v>
          </cell>
          <cell r="M453">
            <v>21986.15</v>
          </cell>
          <cell r="N453">
            <v>13153.868192930549</v>
          </cell>
          <cell r="O453">
            <v>16509.344630923799</v>
          </cell>
        </row>
        <row r="454">
          <cell r="C454" t="str">
            <v>10866</v>
          </cell>
          <cell r="D454" t="str">
            <v>รพ.คลองหาด</v>
          </cell>
          <cell r="E454" t="str">
            <v>รพช.</v>
          </cell>
          <cell r="F454">
            <v>5</v>
          </cell>
          <cell r="G454" t="str">
            <v>รพช.F2 &lt;=30,000</v>
          </cell>
          <cell r="H454">
            <v>26714155.75</v>
          </cell>
          <cell r="I454">
            <v>44557</v>
          </cell>
          <cell r="J454">
            <v>599.55014363624127</v>
          </cell>
          <cell r="K454">
            <v>884.79288545402824</v>
          </cell>
          <cell r="L454">
            <v>11814678.17</v>
          </cell>
          <cell r="M454">
            <v>863.9</v>
          </cell>
          <cell r="N454">
            <v>13675.978898020605</v>
          </cell>
          <cell r="O454">
            <v>21024.811224353602</v>
          </cell>
        </row>
        <row r="455">
          <cell r="C455" t="str">
            <v>10867</v>
          </cell>
          <cell r="D455" t="str">
            <v>รพ.ตาพระยา</v>
          </cell>
          <cell r="E455" t="str">
            <v>รพช.</v>
          </cell>
          <cell r="F455">
            <v>6</v>
          </cell>
          <cell r="G455" t="str">
            <v>รพช.F2 30,000 - 60,000</v>
          </cell>
          <cell r="H455">
            <v>30785349.98</v>
          </cell>
          <cell r="I455">
            <v>42374</v>
          </cell>
          <cell r="J455">
            <v>726.51507952990039</v>
          </cell>
          <cell r="K455">
            <v>820.76520407909777</v>
          </cell>
          <cell r="L455">
            <v>14252057.529999999</v>
          </cell>
          <cell r="M455">
            <v>955.79</v>
          </cell>
          <cell r="N455">
            <v>14911.285460195231</v>
          </cell>
          <cell r="O455">
            <v>19399.24998639138</v>
          </cell>
        </row>
        <row r="456">
          <cell r="C456" t="str">
            <v>10868</v>
          </cell>
          <cell r="D456" t="str">
            <v>รพ.วังน้ำเย็น</v>
          </cell>
          <cell r="E456" t="str">
            <v>รพช.</v>
          </cell>
          <cell r="F456">
            <v>6</v>
          </cell>
          <cell r="G456" t="str">
            <v>รพช.F2 30,000 - 60,000</v>
          </cell>
          <cell r="H456">
            <v>53105064.759999998</v>
          </cell>
          <cell r="I456">
            <v>74538</v>
          </cell>
          <cell r="J456">
            <v>712.4562606992406</v>
          </cell>
          <cell r="K456">
            <v>820.76520407909777</v>
          </cell>
          <cell r="L456">
            <v>21666187.91</v>
          </cell>
          <cell r="M456">
            <v>1326.18</v>
          </cell>
          <cell r="N456">
            <v>16337.290496011099</v>
          </cell>
          <cell r="O456">
            <v>19399.24998639138</v>
          </cell>
        </row>
        <row r="457">
          <cell r="C457" t="str">
            <v>10869</v>
          </cell>
          <cell r="D457" t="str">
            <v>รพ.วัฒนานคร</v>
          </cell>
          <cell r="E457" t="str">
            <v>รพช.</v>
          </cell>
          <cell r="F457">
            <v>6</v>
          </cell>
          <cell r="G457" t="str">
            <v>รพช.F2 30,000 - 60,000</v>
          </cell>
          <cell r="H457">
            <v>49594546.729999997</v>
          </cell>
          <cell r="I457">
            <v>97084</v>
          </cell>
          <cell r="J457">
            <v>510.84160860697949</v>
          </cell>
          <cell r="K457">
            <v>820.76520407909777</v>
          </cell>
          <cell r="L457">
            <v>18742499.059999999</v>
          </cell>
          <cell r="M457">
            <v>1816.04</v>
          </cell>
          <cell r="N457">
            <v>10320.532069778199</v>
          </cell>
          <cell r="O457">
            <v>19399.24998639138</v>
          </cell>
        </row>
        <row r="458">
          <cell r="C458" t="str">
            <v>10870</v>
          </cell>
          <cell r="D458" t="str">
            <v>รพ.อรัญประเทศ</v>
          </cell>
          <cell r="E458" t="str">
            <v>รพท.</v>
          </cell>
          <cell r="F458">
            <v>14</v>
          </cell>
          <cell r="G458" t="str">
            <v>รพท. M1 &lt;=200</v>
          </cell>
          <cell r="H458">
            <v>89690782.200000003</v>
          </cell>
          <cell r="I458">
            <v>123816</v>
          </cell>
          <cell r="J458">
            <v>724.38765749176196</v>
          </cell>
          <cell r="K458">
            <v>978.68176056760558</v>
          </cell>
          <cell r="L458">
            <v>77592020.420000002</v>
          </cell>
          <cell r="M458">
            <v>3084.96</v>
          </cell>
          <cell r="N458">
            <v>25151.710369016131</v>
          </cell>
          <cell r="O458">
            <v>23210.854835844948</v>
          </cell>
        </row>
        <row r="459">
          <cell r="C459" t="str">
            <v>13817</v>
          </cell>
          <cell r="D459" t="str">
            <v>รพ.เขาฉกรรจ์</v>
          </cell>
          <cell r="E459" t="str">
            <v>รพช.</v>
          </cell>
          <cell r="F459">
            <v>6</v>
          </cell>
          <cell r="G459" t="str">
            <v>รพช.F2 30,000 - 60,000</v>
          </cell>
          <cell r="H459">
            <v>32844143.469999999</v>
          </cell>
          <cell r="I459">
            <v>52764</v>
          </cell>
          <cell r="J459">
            <v>622.47258490637557</v>
          </cell>
          <cell r="K459">
            <v>820.76520407909777</v>
          </cell>
          <cell r="L459">
            <v>14026107.220000001</v>
          </cell>
          <cell r="M459">
            <v>799.09</v>
          </cell>
          <cell r="N459">
            <v>17552.60010762242</v>
          </cell>
          <cell r="O459">
            <v>19399.24998639138</v>
          </cell>
        </row>
        <row r="460">
          <cell r="C460" t="str">
            <v>28849</v>
          </cell>
          <cell r="D460" t="str">
            <v>รพ.วังสมบูรณ์</v>
          </cell>
          <cell r="E460" t="str">
            <v>รพช.</v>
          </cell>
          <cell r="F460">
            <v>4</v>
          </cell>
          <cell r="G460" t="str">
            <v>รพช.F3 &gt;=25,000</v>
          </cell>
          <cell r="H460">
            <v>17998554.129999999</v>
          </cell>
          <cell r="I460">
            <v>31255</v>
          </cell>
          <cell r="J460">
            <v>575.86159430491114</v>
          </cell>
          <cell r="K460">
            <v>842.55929492181929</v>
          </cell>
          <cell r="L460">
            <v>8030681.8099999996</v>
          </cell>
          <cell r="M460">
            <v>432.46</v>
          </cell>
          <cell r="N460">
            <v>18569.767862923738</v>
          </cell>
          <cell r="O460">
            <v>19956.772351273976</v>
          </cell>
        </row>
        <row r="461">
          <cell r="C461" t="str">
            <v>28850</v>
          </cell>
          <cell r="D461" t="str">
            <v>รพ.โคกสูง</v>
          </cell>
          <cell r="E461" t="str">
            <v>รพช.</v>
          </cell>
          <cell r="F461">
            <v>3</v>
          </cell>
          <cell r="G461" t="str">
            <v>รพช.F3 15,000-25,000</v>
          </cell>
          <cell r="H461">
            <v>18200713.789999999</v>
          </cell>
          <cell r="I461">
            <v>29970</v>
          </cell>
          <cell r="J461">
            <v>607.29775742409072</v>
          </cell>
          <cell r="K461">
            <v>765.30473091970157</v>
          </cell>
          <cell r="L461">
            <v>6618066.5700000003</v>
          </cell>
          <cell r="M461">
            <v>515.77</v>
          </cell>
          <cell r="N461">
            <v>12831.429842759371</v>
          </cell>
          <cell r="O461">
            <v>19552.594009886914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 t="str">
            <v>10709</v>
          </cell>
          <cell r="D464" t="str">
            <v>รพ.กาฬสินธุ์</v>
          </cell>
          <cell r="E464" t="str">
            <v>รพท.</v>
          </cell>
          <cell r="F464">
            <v>17</v>
          </cell>
          <cell r="G464" t="str">
            <v>รพท.S &gt;400</v>
          </cell>
          <cell r="H464">
            <v>157244006.59999999</v>
          </cell>
          <cell r="I464">
            <v>209416</v>
          </cell>
          <cell r="J464">
            <v>750.86911506284139</v>
          </cell>
          <cell r="K464">
            <v>995.48779187144828</v>
          </cell>
          <cell r="L464">
            <v>441143743.16000003</v>
          </cell>
          <cell r="M464">
            <v>34078.300000000003</v>
          </cell>
          <cell r="N464">
            <v>12945.004391650991</v>
          </cell>
          <cell r="O464">
            <v>16509.344630923799</v>
          </cell>
        </row>
        <row r="465">
          <cell r="C465" t="str">
            <v>11077</v>
          </cell>
          <cell r="D465" t="str">
            <v>รพ.นามน</v>
          </cell>
          <cell r="E465" t="str">
            <v>รพช.</v>
          </cell>
          <cell r="F465">
            <v>5</v>
          </cell>
          <cell r="G465" t="str">
            <v>รพช.F2 &lt;=30,000</v>
          </cell>
          <cell r="H465">
            <v>27299374.75</v>
          </cell>
          <cell r="I465">
            <v>42566</v>
          </cell>
          <cell r="J465">
            <v>641.34226260395621</v>
          </cell>
          <cell r="K465">
            <v>884.79288545402824</v>
          </cell>
          <cell r="L465">
            <v>9300581.6999999993</v>
          </cell>
          <cell r="M465">
            <v>575.54999999999995</v>
          </cell>
          <cell r="N465">
            <v>16159.467813395882</v>
          </cell>
          <cell r="O465">
            <v>21024.811224353602</v>
          </cell>
        </row>
        <row r="466">
          <cell r="C466" t="str">
            <v>11078</v>
          </cell>
          <cell r="D466" t="str">
            <v>รพ.กมลาไสย</v>
          </cell>
          <cell r="E466" t="str">
            <v>รพช.</v>
          </cell>
          <cell r="F466">
            <v>9</v>
          </cell>
          <cell r="G466" t="str">
            <v>รพช.F1 &lt;=50,000</v>
          </cell>
          <cell r="H466">
            <v>78156797.780000001</v>
          </cell>
          <cell r="I466">
            <v>94954</v>
          </cell>
          <cell r="J466">
            <v>823.10168902837165</v>
          </cell>
          <cell r="K466">
            <v>810.90815440706058</v>
          </cell>
          <cell r="L466">
            <v>36972871.490000002</v>
          </cell>
          <cell r="M466">
            <v>2768.51</v>
          </cell>
          <cell r="N466">
            <v>13354.790659957884</v>
          </cell>
          <cell r="O466">
            <v>20210.104395758088</v>
          </cell>
        </row>
        <row r="467">
          <cell r="C467" t="str">
            <v>11079</v>
          </cell>
          <cell r="D467" t="str">
            <v>รพ.ร่องคำ</v>
          </cell>
          <cell r="E467" t="str">
            <v>รพช.</v>
          </cell>
          <cell r="F467">
            <v>5</v>
          </cell>
          <cell r="G467" t="str">
            <v>รพช.F2 &lt;=30,000</v>
          </cell>
          <cell r="H467">
            <v>20287737.359999999</v>
          </cell>
          <cell r="I467">
            <v>29560</v>
          </cell>
          <cell r="J467">
            <v>686.32399729363999</v>
          </cell>
          <cell r="K467">
            <v>884.79288545402824</v>
          </cell>
          <cell r="L467">
            <v>7720554.8899999997</v>
          </cell>
          <cell r="M467">
            <v>470.83</v>
          </cell>
          <cell r="N467">
            <v>16397.754794724209</v>
          </cell>
          <cell r="O467">
            <v>21024.811224353602</v>
          </cell>
        </row>
        <row r="468">
          <cell r="C468" t="str">
            <v>11080</v>
          </cell>
          <cell r="D468" t="str">
            <v>รพ.เขาวง</v>
          </cell>
          <cell r="E468" t="str">
            <v>รพช.</v>
          </cell>
          <cell r="F468">
            <v>5</v>
          </cell>
          <cell r="G468" t="str">
            <v>รพช.F2 &lt;=30,000</v>
          </cell>
          <cell r="H468">
            <v>49106181.450000003</v>
          </cell>
          <cell r="I468">
            <v>70770</v>
          </cell>
          <cell r="J468">
            <v>693.88415218312844</v>
          </cell>
          <cell r="K468">
            <v>884.79288545402824</v>
          </cell>
          <cell r="L468">
            <v>27164279.710000001</v>
          </cell>
          <cell r="M468">
            <v>1824</v>
          </cell>
          <cell r="N468">
            <v>14892.697209429825</v>
          </cell>
          <cell r="O468">
            <v>21024.811224353602</v>
          </cell>
        </row>
        <row r="469">
          <cell r="C469" t="str">
            <v>11081</v>
          </cell>
          <cell r="D469" t="str">
            <v>รพ.ยางตลาด</v>
          </cell>
          <cell r="E469" t="str">
            <v>รพช.</v>
          </cell>
          <cell r="F469">
            <v>13</v>
          </cell>
          <cell r="G469" t="str">
            <v>รพช. M2 &gt;100</v>
          </cell>
          <cell r="H469">
            <v>76644900.670000002</v>
          </cell>
          <cell r="I469">
            <v>94616</v>
          </cell>
          <cell r="J469">
            <v>810.06278716073393</v>
          </cell>
          <cell r="K469">
            <v>799.42025929244869</v>
          </cell>
          <cell r="L469">
            <v>61076284.770000003</v>
          </cell>
          <cell r="M469">
            <v>3434.21</v>
          </cell>
          <cell r="N469">
            <v>17784.668022631115</v>
          </cell>
          <cell r="O469">
            <v>18014.943161409661</v>
          </cell>
        </row>
        <row r="470">
          <cell r="C470" t="str">
            <v>11082</v>
          </cell>
          <cell r="D470" t="str">
            <v>รพ.ห้วยเม็ก</v>
          </cell>
          <cell r="E470" t="str">
            <v>รพช.</v>
          </cell>
          <cell r="F470">
            <v>6</v>
          </cell>
          <cell r="G470" t="str">
            <v>รพช.F2 30,000 - 60,000</v>
          </cell>
          <cell r="H470">
            <v>32192831.190000001</v>
          </cell>
          <cell r="I470">
            <v>44528</v>
          </cell>
          <cell r="J470">
            <v>722.97950031440894</v>
          </cell>
          <cell r="K470">
            <v>820.76520407909777</v>
          </cell>
          <cell r="L470">
            <v>11739546.880000001</v>
          </cell>
          <cell r="M470">
            <v>707.93</v>
          </cell>
          <cell r="N470">
            <v>16582.9204582374</v>
          </cell>
          <cell r="O470">
            <v>19399.24998639138</v>
          </cell>
        </row>
        <row r="471">
          <cell r="C471" t="str">
            <v>11083</v>
          </cell>
          <cell r="D471" t="str">
            <v>รพ.สหัสขันธ์</v>
          </cell>
          <cell r="E471" t="str">
            <v>รพช.</v>
          </cell>
          <cell r="F471">
            <v>5</v>
          </cell>
          <cell r="G471" t="str">
            <v>รพช.F2 &lt;=30,000</v>
          </cell>
          <cell r="H471">
            <v>25734735.039999999</v>
          </cell>
          <cell r="I471">
            <v>41776</v>
          </cell>
          <cell r="J471">
            <v>616.01721179624667</v>
          </cell>
          <cell r="K471">
            <v>884.79288545402824</v>
          </cell>
          <cell r="L471">
            <v>13570385.92</v>
          </cell>
          <cell r="M471">
            <v>1034.55</v>
          </cell>
          <cell r="N471">
            <v>13117.187105504809</v>
          </cell>
          <cell r="O471">
            <v>21024.811224353602</v>
          </cell>
        </row>
        <row r="472">
          <cell r="C472" t="str">
            <v>11084</v>
          </cell>
          <cell r="D472" t="str">
            <v>รพ.คำม่วง</v>
          </cell>
          <cell r="E472" t="str">
            <v>รพช.</v>
          </cell>
          <cell r="F472">
            <v>6</v>
          </cell>
          <cell r="G472" t="str">
            <v>รพช.F2 30,000 - 60,000</v>
          </cell>
          <cell r="H472">
            <v>40685909.630000003</v>
          </cell>
          <cell r="I472">
            <v>61062</v>
          </cell>
          <cell r="J472">
            <v>666.30489715371266</v>
          </cell>
          <cell r="K472">
            <v>820.76520407909777</v>
          </cell>
          <cell r="L472">
            <v>19673585.84</v>
          </cell>
          <cell r="M472">
            <v>1602.08</v>
          </cell>
          <cell r="N472">
            <v>12280.027114750825</v>
          </cell>
          <cell r="O472">
            <v>19399.24998639138</v>
          </cell>
        </row>
        <row r="473">
          <cell r="C473" t="str">
            <v>11085</v>
          </cell>
          <cell r="D473" t="str">
            <v>รพ.ท่าคันโท</v>
          </cell>
          <cell r="E473" t="str">
            <v>รพช.</v>
          </cell>
          <cell r="F473">
            <v>5</v>
          </cell>
          <cell r="G473" t="str">
            <v>รพช.F2 &lt;=30,000</v>
          </cell>
          <cell r="H473">
            <v>36586490.030000001</v>
          </cell>
          <cell r="I473">
            <v>52585</v>
          </cell>
          <cell r="J473">
            <v>695.75905733574211</v>
          </cell>
          <cell r="K473">
            <v>884.79288545402824</v>
          </cell>
          <cell r="L473">
            <v>15645438.710000001</v>
          </cell>
          <cell r="M473">
            <v>1235.1300000000001</v>
          </cell>
          <cell r="N473">
            <v>12667.038052674618</v>
          </cell>
          <cell r="O473">
            <v>21024.811224353602</v>
          </cell>
        </row>
        <row r="474">
          <cell r="C474" t="str">
            <v>11086</v>
          </cell>
          <cell r="D474" t="str">
            <v>รพ.หนองกุงศรี</v>
          </cell>
          <cell r="E474" t="str">
            <v>รพช.</v>
          </cell>
          <cell r="F474">
            <v>6</v>
          </cell>
          <cell r="G474" t="str">
            <v>รพช.F2 30,000 - 60,000</v>
          </cell>
          <cell r="H474">
            <v>42715637.68</v>
          </cell>
          <cell r="I474">
            <v>66891</v>
          </cell>
          <cell r="J474">
            <v>638.5857242379393</v>
          </cell>
          <cell r="K474">
            <v>820.76520407909777</v>
          </cell>
          <cell r="L474">
            <v>21080480.960000001</v>
          </cell>
          <cell r="M474">
            <v>1594.52</v>
          </cell>
          <cell r="N474">
            <v>13220.581090234053</v>
          </cell>
          <cell r="O474">
            <v>19399.24998639138</v>
          </cell>
        </row>
        <row r="475">
          <cell r="C475" t="str">
            <v>11087</v>
          </cell>
          <cell r="D475" t="str">
            <v>รพ.สมเด็จ</v>
          </cell>
          <cell r="E475" t="str">
            <v>รพช.</v>
          </cell>
          <cell r="F475">
            <v>13</v>
          </cell>
          <cell r="G475" t="str">
            <v>รพช. M2 &gt;100</v>
          </cell>
          <cell r="H475">
            <v>63341018.090000004</v>
          </cell>
          <cell r="I475">
            <v>80815</v>
          </cell>
          <cell r="J475">
            <v>783.77798787353834</v>
          </cell>
          <cell r="K475">
            <v>799.42025929244869</v>
          </cell>
          <cell r="L475">
            <v>31410300.780000001</v>
          </cell>
          <cell r="M475">
            <v>2617.06</v>
          </cell>
          <cell r="N475">
            <v>12002.132461617235</v>
          </cell>
          <cell r="O475">
            <v>18014.943161409661</v>
          </cell>
        </row>
        <row r="476">
          <cell r="C476" t="str">
            <v>11088</v>
          </cell>
          <cell r="D476" t="str">
            <v>รพ.ห้วยผึ้ง</v>
          </cell>
          <cell r="E476" t="str">
            <v>รพช.</v>
          </cell>
          <cell r="F476">
            <v>5</v>
          </cell>
          <cell r="G476" t="str">
            <v>รพช.F2 &lt;=30,000</v>
          </cell>
          <cell r="H476">
            <v>25701474.34</v>
          </cell>
          <cell r="I476">
            <v>41148</v>
          </cell>
          <cell r="J476">
            <v>624.61053611354134</v>
          </cell>
          <cell r="K476">
            <v>884.79288545402824</v>
          </cell>
          <cell r="L476">
            <v>11210664.720000001</v>
          </cell>
          <cell r="M476">
            <v>735.52</v>
          </cell>
          <cell r="N476">
            <v>15241.821731564065</v>
          </cell>
          <cell r="O476">
            <v>21024.811224353602</v>
          </cell>
        </row>
        <row r="477">
          <cell r="C477" t="str">
            <v>11449</v>
          </cell>
          <cell r="D477" t="str">
            <v>รพร.กุฉินารายณ์</v>
          </cell>
          <cell r="E477" t="str">
            <v>รพช.</v>
          </cell>
          <cell r="F477">
            <v>13</v>
          </cell>
          <cell r="G477" t="str">
            <v>รพช. M2 &gt;100</v>
          </cell>
          <cell r="H477">
            <v>86408733.5</v>
          </cell>
          <cell r="I477">
            <v>126814</v>
          </cell>
          <cell r="J477">
            <v>681.38165738798557</v>
          </cell>
          <cell r="K477">
            <v>799.42025929244869</v>
          </cell>
          <cell r="L477">
            <v>81336651.670000002</v>
          </cell>
          <cell r="M477">
            <v>5162.2299999999996</v>
          </cell>
          <cell r="N477">
            <v>15756.107664710795</v>
          </cell>
          <cell r="O477">
            <v>18014.943161409661</v>
          </cell>
        </row>
        <row r="478">
          <cell r="C478" t="str">
            <v>28017</v>
          </cell>
          <cell r="D478" t="str">
            <v>รพ.นาคู</v>
          </cell>
          <cell r="E478" t="str">
            <v>รพช.</v>
          </cell>
          <cell r="F478">
            <v>3</v>
          </cell>
          <cell r="G478" t="str">
            <v>รพช.F3 15,000-25,000</v>
          </cell>
          <cell r="H478">
            <v>17779146.030000001</v>
          </cell>
          <cell r="I478">
            <v>43947</v>
          </cell>
          <cell r="J478">
            <v>404.55881015768995</v>
          </cell>
          <cell r="K478">
            <v>765.30473091970157</v>
          </cell>
          <cell r="L478">
            <v>7731180.79</v>
          </cell>
          <cell r="M478">
            <v>679.44</v>
          </cell>
          <cell r="N478">
            <v>11378.754253502884</v>
          </cell>
          <cell r="O478">
            <v>19552.594009886914</v>
          </cell>
        </row>
        <row r="479">
          <cell r="C479" t="str">
            <v>28789</v>
          </cell>
          <cell r="D479" t="str">
            <v>รพ.ฆ้องชัย</v>
          </cell>
          <cell r="E479" t="str">
            <v>รพช.</v>
          </cell>
          <cell r="F479">
            <v>3</v>
          </cell>
          <cell r="G479" t="str">
            <v>รพช.F3 15,000-25,000</v>
          </cell>
          <cell r="H479">
            <v>17177529.969999999</v>
          </cell>
          <cell r="I479">
            <v>32686</v>
          </cell>
          <cell r="J479">
            <v>525.53172520345095</v>
          </cell>
          <cell r="K479">
            <v>765.30473091970157</v>
          </cell>
          <cell r="L479">
            <v>0</v>
          </cell>
          <cell r="M479">
            <v>0</v>
          </cell>
          <cell r="N479">
            <v>0</v>
          </cell>
          <cell r="O479">
            <v>19552.594009886914</v>
          </cell>
        </row>
        <row r="480">
          <cell r="C480" t="str">
            <v>28790</v>
          </cell>
          <cell r="D480" t="str">
            <v>รพ.ดอนจาน</v>
          </cell>
          <cell r="E480" t="str">
            <v>รพช.</v>
          </cell>
          <cell r="F480">
            <v>3</v>
          </cell>
          <cell r="G480" t="str">
            <v>รพช.F3 15,000-25,000</v>
          </cell>
          <cell r="H480">
            <v>16586017.689999999</v>
          </cell>
          <cell r="I480">
            <v>28040</v>
          </cell>
          <cell r="J480">
            <v>591.51275641940083</v>
          </cell>
          <cell r="K480">
            <v>765.30473091970157</v>
          </cell>
          <cell r="L480">
            <v>0</v>
          </cell>
          <cell r="M480">
            <v>0</v>
          </cell>
          <cell r="N480">
            <v>0</v>
          </cell>
          <cell r="O480">
            <v>19552.594009886914</v>
          </cell>
        </row>
        <row r="481">
          <cell r="C481" t="str">
            <v>28791</v>
          </cell>
          <cell r="D481" t="str">
            <v>รพ.สามชัย</v>
          </cell>
          <cell r="E481" t="str">
            <v>รพช.</v>
          </cell>
          <cell r="F481">
            <v>5</v>
          </cell>
          <cell r="G481" t="str">
            <v>รพช.F2 &lt;=30,000</v>
          </cell>
          <cell r="H481">
            <v>18132452.780000001</v>
          </cell>
          <cell r="I481">
            <v>30462</v>
          </cell>
          <cell r="J481">
            <v>595.24826931915175</v>
          </cell>
          <cell r="K481">
            <v>884.79288545402824</v>
          </cell>
          <cell r="L481">
            <v>5060914.29</v>
          </cell>
          <cell r="M481">
            <v>366.94</v>
          </cell>
          <cell r="N481">
            <v>13792.212051016515</v>
          </cell>
          <cell r="O481">
            <v>21024.811224353602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10670</v>
          </cell>
          <cell r="D483" t="str">
            <v>รพ.ขอนแก่น</v>
          </cell>
          <cell r="E483" t="str">
            <v>รพศ.</v>
          </cell>
          <cell r="F483">
            <v>19</v>
          </cell>
          <cell r="G483" t="str">
            <v>รพศ.A &gt;700 to &lt;1000</v>
          </cell>
          <cell r="H483">
            <v>518358723.06</v>
          </cell>
          <cell r="I483">
            <v>474205</v>
          </cell>
          <cell r="J483">
            <v>1093.1110449278265</v>
          </cell>
          <cell r="K483">
            <v>1188.60392641523</v>
          </cell>
          <cell r="L483">
            <v>1202271155.03</v>
          </cell>
          <cell r="M483">
            <v>83206.289999999994</v>
          </cell>
          <cell r="N483">
            <v>14449.282079876413</v>
          </cell>
          <cell r="O483">
            <v>14966.876728367533</v>
          </cell>
        </row>
        <row r="484">
          <cell r="C484" t="str">
            <v>10995</v>
          </cell>
          <cell r="D484" t="str">
            <v>รพ.บ้านฝาง</v>
          </cell>
          <cell r="E484" t="str">
            <v>รพช.</v>
          </cell>
          <cell r="F484">
            <v>6</v>
          </cell>
          <cell r="G484" t="str">
            <v>รพช.F2 30,000 - 60,000</v>
          </cell>
          <cell r="H484">
            <v>69925388.849999994</v>
          </cell>
          <cell r="I484">
            <v>51416</v>
          </cell>
          <cell r="J484">
            <v>1359.9927814299049</v>
          </cell>
          <cell r="K484">
            <v>820.76520407909777</v>
          </cell>
          <cell r="L484">
            <v>22674837.82</v>
          </cell>
          <cell r="M484">
            <v>1396.01</v>
          </cell>
          <cell r="N484">
            <v>16242.60415040007</v>
          </cell>
          <cell r="O484">
            <v>19399.24998639138</v>
          </cell>
        </row>
        <row r="485">
          <cell r="C485" t="str">
            <v>10996</v>
          </cell>
          <cell r="D485" t="str">
            <v>รพ.พระยืน</v>
          </cell>
          <cell r="E485" t="str">
            <v>รพช.</v>
          </cell>
          <cell r="F485">
            <v>5</v>
          </cell>
          <cell r="G485" t="str">
            <v>รพช.F2 &lt;=30,000</v>
          </cell>
          <cell r="H485">
            <v>37245838.009999998</v>
          </cell>
          <cell r="I485">
            <v>46128</v>
          </cell>
          <cell r="J485">
            <v>807.44532626604223</v>
          </cell>
          <cell r="K485">
            <v>884.79288545402824</v>
          </cell>
          <cell r="L485">
            <v>17976138.010000002</v>
          </cell>
          <cell r="M485">
            <v>1011.45</v>
          </cell>
          <cell r="N485">
            <v>17772.64126748727</v>
          </cell>
          <cell r="O485">
            <v>21024.811224353602</v>
          </cell>
        </row>
        <row r="486">
          <cell r="C486" t="str">
            <v>10997</v>
          </cell>
          <cell r="D486" t="str">
            <v>รพ.หนองเรือ</v>
          </cell>
          <cell r="E486" t="str">
            <v>รพช.</v>
          </cell>
          <cell r="F486">
            <v>10</v>
          </cell>
          <cell r="G486" t="str">
            <v>รพช.F1 50,000-100,000</v>
          </cell>
          <cell r="H486">
            <v>51680447.710000001</v>
          </cell>
          <cell r="I486">
            <v>73664</v>
          </cell>
          <cell r="J486">
            <v>701.56993524652478</v>
          </cell>
          <cell r="K486">
            <v>807.02104028137239</v>
          </cell>
          <cell r="L486">
            <v>32588152.030000001</v>
          </cell>
          <cell r="M486">
            <v>2789.03</v>
          </cell>
          <cell r="N486">
            <v>11684.403548904098</v>
          </cell>
          <cell r="O486">
            <v>16973.737951004379</v>
          </cell>
        </row>
        <row r="487">
          <cell r="C487" t="str">
            <v>10998</v>
          </cell>
          <cell r="D487" t="str">
            <v>รพ.ชุมแพ</v>
          </cell>
          <cell r="E487" t="str">
            <v>รพท.</v>
          </cell>
          <cell r="F487">
            <v>15</v>
          </cell>
          <cell r="G487" t="str">
            <v>รพท. M1 &gt;200</v>
          </cell>
          <cell r="H487">
            <v>166909581.00999999</v>
          </cell>
          <cell r="I487">
            <v>190102</v>
          </cell>
          <cell r="J487">
            <v>878.00013156095144</v>
          </cell>
          <cell r="K487">
            <v>858.39261825701305</v>
          </cell>
          <cell r="L487">
            <v>175073154.28999999</v>
          </cell>
          <cell r="M487">
            <v>11738.4</v>
          </cell>
          <cell r="N487">
            <v>14914.567086655761</v>
          </cell>
          <cell r="O487">
            <v>18079.777987795933</v>
          </cell>
        </row>
        <row r="488">
          <cell r="C488" t="str">
            <v>10999</v>
          </cell>
          <cell r="D488" t="str">
            <v>รพ.สีชมพู</v>
          </cell>
          <cell r="E488" t="str">
            <v>รพช.</v>
          </cell>
          <cell r="F488">
            <v>6</v>
          </cell>
          <cell r="G488" t="str">
            <v>รพช.F2 30,000 - 60,000</v>
          </cell>
          <cell r="H488">
            <v>47265408.630000003</v>
          </cell>
          <cell r="I488">
            <v>58315</v>
          </cell>
          <cell r="J488">
            <v>810.51888244876966</v>
          </cell>
          <cell r="K488">
            <v>820.76520407909777</v>
          </cell>
          <cell r="L488">
            <v>21259667.579999998</v>
          </cell>
          <cell r="M488">
            <v>1410.39</v>
          </cell>
          <cell r="N488">
            <v>15073.609129389741</v>
          </cell>
          <cell r="O488">
            <v>19399.24998639138</v>
          </cell>
        </row>
        <row r="489">
          <cell r="C489" t="str">
            <v>11000</v>
          </cell>
          <cell r="D489" t="str">
            <v>รพ.น้ำพอง</v>
          </cell>
          <cell r="E489" t="str">
            <v>รพช.</v>
          </cell>
          <cell r="F489">
            <v>13</v>
          </cell>
          <cell r="G489" t="str">
            <v>รพช. M2 &gt;100</v>
          </cell>
          <cell r="H489">
            <v>76231661.810000002</v>
          </cell>
          <cell r="I489">
            <v>118512</v>
          </cell>
          <cell r="J489">
            <v>643.2400247232348</v>
          </cell>
          <cell r="K489">
            <v>799.42025929244869</v>
          </cell>
          <cell r="L489">
            <v>64674173.100000001</v>
          </cell>
          <cell r="M489">
            <v>4172.2700000000004</v>
          </cell>
          <cell r="N489">
            <v>15500.955858561405</v>
          </cell>
          <cell r="O489">
            <v>18014.943161409661</v>
          </cell>
        </row>
        <row r="490">
          <cell r="C490" t="str">
            <v>11001</v>
          </cell>
          <cell r="D490" t="str">
            <v>รพ.อุบลรัตน์</v>
          </cell>
          <cell r="E490" t="str">
            <v>รพช.</v>
          </cell>
          <cell r="F490">
            <v>6</v>
          </cell>
          <cell r="G490" t="str">
            <v>รพช.F2 30,000 - 60,000</v>
          </cell>
          <cell r="H490">
            <v>35045528.759999998</v>
          </cell>
          <cell r="I490">
            <v>48621</v>
          </cell>
          <cell r="J490">
            <v>720.78996236194234</v>
          </cell>
          <cell r="K490">
            <v>820.76520407909777</v>
          </cell>
          <cell r="L490">
            <v>16706077.74</v>
          </cell>
          <cell r="M490">
            <v>1435.01</v>
          </cell>
          <cell r="N490">
            <v>11641.784893485063</v>
          </cell>
          <cell r="O490">
            <v>19399.24998639138</v>
          </cell>
        </row>
        <row r="491">
          <cell r="C491" t="str">
            <v>11002</v>
          </cell>
          <cell r="D491" t="str">
            <v>รพ.บ้านไผ่</v>
          </cell>
          <cell r="E491" t="str">
            <v>รพช.</v>
          </cell>
          <cell r="F491">
            <v>13</v>
          </cell>
          <cell r="G491" t="str">
            <v>รพช. M2 &gt;100</v>
          </cell>
          <cell r="H491">
            <v>72435257.379999995</v>
          </cell>
          <cell r="I491">
            <v>99697</v>
          </cell>
          <cell r="J491">
            <v>726.55403251853113</v>
          </cell>
          <cell r="K491">
            <v>799.42025929244869</v>
          </cell>
          <cell r="L491">
            <v>54981502.420000002</v>
          </cell>
          <cell r="M491">
            <v>4283.6099999999997</v>
          </cell>
          <cell r="N491">
            <v>12835.319373145549</v>
          </cell>
          <cell r="O491">
            <v>18014.943161409661</v>
          </cell>
        </row>
        <row r="492">
          <cell r="C492" t="str">
            <v>11003</v>
          </cell>
          <cell r="D492" t="str">
            <v>รพ.เปือยน้อย</v>
          </cell>
          <cell r="E492" t="str">
            <v>รพช.</v>
          </cell>
          <cell r="F492">
            <v>5</v>
          </cell>
          <cell r="G492" t="str">
            <v>รพช.F2 &lt;=30,000</v>
          </cell>
          <cell r="H492">
            <v>18717348.300000001</v>
          </cell>
          <cell r="I492">
            <v>26622</v>
          </cell>
          <cell r="J492">
            <v>703.07821726391705</v>
          </cell>
          <cell r="K492">
            <v>884.79288545402824</v>
          </cell>
          <cell r="L492">
            <v>15443507.76</v>
          </cell>
          <cell r="M492">
            <v>1155.47</v>
          </cell>
          <cell r="N492">
            <v>13365.563588842635</v>
          </cell>
          <cell r="O492">
            <v>21024.811224353602</v>
          </cell>
        </row>
        <row r="493">
          <cell r="C493" t="str">
            <v>11004</v>
          </cell>
          <cell r="D493" t="str">
            <v>รพ.พล</v>
          </cell>
          <cell r="E493" t="str">
            <v>รพช.</v>
          </cell>
          <cell r="F493">
            <v>12</v>
          </cell>
          <cell r="G493" t="str">
            <v>รพช. M2 &lt;=100</v>
          </cell>
          <cell r="H493">
            <v>71207523.090000004</v>
          </cell>
          <cell r="I493">
            <v>97890</v>
          </cell>
          <cell r="J493">
            <v>727.42387465522529</v>
          </cell>
          <cell r="K493">
            <v>877.15926546342757</v>
          </cell>
          <cell r="L493">
            <v>37167964</v>
          </cell>
          <cell r="M493">
            <v>3451.01</v>
          </cell>
          <cell r="N493">
            <v>10770.169892292401</v>
          </cell>
          <cell r="O493">
            <v>19540.42780069427</v>
          </cell>
        </row>
        <row r="494">
          <cell r="C494" t="str">
            <v>11005</v>
          </cell>
          <cell r="D494" t="str">
            <v>รพ.แวงใหญ่</v>
          </cell>
          <cell r="E494" t="str">
            <v>รพช.</v>
          </cell>
          <cell r="F494">
            <v>5</v>
          </cell>
          <cell r="G494" t="str">
            <v>รพช.F2 &lt;=30,000</v>
          </cell>
          <cell r="H494">
            <v>23676691.469999999</v>
          </cell>
          <cell r="I494">
            <v>34015</v>
          </cell>
          <cell r="J494">
            <v>696.06619050418931</v>
          </cell>
          <cell r="K494">
            <v>884.79288545402824</v>
          </cell>
          <cell r="L494">
            <v>12955732.550000001</v>
          </cell>
          <cell r="M494">
            <v>1008.2</v>
          </cell>
          <cell r="N494">
            <v>12850.359601269589</v>
          </cell>
          <cell r="O494">
            <v>21024.811224353602</v>
          </cell>
        </row>
        <row r="495">
          <cell r="C495" t="str">
            <v>11006</v>
          </cell>
          <cell r="D495" t="str">
            <v>รพ.แวงน้อย</v>
          </cell>
          <cell r="E495" t="str">
            <v>รพช.</v>
          </cell>
          <cell r="F495">
            <v>5</v>
          </cell>
          <cell r="G495" t="str">
            <v>รพช.F2 &lt;=30,000</v>
          </cell>
          <cell r="H495">
            <v>41069713.079999998</v>
          </cell>
          <cell r="I495">
            <v>49783</v>
          </cell>
          <cell r="J495">
            <v>824.97465158789146</v>
          </cell>
          <cell r="K495">
            <v>884.79288545402824</v>
          </cell>
          <cell r="L495">
            <v>14928684.65</v>
          </cell>
          <cell r="M495">
            <v>1007.53</v>
          </cell>
          <cell r="N495">
            <v>14817.111798159856</v>
          </cell>
          <cell r="O495">
            <v>21024.811224353602</v>
          </cell>
        </row>
        <row r="496">
          <cell r="C496" t="str">
            <v>11007</v>
          </cell>
          <cell r="D496" t="str">
            <v>รพ.หนองสองห้อง</v>
          </cell>
          <cell r="E496" t="str">
            <v>รพช.</v>
          </cell>
          <cell r="F496">
            <v>10</v>
          </cell>
          <cell r="G496" t="str">
            <v>รพช.F1 50,000-100,000</v>
          </cell>
          <cell r="H496">
            <v>52343898.560000002</v>
          </cell>
          <cell r="I496">
            <v>59397</v>
          </cell>
          <cell r="J496">
            <v>881.25492129232123</v>
          </cell>
          <cell r="K496">
            <v>807.02104028137239</v>
          </cell>
          <cell r="L496">
            <v>25389548.989999998</v>
          </cell>
          <cell r="M496">
            <v>1802.79</v>
          </cell>
          <cell r="N496">
            <v>14083.475607253202</v>
          </cell>
          <cell r="O496">
            <v>16973.737951004379</v>
          </cell>
        </row>
        <row r="497">
          <cell r="C497" t="str">
            <v>11008</v>
          </cell>
          <cell r="D497" t="str">
            <v>รพ.ภูเวียง</v>
          </cell>
          <cell r="E497" t="str">
            <v>รพช.</v>
          </cell>
          <cell r="F497">
            <v>10</v>
          </cell>
          <cell r="G497" t="str">
            <v>รพช.F1 50,000-100,000</v>
          </cell>
          <cell r="H497">
            <v>55522373.560000002</v>
          </cell>
          <cell r="I497">
            <v>64879</v>
          </cell>
          <cell r="J497">
            <v>855.78343624285208</v>
          </cell>
          <cell r="K497">
            <v>807.02104028137239</v>
          </cell>
          <cell r="L497">
            <v>34199630.399999999</v>
          </cell>
          <cell r="M497">
            <v>2058.5</v>
          </cell>
          <cell r="N497">
            <v>16613.859800825845</v>
          </cell>
          <cell r="O497">
            <v>16973.737951004379</v>
          </cell>
        </row>
        <row r="498">
          <cell r="C498" t="str">
            <v>11009</v>
          </cell>
          <cell r="D498" t="str">
            <v>รพ.มัญจาคีรี</v>
          </cell>
          <cell r="E498" t="str">
            <v>รพช.</v>
          </cell>
          <cell r="F498">
            <v>10</v>
          </cell>
          <cell r="G498" t="str">
            <v>รพช.F1 50,000-100,000</v>
          </cell>
          <cell r="H498">
            <v>54476501.560000002</v>
          </cell>
          <cell r="I498">
            <v>69705</v>
          </cell>
          <cell r="J498">
            <v>781.529324438706</v>
          </cell>
          <cell r="K498">
            <v>807.02104028137239</v>
          </cell>
          <cell r="L498">
            <v>39270789.32</v>
          </cell>
          <cell r="M498">
            <v>2502.38</v>
          </cell>
          <cell r="N498">
            <v>15693.375634396054</v>
          </cell>
          <cell r="O498">
            <v>16973.737951004379</v>
          </cell>
        </row>
        <row r="499">
          <cell r="C499" t="str">
            <v>11010</v>
          </cell>
          <cell r="D499" t="str">
            <v>รพ.ชนบท</v>
          </cell>
          <cell r="E499" t="str">
            <v>รพช.</v>
          </cell>
          <cell r="F499">
            <v>6</v>
          </cell>
          <cell r="G499" t="str">
            <v>รพช.F2 30,000 - 60,000</v>
          </cell>
          <cell r="H499">
            <v>32013999.870000001</v>
          </cell>
          <cell r="I499">
            <v>46906</v>
          </cell>
          <cell r="J499">
            <v>682.51396132690911</v>
          </cell>
          <cell r="K499">
            <v>820.76520407909777</v>
          </cell>
          <cell r="L499">
            <v>14769307.08</v>
          </cell>
          <cell r="M499">
            <v>1245.27</v>
          </cell>
          <cell r="N499">
            <v>11860.325134308223</v>
          </cell>
          <cell r="O499">
            <v>19399.24998639138</v>
          </cell>
        </row>
        <row r="500">
          <cell r="C500" t="str">
            <v>11011</v>
          </cell>
          <cell r="D500" t="str">
            <v>รพ.เขาสวนกวาง</v>
          </cell>
          <cell r="E500" t="str">
            <v>รพช.</v>
          </cell>
          <cell r="F500">
            <v>5</v>
          </cell>
          <cell r="G500" t="str">
            <v>รพช.F2 &lt;=30,000</v>
          </cell>
          <cell r="H500">
            <v>31719128.43</v>
          </cell>
          <cell r="I500">
            <v>43773</v>
          </cell>
          <cell r="J500">
            <v>724.62770269344117</v>
          </cell>
          <cell r="K500">
            <v>884.79288545402824</v>
          </cell>
          <cell r="L500">
            <v>13001030.119999999</v>
          </cell>
          <cell r="M500">
            <v>782.74</v>
          </cell>
          <cell r="N500">
            <v>16609.64064695812</v>
          </cell>
          <cell r="O500">
            <v>21024.811224353602</v>
          </cell>
        </row>
        <row r="501">
          <cell r="C501" t="str">
            <v>11012</v>
          </cell>
          <cell r="D501" t="str">
            <v>รพ.ภูผาม่าน</v>
          </cell>
          <cell r="E501" t="str">
            <v>รพช.</v>
          </cell>
          <cell r="F501">
            <v>5</v>
          </cell>
          <cell r="G501" t="str">
            <v>รพช.F2 &lt;=30,000</v>
          </cell>
          <cell r="H501">
            <v>25573504.789999999</v>
          </cell>
          <cell r="I501">
            <v>27593</v>
          </cell>
          <cell r="J501">
            <v>926.81132134961763</v>
          </cell>
          <cell r="K501">
            <v>884.79288545402824</v>
          </cell>
          <cell r="L501">
            <v>7850154.3399999999</v>
          </cell>
          <cell r="M501">
            <v>629.78</v>
          </cell>
          <cell r="N501">
            <v>12464.915271999746</v>
          </cell>
          <cell r="O501">
            <v>21024.811224353602</v>
          </cell>
        </row>
        <row r="502">
          <cell r="C502" t="str">
            <v>11445</v>
          </cell>
          <cell r="D502" t="str">
            <v>รพร.กระนวน</v>
          </cell>
          <cell r="E502" t="str">
            <v>รพช.</v>
          </cell>
          <cell r="F502">
            <v>12</v>
          </cell>
          <cell r="G502" t="str">
            <v>รพช. M2 &lt;=100</v>
          </cell>
          <cell r="H502">
            <v>64020064.659999996</v>
          </cell>
          <cell r="I502">
            <v>79067</v>
          </cell>
          <cell r="J502">
            <v>809.69386292637887</v>
          </cell>
          <cell r="K502">
            <v>877.15926546342757</v>
          </cell>
          <cell r="L502">
            <v>39144820.549999997</v>
          </cell>
          <cell r="M502">
            <v>3575.96</v>
          </cell>
          <cell r="N502">
            <v>10946.660630991397</v>
          </cell>
          <cell r="O502">
            <v>19540.42780069427</v>
          </cell>
        </row>
        <row r="503">
          <cell r="C503" t="str">
            <v>12275</v>
          </cell>
          <cell r="D503" t="str">
            <v>รพ.สิรินธร(ภาคตะวันออกเฉียงเหนือ)</v>
          </cell>
          <cell r="E503" t="str">
            <v>รพท.</v>
          </cell>
          <cell r="F503">
            <v>14</v>
          </cell>
          <cell r="G503" t="str">
            <v>รพท. M1 &lt;=200</v>
          </cell>
          <cell r="H503">
            <v>64186894.630000003</v>
          </cell>
          <cell r="I503">
            <v>78360</v>
          </cell>
          <cell r="J503">
            <v>819.12831329760081</v>
          </cell>
          <cell r="K503">
            <v>978.68176056760558</v>
          </cell>
          <cell r="L503">
            <v>80086232.849999994</v>
          </cell>
          <cell r="M503">
            <v>5450.12</v>
          </cell>
          <cell r="N503">
            <v>14694.398077473523</v>
          </cell>
          <cell r="O503">
            <v>23210.854835844948</v>
          </cell>
        </row>
        <row r="504">
          <cell r="C504" t="str">
            <v>14132</v>
          </cell>
          <cell r="D504" t="str">
            <v>รพ.ซำสูง</v>
          </cell>
          <cell r="E504" t="str">
            <v>รพช.</v>
          </cell>
          <cell r="F504">
            <v>5</v>
          </cell>
          <cell r="G504" t="str">
            <v>รพช.F2 &lt;=30,000</v>
          </cell>
          <cell r="H504">
            <v>20098904.710000001</v>
          </cell>
          <cell r="I504">
            <v>31305</v>
          </cell>
          <cell r="J504">
            <v>642.03496917425332</v>
          </cell>
          <cell r="K504">
            <v>884.79288545402824</v>
          </cell>
          <cell r="L504">
            <v>15273916.65</v>
          </cell>
          <cell r="M504">
            <v>1025.6099999999999</v>
          </cell>
          <cell r="N504">
            <v>14892.519232456783</v>
          </cell>
          <cell r="O504">
            <v>21024.811224353602</v>
          </cell>
        </row>
        <row r="505">
          <cell r="C505" t="str">
            <v>77649</v>
          </cell>
          <cell r="D505" t="str">
            <v>รพ.หนองนาคำ</v>
          </cell>
          <cell r="E505" t="str">
            <v>รพช.</v>
          </cell>
          <cell r="F505">
            <v>3</v>
          </cell>
          <cell r="G505" t="str">
            <v>รพช.F3 15,000-25,000</v>
          </cell>
          <cell r="H505">
            <v>16030604.550000001</v>
          </cell>
          <cell r="I505">
            <v>21674</v>
          </cell>
          <cell r="J505">
            <v>739.62372197102525</v>
          </cell>
          <cell r="K505">
            <v>765.30473091970157</v>
          </cell>
          <cell r="L505">
            <v>8689.3799999999992</v>
          </cell>
          <cell r="M505">
            <v>0</v>
          </cell>
          <cell r="N505">
            <v>0</v>
          </cell>
          <cell r="O505">
            <v>19552.594009886914</v>
          </cell>
        </row>
        <row r="506">
          <cell r="C506" t="str">
            <v>77650</v>
          </cell>
          <cell r="D506" t="str">
            <v>รพ.เวียงเก่า</v>
          </cell>
          <cell r="E506" t="str">
            <v>รพช.</v>
          </cell>
          <cell r="F506">
            <v>2</v>
          </cell>
          <cell r="G506" t="str">
            <v>รพช.F3 &lt;=15,000</v>
          </cell>
          <cell r="H506">
            <v>14640507.43</v>
          </cell>
          <cell r="I506">
            <v>17313</v>
          </cell>
          <cell r="J506">
            <v>845.63665626985505</v>
          </cell>
          <cell r="K506">
            <v>1162.2154112567262</v>
          </cell>
          <cell r="L506">
            <v>0</v>
          </cell>
          <cell r="M506">
            <v>0</v>
          </cell>
          <cell r="N506">
            <v>0</v>
          </cell>
          <cell r="O506">
            <v>29920.789608202424</v>
          </cell>
        </row>
        <row r="507">
          <cell r="C507" t="str">
            <v>77651</v>
          </cell>
          <cell r="D507" t="str">
            <v>รพ.โคกโพธิ์ไชย</v>
          </cell>
          <cell r="E507" t="str">
            <v>รพช.</v>
          </cell>
          <cell r="F507">
            <v>3</v>
          </cell>
          <cell r="G507" t="str">
            <v>รพช.F3 15,000-25,000</v>
          </cell>
          <cell r="H507">
            <v>22378034.32</v>
          </cell>
          <cell r="I507">
            <v>25312</v>
          </cell>
          <cell r="J507">
            <v>884.08795512010113</v>
          </cell>
          <cell r="K507">
            <v>765.30473091970157</v>
          </cell>
          <cell r="L507">
            <v>0</v>
          </cell>
          <cell r="M507">
            <v>0</v>
          </cell>
          <cell r="N507">
            <v>0</v>
          </cell>
          <cell r="O507">
            <v>19552.594009886914</v>
          </cell>
        </row>
        <row r="508">
          <cell r="C508" t="str">
            <v>77652</v>
          </cell>
          <cell r="D508" t="str">
            <v>รพ.โนนศิลา</v>
          </cell>
          <cell r="E508" t="str">
            <v>รพช.</v>
          </cell>
          <cell r="F508">
            <v>3</v>
          </cell>
          <cell r="G508" t="str">
            <v>รพช.F3 15,000-25,000</v>
          </cell>
          <cell r="H508">
            <v>14517843.84</v>
          </cell>
          <cell r="I508">
            <v>17029</v>
          </cell>
          <cell r="J508">
            <v>852.53648716894713</v>
          </cell>
          <cell r="K508">
            <v>765.30473091970157</v>
          </cell>
          <cell r="L508">
            <v>0</v>
          </cell>
          <cell r="M508">
            <v>0</v>
          </cell>
          <cell r="N508">
            <v>0</v>
          </cell>
          <cell r="O508">
            <v>19552.594009886914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10707</v>
          </cell>
          <cell r="D510" t="str">
            <v>รพ.มหาสารคาม</v>
          </cell>
          <cell r="E510" t="str">
            <v>รพท.</v>
          </cell>
          <cell r="F510">
            <v>17</v>
          </cell>
          <cell r="G510" t="str">
            <v>รพท.S &gt;400</v>
          </cell>
          <cell r="H510">
            <v>220026449.18000001</v>
          </cell>
          <cell r="I510">
            <v>287820</v>
          </cell>
          <cell r="J510">
            <v>764.45851289000075</v>
          </cell>
          <cell r="K510">
            <v>995.48779187144828</v>
          </cell>
          <cell r="L510">
            <v>447625262.04000002</v>
          </cell>
          <cell r="M510">
            <v>33841.97</v>
          </cell>
          <cell r="N510">
            <v>13226.926861527269</v>
          </cell>
          <cell r="O510">
            <v>16509.344630923799</v>
          </cell>
        </row>
        <row r="511">
          <cell r="C511" t="str">
            <v>11051</v>
          </cell>
          <cell r="D511" t="str">
            <v>รพ.แกดำ</v>
          </cell>
          <cell r="E511" t="str">
            <v>รพช.</v>
          </cell>
          <cell r="F511">
            <v>5</v>
          </cell>
          <cell r="G511" t="str">
            <v>รพช.F2 &lt;=30,000</v>
          </cell>
          <cell r="H511">
            <v>29733228.02</v>
          </cell>
          <cell r="I511">
            <v>32517</v>
          </cell>
          <cell r="J511">
            <v>914.39025801888238</v>
          </cell>
          <cell r="K511">
            <v>884.79288545402824</v>
          </cell>
          <cell r="L511">
            <v>5997346.4500000002</v>
          </cell>
          <cell r="M511">
            <v>434.4</v>
          </cell>
          <cell r="N511">
            <v>13806.046155616945</v>
          </cell>
          <cell r="O511">
            <v>21024.811224353602</v>
          </cell>
        </row>
        <row r="512">
          <cell r="C512" t="str">
            <v>11052</v>
          </cell>
          <cell r="D512" t="str">
            <v>รพ.โกสุมพิสัย</v>
          </cell>
          <cell r="E512" t="str">
            <v>รพช.</v>
          </cell>
          <cell r="F512">
            <v>10</v>
          </cell>
          <cell r="G512" t="str">
            <v>รพช.F1 50,000-100,000</v>
          </cell>
          <cell r="H512">
            <v>81961442.980000004</v>
          </cell>
          <cell r="I512">
            <v>107652</v>
          </cell>
          <cell r="J512">
            <v>761.35550644669866</v>
          </cell>
          <cell r="K512">
            <v>807.02104028137239</v>
          </cell>
          <cell r="L512">
            <v>41939648.560000002</v>
          </cell>
          <cell r="M512">
            <v>3617.21</v>
          </cell>
          <cell r="N512">
            <v>11594.474349014848</v>
          </cell>
          <cell r="O512">
            <v>16973.737951004379</v>
          </cell>
        </row>
        <row r="513">
          <cell r="C513" t="str">
            <v>11053</v>
          </cell>
          <cell r="D513" t="str">
            <v>รพ.กันทรวิชัย</v>
          </cell>
          <cell r="E513" t="str">
            <v>รพช.</v>
          </cell>
          <cell r="F513">
            <v>6</v>
          </cell>
          <cell r="G513" t="str">
            <v>รพช.F2 30,000 - 60,000</v>
          </cell>
          <cell r="H513">
            <v>39747317.909999996</v>
          </cell>
          <cell r="I513">
            <v>62483</v>
          </cell>
          <cell r="J513">
            <v>636.13011395099466</v>
          </cell>
          <cell r="K513">
            <v>820.76520407909777</v>
          </cell>
          <cell r="L513">
            <v>14954108.58</v>
          </cell>
          <cell r="M513">
            <v>1350.85</v>
          </cell>
          <cell r="N513">
            <v>11070.147373875709</v>
          </cell>
          <cell r="O513">
            <v>19399.24998639138</v>
          </cell>
        </row>
        <row r="514">
          <cell r="C514" t="str">
            <v>11054</v>
          </cell>
          <cell r="D514" t="str">
            <v>รพ.เชียงยืน</v>
          </cell>
          <cell r="E514" t="str">
            <v>รพช.</v>
          </cell>
          <cell r="F514">
            <v>6</v>
          </cell>
          <cell r="G514" t="str">
            <v>รพช.F2 30,000 - 60,000</v>
          </cell>
          <cell r="H514">
            <v>44621107.799999997</v>
          </cell>
          <cell r="I514">
            <v>78391</v>
          </cell>
          <cell r="J514">
            <v>569.21212639206033</v>
          </cell>
          <cell r="K514">
            <v>820.76520407909777</v>
          </cell>
          <cell r="L514">
            <v>18295611.280000001</v>
          </cell>
          <cell r="M514">
            <v>1808.6</v>
          </cell>
          <cell r="N514">
            <v>10115.896981090347</v>
          </cell>
          <cell r="O514">
            <v>19399.24998639138</v>
          </cell>
        </row>
        <row r="515">
          <cell r="C515" t="str">
            <v>11055</v>
          </cell>
          <cell r="D515" t="str">
            <v>รพ.บรบือ</v>
          </cell>
          <cell r="E515" t="str">
            <v>รพช.</v>
          </cell>
          <cell r="F515">
            <v>13</v>
          </cell>
          <cell r="G515" t="str">
            <v>รพช. M2 &gt;100</v>
          </cell>
          <cell r="H515">
            <v>90843691.189999998</v>
          </cell>
          <cell r="I515">
            <v>119810</v>
          </cell>
          <cell r="J515">
            <v>758.23129279692841</v>
          </cell>
          <cell r="K515">
            <v>799.42025929244869</v>
          </cell>
          <cell r="L515">
            <v>49974662.329999998</v>
          </cell>
          <cell r="M515">
            <v>4243.8</v>
          </cell>
          <cell r="N515">
            <v>11775.92307130402</v>
          </cell>
          <cell r="O515">
            <v>18014.943161409661</v>
          </cell>
        </row>
        <row r="516">
          <cell r="C516" t="str">
            <v>11056</v>
          </cell>
          <cell r="D516" t="str">
            <v>รพ.นาเชือก</v>
          </cell>
          <cell r="E516" t="str">
            <v>รพช.</v>
          </cell>
          <cell r="F516">
            <v>6</v>
          </cell>
          <cell r="G516" t="str">
            <v>รพช.F2 30,000 - 60,000</v>
          </cell>
          <cell r="H516">
            <v>32693753.530000001</v>
          </cell>
          <cell r="I516">
            <v>53536</v>
          </cell>
          <cell r="J516">
            <v>610.68726707262408</v>
          </cell>
          <cell r="K516">
            <v>820.76520407909777</v>
          </cell>
          <cell r="L516">
            <v>14049743.58</v>
          </cell>
          <cell r="M516">
            <v>794.82</v>
          </cell>
          <cell r="N516">
            <v>17676.635691099869</v>
          </cell>
          <cell r="O516">
            <v>19399.24998639138</v>
          </cell>
        </row>
        <row r="517">
          <cell r="C517" t="str">
            <v>11057</v>
          </cell>
          <cell r="D517" t="str">
            <v>รพ.พยัคฆภูมิพิสัย</v>
          </cell>
          <cell r="E517" t="str">
            <v>รพช.</v>
          </cell>
          <cell r="F517">
            <v>12</v>
          </cell>
          <cell r="G517" t="str">
            <v>รพช. M2 &lt;=100</v>
          </cell>
          <cell r="H517">
            <v>49864174.210000001</v>
          </cell>
          <cell r="I517">
            <v>90630</v>
          </cell>
          <cell r="J517">
            <v>550.19501500606862</v>
          </cell>
          <cell r="K517">
            <v>877.15926546342757</v>
          </cell>
          <cell r="L517">
            <v>48075096.25</v>
          </cell>
          <cell r="M517">
            <v>2504.5300000000002</v>
          </cell>
          <cell r="N517">
            <v>19195.256694868895</v>
          </cell>
          <cell r="O517">
            <v>19540.42780069427</v>
          </cell>
        </row>
        <row r="518">
          <cell r="C518" t="str">
            <v>11058</v>
          </cell>
          <cell r="D518" t="str">
            <v>รพ.วาปีปทุม</v>
          </cell>
          <cell r="E518" t="str">
            <v>รพช.</v>
          </cell>
          <cell r="F518">
            <v>13</v>
          </cell>
          <cell r="G518" t="str">
            <v>รพช. M2 &gt;100</v>
          </cell>
          <cell r="H518">
            <v>72346126.790000007</v>
          </cell>
          <cell r="I518">
            <v>100327</v>
          </cell>
          <cell r="J518">
            <v>721.10326023901848</v>
          </cell>
          <cell r="K518">
            <v>799.42025929244869</v>
          </cell>
          <cell r="L518">
            <v>40293528.979999997</v>
          </cell>
          <cell r="M518">
            <v>3021.56</v>
          </cell>
          <cell r="N518">
            <v>13335.339685460489</v>
          </cell>
          <cell r="O518">
            <v>18014.943161409661</v>
          </cell>
        </row>
        <row r="519">
          <cell r="C519" t="str">
            <v>11059</v>
          </cell>
          <cell r="D519" t="str">
            <v>รพ.นาดูน</v>
          </cell>
          <cell r="E519" t="str">
            <v>รพช.</v>
          </cell>
          <cell r="F519">
            <v>5</v>
          </cell>
          <cell r="G519" t="str">
            <v>รพช.F2 &lt;=30,000</v>
          </cell>
          <cell r="H519">
            <v>25724314.800000001</v>
          </cell>
          <cell r="I519">
            <v>33869</v>
          </cell>
          <cell r="J519">
            <v>759.52389500723382</v>
          </cell>
          <cell r="K519">
            <v>884.79288545402824</v>
          </cell>
          <cell r="L519">
            <v>13308586.890000001</v>
          </cell>
          <cell r="M519">
            <v>851.81</v>
          </cell>
          <cell r="N519">
            <v>15623.891349009757</v>
          </cell>
          <cell r="O519">
            <v>21024.811224353602</v>
          </cell>
        </row>
        <row r="520">
          <cell r="C520" t="str">
            <v>11060</v>
          </cell>
          <cell r="D520" t="str">
            <v>รพ.ยางสีสุราช</v>
          </cell>
          <cell r="E520" t="str">
            <v>รพช.</v>
          </cell>
          <cell r="F520">
            <v>5</v>
          </cell>
          <cell r="G520" t="str">
            <v>รพช.F2 &lt;=30,000</v>
          </cell>
          <cell r="H520">
            <v>27480520.879999999</v>
          </cell>
          <cell r="I520">
            <v>39873</v>
          </cell>
          <cell r="J520">
            <v>689.20123592405889</v>
          </cell>
          <cell r="K520">
            <v>884.79288545402824</v>
          </cell>
          <cell r="L520">
            <v>9083059.2100000009</v>
          </cell>
          <cell r="M520">
            <v>758.11</v>
          </cell>
          <cell r="N520">
            <v>11981.189022701192</v>
          </cell>
          <cell r="O520">
            <v>21024.811224353602</v>
          </cell>
        </row>
        <row r="521">
          <cell r="C521" t="str">
            <v>24704</v>
          </cell>
          <cell r="D521" t="str">
            <v>รพ.กุดรัง</v>
          </cell>
          <cell r="E521" t="str">
            <v>รพช.</v>
          </cell>
          <cell r="F521">
            <v>4</v>
          </cell>
          <cell r="G521" t="str">
            <v>รพช.F3 &gt;=25,000</v>
          </cell>
          <cell r="H521">
            <v>20516746.43</v>
          </cell>
          <cell r="I521">
            <v>32299</v>
          </cell>
          <cell r="J521">
            <v>635.21305396451896</v>
          </cell>
          <cell r="K521">
            <v>842.55929492181929</v>
          </cell>
          <cell r="L521">
            <v>0</v>
          </cell>
          <cell r="M521">
            <v>0</v>
          </cell>
          <cell r="N521">
            <v>0</v>
          </cell>
          <cell r="O521">
            <v>19956.772351273976</v>
          </cell>
        </row>
        <row r="522">
          <cell r="C522" t="str">
            <v>28843</v>
          </cell>
          <cell r="D522" t="str">
            <v>รพ.ชื่นชม</v>
          </cell>
          <cell r="E522" t="str">
            <v>รพช.</v>
          </cell>
          <cell r="F522">
            <v>3</v>
          </cell>
          <cell r="G522" t="str">
            <v>รพช.F3 15,000-25,000</v>
          </cell>
          <cell r="H522">
            <v>17404307.210000001</v>
          </cell>
          <cell r="I522">
            <v>21245</v>
          </cell>
          <cell r="J522">
            <v>819.21897905389505</v>
          </cell>
          <cell r="K522">
            <v>765.30473091970157</v>
          </cell>
          <cell r="L522">
            <v>0</v>
          </cell>
          <cell r="M522">
            <v>0</v>
          </cell>
          <cell r="N522">
            <v>0</v>
          </cell>
          <cell r="O522">
            <v>19552.594009886914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C524" t="str">
            <v>10708</v>
          </cell>
          <cell r="D524" t="str">
            <v>รพ.ร้อยเอ็ด</v>
          </cell>
          <cell r="E524" t="str">
            <v>รพศ.</v>
          </cell>
          <cell r="F524">
            <v>19</v>
          </cell>
          <cell r="G524" t="str">
            <v>รพศ.A &gt;700 to &lt;1000</v>
          </cell>
          <cell r="H524">
            <v>332174762.00999999</v>
          </cell>
          <cell r="I524">
            <v>320965</v>
          </cell>
          <cell r="J524">
            <v>1034.9251850201736</v>
          </cell>
          <cell r="K524">
            <v>1188.60392641523</v>
          </cell>
          <cell r="L524">
            <v>696172705.03999996</v>
          </cell>
          <cell r="M524">
            <v>55233.54</v>
          </cell>
          <cell r="N524">
            <v>12604.165965824388</v>
          </cell>
          <cell r="O524">
            <v>14966.876728367533</v>
          </cell>
        </row>
        <row r="525">
          <cell r="C525" t="str">
            <v>11061</v>
          </cell>
          <cell r="D525" t="str">
            <v>รพ.เกษตรวิสัย</v>
          </cell>
          <cell r="E525" t="str">
            <v>รพช.</v>
          </cell>
          <cell r="F525">
            <v>12</v>
          </cell>
          <cell r="G525" t="str">
            <v>รพช. M2 &lt;=100</v>
          </cell>
          <cell r="H525">
            <v>78795156.930000007</v>
          </cell>
          <cell r="I525">
            <v>109618</v>
          </cell>
          <cell r="J525">
            <v>718.81585989527275</v>
          </cell>
          <cell r="K525">
            <v>877.15926546342757</v>
          </cell>
          <cell r="L525">
            <v>39816047.840000004</v>
          </cell>
          <cell r="M525">
            <v>3395.5</v>
          </cell>
          <cell r="N525">
            <v>11726.122173464881</v>
          </cell>
          <cell r="O525">
            <v>19540.42780069427</v>
          </cell>
        </row>
        <row r="526">
          <cell r="C526" t="str">
            <v>11062</v>
          </cell>
          <cell r="D526" t="str">
            <v>รพ.ปทุมรัตต์</v>
          </cell>
          <cell r="E526" t="str">
            <v>รพช.</v>
          </cell>
          <cell r="F526">
            <v>6</v>
          </cell>
          <cell r="G526" t="str">
            <v>รพช.F2 30,000 - 60,000</v>
          </cell>
          <cell r="H526">
            <v>43965545.960000001</v>
          </cell>
          <cell r="I526">
            <v>62961</v>
          </cell>
          <cell r="J526">
            <v>698.29808865805819</v>
          </cell>
          <cell r="K526">
            <v>820.76520407909777</v>
          </cell>
          <cell r="L526">
            <v>8868703.1899999995</v>
          </cell>
          <cell r="M526">
            <v>330.07</v>
          </cell>
          <cell r="N526">
            <v>26869.158633017239</v>
          </cell>
          <cell r="O526">
            <v>19399.24998639138</v>
          </cell>
        </row>
        <row r="527">
          <cell r="C527" t="str">
            <v>11063</v>
          </cell>
          <cell r="D527" t="str">
            <v>รพ.จตุรพักตรพิมาน</v>
          </cell>
          <cell r="E527" t="str">
            <v>รพช.</v>
          </cell>
          <cell r="F527">
            <v>6</v>
          </cell>
          <cell r="G527" t="str">
            <v>รพช.F2 30,000 - 60,000</v>
          </cell>
          <cell r="H527">
            <v>55472726.880000003</v>
          </cell>
          <cell r="I527">
            <v>68813</v>
          </cell>
          <cell r="J527">
            <v>806.13731242643109</v>
          </cell>
          <cell r="K527">
            <v>820.76520407909777</v>
          </cell>
          <cell r="L527">
            <v>19213303.489999998</v>
          </cell>
          <cell r="M527">
            <v>1385.21</v>
          </cell>
          <cell r="N527">
            <v>13870.318211679094</v>
          </cell>
          <cell r="O527">
            <v>19399.24998639138</v>
          </cell>
        </row>
        <row r="528">
          <cell r="C528" t="str">
            <v>11064</v>
          </cell>
          <cell r="D528" t="str">
            <v>รพ.ธวัชบุรี</v>
          </cell>
          <cell r="E528" t="str">
            <v>รพช.</v>
          </cell>
          <cell r="F528">
            <v>6</v>
          </cell>
          <cell r="G528" t="str">
            <v>รพช.F2 30,000 - 60,000</v>
          </cell>
          <cell r="H528">
            <v>47584066.770000003</v>
          </cell>
          <cell r="I528">
            <v>48094</v>
          </cell>
          <cell r="J528">
            <v>989.39715494656309</v>
          </cell>
          <cell r="K528">
            <v>820.76520407909777</v>
          </cell>
          <cell r="L528">
            <v>11170849.029999999</v>
          </cell>
          <cell r="M528">
            <v>675.16</v>
          </cell>
          <cell r="N528">
            <v>16545.484077848214</v>
          </cell>
          <cell r="O528">
            <v>19399.24998639138</v>
          </cell>
        </row>
        <row r="529">
          <cell r="C529" t="str">
            <v>11065</v>
          </cell>
          <cell r="D529" t="str">
            <v>รพ.พนมไพร</v>
          </cell>
          <cell r="E529" t="str">
            <v>รพช.</v>
          </cell>
          <cell r="F529">
            <v>10</v>
          </cell>
          <cell r="G529" t="str">
            <v>รพช.F1 50,000-100,000</v>
          </cell>
          <cell r="H529">
            <v>65174014.090000004</v>
          </cell>
          <cell r="I529">
            <v>65019</v>
          </cell>
          <cell r="J529">
            <v>1002.3841352527724</v>
          </cell>
          <cell r="K529">
            <v>807.02104028137239</v>
          </cell>
          <cell r="L529">
            <v>10783239.07</v>
          </cell>
          <cell r="M529">
            <v>924.39</v>
          </cell>
          <cell r="N529">
            <v>11665.248509828103</v>
          </cell>
          <cell r="O529">
            <v>16973.737951004379</v>
          </cell>
        </row>
        <row r="530">
          <cell r="C530" t="str">
            <v>11066</v>
          </cell>
          <cell r="D530" t="str">
            <v>รพ.โพนทอง</v>
          </cell>
          <cell r="E530" t="str">
            <v>รพช.</v>
          </cell>
          <cell r="F530">
            <v>13</v>
          </cell>
          <cell r="G530" t="str">
            <v>รพช. M2 &gt;100</v>
          </cell>
          <cell r="H530">
            <v>76580575.049999997</v>
          </cell>
          <cell r="I530">
            <v>104420</v>
          </cell>
          <cell r="J530">
            <v>733.38991620379238</v>
          </cell>
          <cell r="K530">
            <v>799.42025929244869</v>
          </cell>
          <cell r="L530">
            <v>55563235.130000003</v>
          </cell>
          <cell r="M530">
            <v>3419.67</v>
          </cell>
          <cell r="N530">
            <v>16248.127781335626</v>
          </cell>
          <cell r="O530">
            <v>18014.943161409661</v>
          </cell>
        </row>
        <row r="531">
          <cell r="C531" t="str">
            <v>11067</v>
          </cell>
          <cell r="D531" t="str">
            <v>รพ.โพธิ์ชัย</v>
          </cell>
          <cell r="E531" t="str">
            <v>รพช.</v>
          </cell>
          <cell r="F531">
            <v>6</v>
          </cell>
          <cell r="G531" t="str">
            <v>รพช.F2 30,000 - 60,000</v>
          </cell>
          <cell r="H531">
            <v>32293730.219999999</v>
          </cell>
          <cell r="I531">
            <v>48808</v>
          </cell>
          <cell r="J531">
            <v>661.64829986887389</v>
          </cell>
          <cell r="K531">
            <v>820.76520407909777</v>
          </cell>
          <cell r="L531">
            <v>16263351.050000001</v>
          </cell>
          <cell r="M531">
            <v>1129.8900000000001</v>
          </cell>
          <cell r="N531">
            <v>14393.747223181017</v>
          </cell>
          <cell r="O531">
            <v>19399.24998639138</v>
          </cell>
        </row>
        <row r="532">
          <cell r="C532" t="str">
            <v>11068</v>
          </cell>
          <cell r="D532" t="str">
            <v>รพ.หนองพอก</v>
          </cell>
          <cell r="E532" t="str">
            <v>รพช.</v>
          </cell>
          <cell r="F532">
            <v>6</v>
          </cell>
          <cell r="G532" t="str">
            <v>รพช.F2 30,000 - 60,000</v>
          </cell>
          <cell r="H532">
            <v>48709377.600000001</v>
          </cell>
          <cell r="I532">
            <v>62298</v>
          </cell>
          <cell r="J532">
            <v>781.87706828469618</v>
          </cell>
          <cell r="K532">
            <v>820.76520407909777</v>
          </cell>
          <cell r="L532">
            <v>15059379.85</v>
          </cell>
          <cell r="M532">
            <v>871.51</v>
          </cell>
          <cell r="N532">
            <v>17279.640910603433</v>
          </cell>
          <cell r="O532">
            <v>19399.24998639138</v>
          </cell>
        </row>
        <row r="533">
          <cell r="C533" t="str">
            <v>11069</v>
          </cell>
          <cell r="D533" t="str">
            <v>รพ.เสลภูมิ</v>
          </cell>
          <cell r="E533" t="str">
            <v>รพช.</v>
          </cell>
          <cell r="F533">
            <v>12</v>
          </cell>
          <cell r="G533" t="str">
            <v>รพช. M2 &lt;=100</v>
          </cell>
          <cell r="H533">
            <v>95733294.379999995</v>
          </cell>
          <cell r="I533">
            <v>100753</v>
          </cell>
          <cell r="J533">
            <v>950.17810268676863</v>
          </cell>
          <cell r="K533">
            <v>877.15926546342757</v>
          </cell>
          <cell r="L533">
            <v>26502762.289999999</v>
          </cell>
          <cell r="M533">
            <v>2081.9699999999998</v>
          </cell>
          <cell r="N533">
            <v>12729.656186208256</v>
          </cell>
          <cell r="O533">
            <v>19540.42780069427</v>
          </cell>
        </row>
        <row r="534">
          <cell r="C534" t="str">
            <v>11070</v>
          </cell>
          <cell r="D534" t="str">
            <v>รพ.สุวรรณภูมิ</v>
          </cell>
          <cell r="E534" t="str">
            <v>รพช.</v>
          </cell>
          <cell r="F534">
            <v>13</v>
          </cell>
          <cell r="G534" t="str">
            <v>รพช. M2 &gt;100</v>
          </cell>
          <cell r="H534">
            <v>101980348.45999999</v>
          </cell>
          <cell r="I534">
            <v>136136</v>
          </cell>
          <cell r="J534">
            <v>749.1063969853675</v>
          </cell>
          <cell r="K534">
            <v>799.42025929244869</v>
          </cell>
          <cell r="L534">
            <v>50962407.659999996</v>
          </cell>
          <cell r="M534">
            <v>3213.3</v>
          </cell>
          <cell r="N534">
            <v>15859.834954719445</v>
          </cell>
          <cell r="O534">
            <v>18014.943161409661</v>
          </cell>
        </row>
        <row r="535">
          <cell r="C535" t="str">
            <v>11071</v>
          </cell>
          <cell r="D535" t="str">
            <v>รพ.เมืองสรวง</v>
          </cell>
          <cell r="E535" t="str">
            <v>รพช.</v>
          </cell>
          <cell r="F535">
            <v>5</v>
          </cell>
          <cell r="G535" t="str">
            <v>รพช.F2 &lt;=30,000</v>
          </cell>
          <cell r="H535">
            <v>26589232.809999999</v>
          </cell>
          <cell r="I535">
            <v>32458</v>
          </cell>
          <cell r="J535">
            <v>819.18888440446108</v>
          </cell>
          <cell r="K535">
            <v>884.79288545402824</v>
          </cell>
          <cell r="L535">
            <v>10204167.560000001</v>
          </cell>
          <cell r="M535">
            <v>538.84</v>
          </cell>
          <cell r="N535">
            <v>18937.28668992651</v>
          </cell>
          <cell r="O535">
            <v>21024.811224353602</v>
          </cell>
        </row>
        <row r="536">
          <cell r="C536" t="str">
            <v>11072</v>
          </cell>
          <cell r="D536" t="str">
            <v>รพ.โพนทราย</v>
          </cell>
          <cell r="E536" t="str">
            <v>รพช.</v>
          </cell>
          <cell r="F536">
            <v>5</v>
          </cell>
          <cell r="G536" t="str">
            <v>รพช.F2 &lt;=30,000</v>
          </cell>
          <cell r="H536">
            <v>22187638.789999999</v>
          </cell>
          <cell r="I536">
            <v>38515</v>
          </cell>
          <cell r="J536">
            <v>576.07786031416333</v>
          </cell>
          <cell r="K536">
            <v>884.79288545402824</v>
          </cell>
          <cell r="L536">
            <v>7026391.4800000004</v>
          </cell>
          <cell r="M536">
            <v>467.61</v>
          </cell>
          <cell r="N536">
            <v>15026.17882423387</v>
          </cell>
          <cell r="O536">
            <v>21024.811224353602</v>
          </cell>
        </row>
        <row r="537">
          <cell r="C537" t="str">
            <v>11073</v>
          </cell>
          <cell r="D537" t="str">
            <v>รพ.อาจสามารถ</v>
          </cell>
          <cell r="E537" t="str">
            <v>รพช.</v>
          </cell>
          <cell r="F537">
            <v>6</v>
          </cell>
          <cell r="G537" t="str">
            <v>รพช.F2 30,000 - 60,000</v>
          </cell>
          <cell r="H537">
            <v>46236979.020000003</v>
          </cell>
          <cell r="I537">
            <v>58222</v>
          </cell>
          <cell r="J537">
            <v>794.14961732678375</v>
          </cell>
          <cell r="K537">
            <v>820.76520407909777</v>
          </cell>
          <cell r="L537">
            <v>12317346.140000001</v>
          </cell>
          <cell r="M537">
            <v>363.02</v>
          </cell>
          <cell r="N537">
            <v>33930.213597046997</v>
          </cell>
          <cell r="O537">
            <v>19399.24998639138</v>
          </cell>
        </row>
        <row r="538">
          <cell r="C538" t="str">
            <v>11074</v>
          </cell>
          <cell r="D538" t="str">
            <v>รพ.เมยวดี</v>
          </cell>
          <cell r="E538" t="str">
            <v>รพช.</v>
          </cell>
          <cell r="F538">
            <v>5</v>
          </cell>
          <cell r="G538" t="str">
            <v>รพช.F2 &lt;=30,000</v>
          </cell>
          <cell r="H538">
            <v>26297625.879999999</v>
          </cell>
          <cell r="I538">
            <v>28566</v>
          </cell>
          <cell r="J538">
            <v>920.59181824546658</v>
          </cell>
          <cell r="K538">
            <v>884.79288545402824</v>
          </cell>
          <cell r="L538">
            <v>8124618.2699999996</v>
          </cell>
          <cell r="M538">
            <v>487.48</v>
          </cell>
          <cell r="N538">
            <v>16666.567387379993</v>
          </cell>
          <cell r="O538">
            <v>21024.811224353602</v>
          </cell>
        </row>
        <row r="539">
          <cell r="C539" t="str">
            <v>11075</v>
          </cell>
          <cell r="D539" t="str">
            <v>รพ.ศรีสมเด็จ</v>
          </cell>
          <cell r="E539" t="str">
            <v>รพช.</v>
          </cell>
          <cell r="F539">
            <v>5</v>
          </cell>
          <cell r="G539" t="str">
            <v>รพช.F2 &lt;=30,000</v>
          </cell>
          <cell r="H539">
            <v>20409836.329999998</v>
          </cell>
          <cell r="I539">
            <v>36793</v>
          </cell>
          <cell r="J539">
            <v>554.72063517516915</v>
          </cell>
          <cell r="K539">
            <v>884.79288545402824</v>
          </cell>
          <cell r="L539">
            <v>16559588.109999999</v>
          </cell>
          <cell r="M539">
            <v>804.45</v>
          </cell>
          <cell r="N539">
            <v>20584.981179687984</v>
          </cell>
          <cell r="O539">
            <v>21024.811224353602</v>
          </cell>
        </row>
        <row r="540">
          <cell r="C540" t="str">
            <v>11076</v>
          </cell>
          <cell r="D540" t="str">
            <v>รพ.จังหาร</v>
          </cell>
          <cell r="E540" t="str">
            <v>รพช.</v>
          </cell>
          <cell r="F540">
            <v>6</v>
          </cell>
          <cell r="G540" t="str">
            <v>รพช.F2 30,000 - 60,000</v>
          </cell>
          <cell r="H540">
            <v>37934952.649999999</v>
          </cell>
          <cell r="I540">
            <v>43489</v>
          </cell>
          <cell r="J540">
            <v>872.28845570144176</v>
          </cell>
          <cell r="K540">
            <v>820.76520407909777</v>
          </cell>
          <cell r="L540">
            <v>11163924.82</v>
          </cell>
          <cell r="M540">
            <v>713.71</v>
          </cell>
          <cell r="N540">
            <v>15642.102282439646</v>
          </cell>
          <cell r="O540">
            <v>19399.24998639138</v>
          </cell>
        </row>
        <row r="541">
          <cell r="C541" t="str">
            <v>27988</v>
          </cell>
          <cell r="D541" t="str">
            <v>รพ.ทุ่งเขาหลวง</v>
          </cell>
          <cell r="E541" t="str">
            <v>รพช.</v>
          </cell>
          <cell r="F541">
            <v>3</v>
          </cell>
          <cell r="G541" t="str">
            <v>รพช.F3 15,000-25,000</v>
          </cell>
          <cell r="H541">
            <v>13148024.189999999</v>
          </cell>
          <cell r="I541">
            <v>25043</v>
          </cell>
          <cell r="J541">
            <v>525.01793674879207</v>
          </cell>
          <cell r="K541">
            <v>765.30473091970157</v>
          </cell>
          <cell r="L541">
            <v>2618746.12</v>
          </cell>
          <cell r="M541">
            <v>320.48</v>
          </cell>
          <cell r="N541">
            <v>8171.3246380429355</v>
          </cell>
          <cell r="O541">
            <v>19552.594009886914</v>
          </cell>
        </row>
        <row r="542">
          <cell r="C542" t="str">
            <v>27989</v>
          </cell>
          <cell r="D542" t="str">
            <v>รพ.เชียงขวัญ</v>
          </cell>
          <cell r="E542" t="str">
            <v>รพช.</v>
          </cell>
          <cell r="F542">
            <v>3</v>
          </cell>
          <cell r="G542" t="str">
            <v>รพช.F3 15,000-25,000</v>
          </cell>
          <cell r="H542">
            <v>15836664.539999999</v>
          </cell>
          <cell r="I542">
            <v>26813</v>
          </cell>
          <cell r="J542">
            <v>590.63381717823438</v>
          </cell>
          <cell r="K542">
            <v>765.30473091970157</v>
          </cell>
          <cell r="L542">
            <v>0</v>
          </cell>
          <cell r="M542">
            <v>0</v>
          </cell>
          <cell r="N542">
            <v>0</v>
          </cell>
          <cell r="O542">
            <v>19552.594009886914</v>
          </cell>
        </row>
        <row r="543">
          <cell r="C543" t="str">
            <v>27990</v>
          </cell>
          <cell r="D543" t="str">
            <v>รพ.หนองฮี</v>
          </cell>
          <cell r="E543" t="str">
            <v>รพช.</v>
          </cell>
          <cell r="F543">
            <v>3</v>
          </cell>
          <cell r="G543" t="str">
            <v>รพช.F3 15,000-25,000</v>
          </cell>
          <cell r="H543">
            <v>18206037.239999998</v>
          </cell>
          <cell r="I543">
            <v>28134</v>
          </cell>
          <cell r="J543">
            <v>647.1186905523565</v>
          </cell>
          <cell r="K543">
            <v>765.30473091970157</v>
          </cell>
          <cell r="L543">
            <v>1195628.8899999999</v>
          </cell>
          <cell r="M543">
            <v>0</v>
          </cell>
          <cell r="N543">
            <v>0</v>
          </cell>
          <cell r="O543">
            <v>19552.594009886914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C546" t="str">
            <v>10705</v>
          </cell>
          <cell r="D546" t="str">
            <v>รพ.เลย</v>
          </cell>
          <cell r="E546" t="str">
            <v>รพท.</v>
          </cell>
          <cell r="F546">
            <v>17</v>
          </cell>
          <cell r="G546" t="str">
            <v>รพท.S &gt;400</v>
          </cell>
          <cell r="H546">
            <v>214795834.94</v>
          </cell>
          <cell r="I546">
            <v>239762</v>
          </cell>
          <cell r="J546">
            <v>895.87105104228363</v>
          </cell>
          <cell r="K546">
            <v>995.48779187144828</v>
          </cell>
          <cell r="L546">
            <v>357557773.60000002</v>
          </cell>
          <cell r="M546">
            <v>29740.5</v>
          </cell>
          <cell r="N546">
            <v>12022.587838133186</v>
          </cell>
          <cell r="O546">
            <v>16509.344630923799</v>
          </cell>
        </row>
        <row r="547">
          <cell r="C547" t="str">
            <v>11030</v>
          </cell>
          <cell r="D547" t="str">
            <v>รพ.นาด้วง</v>
          </cell>
          <cell r="E547" t="str">
            <v>รพช.</v>
          </cell>
          <cell r="F547">
            <v>5</v>
          </cell>
          <cell r="G547" t="str">
            <v>รพช.F2 &lt;=30,000</v>
          </cell>
          <cell r="H547">
            <v>20824906.649999999</v>
          </cell>
          <cell r="I547">
            <v>38411</v>
          </cell>
          <cell r="J547">
            <v>542.15997110202807</v>
          </cell>
          <cell r="K547">
            <v>884.79288545402824</v>
          </cell>
          <cell r="L547">
            <v>12225965.23</v>
          </cell>
          <cell r="M547">
            <v>1042.0899999999999</v>
          </cell>
          <cell r="N547">
            <v>11732.158671515897</v>
          </cell>
          <cell r="O547">
            <v>21024.811224353602</v>
          </cell>
        </row>
        <row r="548">
          <cell r="C548" t="str">
            <v>11031</v>
          </cell>
          <cell r="D548" t="str">
            <v>รพ.เชียงคาน</v>
          </cell>
          <cell r="E548" t="str">
            <v>รพช.</v>
          </cell>
          <cell r="F548">
            <v>6</v>
          </cell>
          <cell r="G548" t="str">
            <v>รพช.F2 30,000 - 60,000</v>
          </cell>
          <cell r="H548">
            <v>45371394.619999997</v>
          </cell>
          <cell r="I548">
            <v>76737</v>
          </cell>
          <cell r="J548">
            <v>591.25838409111634</v>
          </cell>
          <cell r="K548">
            <v>820.76520407909777</v>
          </cell>
          <cell r="L548">
            <v>17440722.059999999</v>
          </cell>
          <cell r="M548">
            <v>1318.19</v>
          </cell>
          <cell r="N548">
            <v>13230.810474969465</v>
          </cell>
          <cell r="O548">
            <v>19399.24998639138</v>
          </cell>
        </row>
        <row r="549">
          <cell r="C549" t="str">
            <v>11032</v>
          </cell>
          <cell r="D549" t="str">
            <v>รพ.ปากชม</v>
          </cell>
          <cell r="E549" t="str">
            <v>รพช.</v>
          </cell>
          <cell r="F549">
            <v>6</v>
          </cell>
          <cell r="G549" t="str">
            <v>รพช.F2 30,000 - 60,000</v>
          </cell>
          <cell r="H549">
            <v>32512451.359999999</v>
          </cell>
          <cell r="I549">
            <v>49304</v>
          </cell>
          <cell r="J549">
            <v>659.42826870030831</v>
          </cell>
          <cell r="K549">
            <v>820.76520407909777</v>
          </cell>
          <cell r="L549">
            <v>15148048.27</v>
          </cell>
          <cell r="M549">
            <v>1353.76</v>
          </cell>
          <cell r="N549">
            <v>11189.611356518142</v>
          </cell>
          <cell r="O549">
            <v>19399.24998639138</v>
          </cell>
        </row>
        <row r="550">
          <cell r="C550" t="str">
            <v>11033</v>
          </cell>
          <cell r="D550" t="str">
            <v>รพ.นาแห้ว</v>
          </cell>
          <cell r="E550" t="str">
            <v>รพช.</v>
          </cell>
          <cell r="F550">
            <v>2</v>
          </cell>
          <cell r="G550" t="str">
            <v>รพช.F3 &lt;=15,000</v>
          </cell>
          <cell r="H550">
            <v>17573560.010000002</v>
          </cell>
          <cell r="I550">
            <v>20844</v>
          </cell>
          <cell r="J550">
            <v>843.09921368259461</v>
          </cell>
          <cell r="K550">
            <v>1162.2154112567262</v>
          </cell>
          <cell r="L550">
            <v>5444644.1699999999</v>
          </cell>
          <cell r="M550">
            <v>343.02</v>
          </cell>
          <cell r="N550">
            <v>15872.672642994577</v>
          </cell>
          <cell r="O550">
            <v>29920.789608202424</v>
          </cell>
        </row>
        <row r="551">
          <cell r="C551" t="str">
            <v>11034</v>
          </cell>
          <cell r="D551" t="str">
            <v>รพ.ภูเรือ</v>
          </cell>
          <cell r="E551" t="str">
            <v>รพช.</v>
          </cell>
          <cell r="F551">
            <v>5</v>
          </cell>
          <cell r="G551" t="str">
            <v>รพช.F2 &lt;=30,000</v>
          </cell>
          <cell r="H551">
            <v>21736601.789999999</v>
          </cell>
          <cell r="I551">
            <v>39270</v>
          </cell>
          <cell r="J551">
            <v>553.51672498090147</v>
          </cell>
          <cell r="K551">
            <v>884.79288545402824</v>
          </cell>
          <cell r="L551">
            <v>9672372.1500000004</v>
          </cell>
          <cell r="M551">
            <v>809.47</v>
          </cell>
          <cell r="N551">
            <v>11949.018678888655</v>
          </cell>
          <cell r="O551">
            <v>21024.811224353602</v>
          </cell>
        </row>
        <row r="552">
          <cell r="C552" t="str">
            <v>11035</v>
          </cell>
          <cell r="D552" t="str">
            <v>รพ.ท่าลี่</v>
          </cell>
          <cell r="E552" t="str">
            <v>รพช.</v>
          </cell>
          <cell r="F552">
            <v>5</v>
          </cell>
          <cell r="G552" t="str">
            <v>รพช.F2 &lt;=30,000</v>
          </cell>
          <cell r="H552">
            <v>30449071.780000001</v>
          </cell>
          <cell r="I552">
            <v>45075</v>
          </cell>
          <cell r="J552">
            <v>675.52017260122022</v>
          </cell>
          <cell r="K552">
            <v>884.79288545402824</v>
          </cell>
          <cell r="L552">
            <v>13108696.630000001</v>
          </cell>
          <cell r="M552">
            <v>935.31</v>
          </cell>
          <cell r="N552">
            <v>14015.349595321339</v>
          </cell>
          <cell r="O552">
            <v>21024.811224353602</v>
          </cell>
        </row>
        <row r="553">
          <cell r="C553" t="str">
            <v>11036</v>
          </cell>
          <cell r="D553" t="str">
            <v>รพ.วังสะพุง</v>
          </cell>
          <cell r="E553" t="str">
            <v>รพช.</v>
          </cell>
          <cell r="F553">
            <v>10</v>
          </cell>
          <cell r="G553" t="str">
            <v>รพช.F1 50,000-100,000</v>
          </cell>
          <cell r="H553">
            <v>78767863.180000007</v>
          </cell>
          <cell r="I553">
            <v>110353</v>
          </cell>
          <cell r="J553">
            <v>713.78089567116444</v>
          </cell>
          <cell r="K553">
            <v>807.02104028137239</v>
          </cell>
          <cell r="L553">
            <v>39041555.43</v>
          </cell>
          <cell r="M553">
            <v>3547.39</v>
          </cell>
          <cell r="N553">
            <v>11005.712771925275</v>
          </cell>
          <cell r="O553">
            <v>16973.737951004379</v>
          </cell>
        </row>
        <row r="554">
          <cell r="C554" t="str">
            <v>11037</v>
          </cell>
          <cell r="D554" t="str">
            <v>รพ.ภูกระดึง</v>
          </cell>
          <cell r="E554" t="str">
            <v>รพช.</v>
          </cell>
          <cell r="F554">
            <v>5</v>
          </cell>
          <cell r="G554" t="str">
            <v>รพช.F2 &lt;=30,000</v>
          </cell>
          <cell r="H554">
            <v>27631051.73</v>
          </cell>
          <cell r="I554">
            <v>49007</v>
          </cell>
          <cell r="J554">
            <v>563.81846940233027</v>
          </cell>
          <cell r="K554">
            <v>884.79288545402824</v>
          </cell>
          <cell r="L554">
            <v>12729354.52</v>
          </cell>
          <cell r="M554">
            <v>892.85</v>
          </cell>
          <cell r="N554">
            <v>14256.991118328946</v>
          </cell>
          <cell r="O554">
            <v>21024.811224353602</v>
          </cell>
        </row>
        <row r="555">
          <cell r="C555" t="str">
            <v>11038</v>
          </cell>
          <cell r="D555" t="str">
            <v>รพ.ภูหลวง</v>
          </cell>
          <cell r="E555" t="str">
            <v>รพช.</v>
          </cell>
          <cell r="F555">
            <v>5</v>
          </cell>
          <cell r="G555" t="str">
            <v>รพช.F2 &lt;=30,000</v>
          </cell>
          <cell r="H555">
            <v>22732765.68</v>
          </cell>
          <cell r="I555">
            <v>36259</v>
          </cell>
          <cell r="J555">
            <v>626.95511955652387</v>
          </cell>
          <cell r="K555">
            <v>884.79288545402824</v>
          </cell>
          <cell r="L555">
            <v>13206192.43</v>
          </cell>
          <cell r="M555">
            <v>986.45</v>
          </cell>
          <cell r="N555">
            <v>13387.594333215064</v>
          </cell>
          <cell r="O555">
            <v>21024.811224353602</v>
          </cell>
        </row>
        <row r="556">
          <cell r="C556" t="str">
            <v>11039</v>
          </cell>
          <cell r="D556" t="str">
            <v>รพ.ผาขาว</v>
          </cell>
          <cell r="E556" t="str">
            <v>รพช.</v>
          </cell>
          <cell r="F556">
            <v>6</v>
          </cell>
          <cell r="G556" t="str">
            <v>รพช.F2 30,000 - 60,000</v>
          </cell>
          <cell r="H556">
            <v>32480436.280000001</v>
          </cell>
          <cell r="I556">
            <v>62934</v>
          </cell>
          <cell r="J556">
            <v>516.1031601360155</v>
          </cell>
          <cell r="K556">
            <v>820.76520407909777</v>
          </cell>
          <cell r="L556">
            <v>14028731.91</v>
          </cell>
          <cell r="M556">
            <v>1374.95</v>
          </cell>
          <cell r="N556">
            <v>10203.085137641368</v>
          </cell>
          <cell r="O556">
            <v>19399.24998639138</v>
          </cell>
        </row>
        <row r="557">
          <cell r="C557" t="str">
            <v>11447</v>
          </cell>
          <cell r="D557" t="str">
            <v>รพร.ด่านซ้าย</v>
          </cell>
          <cell r="E557" t="str">
            <v>รพช.</v>
          </cell>
          <cell r="F557">
            <v>12</v>
          </cell>
          <cell r="G557" t="str">
            <v>รพช. M2 &lt;=100</v>
          </cell>
          <cell r="H557">
            <v>57554209.700000003</v>
          </cell>
          <cell r="I557">
            <v>74007</v>
          </cell>
          <cell r="J557">
            <v>777.68602564622267</v>
          </cell>
          <cell r="K557">
            <v>877.15926546342757</v>
          </cell>
          <cell r="L557">
            <v>26145919.84</v>
          </cell>
          <cell r="M557">
            <v>1843.81</v>
          </cell>
          <cell r="N557">
            <v>14180.376416225099</v>
          </cell>
          <cell r="O557">
            <v>19540.42780069427</v>
          </cell>
        </row>
        <row r="558">
          <cell r="C558" t="str">
            <v>14133</v>
          </cell>
          <cell r="D558" t="str">
            <v>รพ.เอราวัณ</v>
          </cell>
          <cell r="E558" t="str">
            <v>รพช.</v>
          </cell>
          <cell r="F558">
            <v>6</v>
          </cell>
          <cell r="G558" t="str">
            <v>รพช.F2 30,000 - 60,000</v>
          </cell>
          <cell r="H558">
            <v>28302220.149999999</v>
          </cell>
          <cell r="I558">
            <v>45579</v>
          </cell>
          <cell r="J558">
            <v>620.94868579828426</v>
          </cell>
          <cell r="K558">
            <v>820.76520407909777</v>
          </cell>
          <cell r="L558">
            <v>12199221.970000001</v>
          </cell>
          <cell r="M558">
            <v>1096.1400000000001</v>
          </cell>
          <cell r="N558">
            <v>11129.255359716824</v>
          </cell>
          <cell r="O558">
            <v>19399.24998639138</v>
          </cell>
        </row>
        <row r="559">
          <cell r="C559" t="str">
            <v>28861</v>
          </cell>
          <cell r="D559" t="str">
            <v>รพ.หนองหิน</v>
          </cell>
          <cell r="E559" t="str">
            <v>รพช.</v>
          </cell>
          <cell r="F559">
            <v>5</v>
          </cell>
          <cell r="G559" t="str">
            <v>รพช.F2 &lt;=30,000</v>
          </cell>
          <cell r="H559">
            <v>18830988.789999999</v>
          </cell>
          <cell r="I559">
            <v>30606</v>
          </cell>
          <cell r="J559">
            <v>615.27114912108732</v>
          </cell>
          <cell r="K559">
            <v>884.79288545402824</v>
          </cell>
          <cell r="L559">
            <v>8120108.79</v>
          </cell>
          <cell r="M559">
            <v>638.37</v>
          </cell>
          <cell r="N559">
            <v>12720.066403496405</v>
          </cell>
          <cell r="O559">
            <v>21024.811224353602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 t="str">
            <v>10711</v>
          </cell>
          <cell r="D561" t="str">
            <v>รพ.นครพนม</v>
          </cell>
          <cell r="E561" t="str">
            <v>รพท.</v>
          </cell>
          <cell r="F561">
            <v>17</v>
          </cell>
          <cell r="G561" t="str">
            <v>รพท.S &gt;400</v>
          </cell>
          <cell r="H561">
            <v>170546016.34</v>
          </cell>
          <cell r="I561">
            <v>177194</v>
          </cell>
          <cell r="J561">
            <v>962.48189182477961</v>
          </cell>
          <cell r="K561">
            <v>995.48779187144828</v>
          </cell>
          <cell r="L561">
            <v>267204026.75999999</v>
          </cell>
          <cell r="M561">
            <v>15017.27</v>
          </cell>
          <cell r="N561">
            <v>17793.115976472422</v>
          </cell>
          <cell r="O561">
            <v>16509.344630923799</v>
          </cell>
        </row>
        <row r="562">
          <cell r="C562" t="str">
            <v>11104</v>
          </cell>
          <cell r="D562" t="str">
            <v>รพ.ปลาปาก</v>
          </cell>
          <cell r="E562" t="str">
            <v>รพช.</v>
          </cell>
          <cell r="F562">
            <v>6</v>
          </cell>
          <cell r="G562" t="str">
            <v>รพช.F2 30,000 - 60,000</v>
          </cell>
          <cell r="H562">
            <v>39312253.789999999</v>
          </cell>
          <cell r="I562">
            <v>49649</v>
          </cell>
          <cell r="J562">
            <v>791.80353662712241</v>
          </cell>
          <cell r="K562">
            <v>820.76520407909777</v>
          </cell>
          <cell r="L562">
            <v>7880239.79</v>
          </cell>
          <cell r="M562">
            <v>569.38</v>
          </cell>
          <cell r="N562">
            <v>13840.036162141276</v>
          </cell>
          <cell r="O562">
            <v>19399.24998639138</v>
          </cell>
        </row>
        <row r="563">
          <cell r="C563" t="str">
            <v>11105</v>
          </cell>
          <cell r="D563" t="str">
            <v>รพ.ท่าอุเทน</v>
          </cell>
          <cell r="E563" t="str">
            <v>รพช.</v>
          </cell>
          <cell r="F563">
            <v>6</v>
          </cell>
          <cell r="G563" t="str">
            <v>รพช.F2 30,000 - 60,000</v>
          </cell>
          <cell r="H563">
            <v>36693677.579999998</v>
          </cell>
          <cell r="I563">
            <v>45596</v>
          </cell>
          <cell r="J563">
            <v>804.75650451794013</v>
          </cell>
          <cell r="K563">
            <v>820.76520407909777</v>
          </cell>
          <cell r="L563">
            <v>9384954.3900000006</v>
          </cell>
          <cell r="M563">
            <v>655.07000000000005</v>
          </cell>
          <cell r="N563">
            <v>14326.643549544324</v>
          </cell>
          <cell r="O563">
            <v>19399.24998639138</v>
          </cell>
        </row>
        <row r="564">
          <cell r="C564" t="str">
            <v>11106</v>
          </cell>
          <cell r="D564" t="str">
            <v>รพ.บ้านแพง</v>
          </cell>
          <cell r="E564" t="str">
            <v>รพช.</v>
          </cell>
          <cell r="F564">
            <v>5</v>
          </cell>
          <cell r="G564" t="str">
            <v>รพช.F2 &lt;=30,000</v>
          </cell>
          <cell r="H564">
            <v>28822158.82</v>
          </cell>
          <cell r="I564">
            <v>44201</v>
          </cell>
          <cell r="J564">
            <v>652.07028845501236</v>
          </cell>
          <cell r="K564">
            <v>884.79288545402824</v>
          </cell>
          <cell r="L564">
            <v>13757961.710000001</v>
          </cell>
          <cell r="M564">
            <v>739.44</v>
          </cell>
          <cell r="N564">
            <v>18605.920304554798</v>
          </cell>
          <cell r="O564">
            <v>21024.811224353602</v>
          </cell>
        </row>
        <row r="565">
          <cell r="C565" t="str">
            <v>11107</v>
          </cell>
          <cell r="D565" t="str">
            <v>รพ.นาทม</v>
          </cell>
          <cell r="E565" t="str">
            <v>รพช.</v>
          </cell>
          <cell r="F565">
            <v>5</v>
          </cell>
          <cell r="G565" t="str">
            <v>รพช.F2 &lt;=30,000</v>
          </cell>
          <cell r="H565">
            <v>20198398.59</v>
          </cell>
          <cell r="I565">
            <v>28556</v>
          </cell>
          <cell r="J565">
            <v>707.32590663958536</v>
          </cell>
          <cell r="K565">
            <v>884.79288545402824</v>
          </cell>
          <cell r="L565">
            <v>6620310.2300000004</v>
          </cell>
          <cell r="M565">
            <v>522.27</v>
          </cell>
          <cell r="N565">
            <v>12676.030080226705</v>
          </cell>
          <cell r="O565">
            <v>21024.811224353602</v>
          </cell>
        </row>
        <row r="566">
          <cell r="C566" t="str">
            <v>11108</v>
          </cell>
          <cell r="D566" t="str">
            <v>รพ.เรณูนคร</v>
          </cell>
          <cell r="E566" t="str">
            <v>รพช.</v>
          </cell>
          <cell r="F566">
            <v>6</v>
          </cell>
          <cell r="G566" t="str">
            <v>รพช.F2 30,000 - 60,000</v>
          </cell>
          <cell r="H566">
            <v>41493304.82</v>
          </cell>
          <cell r="I566">
            <v>57609</v>
          </cell>
          <cell r="J566">
            <v>720.25733513860678</v>
          </cell>
          <cell r="K566">
            <v>820.76520407909777</v>
          </cell>
          <cell r="L566">
            <v>9536913.4900000002</v>
          </cell>
          <cell r="M566">
            <v>961.54</v>
          </cell>
          <cell r="N566">
            <v>9918.3741602013451</v>
          </cell>
          <cell r="O566">
            <v>19399.24998639138</v>
          </cell>
        </row>
        <row r="567">
          <cell r="C567" t="str">
            <v>11109</v>
          </cell>
          <cell r="D567" t="str">
            <v>รพ.นาแก</v>
          </cell>
          <cell r="E567" t="str">
            <v>รพช.</v>
          </cell>
          <cell r="F567">
            <v>6</v>
          </cell>
          <cell r="G567" t="str">
            <v>รพช.F2 30,000 - 60,000</v>
          </cell>
          <cell r="H567">
            <v>44464383.149999999</v>
          </cell>
          <cell r="I567">
            <v>57311</v>
          </cell>
          <cell r="J567">
            <v>775.84378478826056</v>
          </cell>
          <cell r="K567">
            <v>820.76520407909777</v>
          </cell>
          <cell r="L567">
            <v>14163063.23</v>
          </cell>
          <cell r="M567">
            <v>918.16</v>
          </cell>
          <cell r="N567">
            <v>15425.484915483141</v>
          </cell>
          <cell r="O567">
            <v>19399.24998639138</v>
          </cell>
        </row>
        <row r="568">
          <cell r="C568" t="str">
            <v>11110</v>
          </cell>
          <cell r="D568" t="str">
            <v>รพ.ศรีสงคราม</v>
          </cell>
          <cell r="E568" t="str">
            <v>รพช.</v>
          </cell>
          <cell r="F568">
            <v>10</v>
          </cell>
          <cell r="G568" t="str">
            <v>รพช.F1 50,000-100,000</v>
          </cell>
          <cell r="H568">
            <v>53792525.020000003</v>
          </cell>
          <cell r="I568">
            <v>74189</v>
          </cell>
          <cell r="J568">
            <v>725.07413524916092</v>
          </cell>
          <cell r="K568">
            <v>807.02104028137239</v>
          </cell>
          <cell r="L568">
            <v>29714315.879999999</v>
          </cell>
          <cell r="M568">
            <v>2442.7600000000002</v>
          </cell>
          <cell r="N568">
            <v>12164.238762711031</v>
          </cell>
          <cell r="O568">
            <v>16973.737951004379</v>
          </cell>
        </row>
        <row r="569">
          <cell r="C569" t="str">
            <v>11111</v>
          </cell>
          <cell r="D569" t="str">
            <v>รพ.นาหว้า</v>
          </cell>
          <cell r="E569" t="str">
            <v>รพช.</v>
          </cell>
          <cell r="F569">
            <v>6</v>
          </cell>
          <cell r="G569" t="str">
            <v>รพช.F2 30,000 - 60,000</v>
          </cell>
          <cell r="H569">
            <v>33439025.23</v>
          </cell>
          <cell r="I569">
            <v>64580</v>
          </cell>
          <cell r="J569">
            <v>517.79227671105605</v>
          </cell>
          <cell r="K569">
            <v>820.76520407909777</v>
          </cell>
          <cell r="L569">
            <v>10702877.279999999</v>
          </cell>
          <cell r="M569">
            <v>912.77</v>
          </cell>
          <cell r="N569">
            <v>11725.711055358961</v>
          </cell>
          <cell r="O569">
            <v>19399.24998639138</v>
          </cell>
        </row>
        <row r="570">
          <cell r="C570" t="str">
            <v>11112</v>
          </cell>
          <cell r="D570" t="str">
            <v>รพ.โพนสวรรค์</v>
          </cell>
          <cell r="E570" t="str">
            <v>รพช.</v>
          </cell>
          <cell r="F570">
            <v>6</v>
          </cell>
          <cell r="G570" t="str">
            <v>รพช.F2 30,000 - 60,000</v>
          </cell>
          <cell r="H570">
            <v>37024493.009999998</v>
          </cell>
          <cell r="I570">
            <v>58392</v>
          </cell>
          <cell r="J570">
            <v>634.06790330867238</v>
          </cell>
          <cell r="K570">
            <v>820.76520407909777</v>
          </cell>
          <cell r="L570">
            <v>10899414.369999999</v>
          </cell>
          <cell r="M570">
            <v>1248.32</v>
          </cell>
          <cell r="N570">
            <v>8731.2663179313004</v>
          </cell>
          <cell r="O570">
            <v>19399.24998639138</v>
          </cell>
        </row>
        <row r="571">
          <cell r="C571" t="str">
            <v>11451</v>
          </cell>
          <cell r="D571" t="str">
            <v>รพร.ธาตุพนม</v>
          </cell>
          <cell r="E571" t="str">
            <v>รพช.</v>
          </cell>
          <cell r="F571">
            <v>13</v>
          </cell>
          <cell r="G571" t="str">
            <v>รพช. M2 &gt;100</v>
          </cell>
          <cell r="H571">
            <v>69457012.980000004</v>
          </cell>
          <cell r="I571">
            <v>113703</v>
          </cell>
          <cell r="J571">
            <v>610.86350386533343</v>
          </cell>
          <cell r="K571">
            <v>799.42025929244869</v>
          </cell>
          <cell r="L571">
            <v>48304959.149999999</v>
          </cell>
          <cell r="M571">
            <v>3187.5</v>
          </cell>
          <cell r="N571">
            <v>15154.496988235294</v>
          </cell>
          <cell r="O571">
            <v>18014.943161409661</v>
          </cell>
        </row>
        <row r="572">
          <cell r="C572" t="str">
            <v>40840</v>
          </cell>
          <cell r="D572" t="str">
            <v>รพ.วังยาง</v>
          </cell>
          <cell r="E572" t="str">
            <v>รพช.</v>
          </cell>
          <cell r="F572">
            <v>2</v>
          </cell>
          <cell r="G572" t="str">
            <v>รพช.F3 &lt;=15,000</v>
          </cell>
          <cell r="H572">
            <v>13060342.029999999</v>
          </cell>
          <cell r="I572">
            <v>24701</v>
          </cell>
          <cell r="J572">
            <v>528.73738026800527</v>
          </cell>
          <cell r="K572">
            <v>1162.2154112567262</v>
          </cell>
          <cell r="L572">
            <v>3885569.64</v>
          </cell>
          <cell r="M572">
            <v>382.39</v>
          </cell>
          <cell r="N572">
            <v>10161.274196500955</v>
          </cell>
          <cell r="O572">
            <v>29920.789608202424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11040</v>
          </cell>
          <cell r="D574" t="str">
            <v>รพ.บึงกาฬ</v>
          </cell>
          <cell r="E574" t="str">
            <v>รพท.</v>
          </cell>
          <cell r="F574">
            <v>16</v>
          </cell>
          <cell r="G574" t="str">
            <v>รพท.S &lt;=400</v>
          </cell>
          <cell r="H574">
            <v>111681672.11</v>
          </cell>
          <cell r="I574">
            <v>128246</v>
          </cell>
          <cell r="J574">
            <v>870.83941885127024</v>
          </cell>
          <cell r="K574">
            <v>990.13096843143853</v>
          </cell>
          <cell r="L574">
            <v>148070485.28999999</v>
          </cell>
          <cell r="M574">
            <v>11766.78</v>
          </cell>
          <cell r="N574">
            <v>12583.772730517609</v>
          </cell>
          <cell r="O574">
            <v>16691.958163887437</v>
          </cell>
        </row>
        <row r="575">
          <cell r="C575" t="str">
            <v>11041</v>
          </cell>
          <cell r="D575" t="str">
            <v>รพ.พรเจริญ</v>
          </cell>
          <cell r="E575" t="str">
            <v>รพช.</v>
          </cell>
          <cell r="F575">
            <v>6</v>
          </cell>
          <cell r="G575" t="str">
            <v>รพช.F2 30,000 - 60,000</v>
          </cell>
          <cell r="H575">
            <v>31691570.559999999</v>
          </cell>
          <cell r="I575">
            <v>50984</v>
          </cell>
          <cell r="J575">
            <v>621.59835556252938</v>
          </cell>
          <cell r="K575">
            <v>820.76520407909777</v>
          </cell>
          <cell r="L575">
            <v>15818426.85</v>
          </cell>
          <cell r="M575">
            <v>1059.9100000000001</v>
          </cell>
          <cell r="N575">
            <v>14924.311356624617</v>
          </cell>
          <cell r="O575">
            <v>19399.24998639138</v>
          </cell>
        </row>
        <row r="576">
          <cell r="C576" t="str">
            <v>11043</v>
          </cell>
          <cell r="D576" t="str">
            <v>รพ.โซ่พิสัย</v>
          </cell>
          <cell r="E576" t="str">
            <v>รพช.</v>
          </cell>
          <cell r="F576">
            <v>6</v>
          </cell>
          <cell r="G576" t="str">
            <v>รพช.F2 30,000 - 60,000</v>
          </cell>
          <cell r="H576">
            <v>38215254.219999999</v>
          </cell>
          <cell r="I576">
            <v>58964</v>
          </cell>
          <cell r="J576">
            <v>648.11163116477849</v>
          </cell>
          <cell r="K576">
            <v>820.76520407909777</v>
          </cell>
          <cell r="L576">
            <v>18792690.440000001</v>
          </cell>
          <cell r="M576">
            <v>1255.5</v>
          </cell>
          <cell r="N576">
            <v>14968.291867781762</v>
          </cell>
          <cell r="O576">
            <v>19399.24998639138</v>
          </cell>
        </row>
        <row r="577">
          <cell r="C577" t="str">
            <v>11046</v>
          </cell>
          <cell r="D577" t="str">
            <v>รพ.เซกา</v>
          </cell>
          <cell r="E577" t="str">
            <v>รพช.</v>
          </cell>
          <cell r="F577">
            <v>13</v>
          </cell>
          <cell r="G577" t="str">
            <v>รพช. M2 &gt;100</v>
          </cell>
          <cell r="H577">
            <v>43729178.890000001</v>
          </cell>
          <cell r="I577">
            <v>58003</v>
          </cell>
          <cell r="J577">
            <v>753.91236470527383</v>
          </cell>
          <cell r="K577">
            <v>799.42025929244869</v>
          </cell>
          <cell r="L577">
            <v>52417028.630000003</v>
          </cell>
          <cell r="M577">
            <v>2922.58</v>
          </cell>
          <cell r="N577">
            <v>17935.190355781539</v>
          </cell>
          <cell r="O577">
            <v>18014.943161409661</v>
          </cell>
        </row>
        <row r="578">
          <cell r="C578" t="str">
            <v>11047</v>
          </cell>
          <cell r="D578" t="str">
            <v>รพ.ปากคาด</v>
          </cell>
          <cell r="E578" t="str">
            <v>รพช.</v>
          </cell>
          <cell r="F578">
            <v>6</v>
          </cell>
          <cell r="G578" t="str">
            <v>รพช.F2 30,000 - 60,000</v>
          </cell>
          <cell r="H578">
            <v>34070233.399999999</v>
          </cell>
          <cell r="I578">
            <v>55202</v>
          </cell>
          <cell r="J578">
            <v>617.19201115901592</v>
          </cell>
          <cell r="K578">
            <v>820.76520407909777</v>
          </cell>
          <cell r="L578">
            <v>12711441.220000001</v>
          </cell>
          <cell r="M578">
            <v>842.57</v>
          </cell>
          <cell r="N578">
            <v>15086.510580723263</v>
          </cell>
          <cell r="O578">
            <v>19399.24998639138</v>
          </cell>
        </row>
        <row r="579">
          <cell r="C579" t="str">
            <v>11048</v>
          </cell>
          <cell r="D579" t="str">
            <v>รพ.บึงโขงหลง</v>
          </cell>
          <cell r="E579" t="str">
            <v>รพช.</v>
          </cell>
          <cell r="F579">
            <v>6</v>
          </cell>
          <cell r="G579" t="str">
            <v>รพช.F2 30,000 - 60,000</v>
          </cell>
          <cell r="H579">
            <v>29736983.100000001</v>
          </cell>
          <cell r="I579">
            <v>39712</v>
          </cell>
          <cell r="J579">
            <v>748.81605308219184</v>
          </cell>
          <cell r="K579">
            <v>820.76520407909777</v>
          </cell>
          <cell r="L579">
            <v>19923506.059999999</v>
          </cell>
          <cell r="M579">
            <v>1290.3900000000001</v>
          </cell>
          <cell r="N579">
            <v>15439.910461178401</v>
          </cell>
          <cell r="O579">
            <v>19399.24998639138</v>
          </cell>
        </row>
        <row r="580">
          <cell r="C580" t="str">
            <v>11049</v>
          </cell>
          <cell r="D580" t="str">
            <v>รพ.ศรีวิไล</v>
          </cell>
          <cell r="E580" t="str">
            <v>รพช.</v>
          </cell>
          <cell r="F580">
            <v>6</v>
          </cell>
          <cell r="G580" t="str">
            <v>รพช.F2 30,000 - 60,000</v>
          </cell>
          <cell r="H580">
            <v>26963283.920000002</v>
          </cell>
          <cell r="I580">
            <v>46256</v>
          </cell>
          <cell r="J580">
            <v>582.91430127983404</v>
          </cell>
          <cell r="K580">
            <v>820.76520407909777</v>
          </cell>
          <cell r="L580">
            <v>12546571.77</v>
          </cell>
          <cell r="M580">
            <v>646.36</v>
          </cell>
          <cell r="N580">
            <v>19411.120381830558</v>
          </cell>
          <cell r="O580">
            <v>19399.24998639138</v>
          </cell>
        </row>
        <row r="581">
          <cell r="C581" t="str">
            <v>11050</v>
          </cell>
          <cell r="D581" t="str">
            <v>รพ.บุ่งคล้า</v>
          </cell>
          <cell r="E581" t="str">
            <v>รพช.</v>
          </cell>
          <cell r="F581">
            <v>2</v>
          </cell>
          <cell r="G581" t="str">
            <v>รพช.F3 &lt;=15,000</v>
          </cell>
          <cell r="H581">
            <v>18132895.100000001</v>
          </cell>
          <cell r="I581">
            <v>19262</v>
          </cell>
          <cell r="J581">
            <v>941.38174125220644</v>
          </cell>
          <cell r="K581">
            <v>1162.2154112567262</v>
          </cell>
          <cell r="L581">
            <v>6283283.2699999996</v>
          </cell>
          <cell r="M581">
            <v>181.98</v>
          </cell>
          <cell r="N581">
            <v>34527.328662490385</v>
          </cell>
          <cell r="O581">
            <v>29920.789608202424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C583" t="str">
            <v>10710</v>
          </cell>
          <cell r="D583" t="str">
            <v>รพ.สกลนคร</v>
          </cell>
          <cell r="E583" t="str">
            <v>รพศ.</v>
          </cell>
          <cell r="F583">
            <v>19</v>
          </cell>
          <cell r="G583" t="str">
            <v>รพศ.A &gt;700 to &lt;1000</v>
          </cell>
          <cell r="H583">
            <v>364035745.36000001</v>
          </cell>
          <cell r="I583">
            <v>357392</v>
          </cell>
          <cell r="J583">
            <v>1018.5895189595739</v>
          </cell>
          <cell r="K583">
            <v>1188.60392641523</v>
          </cell>
          <cell r="L583">
            <v>681013705.04999995</v>
          </cell>
          <cell r="M583">
            <v>43109.59</v>
          </cell>
          <cell r="N583">
            <v>15797.26703617455</v>
          </cell>
          <cell r="O583">
            <v>14966.876728367533</v>
          </cell>
        </row>
        <row r="584">
          <cell r="C584" t="str">
            <v>11089</v>
          </cell>
          <cell r="D584" t="str">
            <v>รพ.กุสุมาลย์</v>
          </cell>
          <cell r="E584" t="str">
            <v>รพช.</v>
          </cell>
          <cell r="F584">
            <v>6</v>
          </cell>
          <cell r="G584" t="str">
            <v>รพช.F2 30,000 - 60,000</v>
          </cell>
          <cell r="H584">
            <v>32385453.140000001</v>
          </cell>
          <cell r="I584">
            <v>44575</v>
          </cell>
          <cell r="J584">
            <v>726.53848883903538</v>
          </cell>
          <cell r="K584">
            <v>820.76520407909777</v>
          </cell>
          <cell r="L584">
            <v>14021219.48</v>
          </cell>
          <cell r="M584">
            <v>858.87</v>
          </cell>
          <cell r="N584">
            <v>16325.194127167091</v>
          </cell>
          <cell r="O584">
            <v>19399.24998639138</v>
          </cell>
        </row>
        <row r="585">
          <cell r="C585" t="str">
            <v>11090</v>
          </cell>
          <cell r="D585" t="str">
            <v>รพ.กุดบาก</v>
          </cell>
          <cell r="E585" t="str">
            <v>รพช.</v>
          </cell>
          <cell r="F585">
            <v>5</v>
          </cell>
          <cell r="G585" t="str">
            <v>รพช.F2 &lt;=30,000</v>
          </cell>
          <cell r="H585">
            <v>25897142.77</v>
          </cell>
          <cell r="I585">
            <v>39255</v>
          </cell>
          <cell r="J585">
            <v>659.71577556999102</v>
          </cell>
          <cell r="K585">
            <v>884.79288545402824</v>
          </cell>
          <cell r="L585">
            <v>8530541.5500000007</v>
          </cell>
          <cell r="M585">
            <v>701.12</v>
          </cell>
          <cell r="N585">
            <v>12167.020695458696</v>
          </cell>
          <cell r="O585">
            <v>21024.811224353602</v>
          </cell>
        </row>
        <row r="586">
          <cell r="C586" t="str">
            <v>11091</v>
          </cell>
          <cell r="D586" t="str">
            <v>รพ.พระอาจารย์ฝั้นอาจาโร</v>
          </cell>
          <cell r="E586" t="str">
            <v>รพช.</v>
          </cell>
          <cell r="F586">
            <v>6</v>
          </cell>
          <cell r="G586" t="str">
            <v>รพช.F2 30,000 - 60,000</v>
          </cell>
          <cell r="H586">
            <v>43479059.130000003</v>
          </cell>
          <cell r="I586">
            <v>71423</v>
          </cell>
          <cell r="J586">
            <v>608.75431065623127</v>
          </cell>
          <cell r="K586">
            <v>820.76520407909777</v>
          </cell>
          <cell r="L586">
            <v>44941994.200000003</v>
          </cell>
          <cell r="M586">
            <v>3084.58</v>
          </cell>
          <cell r="N586">
            <v>14569.890941392347</v>
          </cell>
          <cell r="O586">
            <v>19399.24998639138</v>
          </cell>
        </row>
        <row r="587">
          <cell r="C587" t="str">
            <v>11092</v>
          </cell>
          <cell r="D587" t="str">
            <v>รพ.พังโคน</v>
          </cell>
          <cell r="E587" t="str">
            <v>รพช.</v>
          </cell>
          <cell r="F587">
            <v>9</v>
          </cell>
          <cell r="G587" t="str">
            <v>รพช.F1 &lt;=50,000</v>
          </cell>
          <cell r="H587">
            <v>42535403.960000001</v>
          </cell>
          <cell r="I587">
            <v>70038</v>
          </cell>
          <cell r="J587">
            <v>607.31894057511636</v>
          </cell>
          <cell r="K587">
            <v>810.90815440706058</v>
          </cell>
          <cell r="L587">
            <v>35909105.409999996</v>
          </cell>
          <cell r="M587">
            <v>2695.06</v>
          </cell>
          <cell r="N587">
            <v>13324.04674107441</v>
          </cell>
          <cell r="O587">
            <v>20210.104395758088</v>
          </cell>
        </row>
        <row r="588">
          <cell r="C588" t="str">
            <v>11093</v>
          </cell>
          <cell r="D588" t="str">
            <v>รพ.วาริชภูมิ</v>
          </cell>
          <cell r="E588" t="str">
            <v>รพช.</v>
          </cell>
          <cell r="F588">
            <v>6</v>
          </cell>
          <cell r="G588" t="str">
            <v>รพช.F2 30,000 - 60,000</v>
          </cell>
          <cell r="H588">
            <v>37881157.450000003</v>
          </cell>
          <cell r="I588">
            <v>50119</v>
          </cell>
          <cell r="J588">
            <v>755.82428719647248</v>
          </cell>
          <cell r="K588">
            <v>820.76520407909777</v>
          </cell>
          <cell r="L588">
            <v>11511671.59</v>
          </cell>
          <cell r="M588">
            <v>818.14</v>
          </cell>
          <cell r="N588">
            <v>14070.539993155206</v>
          </cell>
          <cell r="O588">
            <v>19399.24998639138</v>
          </cell>
        </row>
        <row r="589">
          <cell r="C589" t="str">
            <v>11094</v>
          </cell>
          <cell r="D589" t="str">
            <v>รพ.นิคมน้ำอูน</v>
          </cell>
          <cell r="E589" t="str">
            <v>รพช.</v>
          </cell>
          <cell r="F589">
            <v>2</v>
          </cell>
          <cell r="G589" t="str">
            <v>รพช.F3 &lt;=15,000</v>
          </cell>
          <cell r="H589">
            <v>18913557.91</v>
          </cell>
          <cell r="I589">
            <v>17541</v>
          </cell>
          <cell r="J589">
            <v>1078.2485553845277</v>
          </cell>
          <cell r="K589">
            <v>1162.2154112567262</v>
          </cell>
          <cell r="L589">
            <v>5674999.9400000004</v>
          </cell>
          <cell r="M589">
            <v>236.73</v>
          </cell>
          <cell r="N589">
            <v>23972.457821146458</v>
          </cell>
          <cell r="O589">
            <v>29920.789608202424</v>
          </cell>
        </row>
        <row r="590">
          <cell r="C590" t="str">
            <v>11095</v>
          </cell>
          <cell r="D590" t="str">
            <v>รพ.วานรนิวาส</v>
          </cell>
          <cell r="E590" t="str">
            <v>รพท.</v>
          </cell>
          <cell r="F590">
            <v>14</v>
          </cell>
          <cell r="G590" t="str">
            <v>รพท. M1 &lt;=200</v>
          </cell>
          <cell r="H590">
            <v>95690878.870000005</v>
          </cell>
          <cell r="I590">
            <v>135098</v>
          </cell>
          <cell r="J590">
            <v>708.30714644184229</v>
          </cell>
          <cell r="K590">
            <v>978.68176056760558</v>
          </cell>
          <cell r="L590">
            <v>89572462</v>
          </cell>
          <cell r="M590">
            <v>7689.61</v>
          </cell>
          <cell r="N590">
            <v>11648.505190770404</v>
          </cell>
          <cell r="O590">
            <v>23210.854835844948</v>
          </cell>
        </row>
        <row r="591">
          <cell r="C591" t="str">
            <v>11096</v>
          </cell>
          <cell r="D591" t="str">
            <v>รพ.คำตากล้า</v>
          </cell>
          <cell r="E591" t="str">
            <v>รพช.</v>
          </cell>
          <cell r="F591">
            <v>6</v>
          </cell>
          <cell r="G591" t="str">
            <v>รพช.F2 30,000 - 60,000</v>
          </cell>
          <cell r="H591">
            <v>31934147.93</v>
          </cell>
          <cell r="I591">
            <v>44935</v>
          </cell>
          <cell r="J591">
            <v>710.67426126627345</v>
          </cell>
          <cell r="K591">
            <v>820.76520407909777</v>
          </cell>
          <cell r="L591">
            <v>13233653.949999999</v>
          </cell>
          <cell r="M591">
            <v>1036.28</v>
          </cell>
          <cell r="N591">
            <v>12770.345804222796</v>
          </cell>
          <cell r="O591">
            <v>19399.24998639138</v>
          </cell>
        </row>
        <row r="592">
          <cell r="C592" t="str">
            <v>11097</v>
          </cell>
          <cell r="D592" t="str">
            <v>รพ.บ้านม่วง</v>
          </cell>
          <cell r="E592" t="str">
            <v>รพช.</v>
          </cell>
          <cell r="F592">
            <v>10</v>
          </cell>
          <cell r="G592" t="str">
            <v>รพช.F1 50,000-100,000</v>
          </cell>
          <cell r="H592">
            <v>53121257.939999998</v>
          </cell>
          <cell r="I592">
            <v>68240</v>
          </cell>
          <cell r="J592">
            <v>778.44750791324736</v>
          </cell>
          <cell r="K592">
            <v>807.02104028137239</v>
          </cell>
          <cell r="L592">
            <v>32154783.940000001</v>
          </cell>
          <cell r="M592">
            <v>1887.94</v>
          </cell>
          <cell r="N592">
            <v>17031.676822356643</v>
          </cell>
          <cell r="O592">
            <v>16973.737951004379</v>
          </cell>
        </row>
        <row r="593">
          <cell r="C593" t="str">
            <v>11098</v>
          </cell>
          <cell r="D593" t="str">
            <v>รพ.อากาศอำนวย</v>
          </cell>
          <cell r="E593" t="str">
            <v>รพช.</v>
          </cell>
          <cell r="F593">
            <v>10</v>
          </cell>
          <cell r="G593" t="str">
            <v>รพช.F1 50,000-100,000</v>
          </cell>
          <cell r="H593">
            <v>55514513.259999998</v>
          </cell>
          <cell r="I593">
            <v>84802</v>
          </cell>
          <cell r="J593">
            <v>654.63683946133347</v>
          </cell>
          <cell r="K593">
            <v>807.02104028137239</v>
          </cell>
          <cell r="L593">
            <v>26085324.670000002</v>
          </cell>
          <cell r="M593">
            <v>2026.54</v>
          </cell>
          <cell r="N593">
            <v>12871.852847710878</v>
          </cell>
          <cell r="O593">
            <v>16973.737951004379</v>
          </cell>
        </row>
        <row r="594">
          <cell r="C594" t="str">
            <v>11099</v>
          </cell>
          <cell r="D594" t="str">
            <v>รพ.ส่องดาว</v>
          </cell>
          <cell r="E594" t="str">
            <v>รพช.</v>
          </cell>
          <cell r="F594">
            <v>5</v>
          </cell>
          <cell r="G594" t="str">
            <v>รพช.F2 &lt;=30,000</v>
          </cell>
          <cell r="H594">
            <v>26272086.73</v>
          </cell>
          <cell r="I594">
            <v>39688</v>
          </cell>
          <cell r="J594">
            <v>661.96549914331786</v>
          </cell>
          <cell r="K594">
            <v>884.79288545402824</v>
          </cell>
          <cell r="L594">
            <v>15112987.710000001</v>
          </cell>
          <cell r="M594">
            <v>906.55</v>
          </cell>
          <cell r="N594">
            <v>16670.881595058188</v>
          </cell>
          <cell r="O594">
            <v>21024.811224353602</v>
          </cell>
        </row>
        <row r="595">
          <cell r="C595" t="str">
            <v>11100</v>
          </cell>
          <cell r="D595" t="str">
            <v>รพ.เต่างอย</v>
          </cell>
          <cell r="E595" t="str">
            <v>รพช.</v>
          </cell>
          <cell r="F595">
            <v>5</v>
          </cell>
          <cell r="G595" t="str">
            <v>รพช.F2 &lt;=30,000</v>
          </cell>
          <cell r="H595">
            <v>18843934.370000001</v>
          </cell>
          <cell r="I595">
            <v>28485</v>
          </cell>
          <cell r="J595">
            <v>661.53885799543627</v>
          </cell>
          <cell r="K595">
            <v>884.79288545402824</v>
          </cell>
          <cell r="L595">
            <v>11831030.27</v>
          </cell>
          <cell r="M595">
            <v>631.76</v>
          </cell>
          <cell r="N595">
            <v>18727.096159934154</v>
          </cell>
          <cell r="O595">
            <v>21024.811224353602</v>
          </cell>
        </row>
        <row r="596">
          <cell r="C596" t="str">
            <v>11101</v>
          </cell>
          <cell r="D596" t="str">
            <v>รพ.โคกศรีสุพรรณ</v>
          </cell>
          <cell r="E596" t="str">
            <v>รพช.</v>
          </cell>
          <cell r="F596">
            <v>5</v>
          </cell>
          <cell r="G596" t="str">
            <v>รพช.F2 &lt;=30,000</v>
          </cell>
          <cell r="H596">
            <v>34271845.880000003</v>
          </cell>
          <cell r="I596">
            <v>49377</v>
          </cell>
          <cell r="J596">
            <v>694.08521943414951</v>
          </cell>
          <cell r="K596">
            <v>884.79288545402824</v>
          </cell>
          <cell r="L596">
            <v>15225647.710000001</v>
          </cell>
          <cell r="M596">
            <v>965.65</v>
          </cell>
          <cell r="N596">
            <v>15767.252845233781</v>
          </cell>
          <cell r="O596">
            <v>21024.811224353602</v>
          </cell>
        </row>
        <row r="597">
          <cell r="C597" t="str">
            <v>11102</v>
          </cell>
          <cell r="D597" t="str">
            <v>รพ.เจริญศิลป์</v>
          </cell>
          <cell r="E597" t="str">
            <v>รพช.</v>
          </cell>
          <cell r="F597">
            <v>6</v>
          </cell>
          <cell r="G597" t="str">
            <v>รพช.F2 30,000 - 60,000</v>
          </cell>
          <cell r="H597">
            <v>29587267.649999999</v>
          </cell>
          <cell r="I597">
            <v>42430</v>
          </cell>
          <cell r="J597">
            <v>697.31952981381096</v>
          </cell>
          <cell r="K597">
            <v>820.76520407909777</v>
          </cell>
          <cell r="L597">
            <v>9160487.3100000005</v>
          </cell>
          <cell r="M597">
            <v>714.31</v>
          </cell>
          <cell r="N597">
            <v>12824.246209628875</v>
          </cell>
          <cell r="O597">
            <v>19399.24998639138</v>
          </cell>
        </row>
        <row r="598">
          <cell r="C598" t="str">
            <v>11103</v>
          </cell>
          <cell r="D598" t="str">
            <v>รพ.โพนนาแก้ว</v>
          </cell>
          <cell r="E598" t="str">
            <v>รพช.</v>
          </cell>
          <cell r="F598">
            <v>5</v>
          </cell>
          <cell r="G598" t="str">
            <v>รพช.F2 &lt;=30,000</v>
          </cell>
          <cell r="H598">
            <v>27397422.68</v>
          </cell>
          <cell r="I598">
            <v>41604</v>
          </cell>
          <cell r="J598">
            <v>658.52857129122197</v>
          </cell>
          <cell r="K598">
            <v>884.79288545402824</v>
          </cell>
          <cell r="L598">
            <v>8647828.4800000004</v>
          </cell>
          <cell r="M598">
            <v>790.19</v>
          </cell>
          <cell r="N598">
            <v>10943.986231159593</v>
          </cell>
          <cell r="O598">
            <v>21024.811224353602</v>
          </cell>
        </row>
        <row r="599">
          <cell r="C599" t="str">
            <v>11450</v>
          </cell>
          <cell r="D599" t="str">
            <v>รพร.สว่างแดนดิน</v>
          </cell>
          <cell r="E599" t="str">
            <v>รพท.</v>
          </cell>
          <cell r="F599">
            <v>15</v>
          </cell>
          <cell r="G599" t="str">
            <v>รพท. M1 &gt;200</v>
          </cell>
          <cell r="H599">
            <v>142270989.13</v>
          </cell>
          <cell r="I599">
            <v>174816</v>
          </cell>
          <cell r="J599">
            <v>813.83276776725245</v>
          </cell>
          <cell r="K599">
            <v>858.39261825701305</v>
          </cell>
          <cell r="L599">
            <v>123923935.89</v>
          </cell>
          <cell r="M599">
            <v>8843.18</v>
          </cell>
          <cell r="N599">
            <v>14013.503727166019</v>
          </cell>
          <cell r="O599">
            <v>18079.777987795933</v>
          </cell>
        </row>
        <row r="600">
          <cell r="C600" t="str">
            <v>21323</v>
          </cell>
          <cell r="D600" t="str">
            <v>รพ.พระอาจารย์แบน  ธนากโร</v>
          </cell>
          <cell r="E600" t="str">
            <v>รพช.</v>
          </cell>
          <cell r="F600">
            <v>5</v>
          </cell>
          <cell r="G600" t="str">
            <v>รพช.F2 &lt;=30,000</v>
          </cell>
          <cell r="H600">
            <v>24261870.850000001</v>
          </cell>
          <cell r="I600">
            <v>29383</v>
          </cell>
          <cell r="J600">
            <v>825.71115440901201</v>
          </cell>
          <cell r="K600">
            <v>884.79288545402824</v>
          </cell>
          <cell r="L600">
            <v>15109140.119999999</v>
          </cell>
          <cell r="M600">
            <v>929.46</v>
          </cell>
          <cell r="N600">
            <v>16255.826092569878</v>
          </cell>
          <cell r="O600">
            <v>21024.811224353602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10706</v>
          </cell>
          <cell r="D602" t="str">
            <v>รพ.หนองคาย</v>
          </cell>
          <cell r="E602" t="str">
            <v>รพท.</v>
          </cell>
          <cell r="F602">
            <v>17</v>
          </cell>
          <cell r="G602" t="str">
            <v>รพท.S &gt;400</v>
          </cell>
          <cell r="H602">
            <v>199746898.59999999</v>
          </cell>
          <cell r="I602">
            <v>238780</v>
          </cell>
          <cell r="J602">
            <v>836.53111064578275</v>
          </cell>
          <cell r="K602">
            <v>995.48779187144828</v>
          </cell>
          <cell r="L602">
            <v>277488631.61000001</v>
          </cell>
          <cell r="M602">
            <v>19248.060000000001</v>
          </cell>
          <cell r="N602">
            <v>14416.446728137797</v>
          </cell>
          <cell r="O602">
            <v>16509.344630923799</v>
          </cell>
        </row>
        <row r="603">
          <cell r="C603" t="str">
            <v>11042</v>
          </cell>
          <cell r="D603" t="str">
            <v>รพ.โพนพิสัย</v>
          </cell>
          <cell r="E603" t="str">
            <v>รพช.</v>
          </cell>
          <cell r="F603">
            <v>10</v>
          </cell>
          <cell r="G603" t="str">
            <v>รพช.F1 50,000-100,000</v>
          </cell>
          <cell r="H603">
            <v>57179612.380000003</v>
          </cell>
          <cell r="I603">
            <v>84480</v>
          </cell>
          <cell r="J603">
            <v>676.84200260416674</v>
          </cell>
          <cell r="K603">
            <v>807.02104028137239</v>
          </cell>
          <cell r="L603">
            <v>45215132.380000003</v>
          </cell>
          <cell r="M603">
            <v>2761.25</v>
          </cell>
          <cell r="N603">
            <v>16374.878181982798</v>
          </cell>
          <cell r="O603">
            <v>16973.737951004379</v>
          </cell>
        </row>
        <row r="604">
          <cell r="C604" t="str">
            <v>11044</v>
          </cell>
          <cell r="D604" t="str">
            <v>รพ.ศรีเชียงใหม่</v>
          </cell>
          <cell r="E604" t="str">
            <v>รพช.</v>
          </cell>
          <cell r="F604">
            <v>5</v>
          </cell>
          <cell r="G604" t="str">
            <v>รพช.F2 &lt;=30,000</v>
          </cell>
          <cell r="H604">
            <v>28843334.199999999</v>
          </cell>
          <cell r="I604">
            <v>35160</v>
          </cell>
          <cell r="J604">
            <v>820.34511376564274</v>
          </cell>
          <cell r="K604">
            <v>884.79288545402824</v>
          </cell>
          <cell r="L604">
            <v>9736876.1899999995</v>
          </cell>
          <cell r="M604">
            <v>514.73</v>
          </cell>
          <cell r="N604">
            <v>18916.473082975539</v>
          </cell>
          <cell r="O604">
            <v>21024.811224353602</v>
          </cell>
        </row>
        <row r="605">
          <cell r="C605" t="str">
            <v>11045</v>
          </cell>
          <cell r="D605" t="str">
            <v>รพ.สังคม</v>
          </cell>
          <cell r="E605" t="str">
            <v>รพช.</v>
          </cell>
          <cell r="F605">
            <v>5</v>
          </cell>
          <cell r="G605" t="str">
            <v>รพช.F2 &lt;=30,000</v>
          </cell>
          <cell r="H605">
            <v>27537719.68</v>
          </cell>
          <cell r="I605">
            <v>37032</v>
          </cell>
          <cell r="J605">
            <v>743.61956362065246</v>
          </cell>
          <cell r="K605">
            <v>884.79288545402824</v>
          </cell>
          <cell r="L605">
            <v>15878848.6</v>
          </cell>
          <cell r="M605">
            <v>977.54</v>
          </cell>
          <cell r="N605">
            <v>16243.681690774802</v>
          </cell>
          <cell r="O605">
            <v>21024.811224353602</v>
          </cell>
        </row>
        <row r="606">
          <cell r="C606" t="str">
            <v>11448</v>
          </cell>
          <cell r="D606" t="str">
            <v>รพร.ท่าบ่อ</v>
          </cell>
          <cell r="E606" t="str">
            <v>รพช.</v>
          </cell>
          <cell r="F606">
            <v>13</v>
          </cell>
          <cell r="G606" t="str">
            <v>รพช. M2 &gt;100</v>
          </cell>
          <cell r="H606">
            <v>108987162.55</v>
          </cell>
          <cell r="I606">
            <v>128642</v>
          </cell>
          <cell r="J606">
            <v>847.21290519425997</v>
          </cell>
          <cell r="K606">
            <v>799.42025929244869</v>
          </cell>
          <cell r="L606">
            <v>202022538.66999999</v>
          </cell>
          <cell r="M606">
            <v>11628.52</v>
          </cell>
          <cell r="N606">
            <v>17373.022419878023</v>
          </cell>
          <cell r="O606">
            <v>18014.943161409661</v>
          </cell>
        </row>
        <row r="607">
          <cell r="C607" t="str">
            <v>21356</v>
          </cell>
          <cell r="D607" t="str">
            <v>รพ.สระใคร</v>
          </cell>
          <cell r="E607" t="str">
            <v>รพช.</v>
          </cell>
          <cell r="F607">
            <v>3</v>
          </cell>
          <cell r="G607" t="str">
            <v>รพช.F3 15,000-25,000</v>
          </cell>
          <cell r="H607">
            <v>22301274.359999999</v>
          </cell>
          <cell r="I607">
            <v>31393</v>
          </cell>
          <cell r="J607">
            <v>710.39003472111619</v>
          </cell>
          <cell r="K607">
            <v>765.30473091970157</v>
          </cell>
          <cell r="L607">
            <v>8981044.1999999993</v>
          </cell>
          <cell r="M607">
            <v>485.94</v>
          </cell>
          <cell r="N607">
            <v>18481.796518088653</v>
          </cell>
          <cell r="O607">
            <v>19552.594009886914</v>
          </cell>
        </row>
        <row r="608">
          <cell r="C608" t="str">
            <v>28778</v>
          </cell>
          <cell r="D608" t="str">
            <v>รพ.โพธิ์ตาก</v>
          </cell>
          <cell r="E608" t="str">
            <v>รพช.</v>
          </cell>
          <cell r="F608">
            <v>2</v>
          </cell>
          <cell r="G608" t="str">
            <v>รพช.F3 &lt;=15,000</v>
          </cell>
          <cell r="H608">
            <v>13462815.460000001</v>
          </cell>
          <cell r="I608">
            <v>16854</v>
          </cell>
          <cell r="J608">
            <v>798.79052213124487</v>
          </cell>
          <cell r="K608">
            <v>1162.2154112567262</v>
          </cell>
          <cell r="L608">
            <v>9232594.3499999996</v>
          </cell>
          <cell r="M608">
            <v>438.98</v>
          </cell>
          <cell r="N608">
            <v>21031.924802952297</v>
          </cell>
          <cell r="O608">
            <v>29920.789608202424</v>
          </cell>
        </row>
        <row r="609">
          <cell r="C609" t="str">
            <v>28811</v>
          </cell>
          <cell r="D609" t="str">
            <v>รพ.เฝ้าไร่</v>
          </cell>
          <cell r="E609" t="str">
            <v>รพช.</v>
          </cell>
          <cell r="F609">
            <v>6</v>
          </cell>
          <cell r="G609" t="str">
            <v>รพช.F2 30,000 - 60,000</v>
          </cell>
          <cell r="H609">
            <v>24131572.710000001</v>
          </cell>
          <cell r="I609">
            <v>36438</v>
          </cell>
          <cell r="J609">
            <v>662.26391980899064</v>
          </cell>
          <cell r="K609">
            <v>820.76520407909777</v>
          </cell>
          <cell r="L609">
            <v>10679500.539999999</v>
          </cell>
          <cell r="M609">
            <v>582</v>
          </cell>
          <cell r="N609">
            <v>18349.657285223366</v>
          </cell>
          <cell r="O609">
            <v>19399.24998639138</v>
          </cell>
        </row>
        <row r="610">
          <cell r="C610" t="str">
            <v>28815</v>
          </cell>
          <cell r="D610" t="str">
            <v>รพ.รัตนวาปี</v>
          </cell>
          <cell r="E610" t="str">
            <v>รพช.</v>
          </cell>
          <cell r="F610">
            <v>4</v>
          </cell>
          <cell r="G610" t="str">
            <v>รพช.F3 &gt;=25,000</v>
          </cell>
          <cell r="H610">
            <v>20545050.460000001</v>
          </cell>
          <cell r="I610">
            <v>31776</v>
          </cell>
          <cell r="J610">
            <v>646.55873804128908</v>
          </cell>
          <cell r="K610">
            <v>842.55929492181929</v>
          </cell>
          <cell r="L610">
            <v>8352292.1600000001</v>
          </cell>
          <cell r="M610">
            <v>598.78</v>
          </cell>
          <cell r="N610">
            <v>13948.849594174822</v>
          </cell>
          <cell r="O610">
            <v>19956.772351273976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10704</v>
          </cell>
          <cell r="D612" t="str">
            <v>รพ.หนองบัวลำภู</v>
          </cell>
          <cell r="E612" t="str">
            <v>รพท.</v>
          </cell>
          <cell r="F612">
            <v>16</v>
          </cell>
          <cell r="G612" t="str">
            <v>รพท.S &lt;=400</v>
          </cell>
          <cell r="H612">
            <v>134746005.77000001</v>
          </cell>
          <cell r="I612">
            <v>154395</v>
          </cell>
          <cell r="J612">
            <v>872.73555341818076</v>
          </cell>
          <cell r="K612">
            <v>990.13096843143853</v>
          </cell>
          <cell r="L612">
            <v>195419462.84</v>
          </cell>
          <cell r="M612">
            <v>15159.41</v>
          </cell>
          <cell r="N612">
            <v>12890.967579872831</v>
          </cell>
          <cell r="O612">
            <v>16691.958163887437</v>
          </cell>
        </row>
        <row r="613">
          <cell r="C613" t="str">
            <v>10991</v>
          </cell>
          <cell r="D613" t="str">
            <v>รพ.นากลาง</v>
          </cell>
          <cell r="E613" t="str">
            <v>รพช.</v>
          </cell>
          <cell r="F613">
            <v>10</v>
          </cell>
          <cell r="G613" t="str">
            <v>รพช.F1 50,000-100,000</v>
          </cell>
          <cell r="H613">
            <v>55328337.609999999</v>
          </cell>
          <cell r="I613">
            <v>72094</v>
          </cell>
          <cell r="J613">
            <v>767.4471885316392</v>
          </cell>
          <cell r="K613">
            <v>807.02104028137239</v>
          </cell>
          <cell r="L613">
            <v>23265840.68</v>
          </cell>
          <cell r="M613">
            <v>1500.34</v>
          </cell>
          <cell r="N613">
            <v>15507.045523014784</v>
          </cell>
          <cell r="O613">
            <v>16973.737951004379</v>
          </cell>
        </row>
        <row r="614">
          <cell r="C614" t="str">
            <v>10992</v>
          </cell>
          <cell r="D614" t="str">
            <v>รพ.โนนสัง</v>
          </cell>
          <cell r="E614" t="str">
            <v>รพช.</v>
          </cell>
          <cell r="F614">
            <v>6</v>
          </cell>
          <cell r="G614" t="str">
            <v>รพช.F2 30,000 - 60,000</v>
          </cell>
          <cell r="H614">
            <v>37227426.57</v>
          </cell>
          <cell r="I614">
            <v>54991</v>
          </cell>
          <cell r="J614">
            <v>676.97307868560313</v>
          </cell>
          <cell r="K614">
            <v>820.76520407909777</v>
          </cell>
          <cell r="L614">
            <v>19957331.73</v>
          </cell>
          <cell r="M614">
            <v>1071.6500000000001</v>
          </cell>
          <cell r="N614">
            <v>18622.994195866188</v>
          </cell>
          <cell r="O614">
            <v>19399.24998639138</v>
          </cell>
        </row>
        <row r="615">
          <cell r="C615" t="str">
            <v>10993</v>
          </cell>
          <cell r="D615" t="str">
            <v>รพ.ศรีบุญเรือง</v>
          </cell>
          <cell r="E615" t="str">
            <v>รพช.</v>
          </cell>
          <cell r="F615">
            <v>10</v>
          </cell>
          <cell r="G615" t="str">
            <v>รพช.F1 50,000-100,000</v>
          </cell>
          <cell r="H615">
            <v>59205563.189999998</v>
          </cell>
          <cell r="I615">
            <v>87823</v>
          </cell>
          <cell r="J615">
            <v>674.14644443938369</v>
          </cell>
          <cell r="K615">
            <v>807.02104028137239</v>
          </cell>
          <cell r="L615">
            <v>34687460.890000001</v>
          </cell>
          <cell r="M615">
            <v>3049.12</v>
          </cell>
          <cell r="N615">
            <v>11376.220316025609</v>
          </cell>
          <cell r="O615">
            <v>16973.737951004379</v>
          </cell>
        </row>
        <row r="616">
          <cell r="C616" t="str">
            <v>10994</v>
          </cell>
          <cell r="D616" t="str">
            <v>รพ.สุวรรณคูหา</v>
          </cell>
          <cell r="E616" t="str">
            <v>รพช.</v>
          </cell>
          <cell r="F616">
            <v>6</v>
          </cell>
          <cell r="G616" t="str">
            <v>รพช.F2 30,000 - 60,000</v>
          </cell>
          <cell r="H616">
            <v>44675315.109999999</v>
          </cell>
          <cell r="I616">
            <v>56852</v>
          </cell>
          <cell r="J616">
            <v>785.81782716527118</v>
          </cell>
          <cell r="K616">
            <v>820.76520407909777</v>
          </cell>
          <cell r="L616">
            <v>17712839.27</v>
          </cell>
          <cell r="M616">
            <v>1297.3599999999999</v>
          </cell>
          <cell r="N616">
            <v>13652.987042917926</v>
          </cell>
          <cell r="O616">
            <v>19399.24998639138</v>
          </cell>
        </row>
        <row r="617">
          <cell r="C617" t="str">
            <v>23367</v>
          </cell>
          <cell r="D617" t="str">
            <v>รพ.นาวัง เฉลิมพระเกียรติ 80 พรรษา</v>
          </cell>
          <cell r="E617" t="str">
            <v>รพช.</v>
          </cell>
          <cell r="F617">
            <v>5</v>
          </cell>
          <cell r="G617" t="str">
            <v>รพช.F2 &lt;=30,000</v>
          </cell>
          <cell r="H617">
            <v>26360832.780000001</v>
          </cell>
          <cell r="I617">
            <v>40879</v>
          </cell>
          <cell r="J617">
            <v>644.85023557327725</v>
          </cell>
          <cell r="K617">
            <v>884.79288545402824</v>
          </cell>
          <cell r="L617">
            <v>20125277.800000001</v>
          </cell>
          <cell r="M617">
            <v>1470.19</v>
          </cell>
          <cell r="N617">
            <v>13688.895856998075</v>
          </cell>
          <cell r="O617">
            <v>21024.811224353602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C619" t="str">
            <v>10671</v>
          </cell>
          <cell r="D619" t="str">
            <v>รพ.อุดรธานี</v>
          </cell>
          <cell r="E619" t="str">
            <v>รพศ.</v>
          </cell>
          <cell r="F619">
            <v>20</v>
          </cell>
          <cell r="G619" t="str">
            <v>รพศ.A &gt;1000</v>
          </cell>
          <cell r="H619">
            <v>535650721.06</v>
          </cell>
          <cell r="I619">
            <v>464954</v>
          </cell>
          <cell r="J619">
            <v>1152.0510008732047</v>
          </cell>
          <cell r="K619">
            <v>1522.6372800032384</v>
          </cell>
          <cell r="L619">
            <v>1169040929.76</v>
          </cell>
          <cell r="M619">
            <v>87983.31</v>
          </cell>
          <cell r="N619">
            <v>13287.076034761592</v>
          </cell>
          <cell r="O619">
            <v>15035.532935835947</v>
          </cell>
        </row>
        <row r="620">
          <cell r="C620" t="str">
            <v>11013</v>
          </cell>
          <cell r="D620" t="str">
            <v>รพ.กุดจับ</v>
          </cell>
          <cell r="E620" t="str">
            <v>รพช.</v>
          </cell>
          <cell r="F620">
            <v>6</v>
          </cell>
          <cell r="G620" t="str">
            <v>รพช.F2 30,000 - 60,000</v>
          </cell>
          <cell r="H620">
            <v>40250676.210000001</v>
          </cell>
          <cell r="I620">
            <v>68523</v>
          </cell>
          <cell r="J620">
            <v>587.40388205420084</v>
          </cell>
          <cell r="K620">
            <v>820.76520407909777</v>
          </cell>
          <cell r="L620">
            <v>18844144.870000001</v>
          </cell>
          <cell r="M620">
            <v>1385.25</v>
          </cell>
          <cell r="N620">
            <v>13603.425280635265</v>
          </cell>
          <cell r="O620">
            <v>19399.24998639138</v>
          </cell>
        </row>
        <row r="621">
          <cell r="C621" t="str">
            <v>11014</v>
          </cell>
          <cell r="D621" t="str">
            <v>รพ.หนองวัวซอ</v>
          </cell>
          <cell r="E621" t="str">
            <v>รพช.</v>
          </cell>
          <cell r="F621">
            <v>6</v>
          </cell>
          <cell r="G621" t="str">
            <v>รพช.F2 30,000 - 60,000</v>
          </cell>
          <cell r="H621">
            <v>34228284.009999998</v>
          </cell>
          <cell r="I621">
            <v>63203</v>
          </cell>
          <cell r="J621">
            <v>541.56106529753333</v>
          </cell>
          <cell r="K621">
            <v>820.76520407909777</v>
          </cell>
          <cell r="L621">
            <v>21029956.5</v>
          </cell>
          <cell r="M621">
            <v>1389.52</v>
          </cell>
          <cell r="N621">
            <v>15134.691476193218</v>
          </cell>
          <cell r="O621">
            <v>19399.24998639138</v>
          </cell>
        </row>
        <row r="622">
          <cell r="C622" t="str">
            <v>11015</v>
          </cell>
          <cell r="D622" t="str">
            <v>รพ.กุมภวาปี</v>
          </cell>
          <cell r="E622" t="str">
            <v>รพท.</v>
          </cell>
          <cell r="F622">
            <v>14</v>
          </cell>
          <cell r="G622" t="str">
            <v>รพท. M1 &lt;=200</v>
          </cell>
          <cell r="H622">
            <v>120705534.62</v>
          </cell>
          <cell r="I622">
            <v>147924</v>
          </cell>
          <cell r="J622">
            <v>815.99696208864009</v>
          </cell>
          <cell r="K622">
            <v>978.68176056760558</v>
          </cell>
          <cell r="L622">
            <v>123804670.44</v>
          </cell>
          <cell r="M622">
            <v>9750.67</v>
          </cell>
          <cell r="N622">
            <v>12697.042402214411</v>
          </cell>
          <cell r="O622">
            <v>23210.854835844948</v>
          </cell>
        </row>
        <row r="623">
          <cell r="C623" t="str">
            <v>11016</v>
          </cell>
          <cell r="D623" t="str">
            <v>รพ.ห้วยเกิ้ง</v>
          </cell>
          <cell r="E623" t="str">
            <v>รพช.</v>
          </cell>
          <cell r="F623">
            <v>2</v>
          </cell>
          <cell r="G623" t="str">
            <v>รพช.F3 &lt;=15,000</v>
          </cell>
          <cell r="H623">
            <v>14581568.65</v>
          </cell>
          <cell r="I623">
            <v>13884</v>
          </cell>
          <cell r="J623">
            <v>1050.2426282051283</v>
          </cell>
          <cell r="K623">
            <v>1162.2154112567262</v>
          </cell>
          <cell r="L623">
            <v>0</v>
          </cell>
          <cell r="M623">
            <v>4.8</v>
          </cell>
          <cell r="N623">
            <v>0</v>
          </cell>
          <cell r="O623">
            <v>29920.789608202424</v>
          </cell>
        </row>
        <row r="624">
          <cell r="C624" t="str">
            <v>11017</v>
          </cell>
          <cell r="D624" t="str">
            <v>รพ.โนนสะอาด</v>
          </cell>
          <cell r="E624" t="str">
            <v>รพช.</v>
          </cell>
          <cell r="F624">
            <v>6</v>
          </cell>
          <cell r="G624" t="str">
            <v>รพช.F2 30,000 - 60,000</v>
          </cell>
          <cell r="H624">
            <v>34551930.990000002</v>
          </cell>
          <cell r="I624">
            <v>48996</v>
          </cell>
          <cell r="J624">
            <v>705.19901604212589</v>
          </cell>
          <cell r="K624">
            <v>820.76520407909777</v>
          </cell>
          <cell r="L624">
            <v>15628548.539999999</v>
          </cell>
          <cell r="M624">
            <v>1114.81</v>
          </cell>
          <cell r="N624">
            <v>14019.024353925781</v>
          </cell>
          <cell r="O624">
            <v>19399.24998639138</v>
          </cell>
        </row>
        <row r="625">
          <cell r="C625" t="str">
            <v>11018</v>
          </cell>
          <cell r="D625" t="str">
            <v>รพ.หนองหาน</v>
          </cell>
          <cell r="E625" t="str">
            <v>รพช.</v>
          </cell>
          <cell r="F625">
            <v>13</v>
          </cell>
          <cell r="G625" t="str">
            <v>รพช. M2 &gt;100</v>
          </cell>
          <cell r="H625">
            <v>83133588.370000005</v>
          </cell>
          <cell r="I625">
            <v>114152</v>
          </cell>
          <cell r="J625">
            <v>728.27097527857597</v>
          </cell>
          <cell r="K625">
            <v>799.42025929244869</v>
          </cell>
          <cell r="L625">
            <v>49441954.770000003</v>
          </cell>
          <cell r="M625">
            <v>3111.73</v>
          </cell>
          <cell r="N625">
            <v>15888.896134947441</v>
          </cell>
          <cell r="O625">
            <v>18014.943161409661</v>
          </cell>
        </row>
        <row r="626">
          <cell r="C626" t="str">
            <v>11019</v>
          </cell>
          <cell r="D626" t="str">
            <v>รพ.ทุ่งฝน</v>
          </cell>
          <cell r="E626" t="str">
            <v>รพช.</v>
          </cell>
          <cell r="F626">
            <v>5</v>
          </cell>
          <cell r="G626" t="str">
            <v>รพช.F2 &lt;=30,000</v>
          </cell>
          <cell r="H626">
            <v>28906372.440000001</v>
          </cell>
          <cell r="I626">
            <v>44309</v>
          </cell>
          <cell r="J626">
            <v>652.38151255952516</v>
          </cell>
          <cell r="K626">
            <v>884.79288545402824</v>
          </cell>
          <cell r="L626">
            <v>9222537.7699999996</v>
          </cell>
          <cell r="M626">
            <v>699.94</v>
          </cell>
          <cell r="N626">
            <v>13176.183344286652</v>
          </cell>
          <cell r="O626">
            <v>21024.811224353602</v>
          </cell>
        </row>
        <row r="627">
          <cell r="C627" t="str">
            <v>11020</v>
          </cell>
          <cell r="D627" t="str">
            <v>รพ.ไชยวาน</v>
          </cell>
          <cell r="E627" t="str">
            <v>รพช.</v>
          </cell>
          <cell r="F627">
            <v>6</v>
          </cell>
          <cell r="G627" t="str">
            <v>รพช.F2 30,000 - 60,000</v>
          </cell>
          <cell r="H627">
            <v>28385147.050000001</v>
          </cell>
          <cell r="I627">
            <v>43635</v>
          </cell>
          <cell r="J627">
            <v>650.51328176922198</v>
          </cell>
          <cell r="K627">
            <v>820.76520407909777</v>
          </cell>
          <cell r="L627">
            <v>10286765.199999999</v>
          </cell>
          <cell r="M627">
            <v>747.73</v>
          </cell>
          <cell r="N627">
            <v>13757.325772671953</v>
          </cell>
          <cell r="O627">
            <v>19399.24998639138</v>
          </cell>
        </row>
        <row r="628">
          <cell r="C628" t="str">
            <v>11021</v>
          </cell>
          <cell r="D628" t="str">
            <v>รพ.ศรีธาตุ</v>
          </cell>
          <cell r="E628" t="str">
            <v>รพช.</v>
          </cell>
          <cell r="F628">
            <v>6</v>
          </cell>
          <cell r="G628" t="str">
            <v>รพช.F2 30,000 - 60,000</v>
          </cell>
          <cell r="H628">
            <v>28087867.210000001</v>
          </cell>
          <cell r="I628">
            <v>46912</v>
          </cell>
          <cell r="J628">
            <v>598.73523213676674</v>
          </cell>
          <cell r="K628">
            <v>820.76520407909777</v>
          </cell>
          <cell r="L628">
            <v>13077559.92</v>
          </cell>
          <cell r="M628">
            <v>995.5</v>
          </cell>
          <cell r="N628">
            <v>13136.674957307885</v>
          </cell>
          <cell r="O628">
            <v>19399.24998639138</v>
          </cell>
        </row>
        <row r="629">
          <cell r="C629" t="str">
            <v>11022</v>
          </cell>
          <cell r="D629" t="str">
            <v>รพ.วังสามหมอ</v>
          </cell>
          <cell r="E629" t="str">
            <v>รพช.</v>
          </cell>
          <cell r="F629">
            <v>6</v>
          </cell>
          <cell r="G629" t="str">
            <v>รพช.F2 30,000 - 60,000</v>
          </cell>
          <cell r="H629">
            <v>33905573.310000002</v>
          </cell>
          <cell r="I629">
            <v>57612</v>
          </cell>
          <cell r="J629">
            <v>588.51581805873775</v>
          </cell>
          <cell r="K629">
            <v>820.76520407909777</v>
          </cell>
          <cell r="L629">
            <v>26142165.600000001</v>
          </cell>
          <cell r="M629">
            <v>1400.95</v>
          </cell>
          <cell r="N629">
            <v>18660.313073271707</v>
          </cell>
          <cell r="O629">
            <v>19399.24998639138</v>
          </cell>
        </row>
        <row r="630">
          <cell r="C630" t="str">
            <v>11023</v>
          </cell>
          <cell r="D630" t="str">
            <v>รพ.บ้านผือ</v>
          </cell>
          <cell r="E630" t="str">
            <v>รพช.</v>
          </cell>
          <cell r="F630">
            <v>13</v>
          </cell>
          <cell r="G630" t="str">
            <v>รพช. M2 &gt;100</v>
          </cell>
          <cell r="H630">
            <v>73419624.969999999</v>
          </cell>
          <cell r="I630">
            <v>113765</v>
          </cell>
          <cell r="J630">
            <v>645.36214978244629</v>
          </cell>
          <cell r="K630">
            <v>799.42025929244869</v>
          </cell>
          <cell r="L630">
            <v>54446548.030000001</v>
          </cell>
          <cell r="M630">
            <v>3774.4</v>
          </cell>
          <cell r="N630">
            <v>14425.219380563798</v>
          </cell>
          <cell r="O630">
            <v>18014.943161409661</v>
          </cell>
        </row>
        <row r="631">
          <cell r="C631" t="str">
            <v>11024</v>
          </cell>
          <cell r="D631" t="str">
            <v>รพ.น้ำโสม</v>
          </cell>
          <cell r="E631" t="str">
            <v>รพช.</v>
          </cell>
          <cell r="F631">
            <v>6</v>
          </cell>
          <cell r="G631" t="str">
            <v>รพช.F2 30,000 - 60,000</v>
          </cell>
          <cell r="H631">
            <v>34219938.299999997</v>
          </cell>
          <cell r="I631">
            <v>68667</v>
          </cell>
          <cell r="J631">
            <v>498.34619686312197</v>
          </cell>
          <cell r="K631">
            <v>820.76520407909777</v>
          </cell>
          <cell r="L631">
            <v>28786999.57</v>
          </cell>
          <cell r="M631">
            <v>2014.41</v>
          </cell>
          <cell r="N631">
            <v>14290.536469735554</v>
          </cell>
          <cell r="O631">
            <v>19399.24998639138</v>
          </cell>
        </row>
        <row r="632">
          <cell r="C632" t="str">
            <v>11025</v>
          </cell>
          <cell r="D632" t="str">
            <v>รพ.เพ็ญ</v>
          </cell>
          <cell r="E632" t="str">
            <v>รพช.</v>
          </cell>
          <cell r="F632">
            <v>10</v>
          </cell>
          <cell r="G632" t="str">
            <v>รพช.F1 50,000-100,000</v>
          </cell>
          <cell r="H632">
            <v>66307811.259999998</v>
          </cell>
          <cell r="I632">
            <v>98171</v>
          </cell>
          <cell r="J632">
            <v>675.43175948090573</v>
          </cell>
          <cell r="K632">
            <v>807.02104028137239</v>
          </cell>
          <cell r="L632">
            <v>37338711.18</v>
          </cell>
          <cell r="M632">
            <v>2926.34</v>
          </cell>
          <cell r="N632">
            <v>12759.525953921962</v>
          </cell>
          <cell r="O632">
            <v>16973.737951004379</v>
          </cell>
        </row>
        <row r="633">
          <cell r="C633" t="str">
            <v>11026</v>
          </cell>
          <cell r="D633" t="str">
            <v>รพ.สร้างคอม</v>
          </cell>
          <cell r="E633" t="str">
            <v>รพช.</v>
          </cell>
          <cell r="F633">
            <v>5</v>
          </cell>
          <cell r="G633" t="str">
            <v>รพช.F2 &lt;=30,000</v>
          </cell>
          <cell r="H633">
            <v>24468963.550000001</v>
          </cell>
          <cell r="I633">
            <v>37142</v>
          </cell>
          <cell r="J633">
            <v>658.79499084594261</v>
          </cell>
          <cell r="K633">
            <v>884.79288545402824</v>
          </cell>
          <cell r="L633">
            <v>8359393.2599999998</v>
          </cell>
          <cell r="M633">
            <v>723.32</v>
          </cell>
          <cell r="N633">
            <v>11556.977907426864</v>
          </cell>
          <cell r="O633">
            <v>21024.811224353602</v>
          </cell>
        </row>
        <row r="634">
          <cell r="C634" t="str">
            <v>11027</v>
          </cell>
          <cell r="D634" t="str">
            <v>รพ.หนองแสง</v>
          </cell>
          <cell r="E634" t="str">
            <v>รพช.</v>
          </cell>
          <cell r="F634">
            <v>5</v>
          </cell>
          <cell r="G634" t="str">
            <v>รพช.F2 &lt;=30,000</v>
          </cell>
          <cell r="H634">
            <v>22980181.59</v>
          </cell>
          <cell r="I634">
            <v>32304</v>
          </cell>
          <cell r="J634">
            <v>711.37263465824662</v>
          </cell>
          <cell r="K634">
            <v>884.79288545402824</v>
          </cell>
          <cell r="L634">
            <v>8900146.0999999996</v>
          </cell>
          <cell r="M634">
            <v>505.26</v>
          </cell>
          <cell r="N634">
            <v>17614.982583224479</v>
          </cell>
          <cell r="O634">
            <v>21024.811224353602</v>
          </cell>
        </row>
        <row r="635">
          <cell r="C635" t="str">
            <v>11028</v>
          </cell>
          <cell r="D635" t="str">
            <v>รพ.นายูง</v>
          </cell>
          <cell r="E635" t="str">
            <v>รพช.</v>
          </cell>
          <cell r="F635">
            <v>5</v>
          </cell>
          <cell r="G635" t="str">
            <v>รพช.F2 &lt;=30,000</v>
          </cell>
          <cell r="H635">
            <v>20407492.48</v>
          </cell>
          <cell r="I635">
            <v>31233</v>
          </cell>
          <cell r="J635">
            <v>653.39520635225563</v>
          </cell>
          <cell r="K635">
            <v>884.79288545402824</v>
          </cell>
          <cell r="L635">
            <v>11626346.51</v>
          </cell>
          <cell r="M635">
            <v>819.61</v>
          </cell>
          <cell r="N635">
            <v>14185.217981723014</v>
          </cell>
          <cell r="O635">
            <v>21024.811224353602</v>
          </cell>
        </row>
        <row r="636">
          <cell r="C636" t="str">
            <v>11029</v>
          </cell>
          <cell r="D636" t="str">
            <v>รพ.พิบูลย์รักษ์</v>
          </cell>
          <cell r="E636" t="str">
            <v>รพช.</v>
          </cell>
          <cell r="F636">
            <v>5</v>
          </cell>
          <cell r="G636" t="str">
            <v>รพช.F2 &lt;=30,000</v>
          </cell>
          <cell r="H636">
            <v>22284144.98</v>
          </cell>
          <cell r="I636">
            <v>31905</v>
          </cell>
          <cell r="J636">
            <v>698.45306315624509</v>
          </cell>
          <cell r="K636">
            <v>884.79288545402824</v>
          </cell>
          <cell r="L636">
            <v>10686059.65</v>
          </cell>
          <cell r="M636">
            <v>637.71</v>
          </cell>
          <cell r="N636">
            <v>16756.92658104781</v>
          </cell>
          <cell r="O636">
            <v>21024.811224353602</v>
          </cell>
        </row>
        <row r="637">
          <cell r="C637" t="str">
            <v>11446</v>
          </cell>
          <cell r="D637" t="str">
            <v>รพร.บ้านดุง</v>
          </cell>
          <cell r="E637" t="str">
            <v>รพช.</v>
          </cell>
          <cell r="F637">
            <v>13</v>
          </cell>
          <cell r="G637" t="str">
            <v>รพช. M2 &gt;100</v>
          </cell>
          <cell r="H637">
            <v>97301637.469999999</v>
          </cell>
          <cell r="I637">
            <v>140117</v>
          </cell>
          <cell r="J637">
            <v>694.43135001463065</v>
          </cell>
          <cell r="K637">
            <v>799.42025929244869</v>
          </cell>
          <cell r="L637">
            <v>65249040.899999999</v>
          </cell>
          <cell r="M637">
            <v>4362.55</v>
          </cell>
          <cell r="N637">
            <v>14956.628783624255</v>
          </cell>
          <cell r="O637">
            <v>18014.943161409661</v>
          </cell>
        </row>
        <row r="638">
          <cell r="C638" t="str">
            <v>25058</v>
          </cell>
          <cell r="D638" t="str">
            <v>รพ.กู่แก้ว</v>
          </cell>
          <cell r="E638" t="str">
            <v>รพช.</v>
          </cell>
          <cell r="F638">
            <v>3</v>
          </cell>
          <cell r="G638" t="str">
            <v>รพช.F3 15,000-25,000</v>
          </cell>
          <cell r="H638">
            <v>15284091.16</v>
          </cell>
          <cell r="I638">
            <v>26959</v>
          </cell>
          <cell r="J638">
            <v>566.93835676397498</v>
          </cell>
          <cell r="K638">
            <v>765.30473091970157</v>
          </cell>
          <cell r="L638">
            <v>7728652.46</v>
          </cell>
          <cell r="M638">
            <v>599.15</v>
          </cell>
          <cell r="N638">
            <v>12899.361528832513</v>
          </cell>
          <cell r="O638">
            <v>19552.594009886914</v>
          </cell>
        </row>
        <row r="639">
          <cell r="C639" t="str">
            <v>25059</v>
          </cell>
          <cell r="D639" t="str">
            <v>รพ.ประจักษ์ศิลปาคม</v>
          </cell>
          <cell r="E639" t="str">
            <v>รพช.</v>
          </cell>
          <cell r="F639">
            <v>3</v>
          </cell>
          <cell r="G639" t="str">
            <v>รพช.F3 15,000-25,000</v>
          </cell>
          <cell r="H639">
            <v>15314993.529999999</v>
          </cell>
          <cell r="I639">
            <v>26795</v>
          </cell>
          <cell r="J639">
            <v>571.56161709274113</v>
          </cell>
          <cell r="K639">
            <v>765.30473091970157</v>
          </cell>
          <cell r="L639">
            <v>6947849.3300000001</v>
          </cell>
          <cell r="M639">
            <v>353.46</v>
          </cell>
          <cell r="N639">
            <v>19656.677785322245</v>
          </cell>
          <cell r="O639">
            <v>19552.594009886914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C642" t="str">
            <v>04007</v>
          </cell>
          <cell r="D642" t="str">
            <v>รพ.ซับใหญ่</v>
          </cell>
          <cell r="E642" t="str">
            <v>รพช.</v>
          </cell>
          <cell r="F642">
            <v>2</v>
          </cell>
          <cell r="G642" t="str">
            <v>รพช.F3 &lt;=15,000</v>
          </cell>
          <cell r="H642">
            <v>13544890.310000001</v>
          </cell>
          <cell r="I642">
            <v>22756</v>
          </cell>
          <cell r="J642">
            <v>595.22281200562486</v>
          </cell>
          <cell r="K642">
            <v>1162.2154112567262</v>
          </cell>
          <cell r="L642">
            <v>3708996.23</v>
          </cell>
          <cell r="M642">
            <v>254.82</v>
          </cell>
          <cell r="N642">
            <v>14555.357624990189</v>
          </cell>
          <cell r="O642">
            <v>29920.789608202424</v>
          </cell>
        </row>
        <row r="643">
          <cell r="C643" t="str">
            <v>10702</v>
          </cell>
          <cell r="D643" t="str">
            <v>รพ.ชัยภูมิ</v>
          </cell>
          <cell r="E643" t="str">
            <v>รพท.</v>
          </cell>
          <cell r="F643">
            <v>17</v>
          </cell>
          <cell r="G643" t="str">
            <v>รพท.S &gt;400</v>
          </cell>
          <cell r="H643">
            <v>242474690.86000001</v>
          </cell>
          <cell r="I643">
            <v>241843</v>
          </cell>
          <cell r="J643">
            <v>1002.611987363703</v>
          </cell>
          <cell r="K643">
            <v>995.48779187144828</v>
          </cell>
          <cell r="L643">
            <v>469435367.11000001</v>
          </cell>
          <cell r="M643">
            <v>37036.910000000003</v>
          </cell>
          <cell r="N643">
            <v>12674.798386528464</v>
          </cell>
          <cell r="O643">
            <v>16509.344630923799</v>
          </cell>
        </row>
        <row r="644">
          <cell r="C644" t="str">
            <v>10970</v>
          </cell>
          <cell r="D644" t="str">
            <v>รพ.บ้านเขว้า</v>
          </cell>
          <cell r="E644" t="str">
            <v>รพช.</v>
          </cell>
          <cell r="F644">
            <v>6</v>
          </cell>
          <cell r="G644" t="str">
            <v>รพช.F2 30,000 - 60,000</v>
          </cell>
          <cell r="H644">
            <v>41546981.270000003</v>
          </cell>
          <cell r="I644">
            <v>64587</v>
          </cell>
          <cell r="J644">
            <v>643.27157585891905</v>
          </cell>
          <cell r="K644">
            <v>820.76520407909777</v>
          </cell>
          <cell r="L644">
            <v>12236632.029999999</v>
          </cell>
          <cell r="M644">
            <v>391.61</v>
          </cell>
          <cell r="N644">
            <v>31246.985597916293</v>
          </cell>
          <cell r="O644">
            <v>19399.24998639138</v>
          </cell>
        </row>
        <row r="645">
          <cell r="C645" t="str">
            <v>10971</v>
          </cell>
          <cell r="D645" t="str">
            <v>รพ.คอนสวรรค์</v>
          </cell>
          <cell r="E645" t="str">
            <v>รพช.</v>
          </cell>
          <cell r="F645">
            <v>6</v>
          </cell>
          <cell r="G645" t="str">
            <v>รพช.F2 30,000 - 60,000</v>
          </cell>
          <cell r="H645">
            <v>39417770.289999999</v>
          </cell>
          <cell r="I645">
            <v>64203</v>
          </cell>
          <cell r="J645">
            <v>613.95527140476304</v>
          </cell>
          <cell r="K645">
            <v>820.76520407909777</v>
          </cell>
          <cell r="L645">
            <v>13554205.52</v>
          </cell>
          <cell r="M645">
            <v>856.31</v>
          </cell>
          <cell r="N645">
            <v>15828.619915684741</v>
          </cell>
          <cell r="O645">
            <v>19399.24998639138</v>
          </cell>
        </row>
        <row r="646">
          <cell r="C646" t="str">
            <v>10972</v>
          </cell>
          <cell r="D646" t="str">
            <v>รพ.เกษตรสมบูรณ์</v>
          </cell>
          <cell r="E646" t="str">
            <v>รพช.</v>
          </cell>
          <cell r="F646">
            <v>7</v>
          </cell>
          <cell r="G646" t="str">
            <v>รพช.F2 60,000-90,000</v>
          </cell>
          <cell r="H646">
            <v>74221557.129999995</v>
          </cell>
          <cell r="I646">
            <v>113500</v>
          </cell>
          <cell r="J646">
            <v>653.93442405286339</v>
          </cell>
          <cell r="K646">
            <v>907.15888629902452</v>
          </cell>
          <cell r="L646">
            <v>25470724.41</v>
          </cell>
          <cell r="M646">
            <v>1759.01</v>
          </cell>
          <cell r="N646">
            <v>14480.147588700462</v>
          </cell>
          <cell r="O646">
            <v>22807.987436377582</v>
          </cell>
        </row>
        <row r="647">
          <cell r="C647" t="str">
            <v>10973</v>
          </cell>
          <cell r="D647" t="str">
            <v>รพ.หนองบัวแดง</v>
          </cell>
          <cell r="E647" t="str">
            <v>รพช.</v>
          </cell>
          <cell r="F647">
            <v>13</v>
          </cell>
          <cell r="G647" t="str">
            <v>รพช. M2 &gt;100</v>
          </cell>
          <cell r="H647">
            <v>75518166.650000006</v>
          </cell>
          <cell r="I647">
            <v>103908</v>
          </cell>
          <cell r="J647">
            <v>726.77913779497248</v>
          </cell>
          <cell r="K647">
            <v>799.42025929244869</v>
          </cell>
          <cell r="L647">
            <v>38561960.020000003</v>
          </cell>
          <cell r="M647">
            <v>1894.2</v>
          </cell>
          <cell r="N647">
            <v>20357.91364164291</v>
          </cell>
          <cell r="O647">
            <v>18014.943161409661</v>
          </cell>
        </row>
        <row r="648">
          <cell r="C648" t="str">
            <v>10974</v>
          </cell>
          <cell r="D648" t="str">
            <v>รพ.จัตุรัส</v>
          </cell>
          <cell r="E648" t="str">
            <v>รพช.</v>
          </cell>
          <cell r="F648">
            <v>10</v>
          </cell>
          <cell r="G648" t="str">
            <v>รพช.F1 50,000-100,000</v>
          </cell>
          <cell r="H648">
            <v>62801676.170000002</v>
          </cell>
          <cell r="I648">
            <v>84001</v>
          </cell>
          <cell r="J648">
            <v>747.63010166545644</v>
          </cell>
          <cell r="K648">
            <v>807.02104028137239</v>
          </cell>
          <cell r="L648">
            <v>41226034.630000003</v>
          </cell>
          <cell r="M648">
            <v>2679.37</v>
          </cell>
          <cell r="N648">
            <v>15386.465710222927</v>
          </cell>
          <cell r="O648">
            <v>16973.737951004379</v>
          </cell>
        </row>
        <row r="649">
          <cell r="C649" t="str">
            <v>10975</v>
          </cell>
          <cell r="D649" t="str">
            <v>รพ.บำเหน็จณรงค์</v>
          </cell>
          <cell r="E649" t="str">
            <v>รพช.</v>
          </cell>
          <cell r="F649">
            <v>9</v>
          </cell>
          <cell r="G649" t="str">
            <v>รพช.F1 &lt;=50,000</v>
          </cell>
          <cell r="H649">
            <v>46874626.829999998</v>
          </cell>
          <cell r="I649">
            <v>68179</v>
          </cell>
          <cell r="J649">
            <v>687.52294445503742</v>
          </cell>
          <cell r="K649">
            <v>810.90815440706058</v>
          </cell>
          <cell r="L649">
            <v>25938332.050000001</v>
          </cell>
          <cell r="M649">
            <v>763.48</v>
          </cell>
          <cell r="N649">
            <v>33973.819942893067</v>
          </cell>
          <cell r="O649">
            <v>20210.104395758088</v>
          </cell>
        </row>
        <row r="650">
          <cell r="C650" t="str">
            <v>10976</v>
          </cell>
          <cell r="D650" t="str">
            <v>รพ.หนองบัวระเหว</v>
          </cell>
          <cell r="E650" t="str">
            <v>รพช.</v>
          </cell>
          <cell r="F650">
            <v>5</v>
          </cell>
          <cell r="G650" t="str">
            <v>รพช.F2 &lt;=30,000</v>
          </cell>
          <cell r="H650">
            <v>32085398.870000001</v>
          </cell>
          <cell r="I650">
            <v>47753</v>
          </cell>
          <cell r="J650">
            <v>671.90331225263333</v>
          </cell>
          <cell r="K650">
            <v>884.79288545402824</v>
          </cell>
          <cell r="L650">
            <v>18534687.52</v>
          </cell>
          <cell r="M650">
            <v>808.41</v>
          </cell>
          <cell r="N650">
            <v>22927.335782585571</v>
          </cell>
          <cell r="O650">
            <v>21024.811224353602</v>
          </cell>
        </row>
        <row r="651">
          <cell r="C651" t="str">
            <v>10977</v>
          </cell>
          <cell r="D651" t="str">
            <v>รพ.เทพสถิต</v>
          </cell>
          <cell r="E651" t="str">
            <v>รพช.</v>
          </cell>
          <cell r="F651">
            <v>6</v>
          </cell>
          <cell r="G651" t="str">
            <v>รพช.F2 30,000 - 60,000</v>
          </cell>
          <cell r="H651">
            <v>36343627.710000001</v>
          </cell>
          <cell r="I651">
            <v>43897</v>
          </cell>
          <cell r="J651">
            <v>827.92964690069937</v>
          </cell>
          <cell r="K651">
            <v>820.76520407909777</v>
          </cell>
          <cell r="L651">
            <v>14952006.41</v>
          </cell>
          <cell r="M651">
            <v>805.78</v>
          </cell>
          <cell r="N651">
            <v>18555.941336344909</v>
          </cell>
          <cell r="O651">
            <v>19399.24998639138</v>
          </cell>
        </row>
        <row r="652">
          <cell r="C652" t="str">
            <v>10978</v>
          </cell>
          <cell r="D652" t="str">
            <v>รพ.ภูเขียวเฉลิมพระเกียรติ</v>
          </cell>
          <cell r="E652" t="str">
            <v>รพท.</v>
          </cell>
          <cell r="F652">
            <v>15</v>
          </cell>
          <cell r="G652" t="str">
            <v>รพท. M1 &gt;200</v>
          </cell>
          <cell r="H652">
            <v>92958658.299999997</v>
          </cell>
          <cell r="I652">
            <v>142008</v>
          </cell>
          <cell r="J652">
            <v>654.60155977128045</v>
          </cell>
          <cell r="K652">
            <v>858.39261825701305</v>
          </cell>
          <cell r="L652">
            <v>126733842.18000001</v>
          </cell>
          <cell r="M652">
            <v>7566.17</v>
          </cell>
          <cell r="N652">
            <v>16750.065380502951</v>
          </cell>
          <cell r="O652">
            <v>18079.777987795933</v>
          </cell>
        </row>
        <row r="653">
          <cell r="C653" t="str">
            <v>10979</v>
          </cell>
          <cell r="D653" t="str">
            <v>รพ.บ้านแท่น</v>
          </cell>
          <cell r="E653" t="str">
            <v>รพช.</v>
          </cell>
          <cell r="F653">
            <v>6</v>
          </cell>
          <cell r="G653" t="str">
            <v>รพช.F2 30,000 - 60,000</v>
          </cell>
          <cell r="H653">
            <v>37553684.229999997</v>
          </cell>
          <cell r="I653">
            <v>57930</v>
          </cell>
          <cell r="J653">
            <v>648.25969670291727</v>
          </cell>
          <cell r="K653">
            <v>820.76520407909777</v>
          </cell>
          <cell r="L653">
            <v>13153885.93</v>
          </cell>
          <cell r="M653">
            <v>778.43</v>
          </cell>
          <cell r="N653">
            <v>16897.968898937605</v>
          </cell>
          <cell r="O653">
            <v>19399.24998639138</v>
          </cell>
        </row>
        <row r="654">
          <cell r="C654" t="str">
            <v>10980</v>
          </cell>
          <cell r="D654" t="str">
            <v>รพ.แก้งคร้อ</v>
          </cell>
          <cell r="E654" t="str">
            <v>รพช.</v>
          </cell>
          <cell r="F654">
            <v>13</v>
          </cell>
          <cell r="G654" t="str">
            <v>รพช. M2 &gt;100</v>
          </cell>
          <cell r="H654">
            <v>54284014.840000004</v>
          </cell>
          <cell r="I654">
            <v>86870</v>
          </cell>
          <cell r="J654">
            <v>624.88793415448379</v>
          </cell>
          <cell r="K654">
            <v>799.42025929244869</v>
          </cell>
          <cell r="L654">
            <v>39788349.369999997</v>
          </cell>
          <cell r="M654">
            <v>1441.22</v>
          </cell>
          <cell r="N654">
            <v>27607.408563578076</v>
          </cell>
          <cell r="O654">
            <v>18014.943161409661</v>
          </cell>
        </row>
        <row r="655">
          <cell r="C655" t="str">
            <v>10981</v>
          </cell>
          <cell r="D655" t="str">
            <v>รพ.คอนสาร</v>
          </cell>
          <cell r="E655" t="str">
            <v>รพช.</v>
          </cell>
          <cell r="F655">
            <v>6</v>
          </cell>
          <cell r="G655" t="str">
            <v>รพช.F2 30,000 - 60,000</v>
          </cell>
          <cell r="H655">
            <v>39410416.210000001</v>
          </cell>
          <cell r="I655">
            <v>65932</v>
          </cell>
          <cell r="J655">
            <v>597.74337514408785</v>
          </cell>
          <cell r="K655">
            <v>820.76520407909777</v>
          </cell>
          <cell r="L655">
            <v>14623966.310000001</v>
          </cell>
          <cell r="M655">
            <v>1183.0999999999999</v>
          </cell>
          <cell r="N655">
            <v>12360.718713549151</v>
          </cell>
          <cell r="O655">
            <v>19399.24998639138</v>
          </cell>
        </row>
        <row r="656">
          <cell r="C656" t="str">
            <v>10982</v>
          </cell>
          <cell r="D656" t="str">
            <v>รพ.ภักดีชุมพล</v>
          </cell>
          <cell r="E656" t="str">
            <v>รพช.</v>
          </cell>
          <cell r="F656">
            <v>5</v>
          </cell>
          <cell r="G656" t="str">
            <v>รพช.F2 &lt;=30,000</v>
          </cell>
          <cell r="H656">
            <v>29286847.859999999</v>
          </cell>
          <cell r="I656">
            <v>38078</v>
          </cell>
          <cell r="J656">
            <v>769.12778664845837</v>
          </cell>
          <cell r="K656">
            <v>884.79288545402824</v>
          </cell>
          <cell r="L656">
            <v>8553760.5999999996</v>
          </cell>
          <cell r="M656">
            <v>605.46</v>
          </cell>
          <cell r="N656">
            <v>14127.705546196279</v>
          </cell>
          <cell r="O656">
            <v>21024.811224353602</v>
          </cell>
        </row>
        <row r="657">
          <cell r="C657" t="str">
            <v>10983</v>
          </cell>
          <cell r="D657" t="str">
            <v>รพ.เนินสง่า</v>
          </cell>
          <cell r="E657" t="str">
            <v>รพช.</v>
          </cell>
          <cell r="F657">
            <v>5</v>
          </cell>
          <cell r="G657" t="str">
            <v>รพช.F2 &lt;=30,000</v>
          </cell>
          <cell r="H657">
            <v>22210011.75</v>
          </cell>
          <cell r="I657">
            <v>34867</v>
          </cell>
          <cell r="J657">
            <v>636.99233515931974</v>
          </cell>
          <cell r="K657">
            <v>884.79288545402824</v>
          </cell>
          <cell r="L657">
            <v>11629513.560000001</v>
          </cell>
          <cell r="M657">
            <v>386.18</v>
          </cell>
          <cell r="N657">
            <v>30114.230566057278</v>
          </cell>
          <cell r="O657">
            <v>21024.811224353602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C659" t="str">
            <v>10666</v>
          </cell>
          <cell r="D659" t="str">
            <v>รพ.มหาราชนครราชสีมา</v>
          </cell>
          <cell r="E659" t="str">
            <v>รพศ.</v>
          </cell>
          <cell r="F659">
            <v>20</v>
          </cell>
          <cell r="G659" t="str">
            <v>รพศ.A &gt;1000</v>
          </cell>
          <cell r="H659">
            <v>704562213.95000005</v>
          </cell>
          <cell r="I659">
            <v>483131</v>
          </cell>
          <cell r="J659">
            <v>1458.3254106029215</v>
          </cell>
          <cell r="K659">
            <v>1522.6372800032384</v>
          </cell>
          <cell r="L659">
            <v>1790601163.22</v>
          </cell>
          <cell r="M659">
            <v>128211.11</v>
          </cell>
          <cell r="N659">
            <v>13966.037445740856</v>
          </cell>
          <cell r="O659">
            <v>15035.532935835947</v>
          </cell>
        </row>
        <row r="660">
          <cell r="C660" t="str">
            <v>10871</v>
          </cell>
          <cell r="D660" t="str">
            <v>รพ.ครบุรี</v>
          </cell>
          <cell r="E660" t="str">
            <v>รพช.</v>
          </cell>
          <cell r="F660">
            <v>13</v>
          </cell>
          <cell r="G660" t="str">
            <v>รพช. M2 &gt;100</v>
          </cell>
          <cell r="H660">
            <v>62908790.780000001</v>
          </cell>
          <cell r="I660">
            <v>107608</v>
          </cell>
          <cell r="J660">
            <v>584.61072392387189</v>
          </cell>
          <cell r="K660">
            <v>799.42025929244869</v>
          </cell>
          <cell r="L660">
            <v>42577134.270000003</v>
          </cell>
          <cell r="M660">
            <v>4261.58</v>
          </cell>
          <cell r="N660">
            <v>9990.9269026980619</v>
          </cell>
          <cell r="O660">
            <v>18014.943161409661</v>
          </cell>
        </row>
        <row r="661">
          <cell r="C661" t="str">
            <v>10872</v>
          </cell>
          <cell r="D661" t="str">
            <v>รพ.เสิงสาง</v>
          </cell>
          <cell r="E661" t="str">
            <v>รพช.</v>
          </cell>
          <cell r="F661">
            <v>6</v>
          </cell>
          <cell r="G661" t="str">
            <v>รพช.F2 30,000 - 60,000</v>
          </cell>
          <cell r="H661">
            <v>48182923.590000004</v>
          </cell>
          <cell r="I661">
            <v>85322</v>
          </cell>
          <cell r="J661">
            <v>564.7186375143574</v>
          </cell>
          <cell r="K661">
            <v>820.76520407909777</v>
          </cell>
          <cell r="L661">
            <v>25016222.609999999</v>
          </cell>
          <cell r="M661">
            <v>1727.46</v>
          </cell>
          <cell r="N661">
            <v>14481.506147754506</v>
          </cell>
          <cell r="O661">
            <v>19399.24998639138</v>
          </cell>
        </row>
        <row r="662">
          <cell r="C662" t="str">
            <v>10873</v>
          </cell>
          <cell r="D662" t="str">
            <v>รพ.คง</v>
          </cell>
          <cell r="E662" t="str">
            <v>รพช.</v>
          </cell>
          <cell r="F662">
            <v>6</v>
          </cell>
          <cell r="G662" t="str">
            <v>รพช.F2 30,000 - 60,000</v>
          </cell>
          <cell r="H662">
            <v>46097160.090000004</v>
          </cell>
          <cell r="I662">
            <v>57958</v>
          </cell>
          <cell r="J662">
            <v>795.35456865316269</v>
          </cell>
          <cell r="K662">
            <v>820.76520407909777</v>
          </cell>
          <cell r="L662">
            <v>11432081.050000001</v>
          </cell>
          <cell r="M662">
            <v>845.28</v>
          </cell>
          <cell r="N662">
            <v>13524.608472932048</v>
          </cell>
          <cell r="O662">
            <v>19399.24998639138</v>
          </cell>
        </row>
        <row r="663">
          <cell r="C663" t="str">
            <v>10874</v>
          </cell>
          <cell r="D663" t="str">
            <v>รพ.บ้านเหลื่อม</v>
          </cell>
          <cell r="E663" t="str">
            <v>รพช.</v>
          </cell>
          <cell r="F663">
            <v>5</v>
          </cell>
          <cell r="G663" t="str">
            <v>รพช.F2 &lt;=30,000</v>
          </cell>
          <cell r="H663">
            <v>30655705.359999999</v>
          </cell>
          <cell r="I663">
            <v>41917</v>
          </cell>
          <cell r="J663">
            <v>731.34301977717871</v>
          </cell>
          <cell r="K663">
            <v>884.79288545402824</v>
          </cell>
          <cell r="L663">
            <v>13421203.720000001</v>
          </cell>
          <cell r="M663">
            <v>684</v>
          </cell>
          <cell r="N663">
            <v>19621.642865497077</v>
          </cell>
          <cell r="O663">
            <v>21024.811224353602</v>
          </cell>
        </row>
        <row r="664">
          <cell r="C664" t="str">
            <v>10875</v>
          </cell>
          <cell r="D664" t="str">
            <v>รพ.จักราช</v>
          </cell>
          <cell r="E664" t="str">
            <v>รพช.</v>
          </cell>
          <cell r="F664">
            <v>10</v>
          </cell>
          <cell r="G664" t="str">
            <v>รพช.F1 50,000-100,000</v>
          </cell>
          <cell r="H664">
            <v>55835788.07</v>
          </cell>
          <cell r="I664">
            <v>66683</v>
          </cell>
          <cell r="J664">
            <v>837.33167478967653</v>
          </cell>
          <cell r="K664">
            <v>807.02104028137239</v>
          </cell>
          <cell r="L664">
            <v>26966588.100000001</v>
          </cell>
          <cell r="M664">
            <v>2058.48</v>
          </cell>
          <cell r="N664">
            <v>13100.242946251603</v>
          </cell>
          <cell r="O664">
            <v>16973.737951004379</v>
          </cell>
        </row>
        <row r="665">
          <cell r="C665" t="str">
            <v>10876</v>
          </cell>
          <cell r="D665" t="str">
            <v>รพ.โชคชัย</v>
          </cell>
          <cell r="E665" t="str">
            <v>รพช.</v>
          </cell>
          <cell r="F665">
            <v>12</v>
          </cell>
          <cell r="G665" t="str">
            <v>รพช. M2 &lt;=100</v>
          </cell>
          <cell r="H665">
            <v>59410981.310000002</v>
          </cell>
          <cell r="I665">
            <v>120780</v>
          </cell>
          <cell r="J665">
            <v>491.89419862560027</v>
          </cell>
          <cell r="K665">
            <v>877.15926546342757</v>
          </cell>
          <cell r="L665">
            <v>54963517.710000001</v>
          </cell>
          <cell r="M665">
            <v>3585.51</v>
          </cell>
          <cell r="N665">
            <v>15329.344419622312</v>
          </cell>
          <cell r="O665">
            <v>19540.42780069427</v>
          </cell>
        </row>
        <row r="666">
          <cell r="C666" t="str">
            <v>10877</v>
          </cell>
          <cell r="D666" t="str">
            <v>รพ.ด่านขุนทด</v>
          </cell>
          <cell r="E666" t="str">
            <v>รพช.</v>
          </cell>
          <cell r="F666">
            <v>13</v>
          </cell>
          <cell r="G666" t="str">
            <v>รพช. M2 &gt;100</v>
          </cell>
          <cell r="H666">
            <v>102595596.84999999</v>
          </cell>
          <cell r="I666">
            <v>130766</v>
          </cell>
          <cell r="J666">
            <v>784.57394773870874</v>
          </cell>
          <cell r="K666">
            <v>799.42025929244869</v>
          </cell>
          <cell r="L666">
            <v>52149583.240000002</v>
          </cell>
          <cell r="M666">
            <v>4146.22</v>
          </cell>
          <cell r="N666">
            <v>12577.620878776332</v>
          </cell>
          <cell r="O666">
            <v>18014.943161409661</v>
          </cell>
        </row>
        <row r="667">
          <cell r="C667" t="str">
            <v>10878</v>
          </cell>
          <cell r="D667" t="str">
            <v>รพ.โนนไทย</v>
          </cell>
          <cell r="E667" t="str">
            <v>รพช.</v>
          </cell>
          <cell r="F667">
            <v>6</v>
          </cell>
          <cell r="G667" t="str">
            <v>รพช.F2 30,000 - 60,000</v>
          </cell>
          <cell r="H667">
            <v>50652966.030000001</v>
          </cell>
          <cell r="I667">
            <v>69419</v>
          </cell>
          <cell r="J667">
            <v>729.67006194269584</v>
          </cell>
          <cell r="K667">
            <v>820.76520407909777</v>
          </cell>
          <cell r="L667">
            <v>22923064.890000001</v>
          </cell>
          <cell r="M667">
            <v>1913.41</v>
          </cell>
          <cell r="N667">
            <v>11980.215892046137</v>
          </cell>
          <cell r="O667">
            <v>19399.24998639138</v>
          </cell>
        </row>
        <row r="668">
          <cell r="C668" t="str">
            <v>10879</v>
          </cell>
          <cell r="D668" t="str">
            <v>รพ.โนนสูง</v>
          </cell>
          <cell r="E668" t="str">
            <v>รพช.</v>
          </cell>
          <cell r="F668">
            <v>7</v>
          </cell>
          <cell r="G668" t="str">
            <v>รพช.F2 60,000-90,000</v>
          </cell>
          <cell r="H668">
            <v>64936416.530000001</v>
          </cell>
          <cell r="I668">
            <v>89423</v>
          </cell>
          <cell r="J668">
            <v>726.17130413875623</v>
          </cell>
          <cell r="K668">
            <v>907.15888629902452</v>
          </cell>
          <cell r="L668">
            <v>34841451.299999997</v>
          </cell>
          <cell r="M668">
            <v>1993.68</v>
          </cell>
          <cell r="N668">
            <v>17475.949650896833</v>
          </cell>
          <cell r="O668">
            <v>22807.987436377582</v>
          </cell>
        </row>
        <row r="669">
          <cell r="C669" t="str">
            <v>10880</v>
          </cell>
          <cell r="D669" t="str">
            <v>รพ.ขามสะแกแสง</v>
          </cell>
          <cell r="E669" t="str">
            <v>รพช.</v>
          </cell>
          <cell r="F669">
            <v>6</v>
          </cell>
          <cell r="G669" t="str">
            <v>รพช.F2 30,000 - 60,000</v>
          </cell>
          <cell r="H669">
            <v>42431658.880000003</v>
          </cell>
          <cell r="I669">
            <v>71732</v>
          </cell>
          <cell r="J669">
            <v>591.53040316734518</v>
          </cell>
          <cell r="K669">
            <v>820.76520407909777</v>
          </cell>
          <cell r="L669">
            <v>12023795.939999999</v>
          </cell>
          <cell r="M669">
            <v>950.2</v>
          </cell>
          <cell r="N669">
            <v>12653.963312986738</v>
          </cell>
          <cell r="O669">
            <v>19399.24998639138</v>
          </cell>
        </row>
        <row r="670">
          <cell r="C670" t="str">
            <v>10881</v>
          </cell>
          <cell r="D670" t="str">
            <v>รพ.บัวใหญ่</v>
          </cell>
          <cell r="E670" t="str">
            <v>รพช.</v>
          </cell>
          <cell r="F670">
            <v>13</v>
          </cell>
          <cell r="G670" t="str">
            <v>รพช. M2 &gt;100</v>
          </cell>
          <cell r="H670">
            <v>97251498.170000002</v>
          </cell>
          <cell r="I670">
            <v>104661</v>
          </cell>
          <cell r="J670">
            <v>929.20474837809695</v>
          </cell>
          <cell r="K670">
            <v>799.42025929244869</v>
          </cell>
          <cell r="L670">
            <v>80783846.099999994</v>
          </cell>
          <cell r="M670">
            <v>5690.21</v>
          </cell>
          <cell r="N670">
            <v>14196.988529421584</v>
          </cell>
          <cell r="O670">
            <v>18014.943161409661</v>
          </cell>
        </row>
        <row r="671">
          <cell r="C671" t="str">
            <v>10882</v>
          </cell>
          <cell r="D671" t="str">
            <v>รพ.ประทาย</v>
          </cell>
          <cell r="E671" t="str">
            <v>รพช.</v>
          </cell>
          <cell r="F671">
            <v>10</v>
          </cell>
          <cell r="G671" t="str">
            <v>รพช.F1 50,000-100,000</v>
          </cell>
          <cell r="H671">
            <v>53154480.979999997</v>
          </cell>
          <cell r="I671">
            <v>74082</v>
          </cell>
          <cell r="J671">
            <v>717.50871979698172</v>
          </cell>
          <cell r="K671">
            <v>807.02104028137239</v>
          </cell>
          <cell r="L671">
            <v>20935631.010000002</v>
          </cell>
          <cell r="M671">
            <v>1814.86</v>
          </cell>
          <cell r="N671">
            <v>11535.672729576938</v>
          </cell>
          <cell r="O671">
            <v>16973.737951004379</v>
          </cell>
        </row>
        <row r="672">
          <cell r="C672" t="str">
            <v>10883</v>
          </cell>
          <cell r="D672" t="str">
            <v>รพ.ปักธงชัย</v>
          </cell>
          <cell r="E672" t="str">
            <v>รพช.</v>
          </cell>
          <cell r="F672">
            <v>10</v>
          </cell>
          <cell r="G672" t="str">
            <v>รพช.F1 50,000-100,000</v>
          </cell>
          <cell r="H672">
            <v>81602530.109999999</v>
          </cell>
          <cell r="I672">
            <v>106971</v>
          </cell>
          <cell r="J672">
            <v>762.84722130296996</v>
          </cell>
          <cell r="K672">
            <v>807.02104028137239</v>
          </cell>
          <cell r="L672">
            <v>34302150.659999996</v>
          </cell>
          <cell r="M672">
            <v>3267.36</v>
          </cell>
          <cell r="N672">
            <v>10498.430127075068</v>
          </cell>
          <cell r="O672">
            <v>16973.737951004379</v>
          </cell>
        </row>
        <row r="673">
          <cell r="C673" t="str">
            <v>10884</v>
          </cell>
          <cell r="D673" t="str">
            <v>รพ.พิมาย</v>
          </cell>
          <cell r="E673" t="str">
            <v>รพช.</v>
          </cell>
          <cell r="F673">
            <v>15</v>
          </cell>
          <cell r="G673" t="str">
            <v>รพท. M1 &gt;200</v>
          </cell>
          <cell r="H673">
            <v>91395422.549999997</v>
          </cell>
          <cell r="I673">
            <v>117831</v>
          </cell>
          <cell r="J673">
            <v>775.64836545561013</v>
          </cell>
          <cell r="K673">
            <v>858.39261825701305</v>
          </cell>
          <cell r="L673">
            <v>90911143.909999996</v>
          </cell>
          <cell r="M673">
            <v>8169</v>
          </cell>
          <cell r="N673">
            <v>11128.797148977843</v>
          </cell>
          <cell r="O673">
            <v>18079.777987795933</v>
          </cell>
        </row>
        <row r="674">
          <cell r="C674" t="str">
            <v>10885</v>
          </cell>
          <cell r="D674" t="str">
            <v>รพ.ห้วยแถลง</v>
          </cell>
          <cell r="E674" t="str">
            <v>รพช.</v>
          </cell>
          <cell r="F674">
            <v>6</v>
          </cell>
          <cell r="G674" t="str">
            <v>รพช.F2 30,000 - 60,000</v>
          </cell>
          <cell r="H674">
            <v>56979124.100000001</v>
          </cell>
          <cell r="I674">
            <v>73599</v>
          </cell>
          <cell r="J674">
            <v>774.18340058968192</v>
          </cell>
          <cell r="K674">
            <v>820.76520407909777</v>
          </cell>
          <cell r="L674">
            <v>26698125.629999999</v>
          </cell>
          <cell r="M674">
            <v>1739.61</v>
          </cell>
          <cell r="N674">
            <v>15347.190249538689</v>
          </cell>
          <cell r="O674">
            <v>19399.24998639138</v>
          </cell>
        </row>
        <row r="675">
          <cell r="C675" t="str">
            <v>10886</v>
          </cell>
          <cell r="D675" t="str">
            <v>รพ.ชุมพวง</v>
          </cell>
          <cell r="E675" t="str">
            <v>รพช.</v>
          </cell>
          <cell r="F675">
            <v>10</v>
          </cell>
          <cell r="G675" t="str">
            <v>รพช.F1 50,000-100,000</v>
          </cell>
          <cell r="H675">
            <v>60872818.259999998</v>
          </cell>
          <cell r="I675">
            <v>78827</v>
          </cell>
          <cell r="J675">
            <v>772.2330960203991</v>
          </cell>
          <cell r="K675">
            <v>807.02104028137239</v>
          </cell>
          <cell r="L675">
            <v>21396288.079999998</v>
          </cell>
          <cell r="M675">
            <v>2078.8200000000002</v>
          </cell>
          <cell r="N675">
            <v>10292.515985029968</v>
          </cell>
          <cell r="O675">
            <v>16973.737951004379</v>
          </cell>
        </row>
        <row r="676">
          <cell r="C676" t="str">
            <v>10887</v>
          </cell>
          <cell r="D676" t="str">
            <v>รพ.สูงเนิน</v>
          </cell>
          <cell r="E676" t="str">
            <v>รพช.</v>
          </cell>
          <cell r="F676">
            <v>10</v>
          </cell>
          <cell r="G676" t="str">
            <v>รพช.F1 50,000-100,000</v>
          </cell>
          <cell r="H676">
            <v>67393665.489999995</v>
          </cell>
          <cell r="I676">
            <v>106227</v>
          </cell>
          <cell r="J676">
            <v>634.4306578365198</v>
          </cell>
          <cell r="K676">
            <v>807.02104028137239</v>
          </cell>
          <cell r="L676">
            <v>29363552.629999999</v>
          </cell>
          <cell r="M676">
            <v>2492.79</v>
          </cell>
          <cell r="N676">
            <v>11779.392820895462</v>
          </cell>
          <cell r="O676">
            <v>16973.737951004379</v>
          </cell>
        </row>
        <row r="677">
          <cell r="C677" t="str">
            <v>10888</v>
          </cell>
          <cell r="D677" t="str">
            <v>รพ.ขามทะเลสอ</v>
          </cell>
          <cell r="E677" t="str">
            <v>รพช.</v>
          </cell>
          <cell r="F677">
            <v>5</v>
          </cell>
          <cell r="G677" t="str">
            <v>รพช.F2 &lt;=30,000</v>
          </cell>
          <cell r="H677">
            <v>33642441.359999999</v>
          </cell>
          <cell r="I677">
            <v>48032</v>
          </cell>
          <cell r="J677">
            <v>700.41725016655562</v>
          </cell>
          <cell r="K677">
            <v>884.79288545402824</v>
          </cell>
          <cell r="L677">
            <v>15533932.25</v>
          </cell>
          <cell r="M677">
            <v>902.65</v>
          </cell>
          <cell r="N677">
            <v>17209.253032736942</v>
          </cell>
          <cell r="O677">
            <v>21024.811224353602</v>
          </cell>
        </row>
        <row r="678">
          <cell r="C678" t="str">
            <v>10889</v>
          </cell>
          <cell r="D678" t="str">
            <v>รพ.สีคิ้ว</v>
          </cell>
          <cell r="E678" t="str">
            <v>รพช.</v>
          </cell>
          <cell r="F678">
            <v>10</v>
          </cell>
          <cell r="G678" t="str">
            <v>รพช.F1 50,000-100,000</v>
          </cell>
          <cell r="H678">
            <v>89460243.019999996</v>
          </cell>
          <cell r="I678">
            <v>132169</v>
          </cell>
          <cell r="J678">
            <v>676.86252464647532</v>
          </cell>
          <cell r="K678">
            <v>807.02104028137239</v>
          </cell>
          <cell r="L678">
            <v>47622005.829999998</v>
          </cell>
          <cell r="M678">
            <v>4297.49</v>
          </cell>
          <cell r="N678">
            <v>11081.353494714356</v>
          </cell>
          <cell r="O678">
            <v>16973.737951004379</v>
          </cell>
        </row>
        <row r="679">
          <cell r="C679" t="str">
            <v>10890</v>
          </cell>
          <cell r="D679" t="str">
            <v>รพ.ปากช่องนานา</v>
          </cell>
          <cell r="E679" t="str">
            <v>รพท.</v>
          </cell>
          <cell r="F679">
            <v>15</v>
          </cell>
          <cell r="G679" t="str">
            <v>รพท. M1 &gt;200</v>
          </cell>
          <cell r="H679">
            <v>179255361.71000001</v>
          </cell>
          <cell r="I679">
            <v>208933</v>
          </cell>
          <cell r="J679">
            <v>857.95619509603557</v>
          </cell>
          <cell r="K679">
            <v>858.39261825701305</v>
          </cell>
          <cell r="L679">
            <v>141768937.97</v>
          </cell>
          <cell r="M679">
            <v>8578.6200000000008</v>
          </cell>
          <cell r="N679">
            <v>16525.844246510511</v>
          </cell>
          <cell r="O679">
            <v>18079.777987795933</v>
          </cell>
        </row>
        <row r="680">
          <cell r="C680" t="str">
            <v>10891</v>
          </cell>
          <cell r="D680" t="str">
            <v xml:space="preserve">รพ.หนองบุญมาก </v>
          </cell>
          <cell r="E680" t="str">
            <v>รพช.</v>
          </cell>
          <cell r="F680">
            <v>6</v>
          </cell>
          <cell r="G680" t="str">
            <v>รพช.F2 30,000 - 60,000</v>
          </cell>
          <cell r="H680">
            <v>44873296.060000002</v>
          </cell>
          <cell r="I680">
            <v>61749</v>
          </cell>
          <cell r="J680">
            <v>726.70482210238231</v>
          </cell>
          <cell r="K680">
            <v>820.76520407909777</v>
          </cell>
          <cell r="L680">
            <v>20215292.93</v>
          </cell>
          <cell r="M680">
            <v>1408.67</v>
          </cell>
          <cell r="N680">
            <v>14350.623588207316</v>
          </cell>
          <cell r="O680">
            <v>19399.24998639138</v>
          </cell>
        </row>
        <row r="681">
          <cell r="C681" t="str">
            <v>10892</v>
          </cell>
          <cell r="D681" t="str">
            <v>รพ.แก้งสนามนาง</v>
          </cell>
          <cell r="E681" t="str">
            <v>รพช.</v>
          </cell>
          <cell r="F681">
            <v>5</v>
          </cell>
          <cell r="G681" t="str">
            <v>รพช.F2 &lt;=30,000</v>
          </cell>
          <cell r="H681">
            <v>34118198.079999998</v>
          </cell>
          <cell r="I681">
            <v>46772</v>
          </cell>
          <cell r="J681">
            <v>729.45775421192161</v>
          </cell>
          <cell r="K681">
            <v>884.79288545402824</v>
          </cell>
          <cell r="L681">
            <v>9003266.6400000006</v>
          </cell>
          <cell r="M681">
            <v>733.99</v>
          </cell>
          <cell r="N681">
            <v>12266.19795910026</v>
          </cell>
          <cell r="O681">
            <v>21024.811224353602</v>
          </cell>
        </row>
        <row r="682">
          <cell r="C682" t="str">
            <v>10893</v>
          </cell>
          <cell r="D682" t="str">
            <v>รพ.โนนแดง</v>
          </cell>
          <cell r="E682" t="str">
            <v>รพช.</v>
          </cell>
          <cell r="F682">
            <v>5</v>
          </cell>
          <cell r="G682" t="str">
            <v>รพช.F2 &lt;=30,000</v>
          </cell>
          <cell r="H682">
            <v>24741194.09</v>
          </cell>
          <cell r="I682">
            <v>35823</v>
          </cell>
          <cell r="J682">
            <v>690.65109259414339</v>
          </cell>
          <cell r="K682">
            <v>884.79288545402824</v>
          </cell>
          <cell r="L682">
            <v>13156466.869999999</v>
          </cell>
          <cell r="M682">
            <v>809.88</v>
          </cell>
          <cell r="N682">
            <v>16244.958351854595</v>
          </cell>
          <cell r="O682">
            <v>21024.811224353602</v>
          </cell>
        </row>
        <row r="683">
          <cell r="C683" t="str">
            <v>10894</v>
          </cell>
          <cell r="D683" t="str">
            <v>รพ.วังน้ำเขียว</v>
          </cell>
          <cell r="E683" t="str">
            <v>รพช.</v>
          </cell>
          <cell r="F683">
            <v>6</v>
          </cell>
          <cell r="G683" t="str">
            <v>รพช.F2 30,000 - 60,000</v>
          </cell>
          <cell r="H683">
            <v>27942359.050000001</v>
          </cell>
          <cell r="I683">
            <v>44043</v>
          </cell>
          <cell r="J683">
            <v>634.43360011806647</v>
          </cell>
          <cell r="K683">
            <v>820.76520407909777</v>
          </cell>
          <cell r="L683">
            <v>20065340.66</v>
          </cell>
          <cell r="M683">
            <v>1066</v>
          </cell>
          <cell r="N683">
            <v>18823.021257035649</v>
          </cell>
          <cell r="O683">
            <v>19399.24998639138</v>
          </cell>
        </row>
        <row r="684">
          <cell r="C684" t="str">
            <v>11602</v>
          </cell>
          <cell r="D684" t="str">
            <v>รพ.เฉลิมพระเกียรติสมเด็จย่า 100 ปี</v>
          </cell>
          <cell r="E684" t="str">
            <v>รพช.</v>
          </cell>
          <cell r="F684">
            <v>5</v>
          </cell>
          <cell r="G684" t="str">
            <v>รพช.F2 &lt;=30,000</v>
          </cell>
          <cell r="H684">
            <v>31572314.109999999</v>
          </cell>
          <cell r="I684">
            <v>29510</v>
          </cell>
          <cell r="J684">
            <v>1069.8852629617079</v>
          </cell>
          <cell r="K684">
            <v>884.79288545402824</v>
          </cell>
          <cell r="L684">
            <v>4417697.1399999997</v>
          </cell>
          <cell r="M684">
            <v>545.94000000000005</v>
          </cell>
          <cell r="N684">
            <v>8091.9096237681779</v>
          </cell>
          <cell r="O684">
            <v>21024.811224353602</v>
          </cell>
        </row>
        <row r="685">
          <cell r="C685" t="str">
            <v>11608</v>
          </cell>
          <cell r="D685" t="str">
            <v>รพ.ลำทะเมนชัย</v>
          </cell>
          <cell r="E685" t="str">
            <v>รพช.</v>
          </cell>
          <cell r="F685">
            <v>5</v>
          </cell>
          <cell r="G685" t="str">
            <v>รพช.F2 &lt;=30,000</v>
          </cell>
          <cell r="H685">
            <v>27090112.280000001</v>
          </cell>
          <cell r="I685">
            <v>41883</v>
          </cell>
          <cell r="J685">
            <v>646.80448582957285</v>
          </cell>
          <cell r="K685">
            <v>884.79288545402824</v>
          </cell>
          <cell r="L685">
            <v>10121050.949999999</v>
          </cell>
          <cell r="M685">
            <v>824.19</v>
          </cell>
          <cell r="N685">
            <v>12279.997270046953</v>
          </cell>
          <cell r="O685">
            <v>21024.811224353602</v>
          </cell>
        </row>
        <row r="686">
          <cell r="C686" t="str">
            <v>22456</v>
          </cell>
          <cell r="D686" t="str">
            <v>รพ.พระทองคำ เฉลิมพระเกียรติ 80 พรรษา</v>
          </cell>
          <cell r="E686" t="str">
            <v>รพช.</v>
          </cell>
          <cell r="F686">
            <v>6</v>
          </cell>
          <cell r="G686" t="str">
            <v>รพช.F2 30,000 - 60,000</v>
          </cell>
          <cell r="H686">
            <v>35877735.740000002</v>
          </cell>
          <cell r="I686">
            <v>44329</v>
          </cell>
          <cell r="J686">
            <v>809.35134426673289</v>
          </cell>
          <cell r="K686">
            <v>820.76520407909777</v>
          </cell>
          <cell r="L686">
            <v>10693801.710000001</v>
          </cell>
          <cell r="M686">
            <v>911.56</v>
          </cell>
          <cell r="N686">
            <v>11731.319616920446</v>
          </cell>
          <cell r="O686">
            <v>19399.24998639138</v>
          </cell>
        </row>
        <row r="687">
          <cell r="C687" t="str">
            <v>23839</v>
          </cell>
          <cell r="D687" t="str">
            <v xml:space="preserve">รพ.เทพรัตน์นครราชสีมา </v>
          </cell>
          <cell r="E687" t="str">
            <v>รพท.</v>
          </cell>
          <cell r="F687">
            <v>14</v>
          </cell>
          <cell r="G687" t="str">
            <v>รพท. M1 &lt;=200</v>
          </cell>
          <cell r="H687">
            <v>90759691.510000005</v>
          </cell>
          <cell r="I687">
            <v>131545</v>
          </cell>
          <cell r="J687">
            <v>689.95166300505537</v>
          </cell>
          <cell r="K687">
            <v>978.68176056760558</v>
          </cell>
          <cell r="L687">
            <v>136198954.5</v>
          </cell>
          <cell r="M687">
            <v>9925.98</v>
          </cell>
          <cell r="N687">
            <v>13721.461709574269</v>
          </cell>
          <cell r="O687">
            <v>23210.854835844948</v>
          </cell>
        </row>
        <row r="688">
          <cell r="C688" t="str">
            <v>24692</v>
          </cell>
          <cell r="D688" t="str">
            <v>รพ.เฉลิมพระเกียรติ</v>
          </cell>
          <cell r="E688" t="str">
            <v>รพช.</v>
          </cell>
          <cell r="F688">
            <v>4</v>
          </cell>
          <cell r="G688" t="str">
            <v>รพช.F3 &gt;=25,000</v>
          </cell>
          <cell r="H688">
            <v>20505764.34</v>
          </cell>
          <cell r="I688">
            <v>54353</v>
          </cell>
          <cell r="J688">
            <v>377.27014773793536</v>
          </cell>
          <cell r="K688">
            <v>842.55929492181929</v>
          </cell>
          <cell r="L688">
            <v>7553532.9699999997</v>
          </cell>
          <cell r="M688">
            <v>644.02</v>
          </cell>
          <cell r="N688">
            <v>11728.724216639235</v>
          </cell>
          <cell r="O688">
            <v>19956.772351273976</v>
          </cell>
        </row>
        <row r="689">
          <cell r="C689" t="str">
            <v>27839</v>
          </cell>
          <cell r="D689" t="str">
            <v>รพ.บัวลาย</v>
          </cell>
          <cell r="E689" t="str">
            <v>รพช.</v>
          </cell>
          <cell r="F689">
            <v>3</v>
          </cell>
          <cell r="G689" t="str">
            <v>รพช.F3 15,000-25,000</v>
          </cell>
          <cell r="H689">
            <v>17203055.859999999</v>
          </cell>
          <cell r="I689">
            <v>26868</v>
          </cell>
          <cell r="J689">
            <v>640.28047714753609</v>
          </cell>
          <cell r="K689">
            <v>765.30473091970157</v>
          </cell>
          <cell r="L689">
            <v>4145623.08</v>
          </cell>
          <cell r="M689">
            <v>402.84</v>
          </cell>
          <cell r="N689">
            <v>10290.991659219542</v>
          </cell>
          <cell r="O689">
            <v>19552.594009886914</v>
          </cell>
        </row>
        <row r="690">
          <cell r="C690" t="str">
            <v>27840</v>
          </cell>
          <cell r="D690" t="str">
            <v>รพ.สีดา</v>
          </cell>
          <cell r="E690" t="str">
            <v>รพช.</v>
          </cell>
          <cell r="F690">
            <v>3</v>
          </cell>
          <cell r="G690" t="str">
            <v>รพช.F3 15,000-25,000</v>
          </cell>
          <cell r="H690">
            <v>15091477.52</v>
          </cell>
          <cell r="I690">
            <v>28127</v>
          </cell>
          <cell r="J690">
            <v>536.54771287375115</v>
          </cell>
          <cell r="K690">
            <v>765.30473091970157</v>
          </cell>
          <cell r="L690">
            <v>5400034.6399999997</v>
          </cell>
          <cell r="M690">
            <v>540.73</v>
          </cell>
          <cell r="N690">
            <v>9986.5637933904163</v>
          </cell>
          <cell r="O690">
            <v>19552.594009886914</v>
          </cell>
        </row>
        <row r="691">
          <cell r="C691" t="str">
            <v>27841</v>
          </cell>
          <cell r="D691" t="str">
            <v>รพ.เทพารักษ์</v>
          </cell>
          <cell r="E691" t="str">
            <v>รพช.</v>
          </cell>
          <cell r="F691">
            <v>3</v>
          </cell>
          <cell r="G691" t="str">
            <v>รพช.F3 15,000-25,000</v>
          </cell>
          <cell r="H691">
            <v>11994865.52</v>
          </cell>
          <cell r="I691">
            <v>34704</v>
          </cell>
          <cell r="J691">
            <v>345.63351544490547</v>
          </cell>
          <cell r="K691">
            <v>765.30473091970157</v>
          </cell>
          <cell r="L691">
            <v>8716503.4800000004</v>
          </cell>
          <cell r="M691">
            <v>652.36</v>
          </cell>
          <cell r="N691">
            <v>13361.492856704886</v>
          </cell>
          <cell r="O691">
            <v>19552.594009886914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C693" t="str">
            <v>10667</v>
          </cell>
          <cell r="D693" t="str">
            <v>รพ.บุรีรัมย์</v>
          </cell>
          <cell r="E693" t="str">
            <v>รพศ.</v>
          </cell>
          <cell r="F693">
            <v>19</v>
          </cell>
          <cell r="G693" t="str">
            <v>รพศ.A &gt;700 to &lt;1000</v>
          </cell>
          <cell r="H693">
            <v>336192992.27999997</v>
          </cell>
          <cell r="I693">
            <v>322129</v>
          </cell>
          <cell r="J693">
            <v>1043.6595037391851</v>
          </cell>
          <cell r="K693">
            <v>1188.60392641523</v>
          </cell>
          <cell r="L693">
            <v>802825077.47000003</v>
          </cell>
          <cell r="M693">
            <v>51079</v>
          </cell>
          <cell r="N693">
            <v>15717.321746118758</v>
          </cell>
          <cell r="O693">
            <v>14966.876728367533</v>
          </cell>
        </row>
        <row r="694">
          <cell r="C694" t="str">
            <v>10895</v>
          </cell>
          <cell r="D694" t="str">
            <v>รพ.คูเมือง</v>
          </cell>
          <cell r="E694" t="str">
            <v>รพช.</v>
          </cell>
          <cell r="F694">
            <v>9</v>
          </cell>
          <cell r="G694" t="str">
            <v>รพช.F1 &lt;=50,000</v>
          </cell>
          <cell r="H694">
            <v>53074413.229999997</v>
          </cell>
          <cell r="I694">
            <v>70357</v>
          </cell>
          <cell r="J694">
            <v>754.35867404806913</v>
          </cell>
          <cell r="K694">
            <v>810.90815440706058</v>
          </cell>
          <cell r="L694">
            <v>30584846.059999999</v>
          </cell>
          <cell r="M694">
            <v>1724.08</v>
          </cell>
          <cell r="N694">
            <v>17739.806772307551</v>
          </cell>
          <cell r="O694">
            <v>20210.104395758088</v>
          </cell>
        </row>
        <row r="695">
          <cell r="C695" t="str">
            <v>10896</v>
          </cell>
          <cell r="D695" t="str">
            <v>รพ.กระสัง</v>
          </cell>
          <cell r="E695" t="str">
            <v>รพช.</v>
          </cell>
          <cell r="F695">
            <v>7</v>
          </cell>
          <cell r="G695" t="str">
            <v>รพช.F2 60,000-90,000</v>
          </cell>
          <cell r="H695">
            <v>53150966.289999999</v>
          </cell>
          <cell r="I695">
            <v>76137</v>
          </cell>
          <cell r="J695">
            <v>698.09640897329814</v>
          </cell>
          <cell r="K695">
            <v>907.15888629902452</v>
          </cell>
          <cell r="L695">
            <v>27760388.98</v>
          </cell>
          <cell r="M695">
            <v>2600.14</v>
          </cell>
          <cell r="N695">
            <v>10676.49779627251</v>
          </cell>
          <cell r="O695">
            <v>22807.987436377582</v>
          </cell>
        </row>
        <row r="696">
          <cell r="C696" t="str">
            <v>10897</v>
          </cell>
          <cell r="D696" t="str">
            <v>รพ.นางรอง</v>
          </cell>
          <cell r="E696" t="str">
            <v>รพท.</v>
          </cell>
          <cell r="F696">
            <v>17</v>
          </cell>
          <cell r="G696" t="str">
            <v>รพท.S &gt;400</v>
          </cell>
          <cell r="H696">
            <v>144443440.19999999</v>
          </cell>
          <cell r="I696">
            <v>173819</v>
          </cell>
          <cell r="J696">
            <v>830.99914393708389</v>
          </cell>
          <cell r="K696">
            <v>995.48779187144828</v>
          </cell>
          <cell r="L696">
            <v>202543813.33000001</v>
          </cell>
          <cell r="M696">
            <v>15676.11</v>
          </cell>
          <cell r="N696">
            <v>12920.540448491367</v>
          </cell>
          <cell r="O696">
            <v>16509.344630923799</v>
          </cell>
        </row>
        <row r="697">
          <cell r="C697" t="str">
            <v>10898</v>
          </cell>
          <cell r="D697" t="str">
            <v>รพ.หนองกี่</v>
          </cell>
          <cell r="E697" t="str">
            <v>รพช.</v>
          </cell>
          <cell r="F697">
            <v>6</v>
          </cell>
          <cell r="G697" t="str">
            <v>รพช.F2 30,000 - 60,000</v>
          </cell>
          <cell r="H697">
            <v>47594225.18</v>
          </cell>
          <cell r="I697">
            <v>72845</v>
          </cell>
          <cell r="J697">
            <v>653.36296492552685</v>
          </cell>
          <cell r="K697">
            <v>820.76520407909777</v>
          </cell>
          <cell r="L697">
            <v>23424968.780000001</v>
          </cell>
          <cell r="M697">
            <v>1988.56</v>
          </cell>
          <cell r="N697">
            <v>11779.865219052985</v>
          </cell>
          <cell r="O697">
            <v>19399.24998639138</v>
          </cell>
        </row>
        <row r="698">
          <cell r="C698" t="str">
            <v>10899</v>
          </cell>
          <cell r="D698" t="str">
            <v>รพ.ละหานทราย</v>
          </cell>
          <cell r="E698" t="str">
            <v>รพช.</v>
          </cell>
          <cell r="F698">
            <v>10</v>
          </cell>
          <cell r="G698" t="str">
            <v>รพช.F1 50,000-100,000</v>
          </cell>
          <cell r="H698">
            <v>52931270.039999999</v>
          </cell>
          <cell r="I698">
            <v>83181</v>
          </cell>
          <cell r="J698">
            <v>636.33846719803796</v>
          </cell>
          <cell r="K698">
            <v>807.02104028137239</v>
          </cell>
          <cell r="L698">
            <v>38685437.079999998</v>
          </cell>
          <cell r="M698">
            <v>3197.73</v>
          </cell>
          <cell r="N698">
            <v>12097.780950862018</v>
          </cell>
          <cell r="O698">
            <v>16973.737951004379</v>
          </cell>
        </row>
        <row r="699">
          <cell r="C699" t="str">
            <v>10900</v>
          </cell>
          <cell r="D699" t="str">
            <v>รพ.ประโคนชัย</v>
          </cell>
          <cell r="E699" t="str">
            <v>รพช.</v>
          </cell>
          <cell r="F699">
            <v>13</v>
          </cell>
          <cell r="G699" t="str">
            <v>รพช. M2 &gt;100</v>
          </cell>
          <cell r="H699">
            <v>82279672.569999993</v>
          </cell>
          <cell r="I699">
            <v>119304</v>
          </cell>
          <cell r="J699">
            <v>689.66398922081396</v>
          </cell>
          <cell r="K699">
            <v>799.42025929244869</v>
          </cell>
          <cell r="L699">
            <v>51766483.07</v>
          </cell>
          <cell r="M699">
            <v>5814.32</v>
          </cell>
          <cell r="N699">
            <v>8903.2738256580305</v>
          </cell>
          <cell r="O699">
            <v>18014.943161409661</v>
          </cell>
        </row>
        <row r="700">
          <cell r="C700" t="str">
            <v>10901</v>
          </cell>
          <cell r="D700" t="str">
            <v>รพ.บ้านกรวด</v>
          </cell>
          <cell r="E700" t="str">
            <v>รพช.</v>
          </cell>
          <cell r="F700">
            <v>6</v>
          </cell>
          <cell r="G700" t="str">
            <v>รพช.F2 30,000 - 60,000</v>
          </cell>
          <cell r="H700">
            <v>44897243.770000003</v>
          </cell>
          <cell r="I700">
            <v>82576</v>
          </cell>
          <cell r="J700">
            <v>543.70814486049221</v>
          </cell>
          <cell r="K700">
            <v>820.76520407909777</v>
          </cell>
          <cell r="L700">
            <v>20746594.510000002</v>
          </cell>
          <cell r="M700">
            <v>1621.06</v>
          </cell>
          <cell r="N700">
            <v>12798.165712558452</v>
          </cell>
          <cell r="O700">
            <v>19399.24998639138</v>
          </cell>
        </row>
        <row r="701">
          <cell r="C701" t="str">
            <v>10902</v>
          </cell>
          <cell r="D701" t="str">
            <v>รพ.พุทไธสง</v>
          </cell>
          <cell r="E701" t="str">
            <v>รพช.</v>
          </cell>
          <cell r="F701">
            <v>9</v>
          </cell>
          <cell r="G701" t="str">
            <v>รพช.F1 &lt;=50,000</v>
          </cell>
          <cell r="H701">
            <v>41549939.439999998</v>
          </cell>
          <cell r="I701">
            <v>63655</v>
          </cell>
          <cell r="J701">
            <v>652.73646123635217</v>
          </cell>
          <cell r="K701">
            <v>810.90815440706058</v>
          </cell>
          <cell r="L701">
            <v>20023364.079999998</v>
          </cell>
          <cell r="M701">
            <v>2009.49</v>
          </cell>
          <cell r="N701">
            <v>9964.4009574568663</v>
          </cell>
          <cell r="O701">
            <v>20210.104395758088</v>
          </cell>
        </row>
        <row r="702">
          <cell r="C702" t="str">
            <v>10904</v>
          </cell>
          <cell r="D702" t="str">
            <v>รพ.ลำปลายมาศ</v>
          </cell>
          <cell r="E702" t="str">
            <v>รพช.</v>
          </cell>
          <cell r="F702">
            <v>13</v>
          </cell>
          <cell r="G702" t="str">
            <v>รพช. M2 &gt;100</v>
          </cell>
          <cell r="H702">
            <v>81894002.650000006</v>
          </cell>
          <cell r="I702">
            <v>113566</v>
          </cell>
          <cell r="J702">
            <v>721.11373694591691</v>
          </cell>
          <cell r="K702">
            <v>799.42025929244869</v>
          </cell>
          <cell r="L702">
            <v>63446053.560000002</v>
          </cell>
          <cell r="M702">
            <v>6426.34</v>
          </cell>
          <cell r="N702">
            <v>9872.8130724487037</v>
          </cell>
          <cell r="O702">
            <v>18014.943161409661</v>
          </cell>
        </row>
        <row r="703">
          <cell r="C703" t="str">
            <v>10905</v>
          </cell>
          <cell r="D703" t="str">
            <v>รพ.สตึก</v>
          </cell>
          <cell r="E703" t="str">
            <v>รพช.</v>
          </cell>
          <cell r="F703">
            <v>13</v>
          </cell>
          <cell r="G703" t="str">
            <v>รพช. M2 &gt;100</v>
          </cell>
          <cell r="H703">
            <v>60683817.740000002</v>
          </cell>
          <cell r="I703">
            <v>95561</v>
          </cell>
          <cell r="J703">
            <v>635.02702713450049</v>
          </cell>
          <cell r="K703">
            <v>799.42025929244869</v>
          </cell>
          <cell r="L703">
            <v>41303016.009999998</v>
          </cell>
          <cell r="M703">
            <v>2855.72</v>
          </cell>
          <cell r="N703">
            <v>14463.258306136457</v>
          </cell>
          <cell r="O703">
            <v>18014.943161409661</v>
          </cell>
        </row>
        <row r="704">
          <cell r="C704" t="str">
            <v>10906</v>
          </cell>
          <cell r="D704" t="str">
            <v>รพ.ปะคำ</v>
          </cell>
          <cell r="E704" t="str">
            <v>รพช.</v>
          </cell>
          <cell r="F704">
            <v>6</v>
          </cell>
          <cell r="G704" t="str">
            <v>รพช.F2 30,000 - 60,000</v>
          </cell>
          <cell r="H704">
            <v>30091046.100000001</v>
          </cell>
          <cell r="I704">
            <v>43467</v>
          </cell>
          <cell r="J704">
            <v>692.27335910000693</v>
          </cell>
          <cell r="K704">
            <v>820.76520407909777</v>
          </cell>
          <cell r="L704">
            <v>13966634.77</v>
          </cell>
          <cell r="M704">
            <v>1043.1199999999999</v>
          </cell>
          <cell r="N704">
            <v>13389.288643684333</v>
          </cell>
          <cell r="O704">
            <v>19399.24998639138</v>
          </cell>
        </row>
        <row r="705">
          <cell r="C705" t="str">
            <v>10907</v>
          </cell>
          <cell r="D705" t="str">
            <v>รพ.นาโพธิ์</v>
          </cell>
          <cell r="E705" t="str">
            <v>รพช.</v>
          </cell>
          <cell r="F705">
            <v>5</v>
          </cell>
          <cell r="G705" t="str">
            <v>รพช.F2 &lt;=30,000</v>
          </cell>
          <cell r="H705">
            <v>30040374.760000002</v>
          </cell>
          <cell r="I705">
            <v>39785</v>
          </cell>
          <cell r="J705">
            <v>755.06785874073148</v>
          </cell>
          <cell r="K705">
            <v>884.79288545402824</v>
          </cell>
          <cell r="L705">
            <v>11193945.07</v>
          </cell>
          <cell r="M705">
            <v>951.37</v>
          </cell>
          <cell r="N705">
            <v>11766.132072695165</v>
          </cell>
          <cell r="O705">
            <v>21024.811224353602</v>
          </cell>
        </row>
        <row r="706">
          <cell r="C706" t="str">
            <v>10908</v>
          </cell>
          <cell r="D706" t="str">
            <v>รพ.หนองหงส์</v>
          </cell>
          <cell r="E706" t="str">
            <v>รพช.</v>
          </cell>
          <cell r="F706">
            <v>6</v>
          </cell>
          <cell r="G706" t="str">
            <v>รพช.F2 30,000 - 60,000</v>
          </cell>
          <cell r="H706">
            <v>37889115.200000003</v>
          </cell>
          <cell r="I706">
            <v>62102</v>
          </cell>
          <cell r="J706">
            <v>610.11103024057206</v>
          </cell>
          <cell r="K706">
            <v>820.76520407909777</v>
          </cell>
          <cell r="L706">
            <v>12394611.73</v>
          </cell>
          <cell r="M706">
            <v>1314.13</v>
          </cell>
          <cell r="N706">
            <v>9431.8003013400503</v>
          </cell>
          <cell r="O706">
            <v>19399.24998639138</v>
          </cell>
        </row>
        <row r="707">
          <cell r="C707" t="str">
            <v>10909</v>
          </cell>
          <cell r="D707" t="str">
            <v>รพ.พลับพลาชัย</v>
          </cell>
          <cell r="E707" t="str">
            <v>รพช.</v>
          </cell>
          <cell r="F707">
            <v>6</v>
          </cell>
          <cell r="G707" t="str">
            <v>รพช.F2 30,000 - 60,000</v>
          </cell>
          <cell r="H707">
            <v>28894330.550000001</v>
          </cell>
          <cell r="I707">
            <v>48096</v>
          </cell>
          <cell r="J707">
            <v>600.76369240685301</v>
          </cell>
          <cell r="K707">
            <v>820.76520407909777</v>
          </cell>
          <cell r="L707">
            <v>14497666.890000001</v>
          </cell>
          <cell r="M707">
            <v>1947</v>
          </cell>
          <cell r="N707">
            <v>7446.1565947611716</v>
          </cell>
          <cell r="O707">
            <v>19399.24998639138</v>
          </cell>
        </row>
        <row r="708">
          <cell r="C708" t="str">
            <v>10910</v>
          </cell>
          <cell r="D708" t="str">
            <v>รพ.ห้วยราช</v>
          </cell>
          <cell r="E708" t="str">
            <v>รพช.</v>
          </cell>
          <cell r="F708">
            <v>5</v>
          </cell>
          <cell r="G708" t="str">
            <v>รพช.F2 &lt;=30,000</v>
          </cell>
          <cell r="H708">
            <v>21055629.129999999</v>
          </cell>
          <cell r="I708">
            <v>38613</v>
          </cell>
          <cell r="J708">
            <v>545.2989700359982</v>
          </cell>
          <cell r="K708">
            <v>884.79288545402824</v>
          </cell>
          <cell r="L708">
            <v>17335530.800000001</v>
          </cell>
          <cell r="M708">
            <v>968.06</v>
          </cell>
          <cell r="N708">
            <v>17907.496229572549</v>
          </cell>
          <cell r="O708">
            <v>21024.811224353602</v>
          </cell>
        </row>
        <row r="709">
          <cell r="C709" t="str">
            <v>10911</v>
          </cell>
          <cell r="D709" t="str">
            <v>รพ.โนนสุวรรณ</v>
          </cell>
          <cell r="E709" t="str">
            <v>รพช.</v>
          </cell>
          <cell r="F709">
            <v>5</v>
          </cell>
          <cell r="G709" t="str">
            <v>รพช.F2 &lt;=30,000</v>
          </cell>
          <cell r="H709">
            <v>21749744.059999999</v>
          </cell>
          <cell r="I709">
            <v>31898</v>
          </cell>
          <cell r="J709">
            <v>681.85290801931149</v>
          </cell>
          <cell r="K709">
            <v>884.79288545402824</v>
          </cell>
          <cell r="L709">
            <v>10109015.43</v>
          </cell>
          <cell r="M709">
            <v>710.27</v>
          </cell>
          <cell r="N709">
            <v>14232.637489968603</v>
          </cell>
          <cell r="O709">
            <v>21024.811224353602</v>
          </cell>
        </row>
        <row r="710">
          <cell r="C710" t="str">
            <v>10912</v>
          </cell>
          <cell r="D710" t="str">
            <v>รพ.ชำนิ</v>
          </cell>
          <cell r="E710" t="str">
            <v>รพช.</v>
          </cell>
          <cell r="F710">
            <v>5</v>
          </cell>
          <cell r="G710" t="str">
            <v>รพช.F2 &lt;=30,000</v>
          </cell>
          <cell r="H710">
            <v>26263577.399999999</v>
          </cell>
          <cell r="I710">
            <v>49744</v>
          </cell>
          <cell r="J710">
            <v>527.97477886780314</v>
          </cell>
          <cell r="K710">
            <v>884.79288545402824</v>
          </cell>
          <cell r="L710">
            <v>11982193.609999999</v>
          </cell>
          <cell r="M710">
            <v>1094.73</v>
          </cell>
          <cell r="N710">
            <v>10945.341417518473</v>
          </cell>
          <cell r="O710">
            <v>21024.811224353602</v>
          </cell>
        </row>
        <row r="711">
          <cell r="C711" t="str">
            <v>10913</v>
          </cell>
          <cell r="D711" t="str">
            <v>รพ.บ้านใหม่ไชยพจน์</v>
          </cell>
          <cell r="E711" t="str">
            <v>รพช.</v>
          </cell>
          <cell r="F711">
            <v>5</v>
          </cell>
          <cell r="G711" t="str">
            <v>รพช.F2 &lt;=30,000</v>
          </cell>
          <cell r="H711">
            <v>27205600.699999999</v>
          </cell>
          <cell r="I711">
            <v>32750</v>
          </cell>
          <cell r="J711">
            <v>830.70536488549612</v>
          </cell>
          <cell r="K711">
            <v>884.79288545402824</v>
          </cell>
          <cell r="L711">
            <v>11606757.050000001</v>
          </cell>
          <cell r="M711">
            <v>388.71</v>
          </cell>
          <cell r="N711">
            <v>29859.682153790749</v>
          </cell>
          <cell r="O711">
            <v>21024.811224353602</v>
          </cell>
        </row>
        <row r="712">
          <cell r="C712" t="str">
            <v>10914</v>
          </cell>
          <cell r="D712" t="str">
            <v>รพ.โนนดินแดง</v>
          </cell>
          <cell r="E712" t="str">
            <v>รพช.</v>
          </cell>
          <cell r="F712">
            <v>5</v>
          </cell>
          <cell r="G712" t="str">
            <v>รพช.F2 &lt;=30,000</v>
          </cell>
          <cell r="H712">
            <v>23678017.379999999</v>
          </cell>
          <cell r="I712">
            <v>41178</v>
          </cell>
          <cell r="J712">
            <v>575.01620719801838</v>
          </cell>
          <cell r="K712">
            <v>884.79288545402824</v>
          </cell>
          <cell r="L712">
            <v>15259596.15</v>
          </cell>
          <cell r="M712">
            <v>804.54</v>
          </cell>
          <cell r="N712">
            <v>18966.858266835708</v>
          </cell>
          <cell r="O712">
            <v>21024.811224353602</v>
          </cell>
        </row>
        <row r="713">
          <cell r="C713" t="str">
            <v>11619</v>
          </cell>
          <cell r="D713" t="str">
            <v>รพ.เฉลิมพระเกียรติ</v>
          </cell>
          <cell r="E713" t="str">
            <v>รพช.</v>
          </cell>
          <cell r="F713">
            <v>5</v>
          </cell>
          <cell r="G713" t="str">
            <v>รพช.F2 &lt;=30,000</v>
          </cell>
          <cell r="H713">
            <v>28037869.59</v>
          </cell>
          <cell r="I713">
            <v>45052</v>
          </cell>
          <cell r="J713">
            <v>622.34461488946101</v>
          </cell>
          <cell r="K713">
            <v>884.79288545402824</v>
          </cell>
          <cell r="L713">
            <v>11548145.119999999</v>
          </cell>
          <cell r="M713">
            <v>761.71</v>
          </cell>
          <cell r="N713">
            <v>15160.815953578132</v>
          </cell>
          <cell r="O713">
            <v>21024.811224353602</v>
          </cell>
        </row>
        <row r="714">
          <cell r="C714" t="str">
            <v>23578</v>
          </cell>
          <cell r="D714" t="str">
            <v xml:space="preserve">รพ.แคนดง </v>
          </cell>
          <cell r="E714" t="str">
            <v>รพช.</v>
          </cell>
          <cell r="F714">
            <v>3</v>
          </cell>
          <cell r="G714" t="str">
            <v>รพช.F3 15,000-25,000</v>
          </cell>
          <cell r="H714">
            <v>21441192.699999999</v>
          </cell>
          <cell r="I714">
            <v>45264</v>
          </cell>
          <cell r="J714">
            <v>473.69195607988689</v>
          </cell>
          <cell r="K714">
            <v>765.30473091970157</v>
          </cell>
          <cell r="L714">
            <v>10922800.32</v>
          </cell>
          <cell r="M714">
            <v>894.82</v>
          </cell>
          <cell r="N714">
            <v>12206.701146599316</v>
          </cell>
          <cell r="O714">
            <v>19552.594009886914</v>
          </cell>
        </row>
        <row r="715">
          <cell r="C715" t="str">
            <v>28020</v>
          </cell>
          <cell r="D715" t="str">
            <v>รพ.บ้านด่าน</v>
          </cell>
          <cell r="E715" t="str">
            <v>รพช.</v>
          </cell>
          <cell r="F715">
            <v>5</v>
          </cell>
          <cell r="G715" t="str">
            <v>รพช.F2 &lt;=30,000</v>
          </cell>
          <cell r="H715">
            <v>15620197.17</v>
          </cell>
          <cell r="I715">
            <v>38980</v>
          </cell>
          <cell r="J715">
            <v>400.72337532067729</v>
          </cell>
          <cell r="K715">
            <v>884.79288545402824</v>
          </cell>
          <cell r="L715">
            <v>13704794.16</v>
          </cell>
          <cell r="M715">
            <v>975.56</v>
          </cell>
          <cell r="N715">
            <v>14048.130468653902</v>
          </cell>
          <cell r="O715">
            <v>21024.811224353602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C717" t="str">
            <v>10668</v>
          </cell>
          <cell r="D717" t="str">
            <v>รพ.สุรินทร์</v>
          </cell>
          <cell r="E717" t="str">
            <v>รพศ.</v>
          </cell>
          <cell r="F717">
            <v>19</v>
          </cell>
          <cell r="G717" t="str">
            <v>รพศ.A &gt;700 to &lt;1000</v>
          </cell>
          <cell r="H717">
            <v>354232057.94</v>
          </cell>
          <cell r="I717">
            <v>299863</v>
          </cell>
          <cell r="J717">
            <v>1181.3129927333482</v>
          </cell>
          <cell r="K717">
            <v>1188.60392641523</v>
          </cell>
          <cell r="L717">
            <v>701245722.17999995</v>
          </cell>
          <cell r="M717">
            <v>52800.58</v>
          </cell>
          <cell r="N717">
            <v>13281.023090655443</v>
          </cell>
          <cell r="O717">
            <v>14966.876728367533</v>
          </cell>
        </row>
        <row r="718">
          <cell r="C718" t="str">
            <v>10915</v>
          </cell>
          <cell r="D718" t="str">
            <v>รพ.ชุมพลบุรี</v>
          </cell>
          <cell r="E718" t="str">
            <v>รพช.</v>
          </cell>
          <cell r="F718">
            <v>6</v>
          </cell>
          <cell r="G718" t="str">
            <v>รพช.F2 30,000 - 60,000</v>
          </cell>
          <cell r="H718">
            <v>43278939.659999996</v>
          </cell>
          <cell r="I718">
            <v>58963</v>
          </cell>
          <cell r="J718">
            <v>734.0016562929294</v>
          </cell>
          <cell r="K718">
            <v>820.76520407909777</v>
          </cell>
          <cell r="L718">
            <v>15450063.029999999</v>
          </cell>
          <cell r="M718">
            <v>1314.6</v>
          </cell>
          <cell r="N718">
            <v>11752.672318575993</v>
          </cell>
          <cell r="O718">
            <v>19399.24998639138</v>
          </cell>
        </row>
        <row r="719">
          <cell r="C719" t="str">
            <v>10916</v>
          </cell>
          <cell r="D719" t="str">
            <v>รพ.ท่าตูม</v>
          </cell>
          <cell r="E719" t="str">
            <v>รพช.</v>
          </cell>
          <cell r="F719">
            <v>13</v>
          </cell>
          <cell r="G719" t="str">
            <v>รพช. M2 &gt;100</v>
          </cell>
          <cell r="H719">
            <v>76786619.859999999</v>
          </cell>
          <cell r="I719">
            <v>101627</v>
          </cell>
          <cell r="J719">
            <v>755.57302547551342</v>
          </cell>
          <cell r="K719">
            <v>799.42025929244869</v>
          </cell>
          <cell r="L719">
            <v>48259965.75</v>
          </cell>
          <cell r="M719">
            <v>3403.48</v>
          </cell>
          <cell r="N719">
            <v>14179.594341673816</v>
          </cell>
          <cell r="O719">
            <v>18014.943161409661</v>
          </cell>
        </row>
        <row r="720">
          <cell r="C720" t="str">
            <v>10917</v>
          </cell>
          <cell r="D720" t="str">
            <v>รพ.จอมพระ</v>
          </cell>
          <cell r="E720" t="str">
            <v>รพช.</v>
          </cell>
          <cell r="F720">
            <v>6</v>
          </cell>
          <cell r="G720" t="str">
            <v>รพช.F2 30,000 - 60,000</v>
          </cell>
          <cell r="H720">
            <v>33154510.469999999</v>
          </cell>
          <cell r="I720">
            <v>59792</v>
          </cell>
          <cell r="J720">
            <v>554.49743226518592</v>
          </cell>
          <cell r="K720">
            <v>820.76520407909777</v>
          </cell>
          <cell r="L720">
            <v>17727026.68</v>
          </cell>
          <cell r="M720">
            <v>1320.79</v>
          </cell>
          <cell r="N720">
            <v>13421.533082473368</v>
          </cell>
          <cell r="O720">
            <v>19399.24998639138</v>
          </cell>
        </row>
        <row r="721">
          <cell r="C721" t="str">
            <v>10918</v>
          </cell>
          <cell r="D721" t="str">
            <v>รพ.ปราสาท</v>
          </cell>
          <cell r="E721" t="str">
            <v>รพท.</v>
          </cell>
          <cell r="F721">
            <v>15</v>
          </cell>
          <cell r="G721" t="str">
            <v>รพท. M1 &gt;200</v>
          </cell>
          <cell r="H721">
            <v>132228542.81999999</v>
          </cell>
          <cell r="I721">
            <v>153324</v>
          </cell>
          <cell r="J721">
            <v>862.4125565469202</v>
          </cell>
          <cell r="K721">
            <v>858.39261825701305</v>
          </cell>
          <cell r="L721">
            <v>101679055.02</v>
          </cell>
          <cell r="M721">
            <v>5943.09</v>
          </cell>
          <cell r="N721">
            <v>17108.786005259888</v>
          </cell>
          <cell r="O721">
            <v>18079.777987795933</v>
          </cell>
        </row>
        <row r="722">
          <cell r="C722" t="str">
            <v>10919</v>
          </cell>
          <cell r="D722" t="str">
            <v>รพ.กาบเชิง</v>
          </cell>
          <cell r="E722" t="str">
            <v>รพช.</v>
          </cell>
          <cell r="F722">
            <v>6</v>
          </cell>
          <cell r="G722" t="str">
            <v>รพช.F2 30,000 - 60,000</v>
          </cell>
          <cell r="H722">
            <v>39880353.340000004</v>
          </cell>
          <cell r="I722">
            <v>55612</v>
          </cell>
          <cell r="J722">
            <v>717.1177684672374</v>
          </cell>
          <cell r="K722">
            <v>820.76520407909777</v>
          </cell>
          <cell r="L722">
            <v>24165374.539999999</v>
          </cell>
          <cell r="M722">
            <v>1532.71</v>
          </cell>
          <cell r="N722">
            <v>15766.436273006635</v>
          </cell>
          <cell r="O722">
            <v>19399.24998639138</v>
          </cell>
        </row>
        <row r="723">
          <cell r="C723" t="str">
            <v>10920</v>
          </cell>
          <cell r="D723" t="str">
            <v>รพ.รัตนบุรี</v>
          </cell>
          <cell r="E723" t="str">
            <v>รพช.</v>
          </cell>
          <cell r="F723">
            <v>13</v>
          </cell>
          <cell r="G723" t="str">
            <v>รพช. M2 &gt;100</v>
          </cell>
          <cell r="H723">
            <v>54187121.259999998</v>
          </cell>
          <cell r="I723">
            <v>96250</v>
          </cell>
          <cell r="J723">
            <v>562.98307802597401</v>
          </cell>
          <cell r="K723">
            <v>799.42025929244869</v>
          </cell>
          <cell r="L723">
            <v>53499188.310000002</v>
          </cell>
          <cell r="M723">
            <v>2963.93</v>
          </cell>
          <cell r="N723">
            <v>18050.084958146788</v>
          </cell>
          <cell r="O723">
            <v>18014.943161409661</v>
          </cell>
        </row>
        <row r="724">
          <cell r="C724" t="str">
            <v>10921</v>
          </cell>
          <cell r="D724" t="str">
            <v>รพ.สนม</v>
          </cell>
          <cell r="E724" t="str">
            <v>รพช.</v>
          </cell>
          <cell r="F724">
            <v>5</v>
          </cell>
          <cell r="G724" t="str">
            <v>รพช.F2 &lt;=30,000</v>
          </cell>
          <cell r="H724">
            <v>22416293.960000001</v>
          </cell>
          <cell r="I724">
            <v>41176</v>
          </cell>
          <cell r="J724">
            <v>544.40193219351079</v>
          </cell>
          <cell r="K724">
            <v>884.79288545402824</v>
          </cell>
          <cell r="L724">
            <v>16486201.24</v>
          </cell>
          <cell r="M724">
            <v>1097.1199999999999</v>
          </cell>
          <cell r="N724">
            <v>15026.798563511742</v>
          </cell>
          <cell r="O724">
            <v>21024.811224353602</v>
          </cell>
        </row>
        <row r="725">
          <cell r="C725" t="str">
            <v>10922</v>
          </cell>
          <cell r="D725" t="str">
            <v>รพ.ศีขรภูมิ</v>
          </cell>
          <cell r="E725" t="str">
            <v>รพช.</v>
          </cell>
          <cell r="F725">
            <v>13</v>
          </cell>
          <cell r="G725" t="str">
            <v>รพช. M2 &gt;100</v>
          </cell>
          <cell r="H725">
            <v>71197686.379999995</v>
          </cell>
          <cell r="I725">
            <v>101461</v>
          </cell>
          <cell r="J725">
            <v>701.72466642355187</v>
          </cell>
          <cell r="K725">
            <v>799.42025929244869</v>
          </cell>
          <cell r="L725">
            <v>99692541.319999993</v>
          </cell>
          <cell r="M725">
            <v>11022.55</v>
          </cell>
          <cell r="N725">
            <v>9044.4172464629319</v>
          </cell>
          <cell r="O725">
            <v>18014.943161409661</v>
          </cell>
        </row>
        <row r="726">
          <cell r="C726" t="str">
            <v>10923</v>
          </cell>
          <cell r="D726" t="str">
            <v>รพ.สังขะ</v>
          </cell>
          <cell r="E726" t="str">
            <v>รพช.</v>
          </cell>
          <cell r="F726">
            <v>13</v>
          </cell>
          <cell r="G726" t="str">
            <v>รพช. M2 &gt;100</v>
          </cell>
          <cell r="H726">
            <v>79964116.060000002</v>
          </cell>
          <cell r="I726">
            <v>116194</v>
          </cell>
          <cell r="J726">
            <v>688.19488149129904</v>
          </cell>
          <cell r="K726">
            <v>799.42025929244869</v>
          </cell>
          <cell r="L726">
            <v>65093992.799999997</v>
          </cell>
          <cell r="M726">
            <v>5277.28</v>
          </cell>
          <cell r="N726">
            <v>12334.761998605341</v>
          </cell>
          <cell r="O726">
            <v>18014.943161409661</v>
          </cell>
        </row>
        <row r="727">
          <cell r="C727" t="str">
            <v>10924</v>
          </cell>
          <cell r="D727" t="str">
            <v>รพ.ลำดวน</v>
          </cell>
          <cell r="E727" t="str">
            <v>รพช.</v>
          </cell>
          <cell r="F727">
            <v>6</v>
          </cell>
          <cell r="G727" t="str">
            <v>รพช.F2 30,000 - 60,000</v>
          </cell>
          <cell r="H727">
            <v>27915383.149999999</v>
          </cell>
          <cell r="I727">
            <v>70052</v>
          </cell>
          <cell r="J727">
            <v>398.49516287900417</v>
          </cell>
          <cell r="K727">
            <v>820.76520407909777</v>
          </cell>
          <cell r="L727">
            <v>53470854</v>
          </cell>
          <cell r="M727">
            <v>4008.36</v>
          </cell>
          <cell r="N727">
            <v>13339.833248510613</v>
          </cell>
          <cell r="O727">
            <v>19399.24998639138</v>
          </cell>
        </row>
        <row r="728">
          <cell r="C728" t="str">
            <v>10925</v>
          </cell>
          <cell r="D728" t="str">
            <v>รพ.สำโรงทาบ</v>
          </cell>
          <cell r="E728" t="str">
            <v>รพช.</v>
          </cell>
          <cell r="F728">
            <v>6</v>
          </cell>
          <cell r="G728" t="str">
            <v>รพช.F2 30,000 - 60,000</v>
          </cell>
          <cell r="H728">
            <v>31988791.640000001</v>
          </cell>
          <cell r="I728">
            <v>57405</v>
          </cell>
          <cell r="J728">
            <v>557.24748088145634</v>
          </cell>
          <cell r="K728">
            <v>820.76520407909777</v>
          </cell>
          <cell r="L728">
            <v>20581216.890000001</v>
          </cell>
          <cell r="M728">
            <v>1404.24</v>
          </cell>
          <cell r="N728">
            <v>14656.481007520082</v>
          </cell>
          <cell r="O728">
            <v>19399.24998639138</v>
          </cell>
        </row>
        <row r="729">
          <cell r="C729" t="str">
            <v>10926</v>
          </cell>
          <cell r="D729" t="str">
            <v>รพ.บัวเชด</v>
          </cell>
          <cell r="E729" t="str">
            <v>รพช.</v>
          </cell>
          <cell r="F729">
            <v>6</v>
          </cell>
          <cell r="G729" t="str">
            <v>รพช.F2 30,000 - 60,000</v>
          </cell>
          <cell r="H729">
            <v>28064412.399999999</v>
          </cell>
          <cell r="I729">
            <v>51524</v>
          </cell>
          <cell r="J729">
            <v>544.68621225060167</v>
          </cell>
          <cell r="K729">
            <v>820.76520407909777</v>
          </cell>
          <cell r="L729">
            <v>10703909.24</v>
          </cell>
          <cell r="M729">
            <v>827.1</v>
          </cell>
          <cell r="N729">
            <v>12941.493459073872</v>
          </cell>
          <cell r="O729">
            <v>19399.24998639138</v>
          </cell>
        </row>
        <row r="730">
          <cell r="C730" t="str">
            <v>22302</v>
          </cell>
          <cell r="D730" t="str">
            <v>รพ.พนมดงรัก เฉลิมพระเกียรติ 80 พรรษา</v>
          </cell>
          <cell r="E730" t="str">
            <v>รพช.</v>
          </cell>
          <cell r="F730">
            <v>5</v>
          </cell>
          <cell r="G730" t="str">
            <v>รพช.F2 &lt;=30,000</v>
          </cell>
          <cell r="H730">
            <v>29350838.68</v>
          </cell>
          <cell r="I730">
            <v>44865</v>
          </cell>
          <cell r="J730">
            <v>654.20346996545186</v>
          </cell>
          <cell r="K730">
            <v>884.79288545402824</v>
          </cell>
          <cell r="L730">
            <v>13726476.17</v>
          </cell>
          <cell r="M730">
            <v>969.99</v>
          </cell>
          <cell r="N730">
            <v>14151.152248992257</v>
          </cell>
          <cell r="O730">
            <v>21024.811224353602</v>
          </cell>
        </row>
        <row r="731">
          <cell r="C731" t="str">
            <v>27842</v>
          </cell>
          <cell r="D731" t="str">
            <v>รพ.เขวาสินรินทร์</v>
          </cell>
          <cell r="E731" t="str">
            <v>รพช.</v>
          </cell>
          <cell r="F731">
            <v>3</v>
          </cell>
          <cell r="G731" t="str">
            <v>รพช.F3 15,000-25,000</v>
          </cell>
          <cell r="H731">
            <v>19937172.260000002</v>
          </cell>
          <cell r="I731">
            <v>33190</v>
          </cell>
          <cell r="J731">
            <v>600.69816993070208</v>
          </cell>
          <cell r="K731">
            <v>765.30473091970157</v>
          </cell>
          <cell r="L731">
            <v>5090572.58</v>
          </cell>
          <cell r="M731">
            <v>463.37</v>
          </cell>
          <cell r="N731">
            <v>10985.977901029415</v>
          </cell>
          <cell r="O731">
            <v>19552.594009886914</v>
          </cell>
        </row>
        <row r="732">
          <cell r="C732" t="str">
            <v>27843</v>
          </cell>
          <cell r="D732" t="str">
            <v>รพ.ศรีณรงค์</v>
          </cell>
          <cell r="E732" t="str">
            <v>รพช.</v>
          </cell>
          <cell r="F732">
            <v>6</v>
          </cell>
          <cell r="G732" t="str">
            <v>รพช.F2 30,000 - 60,000</v>
          </cell>
          <cell r="H732">
            <v>18587196.77</v>
          </cell>
          <cell r="I732">
            <v>38792</v>
          </cell>
          <cell r="J732">
            <v>479.150257011755</v>
          </cell>
          <cell r="K732">
            <v>820.76520407909777</v>
          </cell>
          <cell r="L732">
            <v>8872064.6999999993</v>
          </cell>
          <cell r="M732">
            <v>566.72</v>
          </cell>
          <cell r="N732">
            <v>15655.111342461883</v>
          </cell>
          <cell r="O732">
            <v>19399.24998639138</v>
          </cell>
        </row>
        <row r="733">
          <cell r="C733" t="str">
            <v>27844</v>
          </cell>
          <cell r="D733" t="str">
            <v>รพ.โนนนารายณ์</v>
          </cell>
          <cell r="E733" t="str">
            <v>รพช.</v>
          </cell>
          <cell r="F733">
            <v>3</v>
          </cell>
          <cell r="G733" t="str">
            <v>รพช.F3 15,000-25,000</v>
          </cell>
          <cell r="H733">
            <v>18561602.32</v>
          </cell>
          <cell r="I733">
            <v>32286</v>
          </cell>
          <cell r="J733">
            <v>574.91179830266992</v>
          </cell>
          <cell r="K733">
            <v>765.30473091970157</v>
          </cell>
          <cell r="L733">
            <v>10643066.439999999</v>
          </cell>
          <cell r="M733">
            <v>718.57</v>
          </cell>
          <cell r="N733">
            <v>14811.453915415337</v>
          </cell>
          <cell r="O733">
            <v>19552.594009886914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C736" t="str">
            <v>10712</v>
          </cell>
          <cell r="D736" t="str">
            <v>รพ.มุกดาหาร</v>
          </cell>
          <cell r="E736" t="str">
            <v>รพท.</v>
          </cell>
          <cell r="F736">
            <v>17</v>
          </cell>
          <cell r="G736" t="str">
            <v>รพท.S &gt;400</v>
          </cell>
          <cell r="H736">
            <v>136814155.88</v>
          </cell>
          <cell r="I736">
            <v>176316</v>
          </cell>
          <cell r="J736">
            <v>775.95995757617004</v>
          </cell>
          <cell r="K736">
            <v>995.48779187144828</v>
          </cell>
          <cell r="L736">
            <v>260058564.47</v>
          </cell>
          <cell r="M736">
            <v>19744.3</v>
          </cell>
          <cell r="N736">
            <v>13171.32359567065</v>
          </cell>
          <cell r="O736">
            <v>16509.344630923799</v>
          </cell>
        </row>
        <row r="737">
          <cell r="C737" t="str">
            <v>11113</v>
          </cell>
          <cell r="D737" t="str">
            <v>รพ.นิคมคำสร้อย</v>
          </cell>
          <cell r="E737" t="str">
            <v>รพช.</v>
          </cell>
          <cell r="F737">
            <v>6</v>
          </cell>
          <cell r="G737" t="str">
            <v>รพช.F2 30,000 - 60,000</v>
          </cell>
          <cell r="H737">
            <v>36417736.200000003</v>
          </cell>
          <cell r="I737">
            <v>38772</v>
          </cell>
          <cell r="J737">
            <v>939.27927886103384</v>
          </cell>
          <cell r="K737">
            <v>820.76520407909777</v>
          </cell>
          <cell r="L737">
            <v>11749141.710000001</v>
          </cell>
          <cell r="M737">
            <v>794.23</v>
          </cell>
          <cell r="N737">
            <v>14793.122533774851</v>
          </cell>
          <cell r="O737">
            <v>19399.24998639138</v>
          </cell>
        </row>
        <row r="738">
          <cell r="C738" t="str">
            <v>11114</v>
          </cell>
          <cell r="D738" t="str">
            <v>รพ.ดอนตาล</v>
          </cell>
          <cell r="E738" t="str">
            <v>รพช.</v>
          </cell>
          <cell r="F738">
            <v>6</v>
          </cell>
          <cell r="G738" t="str">
            <v>รพช.F2 30,000 - 60,000</v>
          </cell>
          <cell r="H738">
            <v>37289097.25</v>
          </cell>
          <cell r="I738">
            <v>44782</v>
          </cell>
          <cell r="J738">
            <v>832.68047988030901</v>
          </cell>
          <cell r="K738">
            <v>820.76520407909777</v>
          </cell>
          <cell r="L738">
            <v>10324202.02</v>
          </cell>
          <cell r="M738">
            <v>1003.83</v>
          </cell>
          <cell r="N738">
            <v>10284.81119313031</v>
          </cell>
          <cell r="O738">
            <v>19399.24998639138</v>
          </cell>
        </row>
        <row r="739">
          <cell r="C739" t="str">
            <v>11115</v>
          </cell>
          <cell r="D739" t="str">
            <v>รพ.ดงหลวง</v>
          </cell>
          <cell r="E739" t="str">
            <v>รพช.</v>
          </cell>
          <cell r="F739">
            <v>6</v>
          </cell>
          <cell r="G739" t="str">
            <v>รพช.F2 30,000 - 60,000</v>
          </cell>
          <cell r="H739">
            <v>30117985.699999999</v>
          </cell>
          <cell r="I739">
            <v>32609</v>
          </cell>
          <cell r="J739">
            <v>923.60960777699404</v>
          </cell>
          <cell r="K739">
            <v>820.76520407909777</v>
          </cell>
          <cell r="L739">
            <v>10466169.779999999</v>
          </cell>
          <cell r="M739">
            <v>930.38</v>
          </cell>
          <cell r="N739">
            <v>11249.349491605581</v>
          </cell>
          <cell r="O739">
            <v>19399.24998639138</v>
          </cell>
        </row>
        <row r="740">
          <cell r="C740" t="str">
            <v>11116</v>
          </cell>
          <cell r="D740" t="str">
            <v>รพ.คำชะอี</v>
          </cell>
          <cell r="E740" t="str">
            <v>รพช.</v>
          </cell>
          <cell r="F740">
            <v>6</v>
          </cell>
          <cell r="G740" t="str">
            <v>รพช.F2 30,000 - 60,000</v>
          </cell>
          <cell r="H740">
            <v>42587953.579999998</v>
          </cell>
          <cell r="I740">
            <v>45563</v>
          </cell>
          <cell r="J740">
            <v>934.70477317121345</v>
          </cell>
          <cell r="K740">
            <v>820.76520407909777</v>
          </cell>
          <cell r="L740">
            <v>15886827.880000001</v>
          </cell>
          <cell r="M740">
            <v>1130.93</v>
          </cell>
          <cell r="N740">
            <v>14047.578435446932</v>
          </cell>
          <cell r="O740">
            <v>19399.24998639138</v>
          </cell>
        </row>
        <row r="741">
          <cell r="C741" t="str">
            <v>11117</v>
          </cell>
          <cell r="D741" t="str">
            <v>รพ.หว้านใหญ่</v>
          </cell>
          <cell r="E741" t="str">
            <v>รพช.</v>
          </cell>
          <cell r="F741">
            <v>5</v>
          </cell>
          <cell r="G741" t="str">
            <v>รพช.F2 &lt;=30,000</v>
          </cell>
          <cell r="H741">
            <v>21824912.140000001</v>
          </cell>
          <cell r="I741">
            <v>27713</v>
          </cell>
          <cell r="J741">
            <v>787.53336484682279</v>
          </cell>
          <cell r="K741">
            <v>884.79288545402824</v>
          </cell>
          <cell r="L741">
            <v>10847785.869999999</v>
          </cell>
          <cell r="M741">
            <v>649</v>
          </cell>
          <cell r="N741">
            <v>16714.616132511554</v>
          </cell>
          <cell r="O741">
            <v>21024.811224353602</v>
          </cell>
        </row>
        <row r="742">
          <cell r="C742" t="str">
            <v>11118</v>
          </cell>
          <cell r="D742" t="str">
            <v>รพ.หนองสูง</v>
          </cell>
          <cell r="E742" t="str">
            <v>รพช.</v>
          </cell>
          <cell r="F742">
            <v>5</v>
          </cell>
          <cell r="G742" t="str">
            <v>รพช.F2 &lt;=30,000</v>
          </cell>
          <cell r="H742">
            <v>24192816.140000001</v>
          </cell>
          <cell r="I742">
            <v>38472</v>
          </cell>
          <cell r="J742">
            <v>628.84217456851741</v>
          </cell>
          <cell r="K742">
            <v>884.79288545402824</v>
          </cell>
          <cell r="L742">
            <v>15210703.16</v>
          </cell>
          <cell r="M742">
            <v>1259.42</v>
          </cell>
          <cell r="N742">
            <v>12077.546140286799</v>
          </cell>
          <cell r="O742">
            <v>21024.811224353602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C744" t="str">
            <v>10701</v>
          </cell>
          <cell r="D744" t="str">
            <v>รพ.ยโสธร</v>
          </cell>
          <cell r="E744" t="str">
            <v>รพท.</v>
          </cell>
          <cell r="F744">
            <v>16</v>
          </cell>
          <cell r="G744" t="str">
            <v>รพท.S &lt;=400</v>
          </cell>
          <cell r="H744">
            <v>165675128.00999999</v>
          </cell>
          <cell r="I744">
            <v>180018</v>
          </cell>
          <cell r="J744">
            <v>920.32534529880343</v>
          </cell>
          <cell r="K744">
            <v>990.13096843143853</v>
          </cell>
          <cell r="L744">
            <v>276515224.88999999</v>
          </cell>
          <cell r="M744">
            <v>22414.54</v>
          </cell>
          <cell r="N744">
            <v>12336.422022936897</v>
          </cell>
          <cell r="O744">
            <v>16691.958163887437</v>
          </cell>
        </row>
        <row r="745">
          <cell r="C745" t="str">
            <v>10963</v>
          </cell>
          <cell r="D745" t="str">
            <v>รพ.ทรายมูล</v>
          </cell>
          <cell r="E745" t="str">
            <v>รพช.</v>
          </cell>
          <cell r="F745">
            <v>5</v>
          </cell>
          <cell r="G745" t="str">
            <v>รพช.F2 &lt;=30,000</v>
          </cell>
          <cell r="H745">
            <v>31873040.09</v>
          </cell>
          <cell r="I745">
            <v>31511</v>
          </cell>
          <cell r="J745">
            <v>1011.4893240455714</v>
          </cell>
          <cell r="K745">
            <v>884.79288545402824</v>
          </cell>
          <cell r="L745">
            <v>8058634.3099999996</v>
          </cell>
          <cell r="M745">
            <v>490.22</v>
          </cell>
          <cell r="N745">
            <v>16438.811778385214</v>
          </cell>
          <cell r="O745">
            <v>21024.811224353602</v>
          </cell>
        </row>
        <row r="746">
          <cell r="C746" t="str">
            <v>10964</v>
          </cell>
          <cell r="D746" t="str">
            <v>รพ.กุดชุม</v>
          </cell>
          <cell r="E746" t="str">
            <v>รพช.</v>
          </cell>
          <cell r="F746">
            <v>6</v>
          </cell>
          <cell r="G746" t="str">
            <v>รพช.F2 30,000 - 60,000</v>
          </cell>
          <cell r="H746">
            <v>43159489.590000004</v>
          </cell>
          <cell r="I746">
            <v>56043</v>
          </cell>
          <cell r="J746">
            <v>770.1138338418715</v>
          </cell>
          <cell r="K746">
            <v>820.76520407909777</v>
          </cell>
          <cell r="L746">
            <v>19070577.27</v>
          </cell>
          <cell r="M746">
            <v>945.93</v>
          </cell>
          <cell r="N746">
            <v>20160.664393771211</v>
          </cell>
          <cell r="O746">
            <v>19399.24998639138</v>
          </cell>
        </row>
        <row r="747">
          <cell r="C747" t="str">
            <v>10965</v>
          </cell>
          <cell r="D747" t="str">
            <v>รพ.คำเขื่อนแก้ว</v>
          </cell>
          <cell r="E747" t="str">
            <v>รพช.</v>
          </cell>
          <cell r="F747">
            <v>6</v>
          </cell>
          <cell r="G747" t="str">
            <v>รพช.F2 30,000 - 60,000</v>
          </cell>
          <cell r="H747">
            <v>53257795.899999999</v>
          </cell>
          <cell r="I747">
            <v>75474</v>
          </cell>
          <cell r="J747">
            <v>705.64427352465748</v>
          </cell>
          <cell r="K747">
            <v>820.76520407909777</v>
          </cell>
          <cell r="L747">
            <v>17201315.399999999</v>
          </cell>
          <cell r="M747">
            <v>1576.13</v>
          </cell>
          <cell r="N747">
            <v>10913.639991625054</v>
          </cell>
          <cell r="O747">
            <v>19399.24998639138</v>
          </cell>
        </row>
        <row r="748">
          <cell r="C748" t="str">
            <v>10966</v>
          </cell>
          <cell r="D748" t="str">
            <v>รพ.ป่าติ้ว</v>
          </cell>
          <cell r="E748" t="str">
            <v>รพช.</v>
          </cell>
          <cell r="F748">
            <v>5</v>
          </cell>
          <cell r="G748" t="str">
            <v>รพช.F2 &lt;=30,000</v>
          </cell>
          <cell r="H748">
            <v>26435464.129999999</v>
          </cell>
          <cell r="I748">
            <v>42829</v>
          </cell>
          <cell r="J748">
            <v>617.232812580261</v>
          </cell>
          <cell r="K748">
            <v>884.79288545402824</v>
          </cell>
          <cell r="L748">
            <v>9185420.8200000003</v>
          </cell>
          <cell r="M748">
            <v>786.52</v>
          </cell>
          <cell r="N748">
            <v>11678.559756903831</v>
          </cell>
          <cell r="O748">
            <v>21024.811224353602</v>
          </cell>
        </row>
        <row r="749">
          <cell r="C749" t="str">
            <v>10967</v>
          </cell>
          <cell r="D749" t="str">
            <v>รพ.มหาชนะชัย</v>
          </cell>
          <cell r="E749" t="str">
            <v>รพช.</v>
          </cell>
          <cell r="F749">
            <v>6</v>
          </cell>
          <cell r="G749" t="str">
            <v>รพช.F2 30,000 - 60,000</v>
          </cell>
          <cell r="H749">
            <v>39891014.420000002</v>
          </cell>
          <cell r="I749">
            <v>54630</v>
          </cell>
          <cell r="J749">
            <v>730.20344902068462</v>
          </cell>
          <cell r="K749">
            <v>820.76520407909777</v>
          </cell>
          <cell r="L749">
            <v>9576269.4199999999</v>
          </cell>
          <cell r="M749">
            <v>1123.03</v>
          </cell>
          <cell r="N749">
            <v>8527.1715092205905</v>
          </cell>
          <cell r="O749">
            <v>19399.24998639138</v>
          </cell>
        </row>
        <row r="750">
          <cell r="C750" t="str">
            <v>10968</v>
          </cell>
          <cell r="D750" t="str">
            <v>รพ.ค้อวัง</v>
          </cell>
          <cell r="E750" t="str">
            <v>รพช.</v>
          </cell>
          <cell r="F750">
            <v>5</v>
          </cell>
          <cell r="G750" t="str">
            <v>รพช.F2 &lt;=30,000</v>
          </cell>
          <cell r="H750">
            <v>24825638.940000001</v>
          </cell>
          <cell r="I750">
            <v>31015</v>
          </cell>
          <cell r="J750">
            <v>800.439753022731</v>
          </cell>
          <cell r="K750">
            <v>884.79288545402824</v>
          </cell>
          <cell r="L750">
            <v>8318636.4100000001</v>
          </cell>
          <cell r="M750">
            <v>569.01</v>
          </cell>
          <cell r="N750">
            <v>14619.490711938279</v>
          </cell>
          <cell r="O750">
            <v>21024.811224353602</v>
          </cell>
        </row>
        <row r="751">
          <cell r="C751" t="str">
            <v>10969</v>
          </cell>
          <cell r="D751" t="str">
            <v>รพ.ไทยเจริญ</v>
          </cell>
          <cell r="E751" t="str">
            <v>รพช.</v>
          </cell>
          <cell r="F751">
            <v>5</v>
          </cell>
          <cell r="G751" t="str">
            <v>รพช.F2 &lt;=30,000</v>
          </cell>
          <cell r="H751">
            <v>25911163.199999999</v>
          </cell>
          <cell r="I751">
            <v>30670</v>
          </cell>
          <cell r="J751">
            <v>844.83740462993148</v>
          </cell>
          <cell r="K751">
            <v>884.79288545402824</v>
          </cell>
          <cell r="L751">
            <v>7333958.25</v>
          </cell>
          <cell r="M751">
            <v>460.53</v>
          </cell>
          <cell r="N751">
            <v>15925.039085401604</v>
          </cell>
          <cell r="O751">
            <v>21024.811224353602</v>
          </cell>
        </row>
        <row r="752">
          <cell r="C752" t="str">
            <v>11444</v>
          </cell>
          <cell r="D752" t="str">
            <v>รพร.เลิงนกทา</v>
          </cell>
          <cell r="E752" t="str">
            <v>รพช.</v>
          </cell>
          <cell r="F752">
            <v>13</v>
          </cell>
          <cell r="G752" t="str">
            <v>รพช. M2 &gt;100</v>
          </cell>
          <cell r="H752">
            <v>69355569.959999993</v>
          </cell>
          <cell r="I752">
            <v>101405</v>
          </cell>
          <cell r="J752">
            <v>683.94625472116752</v>
          </cell>
          <cell r="K752">
            <v>799.42025929244869</v>
          </cell>
          <cell r="L752">
            <v>58769353.399999999</v>
          </cell>
          <cell r="M752">
            <v>4709.3999999999996</v>
          </cell>
          <cell r="N752">
            <v>12479.159425829193</v>
          </cell>
          <cell r="O752">
            <v>18014.943161409661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C754" t="str">
            <v>10700</v>
          </cell>
          <cell r="D754" t="str">
            <v>รพ.ศรีสะเกษ</v>
          </cell>
          <cell r="E754" t="str">
            <v>รพศ.</v>
          </cell>
          <cell r="F754">
            <v>19</v>
          </cell>
          <cell r="G754" t="str">
            <v>รพศ.A &gt;700 to &lt;1000</v>
          </cell>
          <cell r="H754">
            <v>344732677.30000001</v>
          </cell>
          <cell r="I754">
            <v>280333</v>
          </cell>
          <cell r="J754">
            <v>1229.7256380804258</v>
          </cell>
          <cell r="K754">
            <v>1188.60392641523</v>
          </cell>
          <cell r="L754">
            <v>594107924.88999999</v>
          </cell>
          <cell r="M754">
            <v>55557.59</v>
          </cell>
          <cell r="N754">
            <v>10693.551050180542</v>
          </cell>
          <cell r="O754">
            <v>14966.876728367533</v>
          </cell>
        </row>
        <row r="755">
          <cell r="C755" t="str">
            <v>10927</v>
          </cell>
          <cell r="D755" t="str">
            <v>รพ.ยางชุมน้อย</v>
          </cell>
          <cell r="E755" t="str">
            <v>รพช.</v>
          </cell>
          <cell r="F755">
            <v>5</v>
          </cell>
          <cell r="G755" t="str">
            <v>รพช.F2 &lt;=30,000</v>
          </cell>
          <cell r="H755">
            <v>32265231.77</v>
          </cell>
          <cell r="I755">
            <v>41943</v>
          </cell>
          <cell r="J755">
            <v>769.26380492573253</v>
          </cell>
          <cell r="K755">
            <v>884.79288545402824</v>
          </cell>
          <cell r="L755">
            <v>7798827.5999999996</v>
          </cell>
          <cell r="M755">
            <v>963.12</v>
          </cell>
          <cell r="N755">
            <v>8097.4619985048585</v>
          </cell>
          <cell r="O755">
            <v>21024.811224353602</v>
          </cell>
        </row>
        <row r="756">
          <cell r="C756" t="str">
            <v>10928</v>
          </cell>
          <cell r="D756" t="str">
            <v>รพ.กันทรารมย์</v>
          </cell>
          <cell r="E756" t="str">
            <v>รพช.</v>
          </cell>
          <cell r="F756">
            <v>10</v>
          </cell>
          <cell r="G756" t="str">
            <v>รพช.F1 50,000-100,000</v>
          </cell>
          <cell r="H756">
            <v>67549078.879999995</v>
          </cell>
          <cell r="I756">
            <v>99397</v>
          </cell>
          <cell r="J756">
            <v>679.58870871354259</v>
          </cell>
          <cell r="K756">
            <v>807.02104028137239</v>
          </cell>
          <cell r="L756">
            <v>29019411.609999999</v>
          </cell>
          <cell r="M756">
            <v>3118.79</v>
          </cell>
          <cell r="N756">
            <v>9304.7020190522599</v>
          </cell>
          <cell r="O756">
            <v>16973.737951004379</v>
          </cell>
        </row>
        <row r="757">
          <cell r="C757" t="str">
            <v>10929</v>
          </cell>
          <cell r="D757" t="str">
            <v>รพ.กันทรลักษ์</v>
          </cell>
          <cell r="E757" t="str">
            <v>รพท.</v>
          </cell>
          <cell r="F757">
            <v>15</v>
          </cell>
          <cell r="G757" t="str">
            <v>รพท. M1 &gt;200</v>
          </cell>
          <cell r="H757">
            <v>120207193.63</v>
          </cell>
          <cell r="I757">
            <v>167186</v>
          </cell>
          <cell r="J757">
            <v>719.0027492134509</v>
          </cell>
          <cell r="K757">
            <v>858.39261825701305</v>
          </cell>
          <cell r="L757">
            <v>97041683.049999997</v>
          </cell>
          <cell r="M757">
            <v>7566.53</v>
          </cell>
          <cell r="N757">
            <v>12825.123676242611</v>
          </cell>
          <cell r="O757">
            <v>18079.777987795933</v>
          </cell>
        </row>
        <row r="758">
          <cell r="C758" t="str">
            <v>10930</v>
          </cell>
          <cell r="D758" t="str">
            <v>รพ.ขุขันธ์</v>
          </cell>
          <cell r="E758" t="str">
            <v>รพช.</v>
          </cell>
          <cell r="F758">
            <v>13</v>
          </cell>
          <cell r="G758" t="str">
            <v>รพช. M2 &gt;100</v>
          </cell>
          <cell r="H758">
            <v>82889833.170000002</v>
          </cell>
          <cell r="I758">
            <v>111775</v>
          </cell>
          <cell r="J758">
            <v>741.57757253410875</v>
          </cell>
          <cell r="K758">
            <v>799.42025929244869</v>
          </cell>
          <cell r="L758">
            <v>47147284.210000001</v>
          </cell>
          <cell r="M758">
            <v>2401.3000000000002</v>
          </cell>
          <cell r="N758">
            <v>19634.066634739516</v>
          </cell>
          <cell r="O758">
            <v>18014.943161409661</v>
          </cell>
        </row>
        <row r="759">
          <cell r="C759" t="str">
            <v>10931</v>
          </cell>
          <cell r="D759" t="str">
            <v>รพ.ไพรบึง</v>
          </cell>
          <cell r="E759" t="str">
            <v>รพช.</v>
          </cell>
          <cell r="F759">
            <v>6</v>
          </cell>
          <cell r="G759" t="str">
            <v>รพช.F2 30,000 - 60,000</v>
          </cell>
          <cell r="H759">
            <v>34774841.659999996</v>
          </cell>
          <cell r="I759">
            <v>57024</v>
          </cell>
          <cell r="J759">
            <v>609.82817164702578</v>
          </cell>
          <cell r="K759">
            <v>820.76520407909777</v>
          </cell>
          <cell r="L759">
            <v>10137275.09</v>
          </cell>
          <cell r="M759">
            <v>1202.71</v>
          </cell>
          <cell r="N759">
            <v>8428.6944400562061</v>
          </cell>
          <cell r="O759">
            <v>19399.24998639138</v>
          </cell>
        </row>
        <row r="760">
          <cell r="C760" t="str">
            <v>10932</v>
          </cell>
          <cell r="D760" t="str">
            <v>รพ.ปรางค์กู่</v>
          </cell>
          <cell r="E760" t="str">
            <v>รพช.</v>
          </cell>
          <cell r="F760">
            <v>6</v>
          </cell>
          <cell r="G760" t="str">
            <v>รพช.F2 30,000 - 60,000</v>
          </cell>
          <cell r="H760">
            <v>37629374.25</v>
          </cell>
          <cell r="I760">
            <v>57840</v>
          </cell>
          <cell r="J760">
            <v>650.57700985477175</v>
          </cell>
          <cell r="K760">
            <v>820.76520407909777</v>
          </cell>
          <cell r="L760">
            <v>22255084.550000001</v>
          </cell>
          <cell r="M760">
            <v>2393.65</v>
          </cell>
          <cell r="N760">
            <v>9297.5516679547964</v>
          </cell>
          <cell r="O760">
            <v>19399.24998639138</v>
          </cell>
        </row>
        <row r="761">
          <cell r="C761" t="str">
            <v>10933</v>
          </cell>
          <cell r="D761" t="str">
            <v>รพ.ขุนหาญ</v>
          </cell>
          <cell r="E761" t="str">
            <v>รพช.</v>
          </cell>
          <cell r="F761">
            <v>10</v>
          </cell>
          <cell r="G761" t="str">
            <v>รพช.F1 50,000-100,000</v>
          </cell>
          <cell r="H761">
            <v>72432189.230000004</v>
          </cell>
          <cell r="I761">
            <v>119664</v>
          </cell>
          <cell r="J761">
            <v>605.2964068558631</v>
          </cell>
          <cell r="K761">
            <v>807.02104028137239</v>
          </cell>
          <cell r="L761">
            <v>33997875.969999999</v>
          </cell>
          <cell r="M761">
            <v>3211.57</v>
          </cell>
          <cell r="N761">
            <v>10586.06101377208</v>
          </cell>
          <cell r="O761">
            <v>16973.737951004379</v>
          </cell>
        </row>
        <row r="762">
          <cell r="C762" t="str">
            <v>10934</v>
          </cell>
          <cell r="D762" t="str">
            <v>รพ.ราษีไศล</v>
          </cell>
          <cell r="E762" t="str">
            <v>รพช.</v>
          </cell>
          <cell r="F762">
            <v>12</v>
          </cell>
          <cell r="G762" t="str">
            <v>รพช. M2 &lt;=100</v>
          </cell>
          <cell r="H762">
            <v>72277205.849999994</v>
          </cell>
          <cell r="I762">
            <v>85084</v>
          </cell>
          <cell r="J762">
            <v>849.48058213060028</v>
          </cell>
          <cell r="K762">
            <v>877.15926546342757</v>
          </cell>
          <cell r="L762">
            <v>31937704.07</v>
          </cell>
          <cell r="M762">
            <v>2996.05</v>
          </cell>
          <cell r="N762">
            <v>10659.936940304735</v>
          </cell>
          <cell r="O762">
            <v>19540.42780069427</v>
          </cell>
        </row>
        <row r="763">
          <cell r="C763" t="str">
            <v>10935</v>
          </cell>
          <cell r="D763" t="str">
            <v>รพ.อุทุมพรพิสัย</v>
          </cell>
          <cell r="E763" t="str">
            <v>รพช.</v>
          </cell>
          <cell r="F763">
            <v>13</v>
          </cell>
          <cell r="G763" t="str">
            <v>รพช. M2 &gt;100</v>
          </cell>
          <cell r="H763">
            <v>74480380.079999998</v>
          </cell>
          <cell r="I763">
            <v>103854</v>
          </cell>
          <cell r="J763">
            <v>717.16428909815704</v>
          </cell>
          <cell r="K763">
            <v>799.42025929244869</v>
          </cell>
          <cell r="L763">
            <v>58975494.289999999</v>
          </cell>
          <cell r="M763">
            <v>4595.74</v>
          </cell>
          <cell r="N763">
            <v>12832.643772276066</v>
          </cell>
          <cell r="O763">
            <v>18014.943161409661</v>
          </cell>
        </row>
        <row r="764">
          <cell r="C764" t="str">
            <v>10936</v>
          </cell>
          <cell r="D764" t="str">
            <v>รพ.บึงบูรพ์</v>
          </cell>
          <cell r="E764" t="str">
            <v>รพช.</v>
          </cell>
          <cell r="F764">
            <v>5</v>
          </cell>
          <cell r="G764" t="str">
            <v>รพช.F2 &lt;=30,000</v>
          </cell>
          <cell r="H764">
            <v>22499756.260000002</v>
          </cell>
          <cell r="I764">
            <v>31616</v>
          </cell>
          <cell r="J764">
            <v>711.65727036943326</v>
          </cell>
          <cell r="K764">
            <v>884.79288545402824</v>
          </cell>
          <cell r="L764">
            <v>7314042.4800000004</v>
          </cell>
          <cell r="M764">
            <v>376.14</v>
          </cell>
          <cell r="N764">
            <v>19445.000478545226</v>
          </cell>
          <cell r="O764">
            <v>21024.811224353602</v>
          </cell>
        </row>
        <row r="765">
          <cell r="C765" t="str">
            <v>10937</v>
          </cell>
          <cell r="D765" t="str">
            <v>รพ.ห้วยทับทัน</v>
          </cell>
          <cell r="E765" t="str">
            <v>รพช.</v>
          </cell>
          <cell r="F765">
            <v>6</v>
          </cell>
          <cell r="G765" t="str">
            <v>รพช.F2 30,000 - 60,000</v>
          </cell>
          <cell r="H765">
            <v>34022699.799999997</v>
          </cell>
          <cell r="I765">
            <v>45593</v>
          </cell>
          <cell r="J765">
            <v>746.22639001601112</v>
          </cell>
          <cell r="K765">
            <v>820.76520407909777</v>
          </cell>
          <cell r="L765">
            <v>12613441.51</v>
          </cell>
          <cell r="M765">
            <v>889.73</v>
          </cell>
          <cell r="N765">
            <v>14176.706989760938</v>
          </cell>
          <cell r="O765">
            <v>19399.24998639138</v>
          </cell>
        </row>
        <row r="766">
          <cell r="C766" t="str">
            <v>10938</v>
          </cell>
          <cell r="D766" t="str">
            <v>รพ.โนนคูณ</v>
          </cell>
          <cell r="E766" t="str">
            <v>รพช.</v>
          </cell>
          <cell r="F766">
            <v>5</v>
          </cell>
          <cell r="G766" t="str">
            <v>รพช.F2 &lt;=30,000</v>
          </cell>
          <cell r="H766">
            <v>27382548.5</v>
          </cell>
          <cell r="I766">
            <v>44285</v>
          </cell>
          <cell r="J766">
            <v>618.32558428361745</v>
          </cell>
          <cell r="K766">
            <v>884.79288545402824</v>
          </cell>
          <cell r="L766">
            <v>11303352.289999999</v>
          </cell>
          <cell r="M766">
            <v>1134.32</v>
          </cell>
          <cell r="N766">
            <v>9964.8708389167077</v>
          </cell>
          <cell r="O766">
            <v>21024.811224353602</v>
          </cell>
        </row>
        <row r="767">
          <cell r="C767" t="str">
            <v>10939</v>
          </cell>
          <cell r="D767" t="str">
            <v>รพ.ศรีรัตนะ</v>
          </cell>
          <cell r="E767" t="str">
            <v>รพช.</v>
          </cell>
          <cell r="F767">
            <v>6</v>
          </cell>
          <cell r="G767" t="str">
            <v>รพช.F2 30,000 - 60,000</v>
          </cell>
          <cell r="H767">
            <v>45158316.689999998</v>
          </cell>
          <cell r="I767">
            <v>61430</v>
          </cell>
          <cell r="J767">
            <v>735.11829220250684</v>
          </cell>
          <cell r="K767">
            <v>820.76520407909777</v>
          </cell>
          <cell r="L767">
            <v>14944716.800000001</v>
          </cell>
          <cell r="M767">
            <v>1746.68</v>
          </cell>
          <cell r="N767">
            <v>8556.0702590056571</v>
          </cell>
          <cell r="O767">
            <v>19399.24998639138</v>
          </cell>
        </row>
        <row r="768">
          <cell r="C768" t="str">
            <v>10940</v>
          </cell>
          <cell r="D768" t="str">
            <v>รพ.วังหิน</v>
          </cell>
          <cell r="E768" t="str">
            <v>รพช.</v>
          </cell>
          <cell r="F768">
            <v>6</v>
          </cell>
          <cell r="G768" t="str">
            <v>รพช.F2 30,000 - 60,000</v>
          </cell>
          <cell r="H768">
            <v>29748745.559999999</v>
          </cell>
          <cell r="I768">
            <v>45660</v>
          </cell>
          <cell r="J768">
            <v>651.52749802890935</v>
          </cell>
          <cell r="K768">
            <v>820.76520407909777</v>
          </cell>
          <cell r="L768">
            <v>12785913.689999999</v>
          </cell>
          <cell r="M768">
            <v>1246.1400000000001</v>
          </cell>
          <cell r="N768">
            <v>10260.415113871635</v>
          </cell>
          <cell r="O768">
            <v>19399.24998639138</v>
          </cell>
        </row>
        <row r="769">
          <cell r="C769" t="str">
            <v>10941</v>
          </cell>
          <cell r="D769" t="str">
            <v>รพ.น้ำเกลี้ยง</v>
          </cell>
          <cell r="E769" t="str">
            <v>รพช.</v>
          </cell>
          <cell r="F769">
            <v>6</v>
          </cell>
          <cell r="G769" t="str">
            <v>รพช.F2 30,000 - 60,000</v>
          </cell>
          <cell r="H769">
            <v>29944693.210000001</v>
          </cell>
          <cell r="I769">
            <v>46383</v>
          </cell>
          <cell r="J769">
            <v>645.5963005842658</v>
          </cell>
          <cell r="K769">
            <v>820.76520407909777</v>
          </cell>
          <cell r="L769">
            <v>12891828.140000001</v>
          </cell>
          <cell r="M769">
            <v>996.3</v>
          </cell>
          <cell r="N769">
            <v>12939.705048680118</v>
          </cell>
          <cell r="O769">
            <v>19399.24998639138</v>
          </cell>
        </row>
        <row r="770">
          <cell r="C770" t="str">
            <v>10942</v>
          </cell>
          <cell r="D770" t="str">
            <v>รพ.ภูสิงห์</v>
          </cell>
          <cell r="E770" t="str">
            <v>รพช.</v>
          </cell>
          <cell r="F770">
            <v>6</v>
          </cell>
          <cell r="G770" t="str">
            <v>รพช.F2 30,000 - 60,000</v>
          </cell>
          <cell r="H770">
            <v>34323109.670000002</v>
          </cell>
          <cell r="I770">
            <v>57422</v>
          </cell>
          <cell r="J770">
            <v>597.7344862596218</v>
          </cell>
          <cell r="K770">
            <v>820.76520407909777</v>
          </cell>
          <cell r="L770">
            <v>13417869.23</v>
          </cell>
          <cell r="M770">
            <v>1205.96</v>
          </cell>
          <cell r="N770">
            <v>11126.297082821984</v>
          </cell>
          <cell r="O770">
            <v>19399.24998639138</v>
          </cell>
        </row>
        <row r="771">
          <cell r="C771" t="str">
            <v>10943</v>
          </cell>
          <cell r="D771" t="str">
            <v>รพ.เมืองจันทร์</v>
          </cell>
          <cell r="E771" t="str">
            <v>รพช.</v>
          </cell>
          <cell r="F771">
            <v>5</v>
          </cell>
          <cell r="G771" t="str">
            <v>รพช.F2 &lt;=30,000</v>
          </cell>
          <cell r="H771">
            <v>17468403.289999999</v>
          </cell>
          <cell r="I771">
            <v>28767</v>
          </cell>
          <cell r="J771">
            <v>607.23757395626933</v>
          </cell>
          <cell r="K771">
            <v>884.79288545402824</v>
          </cell>
          <cell r="L771">
            <v>11966063.67</v>
          </cell>
          <cell r="M771">
            <v>700.11</v>
          </cell>
          <cell r="N771">
            <v>17091.690834297468</v>
          </cell>
          <cell r="O771">
            <v>21024.811224353602</v>
          </cell>
        </row>
        <row r="772">
          <cell r="C772" t="str">
            <v>23125</v>
          </cell>
          <cell r="D772" t="str">
            <v>รพ.เบญจลักษ์เฉลิมพระเกียรติ 80 พรรษา</v>
          </cell>
          <cell r="E772" t="str">
            <v>รพช.</v>
          </cell>
          <cell r="F772">
            <v>5</v>
          </cell>
          <cell r="G772" t="str">
            <v>รพช.F2 &lt;=30,000</v>
          </cell>
          <cell r="H772">
            <v>28438952.190000001</v>
          </cell>
          <cell r="I772">
            <v>43059</v>
          </cell>
          <cell r="J772">
            <v>660.46476207064734</v>
          </cell>
          <cell r="K772">
            <v>884.79288545402824</v>
          </cell>
          <cell r="L772">
            <v>9843912.8499999996</v>
          </cell>
          <cell r="M772">
            <v>928.39</v>
          </cell>
          <cell r="N772">
            <v>10603.208619222525</v>
          </cell>
          <cell r="O772">
            <v>21024.811224353602</v>
          </cell>
        </row>
        <row r="773">
          <cell r="C773" t="str">
            <v>28014</v>
          </cell>
          <cell r="D773" t="str">
            <v>รพ.พยุห์</v>
          </cell>
          <cell r="E773" t="str">
            <v>รพช.</v>
          </cell>
          <cell r="F773">
            <v>5</v>
          </cell>
          <cell r="G773" t="str">
            <v>รพช.F2 &lt;=30,000</v>
          </cell>
          <cell r="H773">
            <v>18614813.059999999</v>
          </cell>
          <cell r="I773">
            <v>38940</v>
          </cell>
          <cell r="J773">
            <v>478.03834257832557</v>
          </cell>
          <cell r="K773">
            <v>884.79288545402824</v>
          </cell>
          <cell r="L773">
            <v>9279629.8100000005</v>
          </cell>
          <cell r="M773">
            <v>919.8</v>
          </cell>
          <cell r="N773">
            <v>10088.747347249404</v>
          </cell>
          <cell r="O773">
            <v>21024.811224353602</v>
          </cell>
        </row>
        <row r="774">
          <cell r="C774" t="str">
            <v>28015</v>
          </cell>
          <cell r="D774" t="str">
            <v>รพ.โพธิ์ศรีสุวรรณ</v>
          </cell>
          <cell r="E774" t="str">
            <v>รพช.</v>
          </cell>
          <cell r="F774">
            <v>5</v>
          </cell>
          <cell r="G774" t="str">
            <v>รพช.F2 &lt;=30,000</v>
          </cell>
          <cell r="H774">
            <v>18210643.739999998</v>
          </cell>
          <cell r="I774">
            <v>28609</v>
          </cell>
          <cell r="J774">
            <v>636.53548673494345</v>
          </cell>
          <cell r="K774">
            <v>884.79288545402824</v>
          </cell>
          <cell r="L774">
            <v>8318681.6100000003</v>
          </cell>
          <cell r="M774">
            <v>827.4</v>
          </cell>
          <cell r="N774">
            <v>10054.002429296592</v>
          </cell>
          <cell r="O774">
            <v>21024.811224353602</v>
          </cell>
        </row>
        <row r="775">
          <cell r="C775" t="str">
            <v>28016</v>
          </cell>
          <cell r="D775" t="str">
            <v>รพ.ศิลาลาด</v>
          </cell>
          <cell r="E775" t="str">
            <v>รพช.</v>
          </cell>
          <cell r="F775">
            <v>2</v>
          </cell>
          <cell r="G775" t="str">
            <v>รพช.F3 &lt;=15,000</v>
          </cell>
          <cell r="H775">
            <v>16320611.710000001</v>
          </cell>
          <cell r="I775">
            <v>20192</v>
          </cell>
          <cell r="J775">
            <v>808.27118215134715</v>
          </cell>
          <cell r="K775">
            <v>1162.2154112567262</v>
          </cell>
          <cell r="L775">
            <v>6549033.8799999999</v>
          </cell>
          <cell r="M775">
            <v>492.96</v>
          </cell>
          <cell r="N775">
            <v>13285.122281726712</v>
          </cell>
          <cell r="O775">
            <v>29920.789608202424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C777" t="str">
            <v>10703</v>
          </cell>
          <cell r="D777" t="str">
            <v>รพ.อำนาจเจริญ</v>
          </cell>
          <cell r="E777" t="str">
            <v>รพท.</v>
          </cell>
          <cell r="F777">
            <v>17</v>
          </cell>
          <cell r="G777" t="str">
            <v>รพท.S &gt;400</v>
          </cell>
          <cell r="H777">
            <v>175411232.62</v>
          </cell>
          <cell r="I777">
            <v>189190</v>
          </cell>
          <cell r="J777">
            <v>927.16968454992343</v>
          </cell>
          <cell r="K777">
            <v>995.48779187144828</v>
          </cell>
          <cell r="L777">
            <v>196232783.88999999</v>
          </cell>
          <cell r="M777">
            <v>15310.07</v>
          </cell>
          <cell r="N777">
            <v>12817.236230141338</v>
          </cell>
          <cell r="O777">
            <v>16509.344630923799</v>
          </cell>
        </row>
        <row r="778">
          <cell r="C778" t="str">
            <v>10985</v>
          </cell>
          <cell r="D778" t="str">
            <v>รพ.ชานุมาน</v>
          </cell>
          <cell r="E778" t="str">
            <v>รพช.</v>
          </cell>
          <cell r="F778">
            <v>6</v>
          </cell>
          <cell r="G778" t="str">
            <v>รพช.F2 30,000 - 60,000</v>
          </cell>
          <cell r="H778">
            <v>34974283.939999998</v>
          </cell>
          <cell r="I778">
            <v>40268</v>
          </cell>
          <cell r="J778">
            <v>868.53789460613882</v>
          </cell>
          <cell r="K778">
            <v>820.76520407909777</v>
          </cell>
          <cell r="L778">
            <v>10396747.01</v>
          </cell>
          <cell r="M778">
            <v>730.94</v>
          </cell>
          <cell r="N778">
            <v>14223.803609051358</v>
          </cell>
          <cell r="O778">
            <v>19399.24998639138</v>
          </cell>
        </row>
        <row r="779">
          <cell r="C779" t="str">
            <v>10986</v>
          </cell>
          <cell r="D779" t="str">
            <v>รพ.ปทุมราชวงศา</v>
          </cell>
          <cell r="E779" t="str">
            <v>รพช.</v>
          </cell>
          <cell r="F779">
            <v>6</v>
          </cell>
          <cell r="G779" t="str">
            <v>รพช.F2 30,000 - 60,000</v>
          </cell>
          <cell r="H779">
            <v>39900065.079999998</v>
          </cell>
          <cell r="I779">
            <v>52394</v>
          </cell>
          <cell r="J779">
            <v>761.53882276596551</v>
          </cell>
          <cell r="K779">
            <v>820.76520407909777</v>
          </cell>
          <cell r="L779">
            <v>14532039.539999999</v>
          </cell>
          <cell r="M779">
            <v>1191.43</v>
          </cell>
          <cell r="N779">
            <v>12197.14086433949</v>
          </cell>
          <cell r="O779">
            <v>19399.24998639138</v>
          </cell>
        </row>
        <row r="780">
          <cell r="C780" t="str">
            <v>10987</v>
          </cell>
          <cell r="D780" t="str">
            <v>รพ.พนา</v>
          </cell>
          <cell r="E780" t="str">
            <v>รพช.</v>
          </cell>
          <cell r="F780">
            <v>5</v>
          </cell>
          <cell r="G780" t="str">
            <v>รพช.F2 &lt;=30,000</v>
          </cell>
          <cell r="H780">
            <v>33635039.880000003</v>
          </cell>
          <cell r="I780">
            <v>42850</v>
          </cell>
          <cell r="J780">
            <v>784.94842193698958</v>
          </cell>
          <cell r="K780">
            <v>884.79288545402824</v>
          </cell>
          <cell r="L780">
            <v>9323225.0500000007</v>
          </cell>
          <cell r="M780">
            <v>593.62</v>
          </cell>
          <cell r="N780">
            <v>15705.712492840539</v>
          </cell>
          <cell r="O780">
            <v>21024.811224353602</v>
          </cell>
        </row>
        <row r="781">
          <cell r="C781" t="str">
            <v>10988</v>
          </cell>
          <cell r="D781" t="str">
            <v>รพ.เสนางคนิคม</v>
          </cell>
          <cell r="E781" t="str">
            <v>รพช.</v>
          </cell>
          <cell r="F781">
            <v>5</v>
          </cell>
          <cell r="G781" t="str">
            <v>รพช.F2 &lt;=30,000</v>
          </cell>
          <cell r="H781">
            <v>29479337.289999999</v>
          </cell>
          <cell r="I781">
            <v>38451</v>
          </cell>
          <cell r="J781">
            <v>766.67283789758392</v>
          </cell>
          <cell r="K781">
            <v>884.79288545402824</v>
          </cell>
          <cell r="L781">
            <v>10438244.460000001</v>
          </cell>
          <cell r="M781">
            <v>961.31</v>
          </cell>
          <cell r="N781">
            <v>10858.354183353966</v>
          </cell>
          <cell r="O781">
            <v>21024.811224353602</v>
          </cell>
        </row>
        <row r="782">
          <cell r="C782" t="str">
            <v>10989</v>
          </cell>
          <cell r="D782" t="str">
            <v>รพ.หัวตะพาน</v>
          </cell>
          <cell r="E782" t="str">
            <v>รพช.</v>
          </cell>
          <cell r="F782">
            <v>6</v>
          </cell>
          <cell r="G782" t="str">
            <v>รพช.F2 30,000 - 60,000</v>
          </cell>
          <cell r="H782">
            <v>48778337.759999998</v>
          </cell>
          <cell r="I782">
            <v>59847</v>
          </cell>
          <cell r="J782">
            <v>815.0506752218156</v>
          </cell>
          <cell r="K782">
            <v>820.76520407909777</v>
          </cell>
          <cell r="L782">
            <v>14793707.699999999</v>
          </cell>
          <cell r="M782">
            <v>1398.48</v>
          </cell>
          <cell r="N782">
            <v>10578.419212287627</v>
          </cell>
          <cell r="O782">
            <v>19399.24998639138</v>
          </cell>
        </row>
        <row r="783">
          <cell r="C783" t="str">
            <v>10990</v>
          </cell>
          <cell r="D783" t="str">
            <v>รพ.ลืออำนาจ</v>
          </cell>
          <cell r="E783" t="str">
            <v>รพช.</v>
          </cell>
          <cell r="F783">
            <v>5</v>
          </cell>
          <cell r="G783" t="str">
            <v>รพช.F2 &lt;=30,000</v>
          </cell>
          <cell r="H783">
            <v>30160685.219999999</v>
          </cell>
          <cell r="I783">
            <v>42049</v>
          </cell>
          <cell r="J783">
            <v>717.27473233608407</v>
          </cell>
          <cell r="K783">
            <v>884.79288545402824</v>
          </cell>
          <cell r="L783">
            <v>6541721.2800000003</v>
          </cell>
          <cell r="M783">
            <v>584.63</v>
          </cell>
          <cell r="N783">
            <v>11189.506662333442</v>
          </cell>
          <cell r="O783">
            <v>21024.811224353602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C785" t="str">
            <v>10669</v>
          </cell>
          <cell r="D785" t="str">
            <v>รพ.สรรพสิทธิประสงค์</v>
          </cell>
          <cell r="E785" t="str">
            <v>รพศ.</v>
          </cell>
          <cell r="F785">
            <v>20</v>
          </cell>
          <cell r="G785" t="str">
            <v>รพศ.A &gt;1000</v>
          </cell>
          <cell r="H785">
            <v>685636159.46000004</v>
          </cell>
          <cell r="I785">
            <v>448317</v>
          </cell>
          <cell r="J785">
            <v>1529.3557002299713</v>
          </cell>
          <cell r="K785">
            <v>1522.6372800032384</v>
          </cell>
          <cell r="L785">
            <v>1255005696.8399999</v>
          </cell>
          <cell r="M785">
            <v>84556.01</v>
          </cell>
          <cell r="N785">
            <v>14842.300350264872</v>
          </cell>
          <cell r="O785">
            <v>15035.532935835947</v>
          </cell>
        </row>
        <row r="786">
          <cell r="C786" t="str">
            <v>10944</v>
          </cell>
          <cell r="D786" t="str">
            <v>รพ.ศรีเมืองใหม่</v>
          </cell>
          <cell r="E786" t="str">
            <v>รพช.</v>
          </cell>
          <cell r="F786">
            <v>6</v>
          </cell>
          <cell r="G786" t="str">
            <v>รพช.F2 30,000 - 60,000</v>
          </cell>
          <cell r="H786">
            <v>45018503.729999997</v>
          </cell>
          <cell r="I786">
            <v>63258</v>
          </cell>
          <cell r="J786">
            <v>711.66498672104706</v>
          </cell>
          <cell r="K786">
            <v>820.76520407909777</v>
          </cell>
          <cell r="L786">
            <v>14619510.35</v>
          </cell>
          <cell r="M786">
            <v>1432.64</v>
          </cell>
          <cell r="N786">
            <v>10204.594559693991</v>
          </cell>
          <cell r="O786">
            <v>19399.24998639138</v>
          </cell>
        </row>
        <row r="787">
          <cell r="C787" t="str">
            <v>10945</v>
          </cell>
          <cell r="D787" t="str">
            <v>รพ.โขงเจียม</v>
          </cell>
          <cell r="E787" t="str">
            <v>รพช.</v>
          </cell>
          <cell r="F787">
            <v>5</v>
          </cell>
          <cell r="G787" t="str">
            <v>รพช.F2 &lt;=30,000</v>
          </cell>
          <cell r="H787">
            <v>21668167.600000001</v>
          </cell>
          <cell r="I787">
            <v>32210</v>
          </cell>
          <cell r="J787">
            <v>672.71554175721826</v>
          </cell>
          <cell r="K787">
            <v>884.79288545402824</v>
          </cell>
          <cell r="L787">
            <v>12525809.720000001</v>
          </cell>
          <cell r="M787">
            <v>1343.2</v>
          </cell>
          <cell r="N787">
            <v>9325.3497022036936</v>
          </cell>
          <cell r="O787">
            <v>21024.811224353602</v>
          </cell>
        </row>
        <row r="788">
          <cell r="C788" t="str">
            <v>10946</v>
          </cell>
          <cell r="D788" t="str">
            <v>รพ.เขื่องใน</v>
          </cell>
          <cell r="E788" t="str">
            <v>รพช.</v>
          </cell>
          <cell r="F788">
            <v>7</v>
          </cell>
          <cell r="G788" t="str">
            <v>รพช.F2 60,000-90,000</v>
          </cell>
          <cell r="H788">
            <v>68875813.489999995</v>
          </cell>
          <cell r="I788">
            <v>99916</v>
          </cell>
          <cell r="J788">
            <v>689.3371781296288</v>
          </cell>
          <cell r="K788">
            <v>907.15888629902452</v>
          </cell>
          <cell r="L788">
            <v>29005208.870000001</v>
          </cell>
          <cell r="M788">
            <v>3497.65</v>
          </cell>
          <cell r="N788">
            <v>8292.7705373607987</v>
          </cell>
          <cell r="O788">
            <v>22807.987436377582</v>
          </cell>
        </row>
        <row r="789">
          <cell r="C789" t="str">
            <v>10947</v>
          </cell>
          <cell r="D789" t="str">
            <v>รพ.เขมราฐ</v>
          </cell>
          <cell r="E789" t="str">
            <v>รพช.</v>
          </cell>
          <cell r="F789">
            <v>7</v>
          </cell>
          <cell r="G789" t="str">
            <v>รพช.F2 60,000-90,000</v>
          </cell>
          <cell r="H789">
            <v>62145325.5</v>
          </cell>
          <cell r="I789">
            <v>74425</v>
          </cell>
          <cell r="J789">
            <v>835.00605307356398</v>
          </cell>
          <cell r="K789">
            <v>907.15888629902452</v>
          </cell>
          <cell r="L789">
            <v>17195496.579999998</v>
          </cell>
          <cell r="M789">
            <v>1353.9</v>
          </cell>
          <cell r="N789">
            <v>12700.713922741706</v>
          </cell>
          <cell r="O789">
            <v>22807.987436377582</v>
          </cell>
        </row>
        <row r="790">
          <cell r="C790" t="str">
            <v>10948</v>
          </cell>
          <cell r="D790" t="str">
            <v>รพ.นาจะหลวย</v>
          </cell>
          <cell r="E790" t="str">
            <v>รพช.</v>
          </cell>
          <cell r="F790">
            <v>6</v>
          </cell>
          <cell r="G790" t="str">
            <v>รพช.F2 30,000 - 60,000</v>
          </cell>
          <cell r="H790">
            <v>34299551.329999998</v>
          </cell>
          <cell r="I790">
            <v>53334</v>
          </cell>
          <cell r="J790">
            <v>643.10854858064272</v>
          </cell>
          <cell r="K790">
            <v>820.76520407909777</v>
          </cell>
          <cell r="L790">
            <v>14114683.810000001</v>
          </cell>
          <cell r="M790">
            <v>1304.4100000000001</v>
          </cell>
          <cell r="N790">
            <v>10820.741798974248</v>
          </cell>
          <cell r="O790">
            <v>19399.24998639138</v>
          </cell>
        </row>
        <row r="791">
          <cell r="C791" t="str">
            <v>10949</v>
          </cell>
          <cell r="D791" t="str">
            <v>รพ.น้ำยืน</v>
          </cell>
          <cell r="E791" t="str">
            <v>รพช.</v>
          </cell>
          <cell r="F791">
            <v>6</v>
          </cell>
          <cell r="G791" t="str">
            <v>รพช.F2 30,000 - 60,000</v>
          </cell>
          <cell r="H791">
            <v>43898711.079999998</v>
          </cell>
          <cell r="I791">
            <v>59568</v>
          </cell>
          <cell r="J791">
            <v>736.95123354821374</v>
          </cell>
          <cell r="K791">
            <v>820.76520407909777</v>
          </cell>
          <cell r="L791">
            <v>17481395.879999999</v>
          </cell>
          <cell r="M791">
            <v>1442.55</v>
          </cell>
          <cell r="N791">
            <v>12118.398585837578</v>
          </cell>
          <cell r="O791">
            <v>19399.24998639138</v>
          </cell>
        </row>
        <row r="792">
          <cell r="C792" t="str">
            <v>10950</v>
          </cell>
          <cell r="D792" t="str">
            <v>รพ.บุณฑริก</v>
          </cell>
          <cell r="E792" t="str">
            <v>รพช.</v>
          </cell>
          <cell r="F792">
            <v>7</v>
          </cell>
          <cell r="G792" t="str">
            <v>รพช.F2 60,000-90,000</v>
          </cell>
          <cell r="H792">
            <v>58677550.109999999</v>
          </cell>
          <cell r="I792">
            <v>69670</v>
          </cell>
          <cell r="J792">
            <v>842.22118716807802</v>
          </cell>
          <cell r="K792">
            <v>907.15888629902452</v>
          </cell>
          <cell r="L792">
            <v>20741892.77</v>
          </cell>
          <cell r="M792">
            <v>1536.29</v>
          </cell>
          <cell r="N792">
            <v>13501.287367619394</v>
          </cell>
          <cell r="O792">
            <v>22807.987436377582</v>
          </cell>
        </row>
        <row r="793">
          <cell r="C793" t="str">
            <v>10951</v>
          </cell>
          <cell r="D793" t="str">
            <v>รพ.ตระการพืชผล</v>
          </cell>
          <cell r="E793" t="str">
            <v>รพช.</v>
          </cell>
          <cell r="F793">
            <v>13</v>
          </cell>
          <cell r="G793" t="str">
            <v>รพช. M2 &gt;100</v>
          </cell>
          <cell r="H793">
            <v>76533950.879999995</v>
          </cell>
          <cell r="I793">
            <v>110746</v>
          </cell>
          <cell r="J793">
            <v>691.07643508569151</v>
          </cell>
          <cell r="K793">
            <v>799.42025929244869</v>
          </cell>
          <cell r="L793">
            <v>60452658.490000002</v>
          </cell>
          <cell r="M793">
            <v>5804.19</v>
          </cell>
          <cell r="N793">
            <v>10415.347962420252</v>
          </cell>
          <cell r="O793">
            <v>18014.943161409661</v>
          </cell>
        </row>
        <row r="794">
          <cell r="C794" t="str">
            <v>10952</v>
          </cell>
          <cell r="D794" t="str">
            <v>รพ.กุดข้าวปุ้น</v>
          </cell>
          <cell r="E794" t="str">
            <v>รพช.</v>
          </cell>
          <cell r="F794">
            <v>6</v>
          </cell>
          <cell r="G794" t="str">
            <v>รพช.F2 30,000 - 60,000</v>
          </cell>
          <cell r="H794">
            <v>29954529.52</v>
          </cell>
          <cell r="I794">
            <v>46784</v>
          </cell>
          <cell r="J794">
            <v>640.2729463064295</v>
          </cell>
          <cell r="K794">
            <v>820.76520407909777</v>
          </cell>
          <cell r="L794">
            <v>13185727.4</v>
          </cell>
          <cell r="M794">
            <v>1560.11</v>
          </cell>
          <cell r="N794">
            <v>8451.7933991833925</v>
          </cell>
          <cell r="O794">
            <v>19399.24998639138</v>
          </cell>
        </row>
        <row r="795">
          <cell r="C795" t="str">
            <v>10953</v>
          </cell>
          <cell r="D795" t="str">
            <v>รพ.ม่วงสามสิบ</v>
          </cell>
          <cell r="E795" t="str">
            <v>รพช.</v>
          </cell>
          <cell r="F795">
            <v>7</v>
          </cell>
          <cell r="G795" t="str">
            <v>รพช.F2 60,000-90,000</v>
          </cell>
          <cell r="H795">
            <v>55242679.719999999</v>
          </cell>
          <cell r="I795">
            <v>93601</v>
          </cell>
          <cell r="J795">
            <v>590.19326417452805</v>
          </cell>
          <cell r="K795">
            <v>907.15888629902452</v>
          </cell>
          <cell r="L795">
            <v>23179805.390000001</v>
          </cell>
          <cell r="M795">
            <v>2788.9</v>
          </cell>
          <cell r="N795">
            <v>8311.4508910323075</v>
          </cell>
          <cell r="O795">
            <v>22807.987436377582</v>
          </cell>
        </row>
        <row r="796">
          <cell r="C796" t="str">
            <v>10954</v>
          </cell>
          <cell r="D796" t="str">
            <v>รพ.วารินชำราบ</v>
          </cell>
          <cell r="E796" t="str">
            <v>รพท.</v>
          </cell>
          <cell r="F796">
            <v>15</v>
          </cell>
          <cell r="G796" t="str">
            <v>รพท. M1 &gt;200</v>
          </cell>
          <cell r="H796">
            <v>133304071.15000001</v>
          </cell>
          <cell r="I796">
            <v>189455</v>
          </cell>
          <cell r="J796">
            <v>703.61864901955607</v>
          </cell>
          <cell r="K796">
            <v>858.39261825701305</v>
          </cell>
          <cell r="L796">
            <v>154919539.72</v>
          </cell>
          <cell r="M796">
            <v>12229.32</v>
          </cell>
          <cell r="N796">
            <v>12667.878485475889</v>
          </cell>
          <cell r="O796">
            <v>18079.777987795933</v>
          </cell>
        </row>
        <row r="797">
          <cell r="C797" t="str">
            <v>10956</v>
          </cell>
          <cell r="D797" t="str">
            <v>รพ.พิบูลมังสาหาร</v>
          </cell>
          <cell r="E797" t="str">
            <v>รพช.</v>
          </cell>
          <cell r="F797">
            <v>13</v>
          </cell>
          <cell r="G797" t="str">
            <v>รพช. M2 &gt;100</v>
          </cell>
          <cell r="H797">
            <v>85046785.730000004</v>
          </cell>
          <cell r="I797">
            <v>166852</v>
          </cell>
          <cell r="J797">
            <v>509.71391250928968</v>
          </cell>
          <cell r="K797">
            <v>799.42025929244869</v>
          </cell>
          <cell r="L797">
            <v>53638500.670000002</v>
          </cell>
          <cell r="M797">
            <v>4733.97</v>
          </cell>
          <cell r="N797">
            <v>11330.553567090623</v>
          </cell>
          <cell r="O797">
            <v>18014.943161409661</v>
          </cell>
        </row>
        <row r="798">
          <cell r="C798" t="str">
            <v>10957</v>
          </cell>
          <cell r="D798" t="str">
            <v>รพ.ตาลสุม</v>
          </cell>
          <cell r="E798" t="str">
            <v>รพช.</v>
          </cell>
          <cell r="F798">
            <v>5</v>
          </cell>
          <cell r="G798" t="str">
            <v>รพช.F2 &lt;=30,000</v>
          </cell>
          <cell r="H798">
            <v>26093222.16</v>
          </cell>
          <cell r="I798">
            <v>35152</v>
          </cell>
          <cell r="J798">
            <v>742.29694355939921</v>
          </cell>
          <cell r="K798">
            <v>884.79288545402824</v>
          </cell>
          <cell r="L798">
            <v>7659713.7199999997</v>
          </cell>
          <cell r="M798">
            <v>593.28</v>
          </cell>
          <cell r="N798">
            <v>12910.790385652643</v>
          </cell>
          <cell r="O798">
            <v>21024.811224353602</v>
          </cell>
        </row>
        <row r="799">
          <cell r="C799" t="str">
            <v>10958</v>
          </cell>
          <cell r="D799" t="str">
            <v>รพ.โพธิ์ไทร</v>
          </cell>
          <cell r="E799" t="str">
            <v>รพช.</v>
          </cell>
          <cell r="F799">
            <v>6</v>
          </cell>
          <cell r="G799" t="str">
            <v>รพช.F2 30,000 - 60,000</v>
          </cell>
          <cell r="H799">
            <v>32065176</v>
          </cell>
          <cell r="I799">
            <v>42720</v>
          </cell>
          <cell r="J799">
            <v>750.58932584269667</v>
          </cell>
          <cell r="K799">
            <v>820.76520407909777</v>
          </cell>
          <cell r="L799">
            <v>14127473.279999999</v>
          </cell>
          <cell r="M799">
            <v>1387.09</v>
          </cell>
          <cell r="N799">
            <v>10184.972337771882</v>
          </cell>
          <cell r="O799">
            <v>19399.24998639138</v>
          </cell>
        </row>
        <row r="800">
          <cell r="C800" t="str">
            <v>10959</v>
          </cell>
          <cell r="D800" t="str">
            <v>รพ.สำโรง</v>
          </cell>
          <cell r="E800" t="str">
            <v>รพช.</v>
          </cell>
          <cell r="F800">
            <v>6</v>
          </cell>
          <cell r="G800" t="str">
            <v>รพช.F2 30,000 - 60,000</v>
          </cell>
          <cell r="H800">
            <v>36140635.549999997</v>
          </cell>
          <cell r="I800">
            <v>56829</v>
          </cell>
          <cell r="J800">
            <v>635.95410001935625</v>
          </cell>
          <cell r="K800">
            <v>820.76520407909777</v>
          </cell>
          <cell r="L800">
            <v>9418164.6899999995</v>
          </cell>
          <cell r="M800">
            <v>1018.35</v>
          </cell>
          <cell r="N800">
            <v>9248.4555310060387</v>
          </cell>
          <cell r="O800">
            <v>19399.24998639138</v>
          </cell>
        </row>
        <row r="801">
          <cell r="C801" t="str">
            <v>10960</v>
          </cell>
          <cell r="D801" t="str">
            <v>รพ.ดอนมดแดง</v>
          </cell>
          <cell r="E801" t="str">
            <v>รพช.</v>
          </cell>
          <cell r="F801">
            <v>5</v>
          </cell>
          <cell r="G801" t="str">
            <v>รพช.F2 &lt;=30,000</v>
          </cell>
          <cell r="H801">
            <v>17074894.460000001</v>
          </cell>
          <cell r="I801">
            <v>35744</v>
          </cell>
          <cell r="J801">
            <v>477.69959881378696</v>
          </cell>
          <cell r="K801">
            <v>884.79288545402824</v>
          </cell>
          <cell r="L801">
            <v>9461849.3599999994</v>
          </cell>
          <cell r="M801">
            <v>782.54</v>
          </cell>
          <cell r="N801">
            <v>12091.202187747591</v>
          </cell>
          <cell r="O801">
            <v>21024.811224353602</v>
          </cell>
        </row>
        <row r="802">
          <cell r="C802" t="str">
            <v>10961</v>
          </cell>
          <cell r="D802" t="str">
            <v>รพ.สิรินธร</v>
          </cell>
          <cell r="E802" t="str">
            <v>รพช.</v>
          </cell>
          <cell r="F802">
            <v>6</v>
          </cell>
          <cell r="G802" t="str">
            <v>รพช.F2 30,000 - 60,000</v>
          </cell>
          <cell r="H802">
            <v>30128227.059999999</v>
          </cell>
          <cell r="I802">
            <v>50565</v>
          </cell>
          <cell r="J802">
            <v>595.83164362701473</v>
          </cell>
          <cell r="K802">
            <v>820.76520407909777</v>
          </cell>
          <cell r="L802">
            <v>17165945.379999999</v>
          </cell>
          <cell r="M802">
            <v>1491.01</v>
          </cell>
          <cell r="N802">
            <v>11512.964621296973</v>
          </cell>
          <cell r="O802">
            <v>19399.24998639138</v>
          </cell>
        </row>
        <row r="803">
          <cell r="C803" t="str">
            <v>10962</v>
          </cell>
          <cell r="D803" t="str">
            <v>รพ.ทุ่งศรีอุดม</v>
          </cell>
          <cell r="E803" t="str">
            <v>รพช.</v>
          </cell>
          <cell r="F803">
            <v>5</v>
          </cell>
          <cell r="G803" t="str">
            <v>รพช.F2 &lt;=30,000</v>
          </cell>
          <cell r="H803">
            <v>22651564.27</v>
          </cell>
          <cell r="I803">
            <v>40152</v>
          </cell>
          <cell r="J803">
            <v>564.14535440326756</v>
          </cell>
          <cell r="K803">
            <v>884.79288545402824</v>
          </cell>
          <cell r="L803">
            <v>9349808.9399999995</v>
          </cell>
          <cell r="M803">
            <v>602.49</v>
          </cell>
          <cell r="N803">
            <v>15518.612657471493</v>
          </cell>
          <cell r="O803">
            <v>21024.811224353602</v>
          </cell>
        </row>
        <row r="804">
          <cell r="C804" t="str">
            <v>11443</v>
          </cell>
          <cell r="D804" t="str">
            <v>รพร.เดชอุดม</v>
          </cell>
          <cell r="E804" t="str">
            <v>รพท.</v>
          </cell>
          <cell r="F804">
            <v>15</v>
          </cell>
          <cell r="G804" t="str">
            <v>รพท. M1 &gt;200</v>
          </cell>
          <cell r="H804">
            <v>124191633.59</v>
          </cell>
          <cell r="I804">
            <v>162326</v>
          </cell>
          <cell r="J804">
            <v>765.075425932999</v>
          </cell>
          <cell r="K804">
            <v>858.39261825701305</v>
          </cell>
          <cell r="L804">
            <v>209645790.13999999</v>
          </cell>
          <cell r="M804">
            <v>16807.91</v>
          </cell>
          <cell r="N804">
            <v>12473.043355182172</v>
          </cell>
          <cell r="O804">
            <v>18079.777987795933</v>
          </cell>
        </row>
        <row r="805">
          <cell r="C805" t="str">
            <v>21984</v>
          </cell>
          <cell r="D805" t="str">
            <v>รพ. ๕๐ พรรษา มหาวชิราลงกรณ</v>
          </cell>
          <cell r="E805" t="str">
            <v>รพท.</v>
          </cell>
          <cell r="F805">
            <v>16</v>
          </cell>
          <cell r="G805" t="str">
            <v>รพท.S &lt;=400</v>
          </cell>
          <cell r="H805">
            <v>103812930.61</v>
          </cell>
          <cell r="I805">
            <v>148094</v>
          </cell>
          <cell r="J805">
            <v>700.99349473982738</v>
          </cell>
          <cell r="K805">
            <v>990.13096843143853</v>
          </cell>
          <cell r="L805">
            <v>165619789.15000001</v>
          </cell>
          <cell r="M805">
            <v>9746.7000000000007</v>
          </cell>
          <cell r="N805">
            <v>16992.396313624096</v>
          </cell>
          <cell r="O805">
            <v>16691.958163887437</v>
          </cell>
        </row>
        <row r="806">
          <cell r="C806" t="str">
            <v>24032</v>
          </cell>
          <cell r="D806" t="str">
            <v>รพ.นาตาล</v>
          </cell>
          <cell r="E806" t="str">
            <v>รพช.</v>
          </cell>
          <cell r="F806">
            <v>5</v>
          </cell>
          <cell r="G806" t="str">
            <v>รพช.F2 &lt;=30,000</v>
          </cell>
          <cell r="H806">
            <v>17629760.420000002</v>
          </cell>
          <cell r="I806">
            <v>27684</v>
          </cell>
          <cell r="J806">
            <v>636.82128377402114</v>
          </cell>
          <cell r="K806">
            <v>884.79288545402824</v>
          </cell>
          <cell r="L806">
            <v>13085665.699999999</v>
          </cell>
          <cell r="M806">
            <v>1156.99</v>
          </cell>
          <cell r="N806">
            <v>11310.094037113544</v>
          </cell>
          <cell r="O806">
            <v>21024.811224353602</v>
          </cell>
        </row>
        <row r="807">
          <cell r="C807" t="str">
            <v>24821</v>
          </cell>
          <cell r="D807" t="str">
            <v>รพ.นาเยีย</v>
          </cell>
          <cell r="E807" t="str">
            <v>รพช.</v>
          </cell>
          <cell r="F807">
            <v>3</v>
          </cell>
          <cell r="G807" t="str">
            <v>รพช.F3 15,000-25,000</v>
          </cell>
          <cell r="H807">
            <v>19908716.57</v>
          </cell>
          <cell r="I807">
            <v>31212</v>
          </cell>
          <cell r="J807">
            <v>637.8545613866462</v>
          </cell>
          <cell r="K807">
            <v>765.30473091970157</v>
          </cell>
          <cell r="L807">
            <v>8552158.2200000007</v>
          </cell>
          <cell r="M807">
            <v>555.95000000000005</v>
          </cell>
          <cell r="N807">
            <v>15382.962892346433</v>
          </cell>
          <cell r="O807">
            <v>19552.594009886914</v>
          </cell>
        </row>
        <row r="808">
          <cell r="C808" t="str">
            <v>27967</v>
          </cell>
          <cell r="D808" t="str">
            <v>รพ.สว่างวีระวงศ์</v>
          </cell>
          <cell r="E808" t="str">
            <v>รพช.</v>
          </cell>
          <cell r="F808">
            <v>3</v>
          </cell>
          <cell r="G808" t="str">
            <v>รพช.F3 15,000-25,000</v>
          </cell>
          <cell r="H808">
            <v>21149508.399999999</v>
          </cell>
          <cell r="I808">
            <v>29978</v>
          </cell>
          <cell r="J808">
            <v>705.50098071919399</v>
          </cell>
          <cell r="K808">
            <v>765.30473091970157</v>
          </cell>
          <cell r="L808">
            <v>7651313.4500000002</v>
          </cell>
          <cell r="M808">
            <v>546.1</v>
          </cell>
          <cell r="N808">
            <v>14010.828511261674</v>
          </cell>
          <cell r="O808">
            <v>19552.594009886914</v>
          </cell>
        </row>
        <row r="809">
          <cell r="C809" t="str">
            <v>27968</v>
          </cell>
          <cell r="D809" t="str">
            <v>รพ.น้ำขุ่น</v>
          </cell>
          <cell r="E809" t="str">
            <v>รพช.</v>
          </cell>
          <cell r="F809">
            <v>3</v>
          </cell>
          <cell r="G809" t="str">
            <v>รพช.F3 15,000-25,000</v>
          </cell>
          <cell r="H809">
            <v>19880107.239999998</v>
          </cell>
          <cell r="I809">
            <v>28661</v>
          </cell>
          <cell r="J809">
            <v>693.62922577718848</v>
          </cell>
          <cell r="K809">
            <v>765.30473091970157</v>
          </cell>
          <cell r="L809">
            <v>5696525.0999999996</v>
          </cell>
          <cell r="M809">
            <v>802.73</v>
          </cell>
          <cell r="N809">
            <v>7096.4397742703022</v>
          </cell>
          <cell r="O809">
            <v>19552.594009886914</v>
          </cell>
        </row>
        <row r="810">
          <cell r="C810" t="str">
            <v>27976</v>
          </cell>
          <cell r="D810" t="str">
            <v>รพ.เหล่าเสือโก้ก</v>
          </cell>
          <cell r="E810" t="str">
            <v>รพช.</v>
          </cell>
          <cell r="F810">
            <v>3</v>
          </cell>
          <cell r="G810" t="str">
            <v>รพช.F3 15,000-25,000</v>
          </cell>
          <cell r="H810">
            <v>19358023.399999999</v>
          </cell>
          <cell r="I810">
            <v>28495</v>
          </cell>
          <cell r="J810">
            <v>679.34807510089479</v>
          </cell>
          <cell r="K810">
            <v>765.30473091970157</v>
          </cell>
          <cell r="L810">
            <v>5740184.5</v>
          </cell>
          <cell r="M810">
            <v>562.49</v>
          </cell>
          <cell r="N810">
            <v>10204.953865846504</v>
          </cell>
          <cell r="O810">
            <v>19552.594009886914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C813" t="str">
            <v>10738</v>
          </cell>
          <cell r="D813" t="str">
            <v>รพ.กระบี่</v>
          </cell>
          <cell r="E813" t="str">
            <v>รพท.</v>
          </cell>
          <cell r="F813">
            <v>16</v>
          </cell>
          <cell r="G813" t="str">
            <v>รพท.S &lt;=400</v>
          </cell>
          <cell r="H813">
            <v>155384223.58000001</v>
          </cell>
          <cell r="I813">
            <v>155188</v>
          </cell>
          <cell r="J813">
            <v>1001.2644249555378</v>
          </cell>
          <cell r="K813">
            <v>990.13096843143853</v>
          </cell>
          <cell r="L813">
            <v>304151781.89999998</v>
          </cell>
          <cell r="M813">
            <v>18889.240000000002</v>
          </cell>
          <cell r="N813">
            <v>16101.853854363646</v>
          </cell>
          <cell r="O813">
            <v>16691.958163887437</v>
          </cell>
        </row>
        <row r="814">
          <cell r="C814" t="str">
            <v>11340</v>
          </cell>
          <cell r="D814" t="str">
            <v>รพ.เขาพนม</v>
          </cell>
          <cell r="E814" t="str">
            <v>รพช.</v>
          </cell>
          <cell r="F814">
            <v>6</v>
          </cell>
          <cell r="G814" t="str">
            <v>รพช.F2 30,000 - 60,000</v>
          </cell>
          <cell r="H814">
            <v>33207315.850000001</v>
          </cell>
          <cell r="I814">
            <v>50873</v>
          </cell>
          <cell r="J814">
            <v>652.74931397794512</v>
          </cell>
          <cell r="K814">
            <v>820.76520407909777</v>
          </cell>
          <cell r="L814">
            <v>22438986.59</v>
          </cell>
          <cell r="M814">
            <v>1439.99</v>
          </cell>
          <cell r="N814">
            <v>15582.737789845763</v>
          </cell>
          <cell r="O814">
            <v>19399.24998639138</v>
          </cell>
        </row>
        <row r="815">
          <cell r="C815" t="str">
            <v>11341</v>
          </cell>
          <cell r="D815" t="str">
            <v>รพ.เกาะลันตา</v>
          </cell>
          <cell r="E815" t="str">
            <v>รพช.</v>
          </cell>
          <cell r="F815">
            <v>5</v>
          </cell>
          <cell r="G815" t="str">
            <v>รพช.F2 &lt;=30,000</v>
          </cell>
          <cell r="H815">
            <v>27117247.41</v>
          </cell>
          <cell r="I815">
            <v>23758</v>
          </cell>
          <cell r="J815">
            <v>1141.3943686337234</v>
          </cell>
          <cell r="K815">
            <v>884.79288545402824</v>
          </cell>
          <cell r="L815">
            <v>8040402.7300000004</v>
          </cell>
          <cell r="M815">
            <v>437.58</v>
          </cell>
          <cell r="N815">
            <v>18374.703437085791</v>
          </cell>
          <cell r="O815">
            <v>21024.811224353602</v>
          </cell>
        </row>
        <row r="816">
          <cell r="C816" t="str">
            <v>11342</v>
          </cell>
          <cell r="D816" t="str">
            <v>รพ.คลองท่อม</v>
          </cell>
          <cell r="E816" t="str">
            <v>รพช.</v>
          </cell>
          <cell r="F816">
            <v>7</v>
          </cell>
          <cell r="G816" t="str">
            <v>รพช.F2 60,000-90,000</v>
          </cell>
          <cell r="H816">
            <v>50180525.799999997</v>
          </cell>
          <cell r="I816">
            <v>66839</v>
          </cell>
          <cell r="J816">
            <v>750.76715390714992</v>
          </cell>
          <cell r="K816">
            <v>907.15888629902452</v>
          </cell>
          <cell r="L816">
            <v>19917763.050000001</v>
          </cell>
          <cell r="M816">
            <v>1345.09</v>
          </cell>
          <cell r="N816">
            <v>14807.754908593479</v>
          </cell>
          <cell r="O816">
            <v>22807.987436377582</v>
          </cell>
        </row>
        <row r="817">
          <cell r="C817" t="str">
            <v>11343</v>
          </cell>
          <cell r="D817" t="str">
            <v>รพ.อ่าวลึก</v>
          </cell>
          <cell r="E817" t="str">
            <v>รพช.</v>
          </cell>
          <cell r="F817">
            <v>6</v>
          </cell>
          <cell r="G817" t="str">
            <v>รพช.F2 30,000 - 60,000</v>
          </cell>
          <cell r="H817">
            <v>52505649.359999999</v>
          </cell>
          <cell r="I817">
            <v>59755</v>
          </cell>
          <cell r="J817">
            <v>878.6821079407581</v>
          </cell>
          <cell r="K817">
            <v>820.76520407909777</v>
          </cell>
          <cell r="L817">
            <v>21020094.239999998</v>
          </cell>
          <cell r="M817">
            <v>1901.79</v>
          </cell>
          <cell r="N817">
            <v>11052.794598772734</v>
          </cell>
          <cell r="O817">
            <v>19399.24998639138</v>
          </cell>
        </row>
        <row r="818">
          <cell r="C818" t="str">
            <v>11344</v>
          </cell>
          <cell r="D818" t="str">
            <v>รพ.ปลายพระยา</v>
          </cell>
          <cell r="E818" t="str">
            <v>รพช.</v>
          </cell>
          <cell r="F818">
            <v>6</v>
          </cell>
          <cell r="G818" t="str">
            <v>รพช.F2 30,000 - 60,000</v>
          </cell>
          <cell r="H818">
            <v>36088294.840000004</v>
          </cell>
          <cell r="I818">
            <v>44531</v>
          </cell>
          <cell r="J818">
            <v>810.40836361186598</v>
          </cell>
          <cell r="K818">
            <v>820.76520407909777</v>
          </cell>
          <cell r="L818">
            <v>11775570.4</v>
          </cell>
          <cell r="M818">
            <v>1037.18</v>
          </cell>
          <cell r="N818">
            <v>11353.449160222912</v>
          </cell>
          <cell r="O818">
            <v>19399.24998639138</v>
          </cell>
        </row>
        <row r="819">
          <cell r="C819" t="str">
            <v>11345</v>
          </cell>
          <cell r="D819" t="str">
            <v>รพ.ลำทับ</v>
          </cell>
          <cell r="E819" t="str">
            <v>รพช.</v>
          </cell>
          <cell r="F819">
            <v>5</v>
          </cell>
          <cell r="G819" t="str">
            <v>รพช.F2 &lt;=30,000</v>
          </cell>
          <cell r="H819">
            <v>26803840.640000001</v>
          </cell>
          <cell r="I819">
            <v>46610</v>
          </cell>
          <cell r="J819">
            <v>575.06630851748548</v>
          </cell>
          <cell r="K819">
            <v>884.79288545402824</v>
          </cell>
          <cell r="L819">
            <v>13681910.73</v>
          </cell>
          <cell r="M819">
            <v>828.26</v>
          </cell>
          <cell r="N819">
            <v>16518.859693815954</v>
          </cell>
          <cell r="O819">
            <v>21024.811224353602</v>
          </cell>
        </row>
        <row r="820">
          <cell r="C820" t="str">
            <v>11346</v>
          </cell>
          <cell r="D820" t="str">
            <v>รพ.เหนือคลอง</v>
          </cell>
          <cell r="E820" t="str">
            <v>รพช.</v>
          </cell>
          <cell r="F820">
            <v>6</v>
          </cell>
          <cell r="G820" t="str">
            <v>รพช.F2 30,000 - 60,000</v>
          </cell>
          <cell r="H820">
            <v>40903941.420000002</v>
          </cell>
          <cell r="I820">
            <v>56421</v>
          </cell>
          <cell r="J820">
            <v>724.9772499601213</v>
          </cell>
          <cell r="K820">
            <v>820.76520407909777</v>
          </cell>
          <cell r="L820">
            <v>16343396.359999999</v>
          </cell>
          <cell r="M820">
            <v>1322.84</v>
          </cell>
          <cell r="N820">
            <v>12354.779383750114</v>
          </cell>
          <cell r="O820">
            <v>19399.24998639138</v>
          </cell>
        </row>
        <row r="821">
          <cell r="C821" t="str">
            <v>77753</v>
          </cell>
          <cell r="D821" t="str">
            <v>รพ.เกาะพีพี</v>
          </cell>
          <cell r="E821" t="str">
            <v>รพช.</v>
          </cell>
          <cell r="F821">
            <v>2</v>
          </cell>
          <cell r="G821" t="str">
            <v>รพช.F3 &lt;=15,000</v>
          </cell>
          <cell r="H821">
            <v>16195142.83</v>
          </cell>
          <cell r="I821">
            <v>7958</v>
          </cell>
          <cell r="J821">
            <v>2035.0770080422217</v>
          </cell>
          <cell r="K821">
            <v>1162.2154112567262</v>
          </cell>
          <cell r="L821">
            <v>1493640.68</v>
          </cell>
          <cell r="M821">
            <v>86.76</v>
          </cell>
          <cell r="N821">
            <v>17215.775472568002</v>
          </cell>
          <cell r="O821">
            <v>29920.789608202424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C823" t="str">
            <v>10744</v>
          </cell>
          <cell r="D823" t="str">
            <v>รพ.ชุมพรเขตรอุดมศักดิ์</v>
          </cell>
          <cell r="E823" t="str">
            <v>รพท.</v>
          </cell>
          <cell r="F823">
            <v>17</v>
          </cell>
          <cell r="G823" t="str">
            <v>รพท.S &gt;400</v>
          </cell>
          <cell r="H823">
            <v>256116030.91</v>
          </cell>
          <cell r="I823">
            <v>223609</v>
          </cell>
          <cell r="J823">
            <v>1145.3744299648047</v>
          </cell>
          <cell r="K823">
            <v>995.48779187144828</v>
          </cell>
          <cell r="L823">
            <v>273556458.27999997</v>
          </cell>
          <cell r="M823">
            <v>22436.58</v>
          </cell>
          <cell r="N823">
            <v>12192.431211887015</v>
          </cell>
          <cell r="O823">
            <v>16509.344630923799</v>
          </cell>
        </row>
        <row r="824">
          <cell r="C824" t="str">
            <v>11375</v>
          </cell>
          <cell r="D824" t="str">
            <v>รพ.ปากน้ำชุมพร</v>
          </cell>
          <cell r="E824" t="str">
            <v>รพช.</v>
          </cell>
          <cell r="F824">
            <v>2</v>
          </cell>
          <cell r="G824" t="str">
            <v>รพช.F3 &lt;=15,000</v>
          </cell>
          <cell r="H824">
            <v>32702088.440000001</v>
          </cell>
          <cell r="I824">
            <v>41165</v>
          </cell>
          <cell r="J824">
            <v>794.41487768735578</v>
          </cell>
          <cell r="K824">
            <v>1162.2154112567262</v>
          </cell>
          <cell r="L824">
            <v>5486871.3899999997</v>
          </cell>
          <cell r="M824">
            <v>267.08999999999997</v>
          </cell>
          <cell r="N824">
            <v>20543.155453218016</v>
          </cell>
          <cell r="O824">
            <v>29920.789608202424</v>
          </cell>
        </row>
        <row r="825">
          <cell r="C825" t="str">
            <v>11376</v>
          </cell>
          <cell r="D825" t="str">
            <v>รพ.ท่าแซะ</v>
          </cell>
          <cell r="E825" t="str">
            <v>รพช.</v>
          </cell>
          <cell r="F825">
            <v>10</v>
          </cell>
          <cell r="G825" t="str">
            <v>รพช.F1 50,000-100,000</v>
          </cell>
          <cell r="H825">
            <v>53803389.049999997</v>
          </cell>
          <cell r="I825">
            <v>80628</v>
          </cell>
          <cell r="J825">
            <v>667.30402651684278</v>
          </cell>
          <cell r="K825">
            <v>807.02104028137239</v>
          </cell>
          <cell r="L825">
            <v>29182355.440000001</v>
          </cell>
          <cell r="M825">
            <v>1640.48</v>
          </cell>
          <cell r="N825">
            <v>17788.912659709353</v>
          </cell>
          <cell r="O825">
            <v>16973.737951004379</v>
          </cell>
        </row>
        <row r="826">
          <cell r="C826" t="str">
            <v>11377</v>
          </cell>
          <cell r="D826" t="str">
            <v>รพ.ปะทิว</v>
          </cell>
          <cell r="E826" t="str">
            <v>รพช.</v>
          </cell>
          <cell r="F826">
            <v>5</v>
          </cell>
          <cell r="G826" t="str">
            <v>รพช.F2 &lt;=30,000</v>
          </cell>
          <cell r="H826">
            <v>28127968.34</v>
          </cell>
          <cell r="I826">
            <v>35652</v>
          </cell>
          <cell r="J826">
            <v>788.95905811735668</v>
          </cell>
          <cell r="K826">
            <v>884.79288545402824</v>
          </cell>
          <cell r="L826">
            <v>13789898.01</v>
          </cell>
          <cell r="M826">
            <v>759.51</v>
          </cell>
          <cell r="N826">
            <v>18156.308685863252</v>
          </cell>
          <cell r="O826">
            <v>21024.811224353602</v>
          </cell>
        </row>
        <row r="827">
          <cell r="C827" t="str">
            <v>11378</v>
          </cell>
          <cell r="D827" t="str">
            <v>รพ.มาบอำมฤต</v>
          </cell>
          <cell r="E827" t="str">
            <v>รพช.</v>
          </cell>
          <cell r="F827">
            <v>5</v>
          </cell>
          <cell r="G827" t="str">
            <v>รพช.F2 &lt;=30,000</v>
          </cell>
          <cell r="H827">
            <v>23734323.870000001</v>
          </cell>
          <cell r="I827">
            <v>32681</v>
          </cell>
          <cell r="J827">
            <v>726.24227747008968</v>
          </cell>
          <cell r="K827">
            <v>884.79288545402824</v>
          </cell>
          <cell r="L827">
            <v>8611827.8699999992</v>
          </cell>
          <cell r="M827">
            <v>430.39</v>
          </cell>
          <cell r="N827">
            <v>20009.358651455655</v>
          </cell>
          <cell r="O827">
            <v>21024.811224353602</v>
          </cell>
        </row>
        <row r="828">
          <cell r="C828" t="str">
            <v>11379</v>
          </cell>
          <cell r="D828" t="str">
            <v>รพ.หลังสวน</v>
          </cell>
          <cell r="E828" t="str">
            <v>รพช.</v>
          </cell>
          <cell r="F828">
            <v>13</v>
          </cell>
          <cell r="G828" t="str">
            <v>รพช. M2 &gt;100</v>
          </cell>
          <cell r="H828">
            <v>59065507.670000002</v>
          </cell>
          <cell r="I828">
            <v>85959</v>
          </cell>
          <cell r="J828">
            <v>687.13581672657892</v>
          </cell>
          <cell r="K828">
            <v>799.42025929244869</v>
          </cell>
          <cell r="L828">
            <v>73441145.409999996</v>
          </cell>
          <cell r="M828">
            <v>4180.25</v>
          </cell>
          <cell r="N828">
            <v>17568.601258297949</v>
          </cell>
          <cell r="O828">
            <v>18014.943161409661</v>
          </cell>
        </row>
        <row r="829">
          <cell r="C829" t="str">
            <v>11380</v>
          </cell>
          <cell r="D829" t="str">
            <v>รพ.ปากน้ำหลังสวน</v>
          </cell>
          <cell r="E829" t="str">
            <v>รพช.</v>
          </cell>
          <cell r="F829">
            <v>3</v>
          </cell>
          <cell r="G829" t="str">
            <v>รพช.F3 15,000-25,000</v>
          </cell>
          <cell r="H829">
            <v>20555249.829999998</v>
          </cell>
          <cell r="I829">
            <v>32968</v>
          </cell>
          <cell r="J829">
            <v>623.49095577529715</v>
          </cell>
          <cell r="K829">
            <v>765.30473091970157</v>
          </cell>
          <cell r="L829">
            <v>5481893.2699999996</v>
          </cell>
          <cell r="M829">
            <v>464.4</v>
          </cell>
          <cell r="N829">
            <v>11804.249074074074</v>
          </cell>
          <cell r="O829">
            <v>19552.594009886914</v>
          </cell>
        </row>
        <row r="830">
          <cell r="C830" t="str">
            <v>11381</v>
          </cell>
          <cell r="D830" t="str">
            <v>รพ.ละแม</v>
          </cell>
          <cell r="E830" t="str">
            <v>รพช.</v>
          </cell>
          <cell r="F830">
            <v>5</v>
          </cell>
          <cell r="G830" t="str">
            <v>รพช.F2 &lt;=30,000</v>
          </cell>
          <cell r="H830">
            <v>36134430.439999998</v>
          </cell>
          <cell r="I830">
            <v>56445</v>
          </cell>
          <cell r="J830">
            <v>640.17061635220125</v>
          </cell>
          <cell r="K830">
            <v>884.79288545402824</v>
          </cell>
          <cell r="L830">
            <v>10041879.83</v>
          </cell>
          <cell r="M830">
            <v>821.93</v>
          </cell>
          <cell r="N830">
            <v>12217.439234484689</v>
          </cell>
          <cell r="O830">
            <v>21024.811224353602</v>
          </cell>
        </row>
        <row r="831">
          <cell r="C831" t="str">
            <v>11382</v>
          </cell>
          <cell r="D831" t="str">
            <v>รพ.พะโต๊ะ</v>
          </cell>
          <cell r="E831" t="str">
            <v>รพช.</v>
          </cell>
          <cell r="F831">
            <v>5</v>
          </cell>
          <cell r="G831" t="str">
            <v>รพช.F2 &lt;=30,000</v>
          </cell>
          <cell r="H831">
            <v>28034025.920000002</v>
          </cell>
          <cell r="I831">
            <v>39029</v>
          </cell>
          <cell r="J831">
            <v>718.28706654026496</v>
          </cell>
          <cell r="K831">
            <v>884.79288545402824</v>
          </cell>
          <cell r="L831">
            <v>7885280.4400000004</v>
          </cell>
          <cell r="M831">
            <v>489.84</v>
          </cell>
          <cell r="N831">
            <v>16097.665441776908</v>
          </cell>
          <cell r="O831">
            <v>21024.811224353602</v>
          </cell>
        </row>
        <row r="832">
          <cell r="C832" t="str">
            <v>11383</v>
          </cell>
          <cell r="D832" t="str">
            <v>รพ.สวี</v>
          </cell>
          <cell r="E832" t="str">
            <v>รพช.</v>
          </cell>
          <cell r="F832">
            <v>6</v>
          </cell>
          <cell r="G832" t="str">
            <v>รพช.F2 30,000 - 60,000</v>
          </cell>
          <cell r="H832">
            <v>44720618.600000001</v>
          </cell>
          <cell r="I832">
            <v>65167</v>
          </cell>
          <cell r="J832">
            <v>686.24639157855972</v>
          </cell>
          <cell r="K832">
            <v>820.76520407909777</v>
          </cell>
          <cell r="L832">
            <v>20052353.109999999</v>
          </cell>
          <cell r="M832">
            <v>1676.2</v>
          </cell>
          <cell r="N832">
            <v>11962.983599809091</v>
          </cell>
          <cell r="O832">
            <v>19399.24998639138</v>
          </cell>
        </row>
        <row r="833">
          <cell r="C833" t="str">
            <v>11385</v>
          </cell>
          <cell r="D833" t="str">
            <v>รพ.ทุ่งตะโก</v>
          </cell>
          <cell r="E833" t="str">
            <v>รพช.</v>
          </cell>
          <cell r="F833">
            <v>3</v>
          </cell>
          <cell r="G833" t="str">
            <v>รพช.F3 15,000-25,000</v>
          </cell>
          <cell r="H833">
            <v>18985557.690000001</v>
          </cell>
          <cell r="I833">
            <v>29372</v>
          </cell>
          <cell r="J833">
            <v>646.38287110172962</v>
          </cell>
          <cell r="K833">
            <v>765.30473091970157</v>
          </cell>
          <cell r="L833">
            <v>7955002.0700000003</v>
          </cell>
          <cell r="M833">
            <v>430.59</v>
          </cell>
          <cell r="N833">
            <v>18474.655867530601</v>
          </cell>
          <cell r="O833">
            <v>19552.594009886914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C835" t="str">
            <v>10680</v>
          </cell>
          <cell r="D835" t="str">
            <v>รพ.มหาราชนครศรีธรรมราช</v>
          </cell>
          <cell r="E835" t="str">
            <v>รพศ.</v>
          </cell>
          <cell r="F835">
            <v>19</v>
          </cell>
          <cell r="G835" t="str">
            <v>รพศ.A &gt;700 to &lt;1000</v>
          </cell>
          <cell r="H835">
            <v>485900676.06999999</v>
          </cell>
          <cell r="I835">
            <v>393846</v>
          </cell>
          <cell r="J835">
            <v>1233.7326672608076</v>
          </cell>
          <cell r="K835">
            <v>1188.60392641523</v>
          </cell>
          <cell r="L835">
            <v>621803656.40999997</v>
          </cell>
          <cell r="M835">
            <v>51473.7</v>
          </cell>
          <cell r="N835">
            <v>12080.026429225021</v>
          </cell>
          <cell r="O835">
            <v>14966.876728367533</v>
          </cell>
        </row>
        <row r="836">
          <cell r="C836" t="str">
            <v>11322</v>
          </cell>
          <cell r="D836" t="str">
            <v>รพ.พรหมคีรี</v>
          </cell>
          <cell r="E836" t="str">
            <v>รพช.</v>
          </cell>
          <cell r="F836">
            <v>6</v>
          </cell>
          <cell r="G836" t="str">
            <v>รพช.F2 30,000 - 60,000</v>
          </cell>
          <cell r="H836">
            <v>35014264.149999999</v>
          </cell>
          <cell r="I836">
            <v>48859</v>
          </cell>
          <cell r="J836">
            <v>716.63898462923919</v>
          </cell>
          <cell r="K836">
            <v>820.76520407909777</v>
          </cell>
          <cell r="L836">
            <v>12533478.039999999</v>
          </cell>
          <cell r="M836">
            <v>877.86</v>
          </cell>
          <cell r="N836">
            <v>14277.308500216433</v>
          </cell>
          <cell r="O836">
            <v>19399.24998639138</v>
          </cell>
        </row>
        <row r="837">
          <cell r="C837" t="str">
            <v>11324</v>
          </cell>
          <cell r="D837" t="str">
            <v>รพ.ลานสะกา</v>
          </cell>
          <cell r="E837" t="str">
            <v>รพช.</v>
          </cell>
          <cell r="F837">
            <v>6</v>
          </cell>
          <cell r="G837" t="str">
            <v>รพช.F2 30,000 - 60,000</v>
          </cell>
          <cell r="H837">
            <v>44247607.5</v>
          </cell>
          <cell r="I837">
            <v>70473</v>
          </cell>
          <cell r="J837">
            <v>627.86609765442086</v>
          </cell>
          <cell r="K837">
            <v>820.76520407909777</v>
          </cell>
          <cell r="L837">
            <v>15536501.050000001</v>
          </cell>
          <cell r="M837">
            <v>1275.29</v>
          </cell>
          <cell r="N837">
            <v>12182.720047989085</v>
          </cell>
          <cell r="O837">
            <v>19399.24998639138</v>
          </cell>
        </row>
        <row r="838">
          <cell r="C838" t="str">
            <v>11325</v>
          </cell>
          <cell r="D838" t="str">
            <v>รพร.ฉวาง</v>
          </cell>
          <cell r="E838" t="str">
            <v>รพช.</v>
          </cell>
          <cell r="F838">
            <v>12</v>
          </cell>
          <cell r="G838" t="str">
            <v>รพช. M2 &lt;=100</v>
          </cell>
          <cell r="H838">
            <v>67491765.879999995</v>
          </cell>
          <cell r="I838">
            <v>90519</v>
          </cell>
          <cell r="J838">
            <v>745.60883217887954</v>
          </cell>
          <cell r="K838">
            <v>877.15926546342757</v>
          </cell>
          <cell r="L838">
            <v>24412742.460000001</v>
          </cell>
          <cell r="M838">
            <v>1568.4</v>
          </cell>
          <cell r="N838">
            <v>15565.380298393267</v>
          </cell>
          <cell r="O838">
            <v>19540.42780069427</v>
          </cell>
        </row>
        <row r="839">
          <cell r="C839" t="str">
            <v>11326</v>
          </cell>
          <cell r="D839" t="str">
            <v>รพ.พิปูน</v>
          </cell>
          <cell r="E839" t="str">
            <v>รพช.</v>
          </cell>
          <cell r="F839">
            <v>5</v>
          </cell>
          <cell r="G839" t="str">
            <v>รพช.F2 &lt;=30,000</v>
          </cell>
          <cell r="H839">
            <v>37376089.149999999</v>
          </cell>
          <cell r="I839">
            <v>46307</v>
          </cell>
          <cell r="J839">
            <v>807.13691558511664</v>
          </cell>
          <cell r="K839">
            <v>884.79288545402824</v>
          </cell>
          <cell r="L839">
            <v>4202635.8899999997</v>
          </cell>
          <cell r="M839">
            <v>333.68</v>
          </cell>
          <cell r="N839">
            <v>12594.809068568688</v>
          </cell>
          <cell r="O839">
            <v>21024.811224353602</v>
          </cell>
        </row>
        <row r="840">
          <cell r="C840" t="str">
            <v>11327</v>
          </cell>
          <cell r="D840" t="str">
            <v>รพ.เชียรใหญ่</v>
          </cell>
          <cell r="E840" t="str">
            <v>รพช.</v>
          </cell>
          <cell r="F840">
            <v>9</v>
          </cell>
          <cell r="G840" t="str">
            <v>รพช.F1 &lt;=50,000</v>
          </cell>
          <cell r="H840">
            <v>40972869.479999997</v>
          </cell>
          <cell r="I840">
            <v>49028</v>
          </cell>
          <cell r="J840">
            <v>835.70346495879903</v>
          </cell>
          <cell r="K840">
            <v>810.90815440706058</v>
          </cell>
          <cell r="L840">
            <v>15827273.18</v>
          </cell>
          <cell r="M840">
            <v>1134.1300000000001</v>
          </cell>
          <cell r="N840">
            <v>13955.431193954835</v>
          </cell>
          <cell r="O840">
            <v>20210.104395758088</v>
          </cell>
        </row>
        <row r="841">
          <cell r="C841" t="str">
            <v>11328</v>
          </cell>
          <cell r="D841" t="str">
            <v>รพ.ชะอวด</v>
          </cell>
          <cell r="E841" t="str">
            <v>รพช.</v>
          </cell>
          <cell r="F841">
            <v>10</v>
          </cell>
          <cell r="G841" t="str">
            <v>รพช.F1 50,000-100,000</v>
          </cell>
          <cell r="H841">
            <v>61792598.439999998</v>
          </cell>
          <cell r="I841">
            <v>91759</v>
          </cell>
          <cell r="J841">
            <v>673.42275351736612</v>
          </cell>
          <cell r="K841">
            <v>807.02104028137239</v>
          </cell>
          <cell r="L841">
            <v>17614982.27</v>
          </cell>
          <cell r="M841">
            <v>1520</v>
          </cell>
          <cell r="N841">
            <v>11588.804125000001</v>
          </cell>
          <cell r="O841">
            <v>16973.737951004379</v>
          </cell>
        </row>
        <row r="842">
          <cell r="C842" t="str">
            <v>11329</v>
          </cell>
          <cell r="D842" t="str">
            <v>รพ.ท่าศาลา</v>
          </cell>
          <cell r="E842" t="str">
            <v>รพช.</v>
          </cell>
          <cell r="F842">
            <v>13</v>
          </cell>
          <cell r="G842" t="str">
            <v>รพช. M2 &gt;100</v>
          </cell>
          <cell r="H842">
            <v>112968644.76000001</v>
          </cell>
          <cell r="I842">
            <v>184877</v>
          </cell>
          <cell r="J842">
            <v>611.0475870984493</v>
          </cell>
          <cell r="K842">
            <v>799.42025929244869</v>
          </cell>
          <cell r="L842">
            <v>120069008.06</v>
          </cell>
          <cell r="M842">
            <v>8400.49</v>
          </cell>
          <cell r="N842">
            <v>14293.095767032639</v>
          </cell>
          <cell r="O842">
            <v>18014.943161409661</v>
          </cell>
        </row>
        <row r="843">
          <cell r="C843" t="str">
            <v>11330</v>
          </cell>
          <cell r="D843" t="str">
            <v>รพ.ทุ่งสง</v>
          </cell>
          <cell r="E843" t="str">
            <v>รพท.</v>
          </cell>
          <cell r="F843">
            <v>15</v>
          </cell>
          <cell r="G843" t="str">
            <v>รพท. M1 &gt;200</v>
          </cell>
          <cell r="H843">
            <v>137447473.06</v>
          </cell>
          <cell r="I843">
            <v>183240</v>
          </cell>
          <cell r="J843">
            <v>750.09535614494655</v>
          </cell>
          <cell r="K843">
            <v>858.39261825701305</v>
          </cell>
          <cell r="L843">
            <v>172376272.91999999</v>
          </cell>
          <cell r="M843">
            <v>14035.11</v>
          </cell>
          <cell r="N843">
            <v>12281.789948208456</v>
          </cell>
          <cell r="O843">
            <v>18079.777987795933</v>
          </cell>
        </row>
        <row r="844">
          <cell r="C844" t="str">
            <v>11331</v>
          </cell>
          <cell r="D844" t="str">
            <v>รพ.นาบอน</v>
          </cell>
          <cell r="E844" t="str">
            <v>รพช.</v>
          </cell>
          <cell r="F844">
            <v>5</v>
          </cell>
          <cell r="G844" t="str">
            <v>รพช.F2 &lt;=30,000</v>
          </cell>
          <cell r="H844">
            <v>39117341.780000001</v>
          </cell>
          <cell r="I844">
            <v>48274</v>
          </cell>
          <cell r="J844">
            <v>810.31904917761119</v>
          </cell>
          <cell r="K844">
            <v>884.79288545402824</v>
          </cell>
          <cell r="L844">
            <v>15893881.119999999</v>
          </cell>
          <cell r="M844">
            <v>724.6</v>
          </cell>
          <cell r="N844">
            <v>21934.69654982059</v>
          </cell>
          <cell r="O844">
            <v>21024.811224353602</v>
          </cell>
        </row>
        <row r="845">
          <cell r="C845" t="str">
            <v>11332</v>
          </cell>
          <cell r="D845" t="str">
            <v>รพ.ทุ่งใหญ่</v>
          </cell>
          <cell r="E845" t="str">
            <v>รพช.</v>
          </cell>
          <cell r="F845">
            <v>10</v>
          </cell>
          <cell r="G845" t="str">
            <v>รพช.F1 50,000-100,000</v>
          </cell>
          <cell r="H845">
            <v>48122083.289999999</v>
          </cell>
          <cell r="I845">
            <v>90186</v>
          </cell>
          <cell r="J845">
            <v>533.58706772669814</v>
          </cell>
          <cell r="K845">
            <v>807.02104028137239</v>
          </cell>
          <cell r="L845">
            <v>20475977.02</v>
          </cell>
          <cell r="M845">
            <v>1665.5</v>
          </cell>
          <cell r="N845">
            <v>12294.192146502552</v>
          </cell>
          <cell r="O845">
            <v>16973.737951004379</v>
          </cell>
        </row>
        <row r="846">
          <cell r="C846" t="str">
            <v>11333</v>
          </cell>
          <cell r="D846" t="str">
            <v>รพ.ปากพนัง</v>
          </cell>
          <cell r="E846" t="str">
            <v>รพช.</v>
          </cell>
          <cell r="F846">
            <v>12</v>
          </cell>
          <cell r="G846" t="str">
            <v>รพช. M2 &lt;=100</v>
          </cell>
          <cell r="H846">
            <v>51916255.049999997</v>
          </cell>
          <cell r="I846">
            <v>83750</v>
          </cell>
          <cell r="J846">
            <v>619.89558268656708</v>
          </cell>
          <cell r="K846">
            <v>877.15926546342757</v>
          </cell>
          <cell r="L846">
            <v>28794147.16</v>
          </cell>
          <cell r="M846">
            <v>2847.79</v>
          </cell>
          <cell r="N846">
            <v>10111.050028267535</v>
          </cell>
          <cell r="O846">
            <v>19540.42780069427</v>
          </cell>
        </row>
        <row r="847">
          <cell r="C847" t="str">
            <v>11334</v>
          </cell>
          <cell r="D847" t="str">
            <v>รพ.ร่อนพิบูลย์</v>
          </cell>
          <cell r="E847" t="str">
            <v>รพช.</v>
          </cell>
          <cell r="F847">
            <v>10</v>
          </cell>
          <cell r="G847" t="str">
            <v>รพช.F1 50,000-100,000</v>
          </cell>
          <cell r="H847">
            <v>56775025.689999998</v>
          </cell>
          <cell r="I847">
            <v>84271</v>
          </cell>
          <cell r="J847">
            <v>673.71961517010595</v>
          </cell>
          <cell r="K847">
            <v>807.02104028137239</v>
          </cell>
          <cell r="L847">
            <v>16330509.859999999</v>
          </cell>
          <cell r="M847">
            <v>1033.53</v>
          </cell>
          <cell r="N847">
            <v>15800.711987073428</v>
          </cell>
          <cell r="O847">
            <v>16973.737951004379</v>
          </cell>
        </row>
        <row r="848">
          <cell r="C848" t="str">
            <v>11335</v>
          </cell>
          <cell r="D848" t="str">
            <v>รพ.สิชล</v>
          </cell>
          <cell r="E848" t="str">
            <v>รพท.</v>
          </cell>
          <cell r="F848">
            <v>15</v>
          </cell>
          <cell r="G848" t="str">
            <v>รพท. M1 &gt;200</v>
          </cell>
          <cell r="H848">
            <v>81483720.5</v>
          </cell>
          <cell r="I848">
            <v>155583</v>
          </cell>
          <cell r="J848">
            <v>523.73151629676761</v>
          </cell>
          <cell r="K848">
            <v>858.39261825701305</v>
          </cell>
          <cell r="L848">
            <v>124590497.12</v>
          </cell>
          <cell r="M848">
            <v>9251.61</v>
          </cell>
          <cell r="N848">
            <v>13466.898963531752</v>
          </cell>
          <cell r="O848">
            <v>18079.777987795933</v>
          </cell>
        </row>
        <row r="849">
          <cell r="C849" t="str">
            <v>11336</v>
          </cell>
          <cell r="D849" t="str">
            <v>รพ.ขนอม</v>
          </cell>
          <cell r="E849" t="str">
            <v>รพช.</v>
          </cell>
          <cell r="F849">
            <v>5</v>
          </cell>
          <cell r="G849" t="str">
            <v>รพช.F2 &lt;=30,000</v>
          </cell>
          <cell r="H849">
            <v>35009928.140000001</v>
          </cell>
          <cell r="I849">
            <v>55444</v>
          </cell>
          <cell r="J849">
            <v>631.44665139600318</v>
          </cell>
          <cell r="K849">
            <v>884.79288545402824</v>
          </cell>
          <cell r="L849">
            <v>20890061.039999999</v>
          </cell>
          <cell r="M849">
            <v>1289.6600000000001</v>
          </cell>
          <cell r="N849">
            <v>16198.115038072048</v>
          </cell>
          <cell r="O849">
            <v>21024.811224353602</v>
          </cell>
        </row>
        <row r="850">
          <cell r="C850" t="str">
            <v>11337</v>
          </cell>
          <cell r="D850" t="str">
            <v>รพ.หัวไทร</v>
          </cell>
          <cell r="E850" t="str">
            <v>รพช.</v>
          </cell>
          <cell r="F850">
            <v>6</v>
          </cell>
          <cell r="G850" t="str">
            <v>รพช.F2 30,000 - 60,000</v>
          </cell>
          <cell r="H850">
            <v>44974597.009999998</v>
          </cell>
          <cell r="I850">
            <v>73316</v>
          </cell>
          <cell r="J850">
            <v>613.43495294342301</v>
          </cell>
          <cell r="K850">
            <v>820.76520407909777</v>
          </cell>
          <cell r="L850">
            <v>16568580.23</v>
          </cell>
          <cell r="M850">
            <v>1338.37</v>
          </cell>
          <cell r="N850">
            <v>12379.670965428097</v>
          </cell>
          <cell r="O850">
            <v>19399.24998639138</v>
          </cell>
        </row>
        <row r="851">
          <cell r="C851" t="str">
            <v>11338</v>
          </cell>
          <cell r="D851" t="str">
            <v>รพ.บางขัน</v>
          </cell>
          <cell r="E851" t="str">
            <v>รพช.</v>
          </cell>
          <cell r="F851">
            <v>6</v>
          </cell>
          <cell r="G851" t="str">
            <v>รพช.F2 30,000 - 60,000</v>
          </cell>
          <cell r="H851">
            <v>31600611.260000002</v>
          </cell>
          <cell r="I851">
            <v>47667</v>
          </cell>
          <cell r="J851">
            <v>662.94525059265322</v>
          </cell>
          <cell r="K851">
            <v>820.76520407909777</v>
          </cell>
          <cell r="L851">
            <v>13549063.039999999</v>
          </cell>
          <cell r="M851">
            <v>790.1</v>
          </cell>
          <cell r="N851">
            <v>17148.542007340842</v>
          </cell>
          <cell r="O851">
            <v>19399.24998639138</v>
          </cell>
        </row>
        <row r="852">
          <cell r="C852" t="str">
            <v>11339</v>
          </cell>
          <cell r="D852" t="str">
            <v>รพ.ถ้ำพรรณรา</v>
          </cell>
          <cell r="E852" t="str">
            <v>รพช.</v>
          </cell>
          <cell r="F852">
            <v>3</v>
          </cell>
          <cell r="G852" t="str">
            <v>รพช.F3 15,000-25,000</v>
          </cell>
          <cell r="H852">
            <v>27015136.48</v>
          </cell>
          <cell r="I852">
            <v>29609</v>
          </cell>
          <cell r="J852">
            <v>912.39611199297508</v>
          </cell>
          <cell r="K852">
            <v>765.30473091970157</v>
          </cell>
          <cell r="L852">
            <v>7128385.4299999997</v>
          </cell>
          <cell r="M852">
            <v>311.73</v>
          </cell>
          <cell r="N852">
            <v>22867.17810284541</v>
          </cell>
          <cell r="O852">
            <v>19552.594009886914</v>
          </cell>
        </row>
        <row r="853">
          <cell r="C853" t="str">
            <v>11660</v>
          </cell>
          <cell r="D853" t="str">
            <v>รพ.จุฬาภรณ์</v>
          </cell>
          <cell r="E853" t="str">
            <v>รพช.</v>
          </cell>
          <cell r="F853">
            <v>5</v>
          </cell>
          <cell r="G853" t="str">
            <v>รพช.F2 &lt;=30,000</v>
          </cell>
          <cell r="H853">
            <v>28024144.890000001</v>
          </cell>
          <cell r="I853">
            <v>35614</v>
          </cell>
          <cell r="J853">
            <v>786.88563177402148</v>
          </cell>
          <cell r="K853">
            <v>884.79288545402824</v>
          </cell>
          <cell r="L853">
            <v>8534909.4299999997</v>
          </cell>
          <cell r="M853">
            <v>390</v>
          </cell>
          <cell r="N853">
            <v>21884.383153846153</v>
          </cell>
          <cell r="O853">
            <v>21024.811224353602</v>
          </cell>
        </row>
        <row r="854">
          <cell r="C854" t="str">
            <v>40491</v>
          </cell>
          <cell r="D854" t="str">
            <v>รพ.เฉลิมพระเกียรติ</v>
          </cell>
          <cell r="E854" t="str">
            <v>รพช.</v>
          </cell>
          <cell r="F854">
            <v>3</v>
          </cell>
          <cell r="G854" t="str">
            <v>รพช.F3 15,000-25,000</v>
          </cell>
          <cell r="H854">
            <v>21674979.329999998</v>
          </cell>
          <cell r="I854">
            <v>31274</v>
          </cell>
          <cell r="J854">
            <v>693.06706305557327</v>
          </cell>
          <cell r="K854">
            <v>765.30473091970157</v>
          </cell>
          <cell r="L854">
            <v>7948720.0599999996</v>
          </cell>
          <cell r="M854">
            <v>437.46</v>
          </cell>
          <cell r="N854">
            <v>18170.164266447217</v>
          </cell>
          <cell r="O854">
            <v>19552.594009886914</v>
          </cell>
        </row>
        <row r="855">
          <cell r="C855" t="str">
            <v>40492</v>
          </cell>
          <cell r="D855" t="str">
            <v>รพ.พ่อท่านคล้ายวาจาสิทธิ์</v>
          </cell>
          <cell r="E855" t="str">
            <v>รพช.</v>
          </cell>
          <cell r="F855">
            <v>3</v>
          </cell>
          <cell r="G855" t="str">
            <v>รพช.F3 15,000-25,000</v>
          </cell>
          <cell r="H855">
            <v>23961913.850000001</v>
          </cell>
          <cell r="I855">
            <v>38409</v>
          </cell>
          <cell r="J855">
            <v>623.86195553125572</v>
          </cell>
          <cell r="K855">
            <v>765.30473091970157</v>
          </cell>
          <cell r="L855">
            <v>0</v>
          </cell>
          <cell r="M855">
            <v>0</v>
          </cell>
          <cell r="N855">
            <v>0</v>
          </cell>
          <cell r="O855">
            <v>19552.594009886914</v>
          </cell>
        </row>
        <row r="856">
          <cell r="C856" t="str">
            <v>40742</v>
          </cell>
          <cell r="D856" t="str">
            <v>รพ.นบพิตำ</v>
          </cell>
          <cell r="E856" t="str">
            <v>รพช.</v>
          </cell>
          <cell r="F856">
            <v>3</v>
          </cell>
          <cell r="G856" t="str">
            <v>รพช.F3 15,000-25,000</v>
          </cell>
          <cell r="H856">
            <v>21789765.620000001</v>
          </cell>
          <cell r="I856">
            <v>29913</v>
          </cell>
          <cell r="J856">
            <v>728.437990840103</v>
          </cell>
          <cell r="K856">
            <v>765.30473091970157</v>
          </cell>
          <cell r="L856">
            <v>0</v>
          </cell>
          <cell r="M856">
            <v>0</v>
          </cell>
          <cell r="N856">
            <v>0</v>
          </cell>
          <cell r="O856">
            <v>19552.594009886914</v>
          </cell>
        </row>
        <row r="857">
          <cell r="C857" t="str">
            <v>40743</v>
          </cell>
          <cell r="D857" t="str">
            <v>รพ.พระพรหม</v>
          </cell>
          <cell r="E857" t="str">
            <v>รพช.</v>
          </cell>
          <cell r="F857">
            <v>4</v>
          </cell>
          <cell r="G857" t="str">
            <v>รพช.F3 &gt;=25,000</v>
          </cell>
          <cell r="H857">
            <v>28776531.350000001</v>
          </cell>
          <cell r="I857">
            <v>57894</v>
          </cell>
          <cell r="J857">
            <v>497.0555040245967</v>
          </cell>
          <cell r="K857">
            <v>842.55929492181929</v>
          </cell>
          <cell r="L857">
            <v>0</v>
          </cell>
          <cell r="M857">
            <v>0</v>
          </cell>
          <cell r="N857">
            <v>0</v>
          </cell>
          <cell r="O857">
            <v>19956.772351273976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C859" t="str">
            <v>10739</v>
          </cell>
          <cell r="D859" t="str">
            <v>รพ.พังงา</v>
          </cell>
          <cell r="E859" t="str">
            <v>รพท.</v>
          </cell>
          <cell r="F859">
            <v>16</v>
          </cell>
          <cell r="G859" t="str">
            <v>รพท.S &lt;=400</v>
          </cell>
          <cell r="H859">
            <v>109078708.56999999</v>
          </cell>
          <cell r="I859">
            <v>122953</v>
          </cell>
          <cell r="J859">
            <v>887.15776410498313</v>
          </cell>
          <cell r="K859">
            <v>990.13096843143853</v>
          </cell>
          <cell r="L859">
            <v>115280647.78</v>
          </cell>
          <cell r="M859">
            <v>8123.49</v>
          </cell>
          <cell r="N859">
            <v>14191.024766448903</v>
          </cell>
          <cell r="O859">
            <v>16691.958163887437</v>
          </cell>
        </row>
        <row r="860">
          <cell r="C860" t="str">
            <v>10740</v>
          </cell>
          <cell r="D860" t="str">
            <v>รพ.ตะกั่วป่า</v>
          </cell>
          <cell r="E860" t="str">
            <v>รพท.</v>
          </cell>
          <cell r="F860">
            <v>15</v>
          </cell>
          <cell r="G860" t="str">
            <v>รพท. M1 &gt;200</v>
          </cell>
          <cell r="H860">
            <v>87514247.069999993</v>
          </cell>
          <cell r="I860">
            <v>104265</v>
          </cell>
          <cell r="J860">
            <v>839.34443072939143</v>
          </cell>
          <cell r="K860">
            <v>858.39261825701305</v>
          </cell>
          <cell r="L860">
            <v>119335850.16</v>
          </cell>
          <cell r="M860">
            <v>7642.75</v>
          </cell>
          <cell r="N860">
            <v>15614.255360963003</v>
          </cell>
          <cell r="O860">
            <v>18079.777987795933</v>
          </cell>
        </row>
        <row r="861">
          <cell r="C861" t="str">
            <v>11347</v>
          </cell>
          <cell r="D861" t="str">
            <v>รพ.เกาะยาวชัยพัฒน์</v>
          </cell>
          <cell r="E861" t="str">
            <v>รพช.</v>
          </cell>
          <cell r="F861">
            <v>5</v>
          </cell>
          <cell r="G861" t="str">
            <v>รพช.F2 &lt;=30,000</v>
          </cell>
          <cell r="H861">
            <v>24614409.420000002</v>
          </cell>
          <cell r="I861">
            <v>16552</v>
          </cell>
          <cell r="J861">
            <v>1487.0957841952636</v>
          </cell>
          <cell r="K861">
            <v>884.79288545402824</v>
          </cell>
          <cell r="L861">
            <v>3372624.21</v>
          </cell>
          <cell r="M861">
            <v>113.83</v>
          </cell>
          <cell r="N861">
            <v>29628.605903540367</v>
          </cell>
          <cell r="O861">
            <v>21024.811224353602</v>
          </cell>
        </row>
        <row r="862">
          <cell r="C862" t="str">
            <v>11348</v>
          </cell>
          <cell r="D862" t="str">
            <v>รพ.กะปงชัยพัฒน์</v>
          </cell>
          <cell r="E862" t="str">
            <v>รพช.</v>
          </cell>
          <cell r="F862">
            <v>5</v>
          </cell>
          <cell r="G862" t="str">
            <v>รพช.F2 &lt;=30,000</v>
          </cell>
          <cell r="H862">
            <v>24410966.850000001</v>
          </cell>
          <cell r="I862">
            <v>21008</v>
          </cell>
          <cell r="J862">
            <v>1161.9843321591775</v>
          </cell>
          <cell r="K862">
            <v>884.79288545402824</v>
          </cell>
          <cell r="L862">
            <v>4571211.08</v>
          </cell>
          <cell r="M862">
            <v>275.83999999999997</v>
          </cell>
          <cell r="N862">
            <v>16571.965922273783</v>
          </cell>
          <cell r="O862">
            <v>21024.811224353602</v>
          </cell>
        </row>
        <row r="863">
          <cell r="C863" t="str">
            <v>11349</v>
          </cell>
          <cell r="D863" t="str">
            <v>รพ.ตะกั่วทุ่ง</v>
          </cell>
          <cell r="E863" t="str">
            <v>รพช.</v>
          </cell>
          <cell r="F863">
            <v>6</v>
          </cell>
          <cell r="G863" t="str">
            <v>รพช.F2 30,000 - 60,000</v>
          </cell>
          <cell r="H863">
            <v>34149305.909999996</v>
          </cell>
          <cell r="I863">
            <v>56255</v>
          </cell>
          <cell r="J863">
            <v>607.04481219447155</v>
          </cell>
          <cell r="K863">
            <v>820.76520407909777</v>
          </cell>
          <cell r="L863">
            <v>6937955.6200000001</v>
          </cell>
          <cell r="M863">
            <v>775.98</v>
          </cell>
          <cell r="N863">
            <v>8940.8948941983035</v>
          </cell>
          <cell r="O863">
            <v>19399.24998639138</v>
          </cell>
        </row>
        <row r="864">
          <cell r="C864" t="str">
            <v>11350</v>
          </cell>
          <cell r="D864" t="str">
            <v>รพ.บางไทร</v>
          </cell>
          <cell r="E864" t="str">
            <v>รพช.</v>
          </cell>
          <cell r="F864">
            <v>2</v>
          </cell>
          <cell r="G864" t="str">
            <v>รพช.F3 &lt;=15,000</v>
          </cell>
          <cell r="H864">
            <v>19546498.41</v>
          </cell>
          <cell r="I864">
            <v>18452</v>
          </cell>
          <cell r="J864">
            <v>1059.3159771298504</v>
          </cell>
          <cell r="K864">
            <v>1162.2154112567262</v>
          </cell>
          <cell r="L864">
            <v>0</v>
          </cell>
          <cell r="M864">
            <v>0</v>
          </cell>
          <cell r="N864">
            <v>0</v>
          </cell>
          <cell r="O864">
            <v>29920.789608202424</v>
          </cell>
        </row>
        <row r="865">
          <cell r="C865" t="str">
            <v>11352</v>
          </cell>
          <cell r="D865" t="str">
            <v>รพ.คุระบุรีชัยพัฒน์</v>
          </cell>
          <cell r="E865" t="str">
            <v>รพช.</v>
          </cell>
          <cell r="F865">
            <v>5</v>
          </cell>
          <cell r="G865" t="str">
            <v>รพช.F2 &lt;=30,000</v>
          </cell>
          <cell r="H865">
            <v>35801435.850000001</v>
          </cell>
          <cell r="I865">
            <v>38533</v>
          </cell>
          <cell r="J865">
            <v>929.11104378065556</v>
          </cell>
          <cell r="K865">
            <v>884.79288545402824</v>
          </cell>
          <cell r="L865">
            <v>7164530.8200000003</v>
          </cell>
          <cell r="M865">
            <v>421.75</v>
          </cell>
          <cell r="N865">
            <v>16987.62494368702</v>
          </cell>
          <cell r="O865">
            <v>21024.811224353602</v>
          </cell>
        </row>
        <row r="866">
          <cell r="C866" t="str">
            <v>11353</v>
          </cell>
          <cell r="D866" t="str">
            <v>รพ.ทับปุด</v>
          </cell>
          <cell r="E866" t="str">
            <v>รพช.</v>
          </cell>
          <cell r="F866">
            <v>5</v>
          </cell>
          <cell r="G866" t="str">
            <v>รพช.F2 &lt;=30,000</v>
          </cell>
          <cell r="H866">
            <v>26363272.34</v>
          </cell>
          <cell r="I866">
            <v>34662</v>
          </cell>
          <cell r="J866">
            <v>760.58139576481449</v>
          </cell>
          <cell r="K866">
            <v>884.79288545402824</v>
          </cell>
          <cell r="L866">
            <v>7646105.1600000001</v>
          </cell>
          <cell r="M866">
            <v>420.41</v>
          </cell>
          <cell r="N866">
            <v>18187.258057610426</v>
          </cell>
          <cell r="O866">
            <v>21024.811224353602</v>
          </cell>
        </row>
        <row r="867">
          <cell r="C867" t="str">
            <v>11354</v>
          </cell>
          <cell r="D867" t="str">
            <v>รพ.ท้ายเหมืองชัยพัฒน์</v>
          </cell>
          <cell r="E867" t="str">
            <v>รพช.</v>
          </cell>
          <cell r="F867">
            <v>6</v>
          </cell>
          <cell r="G867" t="str">
            <v>รพช.F2 30,000 - 60,000</v>
          </cell>
          <cell r="H867">
            <v>36839950.240000002</v>
          </cell>
          <cell r="I867">
            <v>41501</v>
          </cell>
          <cell r="J867">
            <v>887.68825425893363</v>
          </cell>
          <cell r="K867">
            <v>820.76520407909777</v>
          </cell>
          <cell r="L867">
            <v>7480454.3600000003</v>
          </cell>
          <cell r="M867">
            <v>416.56</v>
          </cell>
          <cell r="N867">
            <v>17957.687632033801</v>
          </cell>
          <cell r="O867">
            <v>19399.24998639138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C869" t="str">
            <v>10741</v>
          </cell>
          <cell r="D869" t="str">
            <v>รพ.วชิระภูเก็ต</v>
          </cell>
          <cell r="E869" t="str">
            <v>รพศ.</v>
          </cell>
          <cell r="F869">
            <v>18</v>
          </cell>
          <cell r="G869" t="str">
            <v>รพศ.A &lt;=700</v>
          </cell>
          <cell r="H869">
            <v>425236207.19</v>
          </cell>
          <cell r="I869">
            <v>403446</v>
          </cell>
          <cell r="J869">
            <v>1054.0102199303005</v>
          </cell>
          <cell r="K869">
            <v>1267.5515165847883</v>
          </cell>
          <cell r="L869">
            <v>704958873.94000006</v>
          </cell>
          <cell r="M869">
            <v>29150.62</v>
          </cell>
          <cell r="N869">
            <v>24183.323508728117</v>
          </cell>
          <cell r="O869">
            <v>18737.951461876841</v>
          </cell>
        </row>
        <row r="870">
          <cell r="C870" t="str">
            <v>11355</v>
          </cell>
          <cell r="D870" t="str">
            <v>รพ.ป่าตอง</v>
          </cell>
          <cell r="E870" t="str">
            <v>รพช.</v>
          </cell>
          <cell r="F870">
            <v>12</v>
          </cell>
          <cell r="G870" t="str">
            <v>รพช. M2 &lt;=100</v>
          </cell>
          <cell r="H870">
            <v>82267540.840000004</v>
          </cell>
          <cell r="I870">
            <v>101245</v>
          </cell>
          <cell r="J870">
            <v>812.55904824929632</v>
          </cell>
          <cell r="K870">
            <v>877.15926546342757</v>
          </cell>
          <cell r="L870">
            <v>48315091.600000001</v>
          </cell>
          <cell r="M870">
            <v>1655.78</v>
          </cell>
          <cell r="N870">
            <v>29179.6564761019</v>
          </cell>
          <cell r="O870">
            <v>19540.42780069427</v>
          </cell>
        </row>
        <row r="871">
          <cell r="C871" t="str">
            <v>11356</v>
          </cell>
          <cell r="D871" t="str">
            <v>รพ.ถลาง</v>
          </cell>
          <cell r="E871" t="str">
            <v>รพช.</v>
          </cell>
          <cell r="F871">
            <v>10</v>
          </cell>
          <cell r="G871" t="str">
            <v>รพช.F1 50,000-100,000</v>
          </cell>
          <cell r="H871">
            <v>71075479.980000004</v>
          </cell>
          <cell r="I871">
            <v>108001</v>
          </cell>
          <cell r="J871">
            <v>658.10020259071678</v>
          </cell>
          <cell r="K871">
            <v>807.02104028137239</v>
          </cell>
          <cell r="L871">
            <v>32224705.329999998</v>
          </cell>
          <cell r="M871">
            <v>1909.6</v>
          </cell>
          <cell r="N871">
            <v>16875.107525136154</v>
          </cell>
          <cell r="O871">
            <v>16973.737951004379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C873" t="str">
            <v>10743</v>
          </cell>
          <cell r="D873" t="str">
            <v>รพ.ระนอง</v>
          </cell>
          <cell r="E873" t="str">
            <v>รพท.</v>
          </cell>
          <cell r="F873">
            <v>16</v>
          </cell>
          <cell r="G873" t="str">
            <v>รพท.S &lt;=400</v>
          </cell>
          <cell r="H873">
            <v>143208851.93000001</v>
          </cell>
          <cell r="I873">
            <v>168302</v>
          </cell>
          <cell r="J873">
            <v>850.90404112844772</v>
          </cell>
          <cell r="K873">
            <v>990.13096843143853</v>
          </cell>
          <cell r="L873">
            <v>138578734.71000001</v>
          </cell>
          <cell r="M873">
            <v>8923.94</v>
          </cell>
          <cell r="N873">
            <v>15528.873424742882</v>
          </cell>
          <cell r="O873">
            <v>16691.958163887437</v>
          </cell>
        </row>
        <row r="874">
          <cell r="C874" t="str">
            <v>11323</v>
          </cell>
          <cell r="D874" t="str">
            <v>รพ.ละอุ่น</v>
          </cell>
          <cell r="E874" t="str">
            <v>รพช.</v>
          </cell>
          <cell r="F874">
            <v>2</v>
          </cell>
          <cell r="G874" t="str">
            <v>รพช.F3 &lt;=15,000</v>
          </cell>
          <cell r="H874">
            <v>18853551.27</v>
          </cell>
          <cell r="I874">
            <v>15665</v>
          </cell>
          <cell r="J874">
            <v>1203.5462030003191</v>
          </cell>
          <cell r="K874">
            <v>1162.2154112567262</v>
          </cell>
          <cell r="L874">
            <v>5809046.4699999997</v>
          </cell>
          <cell r="M874">
            <v>215.41</v>
          </cell>
          <cell r="N874">
            <v>26967.394596351143</v>
          </cell>
          <cell r="O874">
            <v>29920.789608202424</v>
          </cell>
        </row>
        <row r="875">
          <cell r="C875" t="str">
            <v>11372</v>
          </cell>
          <cell r="D875" t="str">
            <v>รพ.กะเปอร์</v>
          </cell>
          <cell r="E875" t="str">
            <v>รพช.</v>
          </cell>
          <cell r="F875">
            <v>5</v>
          </cell>
          <cell r="G875" t="str">
            <v>รพช.F2 &lt;=30,000</v>
          </cell>
          <cell r="H875">
            <v>22272881.800000001</v>
          </cell>
          <cell r="I875">
            <v>34661</v>
          </cell>
          <cell r="J875">
            <v>642.59201407922455</v>
          </cell>
          <cell r="K875">
            <v>884.79288545402824</v>
          </cell>
          <cell r="L875">
            <v>6888147.2000000002</v>
          </cell>
          <cell r="M875">
            <v>442.62</v>
          </cell>
          <cell r="N875">
            <v>15562.214088834666</v>
          </cell>
          <cell r="O875">
            <v>21024.811224353602</v>
          </cell>
        </row>
        <row r="876">
          <cell r="C876" t="str">
            <v>11373</v>
          </cell>
          <cell r="D876" t="str">
            <v>รพ.กระบุรี</v>
          </cell>
          <cell r="E876" t="str">
            <v>รพช.</v>
          </cell>
          <cell r="F876">
            <v>6</v>
          </cell>
          <cell r="G876" t="str">
            <v>รพช.F2 30,000 - 60,000</v>
          </cell>
          <cell r="H876">
            <v>41807235.229999997</v>
          </cell>
          <cell r="I876">
            <v>49408</v>
          </cell>
          <cell r="J876">
            <v>846.16327780926156</v>
          </cell>
          <cell r="K876">
            <v>820.76520407909777</v>
          </cell>
          <cell r="L876">
            <v>12907202.539999999</v>
          </cell>
          <cell r="M876">
            <v>827.41</v>
          </cell>
          <cell r="N876">
            <v>15599.52446791796</v>
          </cell>
          <cell r="O876">
            <v>19399.24998639138</v>
          </cell>
        </row>
        <row r="877">
          <cell r="C877" t="str">
            <v>11374</v>
          </cell>
          <cell r="D877" t="str">
            <v>รพ.สุขสำราญ</v>
          </cell>
          <cell r="E877" t="str">
            <v>รพช.</v>
          </cell>
          <cell r="F877">
            <v>2</v>
          </cell>
          <cell r="G877" t="str">
            <v>รพช.F3 &lt;=15,000</v>
          </cell>
          <cell r="H877">
            <v>18745048.23</v>
          </cell>
          <cell r="I877">
            <v>20248</v>
          </cell>
          <cell r="J877">
            <v>925.77282842749901</v>
          </cell>
          <cell r="K877">
            <v>1162.2154112567262</v>
          </cell>
          <cell r="L877">
            <v>7665497.1399999997</v>
          </cell>
          <cell r="M877">
            <v>395.13</v>
          </cell>
          <cell r="N877">
            <v>19399.937083997673</v>
          </cell>
          <cell r="O877">
            <v>29920.789608202424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C879" t="str">
            <v>10681</v>
          </cell>
          <cell r="D879" t="str">
            <v>รพ.สุราษฎร์ธานี</v>
          </cell>
          <cell r="E879" t="str">
            <v>รพศ.</v>
          </cell>
          <cell r="F879">
            <v>19</v>
          </cell>
          <cell r="G879" t="str">
            <v>รพศ.A &gt;700 to &lt;1000</v>
          </cell>
          <cell r="H879">
            <v>417402130.63999999</v>
          </cell>
          <cell r="I879">
            <v>434210</v>
          </cell>
          <cell r="J879">
            <v>961.29092061444919</v>
          </cell>
          <cell r="K879">
            <v>1188.60392641523</v>
          </cell>
          <cell r="L879">
            <v>791556318.69000006</v>
          </cell>
          <cell r="M879">
            <v>55596.36</v>
          </cell>
          <cell r="N879">
            <v>14237.556535895515</v>
          </cell>
          <cell r="O879">
            <v>14966.876728367533</v>
          </cell>
        </row>
        <row r="880">
          <cell r="C880" t="str">
            <v>10742</v>
          </cell>
          <cell r="D880" t="str">
            <v>รพ.เกาะสมุย</v>
          </cell>
          <cell r="E880" t="str">
            <v>รพท.</v>
          </cell>
          <cell r="F880">
            <v>14</v>
          </cell>
          <cell r="G880" t="str">
            <v>รพท. M1 &lt;=200</v>
          </cell>
          <cell r="H880">
            <v>95880579.620000005</v>
          </cell>
          <cell r="I880">
            <v>137604</v>
          </cell>
          <cell r="J880">
            <v>696.78628252085696</v>
          </cell>
          <cell r="K880">
            <v>978.68176056760558</v>
          </cell>
          <cell r="L880">
            <v>122566029.12</v>
          </cell>
          <cell r="M880">
            <v>4549.26</v>
          </cell>
          <cell r="N880">
            <v>26941.970588623204</v>
          </cell>
          <cell r="O880">
            <v>23210.854835844948</v>
          </cell>
        </row>
        <row r="881">
          <cell r="C881" t="str">
            <v>11357</v>
          </cell>
          <cell r="D881" t="str">
            <v>รพ.กาญจนดิษฐ์</v>
          </cell>
          <cell r="E881" t="str">
            <v>รพช.</v>
          </cell>
          <cell r="F881">
            <v>13</v>
          </cell>
          <cell r="G881" t="str">
            <v>รพช. M2 &gt;100</v>
          </cell>
          <cell r="H881">
            <v>93752739.829999998</v>
          </cell>
          <cell r="I881">
            <v>137338</v>
          </cell>
          <cell r="J881">
            <v>682.64238470051987</v>
          </cell>
          <cell r="K881">
            <v>799.42025929244869</v>
          </cell>
          <cell r="L881">
            <v>71570618.590000004</v>
          </cell>
          <cell r="M881">
            <v>5318.21</v>
          </cell>
          <cell r="N881">
            <v>13457.651839622731</v>
          </cell>
          <cell r="O881">
            <v>18014.943161409661</v>
          </cell>
        </row>
        <row r="882">
          <cell r="C882" t="str">
            <v>11358</v>
          </cell>
          <cell r="D882" t="str">
            <v>รพ.ดอนสัก</v>
          </cell>
          <cell r="E882" t="str">
            <v>รพช.</v>
          </cell>
          <cell r="F882">
            <v>5</v>
          </cell>
          <cell r="G882" t="str">
            <v>รพช.F2 &lt;=30,000</v>
          </cell>
          <cell r="H882">
            <v>34179789.240000002</v>
          </cell>
          <cell r="I882">
            <v>52952</v>
          </cell>
          <cell r="J882">
            <v>645.48627511708719</v>
          </cell>
          <cell r="K882">
            <v>884.79288545402824</v>
          </cell>
          <cell r="L882">
            <v>12067438.85</v>
          </cell>
          <cell r="M882">
            <v>1027.83</v>
          </cell>
          <cell r="N882">
            <v>11740.695299806388</v>
          </cell>
          <cell r="O882">
            <v>21024.811224353602</v>
          </cell>
        </row>
        <row r="883">
          <cell r="C883" t="str">
            <v>11359</v>
          </cell>
          <cell r="D883" t="str">
            <v>รพ.เกาะพงัน</v>
          </cell>
          <cell r="E883" t="str">
            <v>รพช.</v>
          </cell>
          <cell r="F883">
            <v>5</v>
          </cell>
          <cell r="G883" t="str">
            <v>รพช.F2 &lt;=30,000</v>
          </cell>
          <cell r="H883">
            <v>35883200.859999999</v>
          </cell>
          <cell r="I883">
            <v>52014</v>
          </cell>
          <cell r="J883">
            <v>689.87581920252239</v>
          </cell>
          <cell r="K883">
            <v>884.79288545402824</v>
          </cell>
          <cell r="L883">
            <v>17158804.149999999</v>
          </cell>
          <cell r="M883">
            <v>1410.46</v>
          </cell>
          <cell r="N883">
            <v>12165.395792861902</v>
          </cell>
          <cell r="O883">
            <v>21024.811224353602</v>
          </cell>
        </row>
        <row r="884">
          <cell r="C884" t="str">
            <v>11360</v>
          </cell>
          <cell r="D884" t="str">
            <v>รพ.ไชยา</v>
          </cell>
          <cell r="E884" t="str">
            <v>รพช.</v>
          </cell>
          <cell r="F884">
            <v>12</v>
          </cell>
          <cell r="G884" t="str">
            <v>รพช. M2 &lt;=100</v>
          </cell>
          <cell r="H884">
            <v>60274267.109999999</v>
          </cell>
          <cell r="I884">
            <v>77182</v>
          </cell>
          <cell r="J884">
            <v>780.93683902982559</v>
          </cell>
          <cell r="K884">
            <v>877.15926546342757</v>
          </cell>
          <cell r="L884">
            <v>21340475.530000001</v>
          </cell>
          <cell r="M884">
            <v>2095</v>
          </cell>
          <cell r="N884">
            <v>10186.384501193317</v>
          </cell>
          <cell r="O884">
            <v>19540.42780069427</v>
          </cell>
        </row>
        <row r="885">
          <cell r="C885" t="str">
            <v>11361</v>
          </cell>
          <cell r="D885" t="str">
            <v>รพ.ท่าชนะ</v>
          </cell>
          <cell r="E885" t="str">
            <v>รพช.</v>
          </cell>
          <cell r="F885">
            <v>6</v>
          </cell>
          <cell r="G885" t="str">
            <v>รพช.F2 30,000 - 60,000</v>
          </cell>
          <cell r="H885">
            <v>34360589.579999998</v>
          </cell>
          <cell r="I885">
            <v>51022</v>
          </cell>
          <cell r="J885">
            <v>673.44654423581983</v>
          </cell>
          <cell r="K885">
            <v>820.76520407909777</v>
          </cell>
          <cell r="L885">
            <v>22378570.129999999</v>
          </cell>
          <cell r="M885">
            <v>1261.51</v>
          </cell>
          <cell r="N885">
            <v>17739.510689570434</v>
          </cell>
          <cell r="O885">
            <v>19399.24998639138</v>
          </cell>
        </row>
        <row r="886">
          <cell r="C886" t="str">
            <v>11362</v>
          </cell>
          <cell r="D886" t="str">
            <v>รพ.คีรีรัฐนิคม</v>
          </cell>
          <cell r="E886" t="str">
            <v>รพช.</v>
          </cell>
          <cell r="F886">
            <v>6</v>
          </cell>
          <cell r="G886" t="str">
            <v>รพช.F2 30,000 - 60,000</v>
          </cell>
          <cell r="H886">
            <v>34117929.57</v>
          </cell>
          <cell r="I886">
            <v>50702</v>
          </cell>
          <cell r="J886">
            <v>672.91092205435689</v>
          </cell>
          <cell r="K886">
            <v>820.76520407909777</v>
          </cell>
          <cell r="L886">
            <v>19403251.829999998</v>
          </cell>
          <cell r="M886">
            <v>1330.19</v>
          </cell>
          <cell r="N886">
            <v>14586.827317901952</v>
          </cell>
          <cell r="O886">
            <v>19399.24998639138</v>
          </cell>
        </row>
        <row r="887">
          <cell r="C887" t="str">
            <v>11363</v>
          </cell>
          <cell r="D887" t="str">
            <v>รพ.บ้านตาขุน</v>
          </cell>
          <cell r="E887" t="str">
            <v>รพช.</v>
          </cell>
          <cell r="F887">
            <v>2</v>
          </cell>
          <cell r="G887" t="str">
            <v>รพช.F3 &lt;=15,000</v>
          </cell>
          <cell r="H887">
            <v>29805180.940000001</v>
          </cell>
          <cell r="I887">
            <v>42648</v>
          </cell>
          <cell r="J887">
            <v>698.86468157944103</v>
          </cell>
          <cell r="K887">
            <v>1162.2154112567262</v>
          </cell>
          <cell r="L887">
            <v>14150787.550000001</v>
          </cell>
          <cell r="M887">
            <v>790.54</v>
          </cell>
          <cell r="N887">
            <v>17900.153755660689</v>
          </cell>
          <cell r="O887">
            <v>29920.789608202424</v>
          </cell>
        </row>
        <row r="888">
          <cell r="C888" t="str">
            <v>11364</v>
          </cell>
          <cell r="D888" t="str">
            <v>รพ.พนม</v>
          </cell>
          <cell r="E888" t="str">
            <v>รพช.</v>
          </cell>
          <cell r="F888">
            <v>6</v>
          </cell>
          <cell r="G888" t="str">
            <v>รพช.F2 30,000 - 60,000</v>
          </cell>
          <cell r="H888">
            <v>23901155.530000001</v>
          </cell>
          <cell r="I888">
            <v>42089</v>
          </cell>
          <cell r="J888">
            <v>567.87178431419136</v>
          </cell>
          <cell r="K888">
            <v>820.76520407909777</v>
          </cell>
          <cell r="L888">
            <v>16114877.859999999</v>
          </cell>
          <cell r="M888">
            <v>1025.55</v>
          </cell>
          <cell r="N888">
            <v>15713.400477792404</v>
          </cell>
          <cell r="O888">
            <v>19399.24998639138</v>
          </cell>
        </row>
        <row r="889">
          <cell r="C889" t="str">
            <v>11365</v>
          </cell>
          <cell r="D889" t="str">
            <v>รพ.ท่าฉาง</v>
          </cell>
          <cell r="E889" t="str">
            <v>รพช.</v>
          </cell>
          <cell r="F889">
            <v>5</v>
          </cell>
          <cell r="G889" t="str">
            <v>รพช.F2 &lt;=30,000</v>
          </cell>
          <cell r="H889">
            <v>36662843.840000004</v>
          </cell>
          <cell r="I889">
            <v>51045</v>
          </cell>
          <cell r="J889">
            <v>718.24554491135279</v>
          </cell>
          <cell r="K889">
            <v>884.79288545402824</v>
          </cell>
          <cell r="L889">
            <v>12864055.710000001</v>
          </cell>
          <cell r="M889">
            <v>629.05999999999995</v>
          </cell>
          <cell r="N889">
            <v>20449.648221155378</v>
          </cell>
          <cell r="O889">
            <v>21024.811224353602</v>
          </cell>
        </row>
        <row r="890">
          <cell r="C890" t="str">
            <v>11366</v>
          </cell>
          <cell r="D890" t="str">
            <v>รพ.บ้านนาสาร</v>
          </cell>
          <cell r="E890" t="str">
            <v>รพช.</v>
          </cell>
          <cell r="F890">
            <v>12</v>
          </cell>
          <cell r="G890" t="str">
            <v>รพช. M2 &lt;=100</v>
          </cell>
          <cell r="H890">
            <v>58803447.030000001</v>
          </cell>
          <cell r="I890">
            <v>86157</v>
          </cell>
          <cell r="J890">
            <v>682.51502524461159</v>
          </cell>
          <cell r="K890">
            <v>877.15926546342757</v>
          </cell>
          <cell r="L890">
            <v>22845458.84</v>
          </cell>
          <cell r="M890">
            <v>2696.8</v>
          </cell>
          <cell r="N890">
            <v>8471.3211361613758</v>
          </cell>
          <cell r="O890">
            <v>19540.42780069427</v>
          </cell>
        </row>
        <row r="891">
          <cell r="C891" t="str">
            <v>11367</v>
          </cell>
          <cell r="D891" t="str">
            <v>รพ.บ้านนาเดิม</v>
          </cell>
          <cell r="E891" t="str">
            <v>รพช.</v>
          </cell>
          <cell r="F891">
            <v>5</v>
          </cell>
          <cell r="G891" t="str">
            <v>รพช.F2 &lt;=30,000</v>
          </cell>
          <cell r="H891">
            <v>30566400.760000002</v>
          </cell>
          <cell r="I891">
            <v>47442</v>
          </cell>
          <cell r="J891">
            <v>644.28988575523806</v>
          </cell>
          <cell r="K891">
            <v>884.79288545402824</v>
          </cell>
          <cell r="L891">
            <v>12320697.189999999</v>
          </cell>
          <cell r="M891">
            <v>897.52</v>
          </cell>
          <cell r="N891">
            <v>13727.490406899011</v>
          </cell>
          <cell r="O891">
            <v>21024.811224353602</v>
          </cell>
        </row>
        <row r="892">
          <cell r="C892" t="str">
            <v>11368</v>
          </cell>
          <cell r="D892" t="str">
            <v>รพ.เคียนซา</v>
          </cell>
          <cell r="E892" t="str">
            <v>รพช.</v>
          </cell>
          <cell r="F892">
            <v>6</v>
          </cell>
          <cell r="G892" t="str">
            <v>รพช.F2 30,000 - 60,000</v>
          </cell>
          <cell r="H892">
            <v>42493919.82</v>
          </cell>
          <cell r="I892">
            <v>65714</v>
          </cell>
          <cell r="J892">
            <v>646.64941747572811</v>
          </cell>
          <cell r="K892">
            <v>820.76520407909777</v>
          </cell>
          <cell r="L892">
            <v>12866209.130000001</v>
          </cell>
          <cell r="M892">
            <v>1532.45</v>
          </cell>
          <cell r="N892">
            <v>8395.8426898104353</v>
          </cell>
          <cell r="O892">
            <v>19399.24998639138</v>
          </cell>
        </row>
        <row r="893">
          <cell r="C893" t="str">
            <v>11369</v>
          </cell>
          <cell r="D893" t="str">
            <v>รพ.พระแสง</v>
          </cell>
          <cell r="E893" t="str">
            <v>รพช.</v>
          </cell>
          <cell r="F893">
            <v>6</v>
          </cell>
          <cell r="G893" t="str">
            <v>รพช.F2 30,000 - 60,000</v>
          </cell>
          <cell r="H893">
            <v>52080651.579999998</v>
          </cell>
          <cell r="I893">
            <v>81322</v>
          </cell>
          <cell r="J893">
            <v>640.42511964781977</v>
          </cell>
          <cell r="K893">
            <v>820.76520407909777</v>
          </cell>
          <cell r="L893">
            <v>20203920.550000001</v>
          </cell>
          <cell r="M893">
            <v>1766.7</v>
          </cell>
          <cell r="N893">
            <v>11435.965670459049</v>
          </cell>
          <cell r="O893">
            <v>19399.24998639138</v>
          </cell>
        </row>
        <row r="894">
          <cell r="C894" t="str">
            <v>11370</v>
          </cell>
          <cell r="D894" t="str">
            <v>รพ.พุนพิน</v>
          </cell>
          <cell r="E894" t="str">
            <v>รพช.</v>
          </cell>
          <cell r="F894">
            <v>6</v>
          </cell>
          <cell r="G894" t="str">
            <v>รพช.F2 30,000 - 60,000</v>
          </cell>
          <cell r="H894">
            <v>50270193.840000004</v>
          </cell>
          <cell r="I894">
            <v>89229</v>
          </cell>
          <cell r="J894">
            <v>563.38403254547291</v>
          </cell>
          <cell r="K894">
            <v>820.76520407909777</v>
          </cell>
          <cell r="L894">
            <v>19423565.48</v>
          </cell>
          <cell r="M894">
            <v>2403.44</v>
          </cell>
          <cell r="N894">
            <v>8081.5687015278099</v>
          </cell>
          <cell r="O894">
            <v>19399.24998639138</v>
          </cell>
        </row>
        <row r="895">
          <cell r="C895" t="str">
            <v>11371</v>
          </cell>
          <cell r="D895" t="str">
            <v>รพ.ชัยบุรี</v>
          </cell>
          <cell r="E895" t="str">
            <v>รพช.</v>
          </cell>
          <cell r="F895">
            <v>5</v>
          </cell>
          <cell r="G895" t="str">
            <v>รพช.F2 &lt;=30,000</v>
          </cell>
          <cell r="H895">
            <v>32488492.899999999</v>
          </cell>
          <cell r="I895">
            <v>41103</v>
          </cell>
          <cell r="J895">
            <v>790.41658516409996</v>
          </cell>
          <cell r="K895">
            <v>884.79288545402824</v>
          </cell>
          <cell r="L895">
            <v>8589684.9900000002</v>
          </cell>
          <cell r="M895">
            <v>635.54</v>
          </cell>
          <cell r="N895">
            <v>13515.569421279542</v>
          </cell>
          <cell r="O895">
            <v>21024.811224353602</v>
          </cell>
        </row>
        <row r="896">
          <cell r="C896" t="str">
            <v>11459</v>
          </cell>
          <cell r="D896" t="str">
            <v>รพร.เวียงสระ</v>
          </cell>
          <cell r="E896" t="str">
            <v>รพช.</v>
          </cell>
          <cell r="F896">
            <v>13</v>
          </cell>
          <cell r="G896" t="str">
            <v>รพช. M2 &gt;100</v>
          </cell>
          <cell r="H896">
            <v>68080409.549999997</v>
          </cell>
          <cell r="I896">
            <v>95938</v>
          </cell>
          <cell r="J896">
            <v>709.62923502678814</v>
          </cell>
          <cell r="K896">
            <v>799.42025929244869</v>
          </cell>
          <cell r="L896">
            <v>34432099.939999998</v>
          </cell>
          <cell r="M896">
            <v>2725.17</v>
          </cell>
          <cell r="N896">
            <v>12634.844776656135</v>
          </cell>
          <cell r="O896">
            <v>18014.943161409661</v>
          </cell>
        </row>
        <row r="897">
          <cell r="C897" t="str">
            <v>11654</v>
          </cell>
          <cell r="D897" t="str">
            <v>รพ.วิภาวดี</v>
          </cell>
          <cell r="E897" t="str">
            <v>รพช.</v>
          </cell>
          <cell r="F897">
            <v>5</v>
          </cell>
          <cell r="G897" t="str">
            <v>รพช.F2 &lt;=30,000</v>
          </cell>
          <cell r="H897">
            <v>22606935.079999998</v>
          </cell>
          <cell r="I897">
            <v>34487</v>
          </cell>
          <cell r="J897">
            <v>655.52048829993907</v>
          </cell>
          <cell r="K897">
            <v>884.79288545402824</v>
          </cell>
          <cell r="L897">
            <v>10645826.48</v>
          </cell>
          <cell r="M897">
            <v>982.62</v>
          </cell>
          <cell r="N897">
            <v>10834.123547251227</v>
          </cell>
          <cell r="O897">
            <v>21024.811224353602</v>
          </cell>
        </row>
        <row r="898">
          <cell r="C898" t="str">
            <v>14138</v>
          </cell>
          <cell r="D898" t="str">
            <v>รพ.ท่าโรงช้าง</v>
          </cell>
          <cell r="E898" t="str">
            <v>รพช.</v>
          </cell>
          <cell r="F898">
            <v>12</v>
          </cell>
          <cell r="G898" t="str">
            <v>รพช. M2 &lt;=100</v>
          </cell>
          <cell r="H898">
            <v>57042067.289999999</v>
          </cell>
          <cell r="I898">
            <v>64964</v>
          </cell>
          <cell r="J898">
            <v>878.05657425651134</v>
          </cell>
          <cell r="K898">
            <v>877.15926546342757</v>
          </cell>
          <cell r="L898">
            <v>19753666.300000001</v>
          </cell>
          <cell r="M898">
            <v>1535.07</v>
          </cell>
          <cell r="N898">
            <v>12868.251154670472</v>
          </cell>
          <cell r="O898">
            <v>19540.42780069427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C901" t="str">
            <v>10683</v>
          </cell>
          <cell r="D901" t="str">
            <v>รพ.ตรัง</v>
          </cell>
          <cell r="E901" t="str">
            <v>รพศ.</v>
          </cell>
          <cell r="F901">
            <v>18</v>
          </cell>
          <cell r="G901" t="str">
            <v>รพศ.A &lt;=700</v>
          </cell>
          <cell r="H901">
            <v>262496115.66999999</v>
          </cell>
          <cell r="I901">
            <v>346451</v>
          </cell>
          <cell r="J901">
            <v>757.67169288008984</v>
          </cell>
          <cell r="K901">
            <v>1267.5515165847883</v>
          </cell>
          <cell r="L901">
            <v>504024235.88999999</v>
          </cell>
          <cell r="M901">
            <v>34819.769999999997</v>
          </cell>
          <cell r="N901">
            <v>14475.231625309416</v>
          </cell>
          <cell r="O901">
            <v>18737.951461876841</v>
          </cell>
        </row>
        <row r="902">
          <cell r="C902" t="str">
            <v>11407</v>
          </cell>
          <cell r="D902" t="str">
            <v>รพ.กันตัง</v>
          </cell>
          <cell r="E902" t="str">
            <v>รพช.</v>
          </cell>
          <cell r="F902">
            <v>10</v>
          </cell>
          <cell r="G902" t="str">
            <v>รพช.F1 50,000-100,000</v>
          </cell>
          <cell r="H902">
            <v>57607520.149999999</v>
          </cell>
          <cell r="I902">
            <v>89721</v>
          </cell>
          <cell r="J902">
            <v>642.07398658062209</v>
          </cell>
          <cell r="K902">
            <v>807.02104028137239</v>
          </cell>
          <cell r="L902">
            <v>30269000.960000001</v>
          </cell>
          <cell r="M902">
            <v>2395.19</v>
          </cell>
          <cell r="N902">
            <v>12637.411211636656</v>
          </cell>
          <cell r="O902">
            <v>16973.737951004379</v>
          </cell>
        </row>
        <row r="903">
          <cell r="C903" t="str">
            <v>11408</v>
          </cell>
          <cell r="D903" t="str">
            <v>รพ.ย่านตาขาว</v>
          </cell>
          <cell r="E903" t="str">
            <v>รพช.</v>
          </cell>
          <cell r="F903">
            <v>9</v>
          </cell>
          <cell r="G903" t="str">
            <v>รพช.F1 &lt;=50,000</v>
          </cell>
          <cell r="H903">
            <v>52517389.899999999</v>
          </cell>
          <cell r="I903">
            <v>82774</v>
          </cell>
          <cell r="J903">
            <v>634.46722279942981</v>
          </cell>
          <cell r="K903">
            <v>810.90815440706058</v>
          </cell>
          <cell r="L903">
            <v>28329709.359999999</v>
          </cell>
          <cell r="M903">
            <v>2024.42</v>
          </cell>
          <cell r="N903">
            <v>13993.988085476332</v>
          </cell>
          <cell r="O903">
            <v>20210.104395758088</v>
          </cell>
        </row>
        <row r="904">
          <cell r="C904" t="str">
            <v>11409</v>
          </cell>
          <cell r="D904" t="str">
            <v>รพ.ปะเหลียน</v>
          </cell>
          <cell r="E904" t="str">
            <v>รพช.</v>
          </cell>
          <cell r="F904">
            <v>6</v>
          </cell>
          <cell r="G904" t="str">
            <v>รพช.F2 30,000 - 60,000</v>
          </cell>
          <cell r="H904">
            <v>47803220.219999999</v>
          </cell>
          <cell r="I904">
            <v>61927</v>
          </cell>
          <cell r="J904">
            <v>771.92856460025507</v>
          </cell>
          <cell r="K904">
            <v>820.76520407909777</v>
          </cell>
          <cell r="L904">
            <v>10331081.390000001</v>
          </cell>
          <cell r="M904">
            <v>1233.3499999999999</v>
          </cell>
          <cell r="N904">
            <v>8376.4392832529302</v>
          </cell>
          <cell r="O904">
            <v>19399.24998639138</v>
          </cell>
        </row>
        <row r="905">
          <cell r="C905" t="str">
            <v>11410</v>
          </cell>
          <cell r="D905" t="str">
            <v>รพ.สิเกา</v>
          </cell>
          <cell r="E905" t="str">
            <v>รพช.</v>
          </cell>
          <cell r="F905">
            <v>6</v>
          </cell>
          <cell r="G905" t="str">
            <v>รพช.F2 30,000 - 60,000</v>
          </cell>
          <cell r="H905">
            <v>38552874.020000003</v>
          </cell>
          <cell r="I905">
            <v>53016</v>
          </cell>
          <cell r="J905">
            <v>727.19318733967111</v>
          </cell>
          <cell r="K905">
            <v>820.76520407909777</v>
          </cell>
          <cell r="L905">
            <v>11625258.32</v>
          </cell>
          <cell r="M905">
            <v>1085.8499999999999</v>
          </cell>
          <cell r="N905">
            <v>10706.136501358384</v>
          </cell>
          <cell r="O905">
            <v>19399.24998639138</v>
          </cell>
        </row>
        <row r="906">
          <cell r="C906" t="str">
            <v>11411</v>
          </cell>
          <cell r="D906" t="str">
            <v>รพ.ห้วยยอด</v>
          </cell>
          <cell r="E906" t="str">
            <v>รพช.</v>
          </cell>
          <cell r="F906">
            <v>12</v>
          </cell>
          <cell r="G906" t="str">
            <v>รพช. M2 &lt;=100</v>
          </cell>
          <cell r="H906">
            <v>89733904.400000006</v>
          </cell>
          <cell r="I906">
            <v>132895</v>
          </cell>
          <cell r="J906">
            <v>675.22408217013435</v>
          </cell>
          <cell r="K906">
            <v>877.15926546342757</v>
          </cell>
          <cell r="L906">
            <v>43385377.210000001</v>
          </cell>
          <cell r="M906">
            <v>3314.72</v>
          </cell>
          <cell r="N906">
            <v>13088.700466404403</v>
          </cell>
          <cell r="O906">
            <v>19540.42780069427</v>
          </cell>
        </row>
        <row r="907">
          <cell r="C907" t="str">
            <v>11412</v>
          </cell>
          <cell r="D907" t="str">
            <v>รพ.วังวิเศษ</v>
          </cell>
          <cell r="E907" t="str">
            <v>รพช.</v>
          </cell>
          <cell r="F907">
            <v>6</v>
          </cell>
          <cell r="G907" t="str">
            <v>รพช.F2 30,000 - 60,000</v>
          </cell>
          <cell r="H907">
            <v>39026151.890000001</v>
          </cell>
          <cell r="I907">
            <v>47774</v>
          </cell>
          <cell r="J907">
            <v>816.8910262904509</v>
          </cell>
          <cell r="K907">
            <v>820.76520407909777</v>
          </cell>
          <cell r="L907">
            <v>11395728.699999999</v>
          </cell>
          <cell r="M907">
            <v>722.45</v>
          </cell>
          <cell r="N907">
            <v>15773.726486262023</v>
          </cell>
          <cell r="O907">
            <v>19399.24998639138</v>
          </cell>
        </row>
        <row r="908">
          <cell r="C908" t="str">
            <v>11413</v>
          </cell>
          <cell r="D908" t="str">
            <v>รพ.นาโยง</v>
          </cell>
          <cell r="E908" t="str">
            <v>รพช.</v>
          </cell>
          <cell r="F908">
            <v>6</v>
          </cell>
          <cell r="G908" t="str">
            <v>รพช.F2 30,000 - 60,000</v>
          </cell>
          <cell r="H908">
            <v>46744841.060000002</v>
          </cell>
          <cell r="I908">
            <v>59760</v>
          </cell>
          <cell r="J908">
            <v>782.20952242302542</v>
          </cell>
          <cell r="K908">
            <v>820.76520407909777</v>
          </cell>
          <cell r="L908">
            <v>18034657.149999999</v>
          </cell>
          <cell r="M908">
            <v>1263.33</v>
          </cell>
          <cell r="N908">
            <v>14275.491874648746</v>
          </cell>
          <cell r="O908">
            <v>19399.24998639138</v>
          </cell>
        </row>
        <row r="909">
          <cell r="C909" t="str">
            <v>14139</v>
          </cell>
          <cell r="D909" t="str">
            <v>รพ.รัษฎา</v>
          </cell>
          <cell r="E909" t="str">
            <v>รพช.</v>
          </cell>
          <cell r="F909">
            <v>5</v>
          </cell>
          <cell r="G909" t="str">
            <v>รพช.F2 &lt;=30,000</v>
          </cell>
          <cell r="H909">
            <v>32477618.43</v>
          </cell>
          <cell r="I909">
            <v>38684</v>
          </cell>
          <cell r="J909">
            <v>839.56205226967222</v>
          </cell>
          <cell r="K909">
            <v>884.79288545402824</v>
          </cell>
          <cell r="L909">
            <v>11945596.369999999</v>
          </cell>
          <cell r="M909">
            <v>1033.1600000000001</v>
          </cell>
          <cell r="N909">
            <v>11562.194016415655</v>
          </cell>
          <cell r="O909">
            <v>21024.811224353602</v>
          </cell>
        </row>
        <row r="910">
          <cell r="C910" t="str">
            <v>28817</v>
          </cell>
          <cell r="D910" t="str">
            <v>รพ.หาดสำราญเฉลิมพระเกียรติ 80 พรรษา</v>
          </cell>
          <cell r="E910" t="str">
            <v>รพช.</v>
          </cell>
          <cell r="F910">
            <v>2</v>
          </cell>
          <cell r="G910" t="str">
            <v>รพช.F3 &lt;=15,000</v>
          </cell>
          <cell r="H910">
            <v>16591094.890000001</v>
          </cell>
          <cell r="I910">
            <v>24652</v>
          </cell>
          <cell r="J910">
            <v>673.01212437124775</v>
          </cell>
          <cell r="K910">
            <v>1162.2154112567262</v>
          </cell>
          <cell r="L910">
            <v>8438328.8200000003</v>
          </cell>
          <cell r="M910">
            <v>665.85</v>
          </cell>
          <cell r="N910">
            <v>12673.017676653901</v>
          </cell>
          <cell r="O910">
            <v>29920.789608202424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</row>
        <row r="912">
          <cell r="C912" t="str">
            <v>10750</v>
          </cell>
          <cell r="D912" t="str">
            <v>รพ.นราธิวาสราชนครินทร์</v>
          </cell>
          <cell r="E912" t="str">
            <v>รพท.</v>
          </cell>
          <cell r="F912">
            <v>17</v>
          </cell>
          <cell r="G912" t="str">
            <v>รพท.S &gt;400</v>
          </cell>
          <cell r="H912">
            <v>159633704.52000001</v>
          </cell>
          <cell r="I912">
            <v>236706</v>
          </cell>
          <cell r="J912">
            <v>674.39652784466807</v>
          </cell>
          <cell r="K912">
            <v>995.48779187144828</v>
          </cell>
          <cell r="L912">
            <v>339685675.06999999</v>
          </cell>
          <cell r="M912">
            <v>18164.62</v>
          </cell>
          <cell r="N912">
            <v>18700.400838002668</v>
          </cell>
          <cell r="O912">
            <v>16509.344630923799</v>
          </cell>
        </row>
        <row r="913">
          <cell r="C913" t="str">
            <v>10751</v>
          </cell>
          <cell r="D913" t="str">
            <v>รพ.สุไหงโก-ลก</v>
          </cell>
          <cell r="E913" t="str">
            <v>รพท.</v>
          </cell>
          <cell r="F913">
            <v>15</v>
          </cell>
          <cell r="G913" t="str">
            <v>รพท. M1 &gt;200</v>
          </cell>
          <cell r="H913">
            <v>126579525.61</v>
          </cell>
          <cell r="I913">
            <v>150719</v>
          </cell>
          <cell r="J913">
            <v>839.83788115632399</v>
          </cell>
          <cell r="K913">
            <v>858.39261825701305</v>
          </cell>
          <cell r="L913">
            <v>162157289.34999999</v>
          </cell>
          <cell r="M913">
            <v>9023.57</v>
          </cell>
          <cell r="N913">
            <v>17970.414076690267</v>
          </cell>
          <cell r="O913">
            <v>18079.777987795933</v>
          </cell>
        </row>
        <row r="914">
          <cell r="C914" t="str">
            <v>11435</v>
          </cell>
          <cell r="D914" t="str">
            <v>รพ.ตากใบ</v>
          </cell>
          <cell r="E914" t="str">
            <v>รพช.</v>
          </cell>
          <cell r="F914">
            <v>10</v>
          </cell>
          <cell r="G914" t="str">
            <v>รพช.F1 50,000-100,000</v>
          </cell>
          <cell r="H914">
            <v>67960074.079999998</v>
          </cell>
          <cell r="I914">
            <v>102492</v>
          </cell>
          <cell r="J914">
            <v>663.07686531631737</v>
          </cell>
          <cell r="K914">
            <v>807.02104028137239</v>
          </cell>
          <cell r="L914">
            <v>36323478.100000001</v>
          </cell>
          <cell r="M914">
            <v>2014.24</v>
          </cell>
          <cell r="N914">
            <v>18033.341657399316</v>
          </cell>
          <cell r="O914">
            <v>16973.737951004379</v>
          </cell>
        </row>
        <row r="915">
          <cell r="C915" t="str">
            <v>11436</v>
          </cell>
          <cell r="D915" t="str">
            <v>รพ.บาเจาะ</v>
          </cell>
          <cell r="E915" t="str">
            <v>รพช.</v>
          </cell>
          <cell r="F915">
            <v>6</v>
          </cell>
          <cell r="G915" t="str">
            <v>รพช.F2 30,000 - 60,000</v>
          </cell>
          <cell r="H915">
            <v>47750700.509999998</v>
          </cell>
          <cell r="I915">
            <v>67159</v>
          </cell>
          <cell r="J915">
            <v>711.00970100805546</v>
          </cell>
          <cell r="K915">
            <v>820.76520407909777</v>
          </cell>
          <cell r="L915">
            <v>30624349.539999999</v>
          </cell>
          <cell r="M915">
            <v>1859.72</v>
          </cell>
          <cell r="N915">
            <v>16467.182984535306</v>
          </cell>
          <cell r="O915">
            <v>19399.24998639138</v>
          </cell>
        </row>
        <row r="916">
          <cell r="C916" t="str">
            <v>11437</v>
          </cell>
          <cell r="D916" t="str">
            <v>รพ.ระแงะ</v>
          </cell>
          <cell r="E916" t="str">
            <v>รพช.</v>
          </cell>
          <cell r="F916">
            <v>10</v>
          </cell>
          <cell r="G916" t="str">
            <v>รพช.F1 50,000-100,000</v>
          </cell>
          <cell r="H916">
            <v>70294663.299999997</v>
          </cell>
          <cell r="I916">
            <v>94223</v>
          </cell>
          <cell r="J916">
            <v>746.04569266527278</v>
          </cell>
          <cell r="K916">
            <v>807.02104028137239</v>
          </cell>
          <cell r="L916">
            <v>54482180.619999997</v>
          </cell>
          <cell r="M916">
            <v>3404.93</v>
          </cell>
          <cell r="N916">
            <v>16000.969365008972</v>
          </cell>
          <cell r="O916">
            <v>16973.737951004379</v>
          </cell>
        </row>
        <row r="917">
          <cell r="C917" t="str">
            <v>11438</v>
          </cell>
          <cell r="D917" t="str">
            <v>รพ.รือเสาะ</v>
          </cell>
          <cell r="E917" t="str">
            <v>รพช.</v>
          </cell>
          <cell r="F917">
            <v>7</v>
          </cell>
          <cell r="G917" t="str">
            <v>รพช.F2 60,000-90,000</v>
          </cell>
          <cell r="H917">
            <v>37287755.520000003</v>
          </cell>
          <cell r="I917">
            <v>55994</v>
          </cell>
          <cell r="J917">
            <v>665.92412615637397</v>
          </cell>
          <cell r="K917">
            <v>907.15888629902452</v>
          </cell>
          <cell r="L917">
            <v>60261720.899999999</v>
          </cell>
          <cell r="M917">
            <v>2870.73</v>
          </cell>
          <cell r="N917">
            <v>20991.775924590609</v>
          </cell>
          <cell r="O917">
            <v>22807.987436377582</v>
          </cell>
        </row>
        <row r="918">
          <cell r="C918" t="str">
            <v>11439</v>
          </cell>
          <cell r="D918" t="str">
            <v>รพ.ศรีสาคร</v>
          </cell>
          <cell r="E918" t="str">
            <v>รพช.</v>
          </cell>
          <cell r="F918">
            <v>6</v>
          </cell>
          <cell r="G918" t="str">
            <v>รพช.F2 30,000 - 60,000</v>
          </cell>
          <cell r="H918">
            <v>40966922.039999999</v>
          </cell>
          <cell r="I918">
            <v>45603</v>
          </cell>
          <cell r="J918">
            <v>898.338311953161</v>
          </cell>
          <cell r="K918">
            <v>820.76520407909777</v>
          </cell>
          <cell r="L918">
            <v>20435983.18</v>
          </cell>
          <cell r="M918">
            <v>1155.2</v>
          </cell>
          <cell r="N918">
            <v>17690.428653047089</v>
          </cell>
          <cell r="O918">
            <v>19399.24998639138</v>
          </cell>
        </row>
        <row r="919">
          <cell r="C919" t="str">
            <v>11440</v>
          </cell>
          <cell r="D919" t="str">
            <v>รพ.แว้ง</v>
          </cell>
          <cell r="E919" t="str">
            <v>รพช.</v>
          </cell>
          <cell r="F919">
            <v>6</v>
          </cell>
          <cell r="G919" t="str">
            <v>รพช.F2 30,000 - 60,000</v>
          </cell>
          <cell r="H919">
            <v>54927646.899999999</v>
          </cell>
          <cell r="I919">
            <v>68828</v>
          </cell>
          <cell r="J919">
            <v>798.04217614924153</v>
          </cell>
          <cell r="K919">
            <v>820.76520407909777</v>
          </cell>
          <cell r="L919">
            <v>26989546.010000002</v>
          </cell>
          <cell r="M919">
            <v>1158.03</v>
          </cell>
          <cell r="N919">
            <v>23306.430757406979</v>
          </cell>
          <cell r="O919">
            <v>19399.24998639138</v>
          </cell>
        </row>
        <row r="920">
          <cell r="C920" t="str">
            <v>11441</v>
          </cell>
          <cell r="D920" t="str">
            <v>รพ.สุคิริน</v>
          </cell>
          <cell r="E920" t="str">
            <v>รพช.</v>
          </cell>
          <cell r="F920">
            <v>5</v>
          </cell>
          <cell r="G920" t="str">
            <v>รพช.F2 &lt;=30,000</v>
          </cell>
          <cell r="H920">
            <v>27290034.327213299</v>
          </cell>
          <cell r="I920">
            <v>33455</v>
          </cell>
          <cell r="J920">
            <v>815.72363853574348</v>
          </cell>
          <cell r="K920">
            <v>884.79288545402824</v>
          </cell>
          <cell r="L920">
            <v>17624789.0727867</v>
          </cell>
          <cell r="M920">
            <v>463.77</v>
          </cell>
          <cell r="N920">
            <v>38003.297049802059</v>
          </cell>
          <cell r="O920">
            <v>21024.811224353602</v>
          </cell>
        </row>
        <row r="921">
          <cell r="C921" t="str">
            <v>11442</v>
          </cell>
          <cell r="D921" t="str">
            <v>รพ.สุไหงปาดี</v>
          </cell>
          <cell r="E921" t="str">
            <v>รพช.</v>
          </cell>
          <cell r="F921">
            <v>6</v>
          </cell>
          <cell r="G921" t="str">
            <v>รพช.F2 30,000 - 60,000</v>
          </cell>
          <cell r="H921">
            <v>49958163.82</v>
          </cell>
          <cell r="I921">
            <v>52461</v>
          </cell>
          <cell r="J921">
            <v>952.29148929681094</v>
          </cell>
          <cell r="K921">
            <v>820.76520407909777</v>
          </cell>
          <cell r="L921">
            <v>22643260.969999999</v>
          </cell>
          <cell r="M921">
            <v>1013.04</v>
          </cell>
          <cell r="N921">
            <v>22351.793581694699</v>
          </cell>
          <cell r="O921">
            <v>19399.24998639138</v>
          </cell>
        </row>
        <row r="922">
          <cell r="C922" t="str">
            <v>13818</v>
          </cell>
          <cell r="D922" t="str">
            <v>รพ.จะแนะ</v>
          </cell>
          <cell r="E922" t="str">
            <v>รพช.</v>
          </cell>
          <cell r="F922">
            <v>6</v>
          </cell>
          <cell r="G922" t="str">
            <v>รพช.F2 30,000 - 60,000</v>
          </cell>
          <cell r="H922">
            <v>34287112.810000002</v>
          </cell>
          <cell r="I922">
            <v>47357</v>
          </cell>
          <cell r="J922">
            <v>724.0136159385097</v>
          </cell>
          <cell r="K922">
            <v>820.76520407909777</v>
          </cell>
          <cell r="L922">
            <v>31065336.789999999</v>
          </cell>
          <cell r="M922">
            <v>1007.08</v>
          </cell>
          <cell r="N922">
            <v>30846.940451602652</v>
          </cell>
          <cell r="O922">
            <v>19399.24998639138</v>
          </cell>
        </row>
        <row r="923">
          <cell r="C923" t="str">
            <v>15010</v>
          </cell>
          <cell r="D923" t="str">
            <v>รพ.เจาะไอร้อง</v>
          </cell>
          <cell r="E923" t="str">
            <v>รพช.</v>
          </cell>
          <cell r="F923">
            <v>6</v>
          </cell>
          <cell r="G923" t="str">
            <v>รพช.F2 30,000 - 60,000</v>
          </cell>
          <cell r="H923">
            <v>38793641.07</v>
          </cell>
          <cell r="I923">
            <v>36948</v>
          </cell>
          <cell r="J923">
            <v>1049.9523944462487</v>
          </cell>
          <cell r="K923">
            <v>820.76520407909777</v>
          </cell>
          <cell r="L923">
            <v>24382240.059999999</v>
          </cell>
          <cell r="M923">
            <v>986.98</v>
          </cell>
          <cell r="N923">
            <v>24703.884637986583</v>
          </cell>
          <cell r="O923">
            <v>19399.24998639138</v>
          </cell>
        </row>
        <row r="924">
          <cell r="C924" t="str">
            <v>23771</v>
          </cell>
          <cell r="D924" t="str">
            <v>รพ.ยี่งอเฉลิมพระเกียรติ 80 พรรษา</v>
          </cell>
          <cell r="E924" t="str">
            <v>รพช.</v>
          </cell>
          <cell r="F924">
            <v>6</v>
          </cell>
          <cell r="G924" t="str">
            <v>รพช.F2 30,000 - 60,000</v>
          </cell>
          <cell r="H924">
            <v>54883854.770000003</v>
          </cell>
          <cell r="I924">
            <v>50673</v>
          </cell>
          <cell r="J924">
            <v>1083.0985884001343</v>
          </cell>
          <cell r="K924">
            <v>820.76520407909777</v>
          </cell>
          <cell r="L924">
            <v>30115734.829999998</v>
          </cell>
          <cell r="M924">
            <v>537.19000000000005</v>
          </cell>
          <cell r="N924">
            <v>56061.607308401115</v>
          </cell>
          <cell r="O924">
            <v>19399.24998639138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C926" t="str">
            <v>10748</v>
          </cell>
          <cell r="D926" t="str">
            <v>รพ.ปัตตานี</v>
          </cell>
          <cell r="E926" t="str">
            <v>รพท.</v>
          </cell>
          <cell r="F926">
            <v>17</v>
          </cell>
          <cell r="G926" t="str">
            <v>รพท.S &gt;400</v>
          </cell>
          <cell r="H926">
            <v>187756832.77000001</v>
          </cell>
          <cell r="I926">
            <v>215213</v>
          </cell>
          <cell r="J926">
            <v>872.42328655796825</v>
          </cell>
          <cell r="K926">
            <v>995.48779187144828</v>
          </cell>
          <cell r="L926">
            <v>351991206.60000002</v>
          </cell>
          <cell r="M926">
            <v>18534.47</v>
          </cell>
          <cell r="N926">
            <v>18991.166545361157</v>
          </cell>
          <cell r="O926">
            <v>16509.344630923799</v>
          </cell>
        </row>
        <row r="927">
          <cell r="C927" t="str">
            <v>11423</v>
          </cell>
          <cell r="D927" t="str">
            <v>รพ.โคกโพธิ์</v>
          </cell>
          <cell r="E927" t="str">
            <v>รพช.</v>
          </cell>
          <cell r="F927">
            <v>10</v>
          </cell>
          <cell r="G927" t="str">
            <v>รพช.F1 50,000-100,000</v>
          </cell>
          <cell r="H927">
            <v>67821278.719999999</v>
          </cell>
          <cell r="I927">
            <v>79105</v>
          </cell>
          <cell r="J927">
            <v>857.35767296631059</v>
          </cell>
          <cell r="K927">
            <v>807.02104028137239</v>
          </cell>
          <cell r="L927">
            <v>39044682.579999998</v>
          </cell>
          <cell r="M927">
            <v>1934.91</v>
          </cell>
          <cell r="N927">
            <v>20179.069093652932</v>
          </cell>
          <cell r="O927">
            <v>16973.737951004379</v>
          </cell>
        </row>
        <row r="928">
          <cell r="C928" t="str">
            <v>11424</v>
          </cell>
          <cell r="D928" t="str">
            <v>รพ.หนองจิก</v>
          </cell>
          <cell r="E928" t="str">
            <v>รพช.</v>
          </cell>
          <cell r="F928">
            <v>7</v>
          </cell>
          <cell r="G928" t="str">
            <v>รพช.F2 60,000-90,000</v>
          </cell>
          <cell r="H928">
            <v>43060287.5</v>
          </cell>
          <cell r="I928">
            <v>51650</v>
          </cell>
          <cell r="J928">
            <v>833.69385285575993</v>
          </cell>
          <cell r="K928">
            <v>907.15888629902452</v>
          </cell>
          <cell r="L928">
            <v>29991259.219999999</v>
          </cell>
          <cell r="M928">
            <v>1114.1099999999999</v>
          </cell>
          <cell r="N928">
            <v>26919.477627882348</v>
          </cell>
          <cell r="O928">
            <v>22807.987436377582</v>
          </cell>
        </row>
        <row r="929">
          <cell r="C929" t="str">
            <v>11425</v>
          </cell>
          <cell r="D929" t="str">
            <v>รพ.ปะนาเระ</v>
          </cell>
          <cell r="E929" t="str">
            <v>รพช.</v>
          </cell>
          <cell r="F929">
            <v>6</v>
          </cell>
          <cell r="G929" t="str">
            <v>รพช.F2 30,000 - 60,000</v>
          </cell>
          <cell r="H929">
            <v>45785436.340000004</v>
          </cell>
          <cell r="I929">
            <v>43176</v>
          </cell>
          <cell r="J929">
            <v>1060.4371952010376</v>
          </cell>
          <cell r="K929">
            <v>820.76520407909777</v>
          </cell>
          <cell r="L929">
            <v>18353274.969999999</v>
          </cell>
          <cell r="M929">
            <v>720.35</v>
          </cell>
          <cell r="N929">
            <v>25478.274408273752</v>
          </cell>
          <cell r="O929">
            <v>19399.24998639138</v>
          </cell>
        </row>
        <row r="930">
          <cell r="C930" t="str">
            <v>11426</v>
          </cell>
          <cell r="D930" t="str">
            <v>รพ.มายอ</v>
          </cell>
          <cell r="E930" t="str">
            <v>รพช.</v>
          </cell>
          <cell r="F930">
            <v>6</v>
          </cell>
          <cell r="G930" t="str">
            <v>รพช.F2 30,000 - 60,000</v>
          </cell>
          <cell r="H930">
            <v>50206047.329999998</v>
          </cell>
          <cell r="I930">
            <v>48946</v>
          </cell>
          <cell r="J930">
            <v>1025.7436221550279</v>
          </cell>
          <cell r="K930">
            <v>820.76520407909777</v>
          </cell>
          <cell r="L930">
            <v>22246030.75</v>
          </cell>
          <cell r="M930">
            <v>1036.2</v>
          </cell>
          <cell r="N930">
            <v>21468.858087241846</v>
          </cell>
          <cell r="O930">
            <v>19399.24998639138</v>
          </cell>
        </row>
        <row r="931">
          <cell r="C931" t="str">
            <v>11427</v>
          </cell>
          <cell r="D931" t="str">
            <v>รพ.ทุ่งยางแดง</v>
          </cell>
          <cell r="E931" t="str">
            <v>รพช.</v>
          </cell>
          <cell r="F931">
            <v>5</v>
          </cell>
          <cell r="G931" t="str">
            <v>รพช.F2 &lt;=30,000</v>
          </cell>
          <cell r="H931">
            <v>35503511.340000004</v>
          </cell>
          <cell r="I931">
            <v>37364</v>
          </cell>
          <cell r="J931">
            <v>950.20638422010506</v>
          </cell>
          <cell r="K931">
            <v>884.79288545402824</v>
          </cell>
          <cell r="L931">
            <v>18249524.09</v>
          </cell>
          <cell r="M931">
            <v>651.98</v>
          </cell>
          <cell r="N931">
            <v>27990.926240068711</v>
          </cell>
          <cell r="O931">
            <v>21024.811224353602</v>
          </cell>
        </row>
        <row r="932">
          <cell r="C932" t="str">
            <v>11428</v>
          </cell>
          <cell r="D932" t="str">
            <v>รพ.ไม้แก่น</v>
          </cell>
          <cell r="E932" t="str">
            <v>รพช.</v>
          </cell>
          <cell r="F932">
            <v>5</v>
          </cell>
          <cell r="G932" t="str">
            <v>รพช.F2 &lt;=30,000</v>
          </cell>
          <cell r="H932">
            <v>27891558.489999998</v>
          </cell>
          <cell r="I932">
            <v>25252</v>
          </cell>
          <cell r="J932">
            <v>1104.5286904007603</v>
          </cell>
          <cell r="K932">
            <v>884.79288545402824</v>
          </cell>
          <cell r="L932">
            <v>12599501.82</v>
          </cell>
          <cell r="M932">
            <v>365.86</v>
          </cell>
          <cell r="N932">
            <v>34438.041381949377</v>
          </cell>
          <cell r="O932">
            <v>21024.811224353602</v>
          </cell>
        </row>
        <row r="933">
          <cell r="C933" t="str">
            <v>11429</v>
          </cell>
          <cell r="D933" t="str">
            <v>รพ.ยะหริ่ง</v>
          </cell>
          <cell r="E933" t="str">
            <v>รพช.</v>
          </cell>
          <cell r="F933">
            <v>7</v>
          </cell>
          <cell r="G933" t="str">
            <v>รพช.F2 60,000-90,000</v>
          </cell>
          <cell r="H933">
            <v>54870782.409999996</v>
          </cell>
          <cell r="I933">
            <v>56680</v>
          </cell>
          <cell r="J933">
            <v>968.08014131968946</v>
          </cell>
          <cell r="K933">
            <v>907.15888629902452</v>
          </cell>
          <cell r="L933">
            <v>37833699.049999997</v>
          </cell>
          <cell r="M933">
            <v>1593.18</v>
          </cell>
          <cell r="N933">
            <v>23747.284707314928</v>
          </cell>
          <cell r="O933">
            <v>22807.987436377582</v>
          </cell>
        </row>
        <row r="934">
          <cell r="C934" t="str">
            <v>11430</v>
          </cell>
          <cell r="D934" t="str">
            <v>รพ.ยะรัง</v>
          </cell>
          <cell r="E934" t="str">
            <v>รพช.</v>
          </cell>
          <cell r="F934">
            <v>7</v>
          </cell>
          <cell r="G934" t="str">
            <v>รพช.F2 60,000-90,000</v>
          </cell>
          <cell r="H934">
            <v>60475336.659999996</v>
          </cell>
          <cell r="I934">
            <v>54617</v>
          </cell>
          <cell r="J934">
            <v>1107.2621465843968</v>
          </cell>
          <cell r="K934">
            <v>907.15888629902452</v>
          </cell>
          <cell r="L934">
            <v>38533019.119999997</v>
          </cell>
          <cell r="M934">
            <v>1328.99</v>
          </cell>
          <cell r="N934">
            <v>28994.21298881105</v>
          </cell>
          <cell r="O934">
            <v>22807.987436377582</v>
          </cell>
        </row>
        <row r="935">
          <cell r="C935" t="str">
            <v>11431</v>
          </cell>
          <cell r="D935" t="str">
            <v>รพ.แม่ลาน</v>
          </cell>
          <cell r="E935" t="str">
            <v>รพช.</v>
          </cell>
          <cell r="F935">
            <v>5</v>
          </cell>
          <cell r="G935" t="str">
            <v>รพช.F2 &lt;=30,000</v>
          </cell>
          <cell r="H935">
            <v>30299665.050000001</v>
          </cell>
          <cell r="I935">
            <v>29957</v>
          </cell>
          <cell r="J935">
            <v>1011.438563607838</v>
          </cell>
          <cell r="K935">
            <v>884.79288545402824</v>
          </cell>
          <cell r="L935">
            <v>15583641.060000001</v>
          </cell>
          <cell r="M935">
            <v>491.31</v>
          </cell>
          <cell r="N935">
            <v>31718.550528179767</v>
          </cell>
          <cell r="O935">
            <v>21024.811224353602</v>
          </cell>
        </row>
        <row r="936">
          <cell r="C936" t="str">
            <v>11460</v>
          </cell>
          <cell r="D936" t="str">
            <v>รพร.สายบุรี</v>
          </cell>
          <cell r="E936" t="str">
            <v>รพช.</v>
          </cell>
          <cell r="F936">
            <v>12</v>
          </cell>
          <cell r="G936" t="str">
            <v>รพช. M2 &lt;=100</v>
          </cell>
          <cell r="H936">
            <v>57523861.200000003</v>
          </cell>
          <cell r="I936">
            <v>72050</v>
          </cell>
          <cell r="J936">
            <v>798.38808049965303</v>
          </cell>
          <cell r="K936">
            <v>877.15926546342757</v>
          </cell>
          <cell r="L936">
            <v>48393799.060000002</v>
          </cell>
          <cell r="M936">
            <v>2322.46</v>
          </cell>
          <cell r="N936">
            <v>20837.301421768298</v>
          </cell>
          <cell r="O936">
            <v>19540.42780069427</v>
          </cell>
        </row>
        <row r="937">
          <cell r="C937" t="str">
            <v>11464</v>
          </cell>
          <cell r="D937" t="str">
            <v>รพ.กะพ้อ</v>
          </cell>
          <cell r="E937" t="str">
            <v>รพช.</v>
          </cell>
          <cell r="F937">
            <v>5</v>
          </cell>
          <cell r="G937" t="str">
            <v>รพช.F2 &lt;=30,000</v>
          </cell>
          <cell r="H937">
            <v>28385362.359999999</v>
          </cell>
          <cell r="I937">
            <v>23613</v>
          </cell>
          <cell r="J937">
            <v>1202.1074137127853</v>
          </cell>
          <cell r="K937">
            <v>884.79288545402824</v>
          </cell>
          <cell r="L937">
            <v>15844827.83</v>
          </cell>
          <cell r="M937">
            <v>496.73</v>
          </cell>
          <cell r="N937">
            <v>31898.270348076418</v>
          </cell>
          <cell r="O937">
            <v>21024.811224353602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C939" t="str">
            <v>10747</v>
          </cell>
          <cell r="D939" t="str">
            <v>รพ.พัทลุง</v>
          </cell>
          <cell r="E939" t="str">
            <v>รพท.</v>
          </cell>
          <cell r="F939">
            <v>17</v>
          </cell>
          <cell r="G939" t="str">
            <v>รพท.S &gt;400</v>
          </cell>
          <cell r="H939">
            <v>205710944.84999999</v>
          </cell>
          <cell r="I939">
            <v>292158</v>
          </cell>
          <cell r="J939">
            <v>704.10854691639452</v>
          </cell>
          <cell r="K939">
            <v>995.48779187144828</v>
          </cell>
          <cell r="L939">
            <v>353198616.26999998</v>
          </cell>
          <cell r="M939">
            <v>29173.73</v>
          </cell>
          <cell r="N939">
            <v>12106.734938247526</v>
          </cell>
          <cell r="O939">
            <v>16509.344630923799</v>
          </cell>
        </row>
        <row r="940">
          <cell r="C940" t="str">
            <v>11414</v>
          </cell>
          <cell r="D940" t="str">
            <v>รพ.กงหรา</v>
          </cell>
          <cell r="E940" t="str">
            <v>รพช.</v>
          </cell>
          <cell r="F940">
            <v>5</v>
          </cell>
          <cell r="G940" t="str">
            <v>รพช.F2 &lt;=30,000</v>
          </cell>
          <cell r="H940">
            <v>32708278.050000001</v>
          </cell>
          <cell r="I940">
            <v>41143</v>
          </cell>
          <cell r="J940">
            <v>794.9901088885108</v>
          </cell>
          <cell r="K940">
            <v>884.79288545402824</v>
          </cell>
          <cell r="L940">
            <v>9339893.6199999992</v>
          </cell>
          <cell r="M940">
            <v>627.28</v>
          </cell>
          <cell r="N940">
            <v>14889.512849126386</v>
          </cell>
          <cell r="O940">
            <v>21024.811224353602</v>
          </cell>
        </row>
        <row r="941">
          <cell r="C941" t="str">
            <v>11415</v>
          </cell>
          <cell r="D941" t="str">
            <v>รพ.เขาชัยสน</v>
          </cell>
          <cell r="E941" t="str">
            <v>รพช.</v>
          </cell>
          <cell r="F941">
            <v>6</v>
          </cell>
          <cell r="G941" t="str">
            <v>รพช.F2 30,000 - 60,000</v>
          </cell>
          <cell r="H941">
            <v>31714352.309999999</v>
          </cell>
          <cell r="I941">
            <v>46033</v>
          </cell>
          <cell r="J941">
            <v>688.94819607672753</v>
          </cell>
          <cell r="K941">
            <v>820.76520407909777</v>
          </cell>
          <cell r="L941">
            <v>14448458.029999999</v>
          </cell>
          <cell r="M941">
            <v>876.24</v>
          </cell>
          <cell r="N941">
            <v>16489.155973249337</v>
          </cell>
          <cell r="O941">
            <v>19399.24998639138</v>
          </cell>
        </row>
        <row r="942">
          <cell r="C942" t="str">
            <v>11416</v>
          </cell>
          <cell r="D942" t="str">
            <v>รพ.ตะโหมด</v>
          </cell>
          <cell r="E942" t="str">
            <v>รพช.</v>
          </cell>
          <cell r="F942">
            <v>9</v>
          </cell>
          <cell r="G942" t="str">
            <v>รพช.F1 &lt;=50,000</v>
          </cell>
          <cell r="H942">
            <v>34432332.840000004</v>
          </cell>
          <cell r="I942">
            <v>49333</v>
          </cell>
          <cell r="J942">
            <v>697.95740863113951</v>
          </cell>
          <cell r="K942">
            <v>810.90815440706058</v>
          </cell>
          <cell r="L942">
            <v>9646970.0600000005</v>
          </cell>
          <cell r="M942">
            <v>696.96</v>
          </cell>
          <cell r="N942">
            <v>13841.497446051424</v>
          </cell>
          <cell r="O942">
            <v>20210.104395758088</v>
          </cell>
        </row>
        <row r="943">
          <cell r="C943" t="str">
            <v>11417</v>
          </cell>
          <cell r="D943" t="str">
            <v>รพ.ควนขนุน</v>
          </cell>
          <cell r="E943" t="str">
            <v>รพช.</v>
          </cell>
          <cell r="F943">
            <v>12</v>
          </cell>
          <cell r="G943" t="str">
            <v>รพช. M2 &lt;=100</v>
          </cell>
          <cell r="H943">
            <v>78200313.780000001</v>
          </cell>
          <cell r="I943">
            <v>97358</v>
          </cell>
          <cell r="J943">
            <v>803.22432445202242</v>
          </cell>
          <cell r="K943">
            <v>877.15926546342757</v>
          </cell>
          <cell r="L943">
            <v>37444267.649999999</v>
          </cell>
          <cell r="M943">
            <v>2536.36</v>
          </cell>
          <cell r="N943">
            <v>14762.994074185051</v>
          </cell>
          <cell r="O943">
            <v>19540.42780069427</v>
          </cell>
        </row>
        <row r="944">
          <cell r="C944" t="str">
            <v>11418</v>
          </cell>
          <cell r="D944" t="str">
            <v>รพ.ปากพะยูน</v>
          </cell>
          <cell r="E944" t="str">
            <v>รพช.</v>
          </cell>
          <cell r="F944">
            <v>6</v>
          </cell>
          <cell r="G944" t="str">
            <v>รพช.F2 30,000 - 60,000</v>
          </cell>
          <cell r="H944">
            <v>38237782.670000002</v>
          </cell>
          <cell r="I944">
            <v>60542</v>
          </cell>
          <cell r="J944">
            <v>631.59100574807576</v>
          </cell>
          <cell r="K944">
            <v>820.76520407909777</v>
          </cell>
          <cell r="L944">
            <v>12835153.49</v>
          </cell>
          <cell r="M944">
            <v>929.23</v>
          </cell>
          <cell r="N944">
            <v>13812.676613970707</v>
          </cell>
          <cell r="O944">
            <v>19399.24998639138</v>
          </cell>
        </row>
        <row r="945">
          <cell r="C945" t="str">
            <v>11419</v>
          </cell>
          <cell r="D945" t="str">
            <v>รพ.ศรีบรรพต</v>
          </cell>
          <cell r="E945" t="str">
            <v>รพช.</v>
          </cell>
          <cell r="F945">
            <v>5</v>
          </cell>
          <cell r="G945" t="str">
            <v>รพช.F2 &lt;=30,000</v>
          </cell>
          <cell r="H945">
            <v>25021608.030000001</v>
          </cell>
          <cell r="I945">
            <v>23626</v>
          </cell>
          <cell r="J945">
            <v>1059.0708554135276</v>
          </cell>
          <cell r="K945">
            <v>884.79288545402824</v>
          </cell>
          <cell r="L945">
            <v>8880488.9700000007</v>
          </cell>
          <cell r="M945">
            <v>511.48</v>
          </cell>
          <cell r="N945">
            <v>17362.338644717292</v>
          </cell>
          <cell r="O945">
            <v>21024.811224353602</v>
          </cell>
        </row>
        <row r="946">
          <cell r="C946" t="str">
            <v>11420</v>
          </cell>
          <cell r="D946" t="str">
            <v>รพ.ป่าบอน</v>
          </cell>
          <cell r="E946" t="str">
            <v>รพช.</v>
          </cell>
          <cell r="F946">
            <v>6</v>
          </cell>
          <cell r="G946" t="str">
            <v>รพช.F2 30,000 - 60,000</v>
          </cell>
          <cell r="H946">
            <v>32159561.030000001</v>
          </cell>
          <cell r="I946">
            <v>44187</v>
          </cell>
          <cell r="J946">
            <v>727.8059390771042</v>
          </cell>
          <cell r="K946">
            <v>820.76520407909777</v>
          </cell>
          <cell r="L946">
            <v>9841364.1400000006</v>
          </cell>
          <cell r="M946">
            <v>713.54</v>
          </cell>
          <cell r="N946">
            <v>13792.308966561091</v>
          </cell>
          <cell r="O946">
            <v>19399.24998639138</v>
          </cell>
        </row>
        <row r="947">
          <cell r="C947" t="str">
            <v>11421</v>
          </cell>
          <cell r="D947" t="str">
            <v>รพ.บางแก้ว</v>
          </cell>
          <cell r="E947" t="str">
            <v>รพช.</v>
          </cell>
          <cell r="F947">
            <v>5</v>
          </cell>
          <cell r="G947" t="str">
            <v>รพช.F2 &lt;=30,000</v>
          </cell>
          <cell r="H947">
            <v>26855674.640000001</v>
          </cell>
          <cell r="I947">
            <v>39012</v>
          </cell>
          <cell r="J947">
            <v>688.39522813493284</v>
          </cell>
          <cell r="K947">
            <v>884.79288545402824</v>
          </cell>
          <cell r="L947">
            <v>8207743.8399999999</v>
          </cell>
          <cell r="M947">
            <v>518.14</v>
          </cell>
          <cell r="N947">
            <v>15840.784035202842</v>
          </cell>
          <cell r="O947">
            <v>21024.811224353602</v>
          </cell>
        </row>
        <row r="948">
          <cell r="C948" t="str">
            <v>11422</v>
          </cell>
          <cell r="D948" t="str">
            <v>รพ.ป่าพะยอม</v>
          </cell>
          <cell r="E948" t="str">
            <v>รพช.</v>
          </cell>
          <cell r="F948">
            <v>5</v>
          </cell>
          <cell r="G948" t="str">
            <v>รพช.F2 &lt;=30,000</v>
          </cell>
          <cell r="H948">
            <v>36130028.049999997</v>
          </cell>
          <cell r="I948">
            <v>52460</v>
          </cell>
          <cell r="J948">
            <v>688.71574628288215</v>
          </cell>
          <cell r="K948">
            <v>884.79288545402824</v>
          </cell>
          <cell r="L948">
            <v>10555874.23</v>
          </cell>
          <cell r="M948">
            <v>792.56</v>
          </cell>
          <cell r="N948">
            <v>13318.706760371457</v>
          </cell>
          <cell r="O948">
            <v>21024.811224353602</v>
          </cell>
        </row>
        <row r="949">
          <cell r="C949" t="str">
            <v>24673</v>
          </cell>
          <cell r="D949" t="str">
            <v>รพ.ศรีนครินทร์(ปัญญานันทภิขุ)</v>
          </cell>
          <cell r="E949" t="str">
            <v>รพช.</v>
          </cell>
          <cell r="F949">
            <v>3</v>
          </cell>
          <cell r="G949" t="str">
            <v>รพช.F3 15,000-25,000</v>
          </cell>
          <cell r="H949">
            <v>23081104.469999999</v>
          </cell>
          <cell r="I949">
            <v>32833</v>
          </cell>
          <cell r="J949">
            <v>702.98493801967527</v>
          </cell>
          <cell r="K949">
            <v>765.30473091970157</v>
          </cell>
          <cell r="L949">
            <v>7910589.8799999999</v>
          </cell>
          <cell r="M949">
            <v>527.57000000000005</v>
          </cell>
          <cell r="N949">
            <v>14994.389142673008</v>
          </cell>
          <cell r="O949">
            <v>19552.594009886914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C951" t="str">
            <v>10684</v>
          </cell>
          <cell r="D951" t="str">
            <v>รพ.ยะลา</v>
          </cell>
          <cell r="E951" t="str">
            <v>รพศ.</v>
          </cell>
          <cell r="F951">
            <v>18</v>
          </cell>
          <cell r="G951" t="str">
            <v>รพศ.A &lt;=700</v>
          </cell>
          <cell r="H951">
            <v>334952488.17000002</v>
          </cell>
          <cell r="I951">
            <v>295721</v>
          </cell>
          <cell r="J951">
            <v>1132.6638560332206</v>
          </cell>
          <cell r="K951">
            <v>1267.5515165847883</v>
          </cell>
          <cell r="L951">
            <v>450209701.83999997</v>
          </cell>
          <cell r="M951">
            <v>27675.18</v>
          </cell>
          <cell r="N951">
            <v>16267.63409813414</v>
          </cell>
          <cell r="O951">
            <v>18737.951461876841</v>
          </cell>
        </row>
        <row r="952">
          <cell r="C952" t="str">
            <v>10749</v>
          </cell>
          <cell r="D952" t="str">
            <v>รพ.เบตง</v>
          </cell>
          <cell r="E952" t="str">
            <v>รพท.</v>
          </cell>
          <cell r="F952">
            <v>14</v>
          </cell>
          <cell r="G952" t="str">
            <v>รพท. M1 &lt;=200</v>
          </cell>
          <cell r="H952">
            <v>81679510.310000002</v>
          </cell>
          <cell r="I952">
            <v>94602</v>
          </cell>
          <cell r="J952">
            <v>863.40151698695593</v>
          </cell>
          <cell r="K952">
            <v>978.68176056760558</v>
          </cell>
          <cell r="L952">
            <v>77459643.980000004</v>
          </cell>
          <cell r="M952">
            <v>4259.63</v>
          </cell>
          <cell r="N952">
            <v>18184.594431910755</v>
          </cell>
          <cell r="O952">
            <v>23210.854835844948</v>
          </cell>
        </row>
        <row r="953">
          <cell r="C953" t="str">
            <v>11432</v>
          </cell>
          <cell r="D953" t="str">
            <v>รพ.บันนังสตา</v>
          </cell>
          <cell r="E953" t="str">
            <v>รพช.</v>
          </cell>
          <cell r="F953">
            <v>6</v>
          </cell>
          <cell r="G953" t="str">
            <v>รพช.F2 30,000 - 60,000</v>
          </cell>
          <cell r="H953">
            <v>53004682.43</v>
          </cell>
          <cell r="I953">
            <v>71115</v>
          </cell>
          <cell r="J953">
            <v>745.33758602263936</v>
          </cell>
          <cell r="K953">
            <v>820.76520407909777</v>
          </cell>
          <cell r="L953">
            <v>25731425.440000001</v>
          </cell>
          <cell r="M953">
            <v>1633.98</v>
          </cell>
          <cell r="N953">
            <v>15747.699139524353</v>
          </cell>
          <cell r="O953">
            <v>19399.24998639138</v>
          </cell>
        </row>
        <row r="954">
          <cell r="C954" t="str">
            <v>11433</v>
          </cell>
          <cell r="D954" t="str">
            <v>รพ.ธารโต</v>
          </cell>
          <cell r="E954" t="str">
            <v>รพช.</v>
          </cell>
          <cell r="F954">
            <v>5</v>
          </cell>
          <cell r="G954" t="str">
            <v>รพช.F2 &lt;=30,000</v>
          </cell>
          <cell r="H954">
            <v>32427216.859999999</v>
          </cell>
          <cell r="I954">
            <v>33573</v>
          </cell>
          <cell r="J954">
            <v>965.87188693295207</v>
          </cell>
          <cell r="K954">
            <v>884.79288545402824</v>
          </cell>
          <cell r="L954">
            <v>18101493.550000001</v>
          </cell>
          <cell r="M954">
            <v>668.65</v>
          </cell>
          <cell r="N954">
            <v>27071.702011515743</v>
          </cell>
          <cell r="O954">
            <v>21024.811224353602</v>
          </cell>
        </row>
        <row r="955">
          <cell r="C955" t="str">
            <v>11434</v>
          </cell>
          <cell r="D955" t="str">
            <v>รพ.รามัน</v>
          </cell>
          <cell r="E955" t="str">
            <v>รพช.</v>
          </cell>
          <cell r="F955">
            <v>10</v>
          </cell>
          <cell r="G955" t="str">
            <v>รพช.F1 50,000-100,000</v>
          </cell>
          <cell r="H955">
            <v>52887115.390000001</v>
          </cell>
          <cell r="I955">
            <v>80335</v>
          </cell>
          <cell r="J955">
            <v>658.332176386382</v>
          </cell>
          <cell r="K955">
            <v>807.02104028137239</v>
          </cell>
          <cell r="L955">
            <v>57280787.009999998</v>
          </cell>
          <cell r="M955">
            <v>2735.58</v>
          </cell>
          <cell r="N955">
            <v>20939.174511438159</v>
          </cell>
          <cell r="O955">
            <v>16973.737951004379</v>
          </cell>
        </row>
        <row r="956">
          <cell r="C956" t="str">
            <v>11461</v>
          </cell>
          <cell r="D956" t="str">
            <v>รพร.ยะหา</v>
          </cell>
          <cell r="E956" t="str">
            <v>รพช.</v>
          </cell>
          <cell r="F956">
            <v>10</v>
          </cell>
          <cell r="G956" t="str">
            <v>รพช.F1 50,000-100,000</v>
          </cell>
          <cell r="H956">
            <v>61439358.869999997</v>
          </cell>
          <cell r="I956">
            <v>71945</v>
          </cell>
          <cell r="J956">
            <v>853.9767721175898</v>
          </cell>
          <cell r="K956">
            <v>807.02104028137239</v>
          </cell>
          <cell r="L956">
            <v>35138692.659999996</v>
          </cell>
          <cell r="M956">
            <v>2182.83</v>
          </cell>
          <cell r="N956">
            <v>16097.768795554393</v>
          </cell>
          <cell r="O956">
            <v>16973.737951004379</v>
          </cell>
        </row>
        <row r="957">
          <cell r="C957" t="str">
            <v>13806</v>
          </cell>
          <cell r="D957" t="str">
            <v>รพ.กาบัง</v>
          </cell>
          <cell r="E957" t="str">
            <v>รพช.</v>
          </cell>
          <cell r="F957">
            <v>5</v>
          </cell>
          <cell r="G957" t="str">
            <v>รพช.F2 &lt;=30,000</v>
          </cell>
          <cell r="H957">
            <v>28661664.07</v>
          </cell>
          <cell r="I957">
            <v>26073</v>
          </cell>
          <cell r="J957">
            <v>1099.2852402868868</v>
          </cell>
          <cell r="K957">
            <v>884.79288545402824</v>
          </cell>
          <cell r="L957">
            <v>13415362.02</v>
          </cell>
          <cell r="M957">
            <v>607.19000000000005</v>
          </cell>
          <cell r="N957">
            <v>22094.174838189032</v>
          </cell>
          <cell r="O957">
            <v>21024.811224353602</v>
          </cell>
        </row>
        <row r="958">
          <cell r="C958" t="str">
            <v>24689</v>
          </cell>
          <cell r="D958" t="str">
            <v>รพ.กรงปินัง</v>
          </cell>
          <cell r="E958" t="str">
            <v>รพช.</v>
          </cell>
          <cell r="F958">
            <v>5</v>
          </cell>
          <cell r="G958" t="str">
            <v>รพช.F2 &lt;=30,000</v>
          </cell>
          <cell r="H958">
            <v>26150828.989999998</v>
          </cell>
          <cell r="I958">
            <v>34907</v>
          </cell>
          <cell r="J958">
            <v>749.15716016844749</v>
          </cell>
          <cell r="K958">
            <v>884.79288545402824</v>
          </cell>
          <cell r="L958">
            <v>19062650.379999999</v>
          </cell>
          <cell r="M958">
            <v>909.59</v>
          </cell>
          <cell r="N958">
            <v>20957.409800019788</v>
          </cell>
          <cell r="O958">
            <v>21024.811224353602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C960" t="str">
            <v>10682</v>
          </cell>
          <cell r="D960" t="str">
            <v>รพ.หาดใหญ่</v>
          </cell>
          <cell r="E960" t="str">
            <v>รพศ.</v>
          </cell>
          <cell r="F960">
            <v>19</v>
          </cell>
          <cell r="G960" t="str">
            <v>รพศ.A &gt;700 to &lt;1000</v>
          </cell>
          <cell r="H960">
            <v>485315656.55000001</v>
          </cell>
          <cell r="I960">
            <v>508265</v>
          </cell>
          <cell r="J960">
            <v>954.84768093415835</v>
          </cell>
          <cell r="K960">
            <v>1188.60392641523</v>
          </cell>
          <cell r="L960">
            <v>777919990.17999995</v>
          </cell>
          <cell r="M960">
            <v>52275.99</v>
          </cell>
          <cell r="N960">
            <v>14881.018803852399</v>
          </cell>
          <cell r="O960">
            <v>14966.876728367533</v>
          </cell>
        </row>
        <row r="961">
          <cell r="C961" t="str">
            <v>10745</v>
          </cell>
          <cell r="D961" t="str">
            <v>รพ.สงขลา</v>
          </cell>
          <cell r="E961" t="str">
            <v>รพท.</v>
          </cell>
          <cell r="F961">
            <v>17</v>
          </cell>
          <cell r="G961" t="str">
            <v>รพท.S &gt;400</v>
          </cell>
          <cell r="H961">
            <v>343572964.68000001</v>
          </cell>
          <cell r="I961">
            <v>361685</v>
          </cell>
          <cell r="J961">
            <v>949.92317812461124</v>
          </cell>
          <cell r="K961">
            <v>995.48779187144828</v>
          </cell>
          <cell r="L961">
            <v>442728913.69999999</v>
          </cell>
          <cell r="M961">
            <v>28389.919999999998</v>
          </cell>
          <cell r="N961">
            <v>15594.581235170794</v>
          </cell>
          <cell r="O961">
            <v>16509.344630923799</v>
          </cell>
        </row>
        <row r="962">
          <cell r="C962" t="str">
            <v>11386</v>
          </cell>
          <cell r="D962" t="str">
            <v>รพ.สทิงพระ</v>
          </cell>
          <cell r="E962" t="str">
            <v>รพช.</v>
          </cell>
          <cell r="F962">
            <v>6</v>
          </cell>
          <cell r="G962" t="str">
            <v>รพช.F2 30,000 - 60,000</v>
          </cell>
          <cell r="H962">
            <v>42004583.170000002</v>
          </cell>
          <cell r="I962">
            <v>45651</v>
          </cell>
          <cell r="J962">
            <v>920.12405358042543</v>
          </cell>
          <cell r="K962">
            <v>820.76520407909777</v>
          </cell>
          <cell r="L962">
            <v>17385565.530000001</v>
          </cell>
          <cell r="M962">
            <v>971.88</v>
          </cell>
          <cell r="N962">
            <v>17888.59275836523</v>
          </cell>
          <cell r="O962">
            <v>19399.24998639138</v>
          </cell>
        </row>
        <row r="963">
          <cell r="C963" t="str">
            <v>11387</v>
          </cell>
          <cell r="D963" t="str">
            <v>รพ.จะนะ</v>
          </cell>
          <cell r="E963" t="str">
            <v>รพช.</v>
          </cell>
          <cell r="F963">
            <v>7</v>
          </cell>
          <cell r="G963" t="str">
            <v>รพช.F2 60,000-90,000</v>
          </cell>
          <cell r="H963">
            <v>80023284.719999999</v>
          </cell>
          <cell r="I963">
            <v>120391</v>
          </cell>
          <cell r="J963">
            <v>664.69490842338712</v>
          </cell>
          <cell r="K963">
            <v>907.15888629902452</v>
          </cell>
          <cell r="L963">
            <v>29097306.010000002</v>
          </cell>
          <cell r="M963">
            <v>1836.78</v>
          </cell>
          <cell r="N963">
            <v>15841.475849040169</v>
          </cell>
          <cell r="O963">
            <v>22807.987436377582</v>
          </cell>
        </row>
        <row r="964">
          <cell r="C964" t="str">
            <v>11388</v>
          </cell>
          <cell r="D964" t="str">
            <v>รพ.สมเด็จพระบรมราชินีนาถ ณ  อำเภอนาทวี</v>
          </cell>
          <cell r="E964" t="str">
            <v>รพช.</v>
          </cell>
          <cell r="F964">
            <v>13</v>
          </cell>
          <cell r="G964" t="str">
            <v>รพช. M2 &gt;100</v>
          </cell>
          <cell r="H964">
            <v>92365707.459999993</v>
          </cell>
          <cell r="I964">
            <v>101832</v>
          </cell>
          <cell r="J964">
            <v>907.04009996857565</v>
          </cell>
          <cell r="K964">
            <v>799.42025929244869</v>
          </cell>
          <cell r="L964">
            <v>76129125.219999999</v>
          </cell>
          <cell r="M964">
            <v>4236.57</v>
          </cell>
          <cell r="N964">
            <v>17969.519026004527</v>
          </cell>
          <cell r="O964">
            <v>18014.943161409661</v>
          </cell>
        </row>
        <row r="965">
          <cell r="C965" t="str">
            <v>11390</v>
          </cell>
          <cell r="D965" t="str">
            <v>รพ.เทพา</v>
          </cell>
          <cell r="E965" t="str">
            <v>รพช.</v>
          </cell>
          <cell r="F965">
            <v>7</v>
          </cell>
          <cell r="G965" t="str">
            <v>รพช.F2 60,000-90,000</v>
          </cell>
          <cell r="H965">
            <v>73434457.25</v>
          </cell>
          <cell r="I965">
            <v>103309</v>
          </cell>
          <cell r="J965">
            <v>710.823425355003</v>
          </cell>
          <cell r="K965">
            <v>907.15888629902452</v>
          </cell>
          <cell r="L965">
            <v>27807002.510000002</v>
          </cell>
          <cell r="M965">
            <v>1569.71</v>
          </cell>
          <cell r="N965">
            <v>17714.738716068572</v>
          </cell>
          <cell r="O965">
            <v>22807.987436377582</v>
          </cell>
        </row>
        <row r="966">
          <cell r="C966" t="str">
            <v>11391</v>
          </cell>
          <cell r="D966" t="str">
            <v>รพ.สะบ้าย้อย</v>
          </cell>
          <cell r="E966" t="str">
            <v>รพช.</v>
          </cell>
          <cell r="F966">
            <v>7</v>
          </cell>
          <cell r="G966" t="str">
            <v>รพช.F2 60,000-90,000</v>
          </cell>
          <cell r="H966">
            <v>54942814.240000002</v>
          </cell>
          <cell r="I966">
            <v>73914</v>
          </cell>
          <cell r="J966">
            <v>743.33433774386447</v>
          </cell>
          <cell r="K966">
            <v>907.15888629902452</v>
          </cell>
          <cell r="L966">
            <v>35726231.609999999</v>
          </cell>
          <cell r="M966">
            <v>1238.6300000000001</v>
          </cell>
          <cell r="N966">
            <v>28843.344348191145</v>
          </cell>
          <cell r="O966">
            <v>22807.987436377582</v>
          </cell>
        </row>
        <row r="967">
          <cell r="C967" t="str">
            <v>11392</v>
          </cell>
          <cell r="D967" t="str">
            <v>รพ.ระโนด</v>
          </cell>
          <cell r="E967" t="str">
            <v>รพช.</v>
          </cell>
          <cell r="F967">
            <v>9</v>
          </cell>
          <cell r="G967" t="str">
            <v>รพช.F1 &lt;=50,000</v>
          </cell>
          <cell r="H967">
            <v>58184636.979999997</v>
          </cell>
          <cell r="I967">
            <v>80199</v>
          </cell>
          <cell r="J967">
            <v>725.50327285876381</v>
          </cell>
          <cell r="K967">
            <v>810.90815440706058</v>
          </cell>
          <cell r="L967">
            <v>17266299.02</v>
          </cell>
          <cell r="M967">
            <v>1258.57</v>
          </cell>
          <cell r="N967">
            <v>13718.981876256386</v>
          </cell>
          <cell r="O967">
            <v>20210.104395758088</v>
          </cell>
        </row>
        <row r="968">
          <cell r="C968" t="str">
            <v>11393</v>
          </cell>
          <cell r="D968" t="str">
            <v>รพ.กระแสสินธุ์</v>
          </cell>
          <cell r="E968" t="str">
            <v>รพช.</v>
          </cell>
          <cell r="F968">
            <v>5</v>
          </cell>
          <cell r="G968" t="str">
            <v>รพช.F2 &lt;=30,000</v>
          </cell>
          <cell r="H968">
            <v>22174310.620000001</v>
          </cell>
          <cell r="I968">
            <v>22113</v>
          </cell>
          <cell r="J968">
            <v>1002.7726052548276</v>
          </cell>
          <cell r="K968">
            <v>884.79288545402824</v>
          </cell>
          <cell r="L968">
            <v>9265499.7899999991</v>
          </cell>
          <cell r="M968">
            <v>383.25</v>
          </cell>
          <cell r="N968">
            <v>24176.124696673189</v>
          </cell>
          <cell r="O968">
            <v>21024.811224353602</v>
          </cell>
        </row>
        <row r="969">
          <cell r="C969" t="str">
            <v>11394</v>
          </cell>
          <cell r="D969" t="str">
            <v>รพ.รัตภูมิ</v>
          </cell>
          <cell r="E969" t="str">
            <v>รพช.</v>
          </cell>
          <cell r="F969">
            <v>6</v>
          </cell>
          <cell r="G969" t="str">
            <v>รพช.F2 30,000 - 60,000</v>
          </cell>
          <cell r="H969">
            <v>45989236.460000001</v>
          </cell>
          <cell r="I969">
            <v>77167</v>
          </cell>
          <cell r="J969">
            <v>595.97025230992529</v>
          </cell>
          <cell r="K969">
            <v>820.76520407909777</v>
          </cell>
          <cell r="L969">
            <v>22630607.699999999</v>
          </cell>
          <cell r="M969">
            <v>1475.19</v>
          </cell>
          <cell r="N969">
            <v>15340.808777174465</v>
          </cell>
          <cell r="O969">
            <v>19399.24998639138</v>
          </cell>
        </row>
        <row r="970">
          <cell r="C970" t="str">
            <v>11395</v>
          </cell>
          <cell r="D970" t="str">
            <v>รพ.สะเดา</v>
          </cell>
          <cell r="E970" t="str">
            <v>รพช.</v>
          </cell>
          <cell r="F970">
            <v>6</v>
          </cell>
          <cell r="G970" t="str">
            <v>รพช.F2 30,000 - 60,000</v>
          </cell>
          <cell r="H970">
            <v>67400101.150000006</v>
          </cell>
          <cell r="I970">
            <v>93021</v>
          </cell>
          <cell r="J970">
            <v>724.56865815246022</v>
          </cell>
          <cell r="K970">
            <v>820.76520407909777</v>
          </cell>
          <cell r="L970">
            <v>12775609.710000001</v>
          </cell>
          <cell r="M970">
            <v>1080.74</v>
          </cell>
          <cell r="N970">
            <v>11821.168560430817</v>
          </cell>
          <cell r="O970">
            <v>19399.24998639138</v>
          </cell>
        </row>
        <row r="971">
          <cell r="C971" t="str">
            <v>11396</v>
          </cell>
          <cell r="D971" t="str">
            <v>รพ.นาหม่อม</v>
          </cell>
          <cell r="E971" t="str">
            <v>รพช.</v>
          </cell>
          <cell r="F971">
            <v>5</v>
          </cell>
          <cell r="G971" t="str">
            <v>รพช.F2 &lt;=30,000</v>
          </cell>
          <cell r="H971">
            <v>28300428.780000001</v>
          </cell>
          <cell r="I971">
            <v>41224</v>
          </cell>
          <cell r="J971">
            <v>686.50370609353774</v>
          </cell>
          <cell r="K971">
            <v>884.79288545402824</v>
          </cell>
          <cell r="L971">
            <v>16156681.33</v>
          </cell>
          <cell r="M971">
            <v>992.93</v>
          </cell>
          <cell r="N971">
            <v>16271.722407420464</v>
          </cell>
          <cell r="O971">
            <v>21024.811224353602</v>
          </cell>
        </row>
        <row r="972">
          <cell r="C972" t="str">
            <v>11397</v>
          </cell>
          <cell r="D972" t="str">
            <v>รพ.ควนเนียง</v>
          </cell>
          <cell r="E972" t="str">
            <v>รพช.</v>
          </cell>
          <cell r="F972">
            <v>5</v>
          </cell>
          <cell r="G972" t="str">
            <v>รพช.F2 &lt;=30,000</v>
          </cell>
          <cell r="H972">
            <v>35615884</v>
          </cell>
          <cell r="I972">
            <v>51305</v>
          </cell>
          <cell r="J972">
            <v>694.19908390995033</v>
          </cell>
          <cell r="K972">
            <v>884.79288545402824</v>
          </cell>
          <cell r="L972">
            <v>9210477.1400000006</v>
          </cell>
          <cell r="M972">
            <v>530.25</v>
          </cell>
          <cell r="N972">
            <v>17370.065327675627</v>
          </cell>
          <cell r="O972">
            <v>21024.811224353602</v>
          </cell>
        </row>
        <row r="973">
          <cell r="C973" t="str">
            <v>11398</v>
          </cell>
          <cell r="D973" t="str">
            <v>รพ.ปาดังเบซาร์</v>
          </cell>
          <cell r="E973" t="str">
            <v>รพช.</v>
          </cell>
          <cell r="F973">
            <v>6</v>
          </cell>
          <cell r="G973" t="str">
            <v>รพช.F2 30,000 - 60,000</v>
          </cell>
          <cell r="H973">
            <v>35132702.090000004</v>
          </cell>
          <cell r="I973">
            <v>40210</v>
          </cell>
          <cell r="J973">
            <v>873.7304672966925</v>
          </cell>
          <cell r="K973">
            <v>820.76520407909777</v>
          </cell>
          <cell r="L973">
            <v>8802625.8900000006</v>
          </cell>
          <cell r="M973">
            <v>414.78</v>
          </cell>
          <cell r="N973">
            <v>21222.397150296547</v>
          </cell>
          <cell r="O973">
            <v>19399.24998639138</v>
          </cell>
        </row>
        <row r="974">
          <cell r="C974" t="str">
            <v>11399</v>
          </cell>
          <cell r="D974" t="str">
            <v>รพ.บางกล่ำ</v>
          </cell>
          <cell r="E974" t="str">
            <v>รพช.</v>
          </cell>
          <cell r="F974">
            <v>5</v>
          </cell>
          <cell r="G974" t="str">
            <v>รพช.F2 &lt;=30,000</v>
          </cell>
          <cell r="H974">
            <v>34374388.460000001</v>
          </cell>
          <cell r="I974">
            <v>36178</v>
          </cell>
          <cell r="J974">
            <v>950.14617889325007</v>
          </cell>
          <cell r="K974">
            <v>884.79288545402824</v>
          </cell>
          <cell r="L974">
            <v>8516220.5600000005</v>
          </cell>
          <cell r="M974">
            <v>578.27</v>
          </cell>
          <cell r="N974">
            <v>14727.066180158059</v>
          </cell>
          <cell r="O974">
            <v>21024.811224353602</v>
          </cell>
        </row>
        <row r="975">
          <cell r="C975" t="str">
            <v>11400</v>
          </cell>
          <cell r="D975" t="str">
            <v>รพ.สิงหนคร</v>
          </cell>
          <cell r="E975" t="str">
            <v>รพช.</v>
          </cell>
          <cell r="F975">
            <v>6</v>
          </cell>
          <cell r="G975" t="str">
            <v>รพช.F2 30,000 - 60,000</v>
          </cell>
          <cell r="H975">
            <v>39319238.280000001</v>
          </cell>
          <cell r="I975">
            <v>60925</v>
          </cell>
          <cell r="J975">
            <v>645.37116585966351</v>
          </cell>
          <cell r="K975">
            <v>820.76520407909777</v>
          </cell>
          <cell r="L975">
            <v>11506883.359999999</v>
          </cell>
          <cell r="M975">
            <v>612.98</v>
          </cell>
          <cell r="N975">
            <v>18772.037195340792</v>
          </cell>
          <cell r="O975">
            <v>19399.24998639138</v>
          </cell>
        </row>
        <row r="976">
          <cell r="C976" t="str">
            <v>11401</v>
          </cell>
          <cell r="D976" t="str">
            <v>รพ.คลองหอยโข่ง</v>
          </cell>
          <cell r="E976" t="str">
            <v>รพช.</v>
          </cell>
          <cell r="F976">
            <v>5</v>
          </cell>
          <cell r="G976" t="str">
            <v>รพช.F2 &lt;=30,000</v>
          </cell>
          <cell r="H976">
            <v>31441246.68</v>
          </cell>
          <cell r="I976">
            <v>39812</v>
          </cell>
          <cell r="J976">
            <v>789.74295890686221</v>
          </cell>
          <cell r="K976">
            <v>884.79288545402824</v>
          </cell>
          <cell r="L976">
            <v>10580975.210000001</v>
          </cell>
          <cell r="M976">
            <v>694.44</v>
          </cell>
          <cell r="N976">
            <v>15236.701817291631</v>
          </cell>
          <cell r="O976">
            <v>21024.811224353602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8">
          <cell r="C978" t="str">
            <v>10746</v>
          </cell>
          <cell r="D978" t="str">
            <v>รพ.สตูล</v>
          </cell>
          <cell r="E978" t="str">
            <v>รพท.</v>
          </cell>
          <cell r="F978">
            <v>16</v>
          </cell>
          <cell r="G978" t="str">
            <v>รพท.S &lt;=400</v>
          </cell>
          <cell r="H978">
            <v>143115094.84999999</v>
          </cell>
          <cell r="I978">
            <v>162642</v>
          </cell>
          <cell r="J978">
            <v>879.9393443882883</v>
          </cell>
          <cell r="K978">
            <v>990.13096843143853</v>
          </cell>
          <cell r="L978">
            <v>166778680.15000001</v>
          </cell>
          <cell r="M978">
            <v>11348.98</v>
          </cell>
          <cell r="N978">
            <v>14695.477492250406</v>
          </cell>
          <cell r="O978">
            <v>16691.958163887437</v>
          </cell>
        </row>
        <row r="979">
          <cell r="C979" t="str">
            <v>11402</v>
          </cell>
          <cell r="D979" t="str">
            <v>รพ.ควนโดน</v>
          </cell>
          <cell r="E979" t="str">
            <v>รพช.</v>
          </cell>
          <cell r="F979">
            <v>5</v>
          </cell>
          <cell r="G979" t="str">
            <v>รพช.F2 &lt;=30,000</v>
          </cell>
          <cell r="H979">
            <v>38985741.899999999</v>
          </cell>
          <cell r="I979">
            <v>40817</v>
          </cell>
          <cell r="J979">
            <v>955.13491682387235</v>
          </cell>
          <cell r="K979">
            <v>884.79288545402824</v>
          </cell>
          <cell r="L979">
            <v>10915034.1</v>
          </cell>
          <cell r="M979">
            <v>536.29999999999995</v>
          </cell>
          <cell r="N979">
            <v>20352.478277083723</v>
          </cell>
          <cell r="O979">
            <v>21024.811224353602</v>
          </cell>
        </row>
        <row r="980">
          <cell r="C980" t="str">
            <v>11403</v>
          </cell>
          <cell r="D980" t="str">
            <v>รพ.ควนกาหลง</v>
          </cell>
          <cell r="E980" t="str">
            <v>รพช.</v>
          </cell>
          <cell r="F980">
            <v>5</v>
          </cell>
          <cell r="G980" t="str">
            <v>รพช.F2 &lt;=30,000</v>
          </cell>
          <cell r="H980">
            <v>36761254.350000001</v>
          </cell>
          <cell r="I980">
            <v>38546</v>
          </cell>
          <cell r="J980">
            <v>953.69829165153328</v>
          </cell>
          <cell r="K980">
            <v>884.79288545402824</v>
          </cell>
          <cell r="L980">
            <v>14025986.060000001</v>
          </cell>
          <cell r="M980">
            <v>644.85</v>
          </cell>
          <cell r="N980">
            <v>21750.77314104055</v>
          </cell>
          <cell r="O980">
            <v>21024.811224353602</v>
          </cell>
        </row>
        <row r="981">
          <cell r="C981" t="str">
            <v>11404</v>
          </cell>
          <cell r="D981" t="str">
            <v>รพ.ท่าแพ</v>
          </cell>
          <cell r="E981" t="str">
            <v>รพช.</v>
          </cell>
          <cell r="F981">
            <v>5</v>
          </cell>
          <cell r="G981" t="str">
            <v>รพช.F2 &lt;=30,000</v>
          </cell>
          <cell r="H981">
            <v>38230980.93</v>
          </cell>
          <cell r="I981">
            <v>37845</v>
          </cell>
          <cell r="J981">
            <v>1010.1989940546968</v>
          </cell>
          <cell r="K981">
            <v>884.79288545402824</v>
          </cell>
          <cell r="L981">
            <v>9812451.6999999993</v>
          </cell>
          <cell r="M981">
            <v>486.25</v>
          </cell>
          <cell r="N981">
            <v>20179.849254498713</v>
          </cell>
          <cell r="O981">
            <v>21024.811224353602</v>
          </cell>
        </row>
        <row r="982">
          <cell r="C982" t="str">
            <v>11405</v>
          </cell>
          <cell r="D982" t="str">
            <v>รพ.ละงู</v>
          </cell>
          <cell r="E982" t="str">
            <v>รพช.</v>
          </cell>
          <cell r="F982">
            <v>10</v>
          </cell>
          <cell r="G982" t="str">
            <v>รพช.F1 50,000-100,000</v>
          </cell>
          <cell r="H982">
            <v>68022648.359999999</v>
          </cell>
          <cell r="I982">
            <v>80559</v>
          </cell>
          <cell r="J982">
            <v>844.38297843816338</v>
          </cell>
          <cell r="K982">
            <v>807.02104028137239</v>
          </cell>
          <cell r="L982">
            <v>25714958.859999999</v>
          </cell>
          <cell r="M982">
            <v>1925.54</v>
          </cell>
          <cell r="N982">
            <v>13354.673940816601</v>
          </cell>
          <cell r="O982">
            <v>16973.737951004379</v>
          </cell>
        </row>
        <row r="983">
          <cell r="C983" t="str">
            <v>11406</v>
          </cell>
          <cell r="D983" t="str">
            <v>รพ.ทุ่งหว้า</v>
          </cell>
          <cell r="E983" t="str">
            <v>รพช.</v>
          </cell>
          <cell r="F983">
            <v>5</v>
          </cell>
          <cell r="G983" t="str">
            <v>รพช.F2 &lt;=30,000</v>
          </cell>
          <cell r="H983">
            <v>33622677.170000002</v>
          </cell>
          <cell r="I983">
            <v>36430</v>
          </cell>
          <cell r="J983">
            <v>922.93925802909689</v>
          </cell>
          <cell r="K983">
            <v>884.79288545402824</v>
          </cell>
          <cell r="L983">
            <v>11288033.99</v>
          </cell>
          <cell r="M983">
            <v>643.05999999999995</v>
          </cell>
          <cell r="N983">
            <v>17553.624840605855</v>
          </cell>
          <cell r="O983">
            <v>21024.811224353602</v>
          </cell>
        </row>
        <row r="984">
          <cell r="C984" t="str">
            <v>28786</v>
          </cell>
          <cell r="D984" t="str">
            <v>รพ.มะนัง</v>
          </cell>
          <cell r="E984" t="str">
            <v>รพช.</v>
          </cell>
          <cell r="F984">
            <v>3</v>
          </cell>
          <cell r="G984" t="str">
            <v>รพช.F3 15,000-25,000</v>
          </cell>
          <cell r="H984">
            <v>17344183.140000001</v>
          </cell>
          <cell r="I984">
            <v>31883</v>
          </cell>
          <cell r="J984">
            <v>543.99470376062482</v>
          </cell>
          <cell r="K984">
            <v>765.30473091970157</v>
          </cell>
          <cell r="L984">
            <v>9518849.9100000001</v>
          </cell>
          <cell r="M984">
            <v>506.47</v>
          </cell>
          <cell r="N984">
            <v>18794.499002902441</v>
          </cell>
          <cell r="O984">
            <v>19552.594009886914</v>
          </cell>
        </row>
      </sheetData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UMKHANG" refreshedDate="43862.785036226851" createdVersion="6" refreshedVersion="6" minRefreshableVersion="3" recordCount="896">
  <cacheSource type="worksheet">
    <worksheetSource ref="A2:N90" sheet="HGR2563Q2"/>
  </cacheSource>
  <cacheFields count="14">
    <cacheField name="เขต" numFmtId="0">
      <sharedItems/>
    </cacheField>
    <cacheField name="จังหวัด" numFmtId="0">
      <sharedItems/>
    </cacheField>
    <cacheField name="รหัส" numFmtId="0">
      <sharedItems/>
    </cacheField>
    <cacheField name="รพ." numFmtId="0">
      <sharedItems/>
    </cacheField>
    <cacheField name="ประเภท" numFmtId="0">
      <sharedItems/>
    </cacheField>
    <cacheField name="ระดับขีดความสามารถ" numFmtId="0">
      <sharedItems/>
    </cacheField>
    <cacheField name="จำนวนเตียงตามจริง" numFmtId="0">
      <sharedItems containsSemiMixedTypes="0" containsString="0" containsNumber="1" containsInteger="1" minValue="0" maxValue="1277"/>
    </cacheField>
    <cacheField name="POP UC ณ 1 เมษายน 2562" numFmtId="3">
      <sharedItems containsSemiMixedTypes="0" containsString="0" containsNumber="1" containsInteger="1" minValue="0" maxValue="287098" count="888">
        <n v="112915"/>
        <n v="52559"/>
        <n v="42209"/>
        <n v="58843"/>
        <n v="40192"/>
        <n v="53721"/>
        <n v="19107"/>
        <n v="68606"/>
        <n v="52582"/>
        <n v="34770"/>
        <n v="51095"/>
        <n v="41033"/>
        <n v="77442"/>
        <n v="46378"/>
        <n v="41793"/>
        <n v="20046"/>
        <n v="55210"/>
        <n v="41142"/>
        <n v="14052"/>
        <n v="30420"/>
        <n v="25658"/>
        <n v="16531"/>
        <n v="17749"/>
        <n v="10320"/>
        <n v="161148"/>
        <n v="61745"/>
        <n v="86615"/>
        <n v="18931"/>
        <n v="72538"/>
        <n v="37477"/>
        <n v="57603"/>
        <n v="62320"/>
        <n v="51042"/>
        <n v="31857"/>
        <n v="26478"/>
        <n v="21776"/>
        <n v="47316"/>
        <n v="21773"/>
        <n v="21713"/>
        <n v="45228"/>
        <n v="32239"/>
        <n v="14712"/>
        <n v="76246"/>
        <n v="35508"/>
        <n v="38687"/>
        <n v="49113"/>
        <n v="34916"/>
        <n v="34506"/>
        <n v="11380"/>
        <n v="25949"/>
        <n v="32172"/>
        <n v="16212"/>
        <n v="25742"/>
        <n v="40838"/>
        <n v="27531"/>
        <n v="32174"/>
        <n v="14509"/>
        <n v="64166"/>
        <n v="12105"/>
        <n v="8153"/>
        <n v="23539"/>
        <n v="33464"/>
        <n v="48392"/>
        <n v="14014"/>
        <n v="17970"/>
        <n v="10034"/>
        <n v="11028"/>
        <n v="12019"/>
        <n v="8612"/>
        <n v="43755"/>
        <n v="8351"/>
        <n v="15322"/>
        <n v="93104"/>
        <n v="77303"/>
        <n v="36481"/>
        <n v="13139"/>
        <n v="48551"/>
        <n v="38147"/>
        <n v="22492"/>
        <n v="0"/>
        <n v="142339"/>
        <n v="25814"/>
        <n v="39416"/>
        <n v="24734"/>
        <n v="39153"/>
        <n v="27115"/>
        <n v="32824"/>
        <n v="42324"/>
        <n v="11018"/>
        <n v="39578"/>
        <n v="21357"/>
        <n v="34347"/>
        <n v="24059"/>
        <n v="77473"/>
        <n v="28270"/>
        <n v="28225"/>
        <n v="54487"/>
        <n v="16750"/>
        <n v="38090"/>
        <n v="11486"/>
        <n v="12787"/>
        <n v="150386"/>
        <n v="60037"/>
        <n v="116272"/>
        <n v="101564"/>
        <n v="48687"/>
        <n v="79893"/>
        <n v="51857"/>
        <n v="14190"/>
        <n v="27358"/>
        <n v="30472"/>
        <n v="50194"/>
        <n v="70669"/>
        <n v="76003"/>
        <n v="34157"/>
        <n v="24792"/>
        <n v="40375"/>
        <n v="62196"/>
        <n v="49312"/>
        <n v="25144"/>
        <n v="25879"/>
        <n v="145442"/>
        <n v="31349"/>
        <n v="72052"/>
        <n v="34557"/>
        <n v="61150"/>
        <n v="26831"/>
        <n v="96597"/>
        <n v="45151"/>
        <n v="67502"/>
        <n v="75156"/>
        <n v="54416"/>
        <n v="36168"/>
        <n v="43041"/>
        <n v="47802"/>
        <n v="67427"/>
        <n v="62295"/>
        <n v="20278"/>
        <n v="35063"/>
        <n v="98762"/>
        <n v="24813"/>
        <n v="30292"/>
        <n v="26266"/>
        <n v="9848"/>
        <n v="10264"/>
        <n v="53935"/>
        <n v="39114"/>
        <n v="22868"/>
        <n v="149882"/>
        <n v="13277"/>
        <n v="33938"/>
        <n v="46185"/>
        <n v="70184"/>
        <n v="55555"/>
        <n v="52056"/>
        <n v="30058"/>
        <n v="21673"/>
        <n v="24438"/>
        <n v="19801"/>
        <n v="23017"/>
        <n v="50856"/>
        <n v="23229"/>
        <n v="18639"/>
        <n v="27393"/>
        <n v="46384"/>
        <n v="44768"/>
        <n v="14880"/>
        <n v="9564"/>
        <n v="170874"/>
        <n v="25310"/>
        <n v="46918"/>
        <n v="51631"/>
        <n v="63225"/>
        <n v="25444"/>
        <n v="74678"/>
        <n v="50607"/>
        <n v="54244"/>
        <n v="43073"/>
        <n v="68989"/>
        <n v="30052"/>
        <n v="39735"/>
        <n v="28233"/>
        <n v="77852"/>
        <n v="16257"/>
        <n v="32186"/>
        <n v="42214"/>
        <n v="34253"/>
        <n v="30644"/>
        <n v="30286"/>
        <n v="58278"/>
        <n v="23581"/>
        <n v="17310"/>
        <n v="13999"/>
        <n v="13118"/>
        <n v="36940"/>
        <n v="31539"/>
        <n v="24176"/>
        <n v="40535"/>
        <n v="9337"/>
        <n v="43966"/>
        <n v="41888"/>
        <n v="15861"/>
        <n v="64246"/>
        <n v="14440"/>
        <n v="44702"/>
        <n v="29574"/>
        <n v="206437"/>
        <n v="46535"/>
        <n v="69929"/>
        <n v="69158"/>
        <n v="49968"/>
        <n v="57242"/>
        <n v="12205"/>
        <n v="128766"/>
        <n v="82471"/>
        <n v="77788"/>
        <n v="42999"/>
        <n v="31685"/>
        <n v="28934"/>
        <n v="57228"/>
        <n v="21383"/>
        <n v="114765"/>
        <n v="57037"/>
        <n v="28387"/>
        <n v="24597"/>
        <n v="20812"/>
        <n v="16950"/>
        <n v="55108"/>
        <n v="22295"/>
        <n v="25428"/>
        <n v="21138"/>
        <n v="23450"/>
        <n v="41378"/>
        <n v="10780"/>
        <n v="29740"/>
        <n v="13677"/>
        <n v="5704"/>
        <n v="130890"/>
        <n v="48441"/>
        <n v="47237"/>
        <n v="55900"/>
        <n v="67443"/>
        <n v="30585"/>
        <n v="22212"/>
        <n v="14640"/>
        <n v="18143"/>
        <n v="20442"/>
        <n v="25367"/>
        <n v="126783"/>
        <n v="58559"/>
        <n v="50883"/>
        <n v="34961"/>
        <n v="25941"/>
        <n v="10129"/>
        <n v="25748"/>
        <n v="5710"/>
        <n v="8071"/>
        <n v="18921"/>
        <n v="43287"/>
        <n v="15762"/>
        <n v="42121"/>
        <n v="38458"/>
        <n v="21415"/>
        <n v="19580"/>
        <n v="11546"/>
        <n v="9058"/>
        <n v="40462"/>
        <n v="13939"/>
        <n v="19444"/>
        <n v="34591"/>
        <n v="23435"/>
        <n v="43946"/>
        <n v="13572"/>
        <n v="88017"/>
        <n v="24180"/>
        <n v="12426"/>
        <n v="54034"/>
        <n v="64115"/>
        <n v="35061"/>
        <n v="40652"/>
        <n v="25044"/>
        <n v="107827"/>
        <n v="97411"/>
        <n v="29996"/>
        <n v="9380"/>
        <n v="45153"/>
        <n v="10381"/>
        <n v="73880"/>
        <n v="34904"/>
        <n v="16897"/>
        <n v="38163"/>
        <n v="42445"/>
        <n v="27983"/>
        <n v="28141"/>
        <n v="5103"/>
        <n v="25608"/>
        <n v="218983"/>
        <n v="88323"/>
        <n v="37750"/>
        <n v="32703"/>
        <n v="30467"/>
        <n v="47931"/>
        <n v="112648"/>
        <n v="23758"/>
        <n v="14461"/>
        <n v="68163"/>
        <n v="33039"/>
        <n v="36478"/>
        <n v="60733"/>
        <n v="29734"/>
        <n v="45888"/>
        <n v="87217"/>
        <n v="36986"/>
        <n v="143589"/>
        <n v="75062"/>
        <n v="118298"/>
        <n v="85038"/>
        <n v="27107"/>
        <n v="28664"/>
        <n v="9400"/>
        <n v="47119"/>
        <n v="8877"/>
        <n v="49841"/>
        <n v="18601"/>
        <n v="79644"/>
        <n v="22727"/>
        <n v="31965"/>
        <n v="180356"/>
        <n v="112175"/>
        <n v="131088"/>
        <n v="110594"/>
        <n v="53610"/>
        <n v="64172"/>
        <n v="50379"/>
        <n v="42852"/>
        <n v="37051"/>
        <n v="36966"/>
        <n v="89754"/>
        <n v="28122"/>
        <n v="107257"/>
        <n v="43861"/>
        <n v="21995"/>
        <n v="17128"/>
        <n v="18505"/>
        <n v="37340"/>
        <n v="25888"/>
        <n v="21774"/>
        <n v="53467"/>
        <n v="35831"/>
        <n v="28272"/>
        <n v="24445"/>
        <n v="102125"/>
        <n v="35087"/>
        <n v="29900"/>
        <n v="61221"/>
        <n v="55629"/>
        <n v="31499"/>
        <n v="58016"/>
        <n v="55241"/>
        <n v="29335"/>
        <n v="8221"/>
        <n v="8498"/>
        <n v="80302"/>
        <n v="17625"/>
        <n v="149368"/>
        <n v="19987"/>
        <n v="48969"/>
        <n v="83909"/>
        <n v="125976"/>
        <n v="3510"/>
        <n v="69877"/>
        <n v="38183"/>
        <n v="26054"/>
        <n v="67863"/>
        <n v="16628"/>
        <n v="35122"/>
        <n v="26951"/>
        <n v="15248"/>
        <n v="2021"/>
        <n v="7281"/>
        <n v="73189"/>
        <n v="103094"/>
        <n v="35049"/>
        <n v="20112"/>
        <n v="34048"/>
        <n v="43207"/>
        <n v="13935"/>
        <n v="157341"/>
        <n v="48905"/>
        <n v="46976"/>
        <n v="96757"/>
        <n v="24999"/>
        <n v="55571"/>
        <n v="45471"/>
        <n v="18245"/>
        <n v="28675"/>
        <n v="287098"/>
        <n v="69239"/>
        <n v="96631"/>
        <n v="57529"/>
        <n v="62807"/>
        <n v="36771"/>
        <n v="83924"/>
        <n v="28415"/>
        <n v="47349"/>
        <n v="55908"/>
        <n v="61210"/>
        <n v="43589"/>
        <n v="27036"/>
        <n v="19295"/>
        <n v="110915"/>
        <n v="27128"/>
        <n v="47050"/>
        <n v="11924"/>
        <n v="23932"/>
        <n v="88294"/>
        <n v="36024"/>
        <n v="26470"/>
        <n v="38520"/>
        <n v="28625"/>
        <n v="49806"/>
        <n v="48017"/>
        <n v="21626"/>
        <n v="70133"/>
        <n v="21132"/>
        <n v="18359"/>
        <n v="16146"/>
        <n v="19681"/>
        <n v="250494"/>
        <n v="39626"/>
        <n v="25086"/>
        <n v="67448"/>
        <n v="93224"/>
        <n v="58064"/>
        <n v="81145"/>
        <n v="31481"/>
        <n v="70839"/>
        <n v="15023"/>
        <n v="61203"/>
        <n v="21838"/>
        <n v="28999"/>
        <n v="55925"/>
        <n v="52171"/>
        <n v="50701"/>
        <n v="32772"/>
        <n v="29124"/>
        <n v="17702"/>
        <n v="58186"/>
        <n v="44855"/>
        <n v="17152"/>
        <n v="16990"/>
        <n v="13596"/>
        <n v="18298"/>
        <n v="18770"/>
        <n v="109953"/>
        <n v="23750"/>
        <n v="83282"/>
        <n v="52261"/>
        <n v="42992"/>
        <n v="76045"/>
        <n v="41555"/>
        <n v="62356"/>
        <n v="74931"/>
        <n v="26179"/>
        <n v="24216"/>
        <n v="26371"/>
        <n v="17620"/>
        <n v="93466"/>
        <n v="66964"/>
        <n v="36972"/>
        <n v="56454"/>
        <n v="49481"/>
        <n v="50076"/>
        <n v="77344"/>
        <n v="41856"/>
        <n v="50207"/>
        <n v="88088"/>
        <n v="80867"/>
        <n v="15859"/>
        <n v="20339"/>
        <n v="51577"/>
        <n v="16289"/>
        <n v="22704"/>
        <n v="31379"/>
        <n v="16654"/>
        <n v="19113"/>
        <n v="17659"/>
        <n v="93137"/>
        <n v="21471"/>
        <n v="47698"/>
        <n v="34486"/>
        <n v="8794"/>
        <n v="18283"/>
        <n v="21408"/>
        <n v="86937"/>
        <n v="27063"/>
        <n v="20065"/>
        <n v="32575"/>
        <n v="41597"/>
        <n v="31491"/>
        <n v="19737"/>
        <n v="108961"/>
        <n v="40210"/>
        <n v="44883"/>
        <n v="26900"/>
        <n v="17691"/>
        <n v="33341"/>
        <n v="55455"/>
        <n v="53599"/>
        <n v="37999"/>
        <n v="43769"/>
        <n v="54671"/>
        <n v="11512"/>
        <n v="78191"/>
        <n v="42333"/>
        <n v="47833"/>
        <n v="54254"/>
        <n v="31682"/>
        <n v="30770"/>
        <n v="32072"/>
        <n v="11309"/>
        <n v="143176"/>
        <n v="35805"/>
        <n v="24079"/>
        <n v="56444"/>
        <n v="39017"/>
        <n v="38314"/>
        <n v="10730"/>
        <n v="93408"/>
        <n v="30729"/>
        <n v="53363"/>
        <n v="53585"/>
        <n v="26447"/>
        <n v="18036"/>
        <n v="25040"/>
        <n v="33202"/>
        <n v="28393"/>
        <n v="114802"/>
        <n v="28659"/>
        <n v="112903"/>
        <n v="59826"/>
        <n v="23871"/>
        <n v="20467"/>
        <n v="64168"/>
        <n v="20443"/>
        <n v="12021"/>
        <n v="36564"/>
        <n v="29044"/>
        <n v="99538"/>
        <n v="70464"/>
        <n v="47246"/>
        <n v="83898"/>
        <n v="53634"/>
        <n v="29157"/>
        <n v="257362"/>
        <n v="51803"/>
        <n v="49979"/>
        <n v="84555"/>
        <n v="4052"/>
        <n v="37576"/>
        <n v="91558"/>
        <n v="25415"/>
        <n v="30131"/>
        <n v="36974"/>
        <n v="44044"/>
        <n v="87598"/>
        <n v="47493"/>
        <n v="89083"/>
        <n v="22543"/>
        <n v="21135"/>
        <n v="23953"/>
        <n v="19544"/>
        <n v="98958"/>
        <n v="18163"/>
        <n v="19158"/>
        <n v="11611"/>
        <n v="118095"/>
        <n v="36043"/>
        <n v="36770"/>
        <n v="79669"/>
        <n v="77952"/>
        <n v="53453"/>
        <n v="38701"/>
        <n v="29200"/>
        <n v="54449"/>
        <n v="93447"/>
        <n v="34084"/>
        <n v="69557"/>
        <n v="46544"/>
        <n v="24004"/>
        <n v="19333"/>
        <n v="71350"/>
        <n v="54013"/>
        <n v="57484"/>
        <n v="16459"/>
        <n v="53437"/>
        <n v="57288"/>
        <n v="95268"/>
        <n v="51594"/>
        <n v="90859"/>
        <n v="30405"/>
        <n v="62485"/>
        <n v="56381"/>
        <n v="80977"/>
        <n v="92186"/>
        <n v="56850"/>
        <n v="60317"/>
        <n v="58003"/>
        <n v="20778"/>
        <n v="100207"/>
        <n v="150059"/>
        <n v="46205"/>
        <n v="28106"/>
        <n v="17420"/>
        <n v="34764"/>
        <n v="20486"/>
        <n v="24186"/>
        <n v="32786"/>
        <n v="80703"/>
        <n v="25280"/>
        <n v="17854"/>
        <n v="16391"/>
        <n v="18591"/>
        <n v="41205"/>
        <n v="48110"/>
        <n v="77892"/>
        <n v="82545"/>
        <n v="52275"/>
        <n v="56083"/>
        <n v="96286"/>
        <n v="57174"/>
        <n v="33589"/>
        <n v="93648"/>
        <n v="80459"/>
        <n v="34234"/>
        <n v="22368"/>
        <n v="35371"/>
        <n v="33321"/>
        <n v="27256"/>
        <n v="18874"/>
        <n v="25621"/>
        <n v="19691"/>
        <n v="21402"/>
        <n v="27752"/>
        <n v="24549"/>
        <n v="22860"/>
        <n v="185608"/>
        <n v="44393"/>
        <n v="75912"/>
        <n v="40559"/>
        <n v="115897"/>
        <n v="46746"/>
        <n v="67583"/>
        <n v="27565"/>
        <n v="91870"/>
        <n v="86312"/>
        <n v="40453"/>
        <n v="38610"/>
        <n v="31393"/>
        <n v="27771"/>
        <n v="23809"/>
        <n v="30317"/>
        <n v="23046"/>
        <n v="105039"/>
        <n v="34831"/>
        <n v="33022"/>
        <n v="31209"/>
        <n v="32821"/>
        <n v="14346"/>
        <n v="13866"/>
        <n v="91623"/>
        <n v="21836"/>
        <n v="47331"/>
        <n v="46277"/>
        <n v="25528"/>
        <n v="40122"/>
        <n v="17740"/>
        <n v="21740"/>
        <n v="70813"/>
        <n v="98229"/>
        <n v="26731"/>
        <n v="70612"/>
        <n v="154163"/>
        <n v="108893"/>
        <n v="35680"/>
        <n v="48353"/>
        <n v="70864"/>
        <n v="58169"/>
        <n v="74196"/>
        <n v="6934"/>
        <n v="31190"/>
        <n v="29133"/>
        <n v="39858"/>
        <n v="36033"/>
        <n v="35418"/>
        <n v="42320"/>
        <n v="12632"/>
        <n v="27539"/>
        <n v="25561"/>
        <n v="16534"/>
        <n v="14180"/>
        <n v="99874"/>
        <n v="31244"/>
        <n v="37529"/>
        <n v="19734"/>
        <n v="29468"/>
        <n v="35493"/>
        <n v="26654"/>
        <n v="52989"/>
        <n v="28815"/>
        <n v="77059"/>
        <n v="60503"/>
        <n v="44676"/>
        <n v="72585"/>
        <n v="89676"/>
        <n v="30761"/>
        <n v="61783"/>
        <n v="107498"/>
        <n v="95629"/>
        <n v="24374"/>
        <n v="36704"/>
        <n v="40219"/>
        <n v="19949"/>
        <n v="42061"/>
        <n v="22355"/>
        <n v="132030"/>
        <n v="99423"/>
        <n v="25978"/>
        <n v="20381"/>
        <n v="22557"/>
        <n v="24518"/>
        <n v="20454"/>
        <n v="91521"/>
        <n v="52380"/>
        <n v="27694"/>
        <n v="62851"/>
        <n v="49100"/>
        <n v="30031"/>
        <n v="19637"/>
        <n v="49625"/>
        <n v="1528"/>
        <n v="95427"/>
        <n v="13621"/>
        <n v="66921"/>
        <n v="23733"/>
        <n v="16773"/>
        <n v="42305"/>
        <n v="17814"/>
        <n v="25411"/>
        <n v="20489"/>
        <n v="59601"/>
        <n v="21067"/>
        <n v="114164"/>
        <n v="32583"/>
        <n v="30660"/>
        <n v="53105"/>
        <n v="23172"/>
        <n v="33135"/>
        <n v="63387"/>
        <n v="101781"/>
        <n v="104613"/>
        <n v="21877"/>
        <n v="58440"/>
        <n v="59933"/>
        <n v="63743"/>
        <n v="73036"/>
        <n v="24727"/>
        <n v="50696"/>
        <n v="39772"/>
        <n v="15407"/>
        <n v="24147"/>
        <n v="23805"/>
        <n v="21952"/>
        <n v="21935"/>
        <n v="31418"/>
        <n v="30689"/>
        <n v="30636"/>
        <n v="11283"/>
        <n v="11253"/>
        <n v="33042"/>
        <n v="8064"/>
        <n v="22530"/>
        <n v="20399"/>
        <n v="35729"/>
        <n v="146766"/>
        <n v="37657"/>
        <n v="67676"/>
        <n v="62304"/>
        <n v="10791"/>
        <n v="17236"/>
        <n v="35850"/>
        <n v="11284"/>
        <n v="136009"/>
        <n v="61333"/>
        <n v="85975"/>
        <n v="28782"/>
        <n v="44308"/>
        <n v="43893"/>
        <n v="35364"/>
        <n v="14809"/>
        <n v="31858"/>
        <n v="26391"/>
        <n v="58136"/>
        <n v="20006"/>
        <n v="43119"/>
        <n v="55906"/>
        <n v="36172"/>
        <n v="24023"/>
        <n v="51324"/>
        <n v="13563"/>
        <n v="32359"/>
        <n v="116264"/>
        <n v="67170"/>
        <n v="49056"/>
        <n v="51731"/>
        <n v="32789"/>
        <n v="72512"/>
        <n v="34479"/>
        <n v="32797"/>
        <n v="23207"/>
        <n v="12983"/>
        <n v="100012"/>
        <n v="68932"/>
        <n v="63111"/>
        <n v="47213"/>
        <n v="79940"/>
        <n v="64550"/>
        <n v="34735"/>
        <n v="46510"/>
        <n v="22605"/>
        <n v="49560"/>
        <n v="34680"/>
        <n v="35909"/>
        <n v="38847"/>
        <n v="114713"/>
        <n v="54127"/>
        <n v="64109"/>
        <n v="39100"/>
        <n v="53586"/>
        <n v="22318"/>
        <n v="10933"/>
        <n v="77151"/>
        <n v="79030"/>
        <n v="15089"/>
        <n v="60025"/>
        <n v="16514"/>
        <n v="80987"/>
        <n v="28537"/>
        <n v="32228"/>
        <n v="24257"/>
        <n v="58299"/>
        <n v="36004"/>
        <n v="13152"/>
        <n v="36364"/>
        <n v="19343"/>
        <n v="28498"/>
        <n v="20476"/>
        <n v="148089"/>
        <n v="57664"/>
        <n v="53930"/>
        <n v="21739"/>
        <n v="79836"/>
        <n v="55867"/>
        <n v="24258"/>
        <n v="25847"/>
        <n v="265637"/>
        <n v="169450"/>
        <n v="31977"/>
        <n v="69463"/>
        <n v="61566"/>
        <n v="61854"/>
        <n v="63141"/>
        <n v="48240"/>
        <n v="10225"/>
        <n v="55734"/>
        <n v="58226"/>
        <n v="15313"/>
        <n v="25372"/>
        <n v="34852"/>
        <n v="21018"/>
        <n v="36671"/>
        <n v="17759"/>
        <n v="94938"/>
        <n v="18868"/>
        <n v="26394"/>
        <n v="56923"/>
        <n v="19575"/>
        <n v="15149"/>
      </sharedItems>
    </cacheField>
    <cacheField name="ID" numFmtId="0">
      <sharedItems containsSemiMixedTypes="0" containsString="0" containsNumber="1" containsInteger="1" minValue="1" maxValue="20" count="18">
        <n v="18"/>
        <n v="15"/>
        <n v="6"/>
        <n v="10"/>
        <n v="5"/>
        <n v="13"/>
        <n v="9"/>
        <n v="2"/>
        <n v="19"/>
        <n v="7"/>
        <n v="17"/>
        <n v="16"/>
        <n v="3"/>
        <n v="1"/>
        <n v="12"/>
        <n v="4"/>
        <n v="20"/>
        <n v="14"/>
      </sharedItems>
    </cacheField>
    <cacheField name="กลุ่มระดับบริการ" numFmtId="0">
      <sharedItems count="18">
        <s v="รพศ.A &lt;=700"/>
        <s v="รพท. M1 &gt;200"/>
        <s v="รพช.F2 30,000 - 60,000"/>
        <s v="รพช.F1 50,000-100,000"/>
        <s v="รพช.F2 &lt;=30,000"/>
        <s v="รพช. M2 &gt;100"/>
        <s v="รพช.F1 &lt;=50,000"/>
        <s v="รพช.F3 &lt;=15,000"/>
        <s v="รพศ.A &gt;700 to &lt;1000"/>
        <s v="รพช.F2 60,000-90,000"/>
        <s v="รพท.S &gt;400"/>
        <s v="รพท.S &lt;=400"/>
        <s v="รพช.F3 15,000-25,000"/>
        <s v="รพช.Is. any Pop"/>
        <s v="รพช. M2 &lt;=100"/>
        <s v="รพช.F3 &gt;=25,000"/>
        <s v="รพศ.A &gt;1000"/>
        <s v="รพท. M1 &lt;=200"/>
      </sharedItems>
    </cacheField>
    <cacheField name="LC" numFmtId="4">
      <sharedItems containsSemiMixedTypes="0" containsString="0" containsNumber="1" minValue="2483631" maxValue="504468801.16999996"/>
    </cacheField>
    <cacheField name="ค่ายา" numFmtId="4">
      <sharedItems containsSemiMixedTypes="0" containsString="0" containsNumber="1" minValue="136245.26" maxValue="316013338.95999998"/>
    </cacheField>
    <cacheField name="ค่าวัสดุวิทยาศาสตร์และการแพทย์" numFmtId="4">
      <sharedItems containsSemiMixedTypes="0" containsString="0" containsNumber="1" minValue="0" maxValue="61367917.840000004"/>
    </cacheField>
    <cacheField name="ค่าเวชภัณฑ์มิใช่ยาและวัสดุการแพทย์" numFmtId="4">
      <sharedItems containsSemiMixedTypes="0" containsString="0" containsNumber="1" minValue="20626.7" maxValue="199882623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6">
  <r>
    <s v="01"/>
    <s v="เชียงใหม่"/>
    <s v="10713"/>
    <s v="รพ.นครพิงค์"/>
    <s v="รพศ."/>
    <s v="A"/>
    <n v="609"/>
    <x v="0"/>
    <x v="0"/>
    <x v="0"/>
    <n v="244405254.89000002"/>
    <n v="95270002.439999998"/>
    <n v="20919070.350000001"/>
    <n v="51175926.600000001"/>
  </r>
  <r>
    <s v="01"/>
    <s v="เชียงใหม่"/>
    <s v="11119"/>
    <s v="รพ.จอมทอง"/>
    <s v="รพท."/>
    <s v="M1"/>
    <n v="240"/>
    <x v="1"/>
    <x v="1"/>
    <x v="1"/>
    <n v="66068565.049999997"/>
    <n v="14434244.75"/>
    <n v="2922806.43"/>
    <n v="6899613.46"/>
  </r>
  <r>
    <s v="01"/>
    <s v="เชียงใหม่"/>
    <s v="11120"/>
    <s v="รพ.เทพรัตนเวชชานุกูล เฉลิมพระเกียรติ ๖๐ พรรษา"/>
    <s v="รพช."/>
    <s v="F2"/>
    <n v="60"/>
    <x v="2"/>
    <x v="2"/>
    <x v="2"/>
    <n v="14424095.840000002"/>
    <n v="2144676.44"/>
    <n v="838553.84"/>
    <n v="634715.89"/>
  </r>
  <r>
    <s v="01"/>
    <s v="เชียงใหม่"/>
    <s v="11121"/>
    <s v="รพ.เชียงดาว"/>
    <s v="รพช."/>
    <s v="F1"/>
    <n v="89"/>
    <x v="3"/>
    <x v="3"/>
    <x v="3"/>
    <n v="25989547.659999993"/>
    <n v="4906399.8600000003"/>
    <n v="1480362.47"/>
    <n v="1201174.6000000001"/>
  </r>
  <r>
    <s v="01"/>
    <s v="เชียงใหม่"/>
    <s v="11122"/>
    <s v="รพ.ดอยสะเก็ด"/>
    <s v="รพช."/>
    <s v="F2"/>
    <n v="60"/>
    <x v="4"/>
    <x v="2"/>
    <x v="2"/>
    <n v="23319622.370000001"/>
    <n v="3378964.63"/>
    <n v="1059655.06"/>
    <n v="816659.33000000007"/>
  </r>
  <r>
    <s v="01"/>
    <s v="เชียงใหม่"/>
    <s v="11123"/>
    <s v="รพ.แม่แตง"/>
    <s v="รพช."/>
    <s v="F2"/>
    <n v="60"/>
    <x v="5"/>
    <x v="2"/>
    <x v="2"/>
    <n v="22812794.749999996"/>
    <n v="4106283.75"/>
    <n v="992963.25"/>
    <n v="795497.17"/>
  </r>
  <r>
    <s v="01"/>
    <s v="เชียงใหม่"/>
    <s v="11124"/>
    <s v="รพ.สะเมิง"/>
    <s v="รพช."/>
    <s v="F2"/>
    <n v="30"/>
    <x v="6"/>
    <x v="4"/>
    <x v="4"/>
    <n v="11116804.800000001"/>
    <n v="1227238.55"/>
    <n v="276160.15999999997"/>
    <n v="279143.07"/>
  </r>
  <r>
    <s v="01"/>
    <s v="เชียงใหม่"/>
    <s v="11125"/>
    <s v="รพ.ฝาง"/>
    <s v="รพท."/>
    <s v="M1"/>
    <n v="230"/>
    <x v="7"/>
    <x v="1"/>
    <x v="1"/>
    <n v="59933431.059999995"/>
    <n v="20511590.870000001"/>
    <n v="3330494.69"/>
    <n v="7052529.29"/>
  </r>
  <r>
    <s v="01"/>
    <s v="เชียงใหม่"/>
    <s v="11126"/>
    <s v="รพ.แม่อาย"/>
    <s v="รพช."/>
    <s v="F2"/>
    <n v="75"/>
    <x v="8"/>
    <x v="2"/>
    <x v="2"/>
    <n v="28137805.089999996"/>
    <n v="5116706.2300000004"/>
    <n v="1763645.11"/>
    <n v="1213094.3700000001"/>
  </r>
  <r>
    <s v="01"/>
    <s v="เชียงใหม่"/>
    <s v="11127"/>
    <s v="รพ.พร้าว"/>
    <s v="รพช."/>
    <s v="F2"/>
    <n v="67"/>
    <x v="9"/>
    <x v="2"/>
    <x v="2"/>
    <n v="15084849.220000001"/>
    <n v="2911713.37"/>
    <n v="788452.1"/>
    <n v="519884.57"/>
  </r>
  <r>
    <s v="01"/>
    <s v="เชียงใหม่"/>
    <s v="11128"/>
    <s v="รพ.สันป่าตอง"/>
    <s v="รพช."/>
    <s v="M2"/>
    <n v="168"/>
    <x v="10"/>
    <x v="5"/>
    <x v="5"/>
    <n v="49291672.590000004"/>
    <n v="15879422.83"/>
    <n v="5976645.75"/>
    <n v="3870532.57"/>
  </r>
  <r>
    <s v="01"/>
    <s v="เชียงใหม่"/>
    <s v="11129"/>
    <s v="รพ.สันกำแพง"/>
    <s v="รพช."/>
    <s v="F2"/>
    <n v="57"/>
    <x v="11"/>
    <x v="2"/>
    <x v="2"/>
    <n v="19147367.649999999"/>
    <n v="3404151.71"/>
    <n v="866460.86"/>
    <n v="674852.30999999994"/>
  </r>
  <r>
    <s v="01"/>
    <s v="เชียงใหม่"/>
    <s v="11130"/>
    <s v="รพ.สันทราย"/>
    <s v="รพช."/>
    <s v="M2"/>
    <n v="168"/>
    <x v="12"/>
    <x v="5"/>
    <x v="5"/>
    <n v="50152382.379999995"/>
    <n v="10501352.939999999"/>
    <n v="4032240.2"/>
    <n v="6133940.8700000001"/>
  </r>
  <r>
    <s v="01"/>
    <s v="เชียงใหม่"/>
    <s v="11131"/>
    <s v="รพ.หางดง"/>
    <s v="รพช."/>
    <s v="F1"/>
    <n v="88"/>
    <x v="13"/>
    <x v="6"/>
    <x v="6"/>
    <n v="29676888.559999999"/>
    <n v="6191779.8600000003"/>
    <n v="2138404.6"/>
    <n v="1297160.4600000002"/>
  </r>
  <r>
    <s v="01"/>
    <s v="เชียงใหม่"/>
    <s v="11132"/>
    <s v="รพ.ฮอด"/>
    <s v="รพช."/>
    <s v="F2"/>
    <n v="77"/>
    <x v="14"/>
    <x v="2"/>
    <x v="2"/>
    <n v="18624585.630000003"/>
    <n v="3031710.34"/>
    <n v="1182737.6499999999"/>
    <n v="782379.69"/>
  </r>
  <r>
    <s v="01"/>
    <s v="เชียงใหม่"/>
    <s v="11133"/>
    <s v="รพ.ดอยเต่า"/>
    <s v="รพช."/>
    <s v="F2"/>
    <n v="30"/>
    <x v="15"/>
    <x v="4"/>
    <x v="4"/>
    <n v="11341398.890000001"/>
    <n v="1329241.8799999999"/>
    <n v="647403.23"/>
    <n v="137344.6"/>
  </r>
  <r>
    <s v="01"/>
    <s v="เชียงใหม่"/>
    <s v="11134"/>
    <s v="รพ.อมก๋อย"/>
    <s v="รพช."/>
    <s v="F2"/>
    <n v="64"/>
    <x v="16"/>
    <x v="2"/>
    <x v="2"/>
    <n v="20430286.109999996"/>
    <n v="2591071.25"/>
    <n v="1272306.3400000001"/>
    <n v="992205.84"/>
  </r>
  <r>
    <s v="01"/>
    <s v="เชียงใหม่"/>
    <s v="11135"/>
    <s v="รพ.สารภี"/>
    <s v="รพช."/>
    <s v="F2"/>
    <n v="60"/>
    <x v="17"/>
    <x v="2"/>
    <x v="2"/>
    <n v="22774421.75"/>
    <n v="4764051.57"/>
    <n v="1189020.1499999999"/>
    <n v="642025.31000000006"/>
  </r>
  <r>
    <s v="01"/>
    <s v="เชียงใหม่"/>
    <s v="11136"/>
    <s v="รพ.เวียงแหง"/>
    <s v="รพช."/>
    <s v="F2"/>
    <n v="36"/>
    <x v="18"/>
    <x v="4"/>
    <x v="4"/>
    <n v="12950968.819999998"/>
    <n v="1727316.55"/>
    <n v="318676.2"/>
    <n v="145748.71"/>
  </r>
  <r>
    <s v="01"/>
    <s v="เชียงใหม่"/>
    <s v="11137"/>
    <s v="รพ.ไชยปราการ"/>
    <s v="รพช."/>
    <s v="F2"/>
    <n v="45"/>
    <x v="19"/>
    <x v="2"/>
    <x v="2"/>
    <n v="14266771.609999998"/>
    <n v="2963793.69"/>
    <n v="2428924.4"/>
    <n v="541696.31999999995"/>
  </r>
  <r>
    <s v="01"/>
    <s v="เชียงใหม่"/>
    <s v="11138"/>
    <s v="รพ.แม่วาง"/>
    <s v="รพช."/>
    <s v="F2"/>
    <n v="36"/>
    <x v="20"/>
    <x v="4"/>
    <x v="4"/>
    <n v="14595382.130000001"/>
    <n v="1776874.39"/>
    <n v="1409663"/>
    <n v="411019.22000000003"/>
  </r>
  <r>
    <s v="01"/>
    <s v="เชียงใหม่"/>
    <s v="11139"/>
    <s v="รพ.แม่ออน"/>
    <s v="รพช."/>
    <s v="F2"/>
    <n v="31"/>
    <x v="21"/>
    <x v="4"/>
    <x v="4"/>
    <n v="13266032.92"/>
    <n v="1476004.57"/>
    <n v="673786.83"/>
    <n v="363381.09"/>
  </r>
  <r>
    <s v="01"/>
    <s v="เชียงใหม่"/>
    <s v="11643"/>
    <s v="รพ.ดอยหล่อ"/>
    <s v="รพช."/>
    <s v="F2"/>
    <n v="30"/>
    <x v="22"/>
    <x v="4"/>
    <x v="4"/>
    <n v="11553610.440000001"/>
    <n v="1943407.38"/>
    <n v="492722.74"/>
    <n v="224712.73"/>
  </r>
  <r>
    <s v="01"/>
    <s v="เชียงใหม่"/>
    <s v="23736"/>
    <s v="รพ.วัดจันทร์ เฉลิมพระเกียรติ 80 พรรษา"/>
    <s v="รพช."/>
    <s v="F3"/>
    <n v="23"/>
    <x v="23"/>
    <x v="7"/>
    <x v="7"/>
    <n v="9311521.2300000004"/>
    <n v="749903.29"/>
    <n v="151306.35"/>
    <n v="178230.64"/>
  </r>
  <r>
    <s v="01"/>
    <s v="เชียงราย"/>
    <s v="10674"/>
    <s v="รพ.เชียงรายประชานุเคราะห์"/>
    <s v="รพศ."/>
    <s v="A"/>
    <n v="758"/>
    <x v="24"/>
    <x v="8"/>
    <x v="8"/>
    <n v="305711319.60000002"/>
    <n v="165909108.69"/>
    <n v="15312354.960000001"/>
    <n v="102642341.42"/>
  </r>
  <r>
    <s v="01"/>
    <s v="เชียงราย"/>
    <s v="11189"/>
    <s v="รพ.เทิง"/>
    <s v="รพช."/>
    <s v="F1"/>
    <n v="69"/>
    <x v="25"/>
    <x v="3"/>
    <x v="3"/>
    <n v="23225671.460000005"/>
    <n v="5707700.4000000004"/>
    <n v="1135906.7"/>
    <n v="705246.15999999992"/>
  </r>
  <r>
    <s v="01"/>
    <s v="เชียงราย"/>
    <s v="11190"/>
    <s v="รพ.พาน"/>
    <s v="รพช."/>
    <s v="F1"/>
    <n v="125"/>
    <x v="26"/>
    <x v="3"/>
    <x v="3"/>
    <n v="35141622.780000001"/>
    <n v="11292471.050000001"/>
    <n v="1962410.7"/>
    <n v="1930491.27"/>
  </r>
  <r>
    <s v="01"/>
    <s v="เชียงราย"/>
    <s v="11191"/>
    <s v="รพ.ป่าแดด"/>
    <s v="รพช."/>
    <s v="F2"/>
    <n v="30"/>
    <x v="27"/>
    <x v="4"/>
    <x v="4"/>
    <n v="14587398.41"/>
    <n v="1556119.93"/>
    <n v="636367.80000000005"/>
    <n v="429309.32"/>
  </r>
  <r>
    <s v="01"/>
    <s v="เชียงราย"/>
    <s v="11192"/>
    <s v="รพ.แม่จัน"/>
    <s v="รพช."/>
    <s v="M2"/>
    <n v="158"/>
    <x v="28"/>
    <x v="5"/>
    <x v="5"/>
    <n v="44043985.32"/>
    <n v="13336121.359999999"/>
    <n v="2017960.92"/>
    <n v="6237817.1799999997"/>
  </r>
  <r>
    <s v="01"/>
    <s v="เชียงราย"/>
    <s v="11193"/>
    <s v="รพ.เชียงแสน"/>
    <s v="รพช."/>
    <s v="F2"/>
    <n v="52"/>
    <x v="29"/>
    <x v="2"/>
    <x v="2"/>
    <n v="22957460.110000003"/>
    <n v="2432948.7000000002"/>
    <n v="771027.83"/>
    <n v="667641.75"/>
  </r>
  <r>
    <s v="01"/>
    <s v="เชียงราย"/>
    <s v="11194"/>
    <s v="รพ.แม่สาย"/>
    <s v="รพช."/>
    <s v="M2"/>
    <n v="118"/>
    <x v="30"/>
    <x v="5"/>
    <x v="5"/>
    <n v="39000684.100000001"/>
    <n v="12137566.42"/>
    <n v="3876875.85"/>
    <n v="4376737.8500000006"/>
  </r>
  <r>
    <s v="01"/>
    <s v="เชียงราย"/>
    <s v="11195"/>
    <s v="รพ.แม่สรวย"/>
    <s v="รพช."/>
    <s v="F2"/>
    <n v="65"/>
    <x v="31"/>
    <x v="9"/>
    <x v="9"/>
    <n v="20973746.829999998"/>
    <n v="2480600.56"/>
    <n v="1528389.74"/>
    <n v="1069026.54"/>
  </r>
  <r>
    <s v="01"/>
    <s v="เชียงราย"/>
    <s v="11196"/>
    <s v="รพ.เวียงป่าเป้า"/>
    <s v="รพช."/>
    <s v="F1"/>
    <n v="64"/>
    <x v="32"/>
    <x v="3"/>
    <x v="3"/>
    <n v="24846326.890000001"/>
    <n v="5089931.96"/>
    <n v="2633503.5"/>
    <n v="1333396.68"/>
  </r>
  <r>
    <s v="01"/>
    <s v="เชียงราย"/>
    <s v="11197"/>
    <s v="รพ.พญาเม็งราย"/>
    <s v="รพช."/>
    <s v="F2"/>
    <n v="60"/>
    <x v="33"/>
    <x v="2"/>
    <x v="2"/>
    <n v="19904133.669999998"/>
    <n v="2960259.81"/>
    <n v="1119927.5"/>
    <n v="1012651.7"/>
  </r>
  <r>
    <s v="01"/>
    <s v="เชียงราย"/>
    <s v="11198"/>
    <s v="รพ.เวียงแก่น"/>
    <s v="รพช."/>
    <s v="F2"/>
    <n v="30"/>
    <x v="34"/>
    <x v="4"/>
    <x v="4"/>
    <n v="14263645.76"/>
    <n v="1647990.74"/>
    <n v="371902.7"/>
    <n v="677604.98"/>
  </r>
  <r>
    <s v="01"/>
    <s v="เชียงราย"/>
    <s v="11199"/>
    <s v="รพ.ขุนตาล"/>
    <s v="รพช."/>
    <s v="F2"/>
    <n v="41"/>
    <x v="35"/>
    <x v="4"/>
    <x v="4"/>
    <n v="13660896.35"/>
    <n v="2317950.15"/>
    <n v="734472.25"/>
    <n v="685943.83"/>
  </r>
  <r>
    <s v="01"/>
    <s v="เชียงราย"/>
    <s v="11200"/>
    <s v="รพ.แม่ฟ้าหลวง"/>
    <s v="รพช."/>
    <s v="F2"/>
    <n v="30"/>
    <x v="36"/>
    <x v="2"/>
    <x v="2"/>
    <n v="13872621.000000002"/>
    <n v="1279263.32"/>
    <n v="3394976.5"/>
    <n v="2603370.48"/>
  </r>
  <r>
    <s v="01"/>
    <s v="เชียงราย"/>
    <s v="11201"/>
    <s v="รพ.แม่ลาว"/>
    <s v="รพช."/>
    <s v="F2"/>
    <n v="30"/>
    <x v="37"/>
    <x v="4"/>
    <x v="4"/>
    <n v="15055783.209999999"/>
    <n v="1184659.6000000001"/>
    <n v="780096.2"/>
    <n v="565892.87"/>
  </r>
  <r>
    <s v="01"/>
    <s v="เชียงราย"/>
    <s v="11202"/>
    <s v="รพ.เวียงเชียงรุ้ง"/>
    <s v="รพช."/>
    <s v="F2"/>
    <n v="30"/>
    <x v="38"/>
    <x v="4"/>
    <x v="4"/>
    <n v="14185446.48"/>
    <n v="1390350.03"/>
    <n v="233007.45"/>
    <n v="226157.58000000002"/>
  </r>
  <r>
    <s v="01"/>
    <s v="เชียงราย"/>
    <s v="11454"/>
    <s v="รพร.เชียงของ"/>
    <s v="รพช."/>
    <s v="F1"/>
    <n v="68"/>
    <x v="39"/>
    <x v="6"/>
    <x v="6"/>
    <n v="27237087.039999995"/>
    <n v="4242008.34"/>
    <n v="2073807.44"/>
    <n v="1226584.1099999999"/>
  </r>
  <r>
    <s v="01"/>
    <s v="เชียงราย"/>
    <s v="15012"/>
    <s v="รพ.สมเด็จพระญาณสังวร"/>
    <s v="รพช."/>
    <s v="F2"/>
    <n v="43"/>
    <x v="40"/>
    <x v="2"/>
    <x v="2"/>
    <n v="18447821.899999999"/>
    <n v="6352368.6500000004"/>
    <n v="769754"/>
    <n v="856589.47"/>
  </r>
  <r>
    <s v="01"/>
    <s v="เชียงราย"/>
    <s v="28823"/>
    <s v="รพ.ดอยหลวง"/>
    <s v="รพช."/>
    <s v="F3"/>
    <n v="0"/>
    <x v="41"/>
    <x v="7"/>
    <x v="7"/>
    <n v="5046466.18"/>
    <n v="838550.94"/>
    <n v="349174.34"/>
    <n v="104803.3"/>
  </r>
  <r>
    <s v="01"/>
    <s v="แพร่"/>
    <s v="10715"/>
    <s v="รพ.แพร่"/>
    <s v="รพท."/>
    <s v="S"/>
    <n v="500"/>
    <x v="42"/>
    <x v="10"/>
    <x v="10"/>
    <n v="155312098.72"/>
    <n v="50692579.350000001"/>
    <n v="7639369.7699999996"/>
    <n v="31927789.719999999"/>
  </r>
  <r>
    <s v="01"/>
    <s v="แพร่"/>
    <s v="11166"/>
    <s v="รพ.ร้องกวาง"/>
    <s v="รพช."/>
    <s v="F2"/>
    <n v="64"/>
    <x v="43"/>
    <x v="2"/>
    <x v="2"/>
    <n v="22527636.460000001"/>
    <n v="2806820.76"/>
    <n v="469648.49"/>
    <n v="607543.06000000006"/>
  </r>
  <r>
    <s v="01"/>
    <s v="แพร่"/>
    <s v="11167"/>
    <s v="รพ.ลอง"/>
    <s v="รพช."/>
    <s v="F2"/>
    <n v="60"/>
    <x v="44"/>
    <x v="2"/>
    <x v="2"/>
    <n v="17355189.369999997"/>
    <n v="2841821.9399999995"/>
    <n v="496807.85"/>
    <n v="613717.52999999991"/>
  </r>
  <r>
    <s v="01"/>
    <s v="แพร่"/>
    <s v="11169"/>
    <s v="รพ.สูงเม่น"/>
    <s v="รพช."/>
    <s v="F2"/>
    <n v="42"/>
    <x v="45"/>
    <x v="2"/>
    <x v="2"/>
    <n v="22805010.829999998"/>
    <n v="2955732.29"/>
    <n v="342761.2"/>
    <n v="528088.65"/>
  </r>
  <r>
    <s v="01"/>
    <s v="แพร่"/>
    <s v="11170"/>
    <s v="รพ.สอง"/>
    <s v="รพช."/>
    <s v="F2"/>
    <n v="35"/>
    <x v="46"/>
    <x v="2"/>
    <x v="2"/>
    <n v="18067658.200000003"/>
    <n v="2090063.11"/>
    <n v="385725.9"/>
    <n v="505288.97000000003"/>
  </r>
  <r>
    <s v="01"/>
    <s v="แพร่"/>
    <s v="11171"/>
    <s v="รพ.วังชิ้น"/>
    <s v="รพช."/>
    <s v="F2"/>
    <n v="38"/>
    <x v="47"/>
    <x v="2"/>
    <x v="2"/>
    <n v="15694047.299999999"/>
    <n v="2957517.82"/>
    <n v="532399.54"/>
    <n v="557188.33000000007"/>
  </r>
  <r>
    <s v="01"/>
    <s v="แพร่"/>
    <s v="11172"/>
    <s v="รพ.หนองม่วงไข่"/>
    <s v="รพช."/>
    <s v="F2"/>
    <n v="34"/>
    <x v="48"/>
    <x v="4"/>
    <x v="4"/>
    <n v="14516628.080000002"/>
    <n v="721397.27"/>
    <n v="606995.4"/>
    <n v="358898.38"/>
  </r>
  <r>
    <s v="01"/>
    <s v="แพร่"/>
    <s v="11452"/>
    <s v="รพร.เด่นชัย"/>
    <s v="รพช."/>
    <s v="F1"/>
    <n v="34"/>
    <x v="49"/>
    <x v="6"/>
    <x v="6"/>
    <n v="21088722.52"/>
    <n v="2667137.9300000002"/>
    <n v="324657.65000000002"/>
    <n v="518687.28"/>
  </r>
  <r>
    <s v="01"/>
    <s v="แม่ฮ่องสอน"/>
    <s v="10719"/>
    <s v="รพ.ศรีสังวาลย์"/>
    <s v="รพท."/>
    <s v="S"/>
    <n v="198"/>
    <x v="50"/>
    <x v="11"/>
    <x v="11"/>
    <n v="59470070.230000004"/>
    <n v="13895722.699999999"/>
    <n v="4039509.7"/>
    <n v="7055488.4500000002"/>
  </r>
  <r>
    <s v="01"/>
    <s v="แม่ฮ่องสอน"/>
    <s v="11203"/>
    <s v="รพ.ขุนยวม"/>
    <s v="รพช."/>
    <s v="F2"/>
    <n v="34"/>
    <x v="51"/>
    <x v="4"/>
    <x v="4"/>
    <n v="14989563.200000001"/>
    <n v="1318039.2"/>
    <n v="429111.05"/>
    <n v="449450.3"/>
  </r>
  <r>
    <s v="01"/>
    <s v="แม่ฮ่องสอน"/>
    <s v="11204"/>
    <s v="รพ.ปาย"/>
    <s v="รพช."/>
    <s v="F1"/>
    <n v="60"/>
    <x v="52"/>
    <x v="6"/>
    <x v="6"/>
    <n v="20654838.079999994"/>
    <n v="2762096.48"/>
    <n v="810318.3"/>
    <n v="748968.85"/>
  </r>
  <r>
    <s v="01"/>
    <s v="แม่ฮ่องสอน"/>
    <s v="11205"/>
    <s v="รพ.แม่สะเรียง"/>
    <s v="รพช."/>
    <s v="M2"/>
    <n v="118"/>
    <x v="53"/>
    <x v="5"/>
    <x v="5"/>
    <n v="35750473.460000001"/>
    <n v="4985419.5199999996"/>
    <n v="2448290.7000000002"/>
    <n v="2217399.36"/>
  </r>
  <r>
    <s v="01"/>
    <s v="แม่ฮ่องสอน"/>
    <s v="11206"/>
    <s v="รพ.แม่ลาน้อย"/>
    <s v="รพช."/>
    <s v="F2"/>
    <n v="30"/>
    <x v="54"/>
    <x v="4"/>
    <x v="4"/>
    <n v="14092212.48"/>
    <n v="1433662.42"/>
    <n v="639489.5"/>
    <n v="370927.78"/>
  </r>
  <r>
    <s v="01"/>
    <s v="แม่ฮ่องสอน"/>
    <s v="11207"/>
    <s v="รพ.สบเมย"/>
    <s v="รพช."/>
    <s v="F2"/>
    <n v="30"/>
    <x v="55"/>
    <x v="2"/>
    <x v="2"/>
    <n v="13305062.470000001"/>
    <n v="1036455.77"/>
    <n v="456600"/>
    <n v="417584.79999999993"/>
  </r>
  <r>
    <s v="01"/>
    <s v="แม่ฮ่องสอน"/>
    <s v="11208"/>
    <s v="รพ.ปางมะผ้า"/>
    <s v="รพช."/>
    <s v="F2"/>
    <n v="34"/>
    <x v="56"/>
    <x v="4"/>
    <x v="4"/>
    <n v="11710013.869999999"/>
    <n v="1534542.28"/>
    <n v="492137"/>
    <n v="415983.61"/>
  </r>
  <r>
    <s v="01"/>
    <s v="น่าน"/>
    <s v="10716"/>
    <s v="รพ.น่าน"/>
    <s v="รพท."/>
    <s v="S"/>
    <n v="502"/>
    <x v="57"/>
    <x v="10"/>
    <x v="10"/>
    <n v="147131920.46999997"/>
    <n v="46045781.530000001"/>
    <n v="14953557.84"/>
    <n v="21589566.249999996"/>
  </r>
  <r>
    <s v="01"/>
    <s v="น่าน"/>
    <s v="11173"/>
    <s v="รพ.แม่จริม"/>
    <s v="รพช."/>
    <s v="F2"/>
    <n v="30"/>
    <x v="58"/>
    <x v="4"/>
    <x v="4"/>
    <n v="9257632.5999999996"/>
    <n v="699344.85"/>
    <n v="425688"/>
    <n v="265936.70999999996"/>
  </r>
  <r>
    <s v="01"/>
    <s v="น่าน"/>
    <s v="11174"/>
    <s v="รพ.บ้านหลวง"/>
    <s v="รพช."/>
    <s v="F2"/>
    <n v="30"/>
    <x v="59"/>
    <x v="4"/>
    <x v="4"/>
    <n v="8618802.7300000004"/>
    <n v="752592.57000000007"/>
    <n v="192888.9"/>
    <n v="184506.32"/>
  </r>
  <r>
    <s v="01"/>
    <s v="น่าน"/>
    <s v="11175"/>
    <s v="รพ.นาน้อย"/>
    <s v="รพช."/>
    <s v="F2"/>
    <n v="40"/>
    <x v="60"/>
    <x v="4"/>
    <x v="4"/>
    <n v="12707447.349999998"/>
    <n v="1965396.73"/>
    <n v="546855.18000000005"/>
    <n v="559620.51"/>
  </r>
  <r>
    <s v="01"/>
    <s v="น่าน"/>
    <s v="11176"/>
    <s v="รพ.ท่าวังผา"/>
    <s v="รพช."/>
    <s v="F2"/>
    <n v="36"/>
    <x v="61"/>
    <x v="2"/>
    <x v="2"/>
    <n v="19241681.5"/>
    <n v="2754135.96"/>
    <n v="790316.2"/>
    <n v="1064664.02"/>
  </r>
  <r>
    <s v="01"/>
    <s v="น่าน"/>
    <s v="11177"/>
    <s v="รพ.เวียงสา"/>
    <s v="รพช."/>
    <s v="F2"/>
    <n v="84"/>
    <x v="62"/>
    <x v="2"/>
    <x v="2"/>
    <n v="26760957.370000001"/>
    <n v="3226222.89"/>
    <n v="857102.72"/>
    <n v="836728.9"/>
  </r>
  <r>
    <s v="01"/>
    <s v="น่าน"/>
    <s v="11178"/>
    <s v="รพ.ทุ่งช้าง"/>
    <s v="รพช."/>
    <s v="F2"/>
    <n v="30"/>
    <x v="63"/>
    <x v="4"/>
    <x v="4"/>
    <n v="10755552.4"/>
    <n v="1441433.11"/>
    <n v="433063.88"/>
    <n v="375015.12"/>
  </r>
  <r>
    <s v="01"/>
    <s v="น่าน"/>
    <s v="11179"/>
    <s v="รพ.เชียงกลาง"/>
    <s v="รพช."/>
    <s v="F2"/>
    <n v="37"/>
    <x v="64"/>
    <x v="4"/>
    <x v="4"/>
    <n v="12825533.699999997"/>
    <n v="1455260.31"/>
    <n v="793546.42"/>
    <n v="465905.69"/>
  </r>
  <r>
    <s v="01"/>
    <s v="น่าน"/>
    <s v="11180"/>
    <s v="รพ.นาหมื่น"/>
    <s v="รพช."/>
    <s v="F2"/>
    <n v="30"/>
    <x v="65"/>
    <x v="4"/>
    <x v="4"/>
    <n v="9034594.8100000005"/>
    <n v="866680.4"/>
    <n v="234621"/>
    <n v="166208.85999999999"/>
  </r>
  <r>
    <s v="01"/>
    <s v="น่าน"/>
    <s v="11181"/>
    <s v="รพ.สันติสุข"/>
    <s v="รพช."/>
    <s v="F2"/>
    <n v="30"/>
    <x v="66"/>
    <x v="4"/>
    <x v="4"/>
    <n v="10708743.75"/>
    <n v="667243.32999999996"/>
    <n v="205121.2"/>
    <n v="253202.88"/>
  </r>
  <r>
    <s v="01"/>
    <s v="น่าน"/>
    <s v="11182"/>
    <s v="รพ.บ่อเกลือ"/>
    <s v="รพช."/>
    <s v="F2"/>
    <n v="20"/>
    <x v="67"/>
    <x v="4"/>
    <x v="4"/>
    <n v="6461160.1000000006"/>
    <n v="424891.26"/>
    <n v="157990.6"/>
    <n v="134895.03"/>
  </r>
  <r>
    <s v="01"/>
    <s v="น่าน"/>
    <s v="11183"/>
    <s v="รพ.สองแคว"/>
    <s v="รพช."/>
    <s v="F2"/>
    <n v="30"/>
    <x v="68"/>
    <x v="4"/>
    <x v="4"/>
    <n v="8038567.1700000009"/>
    <n v="555370.86"/>
    <n v="213716.46"/>
    <n v="151996.85999999999"/>
  </r>
  <r>
    <s v="01"/>
    <s v="น่าน"/>
    <s v="11453"/>
    <s v="รพร.ปัว"/>
    <s v="รพช."/>
    <s v="M2"/>
    <n v="125"/>
    <x v="69"/>
    <x v="5"/>
    <x v="5"/>
    <n v="41293888"/>
    <n v="10384606.16"/>
    <n v="1756644.8"/>
    <n v="4431309.8599999994"/>
  </r>
  <r>
    <s v="01"/>
    <s v="น่าน"/>
    <s v="11625"/>
    <s v="รพ.เฉลิมพระเกียรติ"/>
    <s v="รพช."/>
    <s v="F2"/>
    <n v="30"/>
    <x v="70"/>
    <x v="4"/>
    <x v="4"/>
    <n v="7589616.5699999994"/>
    <n v="450507.94"/>
    <n v="195541.1"/>
    <n v="226863.86"/>
  </r>
  <r>
    <s v="01"/>
    <s v="น่าน"/>
    <s v="25017"/>
    <s v="รพ.ภูเพียง"/>
    <s v="รพช."/>
    <s v="F3"/>
    <n v="0"/>
    <x v="71"/>
    <x v="12"/>
    <x v="12"/>
    <n v="6699902.1399999997"/>
    <n v="962226.49"/>
    <n v="196868.38"/>
    <n v="237685.06"/>
  </r>
  <r>
    <s v="01"/>
    <s v="พะเยา"/>
    <s v="10717"/>
    <s v="รพ.พะเยา"/>
    <s v="รพท."/>
    <s v="S"/>
    <n v="400"/>
    <x v="72"/>
    <x v="11"/>
    <x v="11"/>
    <n v="122661759.91000003"/>
    <n v="42142196.450000003"/>
    <n v="4229834.17"/>
    <n v="11579986.529999999"/>
  </r>
  <r>
    <s v="01"/>
    <s v="พะเยา"/>
    <s v="10718"/>
    <s v="รพ.เชียงคำ"/>
    <s v="รพท."/>
    <s v="M1"/>
    <n v="231"/>
    <x v="73"/>
    <x v="1"/>
    <x v="1"/>
    <n v="75217545.359999985"/>
    <n v="21291030.289999999"/>
    <n v="4161654.32"/>
    <n v="10047891.65"/>
  </r>
  <r>
    <s v="01"/>
    <s v="พะเยา"/>
    <s v="11184"/>
    <s v="รพ.จุน"/>
    <s v="รพช."/>
    <s v="F2"/>
    <n v="52"/>
    <x v="74"/>
    <x v="2"/>
    <x v="2"/>
    <n v="19023694.699999996"/>
    <n v="3631544.49"/>
    <n v="648818.80000000005"/>
    <n v="870325.66"/>
  </r>
  <r>
    <s v="01"/>
    <s v="พะเยา"/>
    <s v="11185"/>
    <s v="รพ.เชียงม่วน"/>
    <s v="รพช."/>
    <s v="F2"/>
    <n v="30"/>
    <x v="75"/>
    <x v="4"/>
    <x v="4"/>
    <n v="14484156.280000001"/>
    <n v="1244850.97"/>
    <n v="248191.94"/>
    <n v="401838.86"/>
  </r>
  <r>
    <s v="01"/>
    <s v="พะเยา"/>
    <s v="11186"/>
    <s v="รพ.ดอกคำใต้"/>
    <s v="รพช."/>
    <s v="F2"/>
    <n v="76"/>
    <x v="76"/>
    <x v="2"/>
    <x v="2"/>
    <n v="25709407.949999996"/>
    <n v="3867756.27"/>
    <n v="806247.89"/>
    <n v="826768.69000000006"/>
  </r>
  <r>
    <s v="01"/>
    <s v="พะเยา"/>
    <s v="11187"/>
    <s v="รพ.ปง"/>
    <s v="รพช."/>
    <s v="F2"/>
    <n v="56"/>
    <x v="77"/>
    <x v="2"/>
    <x v="2"/>
    <n v="19745713.660000004"/>
    <n v="3041103.4400000004"/>
    <n v="579219.26"/>
    <n v="1023278.95"/>
  </r>
  <r>
    <s v="01"/>
    <s v="พะเยา"/>
    <s v="11188"/>
    <s v="รพ.แม่ใจ"/>
    <s v="รพช."/>
    <s v="F2"/>
    <n v="34"/>
    <x v="78"/>
    <x v="4"/>
    <x v="4"/>
    <n v="16657386.699999999"/>
    <n v="1803599.37"/>
    <n v="276864.98"/>
    <n v="600888.60000000009"/>
  </r>
  <r>
    <s v="01"/>
    <s v="พะเยา"/>
    <s v="40744"/>
    <s v="รพ.ภูซาง"/>
    <s v="รพช."/>
    <s v="F3"/>
    <n v="0"/>
    <x v="79"/>
    <x v="13"/>
    <x v="13"/>
    <n v="2483631"/>
    <n v="136245.26"/>
    <n v="0"/>
    <n v="45388.7"/>
  </r>
  <r>
    <s v="01"/>
    <s v="พะเยา"/>
    <s v="40745"/>
    <s v="รพ.ภูกามยาว"/>
    <s v="รพช."/>
    <s v="F3"/>
    <n v="0"/>
    <x v="79"/>
    <x v="13"/>
    <x v="13"/>
    <n v="2779939.62"/>
    <n v="202294.32"/>
    <n v="1154.04"/>
    <n v="20626.7"/>
  </r>
  <r>
    <s v="01"/>
    <s v="ลำปาง"/>
    <s v="10672"/>
    <s v="รพ.ลำปาง"/>
    <s v="รพศ."/>
    <s v="A"/>
    <n v="743"/>
    <x v="80"/>
    <x v="8"/>
    <x v="8"/>
    <n v="278882989.61000001"/>
    <n v="126649731.75"/>
    <n v="19234047.27"/>
    <n v="74669099.75999999"/>
  </r>
  <r>
    <s v="01"/>
    <s v="ลำปาง"/>
    <s v="11146"/>
    <s v="รพ.แม่เมาะ"/>
    <s v="รพช."/>
    <s v="F2"/>
    <n v="30"/>
    <x v="81"/>
    <x v="4"/>
    <x v="4"/>
    <n v="17119518.149999999"/>
    <n v="2573142.46"/>
    <n v="512285.71"/>
    <n v="714058.7"/>
  </r>
  <r>
    <s v="01"/>
    <s v="ลำปาง"/>
    <s v="11147"/>
    <s v="รพ.เกาะคา"/>
    <s v="รพช."/>
    <s v="M2"/>
    <n v="120"/>
    <x v="82"/>
    <x v="5"/>
    <x v="5"/>
    <n v="42017993.730000004"/>
    <n v="7045705.6399999997"/>
    <n v="2205900.2000000002"/>
    <n v="4125158.15"/>
  </r>
  <r>
    <s v="01"/>
    <s v="ลำปาง"/>
    <s v="11148"/>
    <s v="รพ.เสริมงาม"/>
    <s v="รพช."/>
    <s v="F2"/>
    <n v="30"/>
    <x v="83"/>
    <x v="4"/>
    <x v="4"/>
    <n v="14604154.820000002"/>
    <n v="2088055.03"/>
    <n v="663239.96"/>
    <n v="550708.16"/>
  </r>
  <r>
    <s v="01"/>
    <s v="ลำปาง"/>
    <s v="11149"/>
    <s v="รพ.งาว"/>
    <s v="รพช."/>
    <s v="F2"/>
    <n v="40"/>
    <x v="84"/>
    <x v="2"/>
    <x v="2"/>
    <n v="17817771.420000002"/>
    <n v="2987526.85"/>
    <n v="573779.46"/>
    <n v="636872.35000000009"/>
  </r>
  <r>
    <s v="01"/>
    <s v="ลำปาง"/>
    <s v="11150"/>
    <s v="รพ.แจ้ห่ม"/>
    <s v="รพช."/>
    <s v="F2"/>
    <n v="30"/>
    <x v="85"/>
    <x v="4"/>
    <x v="4"/>
    <n v="18149295.009999998"/>
    <n v="2140686.0499999998"/>
    <n v="557371.18000000005"/>
    <n v="422691.15"/>
  </r>
  <r>
    <s v="01"/>
    <s v="ลำปาง"/>
    <s v="11151"/>
    <s v="รพ.วังเหนือ"/>
    <s v="รพช."/>
    <s v="F2"/>
    <n v="30"/>
    <x v="86"/>
    <x v="2"/>
    <x v="2"/>
    <n v="16719869.610000001"/>
    <n v="2600096.08"/>
    <n v="780186.43"/>
    <n v="610447.2699999999"/>
  </r>
  <r>
    <s v="01"/>
    <s v="ลำปาง"/>
    <s v="11152"/>
    <s v="รพ.เถิน"/>
    <s v="รพช."/>
    <s v="M2"/>
    <n v="60"/>
    <x v="87"/>
    <x v="14"/>
    <x v="14"/>
    <n v="28789615.510000002"/>
    <n v="4709523.92"/>
    <n v="1239151.1200000001"/>
    <n v="1712206.77"/>
  </r>
  <r>
    <s v="01"/>
    <s v="ลำปาง"/>
    <s v="11153"/>
    <s v="รพ.แม่พริก"/>
    <s v="รพช."/>
    <s v="F2"/>
    <n v="30"/>
    <x v="88"/>
    <x v="4"/>
    <x v="4"/>
    <n v="9876553.7200000007"/>
    <n v="1061421.1499999999"/>
    <n v="233041.98"/>
    <n v="212226.07"/>
  </r>
  <r>
    <s v="01"/>
    <s v="ลำปาง"/>
    <s v="11154"/>
    <s v="รพ.แม่ทะ"/>
    <s v="รพช."/>
    <s v="F2"/>
    <n v="30"/>
    <x v="89"/>
    <x v="2"/>
    <x v="2"/>
    <n v="17611223.57"/>
    <n v="2198790.56"/>
    <n v="498032.17"/>
    <n v="389294.3"/>
  </r>
  <r>
    <s v="01"/>
    <s v="ลำปาง"/>
    <s v="11155"/>
    <s v="รพ.สบปราบ"/>
    <s v="รพช."/>
    <s v="F2"/>
    <n v="30"/>
    <x v="90"/>
    <x v="4"/>
    <x v="4"/>
    <n v="14024732.779999999"/>
    <n v="1737081.18"/>
    <n v="379629.56"/>
    <n v="407043.97000000003"/>
  </r>
  <r>
    <s v="01"/>
    <s v="ลำปาง"/>
    <s v="11156"/>
    <s v="รพ.ห้างฉัตร"/>
    <s v="รพช."/>
    <s v="F2"/>
    <n v="30"/>
    <x v="91"/>
    <x v="2"/>
    <x v="2"/>
    <n v="22610780.390000001"/>
    <n v="2933072.03"/>
    <n v="594006.38"/>
    <n v="748678.72000000009"/>
  </r>
  <r>
    <s v="01"/>
    <s v="ลำปาง"/>
    <s v="11157"/>
    <s v="รพ.เมืองปาน"/>
    <s v="รพช."/>
    <s v="F2"/>
    <n v="30"/>
    <x v="92"/>
    <x v="4"/>
    <x v="4"/>
    <n v="13122445.4"/>
    <n v="1897701.84"/>
    <n v="679290.52"/>
    <n v="485473.22000000003"/>
  </r>
  <r>
    <s v="01"/>
    <s v="ลำพูน"/>
    <s v="10714"/>
    <s v="รพ.ลำพูน"/>
    <s v="รพท."/>
    <s v="S"/>
    <n v="411"/>
    <x v="93"/>
    <x v="10"/>
    <x v="10"/>
    <n v="137430473.02000004"/>
    <n v="42491763.030000001"/>
    <n v="7218750.8499999996"/>
    <n v="27058490.07"/>
  </r>
  <r>
    <s v="01"/>
    <s v="ลำพูน"/>
    <s v="11140"/>
    <s v="รพ.แม่ทา"/>
    <s v="รพช."/>
    <s v="F2"/>
    <n v="30"/>
    <x v="94"/>
    <x v="4"/>
    <x v="4"/>
    <n v="14642589.860000001"/>
    <n v="1542015.41"/>
    <n v="351431.87"/>
    <n v="389939.64"/>
  </r>
  <r>
    <s v="01"/>
    <s v="ลำพูน"/>
    <s v="11141"/>
    <s v="รพ.บ้านโฮ่ง"/>
    <s v="รพช."/>
    <s v="F2"/>
    <n v="30"/>
    <x v="95"/>
    <x v="4"/>
    <x v="4"/>
    <n v="16590512.589999998"/>
    <n v="2588003.9500000002"/>
    <n v="750220.88"/>
    <n v="548551.73"/>
  </r>
  <r>
    <s v="01"/>
    <s v="ลำพูน"/>
    <s v="11142"/>
    <s v="รพ.ลี้"/>
    <s v="รพช."/>
    <s v="F1"/>
    <n v="60"/>
    <x v="96"/>
    <x v="3"/>
    <x v="3"/>
    <n v="29742196.969999999"/>
    <n v="4649994.53"/>
    <n v="1081771.5"/>
    <n v="1232846.83"/>
  </r>
  <r>
    <s v="01"/>
    <s v="ลำพูน"/>
    <s v="11143"/>
    <s v="รพ.ทุ่งหัวช้าง"/>
    <s v="รพช."/>
    <s v="F2"/>
    <n v="30"/>
    <x v="97"/>
    <x v="4"/>
    <x v="4"/>
    <n v="14360903.98"/>
    <n v="1069601.4099999999"/>
    <n v="318179.40000000002"/>
    <n v="242391.31999999998"/>
  </r>
  <r>
    <s v="01"/>
    <s v="ลำพูน"/>
    <s v="11144"/>
    <s v="รพ.ป่าซาง"/>
    <s v="รพช."/>
    <s v="F1"/>
    <n v="60"/>
    <x v="98"/>
    <x v="6"/>
    <x v="6"/>
    <n v="25072793.149999999"/>
    <n v="4510252.75"/>
    <n v="909192.5"/>
    <n v="1263669.3499999999"/>
  </r>
  <r>
    <s v="01"/>
    <s v="ลำพูน"/>
    <s v="11145"/>
    <s v="รพ.บ้านธิ"/>
    <s v="รพช."/>
    <s v="F2"/>
    <n v="30"/>
    <x v="99"/>
    <x v="4"/>
    <x v="4"/>
    <n v="14207601.799999999"/>
    <n v="1271115.1000000001"/>
    <n v="328297.11"/>
    <n v="389033.19"/>
  </r>
  <r>
    <s v="01"/>
    <s v="ลำพูน"/>
    <s v="24956"/>
    <s v="รพ.เวียงหนองล่อง"/>
    <s v="รพช."/>
    <s v="F3"/>
    <n v="10"/>
    <x v="100"/>
    <x v="7"/>
    <x v="7"/>
    <n v="7449707.1200000001"/>
    <n v="906972.23"/>
    <n v="452946"/>
    <n v="406599.12"/>
  </r>
  <r>
    <s v="02"/>
    <s v="เพชรบูรณ์"/>
    <s v="10727"/>
    <s v="รพ.เพชรบูรณ์"/>
    <s v="รพท."/>
    <s v="S"/>
    <n v="509"/>
    <x v="101"/>
    <x v="10"/>
    <x v="10"/>
    <n v="140087958.28"/>
    <n v="36129607.009999998"/>
    <n v="8514348.3800000008"/>
    <n v="19016761.129999999"/>
  </r>
  <r>
    <s v="02"/>
    <s v="เพชรบูรณ์"/>
    <s v="11264"/>
    <s v="รพ.ชนแดน"/>
    <s v="รพช."/>
    <s v="F2"/>
    <n v="60"/>
    <x v="102"/>
    <x v="9"/>
    <x v="9"/>
    <n v="24098892.41"/>
    <n v="4767704.83"/>
    <n v="1663692.6"/>
    <n v="956922.15"/>
  </r>
  <r>
    <s v="02"/>
    <s v="เพชรบูรณ์"/>
    <s v="11265"/>
    <s v="รพ.หล่มสัก"/>
    <s v="รพช."/>
    <s v="M2"/>
    <n v="205"/>
    <x v="103"/>
    <x v="5"/>
    <x v="5"/>
    <n v="49285015.930000007"/>
    <n v="14462886.279999999"/>
    <n v="4268462.75"/>
    <n v="3063378.1"/>
  </r>
  <r>
    <s v="02"/>
    <s v="เพชรบูรณ์"/>
    <s v="11266"/>
    <s v="รพ.วิเชียรบุรี"/>
    <s v="รพช."/>
    <s v="M1"/>
    <n v="240"/>
    <x v="104"/>
    <x v="1"/>
    <x v="1"/>
    <n v="60370688.68"/>
    <n v="11900391.68"/>
    <n v="3928729.47"/>
    <n v="8280821.8999999994"/>
  </r>
  <r>
    <s v="02"/>
    <s v="เพชรบูรณ์"/>
    <s v="11267"/>
    <s v="รพ.ศรีเทพ"/>
    <s v="รพช."/>
    <s v="F2"/>
    <n v="58"/>
    <x v="105"/>
    <x v="2"/>
    <x v="2"/>
    <n v="22154585.120000001"/>
    <n v="2926523.2"/>
    <n v="1991779.28"/>
    <n v="1351942.03"/>
  </r>
  <r>
    <s v="02"/>
    <s v="เพชรบูรณ์"/>
    <s v="11268"/>
    <s v="รพ.หนองไผ่"/>
    <s v="รพช."/>
    <s v="F1"/>
    <n v="141"/>
    <x v="106"/>
    <x v="3"/>
    <x v="3"/>
    <n v="33012648.5"/>
    <n v="7798454.3099999996"/>
    <n v="2678338.8199999998"/>
    <n v="1903031.8599999999"/>
  </r>
  <r>
    <s v="02"/>
    <s v="เพชรบูรณ์"/>
    <s v="11269"/>
    <s v="รพ.บึงสามพัน"/>
    <s v="รพช."/>
    <s v="F2"/>
    <n v="60"/>
    <x v="107"/>
    <x v="2"/>
    <x v="2"/>
    <n v="25521221.809999999"/>
    <n v="5592905.25"/>
    <n v="3162983.8"/>
    <n v="1394706.51"/>
  </r>
  <r>
    <s v="02"/>
    <s v="เพชรบูรณ์"/>
    <s v="11270"/>
    <s v="รพ.น้ำหนาว"/>
    <s v="รพช."/>
    <s v="F3"/>
    <n v="18"/>
    <x v="108"/>
    <x v="7"/>
    <x v="7"/>
    <n v="8701616.8999999985"/>
    <n v="911986.59"/>
    <n v="559640.9"/>
    <n v="317434.31"/>
  </r>
  <r>
    <s v="02"/>
    <s v="เพชรบูรณ์"/>
    <s v="11271"/>
    <s v="รพ.วังโป่ง"/>
    <s v="รพช."/>
    <s v="F2"/>
    <n v="30"/>
    <x v="109"/>
    <x v="4"/>
    <x v="4"/>
    <n v="15802432.199999999"/>
    <n v="2689487.05"/>
    <n v="1691750"/>
    <n v="879731.84"/>
  </r>
  <r>
    <s v="02"/>
    <s v="เพชรบูรณ์"/>
    <s v="11272"/>
    <s v="รพ.เขาค้อ"/>
    <s v="รพช."/>
    <s v="F2"/>
    <n v="30"/>
    <x v="110"/>
    <x v="2"/>
    <x v="2"/>
    <n v="15960332.140000001"/>
    <n v="1861888.44"/>
    <n v="1629765.85"/>
    <n v="935914.30999999994"/>
  </r>
  <r>
    <s v="02"/>
    <s v="เพชรบูรณ์"/>
    <s v="11457"/>
    <s v="รพร.หล่มเก่า"/>
    <s v="รพช."/>
    <s v="F1"/>
    <n v="121"/>
    <x v="111"/>
    <x v="3"/>
    <x v="3"/>
    <n v="32617660.190000001"/>
    <n v="5944652.0199999996"/>
    <n v="1608077.2"/>
    <n v="1716125.88"/>
  </r>
  <r>
    <s v="02"/>
    <s v="ตาก"/>
    <s v="10722"/>
    <s v="รพ.สมเด็จพระเจ้าตากสินมหาราช"/>
    <s v="รพท."/>
    <s v="S"/>
    <n v="310"/>
    <x v="112"/>
    <x v="11"/>
    <x v="11"/>
    <n v="87645892.099999994"/>
    <n v="25926743.199999999"/>
    <n v="3902463.37"/>
    <n v="14785159.83"/>
  </r>
  <r>
    <s v="02"/>
    <s v="ตาก"/>
    <s v="10723"/>
    <s v="รพ.แม่สอด"/>
    <s v="รพท."/>
    <s v="S"/>
    <n v="365"/>
    <x v="113"/>
    <x v="11"/>
    <x v="11"/>
    <n v="110305974.58999999"/>
    <n v="41398500.57"/>
    <n v="5304765.1500000004"/>
    <n v="17261200.369999997"/>
  </r>
  <r>
    <s v="02"/>
    <s v="ตาก"/>
    <s v="11238"/>
    <s v="รพ.บ้านตาก"/>
    <s v="รพช."/>
    <s v="F2"/>
    <n v="60"/>
    <x v="114"/>
    <x v="2"/>
    <x v="2"/>
    <n v="20279629.73"/>
    <n v="3628088.74"/>
    <n v="613247.51"/>
    <n v="836793.18"/>
  </r>
  <r>
    <s v="02"/>
    <s v="ตาก"/>
    <s v="11239"/>
    <s v="รพ.สามเงา"/>
    <s v="รพช."/>
    <s v="F2"/>
    <n v="36"/>
    <x v="115"/>
    <x v="4"/>
    <x v="4"/>
    <n v="15791557.869999999"/>
    <n v="2612049.9700000002"/>
    <n v="650921.80000000005"/>
    <n v="700932.12"/>
  </r>
  <r>
    <s v="02"/>
    <s v="ตาก"/>
    <s v="11240"/>
    <s v="รพ.แม่ระมาด"/>
    <s v="รพช."/>
    <s v="F1"/>
    <n v="120"/>
    <x v="116"/>
    <x v="6"/>
    <x v="6"/>
    <n v="32372890.59"/>
    <n v="5962223.6699999999"/>
    <n v="1703738.64"/>
    <n v="1578228.9200000002"/>
  </r>
  <r>
    <s v="02"/>
    <s v="ตาก"/>
    <s v="11241"/>
    <s v="รพ.ท่าสองยาง"/>
    <s v="รพช."/>
    <s v="M2"/>
    <n v="78"/>
    <x v="117"/>
    <x v="14"/>
    <x v="14"/>
    <n v="27002627.959999997"/>
    <n v="5067679.87"/>
    <n v="1000916.55"/>
    <n v="1492338.4300000002"/>
  </r>
  <r>
    <s v="02"/>
    <s v="ตาก"/>
    <s v="11242"/>
    <s v="รพ.พบพระ"/>
    <s v="รพช."/>
    <s v="F1"/>
    <n v="75"/>
    <x v="118"/>
    <x v="6"/>
    <x v="6"/>
    <n v="23854306.939999998"/>
    <n v="3490333.83"/>
    <n v="2448877.96"/>
    <n v="1512698.4"/>
  </r>
  <r>
    <s v="02"/>
    <s v="ตาก"/>
    <s v="11243"/>
    <s v="รพ.อุ้มผาง"/>
    <s v="รพช."/>
    <s v="M2"/>
    <n v="72"/>
    <x v="119"/>
    <x v="14"/>
    <x v="14"/>
    <n v="28493084.690000001"/>
    <n v="7980826.0800000001"/>
    <n v="1437605.25"/>
    <n v="3424551.09"/>
  </r>
  <r>
    <s v="02"/>
    <s v="ตาก"/>
    <s v="27443"/>
    <s v="รพ.วังเจ้า"/>
    <s v="รพช."/>
    <s v="F3"/>
    <n v="0"/>
    <x v="120"/>
    <x v="15"/>
    <x v="15"/>
    <n v="9411076.8399999999"/>
    <n v="1331888.1599999999"/>
    <n v="728920.5"/>
    <n v="462889.05"/>
  </r>
  <r>
    <s v="02"/>
    <s v="พิษณุโลก"/>
    <s v="10676"/>
    <s v="รพ.พุทธชินราช"/>
    <s v="รพศ."/>
    <s v="A"/>
    <n v="1052"/>
    <x v="121"/>
    <x v="16"/>
    <x v="16"/>
    <n v="320002757.38"/>
    <n v="179653405.80000001"/>
    <n v="13852373.66"/>
    <n v="82787083.569999993"/>
  </r>
  <r>
    <s v="02"/>
    <s v="พิษณุโลก"/>
    <s v="11251"/>
    <s v="รพ.ชาติตระการ"/>
    <s v="รพช."/>
    <s v="F2"/>
    <n v="30"/>
    <x v="122"/>
    <x v="2"/>
    <x v="2"/>
    <n v="16921343.399999999"/>
    <n v="1142477.49"/>
    <n v="1529705"/>
    <n v="310752.44"/>
  </r>
  <r>
    <s v="02"/>
    <s v="พิษณุโลก"/>
    <s v="11252"/>
    <s v="รพ.บางระกำ"/>
    <s v="รพช."/>
    <s v="F2"/>
    <n v="50"/>
    <x v="123"/>
    <x v="9"/>
    <x v="9"/>
    <n v="22827172.469999999"/>
    <n v="5683484.9800000004"/>
    <n v="1349071.5"/>
    <n v="980651.84000000008"/>
  </r>
  <r>
    <s v="02"/>
    <s v="พิษณุโลก"/>
    <s v="11253"/>
    <s v="รพ.บางกระทุ่ม"/>
    <s v="รพช."/>
    <s v="F2"/>
    <n v="56"/>
    <x v="124"/>
    <x v="2"/>
    <x v="2"/>
    <n v="19256407.130000003"/>
    <n v="4032347.9"/>
    <n v="894178.6"/>
    <n v="1644608.4000000001"/>
  </r>
  <r>
    <s v="02"/>
    <s v="พิษณุโลก"/>
    <s v="11254"/>
    <s v="รพ.พรหมพิราม"/>
    <s v="รพช."/>
    <s v="F2"/>
    <n v="40"/>
    <x v="125"/>
    <x v="9"/>
    <x v="9"/>
    <n v="22353704.940000005"/>
    <n v="4669588.95"/>
    <n v="2473232.7999999998"/>
    <n v="865284.02"/>
  </r>
  <r>
    <s v="02"/>
    <s v="พิษณุโลก"/>
    <s v="11255"/>
    <s v="รพ.วัดโบสถ์"/>
    <s v="รพช."/>
    <s v="F2"/>
    <n v="30"/>
    <x v="126"/>
    <x v="4"/>
    <x v="4"/>
    <n v="18821643.630000003"/>
    <n v="3340612.51"/>
    <n v="836470.7"/>
    <n v="704269.05"/>
  </r>
  <r>
    <s v="02"/>
    <s v="พิษณุโลก"/>
    <s v="11256"/>
    <s v="รพ.วังทอง"/>
    <s v="รพช."/>
    <s v="F1"/>
    <n v="73"/>
    <x v="127"/>
    <x v="3"/>
    <x v="3"/>
    <n v="30093097.450000003"/>
    <n v="6267511.5599999996"/>
    <n v="227817.4"/>
    <n v="1958683.29"/>
  </r>
  <r>
    <s v="02"/>
    <s v="พิษณุโลก"/>
    <s v="11257"/>
    <s v="รพ.เนินมะปราง"/>
    <s v="รพช."/>
    <s v="F2"/>
    <n v="30"/>
    <x v="128"/>
    <x v="2"/>
    <x v="2"/>
    <n v="19144290.920000002"/>
    <n v="2806874.32"/>
    <n v="1352353.02"/>
    <n v="472374.29"/>
  </r>
  <r>
    <s v="02"/>
    <s v="พิษณุโลก"/>
    <s v="11455"/>
    <s v="รพร.นครไทย"/>
    <s v="รพช."/>
    <s v="M2"/>
    <n v="90"/>
    <x v="129"/>
    <x v="14"/>
    <x v="14"/>
    <n v="32866124.679999996"/>
    <n v="6832396.2000000002"/>
    <n v="2365842.7000000002"/>
    <n v="1843806.1"/>
  </r>
  <r>
    <s v="02"/>
    <s v="สุโขทัย"/>
    <s v="10724"/>
    <s v="รพ.สุโขทัย"/>
    <s v="รพท."/>
    <s v="S"/>
    <n v="320"/>
    <x v="130"/>
    <x v="11"/>
    <x v="11"/>
    <n v="84284239.089999989"/>
    <n v="22064620.260000002"/>
    <n v="3505418.9"/>
    <n v="11906022.510000002"/>
  </r>
  <r>
    <s v="02"/>
    <s v="สุโขทัย"/>
    <s v="10725"/>
    <s v="รพ.ศรีสังวรสุโขทัย"/>
    <s v="รพท."/>
    <s v="M1"/>
    <n v="307"/>
    <x v="131"/>
    <x v="1"/>
    <x v="1"/>
    <n v="79297394.190000013"/>
    <n v="18394666.719999999"/>
    <n v="3022177.93"/>
    <n v="6073245.9699999997"/>
  </r>
  <r>
    <s v="02"/>
    <s v="สุโขทัย"/>
    <s v="11244"/>
    <s v="รพ.บ้านด่านลานหอย"/>
    <s v="รพช."/>
    <s v="F2"/>
    <n v="35"/>
    <x v="132"/>
    <x v="2"/>
    <x v="2"/>
    <n v="17114627.829999998"/>
    <n v="1394511.26"/>
    <n v="1402464.5"/>
    <n v="548639.51"/>
  </r>
  <r>
    <s v="02"/>
    <s v="สุโขทัย"/>
    <s v="11245"/>
    <s v="รพ.คีรีมาศ"/>
    <s v="รพช."/>
    <s v="F2"/>
    <n v="40"/>
    <x v="133"/>
    <x v="2"/>
    <x v="2"/>
    <n v="18255142.220000003"/>
    <n v="3464484.34"/>
    <n v="1472965.5"/>
    <n v="876252.05"/>
  </r>
  <r>
    <s v="02"/>
    <s v="สุโขทัย"/>
    <s v="11246"/>
    <s v="รพ.กงไกรลาศ"/>
    <s v="รพช."/>
    <s v="F2"/>
    <n v="34"/>
    <x v="134"/>
    <x v="2"/>
    <x v="2"/>
    <n v="18110139.310000002"/>
    <n v="3559915.01"/>
    <n v="1365631"/>
    <n v="911130.93"/>
  </r>
  <r>
    <s v="02"/>
    <s v="สุโขทัย"/>
    <s v="11247"/>
    <s v="รพ.ศรีสัชนาลัย"/>
    <s v="รพช."/>
    <s v="F1"/>
    <n v="70"/>
    <x v="135"/>
    <x v="3"/>
    <x v="3"/>
    <n v="22748506.670000002"/>
    <n v="7326548.4800000004"/>
    <n v="2006658.21"/>
    <n v="1303150.95"/>
  </r>
  <r>
    <s v="02"/>
    <s v="สุโขทัย"/>
    <s v="11248"/>
    <s v="รพ.สวรรคโลก"/>
    <s v="รพช."/>
    <s v="M2"/>
    <n v="111"/>
    <x v="136"/>
    <x v="5"/>
    <x v="5"/>
    <n v="32710456.390000001"/>
    <n v="7139300.54"/>
    <n v="2251105.15"/>
    <n v="1832458.08"/>
  </r>
  <r>
    <s v="02"/>
    <s v="สุโขทัย"/>
    <s v="11249"/>
    <s v="รพ.ศรีนคร"/>
    <s v="รพช."/>
    <s v="F2"/>
    <n v="31"/>
    <x v="137"/>
    <x v="4"/>
    <x v="4"/>
    <n v="11353848.889999999"/>
    <n v="1926988.6"/>
    <n v="1155316"/>
    <n v="663366.01"/>
  </r>
  <r>
    <s v="02"/>
    <s v="สุโขทัย"/>
    <s v="11250"/>
    <s v="รพ.ทุ่งเสลี่ยม"/>
    <s v="รพช."/>
    <s v="F2"/>
    <n v="43"/>
    <x v="138"/>
    <x v="2"/>
    <x v="2"/>
    <n v="13632660.329999998"/>
    <n v="3280517.78"/>
    <n v="1239252.53"/>
    <n v="884522.61999999988"/>
  </r>
  <r>
    <s v="02"/>
    <s v="อุตรดิตถ์"/>
    <s v="10673"/>
    <s v="รพ.อุตรดิตถ์"/>
    <s v="รพศ."/>
    <s v="A"/>
    <n v="620"/>
    <x v="139"/>
    <x v="0"/>
    <x v="0"/>
    <n v="200450721.64000005"/>
    <n v="81544539.299999997"/>
    <n v="7593664.54"/>
    <n v="53281869.150000006"/>
  </r>
  <r>
    <s v="02"/>
    <s v="อุตรดิตถ์"/>
    <s v="11158"/>
    <s v="รพ.ตรอน"/>
    <s v="รพช."/>
    <s v="F2"/>
    <n v="34"/>
    <x v="140"/>
    <x v="4"/>
    <x v="4"/>
    <n v="15671977.100000001"/>
    <n v="2104531.65"/>
    <n v="763269.52"/>
    <n v="618814.39"/>
  </r>
  <r>
    <s v="02"/>
    <s v="อุตรดิตถ์"/>
    <s v="11159"/>
    <s v="รพ.ท่าปลา"/>
    <s v="รพช."/>
    <s v="F2"/>
    <n v="35"/>
    <x v="141"/>
    <x v="2"/>
    <x v="2"/>
    <n v="15670446.85"/>
    <n v="2738092.73"/>
    <n v="1040340.39"/>
    <n v="649352.98"/>
  </r>
  <r>
    <s v="02"/>
    <s v="อุตรดิตถ์"/>
    <s v="11160"/>
    <s v="รพ.น้ำปาด"/>
    <s v="รพช."/>
    <s v="F1"/>
    <n v="34"/>
    <x v="142"/>
    <x v="6"/>
    <x v="6"/>
    <n v="15670446.85"/>
    <n v="2738092.73"/>
    <n v="1040340.39"/>
    <n v="649352.98"/>
  </r>
  <r>
    <s v="02"/>
    <s v="อุตรดิตถ์"/>
    <s v="11161"/>
    <s v="รพ.ฟากท่า"/>
    <s v="รพช."/>
    <s v="F2"/>
    <n v="30"/>
    <x v="143"/>
    <x v="4"/>
    <x v="4"/>
    <n v="10212709.1"/>
    <n v="757216.99"/>
    <n v="448148.35"/>
    <n v="396059.76"/>
  </r>
  <r>
    <s v="02"/>
    <s v="อุตรดิตถ์"/>
    <s v="11162"/>
    <s v="รพ.บ้านโคก"/>
    <s v="รพช."/>
    <s v="F2"/>
    <n v="30"/>
    <x v="144"/>
    <x v="4"/>
    <x v="4"/>
    <n v="9469682.8000000007"/>
    <n v="618276.03"/>
    <n v="311933.5"/>
    <n v="184877.38"/>
  </r>
  <r>
    <s v="02"/>
    <s v="อุตรดิตถ์"/>
    <s v="11163"/>
    <s v="รพ.พิชัย"/>
    <s v="รพช."/>
    <s v="F2"/>
    <n v="60"/>
    <x v="145"/>
    <x v="2"/>
    <x v="2"/>
    <n v="22181326.009999998"/>
    <n v="4860236.5599999996"/>
    <n v="2165454.0699999998"/>
    <n v="1109773.0899999999"/>
  </r>
  <r>
    <s v="02"/>
    <s v="อุตรดิตถ์"/>
    <s v="11164"/>
    <s v="รพ.ลับแล"/>
    <s v="รพช."/>
    <s v="F2"/>
    <n v="30"/>
    <x v="146"/>
    <x v="2"/>
    <x v="2"/>
    <n v="17600575.789999999"/>
    <n v="2574213"/>
    <n v="1294149.96"/>
    <n v="650278.71"/>
  </r>
  <r>
    <s v="02"/>
    <s v="อุตรดิตถ์"/>
    <s v="11165"/>
    <s v="รพ.ทองแสนขัน"/>
    <s v="รพช."/>
    <s v="F2"/>
    <n v="35"/>
    <x v="147"/>
    <x v="4"/>
    <x v="4"/>
    <n v="12152149.520000001"/>
    <n v="1587692.42"/>
    <n v="557600.36"/>
    <n v="499775.69999999995"/>
  </r>
  <r>
    <s v="03"/>
    <s v="กำแพงเพขร"/>
    <s v="10721"/>
    <s v="รพ.กำแพงเพชร"/>
    <s v="รพท."/>
    <s v="S"/>
    <n v="480"/>
    <x v="148"/>
    <x v="10"/>
    <x v="10"/>
    <n v="139010418.37000006"/>
    <n v="44558467.130000003"/>
    <n v="5495679.7000000002"/>
    <n v="24223904.599999998"/>
  </r>
  <r>
    <s v="03"/>
    <s v="กำแพงเพขร"/>
    <s v="11228"/>
    <s v="รพ.ทุ่งโพธิ์ทะเล"/>
    <s v="รพช."/>
    <s v="F3"/>
    <n v="10"/>
    <x v="149"/>
    <x v="7"/>
    <x v="7"/>
    <n v="8581883.5199999996"/>
    <n v="1125572.08"/>
    <n v="1009470"/>
    <n v="310742.97000000003"/>
  </r>
  <r>
    <s v="03"/>
    <s v="กำแพงเพขร"/>
    <s v="11229"/>
    <s v="รพ.ไทรงาม"/>
    <s v="รพช."/>
    <s v="F2"/>
    <n v="40"/>
    <x v="150"/>
    <x v="2"/>
    <x v="2"/>
    <n v="13678226.5"/>
    <n v="2491425.19"/>
    <n v="2236264.2000000002"/>
    <n v="527265.40999999992"/>
  </r>
  <r>
    <s v="03"/>
    <s v="กำแพงเพขร"/>
    <s v="11230"/>
    <s v="รพ.คลองลาน"/>
    <s v="รพช."/>
    <s v="F2"/>
    <n v="76"/>
    <x v="151"/>
    <x v="2"/>
    <x v="2"/>
    <n v="18706992.459999997"/>
    <n v="4176638.14"/>
    <n v="3153000.64"/>
    <n v="1714784.75"/>
  </r>
  <r>
    <s v="03"/>
    <s v="กำแพงเพขร"/>
    <s v="11231"/>
    <s v="รพ.ขาณุวรลักษบุรี"/>
    <s v="รพช."/>
    <s v="M2"/>
    <n v="98"/>
    <x v="152"/>
    <x v="14"/>
    <x v="14"/>
    <n v="27078407.059999999"/>
    <n v="6165442.9500000002"/>
    <n v="4433359"/>
    <n v="1428517.6700000002"/>
  </r>
  <r>
    <s v="03"/>
    <s v="กำแพงเพขร"/>
    <s v="11232"/>
    <s v="รพ.คลองขลุง"/>
    <s v="รพช."/>
    <s v="F1"/>
    <n v="118"/>
    <x v="153"/>
    <x v="3"/>
    <x v="3"/>
    <n v="23715925.100000001"/>
    <n v="6299855.8200000003"/>
    <n v="3938388.1"/>
    <n v="1856373.3800000001"/>
  </r>
  <r>
    <s v="03"/>
    <s v="กำแพงเพขร"/>
    <s v="11233"/>
    <s v="รพ.พรานกระต่าย"/>
    <s v="รพช."/>
    <s v="F2"/>
    <n v="65"/>
    <x v="154"/>
    <x v="2"/>
    <x v="2"/>
    <n v="20550955.950000003"/>
    <n v="2910859.44"/>
    <n v="2493522.08"/>
    <n v="1212872.2"/>
  </r>
  <r>
    <s v="03"/>
    <s v="กำแพงเพขร"/>
    <s v="11234"/>
    <s v="รพ.ลานกระบือ"/>
    <s v="รพช."/>
    <s v="F2"/>
    <n v="34"/>
    <x v="155"/>
    <x v="2"/>
    <x v="2"/>
    <n v="13290481.089999998"/>
    <n v="1913836.21"/>
    <n v="2857520.2"/>
    <n v="578933.36"/>
  </r>
  <r>
    <s v="03"/>
    <s v="กำแพงเพขร"/>
    <s v="11235"/>
    <s v="รพ.ทรายทองวัฒนา"/>
    <s v="รพช."/>
    <s v="F2"/>
    <n v="39"/>
    <x v="156"/>
    <x v="4"/>
    <x v="4"/>
    <n v="10836187.82"/>
    <n v="2337614.5499999998"/>
    <n v="1515836"/>
    <n v="966330.76"/>
  </r>
  <r>
    <s v="03"/>
    <s v="กำแพงเพขร"/>
    <s v="11236"/>
    <s v="รพ.ปางศิลาทอง"/>
    <s v="รพช."/>
    <s v="F2"/>
    <n v="35"/>
    <x v="157"/>
    <x v="4"/>
    <x v="4"/>
    <n v="9433224.2100000009"/>
    <n v="1560246.92"/>
    <n v="1880544"/>
    <n v="435653.48000000004"/>
  </r>
  <r>
    <s v="03"/>
    <s v="กำแพงเพขร"/>
    <s v="14135"/>
    <s v="รพ.บึงสามัคคี"/>
    <s v="รพช."/>
    <s v="F2"/>
    <n v="40"/>
    <x v="158"/>
    <x v="4"/>
    <x v="4"/>
    <n v="10903377.219999999"/>
    <n v="1341995.6000000001"/>
    <n v="2140763"/>
    <n v="574807.69999999995"/>
  </r>
  <r>
    <s v="03"/>
    <s v="กำแพงเพขร"/>
    <s v="28010"/>
    <s v="รพ.โกสัมพีนคร"/>
    <s v="รพช."/>
    <s v="F3"/>
    <n v="10"/>
    <x v="159"/>
    <x v="12"/>
    <x v="12"/>
    <n v="6426323.0999999996"/>
    <n v="807445.64"/>
    <n v="1296544"/>
    <n v="748819.4800000001"/>
  </r>
  <r>
    <s v="03"/>
    <s v="ชัยนาท"/>
    <s v="10694"/>
    <s v="รพ.ชัยนาทนเรนทร"/>
    <s v="รพท."/>
    <s v="S"/>
    <n v="348"/>
    <x v="160"/>
    <x v="11"/>
    <x v="11"/>
    <n v="100837750.02999997"/>
    <n v="29393712.789999999"/>
    <n v="5951057.4400000004"/>
    <n v="10237525.83"/>
  </r>
  <r>
    <s v="03"/>
    <s v="ชัยนาท"/>
    <s v="10802"/>
    <s v="รพ.มโนรมย์"/>
    <s v="รพช."/>
    <s v="F2"/>
    <n v="30"/>
    <x v="161"/>
    <x v="4"/>
    <x v="4"/>
    <n v="13345543.68"/>
    <n v="1582280.99"/>
    <n v="591978.1"/>
    <n v="477503.6"/>
  </r>
  <r>
    <s v="03"/>
    <s v="ชัยนาท"/>
    <s v="10803"/>
    <s v="รพ.วัดสิงห์"/>
    <s v="รพช."/>
    <s v="F2"/>
    <n v="30"/>
    <x v="162"/>
    <x v="4"/>
    <x v="4"/>
    <n v="15270460.510000004"/>
    <n v="624494.14"/>
    <n v="486408.4"/>
    <n v="452475.46"/>
  </r>
  <r>
    <s v="03"/>
    <s v="ชัยนาท"/>
    <s v="10804"/>
    <s v="รพ.สรรพยา"/>
    <s v="รพช."/>
    <s v="F2"/>
    <n v="30"/>
    <x v="163"/>
    <x v="4"/>
    <x v="4"/>
    <n v="14744075.050000001"/>
    <n v="1378058.15"/>
    <n v="867901.95"/>
    <n v="302716.82"/>
  </r>
  <r>
    <s v="03"/>
    <s v="ชัยนาท"/>
    <s v="10805"/>
    <s v="รพ.สรรคบุรี"/>
    <s v="รพช."/>
    <s v="F2"/>
    <n v="60"/>
    <x v="164"/>
    <x v="2"/>
    <x v="2"/>
    <n v="23472821.879999999"/>
    <n v="3888721.13"/>
    <n v="1540281.2"/>
    <n v="774341.10000000009"/>
  </r>
  <r>
    <s v="03"/>
    <s v="ชัยนาท"/>
    <s v="10806"/>
    <s v="รพ.หันคา"/>
    <s v="รพช."/>
    <s v="F2"/>
    <n v="30"/>
    <x v="165"/>
    <x v="2"/>
    <x v="2"/>
    <n v="19234653.899999999"/>
    <n v="2043998.37"/>
    <n v="839166.08"/>
    <n v="767199.75"/>
  </r>
  <r>
    <s v="03"/>
    <s v="ชัยนาท"/>
    <s v="27974"/>
    <s v="รพ.หนองมะโมง"/>
    <s v="รพช."/>
    <s v="F3"/>
    <n v="14"/>
    <x v="166"/>
    <x v="7"/>
    <x v="7"/>
    <n v="6940561.1900000004"/>
    <n v="930822.25"/>
    <n v="725972.16"/>
    <n v="302778.8"/>
  </r>
  <r>
    <s v="03"/>
    <s v="ชัยนาท"/>
    <s v="27975"/>
    <s v="รพ.เนินขาม"/>
    <s v="รพช."/>
    <s v="F3"/>
    <n v="0"/>
    <x v="167"/>
    <x v="7"/>
    <x v="7"/>
    <n v="2948504.9"/>
    <n v="516152.08"/>
    <n v="224760"/>
    <n v="55526.35"/>
  </r>
  <r>
    <s v="03"/>
    <s v="นครสวรรค์"/>
    <s v="10675"/>
    <s v="รพ.สวรรค์ประชารักษ์"/>
    <s v="รพศ."/>
    <s v="A"/>
    <n v="544"/>
    <x v="168"/>
    <x v="0"/>
    <x v="0"/>
    <n v="216811708.34999996"/>
    <n v="107380480.36"/>
    <n v="22955759.5"/>
    <n v="76285987.060000002"/>
  </r>
  <r>
    <s v="03"/>
    <s v="นครสวรรค์"/>
    <s v="11209"/>
    <s v="รพ.โกรกพระ"/>
    <s v="รพช."/>
    <s v="F2"/>
    <n v="30"/>
    <x v="169"/>
    <x v="4"/>
    <x v="4"/>
    <n v="14711441.09"/>
    <n v="1652612.75"/>
    <n v="872920.8"/>
    <n v="561686.57999999996"/>
  </r>
  <r>
    <s v="03"/>
    <s v="นครสวรรค์"/>
    <s v="11210"/>
    <s v="รพ.ชุมแสง"/>
    <s v="รพช."/>
    <s v="F1"/>
    <n v="60"/>
    <x v="170"/>
    <x v="6"/>
    <x v="6"/>
    <n v="22741126.27"/>
    <n v="5194325.9400000004"/>
    <n v="1220659.6200000001"/>
    <n v="1245282.02"/>
  </r>
  <r>
    <s v="03"/>
    <s v="นครสวรรค์"/>
    <s v="11211"/>
    <s v="รพ.หนองบัว"/>
    <s v="รพช."/>
    <s v="F2"/>
    <n v="60"/>
    <x v="171"/>
    <x v="2"/>
    <x v="2"/>
    <n v="9152468.6600000001"/>
    <n v="1408556.91"/>
    <n v="819566.05"/>
    <n v="403694.21"/>
  </r>
  <r>
    <s v="03"/>
    <s v="นครสวรรค์"/>
    <s v="11212"/>
    <s v="รพ.บรรพตพิสัย"/>
    <s v="รพช."/>
    <s v="F1"/>
    <n v="102"/>
    <x v="172"/>
    <x v="3"/>
    <x v="3"/>
    <n v="28312860.100000001"/>
    <n v="4973915.5"/>
    <n v="1292473.8999999999"/>
    <n v="1743528.48"/>
  </r>
  <r>
    <s v="03"/>
    <s v="นครสวรรค์"/>
    <s v="11213"/>
    <s v="รพ.เก้าเลี้ยว"/>
    <s v="รพช."/>
    <s v="F2"/>
    <n v="33"/>
    <x v="173"/>
    <x v="4"/>
    <x v="4"/>
    <n v="14479576.4"/>
    <n v="2319087.7200000002"/>
    <n v="575182.25"/>
    <n v="767129.25"/>
  </r>
  <r>
    <s v="03"/>
    <s v="นครสวรรค์"/>
    <s v="11214"/>
    <s v="รพ.ตาคลี"/>
    <s v="รพช."/>
    <s v="M2"/>
    <n v="116"/>
    <x v="174"/>
    <x v="5"/>
    <x v="5"/>
    <n v="33708623.5"/>
    <n v="7265247.4900000002"/>
    <n v="1840910.43"/>
    <n v="2356946.1799999997"/>
  </r>
  <r>
    <s v="03"/>
    <s v="นครสวรรค์"/>
    <s v="11215"/>
    <s v="รพ.ท่าตะโก"/>
    <s v="รพช."/>
    <s v="F1"/>
    <n v="60"/>
    <x v="175"/>
    <x v="3"/>
    <x v="3"/>
    <n v="20491119.689999998"/>
    <n v="4699735.32"/>
    <n v="1597601.82"/>
    <n v="995912.81"/>
  </r>
  <r>
    <s v="03"/>
    <s v="นครสวรรค์"/>
    <s v="11216"/>
    <s v="รพ.ไพศาลี"/>
    <s v="รพช."/>
    <s v="F2"/>
    <n v="60"/>
    <x v="176"/>
    <x v="2"/>
    <x v="2"/>
    <n v="20613113.649999999"/>
    <n v="3535836.84"/>
    <n v="1255427.1599999999"/>
    <n v="940153.25"/>
  </r>
  <r>
    <s v="03"/>
    <s v="นครสวรรค์"/>
    <s v="11217"/>
    <s v="รพ.พยุหะคีรี"/>
    <s v="รพช."/>
    <s v="F2"/>
    <n v="36"/>
    <x v="177"/>
    <x v="2"/>
    <x v="2"/>
    <n v="13611402.869999999"/>
    <n v="3838596.43"/>
    <n v="1671553"/>
    <n v="702949.82000000007"/>
  </r>
  <r>
    <s v="03"/>
    <s v="นครสวรรค์"/>
    <s v="11218"/>
    <s v="รพ.ลาดยาว"/>
    <s v="รพช."/>
    <s v="M2"/>
    <n v="90"/>
    <x v="178"/>
    <x v="14"/>
    <x v="14"/>
    <n v="32056030.550000001"/>
    <n v="6809662.3799999999"/>
    <n v="2945640.9"/>
    <n v="2215847.54"/>
  </r>
  <r>
    <s v="03"/>
    <s v="นครสวรรค์"/>
    <s v="11219"/>
    <s v="รพ.ตากฟ้า"/>
    <s v="รพช."/>
    <s v="F2"/>
    <n v="30"/>
    <x v="179"/>
    <x v="2"/>
    <x v="2"/>
    <n v="16974264.300000001"/>
    <n v="2708320.98"/>
    <n v="536196.69999999995"/>
    <n v="675543.6399999999"/>
  </r>
  <r>
    <s v="03"/>
    <s v="นครสวรรค์"/>
    <s v="11220"/>
    <s v="รพ.แม่วงก์"/>
    <s v="รพช."/>
    <s v="F2"/>
    <n v="30"/>
    <x v="180"/>
    <x v="2"/>
    <x v="2"/>
    <n v="12131124.800000001"/>
    <n v="2514641.91"/>
    <n v="2124004.0299999998"/>
    <n v="527370.78"/>
  </r>
  <r>
    <s v="03"/>
    <s v="นครสวรรค์"/>
    <s v="40749"/>
    <s v="รพ.ชุมตาบง"/>
    <s v="รพช."/>
    <s v="F3"/>
    <n v="0"/>
    <x v="181"/>
    <x v="15"/>
    <x v="15"/>
    <n v="5584013.9800000004"/>
    <n v="1018399.65"/>
    <n v="497080"/>
    <n v="267632.53999999998"/>
  </r>
  <r>
    <s v="03"/>
    <s v="พิจิตร"/>
    <s v="10726"/>
    <s v="รพ.พิจิตร"/>
    <s v="รพท."/>
    <s v="S"/>
    <n v="456"/>
    <x v="182"/>
    <x v="10"/>
    <x v="10"/>
    <n v="138922527.37"/>
    <n v="46560954.299999997"/>
    <n v="6949241.7699999996"/>
    <n v="20078962.900000002"/>
  </r>
  <r>
    <s v="03"/>
    <s v="พิจิตร"/>
    <s v="11258"/>
    <s v="รพ.วังทรายพูน"/>
    <s v="รพช."/>
    <s v="F2"/>
    <n v="35"/>
    <x v="183"/>
    <x v="4"/>
    <x v="4"/>
    <n v="12933625.680000002"/>
    <n v="1874038.66"/>
    <n v="1106332.29"/>
    <n v="506297.5"/>
  </r>
  <r>
    <s v="03"/>
    <s v="พิจิตร"/>
    <s v="11259"/>
    <s v="รพ.โพธิ์ประทับช้าง"/>
    <s v="รพช."/>
    <s v="F2"/>
    <n v="35"/>
    <x v="184"/>
    <x v="2"/>
    <x v="2"/>
    <n v="13816129.780000001"/>
    <n v="1277135.74"/>
    <n v="386403.97"/>
    <n v="460579.01"/>
  </r>
  <r>
    <s v="03"/>
    <s v="พิจิตร"/>
    <s v="11260"/>
    <s v="รพ.บางมูลนาก"/>
    <s v="รพช."/>
    <s v="M2"/>
    <n v="101"/>
    <x v="185"/>
    <x v="5"/>
    <x v="5"/>
    <n v="27673756.210000001"/>
    <n v="3567419.42"/>
    <n v="2130823.4300000002"/>
    <n v="4347116.4000000004"/>
  </r>
  <r>
    <s v="03"/>
    <s v="พิจิตร"/>
    <s v="11261"/>
    <s v="รพ.โพทะเล"/>
    <s v="รพช."/>
    <s v="F2"/>
    <n v="45"/>
    <x v="186"/>
    <x v="2"/>
    <x v="2"/>
    <n v="17513548"/>
    <n v="2521061.9900000002"/>
    <n v="813650.35"/>
    <n v="669318.94999999995"/>
  </r>
  <r>
    <s v="03"/>
    <s v="พิจิตร"/>
    <s v="11262"/>
    <s v="รพ.สามง่าม"/>
    <s v="รพช."/>
    <s v="F2"/>
    <n v="43"/>
    <x v="187"/>
    <x v="2"/>
    <x v="2"/>
    <n v="13926979.66"/>
    <n v="1550184.89"/>
    <n v="788592.86"/>
    <n v="646901.43999999994"/>
  </r>
  <r>
    <s v="03"/>
    <s v="พิจิตร"/>
    <s v="11263"/>
    <s v="รพ.ทับคล้อ"/>
    <s v="รพช."/>
    <s v="F2"/>
    <n v="34"/>
    <x v="188"/>
    <x v="2"/>
    <x v="2"/>
    <n v="14308329.810000001"/>
    <n v="1728790.68"/>
    <n v="286755.36"/>
    <n v="488587.91000000003"/>
  </r>
  <r>
    <s v="03"/>
    <s v="พิจิตร"/>
    <s v="11456"/>
    <s v="รพร.ตะพานหิน"/>
    <s v="รพช."/>
    <s v="M2"/>
    <n v="100"/>
    <x v="189"/>
    <x v="14"/>
    <x v="14"/>
    <n v="35944337.930000007"/>
    <n v="7570035.9900000002"/>
    <n v="1518280.09"/>
    <n v="2229439.79"/>
  </r>
  <r>
    <s v="03"/>
    <s v="พิจิตร"/>
    <s v="11631"/>
    <s v="รพ.วชิรบารมี"/>
    <s v="รพช."/>
    <s v="F2"/>
    <n v="34"/>
    <x v="190"/>
    <x v="4"/>
    <x v="4"/>
    <n v="11963471.359999999"/>
    <n v="1264299.99"/>
    <n v="585443.09"/>
    <n v="443835.08999999997"/>
  </r>
  <r>
    <s v="03"/>
    <s v="พิจิตร"/>
    <s v="27978"/>
    <s v="รพ.สากเหล็ก"/>
    <s v="รพช."/>
    <s v="F3"/>
    <n v="0"/>
    <x v="191"/>
    <x v="12"/>
    <x v="12"/>
    <n v="4647018.79"/>
    <n v="1271417.1000000001"/>
    <n v="343386.82"/>
    <n v="217824.41999999998"/>
  </r>
  <r>
    <s v="03"/>
    <s v="พิจิตร"/>
    <s v="27979"/>
    <s v="รพ.บึงนาราง"/>
    <s v="รพช."/>
    <s v="F3"/>
    <n v="0"/>
    <x v="192"/>
    <x v="7"/>
    <x v="7"/>
    <n v="4683115.09"/>
    <n v="935899.36"/>
    <n v="313085.8"/>
    <n v="202396.47"/>
  </r>
  <r>
    <s v="03"/>
    <s v="พิจิตร"/>
    <s v="27980"/>
    <s v="รพ.ดงเจริญ"/>
    <s v="รพช."/>
    <s v="F3"/>
    <n v="0"/>
    <x v="193"/>
    <x v="7"/>
    <x v="7"/>
    <n v="4391152.8"/>
    <n v="697065.74"/>
    <n v="288365.69"/>
    <n v="213709.89"/>
  </r>
  <r>
    <s v="03"/>
    <s v="อุทัยธานี"/>
    <s v="10720"/>
    <s v="รพ.อุทัยธานี"/>
    <s v="รพท."/>
    <s v="S"/>
    <n v="350"/>
    <x v="194"/>
    <x v="11"/>
    <x v="11"/>
    <n v="87712100.159999982"/>
    <n v="22898301.23"/>
    <n v="3853158.7"/>
    <n v="13999290.040000001"/>
  </r>
  <r>
    <s v="03"/>
    <s v="อุทัยธานี"/>
    <s v="11221"/>
    <s v="รพ.ทัพทัน"/>
    <s v="รพช."/>
    <s v="F2"/>
    <n v="90"/>
    <x v="195"/>
    <x v="2"/>
    <x v="2"/>
    <n v="25359324.209999997"/>
    <n v="3898856.66"/>
    <n v="1195647.8"/>
    <n v="1165980.26"/>
  </r>
  <r>
    <s v="03"/>
    <s v="อุทัยธานี"/>
    <s v="11222"/>
    <s v="รพ.สว่างอารมณ์"/>
    <s v="รพช."/>
    <s v="F2"/>
    <n v="30"/>
    <x v="196"/>
    <x v="4"/>
    <x v="4"/>
    <n v="15863321.609999999"/>
    <n v="1267808.8400000001"/>
    <n v="1058585.2"/>
    <n v="395971.58999999997"/>
  </r>
  <r>
    <s v="03"/>
    <s v="อุทัยธานี"/>
    <s v="11223"/>
    <s v="รพ.หนองฉาง"/>
    <s v="รพช."/>
    <s v="F1"/>
    <n v="90"/>
    <x v="197"/>
    <x v="6"/>
    <x v="6"/>
    <n v="25043231.280000001"/>
    <n v="4774766.26"/>
    <n v="1577038.6"/>
    <n v="1309076.49"/>
  </r>
  <r>
    <s v="03"/>
    <s v="อุทัยธานี"/>
    <s v="11224"/>
    <s v="รพ.หนองขาหย่าง"/>
    <s v="รพช."/>
    <s v="F3"/>
    <n v="10"/>
    <x v="198"/>
    <x v="7"/>
    <x v="7"/>
    <n v="7895396.5000000009"/>
    <n v="489668.54"/>
    <n v="266357.5"/>
    <n v="194405.13"/>
  </r>
  <r>
    <s v="03"/>
    <s v="อุทัยธานี"/>
    <s v="11225"/>
    <s v="รพ.บ้านไร่"/>
    <s v="รพช."/>
    <s v="F2"/>
    <n v="60"/>
    <x v="199"/>
    <x v="2"/>
    <x v="2"/>
    <n v="20271711.890000001"/>
    <n v="1628607.54"/>
    <n v="1022307.6"/>
    <n v="923918.86"/>
  </r>
  <r>
    <s v="03"/>
    <s v="อุทัยธานี"/>
    <s v="11226"/>
    <s v="รพ.ลานสัก"/>
    <s v="รพช."/>
    <s v="F2"/>
    <n v="60"/>
    <x v="200"/>
    <x v="2"/>
    <x v="2"/>
    <n v="19792463.850000001"/>
    <n v="3390853.82"/>
    <n v="1805351.22"/>
    <n v="840867.42"/>
  </r>
  <r>
    <s v="03"/>
    <s v="อุทัยธานี"/>
    <s v="11227"/>
    <s v="รพ.ห้วยคต"/>
    <s v="รพช."/>
    <s v="F2"/>
    <n v="30"/>
    <x v="201"/>
    <x v="4"/>
    <x v="4"/>
    <n v="10738787.48"/>
    <n v="1044919.65"/>
    <n v="529607.9"/>
    <n v="444956.06000000006"/>
  </r>
  <r>
    <s v="04"/>
    <s v="นครนายก"/>
    <s v="10698"/>
    <s v="รพ.นครนายก"/>
    <s v="รพท."/>
    <s v="S"/>
    <n v="314"/>
    <x v="202"/>
    <x v="11"/>
    <x v="11"/>
    <n v="95773721.909999996"/>
    <n v="29643165.68"/>
    <n v="5127958.92"/>
    <n v="14002904.039999999"/>
  </r>
  <r>
    <s v="04"/>
    <s v="นครนายก"/>
    <s v="10863"/>
    <s v="รพ.ปากพลี"/>
    <s v="รพช."/>
    <s v="F3"/>
    <n v="10"/>
    <x v="203"/>
    <x v="7"/>
    <x v="7"/>
    <n v="10323387.499999998"/>
    <n v="1701220.67"/>
    <n v="203811"/>
    <n v="505119.29000000004"/>
  </r>
  <r>
    <s v="04"/>
    <s v="นครนายก"/>
    <s v="10864"/>
    <s v="รพ.บ้านนา"/>
    <s v="รพช."/>
    <s v="F2"/>
    <n v="70"/>
    <x v="204"/>
    <x v="2"/>
    <x v="2"/>
    <n v="24949453.34"/>
    <n v="2919961.78"/>
    <n v="1462878.8"/>
    <n v="822890.94000000006"/>
  </r>
  <r>
    <s v="04"/>
    <s v="นครนายก"/>
    <s v="10865"/>
    <s v="รพ.องครักษ์"/>
    <s v="รพช."/>
    <s v="F2"/>
    <n v="33"/>
    <x v="205"/>
    <x v="4"/>
    <x v="4"/>
    <n v="17452574.649999999"/>
    <n v="2642385.87"/>
    <n v="656910.24"/>
    <n v="532505.95000000007"/>
  </r>
  <r>
    <s v="04"/>
    <s v="นนทบุรี"/>
    <s v="10686"/>
    <s v="รพ.พระนั่งเกล้า"/>
    <s v="รพศ."/>
    <s v="A"/>
    <n v="606"/>
    <x v="206"/>
    <x v="0"/>
    <x v="0"/>
    <n v="197432691.47"/>
    <n v="118996926.93000001"/>
    <n v="27982279.420000002"/>
    <n v="54570475.360000007"/>
  </r>
  <r>
    <s v="04"/>
    <s v="นนทบุรี"/>
    <s v="10756"/>
    <s v="รพ.บางกรวย"/>
    <s v="รพช."/>
    <s v="F1"/>
    <n v="20"/>
    <x v="207"/>
    <x v="6"/>
    <x v="6"/>
    <n v="27815029.710000001"/>
    <n v="7512590.8200000003"/>
    <n v="635251.43999999994"/>
    <n v="1980027.2200000002"/>
  </r>
  <r>
    <s v="04"/>
    <s v="นนทบุรี"/>
    <s v="10757"/>
    <s v="รพ.บางใหญ่"/>
    <s v="รพช."/>
    <s v="M2"/>
    <n v="80"/>
    <x v="208"/>
    <x v="14"/>
    <x v="14"/>
    <n v="36124320.509999998"/>
    <n v="6103636.6399999997"/>
    <n v="2828200.13"/>
    <n v="4424571.76"/>
  </r>
  <r>
    <s v="04"/>
    <s v="นนทบุรี"/>
    <s v="10758"/>
    <s v="รพ.บางบัวทอง"/>
    <s v="รพช."/>
    <s v="M2"/>
    <n v="60"/>
    <x v="209"/>
    <x v="14"/>
    <x v="14"/>
    <n v="32214299.250000004"/>
    <n v="7221200.8899999997"/>
    <n v="1778603.56"/>
    <n v="2835641.1100000003"/>
  </r>
  <r>
    <s v="04"/>
    <s v="นนทบุรี"/>
    <s v="10759"/>
    <s v="รพ.ไทรน้อย"/>
    <s v="รพช."/>
    <s v="F2"/>
    <n v="58"/>
    <x v="210"/>
    <x v="2"/>
    <x v="2"/>
    <n v="24597719.990000006"/>
    <n v="3781085.61"/>
    <n v="1597552.34"/>
    <n v="1077118.48"/>
  </r>
  <r>
    <s v="04"/>
    <s v="นนทบุรี"/>
    <s v="10760"/>
    <s v="รพ.ปากเกร็ด"/>
    <s v="รพช."/>
    <s v="F1"/>
    <n v="60"/>
    <x v="211"/>
    <x v="3"/>
    <x v="3"/>
    <n v="36449502.75"/>
    <n v="11500963.699999999"/>
    <n v="2885931.68"/>
    <n v="2380202"/>
  </r>
  <r>
    <s v="04"/>
    <s v="นนทบุรี"/>
    <s v="28875"/>
    <s v="รพ.บางบัวทอง ๒"/>
    <s v="รพช."/>
    <s v="F3"/>
    <n v="27"/>
    <x v="212"/>
    <x v="7"/>
    <x v="7"/>
    <n v="7402749.7999999998"/>
    <n v="726755.33"/>
    <n v="468549.78"/>
    <n v="341064.89999999997"/>
  </r>
  <r>
    <s v="04"/>
    <s v="ปทุมธานี"/>
    <s v="10687"/>
    <s v="รพ.ปทุมธานี"/>
    <s v="รพท."/>
    <s v="S"/>
    <n v="408"/>
    <x v="213"/>
    <x v="10"/>
    <x v="10"/>
    <n v="135966190.32000005"/>
    <n v="30580565.289999999"/>
    <n v="7772505.0199999996"/>
    <n v="33216211.730000004"/>
  </r>
  <r>
    <s v="04"/>
    <s v="ปทุมธานี"/>
    <s v="10761"/>
    <s v="รพ.คลองหลวง"/>
    <s v="รพช."/>
    <s v="F2"/>
    <n v="50"/>
    <x v="214"/>
    <x v="9"/>
    <x v="9"/>
    <n v="24961885.049999997"/>
    <n v="4874408.1100000003"/>
    <n v="2324200.67"/>
    <n v="1003676.83"/>
  </r>
  <r>
    <s v="04"/>
    <s v="ปทุมธานี"/>
    <s v="10762"/>
    <s v="รพ.ธัญบุรี"/>
    <s v="รพช."/>
    <s v="M2"/>
    <n v="66"/>
    <x v="215"/>
    <x v="14"/>
    <x v="14"/>
    <n v="26551499.52"/>
    <n v="5597794.6600000001"/>
    <n v="2908665"/>
    <n v="1547251"/>
  </r>
  <r>
    <s v="04"/>
    <s v="ปทุมธานี"/>
    <s v="10763"/>
    <s v="รพ.ประชาธิปัตย์"/>
    <s v="รพช."/>
    <s v="F2"/>
    <n v="33"/>
    <x v="216"/>
    <x v="2"/>
    <x v="2"/>
    <n v="20292883.939999998"/>
    <n v="3317752.88"/>
    <n v="244596.1"/>
    <n v="723600.60000000009"/>
  </r>
  <r>
    <s v="04"/>
    <s v="ปทุมธานี"/>
    <s v="10764"/>
    <s v="รพ.หนองเสือ"/>
    <s v="รพช."/>
    <s v="F2"/>
    <n v="38"/>
    <x v="217"/>
    <x v="2"/>
    <x v="2"/>
    <n v="12758578.98"/>
    <n v="2600704.5099999998"/>
    <n v="779603.9"/>
    <n v="859417.1399999999"/>
  </r>
  <r>
    <s v="04"/>
    <s v="ปทุมธานี"/>
    <s v="10765"/>
    <s v="รพ.ลาดหลุมแก้ว"/>
    <s v="รพช."/>
    <s v="F2"/>
    <n v="30"/>
    <x v="218"/>
    <x v="4"/>
    <x v="4"/>
    <n v="17105601.25"/>
    <n v="2372548.14"/>
    <n v="214481"/>
    <n v="419567.44999999995"/>
  </r>
  <r>
    <s v="04"/>
    <s v="ปทุมธานี"/>
    <s v="10766"/>
    <s v="รพ.ลำลูกกา"/>
    <s v="รพช."/>
    <s v="F2"/>
    <n v="35"/>
    <x v="219"/>
    <x v="2"/>
    <x v="2"/>
    <n v="22668889.629999999"/>
    <n v="4422099.54"/>
    <n v="1030776"/>
    <n v="1092619.22"/>
  </r>
  <r>
    <s v="04"/>
    <s v="ปทุมธานี"/>
    <s v="10767"/>
    <s v="รพ.สามโคก"/>
    <s v="รพช."/>
    <s v="F2"/>
    <n v="38"/>
    <x v="220"/>
    <x v="4"/>
    <x v="4"/>
    <n v="11344840.899999999"/>
    <n v="1601113.82"/>
    <n v="0"/>
    <n v="292117.46999999997"/>
  </r>
  <r>
    <s v="04"/>
    <s v="พระนครศรีอยุธยา"/>
    <s v="10660"/>
    <s v="รพ.พระนครศรีอยุธยา"/>
    <s v="รพศ."/>
    <s v="A"/>
    <n v="524"/>
    <x v="221"/>
    <x v="0"/>
    <x v="0"/>
    <n v="169426222.95999998"/>
    <n v="66281090.939999998"/>
    <n v="22570990.859999999"/>
    <n v="34752980.620000005"/>
  </r>
  <r>
    <s v="04"/>
    <s v="พระนครศรีอยุธยา"/>
    <s v="10688"/>
    <s v="รพ.เสนา"/>
    <s v="รพท."/>
    <s v="M1"/>
    <n v="208"/>
    <x v="222"/>
    <x v="1"/>
    <x v="1"/>
    <n v="63150835.74000001"/>
    <n v="14082855.01"/>
    <n v="3376101.58"/>
    <n v="7420801.21"/>
  </r>
  <r>
    <s v="04"/>
    <s v="พระนครศรีอยุธยา"/>
    <s v="10768"/>
    <s v="รพ.ท่าเรือ"/>
    <s v="รพช."/>
    <s v="F2"/>
    <n v="30"/>
    <x v="223"/>
    <x v="4"/>
    <x v="4"/>
    <n v="17378836.399999999"/>
    <n v="2057579.01"/>
    <n v="670280.73"/>
    <n v="874739.41"/>
  </r>
  <r>
    <s v="04"/>
    <s v="พระนครศรีอยุธยา"/>
    <s v="10769"/>
    <s v="รพ.สมเด็จพระสังฆราช(นครหลวง)"/>
    <s v="รพช."/>
    <s v="F2"/>
    <n v="66"/>
    <x v="224"/>
    <x v="4"/>
    <x v="4"/>
    <n v="12630488.9"/>
    <n v="2436676.7999999998"/>
    <n v="753957.83"/>
    <n v="484765.56"/>
  </r>
  <r>
    <s v="04"/>
    <s v="พระนครศรีอยุธยา"/>
    <s v="10770"/>
    <s v="รพ.บางไทร"/>
    <s v="รพช."/>
    <s v="F2"/>
    <n v="24"/>
    <x v="225"/>
    <x v="4"/>
    <x v="4"/>
    <n v="12897681.970000001"/>
    <n v="2281120.9300000002"/>
    <n v="730273.87"/>
    <n v="467574.31"/>
  </r>
  <r>
    <s v="04"/>
    <s v="พระนครศรีอยุธยา"/>
    <s v="10771"/>
    <s v="รพ.บางบาล"/>
    <s v="รพช."/>
    <s v="F2"/>
    <n v="84"/>
    <x v="226"/>
    <x v="4"/>
    <x v="4"/>
    <n v="11269050.68"/>
    <n v="894085.3"/>
    <n v="654995.75"/>
    <n v="466226.64"/>
  </r>
  <r>
    <s v="04"/>
    <s v="พระนครศรีอยุธยา"/>
    <s v="10772"/>
    <s v="รพ.บางปะอิน"/>
    <s v="รพช."/>
    <s v="M2"/>
    <n v="30"/>
    <x v="227"/>
    <x v="14"/>
    <x v="14"/>
    <n v="27824995.909999996"/>
    <n v="6927075.4000000004"/>
    <n v="1795542.58"/>
    <n v="1325990.78"/>
  </r>
  <r>
    <s v="04"/>
    <s v="พระนครศรีอยุธยา"/>
    <s v="10773"/>
    <s v="รพ.บางปะหัน"/>
    <s v="รพช."/>
    <s v="F2"/>
    <n v="30"/>
    <x v="228"/>
    <x v="4"/>
    <x v="4"/>
    <n v="9038111.1000000015"/>
    <n v="4414153.5199999996"/>
    <n v="1236549.2"/>
    <n v="991368.82000000007"/>
  </r>
  <r>
    <s v="04"/>
    <s v="พระนครศรีอยุธยา"/>
    <s v="10774"/>
    <s v="รพ.ผักไห่"/>
    <s v="รพช."/>
    <s v="F2"/>
    <n v="31"/>
    <x v="229"/>
    <x v="4"/>
    <x v="4"/>
    <n v="12604447.559999999"/>
    <n v="2007038.44"/>
    <n v="1326805.5"/>
    <n v="370783.07"/>
  </r>
  <r>
    <s v="04"/>
    <s v="พระนครศรีอยุธยา"/>
    <s v="10775"/>
    <s v="รพ.ภาชี"/>
    <s v="รพช."/>
    <s v="F2"/>
    <n v="46"/>
    <x v="230"/>
    <x v="4"/>
    <x v="4"/>
    <n v="12009254.73"/>
    <n v="913709"/>
    <n v="307001"/>
    <n v="330550.22000000003"/>
  </r>
  <r>
    <s v="04"/>
    <s v="พระนครศรีอยุธยา"/>
    <s v="10776"/>
    <s v="รพ.ลาดบัวหลวง"/>
    <s v="รพช."/>
    <s v="F2"/>
    <n v="30"/>
    <x v="231"/>
    <x v="4"/>
    <x v="4"/>
    <n v="13398334.800000001"/>
    <n v="1836684.77"/>
    <n v="425958"/>
    <n v="367477.61"/>
  </r>
  <r>
    <s v="04"/>
    <s v="พระนครศรีอยุธยา"/>
    <s v="10777"/>
    <s v="รพ.วังน้อย"/>
    <s v="รพช."/>
    <s v="F1"/>
    <n v="40"/>
    <x v="232"/>
    <x v="6"/>
    <x v="6"/>
    <n v="19410325.57"/>
    <n v="2085415.18"/>
    <n v="1303007.8"/>
    <n v="1468412.56"/>
  </r>
  <r>
    <s v="04"/>
    <s v="พระนครศรีอยุธยา"/>
    <s v="10778"/>
    <s v="รพ.บางซ้าย"/>
    <s v="รพช."/>
    <s v="F3"/>
    <n v="31"/>
    <x v="233"/>
    <x v="7"/>
    <x v="7"/>
    <n v="7783077.5500000007"/>
    <n v="580215.56999999995"/>
    <n v="112493.5"/>
    <n v="146162.1"/>
  </r>
  <r>
    <s v="04"/>
    <s v="พระนครศรีอยุธยา"/>
    <s v="10779"/>
    <s v="รพ.อุทัย"/>
    <s v="รพช."/>
    <s v="F2"/>
    <n v="10"/>
    <x v="234"/>
    <x v="4"/>
    <x v="4"/>
    <n v="15726635.950000001"/>
    <n v="2001405.21"/>
    <n v="1067589.58"/>
    <n v="649562.19000000006"/>
  </r>
  <r>
    <s v="04"/>
    <s v="พระนครศรีอยุธยา"/>
    <s v="10780"/>
    <s v="รพ.มหาราช"/>
    <s v="รพช."/>
    <s v="F3"/>
    <n v="24"/>
    <x v="235"/>
    <x v="7"/>
    <x v="7"/>
    <n v="9192960.8999999985"/>
    <n v="587969.54"/>
    <n v="454904.3"/>
    <n v="705786.22"/>
  </r>
  <r>
    <s v="04"/>
    <s v="พระนครศรีอยุธยา"/>
    <s v="10781"/>
    <s v="รพ.บ้านแพรก"/>
    <s v="รพช."/>
    <s v="F3"/>
    <n v="24"/>
    <x v="236"/>
    <x v="7"/>
    <x v="7"/>
    <n v="9705612.1600000001"/>
    <n v="850857.96"/>
    <n v="507831"/>
    <n v="334924.24"/>
  </r>
  <r>
    <s v="04"/>
    <s v="ลพบุรี"/>
    <s v="10690"/>
    <s v="รพ.พระนารายณ์มหาราช"/>
    <s v="รพท."/>
    <s v="S"/>
    <n v="428"/>
    <x v="237"/>
    <x v="10"/>
    <x v="10"/>
    <n v="146560121.35000002"/>
    <n v="46495111.149999999"/>
    <n v="8794473.9499999993"/>
    <n v="24657525.969999999"/>
  </r>
  <r>
    <s v="04"/>
    <s v="ลพบุรี"/>
    <s v="10691"/>
    <s v="รพ.บ้านหมี่"/>
    <s v="รพท."/>
    <s v="M1"/>
    <n v="258"/>
    <x v="238"/>
    <x v="1"/>
    <x v="1"/>
    <n v="59836955.399999999"/>
    <n v="10568020.49"/>
    <n v="2219655"/>
    <n v="3837731.84"/>
  </r>
  <r>
    <s v="04"/>
    <s v="ลพบุรี"/>
    <s v="10789"/>
    <s v="รพ.พัฒนานิคม"/>
    <s v="รพช."/>
    <s v="F2"/>
    <n v="66"/>
    <x v="239"/>
    <x v="2"/>
    <x v="2"/>
    <n v="20490156.18"/>
    <n v="4102245.96"/>
    <n v="2053655"/>
    <n v="1103204.92"/>
  </r>
  <r>
    <s v="04"/>
    <s v="ลพบุรี"/>
    <s v="10790"/>
    <s v="รพ.โคกสำโรง"/>
    <s v="รพช."/>
    <s v="M2"/>
    <n v="123"/>
    <x v="240"/>
    <x v="5"/>
    <x v="5"/>
    <n v="26583440.57"/>
    <n v="5745486.9400000004"/>
    <n v="2056057.7"/>
    <n v="2652834.2199999997"/>
  </r>
  <r>
    <s v="04"/>
    <s v="ลพบุรี"/>
    <s v="10791"/>
    <s v="รพ.ชัยบาดาล"/>
    <s v="รพช."/>
    <s v="M2"/>
    <n v="154"/>
    <x v="241"/>
    <x v="5"/>
    <x v="5"/>
    <n v="42357384.259999998"/>
    <n v="7866489.4500000002"/>
    <n v="2621906.2799999998"/>
    <n v="5007781.6000000006"/>
  </r>
  <r>
    <s v="04"/>
    <s v="ลพบุรี"/>
    <s v="10792"/>
    <s v="รพ.ท่าวุ้ง"/>
    <s v="รพช."/>
    <s v="F2"/>
    <n v="53"/>
    <x v="242"/>
    <x v="2"/>
    <x v="2"/>
    <n v="15865113.699999999"/>
    <n v="1902047.23"/>
    <n v="917066.6"/>
    <n v="795671.92999999993"/>
  </r>
  <r>
    <s v="04"/>
    <s v="ลพบุรี"/>
    <s v="10793"/>
    <s v="รพ.ท่าหลวง"/>
    <s v="รพช."/>
    <s v="F2"/>
    <n v="31"/>
    <x v="243"/>
    <x v="4"/>
    <x v="4"/>
    <n v="14249489.75"/>
    <n v="1651934.35"/>
    <n v="579666"/>
    <n v="606322.13"/>
  </r>
  <r>
    <s v="04"/>
    <s v="ลพบุรี"/>
    <s v="10794"/>
    <s v="รพ.สระโบสถ์"/>
    <s v="รพช."/>
    <s v="F3"/>
    <n v="30"/>
    <x v="244"/>
    <x v="7"/>
    <x v="7"/>
    <n v="10184586.75"/>
    <n v="1162869.82"/>
    <n v="588010.5"/>
    <n v="406101.64"/>
  </r>
  <r>
    <s v="04"/>
    <s v="ลพบุรี"/>
    <s v="10795"/>
    <s v="รพ.โคกเจริญ"/>
    <s v="รพช."/>
    <s v="F2"/>
    <n v="30"/>
    <x v="245"/>
    <x v="4"/>
    <x v="4"/>
    <n v="11746328.600000001"/>
    <n v="959732.8"/>
    <n v="620989.9"/>
    <n v="392250.06000000006"/>
  </r>
  <r>
    <s v="04"/>
    <s v="ลพบุรี"/>
    <s v="10796"/>
    <s v="รพ.ลำสนธิ"/>
    <s v="รพช."/>
    <s v="F2"/>
    <n v="30"/>
    <x v="246"/>
    <x v="4"/>
    <x v="4"/>
    <n v="11632902.189999999"/>
    <n v="1135453.31"/>
    <n v="346750"/>
    <n v="474778.97"/>
  </r>
  <r>
    <s v="04"/>
    <s v="ลพบุรี"/>
    <s v="10797"/>
    <s v="รพ.หนองม่วง"/>
    <s v="รพช."/>
    <s v="F2"/>
    <n v="35"/>
    <x v="247"/>
    <x v="4"/>
    <x v="4"/>
    <n v="12213706.520000001"/>
    <n v="1975715.44"/>
    <n v="814974"/>
    <n v="681656.29"/>
  </r>
  <r>
    <s v="04"/>
    <s v="สระบุรี"/>
    <s v="10661"/>
    <s v="รพ.สระบุรี"/>
    <s v="รพศ."/>
    <s v="A"/>
    <n v="700"/>
    <x v="248"/>
    <x v="0"/>
    <x v="0"/>
    <n v="210071868.89999995"/>
    <n v="98161587.849999994"/>
    <n v="12459437.24"/>
    <n v="53381726.07"/>
  </r>
  <r>
    <s v="04"/>
    <s v="สระบุรี"/>
    <s v="10695"/>
    <s v="รพ.พระพุทธบาท"/>
    <s v="รพท."/>
    <s v="M1"/>
    <n v="315"/>
    <x v="249"/>
    <x v="1"/>
    <x v="1"/>
    <n v="92772310.239999995"/>
    <n v="18529817.530000001"/>
    <n v="2148724.6800000002"/>
    <n v="16130964.1"/>
  </r>
  <r>
    <s v="04"/>
    <s v="สระบุรี"/>
    <s v="10807"/>
    <s v="รพ.แก่งคอย"/>
    <s v="รพช."/>
    <s v="F1"/>
    <n v="77"/>
    <x v="250"/>
    <x v="3"/>
    <x v="3"/>
    <n v="27735946.249999996"/>
    <n v="2991018.19"/>
    <n v="1350798.13"/>
    <n v="2296701.2999999998"/>
  </r>
  <r>
    <s v="04"/>
    <s v="สระบุรี"/>
    <s v="10808"/>
    <s v="รพ.หนองแค"/>
    <s v="รพช."/>
    <s v="F2"/>
    <n v="69"/>
    <x v="251"/>
    <x v="2"/>
    <x v="2"/>
    <n v="19908406.789999999"/>
    <n v="3294253.34"/>
    <n v="1224944.28"/>
    <n v="791992.42"/>
  </r>
  <r>
    <s v="04"/>
    <s v="สระบุรี"/>
    <s v="10809"/>
    <s v="รพ.วิหารแดง"/>
    <s v="รพช."/>
    <s v="F2"/>
    <n v="49"/>
    <x v="252"/>
    <x v="4"/>
    <x v="4"/>
    <n v="14774590.210000001"/>
    <n v="1465806.7"/>
    <n v="702913"/>
    <n v="676416.81"/>
  </r>
  <r>
    <s v="04"/>
    <s v="สระบุรี"/>
    <s v="10810"/>
    <s v="รพ.หนองแซง"/>
    <s v="รพช."/>
    <s v="F2"/>
    <n v="24"/>
    <x v="253"/>
    <x v="4"/>
    <x v="4"/>
    <n v="8951549.3000000007"/>
    <n v="419243.77"/>
    <n v="310848.26"/>
    <n v="161887.19"/>
  </r>
  <r>
    <s v="04"/>
    <s v="สระบุรี"/>
    <s v="10811"/>
    <s v="รพ.บ้านหมอ"/>
    <s v="รพช."/>
    <s v="F2"/>
    <n v="35"/>
    <x v="254"/>
    <x v="4"/>
    <x v="4"/>
    <n v="15292219.169999998"/>
    <n v="1857189.06"/>
    <n v="525235.51"/>
    <n v="676300.05"/>
  </r>
  <r>
    <s v="04"/>
    <s v="สระบุรี"/>
    <s v="10812"/>
    <s v="รพ.ดอนพุด"/>
    <s v="รพช."/>
    <s v="F3"/>
    <n v="15"/>
    <x v="255"/>
    <x v="7"/>
    <x v="7"/>
    <n v="9106076.1199999992"/>
    <n v="431152.22"/>
    <n v="228338.98"/>
    <n v="309597.59999999998"/>
  </r>
  <r>
    <s v="04"/>
    <s v="สระบุรี"/>
    <s v="10813"/>
    <s v="รพ.หนองโดน"/>
    <s v="รพช."/>
    <s v="F3"/>
    <n v="20"/>
    <x v="256"/>
    <x v="7"/>
    <x v="7"/>
    <n v="10962694.6"/>
    <n v="1640616.36"/>
    <n v="121045"/>
    <n v="266643.27"/>
  </r>
  <r>
    <s v="04"/>
    <s v="สระบุรี"/>
    <s v="10814"/>
    <s v="รพ.เสาไห้เฉลิมพระเกียรติ80พรรษา"/>
    <s v="รพช."/>
    <s v="F2"/>
    <n v="49"/>
    <x v="257"/>
    <x v="4"/>
    <x v="4"/>
    <n v="17403507.490000002"/>
    <n v="1943062.23"/>
    <n v="1558871.5"/>
    <n v="706425.8"/>
  </r>
  <r>
    <s v="04"/>
    <s v="สระบุรี"/>
    <s v="10815"/>
    <s v="รพ.มวกเหล็ก"/>
    <s v="รพช."/>
    <s v="F2"/>
    <n v="37"/>
    <x v="258"/>
    <x v="2"/>
    <x v="2"/>
    <n v="17089101.68"/>
    <n v="1388716.03"/>
    <n v="1021333.75"/>
    <n v="941688.9"/>
  </r>
  <r>
    <s v="04"/>
    <s v="สระบุรี"/>
    <s v="10816"/>
    <s v="รพ.วังม่วงสัทธรรม"/>
    <s v="รพช."/>
    <s v="F2"/>
    <n v="39"/>
    <x v="259"/>
    <x v="4"/>
    <x v="4"/>
    <n v="12718759.6"/>
    <n v="1692445.96"/>
    <n v="592357.27"/>
    <n v="434248.48"/>
  </r>
  <r>
    <s v="04"/>
    <s v="สิงห์บุรี"/>
    <s v="10692"/>
    <s v="รพ.สิงห์บุรี"/>
    <s v="รพท."/>
    <s v="S"/>
    <n v="282"/>
    <x v="260"/>
    <x v="11"/>
    <x v="11"/>
    <n v="84831491.709999993"/>
    <n v="24119380.59"/>
    <n v="2693915.15"/>
    <n v="10602037.57"/>
  </r>
  <r>
    <s v="04"/>
    <s v="สิงห์บุรี"/>
    <s v="10693"/>
    <s v="รพ.อินทร์บุรี"/>
    <s v="รพท."/>
    <s v="M1"/>
    <n v="150"/>
    <x v="261"/>
    <x v="17"/>
    <x v="17"/>
    <n v="58493341.299999997"/>
    <n v="9554875.4900000002"/>
    <n v="1535569"/>
    <n v="4227545.3"/>
  </r>
  <r>
    <s v="04"/>
    <s v="สิงห์บุรี"/>
    <s v="10798"/>
    <s v="รพ.บางระจัน"/>
    <s v="รพช."/>
    <s v="F2"/>
    <n v="30"/>
    <x v="262"/>
    <x v="4"/>
    <x v="4"/>
    <n v="13784566.080000002"/>
    <n v="1845656.55"/>
    <n v="246959"/>
    <n v="420768.87000000005"/>
  </r>
  <r>
    <s v="04"/>
    <s v="สิงห์บุรี"/>
    <s v="10799"/>
    <s v="รพ.ค่ายบางระจัน"/>
    <s v="รพช."/>
    <s v="F2"/>
    <n v="30"/>
    <x v="263"/>
    <x v="4"/>
    <x v="4"/>
    <n v="12412391.699999999"/>
    <n v="1358154.11"/>
    <n v="462670.4"/>
    <n v="390744.59"/>
  </r>
  <r>
    <s v="04"/>
    <s v="สิงห์บุรี"/>
    <s v="10800"/>
    <s v="รพ.พรหมบุรี"/>
    <s v="รพช."/>
    <s v="F3"/>
    <n v="28"/>
    <x v="264"/>
    <x v="7"/>
    <x v="7"/>
    <n v="6816282"/>
    <n v="579755.6"/>
    <n v="324789.02"/>
    <n v="237755.97"/>
  </r>
  <r>
    <s v="04"/>
    <s v="สิงห์บุรี"/>
    <s v="10801"/>
    <s v="รพ.ท่าช้าง"/>
    <s v="รพช."/>
    <s v="F2"/>
    <n v="30"/>
    <x v="265"/>
    <x v="4"/>
    <x v="4"/>
    <n v="8331375.9700000007"/>
    <n v="716798.3"/>
    <n v="0"/>
    <n v="198894.97999999998"/>
  </r>
  <r>
    <s v="04"/>
    <s v="อ่างทอง"/>
    <s v="10689"/>
    <s v="รพ.อ่างทอง"/>
    <s v="รพท."/>
    <s v="S"/>
    <n v="324"/>
    <x v="266"/>
    <x v="11"/>
    <x v="11"/>
    <n v="91674025.049999982"/>
    <n v="21713573.82"/>
    <n v="3876326.99"/>
    <n v="11107568.35"/>
  </r>
  <r>
    <s v="04"/>
    <s v="อ่างทอง"/>
    <s v="10782"/>
    <s v="รพ.ไชโย"/>
    <s v="รพช."/>
    <s v="F2"/>
    <n v="38"/>
    <x v="267"/>
    <x v="4"/>
    <x v="4"/>
    <n v="10949485.5"/>
    <n v="1326570.44"/>
    <n v="334324.95"/>
    <n v="358165.42"/>
  </r>
  <r>
    <s v="04"/>
    <s v="อ่างทอง"/>
    <s v="10784"/>
    <s v="รพ.ป่าโมก"/>
    <s v="รพช."/>
    <s v="F2"/>
    <n v="54"/>
    <x v="268"/>
    <x v="4"/>
    <x v="4"/>
    <n v="15952537.869999999"/>
    <n v="2073368.32"/>
    <n v="419857.35"/>
    <n v="684328.33000000007"/>
  </r>
  <r>
    <s v="04"/>
    <s v="อ่างทอง"/>
    <s v="10785"/>
    <s v="รพ.โพธิ์ทอง"/>
    <s v="รพช."/>
    <s v="F2"/>
    <n v="81"/>
    <x v="269"/>
    <x v="2"/>
    <x v="2"/>
    <n v="19853157.990000002"/>
    <n v="2566554.25"/>
    <n v="505049.15"/>
    <n v="836349.35000000009"/>
  </r>
  <r>
    <s v="04"/>
    <s v="อ่างทอง"/>
    <s v="10786"/>
    <s v="รพ.แสวงหา"/>
    <s v="รพช."/>
    <s v="F2"/>
    <n v="48"/>
    <x v="270"/>
    <x v="4"/>
    <x v="4"/>
    <n v="13723735.799999999"/>
    <n v="2256404.2999999998"/>
    <n v="534519.1"/>
    <n v="569131.79"/>
  </r>
  <r>
    <s v="04"/>
    <s v="อ่างทอง"/>
    <s v="10787"/>
    <s v="รพ.วิเศษชัยชาญ"/>
    <s v="รพช."/>
    <s v="F1"/>
    <n v="97"/>
    <x v="271"/>
    <x v="6"/>
    <x v="6"/>
    <n v="29108618.73"/>
    <n v="3700071.7"/>
    <n v="1117572.8799999999"/>
    <n v="1301870.1499999999"/>
  </r>
  <r>
    <s v="04"/>
    <s v="อ่างทอง"/>
    <s v="10788"/>
    <s v="รพ.สามโก้"/>
    <s v="รพช."/>
    <s v="F3"/>
    <n v="36"/>
    <x v="272"/>
    <x v="7"/>
    <x v="7"/>
    <n v="10779594.469999999"/>
    <n v="1072169.7"/>
    <n v="304810"/>
    <n v="319577.47000000003"/>
  </r>
  <r>
    <s v="05"/>
    <s v="เพชรบุรี"/>
    <s v="10736"/>
    <s v="รพ.พระจอมเกล้า"/>
    <s v="รพท."/>
    <s v="S"/>
    <n v="489"/>
    <x v="273"/>
    <x v="10"/>
    <x v="10"/>
    <n v="135982136.08000001"/>
    <n v="48804429.640000001"/>
    <n v="2828805.26"/>
    <n v="13355345.279999999"/>
  </r>
  <r>
    <s v="05"/>
    <s v="เพชรบุรี"/>
    <s v="11308"/>
    <s v="รพ.เขาย้อย"/>
    <s v="รพช."/>
    <s v="F2"/>
    <n v="30"/>
    <x v="274"/>
    <x v="4"/>
    <x v="4"/>
    <n v="17066906.43"/>
    <n v="2897693.14"/>
    <n v="1538030.46"/>
    <n v="764427.78"/>
  </r>
  <r>
    <s v="05"/>
    <s v="เพชรบุรี"/>
    <s v="11309"/>
    <s v="รพ.หนองหญ้าปล้อง"/>
    <s v="รพช."/>
    <s v="F2"/>
    <n v="28"/>
    <x v="275"/>
    <x v="4"/>
    <x v="4"/>
    <n v="12364695.450000001"/>
    <n v="814505"/>
    <n v="321594"/>
    <n v="242758.28000000003"/>
  </r>
  <r>
    <s v="05"/>
    <s v="เพชรบุรี"/>
    <s v="11310"/>
    <s v="รพ.ชะอำ"/>
    <s v="รพช."/>
    <s v="M2"/>
    <n v="84"/>
    <x v="276"/>
    <x v="14"/>
    <x v="14"/>
    <n v="27208657.669999998"/>
    <n v="5970811.9199999999"/>
    <n v="2576171.61"/>
    <n v="1275905.9100000001"/>
  </r>
  <r>
    <s v="05"/>
    <s v="เพชรบุรี"/>
    <s v="11311"/>
    <s v="รพ.ท่ายาง"/>
    <s v="รพช."/>
    <s v="F1"/>
    <n v="74"/>
    <x v="277"/>
    <x v="3"/>
    <x v="3"/>
    <n v="26089066.420000009"/>
    <n v="4604431.93"/>
    <n v="2008648.97"/>
    <n v="1136394.5799999998"/>
  </r>
  <r>
    <s v="05"/>
    <s v="เพชรบุรี"/>
    <s v="11312"/>
    <s v="รพ.บ้านลาด"/>
    <s v="รพช."/>
    <s v="F2"/>
    <n v="30"/>
    <x v="278"/>
    <x v="2"/>
    <x v="2"/>
    <n v="19581382.600000001"/>
    <n v="2892606.48"/>
    <n v="913823.1"/>
    <n v="537611.68000000005"/>
  </r>
  <r>
    <s v="05"/>
    <s v="เพชรบุรี"/>
    <s v="11313"/>
    <s v="รพ.บ้านแหลม"/>
    <s v="รพช."/>
    <s v="F2"/>
    <n v="30"/>
    <x v="279"/>
    <x v="2"/>
    <x v="2"/>
    <n v="15735515.329999998"/>
    <n v="2413225.64"/>
    <n v="1201671.96"/>
    <n v="456482.76999999996"/>
  </r>
  <r>
    <s v="05"/>
    <s v="เพชรบุรี"/>
    <s v="11314"/>
    <s v="รพ.แก่งกระจาน"/>
    <s v="รพช."/>
    <s v="F2"/>
    <n v="30"/>
    <x v="280"/>
    <x v="4"/>
    <x v="4"/>
    <n v="11884727.800000001"/>
    <n v="1382880.92"/>
    <n v="590214.46"/>
    <n v="491899.89999999997"/>
  </r>
  <r>
    <s v="05"/>
    <s v="กาญจนบุรี"/>
    <s v="10731"/>
    <s v="รพ.พหลพลพยุหเสนา"/>
    <s v="รพท."/>
    <s v="S"/>
    <n v="540"/>
    <x v="281"/>
    <x v="10"/>
    <x v="10"/>
    <n v="142235529.55000001"/>
    <n v="84050036.969999999"/>
    <n v="10983287.4"/>
    <n v="23337253.030000001"/>
  </r>
  <r>
    <s v="05"/>
    <s v="กาญจนบุรี"/>
    <s v="10732"/>
    <s v="รพ.มะการักษ์"/>
    <s v="รพท."/>
    <s v="M1"/>
    <n v="252"/>
    <x v="282"/>
    <x v="1"/>
    <x v="1"/>
    <n v="80803135.25"/>
    <n v="24507973.030000001"/>
    <n v="3079321.59"/>
    <n v="14562901.959999999"/>
  </r>
  <r>
    <s v="05"/>
    <s v="กาญจนบุรี"/>
    <s v="11278"/>
    <s v="รพ.ไทรโยค"/>
    <s v="รพช."/>
    <s v="F2"/>
    <n v="58"/>
    <x v="283"/>
    <x v="4"/>
    <x v="4"/>
    <n v="13920310.610000001"/>
    <n v="3279767.31"/>
    <n v="1209768.5"/>
    <n v="836554.39999999991"/>
  </r>
  <r>
    <s v="05"/>
    <s v="กาญจนบุรี"/>
    <s v="11279"/>
    <s v="รพ.สมเด็จพระปิยมหาราชรมณียเขต"/>
    <s v="รพช."/>
    <s v="F2"/>
    <n v="30"/>
    <x v="284"/>
    <x v="4"/>
    <x v="4"/>
    <n v="9536738.4000000004"/>
    <n v="1109622.45"/>
    <n v="519527.9"/>
    <n v="209556.35"/>
  </r>
  <r>
    <s v="05"/>
    <s v="กาญจนบุรี"/>
    <s v="11280"/>
    <s v="รพ.บ่อพลอย"/>
    <s v="รพช."/>
    <s v="F1"/>
    <n v="67"/>
    <x v="285"/>
    <x v="6"/>
    <x v="6"/>
    <n v="21870385.110000003"/>
    <n v="4320444.09"/>
    <n v="1096569.6200000001"/>
    <n v="1228559.43"/>
  </r>
  <r>
    <s v="05"/>
    <s v="กาญจนบุรี"/>
    <s v="11281"/>
    <s v="รพ.ท่ากระดาน"/>
    <s v="รพช."/>
    <s v="F2"/>
    <n v="30"/>
    <x v="286"/>
    <x v="4"/>
    <x v="4"/>
    <n v="8472222.3599999994"/>
    <n v="620034.17000000004"/>
    <n v="345786.05"/>
    <n v="306820.42"/>
  </r>
  <r>
    <s v="05"/>
    <s v="กาญจนบุรี"/>
    <s v="11282"/>
    <s v="รพ.สมเด็จพระสังฆราชองค์ที่ ๑๙"/>
    <s v="รพช."/>
    <s v="M2"/>
    <n v="120"/>
    <x v="287"/>
    <x v="5"/>
    <x v="5"/>
    <n v="43392086.399999999"/>
    <n v="10068863.73"/>
    <n v="2308821.2000000002"/>
    <n v="2809813.4400000004"/>
  </r>
  <r>
    <s v="05"/>
    <s v="กาญจนบุรี"/>
    <s v="11283"/>
    <s v="รพ.ทองผาภูมิ"/>
    <s v="รพช."/>
    <s v="M2"/>
    <n v="94"/>
    <x v="288"/>
    <x v="14"/>
    <x v="14"/>
    <n v="27263808.050000004"/>
    <n v="3309712.9"/>
    <n v="1928040.34"/>
    <n v="1674033.67"/>
  </r>
  <r>
    <s v="05"/>
    <s v="กาญจนบุรี"/>
    <s v="11284"/>
    <s v="รพ.สังขละบุรี"/>
    <s v="รพช."/>
    <s v="F2"/>
    <n v="30"/>
    <x v="289"/>
    <x v="4"/>
    <x v="4"/>
    <n v="14370497.219999999"/>
    <n v="2107032.62"/>
    <n v="774144.85"/>
    <n v="664298.13"/>
  </r>
  <r>
    <s v="05"/>
    <s v="กาญจนบุรี"/>
    <s v="11285"/>
    <s v="รพ.เจ้าคุณไพบูลย์พนมทวน"/>
    <s v="รพช."/>
    <s v="F2"/>
    <n v="63"/>
    <x v="290"/>
    <x v="2"/>
    <x v="2"/>
    <n v="20448493.619999997"/>
    <n v="4068057.54"/>
    <n v="1174307.75"/>
    <n v="1366070.35"/>
  </r>
  <r>
    <s v="05"/>
    <s v="กาญจนบุรี"/>
    <s v="11286"/>
    <s v="รพ.เลาขวัญ"/>
    <s v="รพช."/>
    <s v="F2"/>
    <n v="46"/>
    <x v="291"/>
    <x v="2"/>
    <x v="2"/>
    <n v="14051422.129999999"/>
    <n v="2697472.94"/>
    <n v="711857.32"/>
    <n v="804353.13"/>
  </r>
  <r>
    <s v="05"/>
    <s v="กาญจนบุรี"/>
    <s v="11287"/>
    <s v="รพ.ด่านมะขามเตี้ย"/>
    <s v="รพช."/>
    <s v="F2"/>
    <n v="30"/>
    <x v="292"/>
    <x v="4"/>
    <x v="4"/>
    <n v="14295419"/>
    <n v="2622145.46"/>
    <n v="581366.13"/>
    <n v="765395.71"/>
  </r>
  <r>
    <s v="05"/>
    <s v="กาญจนบุรี"/>
    <s v="11288"/>
    <s v="รพ.สถานพระบารมี"/>
    <s v="รพช."/>
    <s v="F2"/>
    <n v="30"/>
    <x v="293"/>
    <x v="4"/>
    <x v="4"/>
    <n v="13140850.329999998"/>
    <n v="1845906.33"/>
    <n v="544318"/>
    <n v="531480.11"/>
  </r>
  <r>
    <s v="05"/>
    <s v="กาญจนบุรี"/>
    <s v="14136"/>
    <s v="รพ.ศุกร์ศิริศรีสวัสดิ์"/>
    <s v="รพช."/>
    <s v="F3"/>
    <n v="16"/>
    <x v="294"/>
    <x v="7"/>
    <x v="7"/>
    <n v="5948043"/>
    <n v="387770.38"/>
    <n v="90908"/>
    <n v="78937"/>
  </r>
  <r>
    <s v="05"/>
    <s v="กาญจนบุรี"/>
    <s v="21948"/>
    <s v="รพ.ห้วยกระเจา เฉลิมพระเกียรติ 80 พรรษา"/>
    <s v="รพช."/>
    <s v="F2"/>
    <n v="34"/>
    <x v="295"/>
    <x v="4"/>
    <x v="4"/>
    <n v="11327274.390000001"/>
    <n v="1604861.44"/>
    <n v="758274.35"/>
    <n v="596067.28"/>
  </r>
  <r>
    <s v="05"/>
    <s v="นครปฐม"/>
    <s v="10679"/>
    <s v="รพ.นครปฐม"/>
    <s v="รพศ."/>
    <s v="A"/>
    <n v="860"/>
    <x v="296"/>
    <x v="8"/>
    <x v="8"/>
    <n v="229282052.39000008"/>
    <n v="110463605.11"/>
    <n v="10044622"/>
    <n v="56987871.890000008"/>
  </r>
  <r>
    <s v="05"/>
    <s v="นครปฐม"/>
    <s v="11297"/>
    <s v="รพ.กำแพงแสน"/>
    <s v="รพช."/>
    <s v="F1"/>
    <n v="98"/>
    <x v="297"/>
    <x v="3"/>
    <x v="3"/>
    <n v="27708957.52"/>
    <n v="8581241.0800000001"/>
    <n v="1173532.5900000001"/>
    <n v="3450074.7899999996"/>
  </r>
  <r>
    <s v="05"/>
    <s v="นครปฐม"/>
    <s v="11298"/>
    <s v="รพ.นครชัยศรี"/>
    <s v="รพช."/>
    <s v="F2"/>
    <n v="50"/>
    <x v="298"/>
    <x v="2"/>
    <x v="2"/>
    <n v="14843866.419999998"/>
    <n v="3626067.47"/>
    <n v="904520.66"/>
    <n v="1094495.77"/>
  </r>
  <r>
    <s v="05"/>
    <s v="นครปฐม"/>
    <s v="11299"/>
    <s v="รพ.ห้วยพลู"/>
    <s v="รพช."/>
    <s v="F2"/>
    <n v="58"/>
    <x v="299"/>
    <x v="2"/>
    <x v="2"/>
    <n v="24515053.870000001"/>
    <n v="2948077.17"/>
    <n v="781507.63"/>
    <n v="956407.8600000001"/>
  </r>
  <r>
    <s v="05"/>
    <s v="นครปฐม"/>
    <s v="11300"/>
    <s v="รพ.ดอนตูม"/>
    <s v="รพช."/>
    <s v="F2"/>
    <n v="38"/>
    <x v="300"/>
    <x v="2"/>
    <x v="2"/>
    <n v="18074288.670000002"/>
    <n v="3404196.53"/>
    <n v="751078.33"/>
    <n v="2898309.3099999996"/>
  </r>
  <r>
    <s v="05"/>
    <s v="นครปฐม"/>
    <s v="11301"/>
    <s v="รพ.บางเลน"/>
    <s v="รพช."/>
    <s v="F1"/>
    <n v="79"/>
    <x v="301"/>
    <x v="6"/>
    <x v="6"/>
    <n v="15877423.68"/>
    <n v="3758832.55"/>
    <n v="820986.76"/>
    <n v="1054643.57"/>
  </r>
  <r>
    <s v="05"/>
    <s v="นครปฐม"/>
    <s v="11302"/>
    <s v="รพ.สามพราน"/>
    <s v="รพช."/>
    <s v="M2"/>
    <n v="120"/>
    <x v="302"/>
    <x v="5"/>
    <x v="5"/>
    <n v="47799766.939999998"/>
    <n v="16196282.4"/>
    <n v="2482401.2799999998"/>
    <n v="6660085.8500000006"/>
  </r>
  <r>
    <s v="05"/>
    <s v="นครปฐม"/>
    <s v="11303"/>
    <s v="รพ.พุทธมณฑล"/>
    <s v="รพช."/>
    <s v="F2"/>
    <n v="30"/>
    <x v="303"/>
    <x v="4"/>
    <x v="4"/>
    <n v="13179302.67"/>
    <n v="3148571.51"/>
    <n v="968715.38"/>
    <n v="533233.29999999993"/>
  </r>
  <r>
    <s v="05"/>
    <s v="นครปฐม"/>
    <s v="13819"/>
    <s v="รพ.หลวงพ่อเปิ่น"/>
    <s v="รพช."/>
    <s v="F2"/>
    <n v="30"/>
    <x v="304"/>
    <x v="4"/>
    <x v="4"/>
    <n v="14073242.849999998"/>
    <n v="1460040.58"/>
    <n v="504529.45"/>
    <n v="464831.39"/>
  </r>
  <r>
    <s v="05"/>
    <s v="ประจวบคีรีขันธ์"/>
    <s v="10737"/>
    <s v="รพ.ประจวบคีรีขันธ์"/>
    <s v="รพท."/>
    <s v="S"/>
    <n v="278"/>
    <x v="305"/>
    <x v="11"/>
    <x v="11"/>
    <n v="82725567.50999999"/>
    <n v="24327655.98"/>
    <n v="3381136"/>
    <n v="13840037.279999999"/>
  </r>
  <r>
    <s v="05"/>
    <s v="ประจวบคีรีขันธ์"/>
    <s v="11315"/>
    <s v="รพ.กุยบุรี"/>
    <s v="รพช."/>
    <s v="F2"/>
    <n v="36"/>
    <x v="306"/>
    <x v="2"/>
    <x v="2"/>
    <n v="17631832.389999997"/>
    <n v="1719311.08"/>
    <n v="1048911"/>
    <n v="490917.52"/>
  </r>
  <r>
    <s v="05"/>
    <s v="ประจวบคีรีขันธ์"/>
    <s v="11316"/>
    <s v="รพ.ทับสะแก"/>
    <s v="รพช."/>
    <s v="F2"/>
    <n v="60"/>
    <x v="307"/>
    <x v="2"/>
    <x v="2"/>
    <n v="22114923.670000002"/>
    <n v="2701155.54"/>
    <n v="1882733.89"/>
    <n v="797115.32"/>
  </r>
  <r>
    <s v="05"/>
    <s v="ประจวบคีรีขันธ์"/>
    <s v="11317"/>
    <s v="รพ.บางสะพาน"/>
    <s v="รพช."/>
    <s v="M2"/>
    <n v="150"/>
    <x v="308"/>
    <x v="5"/>
    <x v="5"/>
    <n v="35926034.480000004"/>
    <n v="9202763.0199999996"/>
    <n v="2150451.25"/>
    <n v="8833008.0299999993"/>
  </r>
  <r>
    <s v="05"/>
    <s v="ประจวบคีรีขันธ์"/>
    <s v="11318"/>
    <s v="รพ.บางสะพานน้อย"/>
    <s v="รพช."/>
    <s v="F2"/>
    <n v="36"/>
    <x v="309"/>
    <x v="4"/>
    <x v="4"/>
    <n v="14633244.970000001"/>
    <n v="2304416.35"/>
    <n v="765635.14"/>
    <n v="774099.05"/>
  </r>
  <r>
    <s v="05"/>
    <s v="ประจวบคีรีขันธ์"/>
    <s v="11319"/>
    <s v="รพ.ปราณบุรี"/>
    <s v="รพช."/>
    <s v="F2"/>
    <n v="60"/>
    <x v="310"/>
    <x v="2"/>
    <x v="2"/>
    <n v="18901636.09"/>
    <n v="4247058.92"/>
    <n v="1344067.8"/>
    <n v="710244.96"/>
  </r>
  <r>
    <s v="05"/>
    <s v="ประจวบคีรีขันธ์"/>
    <s v="11320"/>
    <s v="รพ.หัวหิน"/>
    <s v="รพท."/>
    <s v="S"/>
    <n v="340"/>
    <x v="311"/>
    <x v="11"/>
    <x v="11"/>
    <n v="95642236.36999999"/>
    <n v="41637896.549999997"/>
    <n v="13482458.02"/>
    <n v="34807596.650000006"/>
  </r>
  <r>
    <s v="05"/>
    <s v="ประจวบคีรีขันธ์"/>
    <s v="11321"/>
    <s v="รพ.สามร้อยยอด"/>
    <s v="รพช."/>
    <s v="F2"/>
    <n v="60"/>
    <x v="312"/>
    <x v="2"/>
    <x v="2"/>
    <n v="22114104.09"/>
    <n v="4064904.11"/>
    <n v="1527893.7"/>
    <n v="1563659.02"/>
  </r>
  <r>
    <s v="05"/>
    <s v="ราชบุรี"/>
    <s v="10677"/>
    <s v="รพ.ราชบุรี"/>
    <s v="รพศ."/>
    <s v="A"/>
    <n v="855"/>
    <x v="313"/>
    <x v="8"/>
    <x v="8"/>
    <n v="259400018.43000001"/>
    <n v="173434486.34"/>
    <n v="16814673.969999999"/>
    <n v="64802836.339999989"/>
  </r>
  <r>
    <s v="05"/>
    <s v="ราชบุรี"/>
    <s v="10728"/>
    <s v="รพ.ดำเนินสะดวก"/>
    <s v="รพท."/>
    <s v="M1"/>
    <n v="272"/>
    <x v="314"/>
    <x v="1"/>
    <x v="1"/>
    <n v="60794311.140000001"/>
    <n v="13067360.050000001"/>
    <n v="4423205.25"/>
    <n v="9083335.6400000006"/>
  </r>
  <r>
    <s v="05"/>
    <s v="ราชบุรี"/>
    <s v="10729"/>
    <s v="รพ.บ้านโป่ง"/>
    <s v="รพท."/>
    <s v="S"/>
    <n v="350"/>
    <x v="315"/>
    <x v="11"/>
    <x v="11"/>
    <n v="89646911.290000007"/>
    <n v="21220930.809999999"/>
    <n v="2167155.11"/>
    <n v="13682688.49"/>
  </r>
  <r>
    <s v="05"/>
    <s v="ราชบุรี"/>
    <s v="10730"/>
    <s v="รพ.โพธาราม"/>
    <s v="รพท."/>
    <s v="M1"/>
    <n v="340"/>
    <x v="316"/>
    <x v="1"/>
    <x v="1"/>
    <n v="76161322.270000011"/>
    <n v="15582118.77"/>
    <n v="2263326.4"/>
    <n v="5978196.7700000005"/>
  </r>
  <r>
    <s v="05"/>
    <s v="ราชบุรี"/>
    <s v="11273"/>
    <s v="รพ.สวนผึ้ง"/>
    <s v="รพช."/>
    <s v="F2"/>
    <n v="60"/>
    <x v="317"/>
    <x v="4"/>
    <x v="4"/>
    <n v="20236642.050000001"/>
    <n v="3250047.89"/>
    <n v="676920.1"/>
    <n v="1686613.28"/>
  </r>
  <r>
    <s v="05"/>
    <s v="ราชบุรี"/>
    <s v="11274"/>
    <s v="รพ.บางแพ"/>
    <s v="รพช."/>
    <s v="F2"/>
    <n v="48"/>
    <x v="318"/>
    <x v="4"/>
    <x v="4"/>
    <n v="17646844.690000001"/>
    <n v="1666056.37"/>
    <n v="731384.92"/>
    <n v="206325.42"/>
  </r>
  <r>
    <s v="05"/>
    <s v="ราชบุรี"/>
    <s v="11275"/>
    <s v="รพ.เจ็ดเสมียน"/>
    <s v="รพช."/>
    <s v="F2"/>
    <n v="34"/>
    <x v="319"/>
    <x v="4"/>
    <x v="4"/>
    <n v="12363031.719999999"/>
    <n v="777020.27"/>
    <n v="912689.57"/>
    <n v="301278.15000000002"/>
  </r>
  <r>
    <s v="05"/>
    <s v="ราชบุรี"/>
    <s v="11276"/>
    <s v="รพ.ปากท่อ"/>
    <s v="รพช."/>
    <s v="F2"/>
    <n v="60"/>
    <x v="320"/>
    <x v="2"/>
    <x v="2"/>
    <n v="22664901.649999999"/>
    <n v="2707753.67"/>
    <n v="1326728.68"/>
    <n v="1273649.53"/>
  </r>
  <r>
    <s v="05"/>
    <s v="ราชบุรี"/>
    <s v="11277"/>
    <s v="รพ.วัดเพลง"/>
    <s v="รพช."/>
    <s v="F2"/>
    <n v="38"/>
    <x v="321"/>
    <x v="4"/>
    <x v="4"/>
    <n v="14009796.25"/>
    <n v="1879119.81"/>
    <n v="818687.9"/>
    <n v="720147.04"/>
  </r>
  <r>
    <s v="05"/>
    <s v="ราชบุรี"/>
    <s v="11458"/>
    <s v="รพร.จอมบึง"/>
    <s v="รพช."/>
    <s v="F1"/>
    <n v="60"/>
    <x v="322"/>
    <x v="6"/>
    <x v="6"/>
    <n v="22927504.109999999"/>
    <n v="4188002.25"/>
    <n v="1822676.35"/>
    <n v="1233550.3600000001"/>
  </r>
  <r>
    <s v="05"/>
    <s v="ราชบุรี"/>
    <s v="28858"/>
    <s v="รพ.บ้านคา"/>
    <s v="รพช."/>
    <s v="F3"/>
    <n v="30"/>
    <x v="323"/>
    <x v="12"/>
    <x v="12"/>
    <n v="7300295.5"/>
    <n v="819991.59"/>
    <n v="358442.27"/>
    <n v="632150.24"/>
  </r>
  <r>
    <s v="05"/>
    <s v="สมุทรสงคราม"/>
    <s v="10735"/>
    <s v="รพ.สมเด็จพระพุทธเลิศหล้า"/>
    <s v="รพท."/>
    <s v="S"/>
    <n v="311"/>
    <x v="324"/>
    <x v="11"/>
    <x v="11"/>
    <n v="93200478.469999984"/>
    <n v="27480737.839999996"/>
    <n v="5126066.0999999996"/>
    <n v="12661387.399999999"/>
  </r>
  <r>
    <s v="05"/>
    <s v="สมุทรสงคราม"/>
    <s v="11306"/>
    <s v="รพ.นภาลัย"/>
    <s v="รพช."/>
    <s v="F1"/>
    <n v="90"/>
    <x v="325"/>
    <x v="6"/>
    <x v="6"/>
    <n v="27377419.190000001"/>
    <n v="3285963.03"/>
    <n v="401076.95"/>
    <n v="884475.48"/>
  </r>
  <r>
    <s v="05"/>
    <s v="สมุทรสงคราม"/>
    <s v="11307"/>
    <s v="รพ.อัมพวา"/>
    <s v="รพช."/>
    <s v="F2"/>
    <n v="36"/>
    <x v="326"/>
    <x v="2"/>
    <x v="2"/>
    <n v="15023680.51"/>
    <n v="1617943.91"/>
    <n v="624549.06999999995"/>
    <n v="325219.31"/>
  </r>
  <r>
    <s v="05"/>
    <s v="สมุทรสาคร"/>
    <s v="10734"/>
    <s v="รพ.สมุทรสาคร"/>
    <s v="รพศ."/>
    <s v="A"/>
    <n v="602"/>
    <x v="327"/>
    <x v="0"/>
    <x v="0"/>
    <n v="249171684.06"/>
    <n v="95452255.450000003"/>
    <n v="4863755.6399999997"/>
    <n v="4697163.84"/>
  </r>
  <r>
    <s v="05"/>
    <s v="สมุทรสาคร"/>
    <s v="11304"/>
    <s v="รพ.กระทุ่มแบน"/>
    <s v="รพท."/>
    <s v="M1"/>
    <n v="309"/>
    <x v="328"/>
    <x v="1"/>
    <x v="1"/>
    <n v="83126545.659999996"/>
    <n v="27314356.079999998"/>
    <n v="4110340.3"/>
    <n v="18417483.649999999"/>
  </r>
  <r>
    <s v="05"/>
    <s v="สุพรรณบุรี"/>
    <s v="10678"/>
    <s v="รพ.เจ้าพระยายมราช"/>
    <s v="รพศ."/>
    <s v="A"/>
    <n v="680"/>
    <x v="329"/>
    <x v="0"/>
    <x v="0"/>
    <n v="185431035.04000002"/>
    <n v="84540091.569999993"/>
    <n v="6442048.54"/>
    <n v="43416603.560000002"/>
  </r>
  <r>
    <s v="05"/>
    <s v="สุพรรณบุรี"/>
    <s v="10733"/>
    <s v="รพ.สมเด็จพระสังฆราชองค์ที่17"/>
    <s v="รพท."/>
    <s v="M1"/>
    <n v="262"/>
    <x v="330"/>
    <x v="1"/>
    <x v="1"/>
    <n v="76806919.959999979"/>
    <n v="15524183.77"/>
    <n v="4371484.1399999997"/>
    <n v="11769976.18"/>
  </r>
  <r>
    <s v="05"/>
    <s v="สุพรรณบุรี"/>
    <s v="11289"/>
    <s v="รพ.เดิมบางนางบวช"/>
    <s v="รพช."/>
    <s v="F1"/>
    <n v="120"/>
    <x v="331"/>
    <x v="3"/>
    <x v="3"/>
    <n v="28408087.27"/>
    <n v="10803929.880000001"/>
    <n v="1692971"/>
    <n v="2589447.69"/>
  </r>
  <r>
    <s v="05"/>
    <s v="สุพรรณบุรี"/>
    <s v="11290"/>
    <s v="รพ.ด่านช้าง"/>
    <s v="รพช."/>
    <s v="F1"/>
    <n v="106"/>
    <x v="332"/>
    <x v="3"/>
    <x v="3"/>
    <n v="29032057.710000001"/>
    <n v="6429648.3399999999"/>
    <n v="819038.26"/>
    <n v="1467700.27"/>
  </r>
  <r>
    <s v="05"/>
    <s v="สุพรรณบุรี"/>
    <s v="11291"/>
    <s v="รพ.บางปลาม้า"/>
    <s v="รพช."/>
    <s v="F2"/>
    <n v="62"/>
    <x v="333"/>
    <x v="2"/>
    <x v="2"/>
    <n v="24167188.77"/>
    <n v="6034340.3600000003"/>
    <n v="923205.7"/>
    <n v="1030482.3899999999"/>
  </r>
  <r>
    <s v="05"/>
    <s v="สุพรรณบุรี"/>
    <s v="11292"/>
    <s v="รพ.ศรีประจันต์"/>
    <s v="รพช."/>
    <s v="F2"/>
    <n v="60"/>
    <x v="334"/>
    <x v="2"/>
    <x v="2"/>
    <n v="21760287.800000001"/>
    <n v="6954943.8700000001"/>
    <n v="1457529.32"/>
    <n v="976338"/>
  </r>
  <r>
    <s v="05"/>
    <s v="สุพรรณบุรี"/>
    <s v="11293"/>
    <s v="รพ.ดอนเจดีย์"/>
    <s v="รพช."/>
    <s v="F2"/>
    <n v="68"/>
    <x v="335"/>
    <x v="2"/>
    <x v="2"/>
    <n v="20691229.129999995"/>
    <n v="5872601.4199999999"/>
    <n v="952958.08"/>
    <n v="998677.78"/>
  </r>
  <r>
    <s v="05"/>
    <s v="สุพรรณบุรี"/>
    <s v="11294"/>
    <s v="รพ.สามชุก"/>
    <s v="รพช."/>
    <s v="F2"/>
    <n v="60"/>
    <x v="336"/>
    <x v="2"/>
    <x v="2"/>
    <n v="21097062.150000002"/>
    <n v="8606746.0600000005"/>
    <n v="1123931.8600000001"/>
    <n v="1975375.1"/>
  </r>
  <r>
    <s v="05"/>
    <s v="สุพรรณบุรี"/>
    <s v="11295"/>
    <s v="รพ.อู่ทอง"/>
    <s v="รพช."/>
    <s v="M2"/>
    <n v="144"/>
    <x v="337"/>
    <x v="5"/>
    <x v="5"/>
    <n v="43620796.550000004"/>
    <n v="12806047.01"/>
    <n v="1739288.97"/>
    <n v="4065911.1399999997"/>
  </r>
  <r>
    <s v="05"/>
    <s v="สุพรรณบุรี"/>
    <s v="11296"/>
    <s v="รพ.หนองหญ้าไซ"/>
    <s v="รพช."/>
    <s v="F2"/>
    <n v="60"/>
    <x v="338"/>
    <x v="4"/>
    <x v="4"/>
    <n v="15313058.040000001"/>
    <n v="2063766.36"/>
    <n v="514760.31"/>
    <n v="560377.43999999994"/>
  </r>
  <r>
    <s v="06"/>
    <s v="จันทบุรี"/>
    <s v="10664"/>
    <s v="รพ.พระปกเกล้า"/>
    <s v="รพศ."/>
    <s v="A"/>
    <n v="755"/>
    <x v="339"/>
    <x v="8"/>
    <x v="8"/>
    <n v="243518328.91"/>
    <n v="84216709.689999998"/>
    <n v="25314174.079999998"/>
    <n v="45194374.380000003"/>
  </r>
  <r>
    <s v="06"/>
    <s v="จันทบุรี"/>
    <s v="10834"/>
    <s v="รพ.ขลุง"/>
    <s v="รพช."/>
    <s v="F1"/>
    <n v="34"/>
    <x v="340"/>
    <x v="6"/>
    <x v="6"/>
    <n v="17265525.57"/>
    <n v="2816568"/>
    <n v="1533993.65"/>
    <n v="448702.86"/>
  </r>
  <r>
    <s v="06"/>
    <s v="จันทบุรี"/>
    <s v="10835"/>
    <s v="รพ.ท่าใหม่"/>
    <s v="รพช."/>
    <s v="F2"/>
    <n v="30"/>
    <x v="341"/>
    <x v="4"/>
    <x v="4"/>
    <n v="11158925.15"/>
    <n v="1215187.1399999999"/>
    <n v="469401.26"/>
    <n v="437976.70000000007"/>
  </r>
  <r>
    <s v="06"/>
    <s v="จันทบุรี"/>
    <s v="10836"/>
    <s v="รพ.เขาสุกิม"/>
    <s v="รพช."/>
    <s v="F2"/>
    <n v="41"/>
    <x v="342"/>
    <x v="4"/>
    <x v="4"/>
    <n v="11410729.16"/>
    <n v="1357036.38"/>
    <n v="907565"/>
    <n v="467334.86"/>
  </r>
  <r>
    <s v="06"/>
    <s v="จันทบุรี"/>
    <s v="10837"/>
    <s v="รพ.สองพี่น้อง"/>
    <s v="รพช."/>
    <s v="F2"/>
    <n v="30"/>
    <x v="343"/>
    <x v="4"/>
    <x v="4"/>
    <n v="10227895.550000001"/>
    <n v="1692546.67"/>
    <n v="735793.75"/>
    <n v="511269.52"/>
  </r>
  <r>
    <s v="06"/>
    <s v="จันทบุรี"/>
    <s v="10838"/>
    <s v="รพ.โป่งน้ำร้อน"/>
    <s v="รพช."/>
    <s v="F2"/>
    <n v="69"/>
    <x v="344"/>
    <x v="2"/>
    <x v="2"/>
    <n v="18790724.260000002"/>
    <n v="2991380.11"/>
    <n v="1503362.49"/>
    <n v="759800.95"/>
  </r>
  <r>
    <s v="06"/>
    <s v="จันทบุรี"/>
    <s v="10839"/>
    <s v="รพ.มะขาม"/>
    <s v="รพช."/>
    <s v="F1"/>
    <n v="36"/>
    <x v="345"/>
    <x v="6"/>
    <x v="6"/>
    <n v="13702044.429999998"/>
    <n v="1327170.96"/>
    <n v="1367531.5"/>
    <n v="648629.76000000001"/>
  </r>
  <r>
    <s v="06"/>
    <s v="จันทบุรี"/>
    <s v="10840"/>
    <s v="รพ.แหลมสิงห์"/>
    <s v="รพช."/>
    <s v="F2"/>
    <n v="30"/>
    <x v="346"/>
    <x v="4"/>
    <x v="4"/>
    <n v="13675716.85"/>
    <n v="2339716.61"/>
    <n v="821402.62"/>
    <n v="922650.98"/>
  </r>
  <r>
    <s v="06"/>
    <s v="จันทบุรี"/>
    <s v="10841"/>
    <s v="รพ.สอยดาว"/>
    <s v="รพช."/>
    <s v="F1"/>
    <n v="62"/>
    <x v="347"/>
    <x v="3"/>
    <x v="3"/>
    <n v="21028177.159999996"/>
    <n v="4309667.5"/>
    <n v="256687.5"/>
    <n v="1381258.29"/>
  </r>
  <r>
    <s v="06"/>
    <s v="จันทบุรี"/>
    <s v="10842"/>
    <s v="รพ.แก่งหางแมว"/>
    <s v="รพช."/>
    <s v="F2"/>
    <n v="30"/>
    <x v="348"/>
    <x v="2"/>
    <x v="2"/>
    <n v="11529678.389999999"/>
    <n v="1758830.07"/>
    <n v="461764.4"/>
    <n v="438150.57"/>
  </r>
  <r>
    <s v="06"/>
    <s v="จันทบุรี"/>
    <s v="10843"/>
    <s v="รพ.นายายอาม"/>
    <s v="รพช."/>
    <s v="F1"/>
    <n v="34"/>
    <x v="349"/>
    <x v="6"/>
    <x v="6"/>
    <n v="13711712.719999999"/>
    <n v="1454676.01"/>
    <n v="937310.25"/>
    <n v="512817.13"/>
  </r>
  <r>
    <s v="06"/>
    <s v="จันทบุรี"/>
    <s v="10844"/>
    <s v="รพ.เขาคิชฌกูฏ"/>
    <s v="รพช."/>
    <s v="F2"/>
    <n v="34"/>
    <x v="350"/>
    <x v="4"/>
    <x v="4"/>
    <n v="11859509.41"/>
    <n v="2122928.77"/>
    <n v="1086165"/>
    <n v="699026.09000000008"/>
  </r>
  <r>
    <s v="06"/>
    <s v="ฉะเชิงเทรา"/>
    <s v="10697"/>
    <s v=" รพ.พุทธโสธร"/>
    <s v="รพศ."/>
    <s v="A"/>
    <n v="595"/>
    <x v="351"/>
    <x v="0"/>
    <x v="0"/>
    <n v="173859096.48000002"/>
    <n v="70405012.349999994"/>
    <n v="12092610"/>
    <n v="21882296.039999999"/>
  </r>
  <r>
    <s v="06"/>
    <s v="ฉะเชิงเทรา"/>
    <s v="10833"/>
    <s v="รพ.ท่าตะเกียบ"/>
    <s v="รพช."/>
    <s v="F2"/>
    <n v="41"/>
    <x v="352"/>
    <x v="2"/>
    <x v="2"/>
    <n v="16293044.430000002"/>
    <n v="1818795.04"/>
    <n v="929521.5"/>
    <n v="581826.64"/>
  </r>
  <r>
    <s v="06"/>
    <s v="ฉะเชิงเทรา"/>
    <s v="10850"/>
    <s v="รพ.บางคล้า"/>
    <s v="รพช."/>
    <s v="F2"/>
    <n v="50"/>
    <x v="353"/>
    <x v="4"/>
    <x v="4"/>
    <n v="18761435.419999998"/>
    <n v="2348520.5300000003"/>
    <n v="423297"/>
    <n v="641310.03"/>
  </r>
  <r>
    <s v="06"/>
    <s v="ฉะเชิงเทรา"/>
    <s v="10851"/>
    <s v="รพ.บางน้ำเปรี้ยว"/>
    <s v="รพช."/>
    <s v="F1"/>
    <n v="63"/>
    <x v="354"/>
    <x v="3"/>
    <x v="3"/>
    <n v="28233960.969999999"/>
    <n v="3031844.7199999997"/>
    <n v="1337185"/>
    <n v="1072025.24"/>
  </r>
  <r>
    <s v="06"/>
    <s v="ฉะเชิงเทรา"/>
    <s v="10852"/>
    <s v="รพ.บางปะกง"/>
    <s v="รพช."/>
    <s v="F1"/>
    <n v="90"/>
    <x v="355"/>
    <x v="3"/>
    <x v="3"/>
    <n v="26713955.099999998"/>
    <n v="4455880.43"/>
    <n v="1493536.5"/>
    <n v="1453910.76"/>
  </r>
  <r>
    <s v="06"/>
    <s v="ฉะเชิงเทรา"/>
    <s v="10853"/>
    <s v="รพ.บ้านโพธิ์"/>
    <s v="รพช."/>
    <s v="F2"/>
    <n v="52"/>
    <x v="356"/>
    <x v="2"/>
    <x v="2"/>
    <n v="17894627.550000001"/>
    <n v="3133437.07"/>
    <n v="1007984.5"/>
    <n v="508694.06"/>
  </r>
  <r>
    <s v="06"/>
    <s v="ฉะเชิงเทรา"/>
    <s v="10854"/>
    <s v="รพ.พนมสารคาม"/>
    <s v="รพช."/>
    <s v="M2"/>
    <n v="138"/>
    <x v="357"/>
    <x v="5"/>
    <x v="5"/>
    <n v="38307921.479999997"/>
    <n v="6148582.4199999999"/>
    <n v="1524488"/>
    <n v="3277044.6197000002"/>
  </r>
  <r>
    <s v="06"/>
    <s v="ฉะเชิงเทรา"/>
    <s v="10855"/>
    <s v="รพ.สนามชัยเขต"/>
    <s v="รพช."/>
    <s v="M2"/>
    <n v="121"/>
    <x v="358"/>
    <x v="5"/>
    <x v="5"/>
    <n v="31802514.299999997"/>
    <n v="3905872.02"/>
    <n v="1304343.5"/>
    <n v="2991139.49"/>
  </r>
  <r>
    <s v="06"/>
    <s v="ฉะเชิงเทรา"/>
    <s v="10856"/>
    <s v="รพ.แปลงยาว"/>
    <s v="รพช."/>
    <s v="F2"/>
    <n v="52"/>
    <x v="359"/>
    <x v="4"/>
    <x v="4"/>
    <n v="19355458.5"/>
    <n v="3272865.06"/>
    <n v="1022021.4"/>
    <n v="759803.96"/>
  </r>
  <r>
    <s v="06"/>
    <s v="ฉะเชิงเทรา"/>
    <s v="13747"/>
    <s v="รพ.ราชสาส์น"/>
    <s v="รพช."/>
    <s v="F2"/>
    <n v="13"/>
    <x v="360"/>
    <x v="4"/>
    <x v="4"/>
    <n v="7957178.1999999993"/>
    <n v="843636.93"/>
    <n v="267495"/>
    <n v="328940.61"/>
  </r>
  <r>
    <s v="06"/>
    <s v="ฉะเชิงเทรา"/>
    <s v="31327"/>
    <s v="รพ.คลองเขื่อน"/>
    <s v="รพช."/>
    <s v="F3"/>
    <n v="10"/>
    <x v="361"/>
    <x v="7"/>
    <x v="7"/>
    <n v="5218474.79"/>
    <n v="669659.91"/>
    <n v="290470"/>
    <n v="162421.35"/>
  </r>
  <r>
    <s v="06"/>
    <s v="ชลบุรี"/>
    <s v="10662"/>
    <s v="รพ.ชลบุรี"/>
    <s v="รพศ."/>
    <s v="A"/>
    <n v="748"/>
    <x v="79"/>
    <x v="8"/>
    <x v="8"/>
    <n v="297096553.89000005"/>
    <n v="163128525.36000001"/>
    <n v="34761168.159999996"/>
    <n v="86485394.479999989"/>
  </r>
  <r>
    <s v="06"/>
    <s v="ชลบุรี"/>
    <s v="10817"/>
    <s v="รพ.บ้านบึง"/>
    <s v="รพช."/>
    <s v="M2"/>
    <n v="138"/>
    <x v="362"/>
    <x v="5"/>
    <x v="5"/>
    <n v="44792256.360000007"/>
    <n v="8037892.0099999998"/>
    <n v="5406043.8600000003"/>
    <n v="4218686.8899999997"/>
  </r>
  <r>
    <s v="06"/>
    <s v="ชลบุรี"/>
    <s v="10818"/>
    <s v="รพ.หนองใหญ่"/>
    <s v="รพช."/>
    <s v="F2"/>
    <n v="30"/>
    <x v="363"/>
    <x v="4"/>
    <x v="4"/>
    <n v="14543937.460000001"/>
    <n v="1755807.33"/>
    <n v="772226"/>
    <n v="469693.41000000003"/>
  </r>
  <r>
    <s v="06"/>
    <s v="ชลบุรี"/>
    <s v="10819"/>
    <s v="รพ.บางละมุง"/>
    <s v="รพท."/>
    <s v="S"/>
    <n v="260"/>
    <x v="364"/>
    <x v="11"/>
    <x v="11"/>
    <n v="101128946.34999999"/>
    <n v="37117629.760000005"/>
    <n v="4666471.26"/>
    <n v="17694182.290000003"/>
  </r>
  <r>
    <s v="06"/>
    <s v="ชลบุรี"/>
    <s v="10820"/>
    <s v="รพ.วัดญาณสังวราราม"/>
    <s v="รพช."/>
    <s v="F2"/>
    <n v="30"/>
    <x v="365"/>
    <x v="4"/>
    <x v="4"/>
    <n v="14482033.370000001"/>
    <n v="1592085.12"/>
    <n v="812625.37"/>
    <n v="522723.86"/>
  </r>
  <r>
    <s v="06"/>
    <s v="ชลบุรี"/>
    <s v="10821"/>
    <s v="รพ.พานทอง"/>
    <s v="รพช."/>
    <s v="F1"/>
    <n v="78"/>
    <x v="366"/>
    <x v="6"/>
    <x v="6"/>
    <n v="34602299.120000005"/>
    <n v="6024586.7199999997"/>
    <n v="1665109"/>
    <n v="1404550.8299999998"/>
  </r>
  <r>
    <s v="06"/>
    <s v="ชลบุรี"/>
    <s v="10822"/>
    <s v="รพ.พนัสนิคม"/>
    <s v="รพช."/>
    <s v="M2"/>
    <n v="219"/>
    <x v="367"/>
    <x v="5"/>
    <x v="5"/>
    <n v="64664067.689999998"/>
    <n v="13885707.619999999"/>
    <n v="3756329.16"/>
    <n v="8096030.4299999997"/>
  </r>
  <r>
    <s v="06"/>
    <s v="ชลบุรี"/>
    <s v="10823"/>
    <s v="รพ.แหลมฉบัง"/>
    <s v="รพช."/>
    <s v="M2"/>
    <n v="163"/>
    <x v="368"/>
    <x v="5"/>
    <x v="5"/>
    <n v="56281754.93"/>
    <n v="13047513.17"/>
    <n v="4937584.28"/>
    <n v="4330698.09"/>
  </r>
  <r>
    <s v="06"/>
    <s v="ชลบุรี"/>
    <s v="10824"/>
    <s v="รพ.เกาะสีชัง"/>
    <s v="รพช."/>
    <s v="F2"/>
    <n v="30"/>
    <x v="369"/>
    <x v="4"/>
    <x v="4"/>
    <n v="6835254.0600000005"/>
    <n v="461644.87"/>
    <n v="223000"/>
    <n v="205192.57"/>
  </r>
  <r>
    <s v="06"/>
    <s v="ชลบุรี"/>
    <s v="10825"/>
    <s v="รพ.สัตหีบกม10"/>
    <s v="รพช."/>
    <s v="F1"/>
    <n v="56"/>
    <x v="370"/>
    <x v="3"/>
    <x v="3"/>
    <n v="24585334.370000001"/>
    <n v="3669380.88"/>
    <n v="1115026"/>
    <n v="1033594.99"/>
  </r>
  <r>
    <s v="06"/>
    <s v="ชลบุรี"/>
    <s v="10826"/>
    <s v="รพ.บ่อทอง"/>
    <s v="รพช."/>
    <s v="F2"/>
    <n v="60"/>
    <x v="371"/>
    <x v="2"/>
    <x v="2"/>
    <n v="19377772.129999999"/>
    <n v="3204964.15"/>
    <n v="913405.6"/>
    <n v="983315.3"/>
  </r>
  <r>
    <s v="06"/>
    <s v="ชลบุรี"/>
    <s v="28006"/>
    <s v="รพ.เกาะจันทร์"/>
    <s v="รพช."/>
    <s v="F2"/>
    <n v="30"/>
    <x v="372"/>
    <x v="4"/>
    <x v="4"/>
    <n v="11271545.380000001"/>
    <n v="1707143.3"/>
    <n v="1247981.82"/>
    <n v="728516.82000000007"/>
  </r>
  <r>
    <s v="06"/>
    <s v="ตราด"/>
    <s v="10696"/>
    <s v="รพ.ตราด"/>
    <s v="รพท."/>
    <s v="S"/>
    <n v="368"/>
    <x v="373"/>
    <x v="11"/>
    <x v="11"/>
    <n v="95966919.950000018"/>
    <n v="24139662.27"/>
    <n v="6166096.8600000003"/>
    <n v="9915487.1099999994"/>
  </r>
  <r>
    <s v="06"/>
    <s v="ตราด"/>
    <s v="10845"/>
    <s v="รพ.คลองใหญ่"/>
    <s v="รพช."/>
    <s v="F2"/>
    <n v="36"/>
    <x v="374"/>
    <x v="4"/>
    <x v="4"/>
    <n v="15323021.73"/>
    <n v="1712924.16"/>
    <n v="1090117.6200000001"/>
    <n v="169365.13"/>
  </r>
  <r>
    <s v="06"/>
    <s v="ตราด"/>
    <s v="10846"/>
    <s v="รพ.เขาสมิง"/>
    <s v="รพช."/>
    <s v="F2"/>
    <n v="36"/>
    <x v="375"/>
    <x v="2"/>
    <x v="2"/>
    <n v="13765792.15"/>
    <n v="1600008.25"/>
    <n v="376343"/>
    <n v="452498.52"/>
  </r>
  <r>
    <s v="06"/>
    <s v="ตราด"/>
    <s v="10847"/>
    <s v="รพ.บ่อไร่"/>
    <s v="รพช."/>
    <s v="F2"/>
    <n v="37"/>
    <x v="376"/>
    <x v="4"/>
    <x v="4"/>
    <n v="13508639.300000001"/>
    <n v="1778869.1"/>
    <n v="744525"/>
    <n v="484875.38"/>
  </r>
  <r>
    <s v="06"/>
    <s v="ตราด"/>
    <s v="10848"/>
    <s v="รพ.แหลมงอบ"/>
    <s v="รพช."/>
    <s v="F2"/>
    <n v="30"/>
    <x v="377"/>
    <x v="4"/>
    <x v="4"/>
    <n v="12771140.02"/>
    <n v="942651.53"/>
    <n v="672345"/>
    <n v="141244.32999999999"/>
  </r>
  <r>
    <s v="06"/>
    <s v="ตราด"/>
    <s v="10849"/>
    <s v="รพ.เกาะกูด"/>
    <s v="รพช."/>
    <s v="F3"/>
    <n v="7"/>
    <x v="378"/>
    <x v="7"/>
    <x v="7"/>
    <n v="5648975.4800000004"/>
    <n v="262642.53000000003"/>
    <n v="124010"/>
    <n v="31638.12"/>
  </r>
  <r>
    <s v="06"/>
    <s v="ตราด"/>
    <s v="13816"/>
    <s v="รพ.เกาะช้าง"/>
    <s v="รพช."/>
    <s v="F2"/>
    <n v="26"/>
    <x v="379"/>
    <x v="4"/>
    <x v="4"/>
    <n v="8329661.6799999997"/>
    <n v="753881.54"/>
    <n v="594782.75"/>
    <n v="205344.56"/>
  </r>
  <r>
    <s v="06"/>
    <s v="ปราจีนบุรี"/>
    <s v="10665"/>
    <s v="รพ.เจ้าพระยาอภัยภูเบศร"/>
    <s v="รพศ."/>
    <s v="A"/>
    <n v="483"/>
    <x v="380"/>
    <x v="0"/>
    <x v="0"/>
    <n v="147205338.02000001"/>
    <n v="56691934.43"/>
    <n v="8965741.0500000007"/>
    <n v="21620013.509999998"/>
  </r>
  <r>
    <s v="06"/>
    <s v="ปราจีนบุรี"/>
    <s v="10857"/>
    <s v="รพ.กบินทร์บุรี"/>
    <s v="รพท."/>
    <s v="M1"/>
    <n v="250"/>
    <x v="381"/>
    <x v="1"/>
    <x v="1"/>
    <n v="54930267.609999992"/>
    <n v="14116221.560000001"/>
    <n v="2966005"/>
    <n v="9254460.6399999987"/>
  </r>
  <r>
    <s v="06"/>
    <s v="ปราจีนบุรี"/>
    <s v="10858"/>
    <s v="รพ.นาดี"/>
    <s v="รพช."/>
    <s v="F2"/>
    <n v="60"/>
    <x v="382"/>
    <x v="2"/>
    <x v="2"/>
    <n v="16226191.540000001"/>
    <n v="1293517.6299999999"/>
    <n v="1055183.3500000001"/>
    <n v="599597.74"/>
  </r>
  <r>
    <s v="06"/>
    <s v="ปราจีนบุรี"/>
    <s v="10859"/>
    <s v="รพ.บ้านสร้าง"/>
    <s v="รพช."/>
    <s v="F2"/>
    <n v="30"/>
    <x v="383"/>
    <x v="4"/>
    <x v="4"/>
    <n v="11706392.770000001"/>
    <n v="1388038.56"/>
    <n v="526477.5"/>
    <n v="445067.16000000003"/>
  </r>
  <r>
    <s v="06"/>
    <s v="ปราจีนบุรี"/>
    <s v="10860"/>
    <s v="รพ.ประจันตคาม"/>
    <s v="รพช."/>
    <s v="F2"/>
    <n v="33"/>
    <x v="384"/>
    <x v="2"/>
    <x v="2"/>
    <n v="16304325.810000001"/>
    <n v="1639663.6400000001"/>
    <n v="724426"/>
    <n v="697210.12"/>
  </r>
  <r>
    <s v="06"/>
    <s v="ปราจีนบุรี"/>
    <s v="10861"/>
    <s v="รพ.ศรีมหาโพธิ"/>
    <s v="รพช."/>
    <s v="F2"/>
    <n v="60"/>
    <x v="385"/>
    <x v="2"/>
    <x v="2"/>
    <n v="22854936.649999999"/>
    <n v="3083147.21"/>
    <n v="1019713.78"/>
    <n v="560156"/>
  </r>
  <r>
    <s v="06"/>
    <s v="ปราจีนบุรี"/>
    <s v="10862"/>
    <s v="รพ.ศรีมโหสถ"/>
    <s v="รพช."/>
    <s v="F2"/>
    <n v="30"/>
    <x v="386"/>
    <x v="4"/>
    <x v="4"/>
    <n v="10969929.530000001"/>
    <n v="945828.87"/>
    <n v="458739"/>
    <n v="308154.88"/>
  </r>
  <r>
    <s v="06"/>
    <s v="ระยอง"/>
    <s v="10663"/>
    <s v="รพ.ระยอง"/>
    <s v="รพศ."/>
    <s v="A"/>
    <n v="576"/>
    <x v="387"/>
    <x v="0"/>
    <x v="0"/>
    <n v="172219285.06999999"/>
    <n v="107625598.92"/>
    <n v="17483905.899999999"/>
    <n v="41552411.469999999"/>
  </r>
  <r>
    <s v="06"/>
    <s v="ระยอง"/>
    <s v="10827"/>
    <s v="รพ.เฉลิมพระเกียรติสมเด็จพระเทพรัตนราชสุดาฯ สยามบรมราชกุมารี ระยอง"/>
    <s v="รพท."/>
    <s v="M1"/>
    <n v="162"/>
    <x v="388"/>
    <x v="17"/>
    <x v="17"/>
    <n v="54011185.539999999"/>
    <n v="9036195.0500000007"/>
    <n v="2226369.62"/>
    <n v="3907095.3600000003"/>
  </r>
  <r>
    <s v="06"/>
    <s v="ระยอง"/>
    <s v="10828"/>
    <s v="รพ.บ้านฉาง"/>
    <s v="รพช."/>
    <s v="F1"/>
    <n v="70"/>
    <x v="389"/>
    <x v="6"/>
    <x v="6"/>
    <n v="25223989.120000001"/>
    <n v="4776152.38"/>
    <n v="746451.82"/>
    <n v="967673.66"/>
  </r>
  <r>
    <s v="06"/>
    <s v="ระยอง"/>
    <s v="10829"/>
    <s v="รพ.แกลง"/>
    <s v="รพท."/>
    <s v="M1"/>
    <n v="212"/>
    <x v="390"/>
    <x v="1"/>
    <x v="1"/>
    <n v="53629663.350000001"/>
    <n v="15540768.329999998"/>
    <n v="0"/>
    <n v="5136355.71"/>
  </r>
  <r>
    <s v="06"/>
    <s v="ระยอง"/>
    <s v="10830"/>
    <s v="รพ.วังจันทร์"/>
    <s v="รพช."/>
    <s v="F2"/>
    <n v="43"/>
    <x v="391"/>
    <x v="4"/>
    <x v="4"/>
    <n v="15696210.759999998"/>
    <n v="2633859.1"/>
    <n v="578970.80000000005"/>
    <n v="542062.37"/>
  </r>
  <r>
    <s v="06"/>
    <s v="ระยอง"/>
    <s v="10831"/>
    <s v="รพ.บ้านค่าย"/>
    <s v="รพช."/>
    <s v="F2"/>
    <n v="48"/>
    <x v="392"/>
    <x v="2"/>
    <x v="2"/>
    <n v="22367857.579999998"/>
    <n v="4517651.88"/>
    <n v="375498.84"/>
    <n v="607544.06999999995"/>
  </r>
  <r>
    <s v="06"/>
    <s v="ระยอง"/>
    <s v="10832"/>
    <s v="รพ.ปลวกแดง"/>
    <s v="รพช."/>
    <s v="F1"/>
    <n v="73"/>
    <x v="393"/>
    <x v="6"/>
    <x v="6"/>
    <n v="23876879.98"/>
    <n v="8289576.75"/>
    <n v="2164475"/>
    <n v="4142447.1900000004"/>
  </r>
  <r>
    <s v="06"/>
    <s v="ระยอง"/>
    <s v="22734"/>
    <s v="รพ.เขาชะเมา เฉลิมพระเกียรติ 80 พรรษา"/>
    <s v="รพช."/>
    <s v="F2"/>
    <n v="30"/>
    <x v="394"/>
    <x v="4"/>
    <x v="4"/>
    <n v="11884891.549999999"/>
    <n v="1386288.92"/>
    <n v="809178.19"/>
    <n v="435768.43000000005"/>
  </r>
  <r>
    <s v="06"/>
    <s v="ระยอง"/>
    <s v="23962"/>
    <s v="รพ.นิคมพัฒนา"/>
    <s v="รพช."/>
    <s v="F2"/>
    <n v="30"/>
    <x v="395"/>
    <x v="4"/>
    <x v="4"/>
    <n v="9956241.3200000003"/>
    <n v="1709558.35"/>
    <n v="1747556.03"/>
    <n v="871546.14"/>
  </r>
  <r>
    <s v="06"/>
    <s v="สมุทรปราการ"/>
    <s v="10685"/>
    <s v="รพ.สมุทรปราการ"/>
    <s v="รพศ."/>
    <s v="A"/>
    <n v="600"/>
    <x v="396"/>
    <x v="0"/>
    <x v="0"/>
    <n v="177185858.80000004"/>
    <n v="48521702.859999999"/>
    <n v="9960202.9800000004"/>
    <n v="22675047.350000001"/>
  </r>
  <r>
    <s v="06"/>
    <s v="สมุทรปราการ"/>
    <s v="10752"/>
    <s v="รพ.บางบ่อ"/>
    <s v="รพช."/>
    <s v="M2"/>
    <n v="120"/>
    <x v="397"/>
    <x v="5"/>
    <x v="5"/>
    <n v="50833674.100000001"/>
    <n v="11448077.9"/>
    <n v="4656711.93"/>
    <n v="4878368.5999999996"/>
  </r>
  <r>
    <s v="06"/>
    <s v="สมุทรปราการ"/>
    <s v="10753"/>
    <s v="รพ.บางพลี"/>
    <s v="รพท."/>
    <s v="M1"/>
    <n v="230"/>
    <x v="398"/>
    <x v="1"/>
    <x v="1"/>
    <n v="66983730.70000001"/>
    <n v="14851973.59"/>
    <n v="3469040.15"/>
    <n v="10367885.470000001"/>
  </r>
  <r>
    <s v="06"/>
    <s v="สมุทรปราการ"/>
    <s v="10754"/>
    <s v="รพ.บางจาก"/>
    <s v="รพช."/>
    <s v="F1"/>
    <n v="101"/>
    <x v="399"/>
    <x v="3"/>
    <x v="3"/>
    <n v="28694275.379999999"/>
    <n v="5687788.5599999996"/>
    <n v="2352658.5299999998"/>
    <n v="1041724.23"/>
  </r>
  <r>
    <s v="06"/>
    <s v="สมุทรปราการ"/>
    <s v="10755"/>
    <s v="รพ.พระสมุทรเจดีย์"/>
    <s v="รพช."/>
    <s v="F2"/>
    <n v="48"/>
    <x v="400"/>
    <x v="9"/>
    <x v="9"/>
    <n v="23248623.73"/>
    <n v="2737305.58"/>
    <n v="1447789.72"/>
    <n v="877604.17999999993"/>
  </r>
  <r>
    <s v="06"/>
    <s v="สมุทรปราการ"/>
    <s v="28785"/>
    <s v="รพ.บางเสาธง"/>
    <s v="รพช."/>
    <s v="F3"/>
    <n v="10"/>
    <x v="401"/>
    <x v="15"/>
    <x v="15"/>
    <n v="8918097.0800000001"/>
    <n v="986591.19"/>
    <n v="515690.23999999999"/>
    <n v="354726.82999999996"/>
  </r>
  <r>
    <s v="06"/>
    <s v="สระแก้ว"/>
    <s v="10699"/>
    <s v="รพร.สระแก้ว"/>
    <s v="รพท."/>
    <s v="S"/>
    <n v="404"/>
    <x v="402"/>
    <x v="10"/>
    <x v="10"/>
    <n v="106268257.92"/>
    <n v="36479940.100000001"/>
    <n v="4297130.9800000004"/>
    <n v="17163548.939999998"/>
  </r>
  <r>
    <s v="06"/>
    <s v="สระแก้ว"/>
    <s v="10866"/>
    <s v="รพ.คลองหาด"/>
    <s v="รพช."/>
    <s v="F2"/>
    <n v="36"/>
    <x v="403"/>
    <x v="4"/>
    <x v="4"/>
    <n v="12358306.82"/>
    <n v="1295209.1000000001"/>
    <n v="561103.89"/>
    <n v="347281.38"/>
  </r>
  <r>
    <s v="06"/>
    <s v="สระแก้ว"/>
    <s v="10867"/>
    <s v="รพ.ตาพระยา"/>
    <s v="รพช."/>
    <s v="F2"/>
    <n v="46"/>
    <x v="116"/>
    <x v="2"/>
    <x v="2"/>
    <n v="14384915.310000001"/>
    <n v="2016843.3499999999"/>
    <n v="321049.71999999997"/>
    <n v="1413969.77"/>
  </r>
  <r>
    <s v="06"/>
    <s v="สระแก้ว"/>
    <s v="10868"/>
    <s v="รพ.วังน้ำเย็น"/>
    <s v="รพช."/>
    <s v="F2"/>
    <n v="84"/>
    <x v="404"/>
    <x v="2"/>
    <x v="2"/>
    <n v="22102935.640000001"/>
    <n v="3321091.48"/>
    <n v="829781.94"/>
    <n v="618959.82999999996"/>
  </r>
  <r>
    <s v="06"/>
    <s v="สระแก้ว"/>
    <s v="10869"/>
    <s v="รพ.วัฒนานคร"/>
    <s v="รพช."/>
    <s v="F2"/>
    <n v="77"/>
    <x v="405"/>
    <x v="2"/>
    <x v="2"/>
    <n v="23054254.77"/>
    <n v="3021153.11"/>
    <n v="1117945.8799999999"/>
    <n v="864158.03999999992"/>
  </r>
  <r>
    <s v="06"/>
    <s v="สระแก้ว"/>
    <s v="10870"/>
    <s v="รพ.อรัญประเทศ"/>
    <s v="รพท."/>
    <s v="M1"/>
    <n v="156"/>
    <x v="406"/>
    <x v="17"/>
    <x v="17"/>
    <n v="41829768.900000006"/>
    <n v="12194354.35"/>
    <n v="3052470.2"/>
    <n v="3542477.24"/>
  </r>
  <r>
    <s v="06"/>
    <s v="สระแก้ว"/>
    <s v="13817"/>
    <s v="รพ.เขาฉกรรจ์"/>
    <s v="รพช."/>
    <s v="F2"/>
    <n v="51"/>
    <x v="407"/>
    <x v="2"/>
    <x v="2"/>
    <n v="14482003.199999999"/>
    <n v="2177687.17"/>
    <n v="426131.5"/>
    <n v="579310.76"/>
  </r>
  <r>
    <s v="06"/>
    <s v="สระแก้ว"/>
    <s v="28849"/>
    <s v="รพ.วังสมบูรณ์"/>
    <s v="รพช."/>
    <s v="F3"/>
    <n v="23"/>
    <x v="408"/>
    <x v="15"/>
    <x v="15"/>
    <n v="7128960.9099999992"/>
    <n v="768277.39"/>
    <n v="309445.34000000003"/>
    <n v="504844.74"/>
  </r>
  <r>
    <s v="06"/>
    <s v="สระแก้ว"/>
    <s v="28850"/>
    <s v="รพ.โคกสูง"/>
    <s v="รพช."/>
    <s v="F3"/>
    <n v="9"/>
    <x v="409"/>
    <x v="12"/>
    <x v="12"/>
    <n v="6823466.29"/>
    <n v="1245786.8400000001"/>
    <n v="401110"/>
    <n v="349002.05999999994"/>
  </r>
  <r>
    <s v="07"/>
    <s v="กาฬสินธุ์"/>
    <s v="10709"/>
    <s v="รพ.กาฬสินธุ์"/>
    <s v="รพท."/>
    <s v="S"/>
    <n v="586"/>
    <x v="410"/>
    <x v="10"/>
    <x v="10"/>
    <n v="157594980.88"/>
    <n v="47689361.229999997"/>
    <n v="13654988.23"/>
    <n v="25989635.830000002"/>
  </r>
  <r>
    <s v="07"/>
    <s v="กาฬสินธุ์"/>
    <s v="11077"/>
    <s v="รพ.นามน"/>
    <s v="รพช."/>
    <s v="F2"/>
    <n v="40"/>
    <x v="411"/>
    <x v="4"/>
    <x v="4"/>
    <n v="11522363.5"/>
    <n v="1782433.36"/>
    <n v="0"/>
    <n v="385454.64999999997"/>
  </r>
  <r>
    <s v="07"/>
    <s v="กาฬสินธุ์"/>
    <s v="11078"/>
    <s v="รพ.กมลาไสย"/>
    <s v="รพช."/>
    <s v="F1"/>
    <n v="124"/>
    <x v="412"/>
    <x v="6"/>
    <x v="6"/>
    <n v="36327119.219999999"/>
    <n v="7066681.5899999999"/>
    <n v="1885234"/>
    <n v="1248761.3700000001"/>
  </r>
  <r>
    <s v="07"/>
    <s v="กาฬสินธุ์"/>
    <s v="11079"/>
    <s v="รพ.ร่องคำ"/>
    <s v="รพช."/>
    <s v="F2"/>
    <n v="30"/>
    <x v="413"/>
    <x v="4"/>
    <x v="4"/>
    <n v="9819392.1600000001"/>
    <n v="863754.85"/>
    <n v="509352"/>
    <n v="313106.98"/>
  </r>
  <r>
    <s v="07"/>
    <s v="กาฬสินธุ์"/>
    <s v="11080"/>
    <s v="รพ.เขาวง"/>
    <s v="รพช."/>
    <s v="F2"/>
    <n v="60"/>
    <x v="414"/>
    <x v="4"/>
    <x v="4"/>
    <n v="22412807.689999998"/>
    <n v="3994056.1"/>
    <n v="1549529"/>
    <n v="1321320.1499999999"/>
  </r>
  <r>
    <s v="07"/>
    <s v="กาฬสินธุ์"/>
    <s v="11081"/>
    <s v="รพ.ยางตลาด"/>
    <s v="รพช."/>
    <s v="M2"/>
    <n v="120"/>
    <x v="415"/>
    <x v="5"/>
    <x v="5"/>
    <n v="41339156.659999996"/>
    <n v="9293895.25"/>
    <n v="3786766.95"/>
    <n v="2857988.78"/>
  </r>
  <r>
    <s v="07"/>
    <s v="กาฬสินธุ์"/>
    <s v="11082"/>
    <s v="รพ.ห้วยเม็ก"/>
    <s v="รพช."/>
    <s v="F2"/>
    <n v="58"/>
    <x v="416"/>
    <x v="2"/>
    <x v="2"/>
    <n v="13800668.629999999"/>
    <n v="2653290.4900000002"/>
    <n v="928853.5"/>
    <n v="594605.88"/>
  </r>
  <r>
    <s v="07"/>
    <s v="กาฬสินธุ์"/>
    <s v="11083"/>
    <s v="รพ.สหัสขันธ์"/>
    <s v="รพช."/>
    <s v="F2"/>
    <n v="30"/>
    <x v="417"/>
    <x v="4"/>
    <x v="4"/>
    <n v="10078385.280000001"/>
    <n v="1298936.83"/>
    <n v="1370095.44"/>
    <n v="515114.59"/>
  </r>
  <r>
    <s v="07"/>
    <s v="กาฬสินธุ์"/>
    <s v="11084"/>
    <s v="รพ.คำม่วง"/>
    <s v="รพช."/>
    <s v="F2"/>
    <n v="71"/>
    <x v="418"/>
    <x v="2"/>
    <x v="2"/>
    <n v="18040722.160000004"/>
    <n v="3722311.47"/>
    <n v="1599704.54"/>
    <n v="957689.70000000007"/>
  </r>
  <r>
    <s v="07"/>
    <s v="กาฬสินธุ์"/>
    <s v="11085"/>
    <s v="รพ.ท่าคันโท"/>
    <s v="รพช."/>
    <s v="F2"/>
    <n v="37"/>
    <x v="419"/>
    <x v="4"/>
    <x v="4"/>
    <n v="15199804.66"/>
    <n v="3093292.28"/>
    <n v="1049276.5"/>
    <n v="817831.28"/>
  </r>
  <r>
    <s v="07"/>
    <s v="กาฬสินธุ์"/>
    <s v="11086"/>
    <s v="รพ.หนองกุงศรี"/>
    <s v="รพช."/>
    <s v="F2"/>
    <n v="68"/>
    <x v="420"/>
    <x v="2"/>
    <x v="2"/>
    <n v="18015211.160000004"/>
    <n v="3632770.62"/>
    <n v="2356573"/>
    <n v="1059316.8500000001"/>
  </r>
  <r>
    <s v="07"/>
    <s v="กาฬสินธุ์"/>
    <s v="11087"/>
    <s v="รพ.สมเด็จ"/>
    <s v="รพช."/>
    <s v="M2"/>
    <n v="120"/>
    <x v="421"/>
    <x v="5"/>
    <x v="5"/>
    <n v="26235300.260000002"/>
    <n v="5688501.5700000003"/>
    <n v="1608307.93"/>
    <n v="1922439.87"/>
  </r>
  <r>
    <s v="07"/>
    <s v="กาฬสินธุ์"/>
    <s v="11088"/>
    <s v="รพ.ห้วยผึ้ง"/>
    <s v="รพช."/>
    <s v="F2"/>
    <n v="34"/>
    <x v="422"/>
    <x v="4"/>
    <x v="4"/>
    <n v="12565012.4"/>
    <n v="1479037.61"/>
    <n v="689901.03"/>
    <n v="377380.68"/>
  </r>
  <r>
    <s v="07"/>
    <s v="กาฬสินธุ์"/>
    <s v="11449"/>
    <s v="รพร.กุฉินารายณ์"/>
    <s v="รพช."/>
    <s v="M2"/>
    <n v="179"/>
    <x v="423"/>
    <x v="5"/>
    <x v="5"/>
    <n v="45847690.400000006"/>
    <n v="10492545.6"/>
    <n v="3642580.51"/>
    <n v="4686084.8999999994"/>
  </r>
  <r>
    <s v="07"/>
    <s v="กาฬสินธุ์"/>
    <s v="28017"/>
    <s v="รพ.นาคู"/>
    <s v="รพช."/>
    <s v="F3"/>
    <n v="10"/>
    <x v="424"/>
    <x v="12"/>
    <x v="12"/>
    <n v="7481160.9300000006"/>
    <n v="1421305.36"/>
    <n v="1271131.49"/>
    <n v="461700.67"/>
  </r>
  <r>
    <s v="07"/>
    <s v="กาฬสินธุ์"/>
    <s v="28789"/>
    <s v="รพ.ฆ้องชัย"/>
    <s v="รพช."/>
    <s v="F3"/>
    <n v="0"/>
    <x v="425"/>
    <x v="12"/>
    <x v="12"/>
    <n v="5067029.9800000004"/>
    <n v="763848.37"/>
    <n v="182319"/>
    <n v="218135.94"/>
  </r>
  <r>
    <s v="07"/>
    <s v="กาฬสินธุ์"/>
    <s v="28790"/>
    <s v="รพ.ดอนจาน"/>
    <s v="รพช."/>
    <s v="F3"/>
    <n v="0"/>
    <x v="426"/>
    <x v="12"/>
    <x v="12"/>
    <n v="5321688.3599999994"/>
    <n v="695247.76"/>
    <n v="327867"/>
    <n v="162079.14000000001"/>
  </r>
  <r>
    <s v="07"/>
    <s v="กาฬสินธุ์"/>
    <s v="28791"/>
    <s v="รพ.สามชัย"/>
    <s v="รพช."/>
    <s v="F2"/>
    <n v="30"/>
    <x v="427"/>
    <x v="4"/>
    <x v="4"/>
    <n v="6826062.6600000001"/>
    <n v="1079071.03"/>
    <n v="763347.5"/>
    <n v="393387.22"/>
  </r>
  <r>
    <s v="07"/>
    <s v="ขอนแก่น"/>
    <s v="10670"/>
    <s v="รพ.ขอนแก่น"/>
    <s v="รพศ."/>
    <s v="A"/>
    <n v="1000"/>
    <x v="428"/>
    <x v="8"/>
    <x v="8"/>
    <n v="341432513.81000006"/>
    <n v="163451459.11000001"/>
    <n v="38237188.729999997"/>
    <n v="99874925.5"/>
  </r>
  <r>
    <s v="07"/>
    <s v="ขอนแก่น"/>
    <s v="10995"/>
    <s v="รพ.บ้านฝาง"/>
    <s v="รพช."/>
    <s v="F2"/>
    <n v="44"/>
    <x v="429"/>
    <x v="2"/>
    <x v="2"/>
    <n v="18081384.039999999"/>
    <n v="2206839.98"/>
    <n v="1006403.78"/>
    <n v="135845.28"/>
  </r>
  <r>
    <s v="07"/>
    <s v="ขอนแก่น"/>
    <s v="10996"/>
    <s v="รพ.พระยืน"/>
    <s v="รพช."/>
    <s v="F2"/>
    <n v="30"/>
    <x v="430"/>
    <x v="4"/>
    <x v="4"/>
    <n v="18081446.600000001"/>
    <n v="2507759.13"/>
    <n v="750278.53"/>
    <n v="709149.5"/>
  </r>
  <r>
    <s v="07"/>
    <s v="ขอนแก่น"/>
    <s v="10997"/>
    <s v="รพ.หนองเรือ"/>
    <s v="รพช."/>
    <s v="F1"/>
    <n v="92"/>
    <x v="431"/>
    <x v="3"/>
    <x v="3"/>
    <n v="25226505.509999998"/>
    <n v="4803004.46"/>
    <n v="3104184.7"/>
    <n v="2107390.1599999997"/>
  </r>
  <r>
    <s v="07"/>
    <s v="ขอนแก่น"/>
    <s v="10998"/>
    <s v="รพ.ชุมแพ"/>
    <s v="รพท."/>
    <s v="M1"/>
    <n v="224"/>
    <x v="432"/>
    <x v="1"/>
    <x v="1"/>
    <n v="79006256.930000007"/>
    <n v="32363910.469999999"/>
    <n v="1768020.86"/>
    <n v="10886236.300000001"/>
  </r>
  <r>
    <s v="07"/>
    <s v="ขอนแก่น"/>
    <s v="10999"/>
    <s v="รพ.สีชมพู"/>
    <s v="รพช."/>
    <s v="F2"/>
    <n v="60"/>
    <x v="433"/>
    <x v="2"/>
    <x v="2"/>
    <n v="23634406.109999999"/>
    <n v="2631571.34"/>
    <n v="1241794.24"/>
    <n v="897322.1399999999"/>
  </r>
  <r>
    <s v="07"/>
    <s v="ขอนแก่น"/>
    <s v="11000"/>
    <s v="รพ.น้ำพอง"/>
    <s v="รพช."/>
    <s v="M2"/>
    <n v="120"/>
    <x v="434"/>
    <x v="5"/>
    <x v="5"/>
    <n v="44874897.32"/>
    <n v="8612857.9700000007"/>
    <n v="1585124.84"/>
    <n v="3360295.17"/>
  </r>
  <r>
    <s v="07"/>
    <s v="ขอนแก่น"/>
    <s v="11001"/>
    <s v="รพ.อุบลรัตน์"/>
    <s v="รพช."/>
    <s v="F2"/>
    <n v="58"/>
    <x v="435"/>
    <x v="2"/>
    <x v="2"/>
    <n v="17577740.600000001"/>
    <n v="2320478.31"/>
    <n v="853489.78"/>
    <n v="656801.42999999993"/>
  </r>
  <r>
    <s v="07"/>
    <s v="ขอนแก่น"/>
    <s v="11002"/>
    <s v="รพ.บ้านไผ่"/>
    <s v="รพช."/>
    <s v="M2"/>
    <n v="121"/>
    <x v="436"/>
    <x v="5"/>
    <x v="5"/>
    <n v="39534238.259999998"/>
    <n v="5618208.3899999997"/>
    <n v="2139564.15"/>
    <n v="2207395.5099999998"/>
  </r>
  <r>
    <s v="07"/>
    <s v="ขอนแก่น"/>
    <s v="11003"/>
    <s v="รพ.เปือยน้อย"/>
    <s v="รพช."/>
    <s v="F2"/>
    <n v="30"/>
    <x v="437"/>
    <x v="4"/>
    <x v="4"/>
    <n v="10609392.399999999"/>
    <n v="1197397.92"/>
    <n v="699603.05"/>
    <n v="502939.49"/>
  </r>
  <r>
    <s v="07"/>
    <s v="ขอนแก่น"/>
    <s v="11004"/>
    <s v="รพ.พล"/>
    <s v="รพช."/>
    <s v="M2"/>
    <n v="81"/>
    <x v="438"/>
    <x v="14"/>
    <x v="14"/>
    <n v="32695998.52"/>
    <n v="4219081.01"/>
    <n v="2585030.5099999998"/>
    <n v="1849343.51"/>
  </r>
  <r>
    <s v="07"/>
    <s v="ขอนแก่น"/>
    <s v="11005"/>
    <s v="รพ.แวงใหญ่"/>
    <s v="รพช."/>
    <s v="F2"/>
    <n v="35"/>
    <x v="439"/>
    <x v="4"/>
    <x v="4"/>
    <n v="11648595"/>
    <n v="1203855.8"/>
    <n v="676820.96"/>
    <n v="553372.75"/>
  </r>
  <r>
    <s v="07"/>
    <s v="ขอนแก่น"/>
    <s v="11006"/>
    <s v="รพ.แวงน้อย"/>
    <s v="รพช."/>
    <s v="F2"/>
    <n v="30"/>
    <x v="440"/>
    <x v="4"/>
    <x v="4"/>
    <n v="14707170.560000001"/>
    <n v="2843773.7"/>
    <n v="1253355.2"/>
    <n v="989321.13"/>
  </r>
  <r>
    <s v="07"/>
    <s v="ขอนแก่น"/>
    <s v="11007"/>
    <s v="รพ.หนองสองห้อง"/>
    <s v="รพช."/>
    <s v="F1"/>
    <n v="45"/>
    <x v="441"/>
    <x v="3"/>
    <x v="3"/>
    <n v="22184995.239999995"/>
    <n v="3786873.7"/>
    <n v="1363730.41"/>
    <n v="910208.07000000007"/>
  </r>
  <r>
    <s v="07"/>
    <s v="ขอนแก่น"/>
    <s v="11008"/>
    <s v="รพ.ภูเวียง"/>
    <s v="รพช."/>
    <s v="F1"/>
    <n v="98"/>
    <x v="442"/>
    <x v="3"/>
    <x v="3"/>
    <n v="28490094.57"/>
    <n v="3726892.26"/>
    <n v="2233740.65"/>
    <n v="1812814.6800000002"/>
  </r>
  <r>
    <s v="07"/>
    <s v="ขอนแก่น"/>
    <s v="11009"/>
    <s v="รพ.มัญจาคีรี"/>
    <s v="รพช."/>
    <s v="F1"/>
    <n v="74"/>
    <x v="443"/>
    <x v="3"/>
    <x v="3"/>
    <n v="25224252.719999999"/>
    <n v="4296706.08"/>
    <n v="1363678.1"/>
    <n v="1440154.75"/>
  </r>
  <r>
    <s v="07"/>
    <s v="ขอนแก่น"/>
    <s v="11010"/>
    <s v="รพ.ชนบท"/>
    <s v="รพช."/>
    <s v="F2"/>
    <n v="35"/>
    <x v="444"/>
    <x v="2"/>
    <x v="2"/>
    <n v="15385782.5"/>
    <n v="1808830.87"/>
    <n v="667985.1"/>
    <n v="1001871.98"/>
  </r>
  <r>
    <s v="07"/>
    <s v="ขอนแก่น"/>
    <s v="11011"/>
    <s v="รพ.เขาสวนกวาง"/>
    <s v="รพช."/>
    <s v="F2"/>
    <n v="45"/>
    <x v="445"/>
    <x v="4"/>
    <x v="4"/>
    <n v="15006687.34"/>
    <n v="1670899.32"/>
    <n v="777526.62"/>
    <n v="775565.42999999993"/>
  </r>
  <r>
    <s v="07"/>
    <s v="ขอนแก่น"/>
    <s v="11012"/>
    <s v="รพ.ภูผาม่าน"/>
    <s v="รพช."/>
    <s v="F2"/>
    <n v="33"/>
    <x v="446"/>
    <x v="4"/>
    <x v="4"/>
    <n v="11796795.25"/>
    <n v="1162453.3899999999"/>
    <n v="346109.33"/>
    <n v="555433.49"/>
  </r>
  <r>
    <s v="07"/>
    <s v="ขอนแก่น"/>
    <s v="11445"/>
    <s v="รพร.กระนวน"/>
    <s v="รพช."/>
    <s v="M2"/>
    <n v="90"/>
    <x v="447"/>
    <x v="14"/>
    <x v="14"/>
    <n v="35079143.289999999"/>
    <n v="2849836.3"/>
    <n v="1483869.95"/>
    <n v="1621344.69"/>
  </r>
  <r>
    <s v="07"/>
    <s v="ขอนแก่น"/>
    <s v="12275"/>
    <s v="รพ.สิรินธร(ภาคตะวันออกเฉียงเหนือ)"/>
    <s v="รพท."/>
    <s v="M1"/>
    <n v="120"/>
    <x v="448"/>
    <x v="17"/>
    <x v="17"/>
    <n v="37521347.879999995"/>
    <n v="5997285.3099999996"/>
    <n v="1832346"/>
    <n v="7714278.2299999995"/>
  </r>
  <r>
    <s v="07"/>
    <s v="ขอนแก่น"/>
    <s v="14132"/>
    <s v="รพ.ซำสูง"/>
    <s v="รพช."/>
    <s v="F2"/>
    <n v="30"/>
    <x v="449"/>
    <x v="4"/>
    <x v="4"/>
    <n v="11824653.58"/>
    <n v="1360615.08"/>
    <n v="551958"/>
    <n v="648196.19000000006"/>
  </r>
  <r>
    <s v="07"/>
    <s v="ขอนแก่น"/>
    <s v="77649"/>
    <s v="รพ.หนองนาคำ"/>
    <s v="รพช."/>
    <s v="F3"/>
    <n v="0"/>
    <x v="450"/>
    <x v="12"/>
    <x v="12"/>
    <n v="4297060"/>
    <n v="1056378.21"/>
    <n v="370168.59"/>
    <n v="375420.92"/>
  </r>
  <r>
    <s v="07"/>
    <s v="ขอนแก่น"/>
    <s v="77650"/>
    <s v="รพ.เวียงเก่า"/>
    <s v="รพช."/>
    <s v="F3"/>
    <n v="0"/>
    <x v="451"/>
    <x v="7"/>
    <x v="7"/>
    <n v="4567998.3499999996"/>
    <n v="716417.83"/>
    <n v="411677.63"/>
    <n v="521998.72000000003"/>
  </r>
  <r>
    <s v="07"/>
    <s v="ขอนแก่น"/>
    <s v="77651"/>
    <s v="รพ.โคกโพธิ์ไชย"/>
    <s v="รพช."/>
    <s v="F3"/>
    <n v="0"/>
    <x v="452"/>
    <x v="12"/>
    <x v="12"/>
    <n v="4091282.6"/>
    <n v="964540.25"/>
    <n v="285517.14"/>
    <n v="174744.19"/>
  </r>
  <r>
    <s v="07"/>
    <s v="ขอนแก่น"/>
    <s v="77652"/>
    <s v="รพ.โนนศิลา"/>
    <s v="รพช."/>
    <s v="F3"/>
    <n v="0"/>
    <x v="453"/>
    <x v="12"/>
    <x v="12"/>
    <n v="4748930.0299999993"/>
    <n v="598750.06000000006"/>
    <n v="10140"/>
    <n v="144929.71"/>
  </r>
  <r>
    <s v="07"/>
    <s v="มหาสารคาม"/>
    <s v="10707"/>
    <s v="รพ.มหาสารคาม"/>
    <s v="รพท."/>
    <s v="S"/>
    <n v="580"/>
    <x v="454"/>
    <x v="10"/>
    <x v="10"/>
    <n v="173474934.43000001"/>
    <n v="47020429.909999996"/>
    <n v="13275016.310000001"/>
    <n v="27608936.389999997"/>
  </r>
  <r>
    <s v="07"/>
    <s v="มหาสารคาม"/>
    <s v="11051"/>
    <s v="รพ.แกดำ"/>
    <s v="รพช."/>
    <s v="F2"/>
    <n v="30"/>
    <x v="455"/>
    <x v="4"/>
    <x v="4"/>
    <n v="12985785"/>
    <n v="1182151.7"/>
    <n v="529719.5"/>
    <n v="537950.99"/>
  </r>
  <r>
    <s v="07"/>
    <s v="มหาสารคาม"/>
    <s v="11052"/>
    <s v="รพ.โกสุมพิสัย"/>
    <s v="รพช."/>
    <s v="F1"/>
    <n v="128"/>
    <x v="456"/>
    <x v="3"/>
    <x v="3"/>
    <n v="32793054.199999999"/>
    <n v="6360481.9699999997"/>
    <n v="1776469.57"/>
    <n v="1840903.38"/>
  </r>
  <r>
    <s v="07"/>
    <s v="มหาสารคาม"/>
    <s v="11053"/>
    <s v="รพ.กันทรวิชัย"/>
    <s v="รพช."/>
    <s v="F2"/>
    <n v="60"/>
    <x v="457"/>
    <x v="2"/>
    <x v="2"/>
    <n v="20046340.859999999"/>
    <n v="2382683.71"/>
    <n v="1793725.5"/>
    <n v="744989.23"/>
  </r>
  <r>
    <s v="07"/>
    <s v="มหาสารคาม"/>
    <s v="11054"/>
    <s v="รพ.เชียงยืน"/>
    <s v="รพช."/>
    <s v="F2"/>
    <n v="52"/>
    <x v="458"/>
    <x v="2"/>
    <x v="2"/>
    <n v="19825166"/>
    <n v="2131790.16"/>
    <n v="1526670"/>
    <n v="1001220.7999999999"/>
  </r>
  <r>
    <s v="07"/>
    <s v="มหาสารคาม"/>
    <s v="11055"/>
    <s v="รพ.บรบือ"/>
    <s v="รพช."/>
    <s v="M2"/>
    <n v="148"/>
    <x v="459"/>
    <x v="5"/>
    <x v="5"/>
    <n v="38245646"/>
    <n v="8084784.7000000002"/>
    <n v="3688660.3"/>
    <n v="4035860.77"/>
  </r>
  <r>
    <s v="07"/>
    <s v="มหาสารคาม"/>
    <s v="11056"/>
    <s v="รพ.นาเชือก"/>
    <s v="รพช."/>
    <s v="F2"/>
    <n v="38"/>
    <x v="460"/>
    <x v="2"/>
    <x v="2"/>
    <n v="15568262.389999999"/>
    <n v="1566146.93"/>
    <n v="1491255.8"/>
    <n v="390565.77"/>
  </r>
  <r>
    <s v="07"/>
    <s v="มหาสารคาม"/>
    <s v="11057"/>
    <s v="รพ.พยัคฆภูมิพิสัย"/>
    <s v="รพช."/>
    <s v="M2"/>
    <n v="96"/>
    <x v="461"/>
    <x v="14"/>
    <x v="14"/>
    <n v="29186287.730000004"/>
    <n v="4965734.92"/>
    <n v="1127665.5"/>
    <n v="1646886.96"/>
  </r>
  <r>
    <s v="07"/>
    <s v="มหาสารคาม"/>
    <s v="11058"/>
    <s v="รพ.วาปีปทุม"/>
    <s v="รพช."/>
    <s v="M2"/>
    <n v="153"/>
    <x v="462"/>
    <x v="5"/>
    <x v="5"/>
    <n v="32824889.259999998"/>
    <n v="4013683.64"/>
    <n v="939594.57"/>
    <n v="1563718.7"/>
  </r>
  <r>
    <s v="07"/>
    <s v="มหาสารคาม"/>
    <s v="11059"/>
    <s v="รพ.นาดูน"/>
    <s v="รพช."/>
    <s v="F2"/>
    <n v="30"/>
    <x v="463"/>
    <x v="4"/>
    <x v="4"/>
    <n v="12885231.469999999"/>
    <n v="1567252.6"/>
    <n v="336666"/>
    <n v="498325.94"/>
  </r>
  <r>
    <s v="07"/>
    <s v="มหาสารคาม"/>
    <s v="11060"/>
    <s v="รพ.ยางสีสุราช"/>
    <s v="รพช."/>
    <s v="F2"/>
    <n v="30"/>
    <x v="464"/>
    <x v="4"/>
    <x v="4"/>
    <n v="11710544.6"/>
    <n v="1427085.97"/>
    <n v="441182"/>
    <n v="450822.08"/>
  </r>
  <r>
    <s v="07"/>
    <s v="มหาสารคาม"/>
    <s v="24704"/>
    <s v="รพ.กุดรัง"/>
    <s v="รพช."/>
    <s v="F3"/>
    <n v="0"/>
    <x v="465"/>
    <x v="15"/>
    <x v="15"/>
    <n v="6040123"/>
    <n v="866236.71"/>
    <n v="358746.5"/>
    <n v="300728.81"/>
  </r>
  <r>
    <s v="07"/>
    <s v="มหาสารคาม"/>
    <s v="28843"/>
    <s v="รพ.ชื่นชม"/>
    <s v="รพช."/>
    <s v="F3"/>
    <n v="0"/>
    <x v="466"/>
    <x v="12"/>
    <x v="12"/>
    <n v="5270250"/>
    <n v="556126.81000000006"/>
    <n v="240370"/>
    <n v="95609.38"/>
  </r>
  <r>
    <s v="07"/>
    <s v="ร้อยเอ็ด"/>
    <s v="10708"/>
    <s v="รพ.ร้อยเอ็ด"/>
    <s v="รพศ."/>
    <s v="A"/>
    <n v="820"/>
    <x v="467"/>
    <x v="8"/>
    <x v="8"/>
    <n v="244695039.66999996"/>
    <n v="95970504.680000007"/>
    <n v="18039946.010000002"/>
    <n v="43022702.219999999"/>
  </r>
  <r>
    <s v="07"/>
    <s v="ร้อยเอ็ด"/>
    <s v="11061"/>
    <s v="รพ.เกษตรวิสัย"/>
    <s v="รพช."/>
    <s v="M2"/>
    <n v="96"/>
    <x v="468"/>
    <x v="14"/>
    <x v="14"/>
    <n v="35397483.209999993"/>
    <n v="6751401.1699999999"/>
    <n v="3101723.74"/>
    <n v="2902615.8"/>
  </r>
  <r>
    <s v="07"/>
    <s v="ร้อยเอ็ด"/>
    <s v="11062"/>
    <s v="รพ.ปทุมรัตต์"/>
    <s v="รพช."/>
    <s v="F2"/>
    <n v="38"/>
    <x v="469"/>
    <x v="2"/>
    <x v="2"/>
    <n v="13830897.550000001"/>
    <n v="3299968.92"/>
    <n v="1445788.6"/>
    <n v="888031.15"/>
  </r>
  <r>
    <s v="07"/>
    <s v="ร้อยเอ็ด"/>
    <s v="11063"/>
    <s v="รพ.จตุรพักตรพิมาน"/>
    <s v="รพช."/>
    <s v="F2"/>
    <n v="60"/>
    <x v="470"/>
    <x v="2"/>
    <x v="2"/>
    <n v="22065593.400000002"/>
    <n v="4099531.01"/>
    <n v="1464816"/>
    <n v="1095524.57"/>
  </r>
  <r>
    <s v="07"/>
    <s v="ร้อยเอ็ด"/>
    <s v="11064"/>
    <s v="รพ.ธวัชบุรี"/>
    <s v="รพช."/>
    <s v="F2"/>
    <n v="30"/>
    <x v="471"/>
    <x v="2"/>
    <x v="2"/>
    <n v="19552271.419999998"/>
    <n v="2338503.84"/>
    <n v="1052527.1200000001"/>
    <n v="949488.36"/>
  </r>
  <r>
    <s v="07"/>
    <s v="ร้อยเอ็ด"/>
    <s v="11065"/>
    <s v="รพ.พนมไพร"/>
    <s v="รพช."/>
    <s v="F1"/>
    <n v="42"/>
    <x v="472"/>
    <x v="3"/>
    <x v="3"/>
    <n v="21049768.300000001"/>
    <n v="4870695.1500000004"/>
    <n v="1491429.77"/>
    <n v="1526185.8399999999"/>
  </r>
  <r>
    <s v="07"/>
    <s v="ร้อยเอ็ด"/>
    <s v="11066"/>
    <s v="รพ.โพนทอง"/>
    <s v="รพช."/>
    <s v="M2"/>
    <n v="122"/>
    <x v="473"/>
    <x v="5"/>
    <x v="5"/>
    <n v="34544902.230000004"/>
    <n v="9346705.7400000002"/>
    <n v="3049403.64"/>
    <n v="1907671.71"/>
  </r>
  <r>
    <s v="07"/>
    <s v="ร้อยเอ็ด"/>
    <s v="11067"/>
    <s v="รพ.โพธิ์ชัย"/>
    <s v="รพช."/>
    <s v="F2"/>
    <n v="30"/>
    <x v="474"/>
    <x v="2"/>
    <x v="2"/>
    <n v="14765103.800000001"/>
    <n v="2390465.89"/>
    <n v="1242756"/>
    <n v="684935.87"/>
  </r>
  <r>
    <s v="07"/>
    <s v="ร้อยเอ็ด"/>
    <s v="11068"/>
    <s v="รพ.หนองพอก"/>
    <s v="รพช."/>
    <s v="F2"/>
    <n v="56"/>
    <x v="475"/>
    <x v="2"/>
    <x v="2"/>
    <n v="19311983.509999998"/>
    <n v="3706058.33"/>
    <n v="1482544.47"/>
    <n v="919191.51"/>
  </r>
  <r>
    <s v="07"/>
    <s v="ร้อยเอ็ด"/>
    <s v="11069"/>
    <s v="รพ.เสลภูมิ"/>
    <s v="รพช."/>
    <s v="M2"/>
    <n v="86"/>
    <x v="476"/>
    <x v="14"/>
    <x v="14"/>
    <n v="31981414.18"/>
    <n v="8660940.3599999994"/>
    <n v="4424582.7"/>
    <n v="2519783.5300000003"/>
  </r>
  <r>
    <s v="07"/>
    <s v="ร้อยเอ็ด"/>
    <s v="11070"/>
    <s v="รพ.สุวรรณภูมิ"/>
    <s v="รพช."/>
    <s v="M2"/>
    <n v="156"/>
    <x v="477"/>
    <x v="5"/>
    <x v="5"/>
    <n v="42001898.420000002"/>
    <n v="7912110.54"/>
    <n v="643903.23"/>
    <n v="3869436.22"/>
  </r>
  <r>
    <s v="07"/>
    <s v="ร้อยเอ็ด"/>
    <s v="11071"/>
    <s v="รพ.เมืองสรวง"/>
    <s v="รพช."/>
    <s v="F2"/>
    <n v="30"/>
    <x v="478"/>
    <x v="4"/>
    <x v="4"/>
    <n v="13415435.880000001"/>
    <n v="1094151.58"/>
    <n v="443228.24"/>
    <n v="594628.48"/>
  </r>
  <r>
    <s v="07"/>
    <s v="ร้อยเอ็ด"/>
    <s v="11072"/>
    <s v="รพ.โพนทราย"/>
    <s v="รพช."/>
    <s v="F2"/>
    <n v="30"/>
    <x v="479"/>
    <x v="4"/>
    <x v="4"/>
    <n v="9540801.4899999984"/>
    <n v="1176579.74"/>
    <n v="166271.44"/>
    <n v="352662.72"/>
  </r>
  <r>
    <s v="07"/>
    <s v="ร้อยเอ็ด"/>
    <s v="11073"/>
    <s v="รพ.อาจสามารถ"/>
    <s v="รพช."/>
    <s v="F2"/>
    <n v="38"/>
    <x v="480"/>
    <x v="2"/>
    <x v="2"/>
    <n v="17344410.359999999"/>
    <n v="3820185.38"/>
    <n v="1957987.6"/>
    <n v="1350674.39"/>
  </r>
  <r>
    <s v="07"/>
    <s v="ร้อยเอ็ด"/>
    <s v="11074"/>
    <s v="รพ.เมยวดี"/>
    <s v="รพช."/>
    <s v="F2"/>
    <n v="28"/>
    <x v="481"/>
    <x v="4"/>
    <x v="4"/>
    <n v="10636617"/>
    <n v="1489972.95"/>
    <n v="975583"/>
    <n v="313446.06"/>
  </r>
  <r>
    <s v="07"/>
    <s v="ร้อยเอ็ด"/>
    <s v="11075"/>
    <s v="รพ.ศรีสมเด็จ"/>
    <s v="รพช."/>
    <s v="F2"/>
    <n v="38"/>
    <x v="482"/>
    <x v="4"/>
    <x v="4"/>
    <n v="12760232.300000001"/>
    <n v="1441141.89"/>
    <n v="402630"/>
    <n v="391443.56"/>
  </r>
  <r>
    <s v="07"/>
    <s v="ร้อยเอ็ด"/>
    <s v="11076"/>
    <s v="รพ.จังหาร"/>
    <s v="รพช."/>
    <s v="F2"/>
    <n v="37"/>
    <x v="483"/>
    <x v="2"/>
    <x v="2"/>
    <n v="16389259.930000002"/>
    <n v="2067258.23"/>
    <n v="1306694"/>
    <n v="754135.2"/>
  </r>
  <r>
    <s v="07"/>
    <s v="ร้อยเอ็ด"/>
    <s v="27988"/>
    <s v="รพ.ทุ่งเขาหลวง"/>
    <s v="รพช."/>
    <s v="F3"/>
    <n v="10"/>
    <x v="484"/>
    <x v="12"/>
    <x v="12"/>
    <n v="3912653.43"/>
    <n v="582636.15"/>
    <n v="803105"/>
    <n v="236111.34"/>
  </r>
  <r>
    <s v="07"/>
    <s v="ร้อยเอ็ด"/>
    <s v="27989"/>
    <s v="รพ.เชียงขวัญ"/>
    <s v="รพช."/>
    <s v="F3"/>
    <n v="0"/>
    <x v="485"/>
    <x v="12"/>
    <x v="12"/>
    <n v="3739529.3800000004"/>
    <n v="744591.41"/>
    <n v="330512.2"/>
    <n v="127670.74"/>
  </r>
  <r>
    <s v="07"/>
    <s v="ร้อยเอ็ด"/>
    <s v="27990"/>
    <s v="รพ.หนองฮี"/>
    <s v="รพช."/>
    <s v="F3"/>
    <n v="0"/>
    <x v="486"/>
    <x v="12"/>
    <x v="12"/>
    <n v="4407916.1399999997"/>
    <n v="1216431.6299999999"/>
    <n v="445546"/>
    <n v="317837.82999999996"/>
  </r>
  <r>
    <s v="08"/>
    <s v="เลย"/>
    <s v="10705"/>
    <s v="รพ.เลย"/>
    <s v="รพท."/>
    <s v="S"/>
    <n v="480"/>
    <x v="487"/>
    <x v="10"/>
    <x v="10"/>
    <n v="126253095.22"/>
    <n v="53088209.759999998"/>
    <n v="10549438.970000001"/>
    <n v="25495781.760000002"/>
  </r>
  <r>
    <s v="08"/>
    <s v="เลย"/>
    <s v="11030"/>
    <s v="รพ.นาด้วง"/>
    <s v="รพช."/>
    <s v="F2"/>
    <n v="38"/>
    <x v="488"/>
    <x v="4"/>
    <x v="4"/>
    <n v="11195200.870000001"/>
    <n v="1904024.31"/>
    <n v="478846.5"/>
    <n v="424812.44"/>
  </r>
  <r>
    <s v="08"/>
    <s v="เลย"/>
    <s v="11031"/>
    <s v="รพ.เชียงคาน"/>
    <s v="รพช."/>
    <s v="F2"/>
    <n v="49"/>
    <x v="489"/>
    <x v="2"/>
    <x v="2"/>
    <n v="17663268.829999998"/>
    <n v="4603466.96"/>
    <n v="1554125.05"/>
    <n v="1508329.91"/>
  </r>
  <r>
    <s v="08"/>
    <s v="เลย"/>
    <s v="11032"/>
    <s v="รพ.ปากชม"/>
    <s v="รพช."/>
    <s v="F2"/>
    <n v="47"/>
    <x v="490"/>
    <x v="2"/>
    <x v="2"/>
    <n v="15153599.359999999"/>
    <n v="1615125.57"/>
    <n v="865893.6"/>
    <n v="1103737.8500000001"/>
  </r>
  <r>
    <s v="08"/>
    <s v="เลย"/>
    <s v="11033"/>
    <s v="รพ.นาแห้ว"/>
    <s v="รพช."/>
    <s v="F3"/>
    <n v="27"/>
    <x v="491"/>
    <x v="7"/>
    <x v="7"/>
    <n v="8352063"/>
    <n v="660204.41"/>
    <n v="256152.8"/>
    <n v="267920.33"/>
  </r>
  <r>
    <s v="08"/>
    <s v="เลย"/>
    <s v="11034"/>
    <s v="รพ.ภูเรือ"/>
    <s v="รพช."/>
    <s v="F2"/>
    <n v="30"/>
    <x v="492"/>
    <x v="4"/>
    <x v="4"/>
    <n v="11346337.049999999"/>
    <n v="1078505"/>
    <n v="416246"/>
    <n v="385470.36"/>
  </r>
  <r>
    <s v="08"/>
    <s v="เลย"/>
    <s v="11035"/>
    <s v="รพ.ท่าลี่"/>
    <s v="รพช."/>
    <s v="F2"/>
    <n v="50"/>
    <x v="493"/>
    <x v="4"/>
    <x v="4"/>
    <n v="13455568.300000001"/>
    <n v="1821497.29"/>
    <n v="1046362"/>
    <n v="844055.74"/>
  </r>
  <r>
    <s v="08"/>
    <s v="เลย"/>
    <s v="11036"/>
    <s v="รพ.วังสะพุง"/>
    <s v="รพช."/>
    <s v="F1"/>
    <n v="113"/>
    <x v="494"/>
    <x v="3"/>
    <x v="3"/>
    <n v="36787656.609999999"/>
    <n v="4497807.66"/>
    <n v="2455237.13"/>
    <n v="1880105.1300000001"/>
  </r>
  <r>
    <s v="08"/>
    <s v="เลย"/>
    <s v="11037"/>
    <s v="รพ.ภูกระดึง"/>
    <s v="รพช."/>
    <s v="F2"/>
    <n v="47"/>
    <x v="495"/>
    <x v="4"/>
    <x v="4"/>
    <n v="14146341.4"/>
    <n v="1636093.69"/>
    <n v="507020"/>
    <n v="630271.6"/>
  </r>
  <r>
    <s v="08"/>
    <s v="เลย"/>
    <s v="11038"/>
    <s v="รพ.ภูหลวง"/>
    <s v="รพช."/>
    <s v="F2"/>
    <n v="32"/>
    <x v="496"/>
    <x v="4"/>
    <x v="4"/>
    <n v="12051171.27"/>
    <n v="1328374.72"/>
    <n v="979032.68"/>
    <n v="595586.46"/>
  </r>
  <r>
    <s v="08"/>
    <s v="เลย"/>
    <s v="11039"/>
    <s v="รพ.ผาขาว"/>
    <s v="รพช."/>
    <s v="F2"/>
    <n v="48"/>
    <x v="497"/>
    <x v="2"/>
    <x v="2"/>
    <n v="14446900.219999999"/>
    <n v="2578969.0099999998"/>
    <n v="2335328"/>
    <n v="638083.91999999993"/>
  </r>
  <r>
    <s v="08"/>
    <s v="เลย"/>
    <s v="11447"/>
    <s v="รพร.ด่านซ้าย"/>
    <s v="รพช."/>
    <s v="M2"/>
    <n v="60"/>
    <x v="498"/>
    <x v="14"/>
    <x v="14"/>
    <n v="24554294.780000001"/>
    <n v="5981282.9000000004"/>
    <n v="1377841.89"/>
    <n v="1836576.62"/>
  </r>
  <r>
    <s v="08"/>
    <s v="เลย"/>
    <s v="14133"/>
    <s v="รพ.เอราวัณ"/>
    <s v="รพช."/>
    <s v="F2"/>
    <n v="37"/>
    <x v="499"/>
    <x v="2"/>
    <x v="2"/>
    <n v="12357865.300000001"/>
    <n v="1491526.31"/>
    <n v="787429.4"/>
    <n v="781371.15"/>
  </r>
  <r>
    <s v="08"/>
    <s v="เลย"/>
    <s v="28861"/>
    <s v="รพ.หนองหิน"/>
    <s v="รพช."/>
    <s v="F2"/>
    <n v="30"/>
    <x v="500"/>
    <x v="4"/>
    <x v="4"/>
    <n v="8262476.6499999994"/>
    <n v="989672.61"/>
    <n v="546923.68999999994"/>
    <n v="534904.01"/>
  </r>
  <r>
    <s v="08"/>
    <s v="นครพนม"/>
    <s v="10711"/>
    <s v="รพ.นครพนม"/>
    <s v="รพท."/>
    <s v="S"/>
    <n v="405"/>
    <x v="501"/>
    <x v="10"/>
    <x v="10"/>
    <n v="114364139.81"/>
    <n v="34411758.049999997"/>
    <n v="7676457.9299999997"/>
    <n v="14301766.41"/>
  </r>
  <r>
    <s v="08"/>
    <s v="นครพนม"/>
    <s v="11104"/>
    <s v="รพ.ปลาปาก"/>
    <s v="รพช."/>
    <s v="F2"/>
    <n v="40"/>
    <x v="502"/>
    <x v="2"/>
    <x v="2"/>
    <n v="15732389.949999999"/>
    <n v="2239580.92"/>
    <n v="578597"/>
    <n v="1182075.2200000002"/>
  </r>
  <r>
    <s v="08"/>
    <s v="นครพนม"/>
    <s v="11105"/>
    <s v="รพ.ท่าอุเทน"/>
    <s v="รพช."/>
    <s v="F2"/>
    <n v="40"/>
    <x v="503"/>
    <x v="2"/>
    <x v="2"/>
    <n v="15475349.4"/>
    <n v="1418383.07"/>
    <n v="1003562.21"/>
    <n v="618068.27"/>
  </r>
  <r>
    <s v="08"/>
    <s v="นครพนม"/>
    <s v="11106"/>
    <s v="รพ.บ้านแพง"/>
    <s v="รพช."/>
    <s v="F2"/>
    <n v="43"/>
    <x v="504"/>
    <x v="4"/>
    <x v="4"/>
    <n v="14458840"/>
    <n v="1568899.08"/>
    <n v="1170477"/>
    <n v="368097.4"/>
  </r>
  <r>
    <s v="08"/>
    <s v="นครพนม"/>
    <s v="11107"/>
    <s v="รพ.นาทม"/>
    <s v="รพช."/>
    <s v="F2"/>
    <n v="30"/>
    <x v="505"/>
    <x v="4"/>
    <x v="4"/>
    <n v="9316642.3099999987"/>
    <n v="724932.54"/>
    <n v="520277"/>
    <n v="378225.92000000004"/>
  </r>
  <r>
    <s v="08"/>
    <s v="นครพนม"/>
    <s v="11108"/>
    <s v="รพ.เรณูนคร"/>
    <s v="รพช."/>
    <s v="F2"/>
    <n v="40"/>
    <x v="506"/>
    <x v="2"/>
    <x v="2"/>
    <n v="16592865.92"/>
    <n v="2809412.49"/>
    <n v="980934.95"/>
    <n v="1406453.93"/>
  </r>
  <r>
    <s v="08"/>
    <s v="นครพนม"/>
    <s v="11109"/>
    <s v="รพ.นาแก"/>
    <s v="รพช."/>
    <s v="F2"/>
    <n v="60"/>
    <x v="507"/>
    <x v="2"/>
    <x v="2"/>
    <n v="20098991.34"/>
    <n v="2841261.08"/>
    <n v="1457116.35"/>
    <n v="511731.99"/>
  </r>
  <r>
    <s v="08"/>
    <s v="นครพนม"/>
    <s v="11110"/>
    <s v="รพ.ศรีสงคราม"/>
    <s v="รพช."/>
    <s v="F1"/>
    <n v="88"/>
    <x v="508"/>
    <x v="3"/>
    <x v="3"/>
    <n v="24643877.499999996"/>
    <n v="4099048.24"/>
    <n v="1779157.25"/>
    <n v="1856998.2"/>
  </r>
  <r>
    <s v="08"/>
    <s v="นครพนม"/>
    <s v="11111"/>
    <s v="รพ.นาหว้า"/>
    <s v="รพช."/>
    <s v="F2"/>
    <n v="36"/>
    <x v="509"/>
    <x v="2"/>
    <x v="2"/>
    <n v="14797100.779999999"/>
    <n v="1635682.41"/>
    <n v="926633.2"/>
    <n v="737403.19"/>
  </r>
  <r>
    <s v="08"/>
    <s v="นครพนม"/>
    <s v="11112"/>
    <s v="รพ.โพนสวรรค์"/>
    <s v="รพช."/>
    <s v="F2"/>
    <n v="30"/>
    <x v="510"/>
    <x v="2"/>
    <x v="2"/>
    <n v="13972495.699999999"/>
    <n v="2723090.78"/>
    <n v="1330771.3999999999"/>
    <n v="650370.19999999995"/>
  </r>
  <r>
    <s v="08"/>
    <s v="นครพนม"/>
    <s v="11451"/>
    <s v="รพร.ธาตุพนม"/>
    <s v="รพช."/>
    <s v="M2"/>
    <n v="120"/>
    <x v="511"/>
    <x v="5"/>
    <x v="5"/>
    <n v="33832490.129999995"/>
    <n v="6832263.5300000003"/>
    <n v="1904046"/>
    <n v="3473367.67"/>
  </r>
  <r>
    <s v="08"/>
    <s v="นครพนม"/>
    <s v="40840"/>
    <s v="รพ.วังยาง"/>
    <s v="รพช."/>
    <s v="F3"/>
    <n v="25"/>
    <x v="512"/>
    <x v="7"/>
    <x v="7"/>
    <n v="3999838.81"/>
    <n v="776895.49"/>
    <n v="10545"/>
    <n v="85902.31"/>
  </r>
  <r>
    <s v="08"/>
    <s v="บึงกาฬ"/>
    <s v="11040"/>
    <s v="รพ.บึงกาฬ"/>
    <s v="รพท."/>
    <s v="S"/>
    <n v="259"/>
    <x v="513"/>
    <x v="11"/>
    <x v="11"/>
    <n v="60923870.120000005"/>
    <n v="17725698.539999999"/>
    <n v="3161075.6"/>
    <n v="8634734.3900000006"/>
  </r>
  <r>
    <s v="08"/>
    <s v="บึงกาฬ"/>
    <s v="11041"/>
    <s v="รพ.พรเจริญ"/>
    <s v="รพช."/>
    <s v="F2"/>
    <n v="42"/>
    <x v="514"/>
    <x v="2"/>
    <x v="2"/>
    <n v="13106801.800000001"/>
    <n v="3139656.82"/>
    <n v="1165383.8500000001"/>
    <n v="662622.18000000005"/>
  </r>
  <r>
    <s v="08"/>
    <s v="บึงกาฬ"/>
    <s v="11043"/>
    <s v="รพ.โซ่พิสัย"/>
    <s v="รพช."/>
    <s v="F2"/>
    <n v="75"/>
    <x v="515"/>
    <x v="2"/>
    <x v="2"/>
    <n v="14659626.16"/>
    <n v="2737361.16"/>
    <n v="1275484"/>
    <n v="723100.7"/>
  </r>
  <r>
    <s v="08"/>
    <s v="บึงกาฬ"/>
    <s v="11046"/>
    <s v="รพ.เซกา"/>
    <s v="รพช."/>
    <s v="M2"/>
    <n v="120"/>
    <x v="516"/>
    <x v="5"/>
    <x v="5"/>
    <n v="26799292.200000003"/>
    <n v="5974261.3200000003"/>
    <n v="1876262.15"/>
    <n v="2736098.6999999997"/>
  </r>
  <r>
    <s v="08"/>
    <s v="บึงกาฬ"/>
    <s v="11047"/>
    <s v="รพ.ปากคาด"/>
    <s v="รพช."/>
    <s v="F2"/>
    <n v="37"/>
    <x v="517"/>
    <x v="2"/>
    <x v="2"/>
    <n v="15389555.199999999"/>
    <n v="2060078.51"/>
    <n v="1136043"/>
    <n v="621042.49"/>
  </r>
  <r>
    <s v="08"/>
    <s v="บึงกาฬ"/>
    <s v="11048"/>
    <s v="รพ.บึงโขงหลง"/>
    <s v="รพช."/>
    <s v="F2"/>
    <n v="62"/>
    <x v="518"/>
    <x v="2"/>
    <x v="2"/>
    <n v="14899677.309999999"/>
    <n v="2906968.41"/>
    <n v="760498.6"/>
    <n v="809157.73"/>
  </r>
  <r>
    <s v="08"/>
    <s v="บึงกาฬ"/>
    <s v="11049"/>
    <s v="รพ.ศรีวิไล"/>
    <s v="รพช."/>
    <s v="F2"/>
    <n v="38"/>
    <x v="519"/>
    <x v="2"/>
    <x v="2"/>
    <n v="13176243.680000002"/>
    <n v="1640587.07"/>
    <n v="725987"/>
    <n v="462178.46"/>
  </r>
  <r>
    <s v="08"/>
    <s v="บึงกาฬ"/>
    <s v="11050"/>
    <s v="รพ.บุ่งคล้า"/>
    <s v="รพช."/>
    <s v="F3"/>
    <n v="32"/>
    <x v="520"/>
    <x v="7"/>
    <x v="7"/>
    <n v="7917960.4000000004"/>
    <n v="907889.28"/>
    <n v="257579.2"/>
    <n v="296471.38"/>
  </r>
  <r>
    <s v="08"/>
    <s v="สกลนคร"/>
    <s v="10710"/>
    <s v="รพ.สกลนคร"/>
    <s v="รพศ."/>
    <s v="A"/>
    <n v="768"/>
    <x v="521"/>
    <x v="8"/>
    <x v="8"/>
    <n v="205020758.45000005"/>
    <n v="132790120.45"/>
    <n v="17753946.620000001"/>
    <n v="51965834.490000002"/>
  </r>
  <r>
    <s v="08"/>
    <s v="สกลนคร"/>
    <s v="11089"/>
    <s v="รพ.กุสุมาลย์"/>
    <s v="รพช."/>
    <s v="F2"/>
    <n v="40"/>
    <x v="522"/>
    <x v="2"/>
    <x v="2"/>
    <n v="14363995.249999998"/>
    <n v="1866727.4"/>
    <n v="616740.9"/>
    <n v="910836.02"/>
  </r>
  <r>
    <s v="08"/>
    <s v="สกลนคร"/>
    <s v="11090"/>
    <s v="รพ.กุดบาก"/>
    <s v="รพช."/>
    <s v="F2"/>
    <n v="38"/>
    <x v="523"/>
    <x v="4"/>
    <x v="4"/>
    <n v="10539830.199999999"/>
    <n v="1603789.76"/>
    <n v="606162.5"/>
    <n v="630717.29"/>
  </r>
  <r>
    <s v="08"/>
    <s v="สกลนคร"/>
    <s v="11091"/>
    <s v="รพ.พระอาจารย์ฝั้นอาจาโร"/>
    <s v="รพช."/>
    <s v="F2"/>
    <n v="105"/>
    <x v="524"/>
    <x v="2"/>
    <x v="2"/>
    <n v="28620521.57"/>
    <n v="4530008.83"/>
    <n v="1307716.47"/>
    <n v="3252075.1500000004"/>
  </r>
  <r>
    <s v="08"/>
    <s v="สกลนคร"/>
    <s v="11092"/>
    <s v="รพ.พังโคน"/>
    <s v="รพช."/>
    <s v="F1"/>
    <n v="85"/>
    <x v="525"/>
    <x v="6"/>
    <x v="6"/>
    <n v="24336099.820000004"/>
    <n v="3241913.44"/>
    <n v="1902754.3"/>
    <n v="2059195.3"/>
  </r>
  <r>
    <s v="08"/>
    <s v="สกลนคร"/>
    <s v="11093"/>
    <s v="รพ.วาริชภูมิ"/>
    <s v="รพช."/>
    <s v="F2"/>
    <n v="41"/>
    <x v="526"/>
    <x v="2"/>
    <x v="2"/>
    <n v="16490993.5"/>
    <n v="2716847.75"/>
    <n v="1155792.04"/>
    <n v="854419.12"/>
  </r>
  <r>
    <s v="08"/>
    <s v="สกลนคร"/>
    <s v="11094"/>
    <s v="รพ.นิคมน้ำอูน"/>
    <s v="รพช."/>
    <s v="F3"/>
    <n v="17"/>
    <x v="527"/>
    <x v="7"/>
    <x v="7"/>
    <n v="8116460.8799999999"/>
    <n v="712277.98"/>
    <n v="510297"/>
    <n v="219248.34"/>
  </r>
  <r>
    <s v="08"/>
    <s v="สกลนคร"/>
    <s v="11095"/>
    <s v="รพ.วานรนิวาส"/>
    <s v="รพท."/>
    <s v="M1"/>
    <n v="186"/>
    <x v="528"/>
    <x v="17"/>
    <x v="17"/>
    <n v="47941609.409999996"/>
    <n v="8967922.5999999996"/>
    <n v="3967659"/>
    <n v="9197407.6399999987"/>
  </r>
  <r>
    <s v="08"/>
    <s v="สกลนคร"/>
    <s v="11096"/>
    <s v="รพ.คำตากล้า"/>
    <s v="รพช."/>
    <s v="F2"/>
    <n v="37"/>
    <x v="529"/>
    <x v="2"/>
    <x v="2"/>
    <n v="14789812.809999999"/>
    <n v="2061743.06"/>
    <n v="851104.55"/>
    <n v="621525.71"/>
  </r>
  <r>
    <s v="08"/>
    <s v="สกลนคร"/>
    <s v="11097"/>
    <s v="รพ.บ้านม่วง"/>
    <s v="รพช."/>
    <s v="F1"/>
    <n v="78"/>
    <x v="530"/>
    <x v="3"/>
    <x v="3"/>
    <n v="24718863.370000001"/>
    <n v="4250000.6900000004"/>
    <n v="1372931.64"/>
    <n v="2240157.7199999997"/>
  </r>
  <r>
    <s v="08"/>
    <s v="สกลนคร"/>
    <s v="11098"/>
    <s v="รพ.อากาศอำนวย"/>
    <s v="รพช."/>
    <s v="F1"/>
    <n v="96"/>
    <x v="531"/>
    <x v="3"/>
    <x v="3"/>
    <n v="29106588.210000001"/>
    <n v="5968647.6699999999"/>
    <n v="2326866.67"/>
    <n v="2233295.56"/>
  </r>
  <r>
    <s v="08"/>
    <s v="สกลนคร"/>
    <s v="11099"/>
    <s v="รพ.ส่องดาว"/>
    <s v="รพช."/>
    <s v="F2"/>
    <n v="41"/>
    <x v="532"/>
    <x v="4"/>
    <x v="4"/>
    <n v="14068251.549999999"/>
    <n v="1518077.72"/>
    <n v="904081"/>
    <n v="735518.59"/>
  </r>
  <r>
    <s v="08"/>
    <s v="สกลนคร"/>
    <s v="11100"/>
    <s v="รพ.เต่างอย"/>
    <s v="รพช."/>
    <s v="F2"/>
    <n v="30"/>
    <x v="533"/>
    <x v="4"/>
    <x v="4"/>
    <n v="9290848.4900000002"/>
    <n v="1229877.44"/>
    <n v="446377.14"/>
    <n v="633621.29999999993"/>
  </r>
  <r>
    <s v="08"/>
    <s v="สกลนคร"/>
    <s v="11101"/>
    <s v="รพ.โคกศรีสุพรรณ"/>
    <s v="รพช."/>
    <s v="F2"/>
    <n v="54"/>
    <x v="534"/>
    <x v="4"/>
    <x v="4"/>
    <n v="16995100.129999999"/>
    <n v="1915731.35"/>
    <n v="983069.23"/>
    <n v="797226.85"/>
  </r>
  <r>
    <s v="08"/>
    <s v="สกลนคร"/>
    <s v="11102"/>
    <s v="รพ.เจริญศิลป์"/>
    <s v="รพช."/>
    <s v="F2"/>
    <n v="40"/>
    <x v="535"/>
    <x v="2"/>
    <x v="2"/>
    <n v="12473558.800000001"/>
    <n v="1690581.2"/>
    <n v="1093392.2"/>
    <n v="686566.20000000007"/>
  </r>
  <r>
    <s v="08"/>
    <s v="สกลนคร"/>
    <s v="11103"/>
    <s v="รพ.โพนนาแก้ว"/>
    <s v="รพช."/>
    <s v="F2"/>
    <n v="41"/>
    <x v="536"/>
    <x v="4"/>
    <x v="4"/>
    <n v="11340973.690000001"/>
    <n v="1389842.93"/>
    <n v="629682.5"/>
    <n v="619171.98"/>
  </r>
  <r>
    <s v="08"/>
    <s v="สกลนคร"/>
    <s v="11450"/>
    <s v="รพร.สว่างแดนดิน"/>
    <s v="รพท."/>
    <s v="M1"/>
    <n v="240"/>
    <x v="537"/>
    <x v="1"/>
    <x v="1"/>
    <n v="58610865.999999993"/>
    <n v="23019555.5"/>
    <n v="5164831.83"/>
    <n v="8766855.5199999996"/>
  </r>
  <r>
    <s v="08"/>
    <s v="สกลนคร"/>
    <s v="21323"/>
    <s v="รพ.พระอาจารย์แบน  ธนากโร"/>
    <s v="รพช."/>
    <s v="F2"/>
    <n v="57"/>
    <x v="538"/>
    <x v="4"/>
    <x v="4"/>
    <n v="11622620.33"/>
    <n v="1224321.46"/>
    <n v="189764.26"/>
    <n v="703482.38"/>
  </r>
  <r>
    <s v="08"/>
    <s v="หนองคาย"/>
    <s v="10706"/>
    <s v="รพ.หนองคาย"/>
    <s v="รพท."/>
    <s v="S"/>
    <n v="429"/>
    <x v="539"/>
    <x v="10"/>
    <x v="10"/>
    <n v="122339928.09000002"/>
    <n v="39354222.5"/>
    <n v="5690196.2699999996"/>
    <n v="21491860.190000001"/>
  </r>
  <r>
    <s v="08"/>
    <s v="หนองคาย"/>
    <s v="11042"/>
    <s v="รพ.โพนพิสัย"/>
    <s v="รพช."/>
    <s v="F1"/>
    <n v="109"/>
    <x v="540"/>
    <x v="3"/>
    <x v="3"/>
    <n v="32946237.43"/>
    <n v="6475287.4699999997"/>
    <n v="1490847.56"/>
    <n v="2035177"/>
  </r>
  <r>
    <s v="08"/>
    <s v="หนองคาย"/>
    <s v="11044"/>
    <s v="รพ.ศรีเชียงใหม่"/>
    <s v="รพช."/>
    <s v="F2"/>
    <n v="32"/>
    <x v="541"/>
    <x v="4"/>
    <x v="4"/>
    <n v="13278045.08"/>
    <n v="1397043.68"/>
    <n v="712228"/>
    <n v="558365.14"/>
  </r>
  <r>
    <s v="08"/>
    <s v="หนองคาย"/>
    <s v="11045"/>
    <s v="รพ.สังคม"/>
    <s v="รพช."/>
    <s v="F2"/>
    <n v="40"/>
    <x v="542"/>
    <x v="4"/>
    <x v="4"/>
    <n v="13505015.239999998"/>
    <n v="1555996.37"/>
    <n v="809182"/>
    <n v="668680.21"/>
  </r>
  <r>
    <s v="08"/>
    <s v="หนองคาย"/>
    <s v="11448"/>
    <s v="รพร.ท่าบ่อ"/>
    <s v="รพช."/>
    <s v="M2"/>
    <n v="251"/>
    <x v="543"/>
    <x v="5"/>
    <x v="5"/>
    <n v="79358448.689999998"/>
    <n v="18090112.370000001"/>
    <n v="4737651.62"/>
    <n v="10942847.460000001"/>
  </r>
  <r>
    <s v="08"/>
    <s v="หนองคาย"/>
    <s v="21356"/>
    <s v="รพ.สระใคร"/>
    <s v="รพช."/>
    <s v="F3"/>
    <n v="28"/>
    <x v="544"/>
    <x v="12"/>
    <x v="12"/>
    <n v="10571544.939999999"/>
    <n v="1236303.4099999999"/>
    <n v="529455.9"/>
    <n v="495849.79"/>
  </r>
  <r>
    <s v="08"/>
    <s v="หนองคาย"/>
    <s v="28778"/>
    <s v="รพ.โพธิ์ตาก"/>
    <s v="รพช."/>
    <s v="F3"/>
    <n v="16"/>
    <x v="545"/>
    <x v="7"/>
    <x v="7"/>
    <n v="6786625.4800000004"/>
    <n v="732243.01"/>
    <n v="401914.4"/>
    <n v="599381.03"/>
  </r>
  <r>
    <s v="08"/>
    <s v="หนองคาย"/>
    <s v="28811"/>
    <s v="รพ.เฝ้าไร่"/>
    <s v="รพช."/>
    <s v="F2"/>
    <n v="30"/>
    <x v="546"/>
    <x v="2"/>
    <x v="2"/>
    <n v="9162969.8800000008"/>
    <n v="2625384.2400000002"/>
    <n v="806147.1"/>
    <n v="639086.30000000005"/>
  </r>
  <r>
    <s v="08"/>
    <s v="หนองคาย"/>
    <s v="28815"/>
    <s v="รพ.รัตนวาปี"/>
    <s v="รพช."/>
    <s v="F3"/>
    <n v="36"/>
    <x v="547"/>
    <x v="15"/>
    <x v="15"/>
    <n v="8054567.5700000003"/>
    <n v="1296890.53"/>
    <n v="600359"/>
    <n v="572425.99"/>
  </r>
  <r>
    <s v="08"/>
    <s v="หนองบัวลำภู"/>
    <s v="10704"/>
    <s v="รพ.หนองบัวลำภู"/>
    <s v="รพท."/>
    <s v="S"/>
    <n v="323"/>
    <x v="548"/>
    <x v="11"/>
    <x v="11"/>
    <n v="85969071.00999999"/>
    <n v="22944692.93"/>
    <n v="3508587.75"/>
    <n v="8244831.9299999997"/>
  </r>
  <r>
    <s v="08"/>
    <s v="หนองบัวลำภู"/>
    <s v="10991"/>
    <s v="รพ.นากลาง"/>
    <s v="รพช."/>
    <s v="F1"/>
    <n v="78"/>
    <x v="549"/>
    <x v="3"/>
    <x v="3"/>
    <n v="22741967.799999997"/>
    <n v="4438653.18"/>
    <n v="1631895.88"/>
    <n v="1580285.5899999999"/>
  </r>
  <r>
    <s v="08"/>
    <s v="หนองบัวลำภู"/>
    <s v="10992"/>
    <s v="รพ.โนนสัง"/>
    <s v="รพช."/>
    <s v="F2"/>
    <n v="35"/>
    <x v="550"/>
    <x v="2"/>
    <x v="2"/>
    <n v="15900626.300000001"/>
    <n v="3517863.5"/>
    <n v="1726353.12"/>
    <n v="1138784.51"/>
  </r>
  <r>
    <s v="08"/>
    <s v="หนองบัวลำภู"/>
    <s v="10993"/>
    <s v="รพ.ศรีบุญเรือง"/>
    <s v="รพช."/>
    <s v="F1"/>
    <n v="90"/>
    <x v="551"/>
    <x v="3"/>
    <x v="3"/>
    <n v="27357510.48"/>
    <n v="6375165.3200000003"/>
    <n v="1599854.8"/>
    <n v="2028459.1600000001"/>
  </r>
  <r>
    <s v="08"/>
    <s v="หนองบัวลำภู"/>
    <s v="10994"/>
    <s v="รพ.สุวรรณคูหา"/>
    <s v="รพช."/>
    <s v="F2"/>
    <n v="55"/>
    <x v="552"/>
    <x v="2"/>
    <x v="2"/>
    <n v="16713607.459999999"/>
    <n v="3784457.92"/>
    <n v="1223552.3999999999"/>
    <n v="1270935.48"/>
  </r>
  <r>
    <s v="08"/>
    <s v="หนองบัวลำภู"/>
    <s v="23367"/>
    <s v="รพ.นาวัง เฉลิมพระเกียรติ 80 พรรษา"/>
    <s v="รพช."/>
    <s v="F2"/>
    <n v="46"/>
    <x v="553"/>
    <x v="4"/>
    <x v="4"/>
    <n v="12303286.290000001"/>
    <n v="2009342.89"/>
    <n v="492337.29000000004"/>
    <n v="621390.36"/>
  </r>
  <r>
    <s v="08"/>
    <s v="อุดรธานี"/>
    <s v="10671"/>
    <s v="รพ.อุดรธานี"/>
    <s v="รพศ."/>
    <s v="A"/>
    <n v="1073"/>
    <x v="554"/>
    <x v="16"/>
    <x v="16"/>
    <n v="335500370.67000002"/>
    <n v="199195096.19999999"/>
    <n v="15970762.48"/>
    <n v="126216396.88999999"/>
  </r>
  <r>
    <s v="08"/>
    <s v="อุดรธานี"/>
    <s v="11013"/>
    <s v="รพ.กุดจับ"/>
    <s v="รพช."/>
    <s v="F2"/>
    <n v="56"/>
    <x v="555"/>
    <x v="2"/>
    <x v="2"/>
    <n v="17566906.77"/>
    <n v="3238730.76"/>
    <n v="1118860"/>
    <n v="1110564.3399999999"/>
  </r>
  <r>
    <s v="08"/>
    <s v="อุดรธานี"/>
    <s v="11014"/>
    <s v="รพ.หนองวัวซอ"/>
    <s v="รพช."/>
    <s v="F2"/>
    <n v="67"/>
    <x v="556"/>
    <x v="2"/>
    <x v="2"/>
    <n v="18394144.18"/>
    <n v="1645721.71"/>
    <n v="1217848.3200000001"/>
    <n v="1195868.6000000001"/>
  </r>
  <r>
    <s v="08"/>
    <s v="อุดรธานี"/>
    <s v="11015"/>
    <s v="รพ.กุมภวาปี"/>
    <s v="รพท."/>
    <s v="M1"/>
    <n v="198"/>
    <x v="557"/>
    <x v="17"/>
    <x v="17"/>
    <n v="55648485"/>
    <n v="14134326.880000001"/>
    <n v="5814147.0999999996"/>
    <n v="8778205.790000001"/>
  </r>
  <r>
    <s v="08"/>
    <s v="อุดรธานี"/>
    <s v="11016"/>
    <s v="รพ.ห้วยเกิ้ง"/>
    <s v="รพช."/>
    <s v="F3"/>
    <n v="10"/>
    <x v="558"/>
    <x v="7"/>
    <x v="7"/>
    <n v="4751385.82"/>
    <n v="252575.69"/>
    <n v="787"/>
    <n v="83152.78"/>
  </r>
  <r>
    <s v="08"/>
    <s v="อุดรธานี"/>
    <s v="11017"/>
    <s v="รพ.โนนสะอาด"/>
    <s v="รพช."/>
    <s v="F2"/>
    <n v="36"/>
    <x v="559"/>
    <x v="2"/>
    <x v="2"/>
    <n v="15009818.65"/>
    <n v="2406665.44"/>
    <n v="1194067.3500000001"/>
    <n v="714058.32000000007"/>
  </r>
  <r>
    <s v="08"/>
    <s v="อุดรธานี"/>
    <s v="11018"/>
    <s v="รพ.หนองหาน"/>
    <s v="รพช."/>
    <s v="M2"/>
    <n v="113"/>
    <x v="560"/>
    <x v="5"/>
    <x v="5"/>
    <n v="37035846.850000001"/>
    <n v="7698448.9500000002"/>
    <n v="3548949.8"/>
    <n v="2698745.79"/>
  </r>
  <r>
    <s v="08"/>
    <s v="อุดรธานี"/>
    <s v="11019"/>
    <s v="รพ.ทุ่งฝน"/>
    <s v="รพช."/>
    <s v="F2"/>
    <n v="30"/>
    <x v="561"/>
    <x v="4"/>
    <x v="4"/>
    <n v="12444495.560000001"/>
    <n v="1745948.69"/>
    <n v="834212.2"/>
    <n v="687639.71"/>
  </r>
  <r>
    <s v="08"/>
    <s v="อุดรธานี"/>
    <s v="11020"/>
    <s v="รพ.ไชยวาน"/>
    <s v="รพช."/>
    <s v="F2"/>
    <n v="30"/>
    <x v="562"/>
    <x v="2"/>
    <x v="2"/>
    <n v="10858094.800000001"/>
    <n v="1352803.17"/>
    <n v="1000549.5"/>
    <n v="709129.73"/>
  </r>
  <r>
    <s v="08"/>
    <s v="อุดรธานี"/>
    <s v="11021"/>
    <s v="รพ.ศรีธาตุ"/>
    <s v="รพช."/>
    <s v="F2"/>
    <n v="34"/>
    <x v="563"/>
    <x v="2"/>
    <x v="2"/>
    <n v="13456841.380000001"/>
    <n v="1706809.29"/>
    <n v="1360432.23"/>
    <n v="761853.15"/>
  </r>
  <r>
    <s v="08"/>
    <s v="อุดรธานี"/>
    <s v="11022"/>
    <s v="รพ.วังสามหมอ"/>
    <s v="รพช."/>
    <s v="F2"/>
    <n v="70"/>
    <x v="564"/>
    <x v="2"/>
    <x v="2"/>
    <n v="17205936.899999999"/>
    <n v="2326284.14"/>
    <n v="1398497"/>
    <n v="494935.74"/>
  </r>
  <r>
    <s v="08"/>
    <s v="อุดรธานี"/>
    <s v="11023"/>
    <s v="รพ.บ้านผือ"/>
    <s v="รพช."/>
    <s v="M2"/>
    <n v="114"/>
    <x v="565"/>
    <x v="5"/>
    <x v="5"/>
    <n v="32424959.039999999"/>
    <n v="7283772.6299999999"/>
    <n v="4552874.28"/>
    <n v="2671104.6500000004"/>
  </r>
  <r>
    <s v="08"/>
    <s v="อุดรธานี"/>
    <s v="11024"/>
    <s v="รพ.น้ำโสม"/>
    <s v="รพช."/>
    <s v="F2"/>
    <n v="70"/>
    <x v="566"/>
    <x v="2"/>
    <x v="2"/>
    <n v="20726406.280000001"/>
    <n v="2314249.39"/>
    <n v="1087521.3999999999"/>
    <n v="1193333.51"/>
  </r>
  <r>
    <s v="08"/>
    <s v="อุดรธานี"/>
    <s v="11025"/>
    <s v="รพ.เพ็ญ"/>
    <s v="รพช."/>
    <s v="F1"/>
    <n v="114"/>
    <x v="567"/>
    <x v="3"/>
    <x v="3"/>
    <n v="28778619.850000001"/>
    <n v="6437642.9100000001"/>
    <n v="1716264.59"/>
    <n v="2403764.3000000003"/>
  </r>
  <r>
    <s v="08"/>
    <s v="อุดรธานี"/>
    <s v="11026"/>
    <s v="รพ.สร้างคอม"/>
    <s v="รพช."/>
    <s v="F2"/>
    <n v="30"/>
    <x v="568"/>
    <x v="4"/>
    <x v="4"/>
    <n v="12360936.030000001"/>
    <n v="1086420.96"/>
    <n v="616893"/>
    <n v="506759.33999999997"/>
  </r>
  <r>
    <s v="08"/>
    <s v="อุดรธานี"/>
    <s v="11027"/>
    <s v="รพ.หนองแสง"/>
    <s v="รพช."/>
    <s v="F2"/>
    <n v="30"/>
    <x v="569"/>
    <x v="4"/>
    <x v="4"/>
    <n v="11617707.060000001"/>
    <n v="1284533.33"/>
    <n v="526231.69999999995"/>
    <n v="381141.23"/>
  </r>
  <r>
    <s v="08"/>
    <s v="อุดรธานี"/>
    <s v="11028"/>
    <s v="รพ.นายูง"/>
    <s v="รพช."/>
    <s v="F2"/>
    <n v="30"/>
    <x v="570"/>
    <x v="4"/>
    <x v="4"/>
    <n v="9590013.2199999988"/>
    <n v="1688381.09"/>
    <n v="964951.5"/>
    <n v="512764.9"/>
  </r>
  <r>
    <s v="08"/>
    <s v="อุดรธานี"/>
    <s v="11029"/>
    <s v="รพ.พิบูลย์รักษ์"/>
    <s v="รพช."/>
    <s v="F2"/>
    <n v="30"/>
    <x v="571"/>
    <x v="4"/>
    <x v="4"/>
    <n v="10747596.630000001"/>
    <n v="948250.82"/>
    <n v="801941.51"/>
    <n v="886589.20000000007"/>
  </r>
  <r>
    <s v="08"/>
    <s v="อุดรธานี"/>
    <s v="11446"/>
    <s v="รพร.บ้านดุง"/>
    <s v="รพช."/>
    <s v="M2"/>
    <n v="150"/>
    <x v="572"/>
    <x v="5"/>
    <x v="5"/>
    <n v="38980622.359999999"/>
    <n v="9772328.2799999993"/>
    <n v="6112760.3799999999"/>
    <n v="7318406.5699999994"/>
  </r>
  <r>
    <s v="08"/>
    <s v="อุดรธานี"/>
    <s v="25058"/>
    <s v="รพ.กู่แก้ว"/>
    <s v="รพช."/>
    <s v="F3"/>
    <n v="26"/>
    <x v="573"/>
    <x v="12"/>
    <x v="12"/>
    <n v="6418055.8799999999"/>
    <n v="698053.55"/>
    <n v="580135"/>
    <n v="514170.51"/>
  </r>
  <r>
    <s v="08"/>
    <s v="อุดรธานี"/>
    <s v="25059"/>
    <s v="รพ.ประจักษ์ศิลปาคม"/>
    <s v="รพช."/>
    <s v="F3"/>
    <n v="14"/>
    <x v="574"/>
    <x v="12"/>
    <x v="12"/>
    <n v="6532145.3599999994"/>
    <n v="1148441.8799999999"/>
    <n v="525734.44999999995"/>
    <n v="770269.49"/>
  </r>
  <r>
    <s v="09"/>
    <s v="ชัยภูมิ"/>
    <s v="04007"/>
    <s v="รพ.ซับใหญ่"/>
    <s v="รพช."/>
    <s v="F3"/>
    <n v="10"/>
    <x v="575"/>
    <x v="7"/>
    <x v="7"/>
    <n v="5790562.5"/>
    <n v="766318.37"/>
    <n v="449229"/>
    <n v="269023.49"/>
  </r>
  <r>
    <s v="09"/>
    <s v="ชัยภูมิ"/>
    <s v="10702"/>
    <s v="รพ.ชัยภูมิ"/>
    <s v="รพท."/>
    <s v="S"/>
    <n v="728"/>
    <x v="576"/>
    <x v="10"/>
    <x v="10"/>
    <n v="168273766.53999996"/>
    <n v="66655964.990000002"/>
    <n v="13912384.24"/>
    <n v="41430667.409999996"/>
  </r>
  <r>
    <s v="09"/>
    <s v="ชัยภูมิ"/>
    <s v="10970"/>
    <s v="รพ.บ้านเขว้า"/>
    <s v="รพช."/>
    <s v="F2"/>
    <n v="50"/>
    <x v="577"/>
    <x v="2"/>
    <x v="2"/>
    <n v="18293151.359999999"/>
    <n v="2717409.5"/>
    <n v="1171744"/>
    <n v="740240.14"/>
  </r>
  <r>
    <s v="09"/>
    <s v="ชัยภูมิ"/>
    <s v="10971"/>
    <s v="รพ.คอนสวรรค์"/>
    <s v="รพช."/>
    <s v="F2"/>
    <n v="45"/>
    <x v="578"/>
    <x v="2"/>
    <x v="2"/>
    <n v="16187325.84"/>
    <n v="2471611.19"/>
    <n v="904921.35"/>
    <n v="850248.55999999994"/>
  </r>
  <r>
    <s v="09"/>
    <s v="ชัยภูมิ"/>
    <s v="10972"/>
    <s v="รพ.เกษตรสมบูรณ์"/>
    <s v="รพช."/>
    <s v="F2"/>
    <n v="77"/>
    <x v="579"/>
    <x v="9"/>
    <x v="9"/>
    <n v="24594962.110000003"/>
    <n v="5570976.7800000003"/>
    <n v="3787745"/>
    <n v="1993982.9300000002"/>
  </r>
  <r>
    <s v="09"/>
    <s v="ชัยภูมิ"/>
    <s v="10973"/>
    <s v="รพ.หนองบัวแดง"/>
    <s v="รพช."/>
    <s v="M2"/>
    <n v="120"/>
    <x v="580"/>
    <x v="5"/>
    <x v="5"/>
    <n v="28334258.350000001"/>
    <n v="8378388.6699999999"/>
    <n v="2229302"/>
    <n v="2126477.6"/>
  </r>
  <r>
    <s v="09"/>
    <s v="ชัยภูมิ"/>
    <s v="10974"/>
    <s v="รพ.จัตุรัส"/>
    <s v="รพช."/>
    <s v="F1"/>
    <n v="90"/>
    <x v="581"/>
    <x v="3"/>
    <x v="3"/>
    <n v="27457302.399999995"/>
    <n v="5473201.4400000004"/>
    <n v="2613208.71"/>
    <n v="2019701.0399999998"/>
  </r>
  <r>
    <s v="09"/>
    <s v="ชัยภูมิ"/>
    <s v="10975"/>
    <s v="รพ.บำเหน็จณรงค์"/>
    <s v="รพช."/>
    <s v="F1"/>
    <n v="73"/>
    <x v="582"/>
    <x v="6"/>
    <x v="6"/>
    <n v="22884550.789999999"/>
    <n v="3434639.73"/>
    <n v="1332537"/>
    <n v="1098136.8699999999"/>
  </r>
  <r>
    <s v="09"/>
    <s v="ชัยภูมิ"/>
    <s v="10976"/>
    <s v="รพ.หนองบัวระเหว"/>
    <s v="รพช."/>
    <s v="F2"/>
    <n v="30"/>
    <x v="583"/>
    <x v="4"/>
    <x v="4"/>
    <n v="16282741.189999999"/>
    <n v="2566509"/>
    <n v="1197937.5"/>
    <n v="951706.82000000007"/>
  </r>
  <r>
    <s v="09"/>
    <s v="ชัยภูมิ"/>
    <s v="10977"/>
    <s v="รพ.เทพสถิต"/>
    <s v="รพช."/>
    <s v="F2"/>
    <n v="30"/>
    <x v="584"/>
    <x v="2"/>
    <x v="2"/>
    <n v="15930622.069999998"/>
    <n v="2577932.9"/>
    <n v="968247.69"/>
    <n v="1646289.67"/>
  </r>
  <r>
    <s v="09"/>
    <s v="ชัยภูมิ"/>
    <s v="10978"/>
    <s v="รพ.ภูเขียวเฉลิมพระเกียรติ"/>
    <s v="รพท."/>
    <s v="M1"/>
    <n v="277"/>
    <x v="585"/>
    <x v="1"/>
    <x v="1"/>
    <n v="56331867.520000003"/>
    <n v="14906904.02"/>
    <n v="4487979.24"/>
    <n v="9137780.8399999999"/>
  </r>
  <r>
    <s v="09"/>
    <s v="ชัยภูมิ"/>
    <s v="10979"/>
    <s v="รพ.บ้านแท่น"/>
    <s v="รพช."/>
    <s v="F2"/>
    <n v="30"/>
    <x v="586"/>
    <x v="2"/>
    <x v="2"/>
    <n v="15269526.700000001"/>
    <n v="2608275.1800000002"/>
    <n v="1445039.79"/>
    <n v="1078036.04"/>
  </r>
  <r>
    <s v="09"/>
    <s v="ชัยภูมิ"/>
    <s v="10980"/>
    <s v="รพ.แก้งคร้อ"/>
    <s v="รพช."/>
    <s v="M2"/>
    <n v="120"/>
    <x v="587"/>
    <x v="5"/>
    <x v="5"/>
    <n v="25250520.869999997"/>
    <n v="4781582.57"/>
    <n v="4658272.0999999996"/>
    <n v="1957134.39"/>
  </r>
  <r>
    <s v="09"/>
    <s v="ชัยภูมิ"/>
    <s v="10981"/>
    <s v="รพ.คอนสาร"/>
    <s v="รพช."/>
    <s v="F2"/>
    <n v="60"/>
    <x v="588"/>
    <x v="2"/>
    <x v="2"/>
    <n v="14198223.140000001"/>
    <n v="3482943.62"/>
    <n v="1244683.8"/>
    <n v="1017066.19"/>
  </r>
  <r>
    <s v="09"/>
    <s v="ชัยภูมิ"/>
    <s v="10982"/>
    <s v="รพ.ภักดีชุมพล"/>
    <s v="รพช."/>
    <s v="F2"/>
    <n v="30"/>
    <x v="589"/>
    <x v="4"/>
    <x v="4"/>
    <n v="13001909.289999999"/>
    <n v="1468281.51"/>
    <n v="776642.01"/>
    <n v="935227.73"/>
  </r>
  <r>
    <s v="09"/>
    <s v="ชัยภูมิ"/>
    <s v="10983"/>
    <s v="รพ.เนินสง่า"/>
    <s v="รพช."/>
    <s v="F2"/>
    <n v="30"/>
    <x v="590"/>
    <x v="4"/>
    <x v="4"/>
    <n v="11092599.129999999"/>
    <n v="1188799.79"/>
    <n v="816587"/>
    <n v="601939.51"/>
  </r>
  <r>
    <s v="09"/>
    <s v="นครราชสีมา"/>
    <s v="10666"/>
    <s v="รพ.มหาราชนครราชสีมา"/>
    <s v="รพศ."/>
    <s v="A"/>
    <n v="1277"/>
    <x v="79"/>
    <x v="16"/>
    <x v="16"/>
    <n v="504468801.16999996"/>
    <n v="316013338.95999998"/>
    <n v="61367917.840000004"/>
    <n v="199882623.75"/>
  </r>
  <r>
    <s v="09"/>
    <s v="นครราชสีมา"/>
    <s v="10871"/>
    <s v="รพ.ครบุรี"/>
    <s v="รพช."/>
    <s v="M2"/>
    <n v="120"/>
    <x v="591"/>
    <x v="5"/>
    <x v="5"/>
    <n v="30756781.119999994"/>
    <n v="7835297.5"/>
    <n v="1819118.78"/>
    <n v="2256249.7999999998"/>
  </r>
  <r>
    <s v="09"/>
    <s v="นครราชสีมา"/>
    <s v="10872"/>
    <s v="รพ.เสิงสาง"/>
    <s v="รพช."/>
    <s v="F2"/>
    <n v="55"/>
    <x v="592"/>
    <x v="2"/>
    <x v="2"/>
    <n v="23739546.740000002"/>
    <n v="2864461.01"/>
    <n v="1536815.16"/>
    <n v="1128172.25"/>
  </r>
  <r>
    <s v="09"/>
    <s v="นครราชสีมา"/>
    <s v="10873"/>
    <s v="รพ.คง"/>
    <s v="รพช."/>
    <s v="F2"/>
    <n v="60"/>
    <x v="593"/>
    <x v="2"/>
    <x v="2"/>
    <n v="18855695.859999999"/>
    <n v="2272383.25"/>
    <n v="1924677.6400000001"/>
    <n v="905073.77"/>
  </r>
  <r>
    <s v="09"/>
    <s v="นครราชสีมา"/>
    <s v="10874"/>
    <s v="รพ.บ้านเหลื่อม"/>
    <s v="รพช."/>
    <s v="F2"/>
    <n v="35"/>
    <x v="594"/>
    <x v="4"/>
    <x v="4"/>
    <n v="14393088.300000001"/>
    <n v="1659784.2"/>
    <n v="958563"/>
    <n v="420505.25"/>
  </r>
  <r>
    <s v="09"/>
    <s v="นครราชสีมา"/>
    <s v="10875"/>
    <s v="รพ.จักราช"/>
    <s v="รพช."/>
    <s v="F1"/>
    <n v="73"/>
    <x v="595"/>
    <x v="3"/>
    <x v="3"/>
    <n v="23431741.43"/>
    <n v="3785877.76"/>
    <n v="1450534"/>
    <n v="1498778.4300000002"/>
  </r>
  <r>
    <s v="09"/>
    <s v="นครราชสีมา"/>
    <s v="10876"/>
    <s v="รพ.โชคชัย"/>
    <s v="รพช."/>
    <s v="M2"/>
    <n v="91"/>
    <x v="596"/>
    <x v="14"/>
    <x v="14"/>
    <n v="33761655.460000008"/>
    <n v="7230864.2400000002"/>
    <n v="2283580.5"/>
    <n v="3026472.62"/>
  </r>
  <r>
    <s v="09"/>
    <s v="นครราชสีมา"/>
    <s v="10877"/>
    <s v="รพ.ด่านขุนทด"/>
    <s v="รพช."/>
    <s v="M2"/>
    <n v="125"/>
    <x v="597"/>
    <x v="5"/>
    <x v="5"/>
    <n v="36027897.109999999"/>
    <n v="10331446.23"/>
    <n v="2689041"/>
    <n v="2650467.75"/>
  </r>
  <r>
    <s v="09"/>
    <s v="นครราชสีมา"/>
    <s v="10878"/>
    <s v="รพ.โนนไทย"/>
    <s v="รพช."/>
    <s v="F2"/>
    <n v="87"/>
    <x v="598"/>
    <x v="2"/>
    <x v="2"/>
    <n v="22936852.309999999"/>
    <n v="3479067.71"/>
    <n v="1876729.39"/>
    <n v="1660733.75"/>
  </r>
  <r>
    <s v="09"/>
    <s v="นครราชสีมา"/>
    <s v="10879"/>
    <s v="รพ.โนนสูง"/>
    <s v="รพช."/>
    <s v="F2"/>
    <n v="77"/>
    <x v="599"/>
    <x v="9"/>
    <x v="9"/>
    <n v="32498716.82"/>
    <n v="6460468.4699999997"/>
    <n v="3065645.8"/>
    <n v="2107572.85"/>
  </r>
  <r>
    <s v="09"/>
    <s v="นครราชสีมา"/>
    <s v="10880"/>
    <s v="รพ.ขามสะแกแสง"/>
    <s v="รพช."/>
    <s v="F2"/>
    <n v="54"/>
    <x v="600"/>
    <x v="2"/>
    <x v="2"/>
    <n v="18660947.899999999"/>
    <n v="2784297.1399999997"/>
    <n v="897792.39"/>
    <n v="773944.87000000011"/>
  </r>
  <r>
    <s v="09"/>
    <s v="นครราชสีมา"/>
    <s v="10881"/>
    <s v="รพ.บัวใหญ่"/>
    <s v="รพช."/>
    <s v="M2"/>
    <n v="152"/>
    <x v="601"/>
    <x v="5"/>
    <x v="5"/>
    <n v="43174953.629999995"/>
    <n v="9461695.4700000007"/>
    <n v="6651261.25"/>
    <n v="4588973.1399999997"/>
  </r>
  <r>
    <s v="09"/>
    <s v="นครราชสีมา"/>
    <s v="10882"/>
    <s v="รพ.ประทาย"/>
    <s v="รพช."/>
    <s v="F1"/>
    <n v="60"/>
    <x v="602"/>
    <x v="3"/>
    <x v="3"/>
    <n v="21702748.600000001"/>
    <n v="4480072.46"/>
    <n v="2525916"/>
    <n v="1198306.0799999998"/>
  </r>
  <r>
    <s v="09"/>
    <s v="นครราชสีมา"/>
    <s v="10883"/>
    <s v="รพ.ปักธงชัย"/>
    <s v="รพช."/>
    <s v="F1"/>
    <n v="100"/>
    <x v="603"/>
    <x v="3"/>
    <x v="3"/>
    <n v="30725336.229999997"/>
    <n v="7581935.5899999999"/>
    <n v="2618298.5"/>
    <n v="2251053.66"/>
  </r>
  <r>
    <s v="09"/>
    <s v="นครราชสีมา"/>
    <s v="10884"/>
    <s v="รพ.พิมาย"/>
    <s v="รพช."/>
    <s v="M1"/>
    <n v="209"/>
    <x v="604"/>
    <x v="1"/>
    <x v="1"/>
    <n v="45496185.720000006"/>
    <n v="11230937.58"/>
    <n v="3455065.78"/>
    <n v="3563999.62"/>
  </r>
  <r>
    <s v="09"/>
    <s v="นครราชสีมา"/>
    <s v="10885"/>
    <s v="รพ.ห้วยแถลง"/>
    <s v="รพช."/>
    <s v="F2"/>
    <n v="64"/>
    <x v="605"/>
    <x v="2"/>
    <x v="2"/>
    <n v="22070595.669999998"/>
    <n v="4354942.25"/>
    <n v="2883568.25"/>
    <n v="1070435.3600000001"/>
  </r>
  <r>
    <s v="09"/>
    <s v="นครราชสีมา"/>
    <s v="10886"/>
    <s v="รพ.ชุมพวง"/>
    <s v="รพช."/>
    <s v="F1"/>
    <n v="144"/>
    <x v="606"/>
    <x v="3"/>
    <x v="3"/>
    <n v="27115890.809999999"/>
    <n v="5486560.5199999996"/>
    <n v="1594425.7"/>
    <n v="1433096"/>
  </r>
  <r>
    <s v="09"/>
    <s v="นครราชสีมา"/>
    <s v="10887"/>
    <s v="รพ.สูงเนิน"/>
    <s v="รพช."/>
    <s v="F1"/>
    <n v="121"/>
    <x v="607"/>
    <x v="3"/>
    <x v="3"/>
    <n v="31554035.870000001"/>
    <n v="4935814.58"/>
    <n v="2400193.52"/>
    <n v="1379291.79"/>
  </r>
  <r>
    <s v="09"/>
    <s v="นครราชสีมา"/>
    <s v="10888"/>
    <s v="รพ.ขามทะเลสอ"/>
    <s v="รพช."/>
    <s v="F2"/>
    <n v="34"/>
    <x v="608"/>
    <x v="4"/>
    <x v="4"/>
    <n v="15689912.85"/>
    <n v="2324851.7999999998"/>
    <n v="879951.3"/>
    <n v="605726.25"/>
  </r>
  <r>
    <s v="09"/>
    <s v="นครราชสีมา"/>
    <s v="10889"/>
    <s v="รพ.สีคิ้ว"/>
    <s v="รพช."/>
    <s v="F1"/>
    <n v="135"/>
    <x v="609"/>
    <x v="3"/>
    <x v="3"/>
    <n v="41931539.57"/>
    <n v="7116663.4100000001"/>
    <n v="3100013.25"/>
    <n v="2943813.2800000003"/>
  </r>
  <r>
    <s v="09"/>
    <s v="นครราชสีมา"/>
    <s v="10890"/>
    <s v="รพ.ปากช่องนานา"/>
    <s v="รพท."/>
    <s v="M1"/>
    <n v="268"/>
    <x v="610"/>
    <x v="1"/>
    <x v="1"/>
    <n v="71592853.75"/>
    <n v="24313243.93"/>
    <n v="6815061.3300000001"/>
    <n v="13137030.18"/>
  </r>
  <r>
    <s v="09"/>
    <s v="นครราชสีมา"/>
    <s v="10891"/>
    <s v="รพ.หนองบุญมาก "/>
    <s v="รพช."/>
    <s v="F2"/>
    <n v="60"/>
    <x v="611"/>
    <x v="2"/>
    <x v="2"/>
    <n v="22010054.330000002"/>
    <n v="3724650.96"/>
    <n v="1185798.97"/>
    <n v="895077.5"/>
  </r>
  <r>
    <s v="09"/>
    <s v="นครราชสีมา"/>
    <s v="10892"/>
    <s v="รพ.แก้งสนามนาง"/>
    <s v="รพช."/>
    <s v="F2"/>
    <n v="30"/>
    <x v="612"/>
    <x v="4"/>
    <x v="4"/>
    <n v="14510214.579999998"/>
    <n v="1673958.11"/>
    <n v="662208.6"/>
    <n v="517252.52"/>
  </r>
  <r>
    <s v="09"/>
    <s v="นครราชสีมา"/>
    <s v="10893"/>
    <s v="รพ.โนนแดง"/>
    <s v="รพช."/>
    <s v="F2"/>
    <n v="49"/>
    <x v="613"/>
    <x v="4"/>
    <x v="4"/>
    <n v="12677216.09"/>
    <n v="1762597.31"/>
    <n v="697758.1"/>
    <n v="638858.17000000004"/>
  </r>
  <r>
    <s v="09"/>
    <s v="นครราชสีมา"/>
    <s v="10894"/>
    <s v="รพ.วังน้ำเขียว"/>
    <s v="รพช."/>
    <s v="F2"/>
    <n v="45"/>
    <x v="614"/>
    <x v="2"/>
    <x v="2"/>
    <n v="16365507.98"/>
    <n v="1705571.17"/>
    <n v="710460.9"/>
    <n v="605465.41999999993"/>
  </r>
  <r>
    <s v="09"/>
    <s v="นครราชสีมา"/>
    <s v="11602"/>
    <s v="รพ.เฉลิมพระเกียรติสมเด็จย่า 100 ปี"/>
    <s v="รพช."/>
    <s v="F2"/>
    <n v="34"/>
    <x v="615"/>
    <x v="4"/>
    <x v="4"/>
    <n v="11409038.450000001"/>
    <n v="2051652.13"/>
    <n v="773330.5"/>
    <n v="502265.1"/>
  </r>
  <r>
    <s v="09"/>
    <s v="นครราชสีมา"/>
    <s v="11608"/>
    <s v="รพ.ลำทะเมนชัย"/>
    <s v="รพช."/>
    <s v="F2"/>
    <n v="34"/>
    <x v="616"/>
    <x v="4"/>
    <x v="4"/>
    <n v="11231018.25"/>
    <n v="1873572.09"/>
    <n v="678062.5"/>
    <n v="800869.44"/>
  </r>
  <r>
    <s v="09"/>
    <s v="นครราชสีมา"/>
    <s v="22456"/>
    <s v="รพ.พระทองคำ เฉลิมพระเกียรติ 80 พรรษา"/>
    <s v="รพช."/>
    <s v="F2"/>
    <n v="30"/>
    <x v="617"/>
    <x v="2"/>
    <x v="2"/>
    <n v="13594390.769999998"/>
    <n v="2222720.08"/>
    <n v="755687.95"/>
    <n v="943284.10000000009"/>
  </r>
  <r>
    <s v="09"/>
    <s v="นครราชสีมา"/>
    <s v="23839"/>
    <s v="รพ.เทพรัตน์นครราชสีมา "/>
    <s v="รพท."/>
    <s v="M1"/>
    <n v="200"/>
    <x v="618"/>
    <x v="17"/>
    <x v="17"/>
    <n v="52735500.850000001"/>
    <n v="14603066.23"/>
    <n v="4147410.8"/>
    <n v="12022844.260000002"/>
  </r>
  <r>
    <s v="09"/>
    <s v="นครราชสีมา"/>
    <s v="24692"/>
    <s v="รพ.เฉลิมพระเกียรติ"/>
    <s v="รพช."/>
    <s v="F3"/>
    <n v="30"/>
    <x v="619"/>
    <x v="15"/>
    <x v="15"/>
    <n v="6496279.6899999995"/>
    <n v="1590710.59"/>
    <n v="792208.5"/>
    <n v="570042.01"/>
  </r>
  <r>
    <s v="09"/>
    <s v="นครราชสีมา"/>
    <s v="27839"/>
    <s v="รพ.บัวลาย"/>
    <s v="รพช."/>
    <s v="F3"/>
    <n v="10"/>
    <x v="620"/>
    <x v="12"/>
    <x v="12"/>
    <n v="4462233.1899999995"/>
    <n v="1384161.22"/>
    <n v="373447"/>
    <n v="402276.42000000004"/>
  </r>
  <r>
    <s v="09"/>
    <s v="นครราชสีมา"/>
    <s v="27840"/>
    <s v="รพ.สีดา"/>
    <s v="รพช."/>
    <s v="F3"/>
    <n v="30"/>
    <x v="621"/>
    <x v="12"/>
    <x v="12"/>
    <n v="5031078.82"/>
    <n v="904462.98"/>
    <n v="367668"/>
    <n v="314627.56"/>
  </r>
  <r>
    <s v="09"/>
    <s v="นครราชสีมา"/>
    <s v="27841"/>
    <s v="รพ.เทพารักษ์"/>
    <s v="รพช."/>
    <s v="F3"/>
    <n v="24"/>
    <x v="622"/>
    <x v="12"/>
    <x v="12"/>
    <n v="5066289.43"/>
    <n v="1254622.44"/>
    <n v="1209780.2"/>
    <n v="447305.83"/>
  </r>
  <r>
    <s v="09"/>
    <s v="บุรีรัมย์"/>
    <s v="10667"/>
    <s v="รพ.บุรีรัมย์"/>
    <s v="รพศ."/>
    <s v="A"/>
    <n v="937"/>
    <x v="623"/>
    <x v="8"/>
    <x v="8"/>
    <n v="248950028.52999997"/>
    <n v="132554562.72"/>
    <n v="15420385.07"/>
    <n v="174837570.94000003"/>
  </r>
  <r>
    <s v="09"/>
    <s v="บุรีรัมย์"/>
    <s v="10895"/>
    <s v="รพ.คูเมือง"/>
    <s v="รพช."/>
    <s v="F1"/>
    <n v="80"/>
    <x v="624"/>
    <x v="6"/>
    <x v="6"/>
    <n v="22108785.920000002"/>
    <n v="4407604.55"/>
    <n v="1943725.6"/>
    <n v="1316819.9000000001"/>
  </r>
  <r>
    <s v="09"/>
    <s v="บุรีรัมย์"/>
    <s v="10896"/>
    <s v="รพ.กระสัง"/>
    <s v="รพช."/>
    <s v="F2"/>
    <n v="88"/>
    <x v="625"/>
    <x v="9"/>
    <x v="9"/>
    <n v="24065198.57"/>
    <n v="3878687.66"/>
    <n v="1835498.15"/>
    <n v="1550109.14"/>
  </r>
  <r>
    <s v="09"/>
    <s v="บุรีรัมย์"/>
    <s v="10897"/>
    <s v="รพ.นางรอง"/>
    <s v="รพท."/>
    <s v="S"/>
    <n v="428"/>
    <x v="626"/>
    <x v="10"/>
    <x v="10"/>
    <n v="88342037.99000001"/>
    <n v="25974074.02"/>
    <n v="7754175.5"/>
    <n v="11547820.100000001"/>
  </r>
  <r>
    <s v="09"/>
    <s v="บุรีรัมย์"/>
    <s v="10898"/>
    <s v="รพ.หนองกี่"/>
    <s v="รพช."/>
    <s v="F2"/>
    <n v="70"/>
    <x v="627"/>
    <x v="2"/>
    <x v="2"/>
    <n v="23057727.43"/>
    <n v="4015392.51"/>
    <n v="2070727.49"/>
    <n v="1206559.9300000002"/>
  </r>
  <r>
    <s v="09"/>
    <s v="บุรีรัมย์"/>
    <s v="10899"/>
    <s v="รพ.ละหานทราย"/>
    <s v="รพช."/>
    <s v="F1"/>
    <n v="111"/>
    <x v="628"/>
    <x v="3"/>
    <x v="3"/>
    <n v="27898005.349999998"/>
    <n v="5753165.8600000003"/>
    <n v="2185186.5"/>
    <n v="1467159.93"/>
  </r>
  <r>
    <s v="09"/>
    <s v="บุรีรัมย์"/>
    <s v="10900"/>
    <s v="รพ.ประโคนชัย"/>
    <s v="รพช."/>
    <s v="M2"/>
    <n v="121"/>
    <x v="629"/>
    <x v="5"/>
    <x v="5"/>
    <n v="39310225.68"/>
    <n v="7596579.4400000004"/>
    <n v="2067347.85"/>
    <n v="2836467.4899999998"/>
  </r>
  <r>
    <s v="09"/>
    <s v="บุรีรัมย์"/>
    <s v="10901"/>
    <s v="รพ.บ้านกรวด"/>
    <s v="รพช."/>
    <s v="F2"/>
    <n v="60"/>
    <x v="630"/>
    <x v="2"/>
    <x v="2"/>
    <n v="20445737.119999997"/>
    <n v="3686819.18"/>
    <n v="1309372.5"/>
    <n v="908122.09000000008"/>
  </r>
  <r>
    <s v="09"/>
    <s v="บุรีรัมย์"/>
    <s v="10902"/>
    <s v="รพ.พุทไธสง"/>
    <s v="รพช."/>
    <s v="F1"/>
    <n v="61"/>
    <x v="631"/>
    <x v="6"/>
    <x v="6"/>
    <n v="20977507.089999996"/>
    <n v="2741477.74"/>
    <n v="1280203.74"/>
    <n v="930423.49"/>
  </r>
  <r>
    <s v="09"/>
    <s v="บุรีรัมย์"/>
    <s v="10904"/>
    <s v="รพ.ลำปลายมาศ"/>
    <s v="รพช."/>
    <s v="M2"/>
    <n v="163"/>
    <x v="632"/>
    <x v="5"/>
    <x v="5"/>
    <n v="41239226.010000005"/>
    <n v="9138813.5700000003"/>
    <n v="4132780.1"/>
    <n v="2773523.1"/>
  </r>
  <r>
    <s v="09"/>
    <s v="บุรีรัมย์"/>
    <s v="10905"/>
    <s v="รพ.สตึก"/>
    <s v="รพช."/>
    <s v="M2"/>
    <n v="113"/>
    <x v="633"/>
    <x v="5"/>
    <x v="5"/>
    <n v="29293619.800000004"/>
    <n v="7558850.8600000003"/>
    <n v="2182531"/>
    <n v="1353340.52"/>
  </r>
  <r>
    <s v="09"/>
    <s v="บุรีรัมย์"/>
    <s v="10906"/>
    <s v="รพ.ปะคำ"/>
    <s v="รพช."/>
    <s v="F2"/>
    <n v="44"/>
    <x v="634"/>
    <x v="2"/>
    <x v="2"/>
    <n v="14197908.99"/>
    <n v="1993718.05"/>
    <n v="759326.6"/>
    <n v="494378.26"/>
  </r>
  <r>
    <s v="09"/>
    <s v="บุรีรัมย์"/>
    <s v="10907"/>
    <s v="รพ.นาโพธิ์"/>
    <s v="รพช."/>
    <s v="F2"/>
    <n v="47"/>
    <x v="635"/>
    <x v="4"/>
    <x v="4"/>
    <n v="13045562"/>
    <n v="1972020.55"/>
    <n v="505495"/>
    <n v="570791.16"/>
  </r>
  <r>
    <s v="09"/>
    <s v="บุรีรัมย์"/>
    <s v="10908"/>
    <s v="รพ.หนองหงส์"/>
    <s v="รพช."/>
    <s v="F2"/>
    <n v="40"/>
    <x v="636"/>
    <x v="2"/>
    <x v="2"/>
    <n v="15637870"/>
    <n v="2988082.96"/>
    <n v="1046826.5"/>
    <n v="677229.95"/>
  </r>
  <r>
    <s v="09"/>
    <s v="บุรีรัมย์"/>
    <s v="10909"/>
    <s v="รพ.พลับพลาชัย"/>
    <s v="รพช."/>
    <s v="F2"/>
    <n v="35"/>
    <x v="637"/>
    <x v="2"/>
    <x v="2"/>
    <n v="14260069.93"/>
    <n v="2212236.9900000002"/>
    <n v="637636"/>
    <n v="654545.6"/>
  </r>
  <r>
    <s v="09"/>
    <s v="บุรีรัมย์"/>
    <s v="10910"/>
    <s v="รพ.ห้วยราช"/>
    <s v="รพช."/>
    <s v="F2"/>
    <n v="43"/>
    <x v="638"/>
    <x v="4"/>
    <x v="4"/>
    <n v="13237167.380000001"/>
    <n v="1322049.5"/>
    <n v="461676"/>
    <n v="569446.71"/>
  </r>
  <r>
    <s v="09"/>
    <s v="บุรีรัมย์"/>
    <s v="10911"/>
    <s v="รพ.โนนสุวรรณ"/>
    <s v="รพช."/>
    <s v="F2"/>
    <n v="36"/>
    <x v="639"/>
    <x v="4"/>
    <x v="4"/>
    <n v="10014566.640000001"/>
    <n v="1653850.46"/>
    <n v="684413"/>
    <n v="453649.27"/>
  </r>
  <r>
    <s v="09"/>
    <s v="บุรีรัมย์"/>
    <s v="10912"/>
    <s v="รพ.ชำนิ"/>
    <s v="รพช."/>
    <s v="F2"/>
    <n v="32"/>
    <x v="640"/>
    <x v="4"/>
    <x v="4"/>
    <n v="11927241.629999999"/>
    <n v="1469450.42"/>
    <n v="946875.4"/>
    <n v="629552.22"/>
  </r>
  <r>
    <s v="09"/>
    <s v="บุรีรัมย์"/>
    <s v="10913"/>
    <s v="รพ.บ้านใหม่ไชยพจน์"/>
    <s v="รพช."/>
    <s v="F2"/>
    <n v="58"/>
    <x v="641"/>
    <x v="4"/>
    <x v="4"/>
    <n v="12576579.52"/>
    <n v="1897059.56"/>
    <n v="659747"/>
    <n v="935091.32"/>
  </r>
  <r>
    <s v="09"/>
    <s v="บุรีรัมย์"/>
    <s v="10914"/>
    <s v="รพ.โนนดินแดง"/>
    <s v="รพช."/>
    <s v="F2"/>
    <n v="34"/>
    <x v="642"/>
    <x v="4"/>
    <x v="4"/>
    <n v="12542983.989999998"/>
    <n v="1555905.65"/>
    <n v="745849.96"/>
    <n v="694412.79999999993"/>
  </r>
  <r>
    <s v="09"/>
    <s v="บุรีรัมย์"/>
    <s v="11619"/>
    <s v="รพ.เฉลิมพระเกียรติ"/>
    <s v="รพช."/>
    <s v="F2"/>
    <n v="37"/>
    <x v="643"/>
    <x v="4"/>
    <x v="4"/>
    <n v="12212823.57"/>
    <n v="2140316.88"/>
    <n v="1280289.6000000001"/>
    <n v="1010331.51"/>
  </r>
  <r>
    <s v="09"/>
    <s v="บุรีรัมย์"/>
    <s v="23578"/>
    <s v="รพ.แคนดง "/>
    <s v="รพช."/>
    <s v="F3"/>
    <n v="31"/>
    <x v="644"/>
    <x v="12"/>
    <x v="12"/>
    <n v="9394233.8000000007"/>
    <n v="1656983.44"/>
    <n v="716915"/>
    <n v="444404.82"/>
  </r>
  <r>
    <s v="09"/>
    <s v="บุรีรัมย์"/>
    <s v="28020"/>
    <s v="รพ.บ้านด่าน"/>
    <s v="รพช."/>
    <s v="F2"/>
    <n v="22"/>
    <x v="645"/>
    <x v="4"/>
    <x v="4"/>
    <n v="8903437.5999999996"/>
    <n v="1089203.54"/>
    <n v="520055.1"/>
    <n v="490213.36"/>
  </r>
  <r>
    <s v="09"/>
    <s v="สุรินทร์"/>
    <s v="10668"/>
    <s v="รพ.สุรินทร์"/>
    <s v="รพศ."/>
    <s v="A"/>
    <n v="914"/>
    <x v="646"/>
    <x v="8"/>
    <x v="8"/>
    <n v="271033050.93000001"/>
    <n v="119272784.69"/>
    <n v="16285903.5"/>
    <n v="32322295.060000002"/>
  </r>
  <r>
    <s v="09"/>
    <s v="สุรินทร์"/>
    <s v="10915"/>
    <s v="รพ.ชุมพลบุรี"/>
    <s v="รพช."/>
    <s v="F2"/>
    <n v="66"/>
    <x v="647"/>
    <x v="2"/>
    <x v="2"/>
    <n v="17376091.940000001"/>
    <n v="3065289.28"/>
    <n v="1753733.49"/>
    <n v="625782.1"/>
  </r>
  <r>
    <s v="09"/>
    <s v="สุรินทร์"/>
    <s v="10916"/>
    <s v="รพ.ท่าตูม"/>
    <s v="รพช."/>
    <s v="M2"/>
    <n v="140"/>
    <x v="648"/>
    <x v="5"/>
    <x v="5"/>
    <n v="33448445.039999999"/>
    <n v="7164708.9500000002"/>
    <n v="3150626.41"/>
    <n v="2159234.9500000002"/>
  </r>
  <r>
    <s v="09"/>
    <s v="สุรินทร์"/>
    <s v="10917"/>
    <s v="รพ.จอมพระ"/>
    <s v="รพช."/>
    <s v="F2"/>
    <n v="50"/>
    <x v="649"/>
    <x v="2"/>
    <x v="2"/>
    <n v="16444885.840000002"/>
    <n v="2821910.63"/>
    <n v="1130246.5"/>
    <n v="666293.87"/>
  </r>
  <r>
    <s v="09"/>
    <s v="สุรินทร์"/>
    <s v="10918"/>
    <s v="รพ.ปราสาท"/>
    <s v="รพท."/>
    <s v="M1"/>
    <n v="265"/>
    <x v="650"/>
    <x v="1"/>
    <x v="1"/>
    <n v="57489644.750000007"/>
    <n v="19552594.140000001"/>
    <n v="5817120.7999999998"/>
    <n v="6099713.9799999995"/>
  </r>
  <r>
    <s v="09"/>
    <s v="สุรินทร์"/>
    <s v="10919"/>
    <s v="รพ.กาบเชิง"/>
    <s v="รพช."/>
    <s v="F2"/>
    <n v="93"/>
    <x v="651"/>
    <x v="2"/>
    <x v="2"/>
    <n v="18270336.469999999"/>
    <n v="2794743.94"/>
    <n v="1170798.79"/>
    <n v="624952.80000000005"/>
  </r>
  <r>
    <s v="09"/>
    <s v="สุรินทร์"/>
    <s v="10920"/>
    <s v="รพ.รัตนบุรี"/>
    <s v="รพช."/>
    <s v="M2"/>
    <n v="125"/>
    <x v="652"/>
    <x v="5"/>
    <x v="5"/>
    <n v="29263972.440000001"/>
    <n v="5469080.3499999996"/>
    <n v="2564059.5"/>
    <n v="1458521.72"/>
  </r>
  <r>
    <s v="09"/>
    <s v="สุรินทร์"/>
    <s v="10921"/>
    <s v="รพ.สนม"/>
    <s v="รพช."/>
    <s v="F2"/>
    <n v="40"/>
    <x v="653"/>
    <x v="4"/>
    <x v="4"/>
    <n v="9656547"/>
    <n v="1341874.44"/>
    <n v="744163.5"/>
    <n v="379494.50000000006"/>
  </r>
  <r>
    <s v="09"/>
    <s v="สุรินทร์"/>
    <s v="10922"/>
    <s v="รพ.ศีขรภูมิ"/>
    <s v="รพช."/>
    <s v="M2"/>
    <n v="239"/>
    <x v="654"/>
    <x v="5"/>
    <x v="5"/>
    <n v="47966317.520000003"/>
    <n v="6756858.79"/>
    <n v="4318520.7"/>
    <n v="5572459.4300000006"/>
  </r>
  <r>
    <s v="09"/>
    <s v="สุรินทร์"/>
    <s v="10923"/>
    <s v="รพ.สังขะ"/>
    <s v="รพช."/>
    <s v="M2"/>
    <n v="176"/>
    <x v="655"/>
    <x v="5"/>
    <x v="5"/>
    <n v="35064737.859999999"/>
    <n v="6930247.6299999999"/>
    <n v="2945103.7"/>
    <n v="4501804.3600000003"/>
  </r>
  <r>
    <s v="09"/>
    <s v="สุรินทร์"/>
    <s v="10924"/>
    <s v="รพ.ลำดวน"/>
    <s v="รพช."/>
    <s v="F2"/>
    <n v="132"/>
    <x v="656"/>
    <x v="2"/>
    <x v="2"/>
    <n v="25026335.620000001"/>
    <n v="3432792.77"/>
    <n v="1400895.87"/>
    <n v="1316710.06"/>
  </r>
  <r>
    <s v="09"/>
    <s v="สุรินทร์"/>
    <s v="10925"/>
    <s v="รพ.สำโรงทาบ"/>
    <s v="รพช."/>
    <s v="F2"/>
    <n v="48"/>
    <x v="657"/>
    <x v="2"/>
    <x v="2"/>
    <n v="15750883.189999999"/>
    <n v="1649632"/>
    <n v="962808.77"/>
    <n v="1024411.38"/>
  </r>
  <r>
    <s v="09"/>
    <s v="สุรินทร์"/>
    <s v="10926"/>
    <s v="รพ.บัวเชด"/>
    <s v="รพช."/>
    <s v="F2"/>
    <n v="43"/>
    <x v="658"/>
    <x v="2"/>
    <x v="2"/>
    <n v="12347515.699999999"/>
    <n v="1963649.04"/>
    <n v="936086.3"/>
    <n v="599623.07999999996"/>
  </r>
  <r>
    <s v="09"/>
    <s v="สุรินทร์"/>
    <s v="22302"/>
    <s v="รพ.พนมดงรัก เฉลิมพระเกียรติ 80 พรรษา"/>
    <s v="รพช."/>
    <s v="F2"/>
    <n v="37"/>
    <x v="659"/>
    <x v="4"/>
    <x v="4"/>
    <n v="12288486.5"/>
    <n v="1345175.76"/>
    <n v="667741.6"/>
    <n v="857932.49"/>
  </r>
  <r>
    <s v="09"/>
    <s v="สุรินทร์"/>
    <s v="27842"/>
    <s v="รพ.เขวาสินรินทร์"/>
    <s v="รพช."/>
    <s v="F3"/>
    <n v="30"/>
    <x v="660"/>
    <x v="12"/>
    <x v="12"/>
    <n v="6363592.4899999993"/>
    <n v="1723968.92"/>
    <n v="995725.95"/>
    <n v="484061.09"/>
  </r>
  <r>
    <s v="09"/>
    <s v="สุรินทร์"/>
    <s v="27843"/>
    <s v="รพ.ศรีณรงค์"/>
    <s v="รพช."/>
    <s v="F2"/>
    <n v="38"/>
    <x v="661"/>
    <x v="2"/>
    <x v="2"/>
    <n v="6995226.5"/>
    <n v="1587648.21"/>
    <n v="527765"/>
    <n v="719418.53999999992"/>
  </r>
  <r>
    <s v="09"/>
    <s v="สุรินทร์"/>
    <s v="27844"/>
    <s v="รพ.โนนนารายณ์"/>
    <s v="รพช."/>
    <s v="F3"/>
    <n v="35"/>
    <x v="662"/>
    <x v="12"/>
    <x v="12"/>
    <n v="6536255.0699999994"/>
    <n v="1170776.3899999999"/>
    <n v="579353.5"/>
    <n v="450975.18000000005"/>
  </r>
  <r>
    <s v="10"/>
    <s v="มุกดาหาร"/>
    <s v="10712"/>
    <s v="รพ.มุกดาหาร"/>
    <s v="รพท."/>
    <s v="S"/>
    <n v="417"/>
    <x v="663"/>
    <x v="10"/>
    <x v="10"/>
    <n v="100784530.24999999"/>
    <n v="30088735.370000001"/>
    <n v="6096127.8799999999"/>
    <n v="18576676.609999999"/>
  </r>
  <r>
    <s v="10"/>
    <s v="มุกดาหาร"/>
    <s v="11113"/>
    <s v="รพ.นิคมคำสร้อย"/>
    <s v="รพช."/>
    <s v="F2"/>
    <n v="30"/>
    <x v="664"/>
    <x v="2"/>
    <x v="2"/>
    <n v="17401292.799999997"/>
    <n v="1895354.56"/>
    <n v="589446"/>
    <n v="432389.60000000003"/>
  </r>
  <r>
    <s v="10"/>
    <s v="มุกดาหาร"/>
    <s v="11114"/>
    <s v="รพ.ดอนตาล"/>
    <s v="รพช."/>
    <s v="F2"/>
    <n v="30"/>
    <x v="665"/>
    <x v="2"/>
    <x v="2"/>
    <n v="15105102.67"/>
    <n v="2042254.02"/>
    <n v="191587.4"/>
    <n v="395246.72"/>
  </r>
  <r>
    <s v="10"/>
    <s v="มุกดาหาร"/>
    <s v="11115"/>
    <s v="รพ.ดงหลวง"/>
    <s v="รพช."/>
    <s v="F2"/>
    <n v="30"/>
    <x v="666"/>
    <x v="2"/>
    <x v="2"/>
    <n v="13574709.42"/>
    <n v="1490999.44"/>
    <n v="1172396"/>
    <n v="289055.17"/>
  </r>
  <r>
    <s v="10"/>
    <s v="มุกดาหาร"/>
    <s v="11116"/>
    <s v="รพ.คำชะอี"/>
    <s v="รพช."/>
    <s v="F2"/>
    <n v="30"/>
    <x v="667"/>
    <x v="2"/>
    <x v="2"/>
    <n v="17244738.950000003"/>
    <n v="2526403.98"/>
    <n v="549585.85"/>
    <n v="452724.75999999995"/>
  </r>
  <r>
    <s v="10"/>
    <s v="มุกดาหาร"/>
    <s v="11117"/>
    <s v="รพ.หว้านใหญ่"/>
    <s v="รพช."/>
    <s v="F2"/>
    <n v="30"/>
    <x v="668"/>
    <x v="4"/>
    <x v="4"/>
    <n v="11313102.699999999"/>
    <n v="753053.2"/>
    <n v="254232.4"/>
    <n v="461295.39"/>
  </r>
  <r>
    <s v="10"/>
    <s v="มุกดาหาร"/>
    <s v="11118"/>
    <s v="รพ.หนองสูง"/>
    <s v="รพช."/>
    <s v="F2"/>
    <n v="30"/>
    <x v="669"/>
    <x v="4"/>
    <x v="4"/>
    <n v="14943608.450000001"/>
    <n v="1566709.23"/>
    <n v="645274"/>
    <n v="458284.44"/>
  </r>
  <r>
    <s v="10"/>
    <s v="ยโสธร"/>
    <s v="10701"/>
    <s v="รพ.ยโสธร"/>
    <s v="รพท."/>
    <s v="S"/>
    <n v="370"/>
    <x v="670"/>
    <x v="11"/>
    <x v="11"/>
    <n v="118625028.60999998"/>
    <n v="34989293.490000002"/>
    <n v="4448649.8899999997"/>
    <n v="18449780.690000001"/>
  </r>
  <r>
    <s v="10"/>
    <s v="ยโสธร"/>
    <s v="10963"/>
    <s v="รพ.ทรายมูล"/>
    <s v="รพช."/>
    <s v="F2"/>
    <n v="30"/>
    <x v="671"/>
    <x v="4"/>
    <x v="4"/>
    <n v="13260620.010000002"/>
    <n v="1118625.67"/>
    <n v="579389"/>
    <n v="531108.57000000007"/>
  </r>
  <r>
    <s v="10"/>
    <s v="ยโสธร"/>
    <s v="10964"/>
    <s v="รพ.กุดชุม"/>
    <s v="รพช."/>
    <s v="F2"/>
    <n v="46"/>
    <x v="672"/>
    <x v="2"/>
    <x v="2"/>
    <n v="19230077.009999998"/>
    <n v="1926509.16"/>
    <n v="1108262.9099999999"/>
    <n v="634535.37"/>
  </r>
  <r>
    <s v="10"/>
    <s v="ยโสธร"/>
    <s v="10965"/>
    <s v="รพ.คำเขื่อนแก้ว"/>
    <s v="รพช."/>
    <s v="F2"/>
    <n v="60"/>
    <x v="673"/>
    <x v="2"/>
    <x v="2"/>
    <n v="22859326.039999999"/>
    <n v="2603358.5099999998"/>
    <n v="917844"/>
    <n v="847418.04"/>
  </r>
  <r>
    <s v="10"/>
    <s v="ยโสธร"/>
    <s v="10966"/>
    <s v="รพ.ป่าติ้ว"/>
    <s v="รพช."/>
    <s v="F2"/>
    <n v="30"/>
    <x v="674"/>
    <x v="4"/>
    <x v="4"/>
    <n v="12897621.379999999"/>
    <n v="1640455.55"/>
    <n v="534219"/>
    <n v="446887.34"/>
  </r>
  <r>
    <s v="10"/>
    <s v="ยโสธร"/>
    <s v="10967"/>
    <s v="รพ.มหาชนะชัย"/>
    <s v="รพช."/>
    <s v="F2"/>
    <n v="30"/>
    <x v="675"/>
    <x v="2"/>
    <x v="2"/>
    <n v="16797203.77"/>
    <n v="2387756.92"/>
    <n v="1186390"/>
    <n v="581381.99"/>
  </r>
  <r>
    <s v="10"/>
    <s v="ยโสธร"/>
    <s v="10968"/>
    <s v="รพ.ค้อวัง"/>
    <s v="รพช."/>
    <s v="F2"/>
    <n v="34"/>
    <x v="676"/>
    <x v="4"/>
    <x v="4"/>
    <n v="9716397.9000000004"/>
    <n v="901658.24"/>
    <n v="444435"/>
    <n v="432924.75"/>
  </r>
  <r>
    <s v="10"/>
    <s v="ยโสธร"/>
    <s v="10969"/>
    <s v="รพ.ไทยเจริญ"/>
    <s v="รพช."/>
    <s v="F2"/>
    <n v="20"/>
    <x v="677"/>
    <x v="4"/>
    <x v="4"/>
    <n v="10426681.370000001"/>
    <n v="1352151.39"/>
    <n v="416067.28"/>
    <n v="358131.55000000005"/>
  </r>
  <r>
    <s v="10"/>
    <s v="ยโสธร"/>
    <s v="11444"/>
    <s v="รพร.เลิงนกทา"/>
    <s v="รพช."/>
    <s v="M2"/>
    <n v="120"/>
    <x v="678"/>
    <x v="5"/>
    <x v="5"/>
    <n v="38081207.260000005"/>
    <n v="8659700.5099999998"/>
    <n v="2901308.9"/>
    <n v="1707793.54"/>
  </r>
  <r>
    <s v="10"/>
    <s v="ศรีสะเกษ"/>
    <s v="10700"/>
    <s v="รพ.ศรีสะเกษ"/>
    <s v="รพศ."/>
    <s v="A"/>
    <n v="710"/>
    <x v="679"/>
    <x v="8"/>
    <x v="8"/>
    <n v="205036985.24000001"/>
    <n v="95085340.049999997"/>
    <n v="12405654.550000001"/>
    <n v="48250984.439999998"/>
  </r>
  <r>
    <s v="10"/>
    <s v="ศรีสะเกษ"/>
    <s v="10927"/>
    <s v="รพ.ยางชุมน้อย"/>
    <s v="รพช."/>
    <s v="F2"/>
    <n v="30"/>
    <x v="680"/>
    <x v="4"/>
    <x v="4"/>
    <n v="13101452.120000001"/>
    <n v="1506127.77"/>
    <n v="752818.9"/>
    <n v="571516.47"/>
  </r>
  <r>
    <s v="10"/>
    <s v="ศรีสะเกษ"/>
    <s v="10928"/>
    <s v="รพ.กันทรารมย์"/>
    <s v="รพช."/>
    <s v="F1"/>
    <n v="94"/>
    <x v="681"/>
    <x v="3"/>
    <x v="3"/>
    <n v="31255277.660000004"/>
    <n v="7463525.8600000003"/>
    <n v="2981569.22"/>
    <n v="1846853.52"/>
  </r>
  <r>
    <s v="10"/>
    <s v="ศรีสะเกษ"/>
    <s v="10929"/>
    <s v="รพ.กันทรลักษ์"/>
    <s v="รพท."/>
    <s v="M1"/>
    <n v="215"/>
    <x v="682"/>
    <x v="1"/>
    <x v="1"/>
    <n v="55045328.780000001"/>
    <n v="12895083.859999999"/>
    <n v="6245090.4199999999"/>
    <n v="5536049.4000000004"/>
  </r>
  <r>
    <s v="10"/>
    <s v="ศรีสะเกษ"/>
    <s v="10930"/>
    <s v="รพ.ขุขันธ์"/>
    <s v="รพช."/>
    <s v="M2"/>
    <n v="145"/>
    <x v="683"/>
    <x v="5"/>
    <x v="5"/>
    <n v="37174433.100000001"/>
    <n v="8513150.2200000007"/>
    <n v="3251736.84"/>
    <n v="2697839.01"/>
  </r>
  <r>
    <s v="10"/>
    <s v="ศรีสะเกษ"/>
    <s v="10931"/>
    <s v="รพ.ไพรบึง"/>
    <s v="รพช."/>
    <s v="F2"/>
    <n v="39"/>
    <x v="684"/>
    <x v="2"/>
    <x v="2"/>
    <n v="14348414.399999999"/>
    <n v="1866927.3"/>
    <n v="1013066.3"/>
    <n v="460007.01"/>
  </r>
  <r>
    <s v="10"/>
    <s v="ศรีสะเกษ"/>
    <s v="10932"/>
    <s v="รพ.ปรางค์กู่"/>
    <s v="รพช."/>
    <s v="F2"/>
    <n v="60"/>
    <x v="685"/>
    <x v="2"/>
    <x v="2"/>
    <n v="17045780.350000001"/>
    <n v="3114669.23"/>
    <n v="2027847.6"/>
    <n v="1110367.6299999999"/>
  </r>
  <r>
    <s v="10"/>
    <s v="ศรีสะเกษ"/>
    <s v="10933"/>
    <s v="รพ.ขุนหาญ"/>
    <s v="รพช."/>
    <s v="F1"/>
    <n v="92"/>
    <x v="686"/>
    <x v="3"/>
    <x v="3"/>
    <n v="30023304.280000001"/>
    <n v="4457512.95"/>
    <n v="2123584.6"/>
    <n v="3588707.2"/>
  </r>
  <r>
    <s v="10"/>
    <s v="ศรีสะเกษ"/>
    <s v="10934"/>
    <s v="รพ.ราษีไศล"/>
    <s v="รพช."/>
    <s v="M2"/>
    <n v="94"/>
    <x v="687"/>
    <x v="14"/>
    <x v="14"/>
    <n v="30858674"/>
    <n v="6792647.04"/>
    <n v="1519135.48"/>
    <n v="1702003.1500000001"/>
  </r>
  <r>
    <s v="10"/>
    <s v="ศรีสะเกษ"/>
    <s v="10935"/>
    <s v="รพ.อุทุมพรพิสัย"/>
    <s v="รพช."/>
    <s v="M2"/>
    <n v="137"/>
    <x v="688"/>
    <x v="5"/>
    <x v="5"/>
    <n v="39017851.360000007"/>
    <n v="7548588.5300000003"/>
    <n v="4555167.28"/>
    <n v="2365899.0100000002"/>
  </r>
  <r>
    <s v="10"/>
    <s v="ศรีสะเกษ"/>
    <s v="10936"/>
    <s v="รพ.บึงบูรพ์"/>
    <s v="รพช."/>
    <s v="F2"/>
    <n v="33"/>
    <x v="689"/>
    <x v="4"/>
    <x v="4"/>
    <n v="10315703.410000002"/>
    <n v="777297.9"/>
    <n v="454331.18"/>
    <n v="395236.01"/>
  </r>
  <r>
    <s v="10"/>
    <s v="ศรีสะเกษ"/>
    <s v="10937"/>
    <s v="รพ.ห้วยทับทัน"/>
    <s v="รพช."/>
    <s v="F2"/>
    <n v="33"/>
    <x v="690"/>
    <x v="2"/>
    <x v="2"/>
    <n v="12627156.389999999"/>
    <n v="2192431.5299999998"/>
    <n v="981814.7"/>
    <n v="549927.46"/>
  </r>
  <r>
    <s v="10"/>
    <s v="ศรีสะเกษ"/>
    <s v="10938"/>
    <s v="รพ.โนนคูณ"/>
    <s v="รพช."/>
    <s v="F2"/>
    <n v="41"/>
    <x v="691"/>
    <x v="4"/>
    <x v="4"/>
    <n v="11907574.199999999"/>
    <n v="1707085.04"/>
    <n v="919880"/>
    <n v="804043.91"/>
  </r>
  <r>
    <s v="10"/>
    <s v="ศรีสะเกษ"/>
    <s v="10939"/>
    <s v="รพ.ศรีรัตนะ"/>
    <s v="รพช."/>
    <s v="F2"/>
    <n v="57"/>
    <x v="692"/>
    <x v="2"/>
    <x v="2"/>
    <n v="15805147.800000001"/>
    <n v="3356601.48"/>
    <n v="1116789.6100000001"/>
    <n v="1040764.6200000001"/>
  </r>
  <r>
    <s v="10"/>
    <s v="ศรีสะเกษ"/>
    <s v="10940"/>
    <s v="รพ.วังหิน"/>
    <s v="รพช."/>
    <s v="F2"/>
    <n v="33"/>
    <x v="693"/>
    <x v="2"/>
    <x v="2"/>
    <n v="12869840.51"/>
    <n v="1965388.8"/>
    <n v="895102.5"/>
    <n v="773760.21"/>
  </r>
  <r>
    <s v="10"/>
    <s v="ศรีสะเกษ"/>
    <s v="10941"/>
    <s v="รพ.น้ำเกลี้ยง"/>
    <s v="รพช."/>
    <s v="F2"/>
    <n v="32"/>
    <x v="694"/>
    <x v="2"/>
    <x v="2"/>
    <n v="14174932.48"/>
    <n v="2233037.0499999998"/>
    <n v="621225.52"/>
    <n v="660744.1"/>
  </r>
  <r>
    <s v="10"/>
    <s v="ศรีสะเกษ"/>
    <s v="10942"/>
    <s v="รพ.ภูสิงห์"/>
    <s v="รพช."/>
    <s v="F2"/>
    <n v="34"/>
    <x v="695"/>
    <x v="2"/>
    <x v="2"/>
    <n v="13708135.299999999"/>
    <n v="2918526.01"/>
    <n v="1183805.6000000001"/>
    <n v="693625.66000000015"/>
  </r>
  <r>
    <s v="10"/>
    <s v="ศรีสะเกษ"/>
    <s v="10943"/>
    <s v="รพ.เมืองจันทร์"/>
    <s v="รพช."/>
    <s v="F2"/>
    <n v="42"/>
    <x v="696"/>
    <x v="4"/>
    <x v="4"/>
    <n v="8468365.6999999993"/>
    <n v="874049.82"/>
    <n v="769026.5"/>
    <n v="433440.72"/>
  </r>
  <r>
    <s v="10"/>
    <s v="ศรีสะเกษ"/>
    <s v="23125"/>
    <s v="รพ.เบญจลักษ์เฉลิมพระเกียรติ 80 พรรษา"/>
    <s v="รพช."/>
    <s v="F2"/>
    <n v="30"/>
    <x v="697"/>
    <x v="4"/>
    <x v="4"/>
    <n v="9571457.5800000001"/>
    <n v="2600613.37"/>
    <n v="1042811"/>
    <n v="603052.97"/>
  </r>
  <r>
    <s v="10"/>
    <s v="ศรีสะเกษ"/>
    <s v="28014"/>
    <s v="รพ.พยุห์"/>
    <s v="รพช."/>
    <s v="F2"/>
    <n v="30"/>
    <x v="698"/>
    <x v="4"/>
    <x v="4"/>
    <n v="6809107.8200000003"/>
    <n v="1425980.99"/>
    <n v="819719"/>
    <n v="653858.94999999995"/>
  </r>
  <r>
    <s v="10"/>
    <s v="ศรีสะเกษ"/>
    <s v="28015"/>
    <s v="รพ.โพธิ์ศรีสุวรรณ"/>
    <s v="รพช."/>
    <s v="F2"/>
    <n v="30"/>
    <x v="699"/>
    <x v="4"/>
    <x v="4"/>
    <n v="7480715.8300000001"/>
    <n v="907421.03"/>
    <n v="614149"/>
    <n v="308814.62"/>
  </r>
  <r>
    <s v="10"/>
    <s v="ศรีสะเกษ"/>
    <s v="28016"/>
    <s v="รพ.ศิลาลาด"/>
    <s v="รพช."/>
    <s v="F3"/>
    <n v="30"/>
    <x v="700"/>
    <x v="7"/>
    <x v="7"/>
    <n v="6213258"/>
    <n v="1312294.1100000001"/>
    <n v="400557.7"/>
    <n v="392787.24"/>
  </r>
  <r>
    <s v="10"/>
    <s v="อำนาจเจริญ"/>
    <s v="10703"/>
    <s v="รพ.อำนาจเจริญ"/>
    <s v="รพท."/>
    <s v="S"/>
    <n v="419"/>
    <x v="701"/>
    <x v="10"/>
    <x v="10"/>
    <n v="96206928.699999988"/>
    <n v="27576870.760000002"/>
    <n v="5581844.7400000002"/>
    <n v="11032965.549999999"/>
  </r>
  <r>
    <s v="10"/>
    <s v="อำนาจเจริญ"/>
    <s v="10985"/>
    <s v="รพ.ชานุมาน"/>
    <s v="รพช."/>
    <s v="F2"/>
    <n v="44"/>
    <x v="702"/>
    <x v="2"/>
    <x v="2"/>
    <n v="14692766.340000002"/>
    <n v="2137272.64"/>
    <n v="547649.5"/>
    <n v="626461.17000000004"/>
  </r>
  <r>
    <s v="10"/>
    <s v="อำนาจเจริญ"/>
    <s v="10986"/>
    <s v="รพ.ปทุมราชวงศา"/>
    <s v="รพช."/>
    <s v="F2"/>
    <n v="43"/>
    <x v="703"/>
    <x v="2"/>
    <x v="2"/>
    <n v="14924246.24"/>
    <n v="1936548.71"/>
    <n v="1401354.6"/>
    <n v="1067059.0900000001"/>
  </r>
  <r>
    <s v="10"/>
    <s v="อำนาจเจริญ"/>
    <s v="10987"/>
    <s v="รพ.พนา"/>
    <s v="รพช."/>
    <s v="F2"/>
    <n v="30"/>
    <x v="704"/>
    <x v="4"/>
    <x v="4"/>
    <n v="14954535.75"/>
    <n v="1579880.11"/>
    <n v="607262"/>
    <n v="534150.61"/>
  </r>
  <r>
    <s v="10"/>
    <s v="อำนาจเจริญ"/>
    <s v="10988"/>
    <s v="รพ.เสนางคนิคม"/>
    <s v="รพช."/>
    <s v="F2"/>
    <n v="30"/>
    <x v="705"/>
    <x v="4"/>
    <x v="4"/>
    <n v="14387538.76"/>
    <n v="1797977.99"/>
    <n v="665805"/>
    <n v="473012.99"/>
  </r>
  <r>
    <s v="10"/>
    <s v="อำนาจเจริญ"/>
    <s v="10989"/>
    <s v="รพ.หัวตะพาน"/>
    <s v="รพช."/>
    <s v="F2"/>
    <n v="54"/>
    <x v="706"/>
    <x v="2"/>
    <x v="2"/>
    <n v="17659453.910000004"/>
    <n v="3890523.47"/>
    <n v="1722982"/>
    <n v="876510.29"/>
  </r>
  <r>
    <s v="10"/>
    <s v="อำนาจเจริญ"/>
    <s v="10990"/>
    <s v="รพ.ลืออำนาจ"/>
    <s v="รพช."/>
    <s v="F2"/>
    <n v="35"/>
    <x v="707"/>
    <x v="4"/>
    <x v="4"/>
    <n v="11521056.58"/>
    <n v="2031385.76"/>
    <n v="607110"/>
    <n v="588963.9"/>
  </r>
  <r>
    <s v="10"/>
    <s v="อุบลราชธานี"/>
    <s v="10669"/>
    <s v="รพ.สรรพสิทธิประสงค์"/>
    <s v="รพศ."/>
    <s v="A"/>
    <n v="1188"/>
    <x v="79"/>
    <x v="16"/>
    <x v="16"/>
    <n v="408520805.04999995"/>
    <n v="234829511.52000001"/>
    <n v="50862562.399999999"/>
    <n v="141150421.13"/>
  </r>
  <r>
    <s v="10"/>
    <s v="อุบลราชธานี"/>
    <s v="10944"/>
    <s v="รพ.ศรีเมืองใหม่"/>
    <s v="รพช."/>
    <s v="F2"/>
    <n v="65"/>
    <x v="708"/>
    <x v="2"/>
    <x v="2"/>
    <n v="18032445.240000002"/>
    <n v="3665256.92"/>
    <n v="1053922.19"/>
    <n v="1469960.25"/>
  </r>
  <r>
    <s v="10"/>
    <s v="อุบลราชธานี"/>
    <s v="10945"/>
    <s v="รพ.โขงเจียม"/>
    <s v="รพช."/>
    <s v="F2"/>
    <n v="30"/>
    <x v="709"/>
    <x v="4"/>
    <x v="4"/>
    <n v="10860848.17"/>
    <n v="1404919.56"/>
    <n v="311354.2"/>
    <n v="602907.05000000005"/>
  </r>
  <r>
    <s v="10"/>
    <s v="อุบลราชธานี"/>
    <s v="10946"/>
    <s v="รพ.เขื่องใน"/>
    <s v="รพช."/>
    <s v="F2"/>
    <n v="72"/>
    <x v="710"/>
    <x v="9"/>
    <x v="9"/>
    <n v="27491532.970000003"/>
    <n v="6417240.71"/>
    <n v="2662731.2599999998"/>
    <n v="1462027.97"/>
  </r>
  <r>
    <s v="10"/>
    <s v="อุบลราชธานี"/>
    <s v="10947"/>
    <s v="รพ.เขมราฐ"/>
    <s v="รพช."/>
    <s v="F2"/>
    <n v="75"/>
    <x v="711"/>
    <x v="9"/>
    <x v="9"/>
    <n v="21186527.759999998"/>
    <n v="4564309.4800000004"/>
    <n v="1630399.5"/>
    <n v="1082794.52"/>
  </r>
  <r>
    <s v="10"/>
    <s v="อุบลราชธานี"/>
    <s v="10948"/>
    <s v="รพ.นาจะหลวย"/>
    <s v="รพช."/>
    <s v="F2"/>
    <n v="46"/>
    <x v="712"/>
    <x v="2"/>
    <x v="2"/>
    <n v="16366364.199999999"/>
    <n v="2160166.4"/>
    <n v="613898.1"/>
    <n v="988324.64"/>
  </r>
  <r>
    <s v="10"/>
    <s v="อุบลราชธานี"/>
    <s v="10949"/>
    <s v="รพ.น้ำยืน"/>
    <s v="รพช."/>
    <s v="F2"/>
    <n v="66"/>
    <x v="392"/>
    <x v="2"/>
    <x v="2"/>
    <n v="18081720.07"/>
    <n v="3389739.32"/>
    <n v="877273.1"/>
    <n v="1426816.34"/>
  </r>
  <r>
    <s v="10"/>
    <s v="อุบลราชธานี"/>
    <s v="10950"/>
    <s v="รพ.บุณฑริก"/>
    <s v="รพช."/>
    <s v="F2"/>
    <n v="72"/>
    <x v="713"/>
    <x v="9"/>
    <x v="9"/>
    <n v="22154159.539999999"/>
    <n v="4839664.58"/>
    <n v="2077925.3"/>
    <n v="2642120.4500000002"/>
  </r>
  <r>
    <s v="10"/>
    <s v="อุบลราชธานี"/>
    <s v="10951"/>
    <s v="รพ.ตระการพืชผล"/>
    <s v="รพช."/>
    <s v="M2"/>
    <n v="144"/>
    <x v="714"/>
    <x v="5"/>
    <x v="5"/>
    <n v="34769624.799999997"/>
    <n v="9365580.4800000004"/>
    <n v="2705555.9"/>
    <n v="2768275.0700000003"/>
  </r>
  <r>
    <s v="10"/>
    <s v="อุบลราชธานี"/>
    <s v="10952"/>
    <s v="รพ.กุดข้าวปุ้น"/>
    <s v="รพช."/>
    <s v="F2"/>
    <n v="40"/>
    <x v="715"/>
    <x v="2"/>
    <x v="2"/>
    <n v="12221525.100000001"/>
    <n v="2101332.0299999998"/>
    <n v="525536.5"/>
    <n v="1147658.3500000001"/>
  </r>
  <r>
    <s v="10"/>
    <s v="อุบลราชธานี"/>
    <s v="10953"/>
    <s v="รพ.ม่วงสามสิบ"/>
    <s v="รพช."/>
    <s v="F2"/>
    <n v="64"/>
    <x v="716"/>
    <x v="9"/>
    <x v="9"/>
    <n v="20901106.530000001"/>
    <n v="3723296.97"/>
    <n v="1696012.82"/>
    <n v="1563486.29"/>
  </r>
  <r>
    <s v="10"/>
    <s v="อุบลราชธานี"/>
    <s v="10954"/>
    <s v="รพ.วารินชำราบ"/>
    <s v="รพท."/>
    <s v="M1"/>
    <n v="298"/>
    <x v="717"/>
    <x v="1"/>
    <x v="1"/>
    <n v="69752372.229999989"/>
    <n v="21794383.989999998"/>
    <n v="5886298.8899999997"/>
    <n v="13046915.459999999"/>
  </r>
  <r>
    <s v="10"/>
    <s v="อุบลราชธานี"/>
    <s v="10956"/>
    <s v="รพ.พิบูลมังสาหาร"/>
    <s v="รพช."/>
    <s v="M2"/>
    <n v="140"/>
    <x v="718"/>
    <x v="5"/>
    <x v="5"/>
    <n v="41249624.18"/>
    <n v="7217891.9199999999"/>
    <n v="3677756.25"/>
    <n v="3363426.8500000006"/>
  </r>
  <r>
    <s v="10"/>
    <s v="อุบลราชธานี"/>
    <s v="10957"/>
    <s v="รพ.ตาลสุม"/>
    <s v="รพช."/>
    <s v="F2"/>
    <n v="30"/>
    <x v="719"/>
    <x v="4"/>
    <x v="4"/>
    <n v="11229418.6"/>
    <n v="1419697.16"/>
    <n v="388830.5"/>
    <n v="408095.1"/>
  </r>
  <r>
    <s v="10"/>
    <s v="อุบลราชธานี"/>
    <s v="10958"/>
    <s v="รพ.โพธิ์ไทร"/>
    <s v="รพช."/>
    <s v="F2"/>
    <n v="34"/>
    <x v="720"/>
    <x v="2"/>
    <x v="2"/>
    <n v="12844219"/>
    <n v="2498500.29"/>
    <n v="665308.19999999995"/>
    <n v="878021.84"/>
  </r>
  <r>
    <s v="10"/>
    <s v="อุบลราชธานี"/>
    <s v="10959"/>
    <s v="รพ.สำโรง"/>
    <s v="รพช."/>
    <s v="F2"/>
    <n v="40"/>
    <x v="721"/>
    <x v="2"/>
    <x v="2"/>
    <n v="15080951.699999999"/>
    <n v="2011925.57"/>
    <n v="734016"/>
    <n v="844704.18"/>
  </r>
  <r>
    <s v="10"/>
    <s v="อุบลราชธานี"/>
    <s v="10960"/>
    <s v="รพ.ดอนมดแดง"/>
    <s v="รพช."/>
    <s v="F2"/>
    <n v="30"/>
    <x v="722"/>
    <x v="4"/>
    <x v="4"/>
    <n v="8823726"/>
    <n v="952203.99"/>
    <n v="443578.99"/>
    <n v="445563.62"/>
  </r>
  <r>
    <s v="10"/>
    <s v="อุบลราชธานี"/>
    <s v="10961"/>
    <s v="รพ.สิรินธร"/>
    <s v="รพช."/>
    <s v="F2"/>
    <n v="37"/>
    <x v="723"/>
    <x v="2"/>
    <x v="2"/>
    <n v="13457550.6"/>
    <n v="2232254.2000000002"/>
    <n v="415044.36"/>
    <n v="873820.26"/>
  </r>
  <r>
    <s v="10"/>
    <s v="อุบลราชธานี"/>
    <s v="10962"/>
    <s v="รพ.ทุ่งศรีอุดม"/>
    <s v="รพช."/>
    <s v="F2"/>
    <n v="23"/>
    <x v="724"/>
    <x v="4"/>
    <x v="4"/>
    <n v="9439562.8500000015"/>
    <n v="1640195.91"/>
    <n v="316257.46000000002"/>
    <n v="430652.97"/>
  </r>
  <r>
    <s v="10"/>
    <s v="อุบลราชธานี"/>
    <s v="11443"/>
    <s v="รพร.เดชอุดม"/>
    <s v="รพท."/>
    <s v="M1"/>
    <n v="315"/>
    <x v="725"/>
    <x v="1"/>
    <x v="1"/>
    <n v="80726051.780000001"/>
    <n v="18951190.989999998"/>
    <n v="3736302.2"/>
    <n v="11062739.039999999"/>
  </r>
  <r>
    <s v="10"/>
    <s v="อุบลราชธานี"/>
    <s v="21984"/>
    <s v="รพ. ๕๐ พรรษา มหาวชิราลงกรณ"/>
    <s v="รพท."/>
    <s v="S"/>
    <n v="208"/>
    <x v="726"/>
    <x v="11"/>
    <x v="11"/>
    <n v="61054946.780000001"/>
    <n v="15047572.970000001"/>
    <n v="4488925.42"/>
    <n v="11153277.359999999"/>
  </r>
  <r>
    <s v="10"/>
    <s v="อุบลราชธานี"/>
    <s v="24032"/>
    <s v="รพ.นาตาล"/>
    <s v="รพช."/>
    <s v="F2"/>
    <n v="24"/>
    <x v="727"/>
    <x v="4"/>
    <x v="4"/>
    <n v="8992334.0999999996"/>
    <n v="1302949.3999999999"/>
    <n v="720601.5"/>
    <n v="932036.52"/>
  </r>
  <r>
    <s v="10"/>
    <s v="อุบลราชธานี"/>
    <s v="24821"/>
    <s v="รพ.นาเยีย"/>
    <s v="รพช."/>
    <s v="F3"/>
    <n v="30"/>
    <x v="728"/>
    <x v="12"/>
    <x v="12"/>
    <n v="7928849.9199999999"/>
    <n v="1186104.0900000001"/>
    <n v="367418.39"/>
    <n v="540135.92000000004"/>
  </r>
  <r>
    <s v="10"/>
    <s v="อุบลราชธานี"/>
    <s v="27967"/>
    <s v="รพ.สว่างวีระวงศ์"/>
    <s v="รพช."/>
    <s v="F3"/>
    <n v="30"/>
    <x v="729"/>
    <x v="12"/>
    <x v="12"/>
    <n v="7394766.8999999994"/>
    <n v="1625363.98"/>
    <n v="656552"/>
    <n v="464904.93"/>
  </r>
  <r>
    <s v="10"/>
    <s v="อุบลราชธานี"/>
    <s v="27968"/>
    <s v="รพ.น้ำขุ่น"/>
    <s v="รพช."/>
    <s v="F3"/>
    <n v="29"/>
    <x v="730"/>
    <x v="12"/>
    <x v="12"/>
    <n v="6448562.7999999998"/>
    <n v="682510.58"/>
    <n v="293189.24"/>
    <n v="418641.7"/>
  </r>
  <r>
    <s v="10"/>
    <s v="อุบลราชธานี"/>
    <s v="27976"/>
    <s v="รพ.เหล่าเสือโก้ก"/>
    <s v="รพช."/>
    <s v="F3"/>
    <n v="29"/>
    <x v="731"/>
    <x v="12"/>
    <x v="12"/>
    <n v="7374435"/>
    <n v="852438.03"/>
    <n v="217177"/>
    <n v="415132.15999999997"/>
  </r>
  <r>
    <s v="11"/>
    <s v="กระบี่"/>
    <s v="10738"/>
    <s v="รพ.กระบี่"/>
    <s v="รพท."/>
    <s v="S"/>
    <n v="341"/>
    <x v="732"/>
    <x v="11"/>
    <x v="11"/>
    <n v="111519458.89999999"/>
    <n v="41670384.909999996"/>
    <n v="4699718.72"/>
    <n v="23531547.109999999"/>
  </r>
  <r>
    <s v="11"/>
    <s v="กระบี่"/>
    <s v="11340"/>
    <s v="รพ.เขาพนม"/>
    <s v="รพช."/>
    <s v="F2"/>
    <n v="45"/>
    <x v="733"/>
    <x v="2"/>
    <x v="2"/>
    <n v="17291735.140000001"/>
    <n v="2556558.17"/>
    <n v="1125052.3999999999"/>
    <n v="968420.05"/>
  </r>
  <r>
    <s v="11"/>
    <s v="กระบี่"/>
    <s v="11341"/>
    <s v="รพ.เกาะลันตา"/>
    <s v="รพช."/>
    <s v="F2"/>
    <n v="30"/>
    <x v="734"/>
    <x v="4"/>
    <x v="4"/>
    <n v="12139489.989999998"/>
    <n v="1647568.66"/>
    <n v="435381.9"/>
    <n v="327473.53000000003"/>
  </r>
  <r>
    <s v="11"/>
    <s v="กระบี่"/>
    <s v="11342"/>
    <s v="รพ.คลองท่อม"/>
    <s v="รพช."/>
    <s v="F2"/>
    <n v="72"/>
    <x v="735"/>
    <x v="9"/>
    <x v="9"/>
    <n v="21172910.869999997"/>
    <n v="5676806.46"/>
    <n v="280135.19"/>
    <n v="1068087.8699999999"/>
  </r>
  <r>
    <s v="11"/>
    <s v="กระบี่"/>
    <s v="11343"/>
    <s v="รพ.อ่าวลึก"/>
    <s v="รพช."/>
    <s v="F2"/>
    <n v="85"/>
    <x v="736"/>
    <x v="2"/>
    <x v="2"/>
    <n v="23981149.949999999"/>
    <n v="2533963.02"/>
    <n v="1943093.8"/>
    <n v="1087593.1599999999"/>
  </r>
  <r>
    <s v="11"/>
    <s v="กระบี่"/>
    <s v="11344"/>
    <s v="รพ.ปลายพระยา"/>
    <s v="รพช."/>
    <s v="F2"/>
    <n v="47"/>
    <x v="737"/>
    <x v="2"/>
    <x v="2"/>
    <n v="15494033.580000002"/>
    <n v="2106272.94"/>
    <n v="886507.46"/>
    <n v="665754.26"/>
  </r>
  <r>
    <s v="11"/>
    <s v="กระบี่"/>
    <s v="11345"/>
    <s v="รพ.ลำทับ"/>
    <s v="รพช."/>
    <s v="F2"/>
    <n v="30"/>
    <x v="738"/>
    <x v="4"/>
    <x v="4"/>
    <n v="13557586.079999998"/>
    <n v="1597075.47"/>
    <n v="970687.64"/>
    <n v="466449.70999999996"/>
  </r>
  <r>
    <s v="11"/>
    <s v="กระบี่"/>
    <s v="11346"/>
    <s v="รพ.เหนือคลอง"/>
    <s v="รพช."/>
    <s v="F2"/>
    <n v="45"/>
    <x v="739"/>
    <x v="2"/>
    <x v="2"/>
    <n v="19229493.140000001"/>
    <n v="2883068.44"/>
    <n v="1721691.5"/>
    <n v="706355.04"/>
  </r>
  <r>
    <s v="11"/>
    <s v="กระบี่"/>
    <s v="77753"/>
    <s v="รพ.เกาะพีพี"/>
    <s v="รพช."/>
    <s v="F3"/>
    <n v="10"/>
    <x v="740"/>
    <x v="7"/>
    <x v="7"/>
    <n v="5410748.5"/>
    <n v="186772.13"/>
    <n v="292407"/>
    <n v="115852.27000000002"/>
  </r>
  <r>
    <s v="11"/>
    <s v="ชุมพร"/>
    <s v="10744"/>
    <s v="รพ.ชุมพรเขตรอุดมศักดิ์"/>
    <s v="รพท."/>
    <s v="S"/>
    <n v="509"/>
    <x v="741"/>
    <x v="10"/>
    <x v="10"/>
    <n v="133426006.62"/>
    <n v="49066487.130000003"/>
    <n v="11342695.41"/>
    <n v="20584406.780000001"/>
  </r>
  <r>
    <s v="11"/>
    <s v="ชุมพร"/>
    <s v="11375"/>
    <s v="รพ.ปากน้ำชุมพร"/>
    <s v="รพช."/>
    <s v="F3"/>
    <n v="10"/>
    <x v="742"/>
    <x v="7"/>
    <x v="7"/>
    <n v="12758819.660000002"/>
    <n v="1156856.47"/>
    <n v="2416188.9"/>
    <n v="528060.95000000007"/>
  </r>
  <r>
    <s v="11"/>
    <s v="ชุมพร"/>
    <s v="11376"/>
    <s v="รพ.ท่าแซะ"/>
    <s v="รพช."/>
    <s v="F1"/>
    <n v="60"/>
    <x v="743"/>
    <x v="3"/>
    <x v="3"/>
    <n v="22804671.73"/>
    <n v="5671798.6200000001"/>
    <n v="2130925"/>
    <n v="1714000.84"/>
  </r>
  <r>
    <s v="11"/>
    <s v="ชุมพร"/>
    <s v="11377"/>
    <s v="รพ.ปะทิว"/>
    <s v="รพช."/>
    <s v="F2"/>
    <n v="60"/>
    <x v="744"/>
    <x v="4"/>
    <x v="4"/>
    <n v="15134436.819999998"/>
    <n v="1831449.47"/>
    <n v="666133.98"/>
    <n v="488337.24"/>
  </r>
  <r>
    <s v="11"/>
    <s v="ชุมพร"/>
    <s v="11378"/>
    <s v="รพ.มาบอำมฤต"/>
    <s v="รพช."/>
    <s v="F2"/>
    <n v="30"/>
    <x v="745"/>
    <x v="4"/>
    <x v="4"/>
    <n v="10605852.199999999"/>
    <n v="946134.06"/>
    <n v="513820.44"/>
    <n v="366807.07"/>
  </r>
  <r>
    <s v="11"/>
    <s v="ชุมพร"/>
    <s v="11379"/>
    <s v="รพ.หลังสวน"/>
    <s v="รพช."/>
    <s v="M2"/>
    <n v="120"/>
    <x v="746"/>
    <x v="5"/>
    <x v="5"/>
    <n v="35211922.269999996"/>
    <n v="5735661.8399999999"/>
    <n v="1819735.4"/>
    <n v="4079736.23"/>
  </r>
  <r>
    <s v="11"/>
    <s v="ชุมพร"/>
    <s v="11380"/>
    <s v="รพ.ปากน้ำหลังสวน"/>
    <s v="รพช."/>
    <s v="F3"/>
    <n v="10"/>
    <x v="747"/>
    <x v="12"/>
    <x v="12"/>
    <n v="5746747.5"/>
    <n v="511378.32"/>
    <n v="103036"/>
    <n v="319598.21000000002"/>
  </r>
  <r>
    <s v="11"/>
    <s v="ชุมพร"/>
    <s v="11381"/>
    <s v="รพ.ละแม"/>
    <s v="รพช."/>
    <s v="F2"/>
    <n v="30"/>
    <x v="748"/>
    <x v="4"/>
    <x v="4"/>
    <n v="14046788.6"/>
    <n v="1580000.72"/>
    <n v="913016.56"/>
    <n v="471105.69"/>
  </r>
  <r>
    <s v="11"/>
    <s v="ชุมพร"/>
    <s v="11382"/>
    <s v="รพ.พะโต๊ะ"/>
    <s v="รพช."/>
    <s v="F2"/>
    <n v="30"/>
    <x v="749"/>
    <x v="4"/>
    <x v="4"/>
    <n v="12442481.790000001"/>
    <n v="1070022.7"/>
    <n v="593271.55000000005"/>
    <n v="514555.63"/>
  </r>
  <r>
    <s v="11"/>
    <s v="ชุมพร"/>
    <s v="11383"/>
    <s v="รพ.สวี"/>
    <s v="รพช."/>
    <s v="F2"/>
    <n v="60"/>
    <x v="750"/>
    <x v="2"/>
    <x v="2"/>
    <n v="21957109.020000003"/>
    <n v="4196551.72"/>
    <n v="1042000.4"/>
    <n v="1367548.8399999999"/>
  </r>
  <r>
    <s v="11"/>
    <s v="ชุมพร"/>
    <s v="11385"/>
    <s v="รพ.ทุ่งตะโก"/>
    <s v="รพช."/>
    <s v="F3"/>
    <n v="10"/>
    <x v="751"/>
    <x v="12"/>
    <x v="12"/>
    <n v="9412080.4499999993"/>
    <n v="981517.91"/>
    <n v="384011.95"/>
    <n v="412485.06000000006"/>
  </r>
  <r>
    <s v="11"/>
    <s v="นครศรีธรรมราช"/>
    <s v="10680"/>
    <s v="รพ.มหาราชนครศรีธรรมราช"/>
    <s v="รพศ."/>
    <s v="A"/>
    <n v="756"/>
    <x v="752"/>
    <x v="8"/>
    <x v="8"/>
    <n v="267885677.93000001"/>
    <n v="95173663.569999993"/>
    <n v="15185142.1"/>
    <n v="53728459.180000007"/>
  </r>
  <r>
    <s v="11"/>
    <s v="นครศรีธรรมราช"/>
    <s v="11322"/>
    <s v="รพ.พรหมคีรี"/>
    <s v="รพช."/>
    <s v="F2"/>
    <n v="30"/>
    <x v="753"/>
    <x v="2"/>
    <x v="2"/>
    <n v="17545239.129999999"/>
    <n v="1412735.94"/>
    <n v="866425"/>
    <n v="743091.31"/>
  </r>
  <r>
    <s v="11"/>
    <s v="นครศรีธรรมราช"/>
    <s v="11324"/>
    <s v="รพ.ลานสะกา"/>
    <s v="รพช."/>
    <s v="F2"/>
    <n v="60"/>
    <x v="754"/>
    <x v="2"/>
    <x v="2"/>
    <n v="18773134.73"/>
    <n v="3177429.42"/>
    <n v="1245898.83"/>
    <n v="854127.12"/>
  </r>
  <r>
    <s v="11"/>
    <s v="นครศรีธรรมราช"/>
    <s v="11325"/>
    <s v="รพร.ฉวาง"/>
    <s v="รพช."/>
    <s v="M2"/>
    <n v="90"/>
    <x v="755"/>
    <x v="14"/>
    <x v="14"/>
    <n v="30765501.389999997"/>
    <n v="5001114.01"/>
    <n v="1568559.26"/>
    <n v="1598945.29"/>
  </r>
  <r>
    <s v="11"/>
    <s v="นครศรีธรรมราช"/>
    <s v="11326"/>
    <s v="รพ.พิปูน"/>
    <s v="รพช."/>
    <s v="F2"/>
    <n v="34"/>
    <x v="756"/>
    <x v="4"/>
    <x v="4"/>
    <n v="12755443.300000001"/>
    <n v="2873056.11"/>
    <n v="429654"/>
    <n v="583177.28"/>
  </r>
  <r>
    <s v="11"/>
    <s v="นครศรีธรรมราช"/>
    <s v="11327"/>
    <s v="รพ.เชียรใหญ่"/>
    <s v="รพช."/>
    <s v="F1"/>
    <n v="60"/>
    <x v="757"/>
    <x v="6"/>
    <x v="6"/>
    <n v="18404382.91"/>
    <n v="3040285.1"/>
    <n v="1373067"/>
    <n v="1070599.2"/>
  </r>
  <r>
    <s v="11"/>
    <s v="นครศรีธรรมราช"/>
    <s v="11328"/>
    <s v="รพ.ชะอวด"/>
    <s v="รพช."/>
    <s v="F1"/>
    <n v="60"/>
    <x v="758"/>
    <x v="3"/>
    <x v="3"/>
    <n v="24755386.300000001"/>
    <n v="4145437.86"/>
    <n v="1279470"/>
    <n v="1217552.8199999998"/>
  </r>
  <r>
    <s v="11"/>
    <s v="นครศรีธรรมราช"/>
    <s v="11329"/>
    <s v="รพ.ท่าศาลา"/>
    <s v="รพช."/>
    <s v="M2"/>
    <n v="270"/>
    <x v="759"/>
    <x v="5"/>
    <x v="5"/>
    <n v="61911521"/>
    <n v="15333597.34"/>
    <n v="2443622.12"/>
    <n v="4524753.38"/>
  </r>
  <r>
    <s v="11"/>
    <s v="นครศรีธรรมราช"/>
    <s v="11330"/>
    <s v="รพ.ทุ่งสง"/>
    <s v="รพท."/>
    <s v="M1"/>
    <n v="276"/>
    <x v="760"/>
    <x v="1"/>
    <x v="1"/>
    <n v="75111661.430000007"/>
    <n v="19881709.289999999"/>
    <n v="5252635"/>
    <n v="7556743.129999999"/>
  </r>
  <r>
    <s v="11"/>
    <s v="นครศรีธรรมราช"/>
    <s v="11331"/>
    <s v="รพ.นาบอน"/>
    <s v="รพช."/>
    <s v="F2"/>
    <n v="30"/>
    <x v="761"/>
    <x v="4"/>
    <x v="4"/>
    <n v="19281966.859999999"/>
    <n v="1816225.31"/>
    <n v="1047168"/>
    <n v="678814.31"/>
  </r>
  <r>
    <s v="11"/>
    <s v="นครศรีธรรมราช"/>
    <s v="11332"/>
    <s v="รพ.ทุ่งใหญ่"/>
    <s v="รพช."/>
    <s v="F1"/>
    <n v="60"/>
    <x v="762"/>
    <x v="3"/>
    <x v="3"/>
    <n v="23032179.520000003"/>
    <n v="3672193.58"/>
    <n v="1778454.8"/>
    <n v="1227143.3"/>
  </r>
  <r>
    <s v="11"/>
    <s v="นครศรีธรรมราช"/>
    <s v="11333"/>
    <s v="รพ.ปากพนัง"/>
    <s v="รพช."/>
    <s v="M2"/>
    <n v="90"/>
    <x v="763"/>
    <x v="14"/>
    <x v="14"/>
    <n v="26229857.959999997"/>
    <n v="4367453.47"/>
    <n v="1063848.49"/>
    <n v="1188057.3400000001"/>
  </r>
  <r>
    <s v="11"/>
    <s v="นครศรีธรรมราช"/>
    <s v="11334"/>
    <s v="รพ.ร่อนพิบูลย์"/>
    <s v="รพช."/>
    <s v="F1"/>
    <n v="30"/>
    <x v="764"/>
    <x v="3"/>
    <x v="3"/>
    <n v="23840432.640000001"/>
    <n v="3613970.25"/>
    <n v="879652"/>
    <n v="786489.73"/>
  </r>
  <r>
    <s v="11"/>
    <s v="นครศรีธรรมราช"/>
    <s v="11335"/>
    <s v="รพ.สิชล"/>
    <s v="รพท."/>
    <s v="M1"/>
    <n v="260"/>
    <x v="765"/>
    <x v="1"/>
    <x v="1"/>
    <n v="48427481.379999995"/>
    <n v="12109599.4"/>
    <n v="3152774.23"/>
    <n v="10887486.469999999"/>
  </r>
  <r>
    <s v="11"/>
    <s v="นครศรีธรรมราช"/>
    <s v="11336"/>
    <s v="รพ.ขนอม"/>
    <s v="รพช."/>
    <s v="F2"/>
    <n v="67"/>
    <x v="766"/>
    <x v="4"/>
    <x v="4"/>
    <n v="16778301.109999999"/>
    <n v="2049594.05"/>
    <n v="1692397"/>
    <n v="1123588.73"/>
  </r>
  <r>
    <s v="11"/>
    <s v="นครศรีธรรมราช"/>
    <s v="11337"/>
    <s v="รพ.หัวไทร"/>
    <s v="รพช."/>
    <s v="F2"/>
    <n v="60"/>
    <x v="767"/>
    <x v="2"/>
    <x v="2"/>
    <n v="21544420.380000003"/>
    <n v="2183488.2599999998"/>
    <n v="1761887.1"/>
    <n v="968567.69"/>
  </r>
  <r>
    <s v="11"/>
    <s v="นครศรีธรรมราช"/>
    <s v="11338"/>
    <s v="รพ.บางขัน"/>
    <s v="รพช."/>
    <s v="F2"/>
    <n v="30"/>
    <x v="768"/>
    <x v="2"/>
    <x v="2"/>
    <n v="16112560.199999999"/>
    <n v="1924106.23"/>
    <n v="1368354"/>
    <n v="1296411.5"/>
  </r>
  <r>
    <s v="11"/>
    <s v="นครศรีธรรมราช"/>
    <s v="11339"/>
    <s v="รพ.ถ้ำพรรณรา"/>
    <s v="รพช."/>
    <s v="F3"/>
    <n v="10"/>
    <x v="769"/>
    <x v="12"/>
    <x v="12"/>
    <n v="11711119.01"/>
    <n v="680787.08"/>
    <n v="1111911"/>
    <n v="246243.02999999997"/>
  </r>
  <r>
    <s v="11"/>
    <s v="นครศรีธรรมราช"/>
    <s v="11660"/>
    <s v="รพ.จุฬาภรณ์"/>
    <s v="รพช."/>
    <s v="F2"/>
    <n v="36"/>
    <x v="770"/>
    <x v="4"/>
    <x v="4"/>
    <n v="11968543.529999999"/>
    <n v="1404415.87"/>
    <n v="805506"/>
    <n v="261398.57000000004"/>
  </r>
  <r>
    <s v="11"/>
    <s v="นครศรีธรรมราช"/>
    <s v="40491"/>
    <s v="รพ.เฉลิมพระเกียรติ"/>
    <s v="รพช."/>
    <s v="F3"/>
    <n v="10"/>
    <x v="771"/>
    <x v="12"/>
    <x v="12"/>
    <n v="11884648.880000001"/>
    <n v="1093428.71"/>
    <n v="482303"/>
    <n v="236172"/>
  </r>
  <r>
    <s v="11"/>
    <s v="นครศรีธรรมราช"/>
    <s v="40492"/>
    <s v="รพ.พ่อท่านคล้ายวาจาสิทธิ์"/>
    <s v="รพช."/>
    <s v="F3"/>
    <n v="10"/>
    <x v="772"/>
    <x v="12"/>
    <x v="12"/>
    <n v="6935730.0999999996"/>
    <n v="922152.48"/>
    <n v="400211.42"/>
    <n v="386844.75"/>
  </r>
  <r>
    <s v="11"/>
    <s v="นครศรีธรรมราช"/>
    <s v="40742"/>
    <s v="รพ.นบพิตำ"/>
    <s v="รพช."/>
    <s v="F3"/>
    <n v="0"/>
    <x v="773"/>
    <x v="12"/>
    <x v="12"/>
    <n v="6419325.71"/>
    <n v="1719433.27"/>
    <n v="474294.4"/>
    <n v="459635.35000000003"/>
  </r>
  <r>
    <s v="11"/>
    <s v="นครศรีธรรมราช"/>
    <s v="40743"/>
    <s v="รพ.พระพรหม"/>
    <s v="รพช."/>
    <s v="F3"/>
    <n v="0"/>
    <x v="774"/>
    <x v="15"/>
    <x v="15"/>
    <n v="8699110.6500000004"/>
    <n v="1817371.39"/>
    <n v="819950.6"/>
    <n v="727203.06"/>
  </r>
  <r>
    <s v="11"/>
    <s v="พังงา"/>
    <s v="10739"/>
    <s v="รพ.พังงา"/>
    <s v="รพท."/>
    <s v="S"/>
    <n v="215"/>
    <x v="775"/>
    <x v="11"/>
    <x v="11"/>
    <n v="68822219.189999998"/>
    <n v="13610666.550000001"/>
    <n v="2755814.36"/>
    <n v="5668014.4699999997"/>
  </r>
  <r>
    <s v="11"/>
    <s v="พังงา"/>
    <s v="10740"/>
    <s v="รพ.ตะกั่วป่า"/>
    <s v="รพท."/>
    <s v="M1"/>
    <n v="209"/>
    <x v="776"/>
    <x v="1"/>
    <x v="1"/>
    <n v="60117535.190000005"/>
    <n v="10972414.810000001"/>
    <n v="3330893.4"/>
    <n v="6127291.3700000001"/>
  </r>
  <r>
    <s v="11"/>
    <s v="พังงา"/>
    <s v="11347"/>
    <s v="รพ.เกาะยาวชัยพัฒน์"/>
    <s v="รพช."/>
    <s v="F2"/>
    <n v="30"/>
    <x v="777"/>
    <x v="4"/>
    <x v="4"/>
    <n v="10250995.810000001"/>
    <n v="319618.88"/>
    <n v="340233"/>
    <n v="278768.81"/>
  </r>
  <r>
    <s v="11"/>
    <s v="พังงา"/>
    <s v="11348"/>
    <s v="รพ.กะปงชัยพัฒน์"/>
    <s v="รพช."/>
    <s v="F2"/>
    <n v="30"/>
    <x v="778"/>
    <x v="4"/>
    <x v="4"/>
    <n v="11669371.6"/>
    <n v="384926.58"/>
    <n v="512213.5"/>
    <n v="115944.45999999999"/>
  </r>
  <r>
    <s v="11"/>
    <s v="พังงา"/>
    <s v="11349"/>
    <s v="รพ.ตะกั่วทุ่ง"/>
    <s v="รพช."/>
    <s v="F2"/>
    <n v="30"/>
    <x v="779"/>
    <x v="2"/>
    <x v="2"/>
    <n v="15201743.439999999"/>
    <n v="1911658.39"/>
    <n v="1141681.6000000001"/>
    <n v="715763.28"/>
  </r>
  <r>
    <s v="11"/>
    <s v="พังงา"/>
    <s v="11350"/>
    <s v="รพ.บางไทร"/>
    <s v="รพช."/>
    <s v="F3"/>
    <n v="0"/>
    <x v="780"/>
    <x v="7"/>
    <x v="7"/>
    <n v="7309436.6299999999"/>
    <n v="323716.45"/>
    <n v="120050"/>
    <n v="189606.18"/>
  </r>
  <r>
    <s v="11"/>
    <s v="พังงา"/>
    <s v="11352"/>
    <s v="รพ.คุระบุรีชัยพัฒน์"/>
    <s v="รพช."/>
    <s v="F2"/>
    <n v="30"/>
    <x v="781"/>
    <x v="4"/>
    <x v="4"/>
    <n v="14481301.609999999"/>
    <n v="1315135.0299999998"/>
    <n v="859452.28"/>
    <n v="561651.46"/>
  </r>
  <r>
    <s v="11"/>
    <s v="พังงา"/>
    <s v="11353"/>
    <s v="รพ.ทับปุด"/>
    <s v="รพช."/>
    <s v="F2"/>
    <n v="30"/>
    <x v="782"/>
    <x v="4"/>
    <x v="4"/>
    <n v="12176154.599999998"/>
    <n v="1387928.94"/>
    <n v="813679.09"/>
    <n v="264877.99"/>
  </r>
  <r>
    <s v="11"/>
    <s v="พังงา"/>
    <s v="11354"/>
    <s v="รพ.ท้ายเหมืองชัยพัฒน์"/>
    <s v="รพช."/>
    <s v="F2"/>
    <n v="30"/>
    <x v="783"/>
    <x v="2"/>
    <x v="2"/>
    <n v="14250831.33"/>
    <n v="1654453.73"/>
    <n v="1034795"/>
    <n v="404649.75"/>
  </r>
  <r>
    <s v="11"/>
    <s v="ภูเก็ต"/>
    <s v="10741"/>
    <s v="รพ.วชิระภูเก็ต"/>
    <s v="รพศ."/>
    <s v="A"/>
    <n v="591"/>
    <x v="784"/>
    <x v="0"/>
    <x v="0"/>
    <n v="248905941.57999995"/>
    <n v="95843194.129999995"/>
    <n v="21658042.140000001"/>
    <n v="74741893.020000011"/>
  </r>
  <r>
    <s v="11"/>
    <s v="ภูเก็ต"/>
    <s v="11355"/>
    <s v="รพ.ป่าตอง"/>
    <s v="รพช."/>
    <s v="M2"/>
    <n v="62"/>
    <x v="785"/>
    <x v="14"/>
    <x v="14"/>
    <n v="31732352.689999998"/>
    <n v="6688055.6900000004"/>
    <n v="3094382.84"/>
    <n v="3189485.98"/>
  </r>
  <r>
    <s v="11"/>
    <s v="ภูเก็ต"/>
    <s v="11356"/>
    <s v="รพ.ถลาง"/>
    <s v="รพช."/>
    <s v="F1"/>
    <n v="64"/>
    <x v="786"/>
    <x v="3"/>
    <x v="3"/>
    <n v="27779989.079999998"/>
    <n v="5405919.8200000003"/>
    <n v="1673458.27"/>
    <n v="2822624.7600000002"/>
  </r>
  <r>
    <s v="11"/>
    <s v="ระนอง"/>
    <s v="10743"/>
    <s v="รพ.ระนอง"/>
    <s v="รพท."/>
    <s v="S"/>
    <n v="300"/>
    <x v="787"/>
    <x v="11"/>
    <x v="11"/>
    <n v="87184208.400000006"/>
    <n v="16605429.6"/>
    <n v="3621672.41"/>
    <n v="6718890.54"/>
  </r>
  <r>
    <s v="11"/>
    <s v="ระนอง"/>
    <s v="11323"/>
    <s v="รพ.ละอุ่น"/>
    <s v="รพช."/>
    <s v="F3"/>
    <n v="10"/>
    <x v="788"/>
    <x v="7"/>
    <x v="7"/>
    <n v="10400989.41"/>
    <n v="620728.18999999994"/>
    <n v="241979.5"/>
    <n v="146791.54999999999"/>
  </r>
  <r>
    <s v="11"/>
    <s v="ระนอง"/>
    <s v="11372"/>
    <s v="รพ.กะเปอร์"/>
    <s v="รพช."/>
    <s v="F2"/>
    <n v="30"/>
    <x v="789"/>
    <x v="4"/>
    <x v="4"/>
    <n v="8974728.6899999995"/>
    <n v="609555.63"/>
    <n v="556553"/>
    <n v="201957.33"/>
  </r>
  <r>
    <s v="11"/>
    <s v="ระนอง"/>
    <s v="11373"/>
    <s v="รพ.กระบุรี"/>
    <s v="รพช."/>
    <s v="F2"/>
    <n v="48"/>
    <x v="790"/>
    <x v="2"/>
    <x v="2"/>
    <n v="18388531.299999997"/>
    <n v="1409113.77"/>
    <n v="415028.4"/>
    <n v="417801.36000000004"/>
  </r>
  <r>
    <s v="11"/>
    <s v="ระนอง"/>
    <s v="11374"/>
    <s v="รพ.สุขสำราญ"/>
    <s v="รพช."/>
    <s v="F3"/>
    <n v="10"/>
    <x v="791"/>
    <x v="7"/>
    <x v="7"/>
    <n v="9446577.5100000016"/>
    <n v="416312.89"/>
    <n v="252689"/>
    <n v="457452.32"/>
  </r>
  <r>
    <s v="11"/>
    <s v="สุราษฎร์ธานี"/>
    <s v="10681"/>
    <s v="รพ.สุราษฎร์ธานี"/>
    <s v="รพศ."/>
    <s v="A"/>
    <n v="748"/>
    <x v="792"/>
    <x v="8"/>
    <x v="8"/>
    <n v="265073997.29999995"/>
    <n v="138026411.93000001"/>
    <n v="7982509.3499999996"/>
    <n v="46765952.170000002"/>
  </r>
  <r>
    <s v="11"/>
    <s v="สุราษฎร์ธานี"/>
    <s v="10742"/>
    <s v="รพ.เกาะสมุย"/>
    <s v="รพท."/>
    <s v="M1"/>
    <n v="158"/>
    <x v="793"/>
    <x v="17"/>
    <x v="17"/>
    <n v="58668656.640000001"/>
    <n v="13397582.43"/>
    <n v="3959616.82"/>
    <n v="12225188.970000001"/>
  </r>
  <r>
    <s v="11"/>
    <s v="สุราษฎร์ธานี"/>
    <s v="11357"/>
    <s v="รพ.กาญจนดิษฐ์"/>
    <s v="รพช."/>
    <s v="M2"/>
    <n v="141"/>
    <x v="794"/>
    <x v="5"/>
    <x v="5"/>
    <n v="47940693.500000007"/>
    <n v="10256199.289999999"/>
    <n v="3414715.69"/>
    <n v="4209447.62"/>
  </r>
  <r>
    <s v="11"/>
    <s v="สุราษฎร์ธานี"/>
    <s v="11358"/>
    <s v="รพ.ดอนสัก"/>
    <s v="รพช."/>
    <s v="F2"/>
    <n v="33"/>
    <x v="795"/>
    <x v="4"/>
    <x v="4"/>
    <n v="15052173.370000001"/>
    <n v="2101733.89"/>
    <n v="886983.62"/>
    <n v="590985.63"/>
  </r>
  <r>
    <s v="11"/>
    <s v="สุราษฎร์ธานี"/>
    <s v="11359"/>
    <s v="รพ.เกาะพงัน"/>
    <s v="รพช."/>
    <s v="F2"/>
    <n v="30"/>
    <x v="75"/>
    <x v="4"/>
    <x v="4"/>
    <n v="15638462.68"/>
    <n v="1732251.7"/>
    <n v="1471921.12"/>
    <n v="1444328.35"/>
  </r>
  <r>
    <s v="11"/>
    <s v="สุราษฎร์ธานี"/>
    <s v="11360"/>
    <s v="รพ.ไชยา"/>
    <s v="รพช."/>
    <s v="M2"/>
    <n v="70"/>
    <x v="796"/>
    <x v="14"/>
    <x v="14"/>
    <n v="20889050.739999998"/>
    <n v="2942640.38"/>
    <n v="1768198.76"/>
    <n v="2305241.9400000004"/>
  </r>
  <r>
    <s v="11"/>
    <s v="สุราษฎร์ธานี"/>
    <s v="11361"/>
    <s v="รพ.ท่าชนะ"/>
    <s v="รพช."/>
    <s v="F2"/>
    <n v="58"/>
    <x v="797"/>
    <x v="2"/>
    <x v="2"/>
    <n v="18799581.25"/>
    <n v="2872820.45"/>
    <n v="1508785.4"/>
    <n v="642195.18999999994"/>
  </r>
  <r>
    <s v="11"/>
    <s v="สุราษฎร์ธานี"/>
    <s v="11362"/>
    <s v="รพ.คีรีรัฐนิคม"/>
    <s v="รพช."/>
    <s v="F2"/>
    <n v="32"/>
    <x v="798"/>
    <x v="2"/>
    <x v="2"/>
    <n v="16709413.710000001"/>
    <n v="1738081.97"/>
    <n v="762456.47"/>
    <n v="565353.99"/>
  </r>
  <r>
    <s v="11"/>
    <s v="สุราษฎร์ธานี"/>
    <s v="11363"/>
    <s v="รพ.บ้านตาขุน"/>
    <s v="รพช."/>
    <s v="F3"/>
    <n v="42"/>
    <x v="799"/>
    <x v="7"/>
    <x v="7"/>
    <n v="13758316.289999999"/>
    <n v="980283.99"/>
    <n v="662840.38"/>
    <n v="856144.48"/>
  </r>
  <r>
    <s v="11"/>
    <s v="สุราษฎร์ธานี"/>
    <s v="11364"/>
    <s v="รพ.พนม"/>
    <s v="รพช."/>
    <s v="F2"/>
    <n v="43"/>
    <x v="800"/>
    <x v="2"/>
    <x v="2"/>
    <n v="13232892.949999999"/>
    <n v="1766302.69"/>
    <n v="649854.30000000005"/>
    <n v="411167.57999999996"/>
  </r>
  <r>
    <s v="11"/>
    <s v="สุราษฎร์ธานี"/>
    <s v="11365"/>
    <s v="รพ.ท่าฉาง"/>
    <s v="รพช."/>
    <s v="F2"/>
    <n v="28"/>
    <x v="801"/>
    <x v="4"/>
    <x v="4"/>
    <n v="14332177.429999998"/>
    <n v="2120060.86"/>
    <n v="1119518.1499999999"/>
    <n v="409313.4"/>
  </r>
  <r>
    <s v="11"/>
    <s v="สุราษฎร์ธานี"/>
    <s v="11366"/>
    <s v="รพ.บ้านนาสาร"/>
    <s v="รพช."/>
    <s v="M2"/>
    <n v="65"/>
    <x v="802"/>
    <x v="14"/>
    <x v="14"/>
    <n v="25383084.129999999"/>
    <n v="4914899.72"/>
    <n v="2264551.2400000002"/>
    <n v="1543252.1099999999"/>
  </r>
  <r>
    <s v="11"/>
    <s v="สุราษฎร์ธานี"/>
    <s v="11367"/>
    <s v="รพ.บ้านนาเดิม"/>
    <s v="รพช."/>
    <s v="F2"/>
    <n v="35"/>
    <x v="803"/>
    <x v="4"/>
    <x v="4"/>
    <n v="14976724.15"/>
    <n v="1828211.69"/>
    <n v="742838.49"/>
    <n v="746372.14"/>
  </r>
  <r>
    <s v="11"/>
    <s v="สุราษฎร์ธานี"/>
    <s v="11368"/>
    <s v="รพ.เคียนซา"/>
    <s v="รพช."/>
    <s v="F2"/>
    <n v="37"/>
    <x v="804"/>
    <x v="2"/>
    <x v="2"/>
    <n v="17183092.579999998"/>
    <n v="2901542.44"/>
    <n v="1390476"/>
    <n v="644909.90999999992"/>
  </r>
  <r>
    <s v="11"/>
    <s v="สุราษฎร์ธานี"/>
    <s v="11369"/>
    <s v="รพ.พระแสง"/>
    <s v="รพช."/>
    <s v="F2"/>
    <n v="74"/>
    <x v="805"/>
    <x v="2"/>
    <x v="2"/>
    <n v="21797462.219999999"/>
    <n v="4628664.7300000004"/>
    <n v="1411836.08"/>
    <n v="1031694.79"/>
  </r>
  <r>
    <s v="11"/>
    <s v="สุราษฎร์ธานี"/>
    <s v="11370"/>
    <s v="รพ.พุนพิน"/>
    <s v="รพช."/>
    <s v="F2"/>
    <n v="83"/>
    <x v="806"/>
    <x v="2"/>
    <x v="2"/>
    <n v="23568781.669999998"/>
    <n v="3367313.63"/>
    <n v="1093621.5"/>
    <n v="930097.18"/>
  </r>
  <r>
    <s v="11"/>
    <s v="สุราษฎร์ธานี"/>
    <s v="11371"/>
    <s v="รพ.ชัยบุรี"/>
    <s v="รพช."/>
    <s v="F2"/>
    <n v="33"/>
    <x v="807"/>
    <x v="4"/>
    <x v="4"/>
    <n v="15211256.279999999"/>
    <n v="977817.23"/>
    <n v="477072.9"/>
    <n v="697986.21"/>
  </r>
  <r>
    <s v="11"/>
    <s v="สุราษฎร์ธานี"/>
    <s v="11459"/>
    <s v="รพร.เวียงสระ"/>
    <s v="รพช."/>
    <s v="M2"/>
    <n v="110"/>
    <x v="808"/>
    <x v="5"/>
    <x v="5"/>
    <n v="29056051.760000005"/>
    <n v="4618868.45"/>
    <n v="2618729"/>
    <n v="2434340.6"/>
  </r>
  <r>
    <s v="11"/>
    <s v="สุราษฎร์ธานี"/>
    <s v="11654"/>
    <s v="รพ.วิภาวดี"/>
    <s v="รพช."/>
    <s v="F2"/>
    <n v="34"/>
    <x v="809"/>
    <x v="4"/>
    <x v="4"/>
    <n v="10981489.559999999"/>
    <n v="1165750.3"/>
    <n v="643100"/>
    <n v="724048.76"/>
  </r>
  <r>
    <s v="11"/>
    <s v="สุราษฎร์ธานี"/>
    <s v="14138"/>
    <s v="รพ.ท่าโรงช้าง"/>
    <s v="รพช."/>
    <s v="M2"/>
    <n v="73"/>
    <x v="810"/>
    <x v="14"/>
    <x v="14"/>
    <n v="23549602.310000002"/>
    <n v="3640695.05"/>
    <n v="2956028.25"/>
    <n v="1125139.69"/>
  </r>
  <r>
    <s v="12"/>
    <s v="ตรัง"/>
    <s v="10683"/>
    <s v="รพ.ตรัง"/>
    <s v="รพศ."/>
    <s v="A"/>
    <n v="553"/>
    <x v="811"/>
    <x v="0"/>
    <x v="0"/>
    <n v="186513954.84"/>
    <n v="71436505.670000002"/>
    <n v="15422316.73"/>
    <n v="39673092.879999995"/>
  </r>
  <r>
    <s v="12"/>
    <s v="ตรัง"/>
    <s v="11407"/>
    <s v="รพ.กันตัง"/>
    <s v="รพช."/>
    <s v="F1"/>
    <n v="60"/>
    <x v="812"/>
    <x v="3"/>
    <x v="3"/>
    <n v="28035181.560000002"/>
    <n v="5389234.4299999997"/>
    <n v="1008223.45"/>
    <n v="1396335.99"/>
  </r>
  <r>
    <s v="12"/>
    <s v="ตรัง"/>
    <s v="11408"/>
    <s v="รพ.ย่านตาขาว"/>
    <s v="รพช."/>
    <s v="F1"/>
    <n v="60"/>
    <x v="813"/>
    <x v="6"/>
    <x v="6"/>
    <n v="27352333.339999996"/>
    <n v="4122904.19"/>
    <n v="1743805.5"/>
    <n v="1560087.15"/>
  </r>
  <r>
    <s v="12"/>
    <s v="ตรัง"/>
    <s v="11409"/>
    <s v="รพ.ปะเหลียน"/>
    <s v="รพช."/>
    <s v="F2"/>
    <n v="30"/>
    <x v="814"/>
    <x v="2"/>
    <x v="2"/>
    <n v="19102985"/>
    <n v="3231398.86"/>
    <n v="1598259"/>
    <n v="1059479.3700000001"/>
  </r>
  <r>
    <s v="12"/>
    <s v="ตรัง"/>
    <s v="11410"/>
    <s v="รพ.สิเกา"/>
    <s v="รพช."/>
    <s v="F2"/>
    <n v="60"/>
    <x v="815"/>
    <x v="2"/>
    <x v="2"/>
    <n v="16827894.950000003"/>
    <n v="2232811.7799999998"/>
    <n v="1057965.5"/>
    <n v="645113.63"/>
  </r>
  <r>
    <s v="12"/>
    <s v="ตรัง"/>
    <s v="11411"/>
    <s v="รพ.ห้วยยอด"/>
    <s v="รพช."/>
    <s v="M2"/>
    <n v="90"/>
    <x v="816"/>
    <x v="14"/>
    <x v="14"/>
    <n v="37229100.270000003"/>
    <n v="7244237.21"/>
    <n v="3703619.25"/>
    <n v="2829745.33"/>
  </r>
  <r>
    <s v="12"/>
    <s v="ตรัง"/>
    <s v="11412"/>
    <s v="รพ.วังวิเศษ"/>
    <s v="รพช."/>
    <s v="F2"/>
    <n v="30"/>
    <x v="817"/>
    <x v="2"/>
    <x v="2"/>
    <n v="17153107.240000002"/>
    <n v="3185692.32"/>
    <n v="1043712.3"/>
    <n v="923333.80999999994"/>
  </r>
  <r>
    <s v="12"/>
    <s v="ตรัง"/>
    <s v="11413"/>
    <s v="รพ.นาโยง"/>
    <s v="รพช."/>
    <s v="F2"/>
    <n v="60"/>
    <x v="818"/>
    <x v="2"/>
    <x v="2"/>
    <n v="21484827.07"/>
    <n v="3534002.13"/>
    <n v="1604103"/>
    <n v="1049036.7"/>
  </r>
  <r>
    <s v="12"/>
    <s v="ตรัง"/>
    <s v="14139"/>
    <s v="รพ.รัษฎา"/>
    <s v="รพช."/>
    <s v="F2"/>
    <n v="30"/>
    <x v="819"/>
    <x v="4"/>
    <x v="4"/>
    <n v="15297550.199999999"/>
    <n v="1692589.11"/>
    <n v="584469.5"/>
    <n v="175390.05"/>
  </r>
  <r>
    <s v="12"/>
    <s v="ตรัง"/>
    <s v="28817"/>
    <s v="รพ.หาดสำราญเฉลิมพระเกียรติ 80 พรรษา"/>
    <s v="รพช."/>
    <s v="F3"/>
    <n v="25"/>
    <x v="820"/>
    <x v="7"/>
    <x v="7"/>
    <n v="7161959.2400000002"/>
    <n v="758182.5"/>
    <n v="1004730"/>
    <n v="226439.44"/>
  </r>
  <r>
    <s v="12"/>
    <s v="นราธิวาส"/>
    <s v="10750"/>
    <s v="รพ.นราธิวาสราชนครินทร์"/>
    <s v="รพท."/>
    <s v="S"/>
    <n v="407"/>
    <x v="821"/>
    <x v="10"/>
    <x v="10"/>
    <n v="147887275.82000002"/>
    <n v="26674338.809999999"/>
    <n v="8846645.4299999997"/>
    <n v="10291521.18"/>
  </r>
  <r>
    <s v="12"/>
    <s v="นราธิวาส"/>
    <s v="10751"/>
    <s v="รพ.สุไหงโก-ลก"/>
    <s v="รพท."/>
    <s v="M1"/>
    <n v="210"/>
    <x v="822"/>
    <x v="1"/>
    <x v="1"/>
    <n v="86947474.209999993"/>
    <n v="15459916.299999999"/>
    <n v="4485796.74"/>
    <n v="7383615.2400000002"/>
  </r>
  <r>
    <s v="12"/>
    <s v="นราธิวาส"/>
    <s v="11435"/>
    <s v="รพ.ตากใบ"/>
    <s v="รพช."/>
    <s v="F1"/>
    <n v="109"/>
    <x v="823"/>
    <x v="3"/>
    <x v="3"/>
    <n v="31863914.550000004"/>
    <n v="4708415.42"/>
    <n v="3834077.5"/>
    <n v="2462530.42"/>
  </r>
  <r>
    <s v="12"/>
    <s v="นราธิวาส"/>
    <s v="11436"/>
    <s v="รพ.บาเจาะ"/>
    <s v="รพช."/>
    <s v="F2"/>
    <n v="68"/>
    <x v="824"/>
    <x v="2"/>
    <x v="2"/>
    <n v="27483991.599999994"/>
    <n v="2291837.42"/>
    <n v="1622554.6"/>
    <n v="1036097.52"/>
  </r>
  <r>
    <s v="12"/>
    <s v="นราธิวาส"/>
    <s v="11437"/>
    <s v="รพ.ระแงะ"/>
    <s v="รพช."/>
    <s v="F1"/>
    <n v="120"/>
    <x v="825"/>
    <x v="3"/>
    <x v="3"/>
    <n v="44584400.990000002"/>
    <n v="3299361.7"/>
    <n v="3579149.35"/>
    <n v="1849693.79"/>
  </r>
  <r>
    <s v="12"/>
    <s v="นราธิวาส"/>
    <s v="11438"/>
    <s v="รพ.รือเสาะ"/>
    <s v="รพช."/>
    <s v="F2"/>
    <n v="82"/>
    <x v="826"/>
    <x v="9"/>
    <x v="9"/>
    <n v="35085131.780000009"/>
    <n v="3937324.9"/>
    <n v="2624493.7000000002"/>
    <n v="2137614.94"/>
  </r>
  <r>
    <s v="12"/>
    <s v="นราธิวาส"/>
    <s v="11439"/>
    <s v="รพ.ศรีสาคร"/>
    <s v="รพช."/>
    <s v="F2"/>
    <n v="42"/>
    <x v="827"/>
    <x v="2"/>
    <x v="2"/>
    <n v="23381529.049999997"/>
    <n v="1491421.11"/>
    <n v="1107416"/>
    <n v="640261.46"/>
  </r>
  <r>
    <s v="12"/>
    <s v="นราธิวาส"/>
    <s v="11440"/>
    <s v="รพ.แว้ง"/>
    <s v="รพช."/>
    <s v="F2"/>
    <n v="36"/>
    <x v="828"/>
    <x v="2"/>
    <x v="2"/>
    <n v="29345192.540000003"/>
    <n v="2584211.61"/>
    <n v="1863336"/>
    <n v="1050890.8"/>
  </r>
  <r>
    <s v="12"/>
    <s v="นราธิวาส"/>
    <s v="11441"/>
    <s v="รพ.สุคิริน"/>
    <s v="รพช."/>
    <s v="F2"/>
    <n v="38"/>
    <x v="829"/>
    <x v="4"/>
    <x v="4"/>
    <n v="13016108.23"/>
    <n v="1756188.4"/>
    <n v="373774"/>
    <n v="367241.27"/>
  </r>
  <r>
    <s v="12"/>
    <s v="นราธิวาส"/>
    <s v="11442"/>
    <s v="รพ.สุไหงปาดี"/>
    <s v="รพช."/>
    <s v="F2"/>
    <n v="35"/>
    <x v="830"/>
    <x v="2"/>
    <x v="2"/>
    <n v="22310984.189999998"/>
    <n v="1458456.97"/>
    <n v="2542689.5"/>
    <n v="677686.5"/>
  </r>
  <r>
    <s v="12"/>
    <s v="นราธิวาส"/>
    <s v="13818"/>
    <s v="รพ.จะแนะ"/>
    <s v="รพช."/>
    <s v="F2"/>
    <n v="37"/>
    <x v="831"/>
    <x v="2"/>
    <x v="2"/>
    <n v="23454753.32"/>
    <n v="1799578.78"/>
    <n v="1631160"/>
    <n v="582967.44000000006"/>
  </r>
  <r>
    <s v="12"/>
    <s v="นราธิวาส"/>
    <s v="15010"/>
    <s v="รพ.เจาะไอร้อง"/>
    <s v="รพช."/>
    <s v="F2"/>
    <n v="34"/>
    <x v="832"/>
    <x v="2"/>
    <x v="2"/>
    <n v="21570836.129999999"/>
    <n v="1401803.14"/>
    <n v="982162.6"/>
    <n v="604555.6"/>
  </r>
  <r>
    <s v="12"/>
    <s v="นราธิวาส"/>
    <s v="23771"/>
    <s v="รพ.ยี่งอเฉลิมพระเกียรติ 80 พรรษา"/>
    <s v="รพช."/>
    <s v="F2"/>
    <n v="44"/>
    <x v="833"/>
    <x v="2"/>
    <x v="2"/>
    <n v="28747123.030000001"/>
    <n v="1805387.34"/>
    <n v="1614221.76"/>
    <n v="1021292.05"/>
  </r>
  <r>
    <s v="12"/>
    <s v="ปัตตานี"/>
    <s v="10748"/>
    <s v="รพ.ปัตตานี"/>
    <s v="รพท."/>
    <s v="S"/>
    <n v="504"/>
    <x v="834"/>
    <x v="10"/>
    <x v="10"/>
    <n v="156828081.05000001"/>
    <n v="29942868.839999996"/>
    <n v="18285126.5"/>
    <n v="15169552.949999999"/>
  </r>
  <r>
    <s v="12"/>
    <s v="ปัตตานี"/>
    <s v="11423"/>
    <s v="รพ.โคกโพธิ์"/>
    <s v="รพช."/>
    <s v="F1"/>
    <n v="104"/>
    <x v="835"/>
    <x v="3"/>
    <x v="3"/>
    <n v="39919762.090000004"/>
    <n v="3109314.29"/>
    <n v="1808207"/>
    <n v="1817310.37"/>
  </r>
  <r>
    <s v="12"/>
    <s v="ปัตตานี"/>
    <s v="11424"/>
    <s v="รพ.หนองจิก"/>
    <s v="รพช."/>
    <s v="F2"/>
    <n v="46"/>
    <x v="836"/>
    <x v="9"/>
    <x v="9"/>
    <n v="26729729.969999999"/>
    <n v="3467546.52"/>
    <n v="1884842.13"/>
    <n v="990616.9"/>
  </r>
  <r>
    <s v="12"/>
    <s v="ปัตตานี"/>
    <s v="11425"/>
    <s v="รพ.ปะนาเระ"/>
    <s v="รพช."/>
    <s v="F2"/>
    <n v="30"/>
    <x v="837"/>
    <x v="2"/>
    <x v="2"/>
    <n v="24804131.32"/>
    <n v="1440818.9000000001"/>
    <n v="794889"/>
    <n v="602467.87"/>
  </r>
  <r>
    <s v="12"/>
    <s v="ปัตตานี"/>
    <s v="11426"/>
    <s v="รพ.มายอ"/>
    <s v="รพช."/>
    <s v="F2"/>
    <n v="42"/>
    <x v="838"/>
    <x v="2"/>
    <x v="2"/>
    <n v="26982672.030000001"/>
    <n v="1745304.27"/>
    <n v="1699639.5"/>
    <n v="750334.97"/>
  </r>
  <r>
    <s v="12"/>
    <s v="ปัตตานี"/>
    <s v="11427"/>
    <s v="รพ.ทุ่งยางแดง"/>
    <s v="รพช."/>
    <s v="F2"/>
    <n v="30"/>
    <x v="839"/>
    <x v="4"/>
    <x v="4"/>
    <n v="19702605.720000003"/>
    <n v="947474.57"/>
    <n v="1150914"/>
    <n v="435471.31999999995"/>
  </r>
  <r>
    <s v="12"/>
    <s v="ปัตตานี"/>
    <s v="11428"/>
    <s v="รพ.ไม้แก่น"/>
    <s v="รพช."/>
    <s v="F2"/>
    <n v="30"/>
    <x v="840"/>
    <x v="4"/>
    <x v="4"/>
    <n v="15944431.469999999"/>
    <n v="770785.13"/>
    <n v="580550"/>
    <n v="309558.44"/>
  </r>
  <r>
    <s v="12"/>
    <s v="ปัตตานี"/>
    <s v="11429"/>
    <s v="รพ.ยะหริ่ง"/>
    <s v="รพช."/>
    <s v="F2"/>
    <n v="62"/>
    <x v="841"/>
    <x v="9"/>
    <x v="9"/>
    <n v="31926647.800000001"/>
    <n v="2897334.29"/>
    <n v="1098525.48"/>
    <n v="1155566.1100000001"/>
  </r>
  <r>
    <s v="12"/>
    <s v="ปัตตานี"/>
    <s v="11430"/>
    <s v="รพ.ยะรัง"/>
    <s v="รพช."/>
    <s v="F2"/>
    <n v="49"/>
    <x v="842"/>
    <x v="9"/>
    <x v="9"/>
    <n v="31634459.609999999"/>
    <n v="3000129.65"/>
    <n v="1321402"/>
    <n v="1068159.97"/>
  </r>
  <r>
    <s v="12"/>
    <s v="ปัตตานี"/>
    <s v="11431"/>
    <s v="รพ.แม่ลาน"/>
    <s v="รพช."/>
    <s v="F2"/>
    <n v="30"/>
    <x v="843"/>
    <x v="4"/>
    <x v="4"/>
    <n v="15911771.009999998"/>
    <n v="1184101.04"/>
    <n v="709826.5"/>
    <n v="384883.89"/>
  </r>
  <r>
    <s v="12"/>
    <s v="ปัตตานี"/>
    <s v="11460"/>
    <s v="รพร.สายบุรี"/>
    <s v="รพช."/>
    <s v="M2"/>
    <n v="80"/>
    <x v="844"/>
    <x v="14"/>
    <x v="14"/>
    <n v="35439749.950000003"/>
    <n v="5178599.74"/>
    <n v="1558853.5"/>
    <n v="2245455.9399999995"/>
  </r>
  <r>
    <s v="12"/>
    <s v="ปัตตานี"/>
    <s v="11464"/>
    <s v="รพ.กะพ้อ"/>
    <s v="รพช."/>
    <s v="F2"/>
    <n v="32"/>
    <x v="845"/>
    <x v="4"/>
    <x v="4"/>
    <n v="16617523.039999999"/>
    <n v="1275268.26"/>
    <n v="819269.75"/>
    <n v="453362.11"/>
  </r>
  <r>
    <s v="12"/>
    <s v="พัทลุง"/>
    <s v="10747"/>
    <s v="รพ.พัทลุง"/>
    <s v="รพท."/>
    <s v="S"/>
    <n v="448"/>
    <x v="846"/>
    <x v="10"/>
    <x v="10"/>
    <n v="148999066.29999998"/>
    <n v="46626522.759999998"/>
    <n v="6077383.6200000001"/>
    <n v="22793784.629999999"/>
  </r>
  <r>
    <s v="12"/>
    <s v="พัทลุง"/>
    <s v="11414"/>
    <s v="รพ.กงหรา"/>
    <s v="รพช."/>
    <s v="F2"/>
    <n v="30"/>
    <x v="847"/>
    <x v="4"/>
    <x v="4"/>
    <n v="12986507.59"/>
    <n v="1466289.18"/>
    <n v="551737.67000000004"/>
    <n v="367477.85000000003"/>
  </r>
  <r>
    <s v="12"/>
    <s v="พัทลุง"/>
    <s v="11415"/>
    <s v="รพ.เขาชัยสน"/>
    <s v="รพช."/>
    <s v="F2"/>
    <n v="30"/>
    <x v="848"/>
    <x v="2"/>
    <x v="2"/>
    <n v="15971886.649999997"/>
    <n v="1496451.62"/>
    <n v="645977.75"/>
    <n v="710742.29999999993"/>
  </r>
  <r>
    <s v="12"/>
    <s v="พัทลุง"/>
    <s v="11416"/>
    <s v="รพ.ตะโหมด"/>
    <s v="รพช."/>
    <s v="F1"/>
    <n v="30"/>
    <x v="849"/>
    <x v="6"/>
    <x v="6"/>
    <n v="15363529.469999999"/>
    <n v="2175420.71"/>
    <n v="913482.56"/>
    <n v="625775.28"/>
  </r>
  <r>
    <s v="12"/>
    <s v="พัทลุง"/>
    <s v="11417"/>
    <s v="รพ.ควนขนุน"/>
    <s v="รพช."/>
    <s v="M2"/>
    <n v="90"/>
    <x v="850"/>
    <x v="14"/>
    <x v="14"/>
    <n v="33422216.680000003"/>
    <n v="5506361.1500000004"/>
    <n v="1867479.75"/>
    <n v="1983963.91"/>
  </r>
  <r>
    <s v="12"/>
    <s v="พัทลุง"/>
    <s v="11418"/>
    <s v="รพ.ปากพะยูน"/>
    <s v="รพช."/>
    <s v="F2"/>
    <n v="30"/>
    <x v="851"/>
    <x v="2"/>
    <x v="2"/>
    <n v="17183292.48"/>
    <n v="1978707.84"/>
    <n v="714554.99"/>
    <n v="617474.34"/>
  </r>
  <r>
    <s v="12"/>
    <s v="พัทลุง"/>
    <s v="11419"/>
    <s v="รพ.ศรีบรรพต"/>
    <s v="รพช."/>
    <s v="F2"/>
    <n v="30"/>
    <x v="852"/>
    <x v="4"/>
    <x v="4"/>
    <n v="12635760.549999999"/>
    <n v="962342.05"/>
    <n v="518684.35"/>
    <n v="397064.87"/>
  </r>
  <r>
    <s v="12"/>
    <s v="พัทลุง"/>
    <s v="11420"/>
    <s v="รพ.ป่าบอน"/>
    <s v="รพช."/>
    <s v="F2"/>
    <n v="30"/>
    <x v="853"/>
    <x v="2"/>
    <x v="2"/>
    <n v="14800207.77"/>
    <n v="1770723.14"/>
    <n v="749619"/>
    <n v="765776.84"/>
  </r>
  <r>
    <s v="12"/>
    <s v="พัทลุง"/>
    <s v="11421"/>
    <s v="รพ.บางแก้ว"/>
    <s v="รพช."/>
    <s v="F2"/>
    <n v="30"/>
    <x v="854"/>
    <x v="4"/>
    <x v="4"/>
    <n v="12950708.199999999"/>
    <n v="1051741.44"/>
    <n v="702389.75"/>
    <n v="344977.27"/>
  </r>
  <r>
    <s v="12"/>
    <s v="พัทลุง"/>
    <s v="11422"/>
    <s v="รพ.ป่าพะยอม"/>
    <s v="รพช."/>
    <s v="F2"/>
    <n v="30"/>
    <x v="855"/>
    <x v="4"/>
    <x v="4"/>
    <n v="16748432.719999997"/>
    <n v="1579547.8"/>
    <n v="626434.62"/>
    <n v="494526.95999999996"/>
  </r>
  <r>
    <s v="12"/>
    <s v="พัทลุง"/>
    <s v="24673"/>
    <s v="รพ.ศรีนครินทร์(ปัญญานันทภิขุ)"/>
    <s v="รพช."/>
    <s v="F3"/>
    <n v="30"/>
    <x v="856"/>
    <x v="12"/>
    <x v="12"/>
    <n v="9173848.4000000004"/>
    <n v="1185889.68"/>
    <n v="741754.36"/>
    <n v="327892.68"/>
  </r>
  <r>
    <s v="12"/>
    <s v="ยะลา"/>
    <s v="10684"/>
    <s v="รพ.ยะลา"/>
    <s v="รพศ."/>
    <s v="A"/>
    <n v="479"/>
    <x v="857"/>
    <x v="0"/>
    <x v="0"/>
    <n v="207605589.97000003"/>
    <n v="56943178.880000003"/>
    <n v="10265871.289999999"/>
    <n v="41522205"/>
  </r>
  <r>
    <s v="12"/>
    <s v="ยะลา"/>
    <s v="10749"/>
    <s v="รพ.เบตง"/>
    <s v="รพท."/>
    <s v="M1"/>
    <n v="170"/>
    <x v="858"/>
    <x v="17"/>
    <x v="17"/>
    <n v="53981408.490000002"/>
    <n v="6499480.2599999998"/>
    <n v="1185172.1100000001"/>
    <n v="1254146.06"/>
  </r>
  <r>
    <s v="12"/>
    <s v="ยะลา"/>
    <s v="11432"/>
    <s v="รพ.บันนังสตา"/>
    <s v="รพช."/>
    <s v="F2"/>
    <n v="60"/>
    <x v="859"/>
    <x v="2"/>
    <x v="2"/>
    <n v="28800093.349999998"/>
    <n v="2955503"/>
    <n v="1695209.56"/>
    <n v="1849001.32"/>
  </r>
  <r>
    <s v="12"/>
    <s v="ยะลา"/>
    <s v="11433"/>
    <s v="รพ.ธารโต"/>
    <s v="รพช."/>
    <s v="F2"/>
    <n v="29"/>
    <x v="860"/>
    <x v="4"/>
    <x v="4"/>
    <n v="17012126.649999999"/>
    <n v="1152382.82"/>
    <n v="382727.38"/>
    <n v="570828.57999999996"/>
  </r>
  <r>
    <s v="12"/>
    <s v="ยะลา"/>
    <s v="11434"/>
    <s v="รพ.รามัน"/>
    <s v="รพช."/>
    <s v="F1"/>
    <n v="107"/>
    <x v="861"/>
    <x v="3"/>
    <x v="3"/>
    <n v="35081558.349999994"/>
    <n v="3613946.85"/>
    <n v="4035760.12"/>
    <n v="1804473.36"/>
  </r>
  <r>
    <s v="12"/>
    <s v="ยะลา"/>
    <s v="11461"/>
    <s v="รพร.ยะหา"/>
    <s v="รพช."/>
    <s v="F1"/>
    <n v="72"/>
    <x v="862"/>
    <x v="3"/>
    <x v="3"/>
    <n v="31054021.199999999"/>
    <n v="2033510.58"/>
    <n v="704051.55"/>
    <n v="1241106.3800000001"/>
  </r>
  <r>
    <s v="12"/>
    <s v="ยะลา"/>
    <s v="13806"/>
    <s v="รพ.กาบัง"/>
    <s v="รพช."/>
    <s v="F2"/>
    <n v="30"/>
    <x v="863"/>
    <x v="4"/>
    <x v="4"/>
    <n v="15186253.359999999"/>
    <n v="1114033.49"/>
    <n v="513773.43"/>
    <n v="539050.18999999994"/>
  </r>
  <r>
    <s v="12"/>
    <s v="ยะลา"/>
    <s v="24689"/>
    <s v="รพ.กรงปินัง"/>
    <s v="รพช."/>
    <s v="F2"/>
    <n v="30"/>
    <x v="864"/>
    <x v="4"/>
    <x v="4"/>
    <n v="15633757.700000001"/>
    <n v="1283403.06"/>
    <n v="982066.6"/>
    <n v="695425.11"/>
  </r>
  <r>
    <s v="12"/>
    <s v="สงขลา"/>
    <s v="10682"/>
    <s v="รพ.หาดใหญ่"/>
    <s v="รพศ."/>
    <s v="A"/>
    <n v="721"/>
    <x v="865"/>
    <x v="8"/>
    <x v="8"/>
    <n v="304129456.59000003"/>
    <n v="99290156.090000004"/>
    <n v="14443053.02"/>
    <n v="54110673.369999997"/>
  </r>
  <r>
    <s v="12"/>
    <s v="สงขลา"/>
    <s v="10745"/>
    <s v="รพ.สงขลา"/>
    <s v="รพท."/>
    <s v="S"/>
    <n v="508"/>
    <x v="866"/>
    <x v="10"/>
    <x v="10"/>
    <n v="183720643.22999999"/>
    <n v="69554216.790000007"/>
    <n v="12026838.130000001"/>
    <n v="25375725.199999999"/>
  </r>
  <r>
    <s v="12"/>
    <s v="สงขลา"/>
    <s v="11386"/>
    <s v="รพ.สทิงพระ"/>
    <s v="รพช."/>
    <s v="F2"/>
    <n v="30"/>
    <x v="867"/>
    <x v="2"/>
    <x v="2"/>
    <n v="19428403.25"/>
    <n v="2965167.7"/>
    <n v="513290"/>
    <n v="960216.59000000008"/>
  </r>
  <r>
    <s v="12"/>
    <s v="สงขลา"/>
    <s v="11387"/>
    <s v="รพ.จะนะ"/>
    <s v="รพช."/>
    <s v="F2"/>
    <n v="72"/>
    <x v="868"/>
    <x v="9"/>
    <x v="9"/>
    <n v="39019159.239999995"/>
    <n v="4825240.7300000004"/>
    <n v="1652177.71"/>
    <n v="1397955.29"/>
  </r>
  <r>
    <s v="12"/>
    <s v="สงขลา"/>
    <s v="11388"/>
    <s v="รพ.สมเด็จพระบรมราชินีนาถ ณ  อำเภอนาทวี"/>
    <s v="รพช."/>
    <s v="M2"/>
    <n v="159"/>
    <x v="869"/>
    <x v="5"/>
    <x v="5"/>
    <n v="50481834.460000001"/>
    <n v="6778595.71"/>
    <n v="2704745.11"/>
    <n v="3814546.38"/>
  </r>
  <r>
    <s v="12"/>
    <s v="สงขลา"/>
    <s v="11390"/>
    <s v="รพ.เทพา"/>
    <s v="รพช."/>
    <s v="F2"/>
    <n v="70"/>
    <x v="870"/>
    <x v="9"/>
    <x v="9"/>
    <n v="34547666.209999993"/>
    <n v="4251849.38"/>
    <n v="1582917.5"/>
    <n v="1141395.8900000001"/>
  </r>
  <r>
    <s v="12"/>
    <s v="สงขลา"/>
    <s v="11391"/>
    <s v="รพ.สะบ้าย้อย"/>
    <s v="รพช."/>
    <s v="F2"/>
    <n v="43"/>
    <x v="871"/>
    <x v="9"/>
    <x v="9"/>
    <n v="28989282.710000005"/>
    <n v="4036665.6599999997"/>
    <n v="373799.5"/>
    <n v="1089155.0900000001"/>
  </r>
  <r>
    <s v="12"/>
    <s v="สงขลา"/>
    <s v="11392"/>
    <s v="รพ.ระโนด"/>
    <s v="รพช."/>
    <s v="F1"/>
    <n v="60"/>
    <x v="872"/>
    <x v="6"/>
    <x v="6"/>
    <n v="25169741.189999998"/>
    <n v="4261234.3"/>
    <n v="1627197.6"/>
    <n v="1009187.1399999999"/>
  </r>
  <r>
    <s v="12"/>
    <s v="สงขลา"/>
    <s v="11393"/>
    <s v="รพ.กระแสสินธุ์"/>
    <s v="รพช."/>
    <s v="F2"/>
    <n v="30"/>
    <x v="873"/>
    <x v="4"/>
    <x v="4"/>
    <n v="11528469.82"/>
    <n v="929460.09"/>
    <n v="493793.5"/>
    <n v="276515.69"/>
  </r>
  <r>
    <s v="12"/>
    <s v="สงขลา"/>
    <s v="11394"/>
    <s v="รพ.รัตภูมิ"/>
    <s v="รพช."/>
    <s v="F2"/>
    <n v="46"/>
    <x v="874"/>
    <x v="2"/>
    <x v="2"/>
    <n v="20960335.199999999"/>
    <n v="2754922.99"/>
    <n v="1604073.8"/>
    <n v="1128025.33"/>
  </r>
  <r>
    <s v="12"/>
    <s v="สงขลา"/>
    <s v="11395"/>
    <s v="รพ.สะเดา"/>
    <s v="รพช."/>
    <s v="F2"/>
    <n v="54"/>
    <x v="875"/>
    <x v="2"/>
    <x v="2"/>
    <n v="24264013.91"/>
    <n v="4905070.7"/>
    <n v="1369599"/>
    <n v="1285538.9100000001"/>
  </r>
  <r>
    <s v="12"/>
    <s v="สงขลา"/>
    <s v="11396"/>
    <s v="รพ.นาหม่อม"/>
    <s v="รพช."/>
    <s v="F2"/>
    <n v="28"/>
    <x v="876"/>
    <x v="4"/>
    <x v="4"/>
    <n v="15011941.780000001"/>
    <n v="1382805.64"/>
    <n v="727318.6"/>
    <n v="718500.70000000007"/>
  </r>
  <r>
    <s v="12"/>
    <s v="สงขลา"/>
    <s v="11397"/>
    <s v="รพ.ควนเนียง"/>
    <s v="รพช."/>
    <s v="F2"/>
    <n v="30"/>
    <x v="877"/>
    <x v="4"/>
    <x v="4"/>
    <n v="14789129.220000001"/>
    <n v="1348223.04"/>
    <n v="626107.80000000005"/>
    <n v="371814.25"/>
  </r>
  <r>
    <s v="12"/>
    <s v="สงขลา"/>
    <s v="11398"/>
    <s v="รพ.ปาดังเบซาร์"/>
    <s v="รพช."/>
    <s v="F2"/>
    <n v="33"/>
    <x v="878"/>
    <x v="2"/>
    <x v="2"/>
    <n v="14470173.07"/>
    <n v="1925421.6"/>
    <n v="685274.9"/>
    <n v="785608.58"/>
  </r>
  <r>
    <s v="12"/>
    <s v="สงขลา"/>
    <s v="11399"/>
    <s v="รพ.บางกล่ำ"/>
    <s v="รพช."/>
    <s v="F2"/>
    <n v="24"/>
    <x v="879"/>
    <x v="4"/>
    <x v="4"/>
    <n v="15280759.1"/>
    <n v="1119933.8799999999"/>
    <n v="332971.5"/>
    <n v="396483.23"/>
  </r>
  <r>
    <s v="12"/>
    <s v="สงขลา"/>
    <s v="11400"/>
    <s v="รพ.สิงหนคร"/>
    <s v="รพช."/>
    <s v="F2"/>
    <n v="30"/>
    <x v="880"/>
    <x v="2"/>
    <x v="2"/>
    <n v="16895822.109999999"/>
    <n v="1757074.91"/>
    <n v="393955.4"/>
    <n v="618624.17000000004"/>
  </r>
  <r>
    <s v="12"/>
    <s v="สงขลา"/>
    <s v="11401"/>
    <s v="รพ.คลองหอยโข่ง"/>
    <s v="รพช."/>
    <s v="F2"/>
    <n v="30"/>
    <x v="881"/>
    <x v="4"/>
    <x v="4"/>
    <n v="14621051.83"/>
    <n v="1266357.27"/>
    <n v="683045.5"/>
    <n v="716840.61"/>
  </r>
  <r>
    <s v="12"/>
    <s v="สตูล"/>
    <s v="10746"/>
    <s v="รพ.สตูล"/>
    <s v="รพท."/>
    <s v="S"/>
    <n v="240"/>
    <x v="882"/>
    <x v="11"/>
    <x v="11"/>
    <n v="85491932.099999994"/>
    <n v="19921597.629999999"/>
    <n v="3223449.25"/>
    <n v="9739085.1400000006"/>
  </r>
  <r>
    <s v="12"/>
    <s v="สตูล"/>
    <s v="11402"/>
    <s v="รพ.ควนโดน"/>
    <s v="รพช."/>
    <s v="F2"/>
    <n v="30"/>
    <x v="883"/>
    <x v="4"/>
    <x v="4"/>
    <n v="18048659.869999997"/>
    <n v="1310405.3999999999"/>
    <n v="1363281.3"/>
    <n v="568786.69999999995"/>
  </r>
  <r>
    <s v="12"/>
    <s v="สตูล"/>
    <s v="11403"/>
    <s v="รพ.ควนกาหลง"/>
    <s v="รพช."/>
    <s v="F2"/>
    <n v="33"/>
    <x v="884"/>
    <x v="4"/>
    <x v="4"/>
    <n v="18813804.079999998"/>
    <n v="1667135.58"/>
    <n v="861811.8"/>
    <n v="559094.46"/>
  </r>
  <r>
    <s v="12"/>
    <s v="สตูล"/>
    <s v="11404"/>
    <s v="รพ.ท่าแพ"/>
    <s v="รพช."/>
    <s v="F2"/>
    <n v="30"/>
    <x v="660"/>
    <x v="4"/>
    <x v="4"/>
    <n v="16860342.809999999"/>
    <n v="1273827.9099999999"/>
    <n v="1640065.7"/>
    <n v="645690.32999999996"/>
  </r>
  <r>
    <s v="12"/>
    <s v="สตูล"/>
    <s v="11405"/>
    <s v="รพ.ละงู"/>
    <s v="รพช."/>
    <s v="F1"/>
    <n v="90"/>
    <x v="885"/>
    <x v="3"/>
    <x v="3"/>
    <n v="29212863.679999996"/>
    <n v="6933868.5"/>
    <n v="2901101.63"/>
    <n v="1896242.6"/>
  </r>
  <r>
    <s v="12"/>
    <s v="สตูล"/>
    <s v="11406"/>
    <s v="รพ.ทุ่งหว้า"/>
    <s v="รพช."/>
    <s v="F2"/>
    <n v="30"/>
    <x v="886"/>
    <x v="4"/>
    <x v="4"/>
    <n v="16222246.720000001"/>
    <n v="1240636.1499999999"/>
    <n v="929198.4"/>
    <n v="345712.86"/>
  </r>
  <r>
    <s v="12"/>
    <s v="สตูล"/>
    <s v="28786"/>
    <s v="รพ.มะนัง"/>
    <s v="รพช."/>
    <s v="F3"/>
    <n v="30"/>
    <x v="887"/>
    <x v="12"/>
    <x v="12"/>
    <n v="7194090.9300000006"/>
    <n v="1222031.54"/>
    <n v="774399.8"/>
    <n v="465521.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N2:Q22" firstHeaderRow="1" firstDataRow="2" firstDataCol="2"/>
  <pivotFields count="14"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axis="axisRow" compact="0" outline="0" showAll="0" defaultSubtotal="0">
      <items count="18">
        <item x="13"/>
        <item x="7"/>
        <item x="12"/>
        <item x="15"/>
        <item x="4"/>
        <item x="2"/>
        <item x="9"/>
        <item x="6"/>
        <item x="3"/>
        <item x="14"/>
        <item x="5"/>
        <item x="17"/>
        <item x="1"/>
        <item x="11"/>
        <item x="10"/>
        <item x="0"/>
        <item x="8"/>
        <item x="16"/>
      </items>
    </pivotField>
    <pivotField axis="axisRow" compact="0" outline="0" showAll="0">
      <items count="19">
        <item x="14"/>
        <item x="5"/>
        <item x="6"/>
        <item x="3"/>
        <item x="4"/>
        <item x="2"/>
        <item x="9"/>
        <item x="7"/>
        <item x="15"/>
        <item x="12"/>
        <item x="13"/>
        <item x="17"/>
        <item x="1"/>
        <item x="11"/>
        <item x="10"/>
        <item x="0"/>
        <item x="16"/>
        <item x="8"/>
        <item t="default"/>
      </items>
    </pivotField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2">
    <field x="8"/>
    <field x="9"/>
  </rowFields>
  <rowItems count="19">
    <i>
      <x/>
      <x v="10"/>
    </i>
    <i>
      <x v="1"/>
      <x v="7"/>
    </i>
    <i>
      <x v="2"/>
      <x v="9"/>
    </i>
    <i>
      <x v="3"/>
      <x v="8"/>
    </i>
    <i>
      <x v="4"/>
      <x v="4"/>
    </i>
    <i>
      <x v="5"/>
      <x v="5"/>
    </i>
    <i>
      <x v="6"/>
      <x v="6"/>
    </i>
    <i>
      <x v="7"/>
      <x v="2"/>
    </i>
    <i>
      <x v="8"/>
      <x v="3"/>
    </i>
    <i>
      <x v="9"/>
      <x/>
    </i>
    <i>
      <x v="10"/>
      <x v="1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7"/>
    </i>
    <i>
      <x v="17"/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รพ." fld="3" subtotal="count" baseField="0" baseItem="0"/>
    <dataField name="Average of ค่าเวชภัณฑ์มิใช่ยาและวัสดุการแพทย์" fld="13" subtotal="average" baseField="9" baseItem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997"/>
  <sheetViews>
    <sheetView zoomScale="90" zoomScaleNormal="90" workbookViewId="0">
      <pane xSplit="1" ySplit="1" topLeftCell="B883" activePane="bottomRight" state="frozen"/>
      <selection pane="topRight" activeCell="B1" sqref="B1"/>
      <selection pane="bottomLeft" activeCell="A4" sqref="A4"/>
      <selection pane="bottomRight" activeCell="F1" sqref="F1"/>
    </sheetView>
  </sheetViews>
  <sheetFormatPr defaultColWidth="14" defaultRowHeight="15" customHeight="1"/>
  <cols>
    <col min="1" max="1" width="5.6640625" style="54" customWidth="1"/>
    <col min="2" max="2" width="17.77734375" style="54" customWidth="1"/>
    <col min="3" max="3" width="6.109375" style="54" customWidth="1"/>
    <col min="4" max="4" width="23" style="54" customWidth="1"/>
    <col min="5" max="5" width="8.88671875" style="54" customWidth="1"/>
    <col min="6" max="6" width="10.44140625" style="54" customWidth="1"/>
    <col min="7" max="7" width="10.6640625" style="53" customWidth="1"/>
    <col min="8" max="8" width="15.33203125" style="54" customWidth="1"/>
    <col min="9" max="9" width="7.44140625" style="54" customWidth="1"/>
    <col min="10" max="10" width="29.6640625" style="54" customWidth="1"/>
    <col min="11" max="16384" width="14" style="54"/>
  </cols>
  <sheetData>
    <row r="1" spans="1:10" s="84" customFormat="1" ht="85.8" customHeight="1">
      <c r="A1" s="83" t="s">
        <v>929</v>
      </c>
      <c r="B1" s="83" t="s">
        <v>1</v>
      </c>
      <c r="C1" s="83" t="s">
        <v>2</v>
      </c>
      <c r="D1" s="83" t="s">
        <v>2892</v>
      </c>
      <c r="E1" s="47" t="s">
        <v>2881</v>
      </c>
      <c r="F1" s="48" t="s">
        <v>2893</v>
      </c>
      <c r="G1" s="48" t="s">
        <v>2894</v>
      </c>
      <c r="H1" s="76" t="s">
        <v>2895</v>
      </c>
      <c r="I1" s="77" t="s">
        <v>10</v>
      </c>
      <c r="J1" s="77" t="s">
        <v>2896</v>
      </c>
    </row>
    <row r="2" spans="1:10" ht="24" customHeight="1">
      <c r="A2" s="49" t="s">
        <v>2897</v>
      </c>
      <c r="B2" s="50" t="s">
        <v>970</v>
      </c>
      <c r="C2" s="49" t="s">
        <v>46</v>
      </c>
      <c r="D2" s="50" t="s">
        <v>1979</v>
      </c>
      <c r="E2" s="51" t="s">
        <v>2898</v>
      </c>
      <c r="F2" s="51" t="s">
        <v>938</v>
      </c>
      <c r="G2" s="51">
        <v>609</v>
      </c>
      <c r="H2" s="52">
        <v>114837</v>
      </c>
      <c r="I2" s="53">
        <v>18</v>
      </c>
      <c r="J2" s="54" t="s">
        <v>1959</v>
      </c>
    </row>
    <row r="3" spans="1:10" ht="24" customHeight="1">
      <c r="A3" s="49" t="s">
        <v>2897</v>
      </c>
      <c r="B3" s="50" t="s">
        <v>970</v>
      </c>
      <c r="C3" s="49" t="s">
        <v>47</v>
      </c>
      <c r="D3" s="50" t="s">
        <v>1980</v>
      </c>
      <c r="E3" s="51" t="s">
        <v>974</v>
      </c>
      <c r="F3" s="51" t="s">
        <v>975</v>
      </c>
      <c r="G3" s="51">
        <v>210</v>
      </c>
      <c r="H3" s="52">
        <v>52796</v>
      </c>
      <c r="I3" s="53">
        <v>15</v>
      </c>
      <c r="J3" s="54" t="s">
        <v>2887</v>
      </c>
    </row>
    <row r="4" spans="1:10" ht="24" customHeight="1">
      <c r="A4" s="55" t="s">
        <v>2897</v>
      </c>
      <c r="B4" s="56" t="s">
        <v>970</v>
      </c>
      <c r="C4" s="55" t="s">
        <v>48</v>
      </c>
      <c r="D4" s="56" t="s">
        <v>2899</v>
      </c>
      <c r="E4" s="51" t="s">
        <v>941</v>
      </c>
      <c r="F4" s="51" t="s">
        <v>946</v>
      </c>
      <c r="G4" s="51">
        <v>60</v>
      </c>
      <c r="H4" s="52">
        <v>41982</v>
      </c>
      <c r="I4" s="53">
        <v>6</v>
      </c>
      <c r="J4" s="54" t="s">
        <v>2885</v>
      </c>
    </row>
    <row r="5" spans="1:10" ht="24" customHeight="1">
      <c r="A5" s="49" t="s">
        <v>2897</v>
      </c>
      <c r="B5" s="50" t="s">
        <v>970</v>
      </c>
      <c r="C5" s="49" t="s">
        <v>49</v>
      </c>
      <c r="D5" s="50" t="s">
        <v>1981</v>
      </c>
      <c r="E5" s="51" t="s">
        <v>941</v>
      </c>
      <c r="F5" s="51" t="s">
        <v>942</v>
      </c>
      <c r="G5" s="51">
        <v>89</v>
      </c>
      <c r="H5" s="52">
        <v>58603</v>
      </c>
      <c r="I5" s="53">
        <v>10</v>
      </c>
      <c r="J5" s="54" t="s">
        <v>943</v>
      </c>
    </row>
    <row r="6" spans="1:10" ht="24" customHeight="1">
      <c r="A6" s="49" t="s">
        <v>2897</v>
      </c>
      <c r="B6" s="50" t="s">
        <v>970</v>
      </c>
      <c r="C6" s="49" t="s">
        <v>50</v>
      </c>
      <c r="D6" s="50" t="s">
        <v>1982</v>
      </c>
      <c r="E6" s="51" t="s">
        <v>941</v>
      </c>
      <c r="F6" s="51" t="s">
        <v>946</v>
      </c>
      <c r="G6" s="51">
        <v>60</v>
      </c>
      <c r="H6" s="52">
        <v>40835</v>
      </c>
      <c r="I6" s="53">
        <v>6</v>
      </c>
      <c r="J6" s="54" t="s">
        <v>2885</v>
      </c>
    </row>
    <row r="7" spans="1:10" ht="24" customHeight="1">
      <c r="A7" s="49" t="s">
        <v>2897</v>
      </c>
      <c r="B7" s="50" t="s">
        <v>970</v>
      </c>
      <c r="C7" s="49" t="s">
        <v>51</v>
      </c>
      <c r="D7" s="50" t="s">
        <v>1983</v>
      </c>
      <c r="E7" s="51" t="s">
        <v>941</v>
      </c>
      <c r="F7" s="51" t="s">
        <v>946</v>
      </c>
      <c r="G7" s="51">
        <v>62</v>
      </c>
      <c r="H7" s="52">
        <v>53234</v>
      </c>
      <c r="I7" s="53">
        <v>6</v>
      </c>
      <c r="J7" s="54" t="s">
        <v>2885</v>
      </c>
    </row>
    <row r="8" spans="1:10" ht="24" customHeight="1">
      <c r="A8" s="49" t="s">
        <v>2897</v>
      </c>
      <c r="B8" s="50" t="s">
        <v>970</v>
      </c>
      <c r="C8" s="49" t="s">
        <v>52</v>
      </c>
      <c r="D8" s="50" t="s">
        <v>1984</v>
      </c>
      <c r="E8" s="51" t="s">
        <v>941</v>
      </c>
      <c r="F8" s="51" t="s">
        <v>946</v>
      </c>
      <c r="G8" s="51">
        <v>32</v>
      </c>
      <c r="H8" s="52">
        <v>19113</v>
      </c>
      <c r="I8" s="53">
        <v>5</v>
      </c>
      <c r="J8" s="54" t="s">
        <v>947</v>
      </c>
    </row>
    <row r="9" spans="1:10" ht="24" customHeight="1">
      <c r="A9" s="49" t="s">
        <v>2897</v>
      </c>
      <c r="B9" s="50" t="s">
        <v>970</v>
      </c>
      <c r="C9" s="49" t="s">
        <v>53</v>
      </c>
      <c r="D9" s="50" t="s">
        <v>1985</v>
      </c>
      <c r="E9" s="51" t="s">
        <v>974</v>
      </c>
      <c r="F9" s="51" t="s">
        <v>975</v>
      </c>
      <c r="G9" s="51">
        <v>210</v>
      </c>
      <c r="H9" s="52">
        <v>68441</v>
      </c>
      <c r="I9" s="53">
        <v>15</v>
      </c>
      <c r="J9" s="54" t="s">
        <v>2887</v>
      </c>
    </row>
    <row r="10" spans="1:10" ht="24" customHeight="1">
      <c r="A10" s="49" t="s">
        <v>2897</v>
      </c>
      <c r="B10" s="50" t="s">
        <v>970</v>
      </c>
      <c r="C10" s="49" t="s">
        <v>54</v>
      </c>
      <c r="D10" s="50" t="s">
        <v>1986</v>
      </c>
      <c r="E10" s="51" t="s">
        <v>941</v>
      </c>
      <c r="F10" s="51" t="s">
        <v>946</v>
      </c>
      <c r="G10" s="51">
        <v>75</v>
      </c>
      <c r="H10" s="52">
        <v>52634</v>
      </c>
      <c r="I10" s="53">
        <v>6</v>
      </c>
      <c r="J10" s="54" t="s">
        <v>2885</v>
      </c>
    </row>
    <row r="11" spans="1:10" ht="24" customHeight="1">
      <c r="A11" s="49" t="s">
        <v>2897</v>
      </c>
      <c r="B11" s="50" t="s">
        <v>970</v>
      </c>
      <c r="C11" s="49" t="s">
        <v>55</v>
      </c>
      <c r="D11" s="50" t="s">
        <v>1987</v>
      </c>
      <c r="E11" s="51" t="s">
        <v>941</v>
      </c>
      <c r="F11" s="51" t="s">
        <v>946</v>
      </c>
      <c r="G11" s="51">
        <v>67</v>
      </c>
      <c r="H11" s="52">
        <v>35407</v>
      </c>
      <c r="I11" s="53">
        <v>6</v>
      </c>
      <c r="J11" s="54" t="s">
        <v>2885</v>
      </c>
    </row>
    <row r="12" spans="1:10" ht="24" customHeight="1">
      <c r="A12" s="49" t="s">
        <v>2897</v>
      </c>
      <c r="B12" s="50" t="s">
        <v>970</v>
      </c>
      <c r="C12" s="49" t="s">
        <v>56</v>
      </c>
      <c r="D12" s="50" t="s">
        <v>1988</v>
      </c>
      <c r="E12" s="51" t="s">
        <v>941</v>
      </c>
      <c r="F12" s="51" t="s">
        <v>949</v>
      </c>
      <c r="G12" s="51">
        <v>160</v>
      </c>
      <c r="H12" s="52">
        <v>52101</v>
      </c>
      <c r="I12" s="53">
        <v>13</v>
      </c>
      <c r="J12" s="54" t="s">
        <v>2884</v>
      </c>
    </row>
    <row r="13" spans="1:10" ht="24" customHeight="1">
      <c r="A13" s="49" t="s">
        <v>2897</v>
      </c>
      <c r="B13" s="50" t="s">
        <v>970</v>
      </c>
      <c r="C13" s="49" t="s">
        <v>57</v>
      </c>
      <c r="D13" s="50" t="s">
        <v>1989</v>
      </c>
      <c r="E13" s="51" t="s">
        <v>941</v>
      </c>
      <c r="F13" s="51" t="s">
        <v>946</v>
      </c>
      <c r="G13" s="51">
        <v>57</v>
      </c>
      <c r="H13" s="52">
        <v>41794</v>
      </c>
      <c r="I13" s="53">
        <v>6</v>
      </c>
      <c r="J13" s="54" t="s">
        <v>2885</v>
      </c>
    </row>
    <row r="14" spans="1:10" ht="24" customHeight="1">
      <c r="A14" s="49" t="s">
        <v>2897</v>
      </c>
      <c r="B14" s="50" t="s">
        <v>970</v>
      </c>
      <c r="C14" s="49" t="s">
        <v>58</v>
      </c>
      <c r="D14" s="50" t="s">
        <v>1990</v>
      </c>
      <c r="E14" s="51" t="s">
        <v>941</v>
      </c>
      <c r="F14" s="51" t="s">
        <v>949</v>
      </c>
      <c r="G14" s="51">
        <v>168</v>
      </c>
      <c r="H14" s="52">
        <v>77663</v>
      </c>
      <c r="I14" s="53">
        <v>13</v>
      </c>
      <c r="J14" s="54" t="s">
        <v>2884</v>
      </c>
    </row>
    <row r="15" spans="1:10" ht="24" customHeight="1">
      <c r="A15" s="49" t="s">
        <v>2897</v>
      </c>
      <c r="B15" s="50" t="s">
        <v>970</v>
      </c>
      <c r="C15" s="49" t="s">
        <v>59</v>
      </c>
      <c r="D15" s="50" t="s">
        <v>1991</v>
      </c>
      <c r="E15" s="51" t="s">
        <v>941</v>
      </c>
      <c r="F15" s="51" t="s">
        <v>942</v>
      </c>
      <c r="G15" s="51">
        <v>88</v>
      </c>
      <c r="H15" s="52">
        <v>46924</v>
      </c>
      <c r="I15" s="53">
        <v>9</v>
      </c>
      <c r="J15" s="54" t="s">
        <v>965</v>
      </c>
    </row>
    <row r="16" spans="1:10" ht="24" customHeight="1">
      <c r="A16" s="49" t="s">
        <v>2897</v>
      </c>
      <c r="B16" s="50" t="s">
        <v>970</v>
      </c>
      <c r="C16" s="49" t="s">
        <v>60</v>
      </c>
      <c r="D16" s="50" t="s">
        <v>1992</v>
      </c>
      <c r="E16" s="51" t="s">
        <v>941</v>
      </c>
      <c r="F16" s="51" t="s">
        <v>946</v>
      </c>
      <c r="G16" s="51">
        <v>77</v>
      </c>
      <c r="H16" s="52">
        <v>42211</v>
      </c>
      <c r="I16" s="53">
        <v>6</v>
      </c>
      <c r="J16" s="54" t="s">
        <v>2885</v>
      </c>
    </row>
    <row r="17" spans="1:10" ht="24" customHeight="1">
      <c r="A17" s="49" t="s">
        <v>2897</v>
      </c>
      <c r="B17" s="50" t="s">
        <v>970</v>
      </c>
      <c r="C17" s="49" t="s">
        <v>61</v>
      </c>
      <c r="D17" s="50" t="s">
        <v>1993</v>
      </c>
      <c r="E17" s="51" t="s">
        <v>941</v>
      </c>
      <c r="F17" s="51" t="s">
        <v>946</v>
      </c>
      <c r="G17" s="51">
        <v>30</v>
      </c>
      <c r="H17" s="52">
        <v>20173</v>
      </c>
      <c r="I17" s="53">
        <v>5</v>
      </c>
      <c r="J17" s="54" t="s">
        <v>947</v>
      </c>
    </row>
    <row r="18" spans="1:10" ht="24" customHeight="1">
      <c r="A18" s="49" t="s">
        <v>2897</v>
      </c>
      <c r="B18" s="50" t="s">
        <v>970</v>
      </c>
      <c r="C18" s="49" t="s">
        <v>62</v>
      </c>
      <c r="D18" s="50" t="s">
        <v>1994</v>
      </c>
      <c r="E18" s="51" t="s">
        <v>941</v>
      </c>
      <c r="F18" s="51" t="s">
        <v>946</v>
      </c>
      <c r="G18" s="51">
        <v>60</v>
      </c>
      <c r="H18" s="52">
        <v>54991</v>
      </c>
      <c r="I18" s="53">
        <v>6</v>
      </c>
      <c r="J18" s="54" t="s">
        <v>2885</v>
      </c>
    </row>
    <row r="19" spans="1:10" ht="24" customHeight="1">
      <c r="A19" s="49" t="s">
        <v>2897</v>
      </c>
      <c r="B19" s="50" t="s">
        <v>970</v>
      </c>
      <c r="C19" s="49" t="s">
        <v>63</v>
      </c>
      <c r="D19" s="50" t="s">
        <v>1995</v>
      </c>
      <c r="E19" s="51" t="s">
        <v>941</v>
      </c>
      <c r="F19" s="51" t="s">
        <v>946</v>
      </c>
      <c r="G19" s="51">
        <v>60</v>
      </c>
      <c r="H19" s="52">
        <v>41657</v>
      </c>
      <c r="I19" s="53">
        <v>6</v>
      </c>
      <c r="J19" s="54" t="s">
        <v>2885</v>
      </c>
    </row>
    <row r="20" spans="1:10" ht="24" customHeight="1">
      <c r="A20" s="49" t="s">
        <v>2897</v>
      </c>
      <c r="B20" s="50" t="s">
        <v>970</v>
      </c>
      <c r="C20" s="49" t="s">
        <v>64</v>
      </c>
      <c r="D20" s="50" t="s">
        <v>1996</v>
      </c>
      <c r="E20" s="51" t="s">
        <v>941</v>
      </c>
      <c r="F20" s="51" t="s">
        <v>946</v>
      </c>
      <c r="G20" s="51">
        <v>36</v>
      </c>
      <c r="H20" s="52">
        <v>14064</v>
      </c>
      <c r="I20" s="53">
        <v>5</v>
      </c>
      <c r="J20" s="54" t="s">
        <v>947</v>
      </c>
    </row>
    <row r="21" spans="1:10" ht="24" customHeight="1">
      <c r="A21" s="49" t="s">
        <v>2897</v>
      </c>
      <c r="B21" s="50" t="s">
        <v>970</v>
      </c>
      <c r="C21" s="49" t="s">
        <v>65</v>
      </c>
      <c r="D21" s="50" t="s">
        <v>1997</v>
      </c>
      <c r="E21" s="51" t="s">
        <v>941</v>
      </c>
      <c r="F21" s="51" t="s">
        <v>946</v>
      </c>
      <c r="G21" s="51">
        <v>45</v>
      </c>
      <c r="H21" s="52">
        <v>30458</v>
      </c>
      <c r="I21" s="53">
        <v>6</v>
      </c>
      <c r="J21" s="54" t="s">
        <v>2885</v>
      </c>
    </row>
    <row r="22" spans="1:10" ht="24" customHeight="1">
      <c r="A22" s="49" t="s">
        <v>2897</v>
      </c>
      <c r="B22" s="50" t="s">
        <v>970</v>
      </c>
      <c r="C22" s="49" t="s">
        <v>66</v>
      </c>
      <c r="D22" s="50" t="s">
        <v>1998</v>
      </c>
      <c r="E22" s="51" t="s">
        <v>941</v>
      </c>
      <c r="F22" s="51" t="s">
        <v>946</v>
      </c>
      <c r="G22" s="51">
        <v>30</v>
      </c>
      <c r="H22" s="52">
        <v>26036</v>
      </c>
      <c r="I22" s="53">
        <v>5</v>
      </c>
      <c r="J22" s="54" t="s">
        <v>947</v>
      </c>
    </row>
    <row r="23" spans="1:10" ht="24" customHeight="1">
      <c r="A23" s="49" t="s">
        <v>2897</v>
      </c>
      <c r="B23" s="50" t="s">
        <v>970</v>
      </c>
      <c r="C23" s="49" t="s">
        <v>67</v>
      </c>
      <c r="D23" s="50" t="s">
        <v>1999</v>
      </c>
      <c r="E23" s="51" t="s">
        <v>941</v>
      </c>
      <c r="F23" s="51" t="s">
        <v>946</v>
      </c>
      <c r="G23" s="51">
        <v>29</v>
      </c>
      <c r="H23" s="52">
        <v>16740</v>
      </c>
      <c r="I23" s="53">
        <v>5</v>
      </c>
      <c r="J23" s="54" t="s">
        <v>947</v>
      </c>
    </row>
    <row r="24" spans="1:10" ht="24" customHeight="1">
      <c r="A24" s="49" t="s">
        <v>2897</v>
      </c>
      <c r="B24" s="50" t="s">
        <v>970</v>
      </c>
      <c r="C24" s="49" t="s">
        <v>68</v>
      </c>
      <c r="D24" s="50" t="s">
        <v>2000</v>
      </c>
      <c r="E24" s="51" t="s">
        <v>941</v>
      </c>
      <c r="F24" s="51" t="s">
        <v>946</v>
      </c>
      <c r="G24" s="51">
        <v>30</v>
      </c>
      <c r="H24" s="52">
        <v>18190</v>
      </c>
      <c r="I24" s="53">
        <v>5</v>
      </c>
      <c r="J24" s="54" t="s">
        <v>947</v>
      </c>
    </row>
    <row r="25" spans="1:10" ht="24" customHeight="1">
      <c r="A25" s="49" t="s">
        <v>2897</v>
      </c>
      <c r="B25" s="50" t="s">
        <v>970</v>
      </c>
      <c r="C25" s="49" t="s">
        <v>69</v>
      </c>
      <c r="D25" s="50" t="s">
        <v>2900</v>
      </c>
      <c r="E25" s="51" t="s">
        <v>941</v>
      </c>
      <c r="F25" s="51" t="s">
        <v>968</v>
      </c>
      <c r="G25" s="51">
        <v>10</v>
      </c>
      <c r="H25" s="52">
        <v>10158</v>
      </c>
      <c r="I25" s="53">
        <v>2</v>
      </c>
      <c r="J25" s="54" t="s">
        <v>969</v>
      </c>
    </row>
    <row r="26" spans="1:10" ht="24" customHeight="1">
      <c r="A26" s="49" t="s">
        <v>2897</v>
      </c>
      <c r="B26" s="50" t="s">
        <v>935</v>
      </c>
      <c r="C26" s="49" t="s">
        <v>28</v>
      </c>
      <c r="D26" s="50" t="s">
        <v>1962</v>
      </c>
      <c r="E26" s="51" t="s">
        <v>2898</v>
      </c>
      <c r="F26" s="51" t="s">
        <v>938</v>
      </c>
      <c r="G26" s="51">
        <v>758</v>
      </c>
      <c r="H26" s="52">
        <v>161126</v>
      </c>
      <c r="I26" s="53">
        <v>19</v>
      </c>
      <c r="J26" s="54" t="s">
        <v>1958</v>
      </c>
    </row>
    <row r="27" spans="1:10" ht="24" customHeight="1">
      <c r="A27" s="49" t="s">
        <v>2897</v>
      </c>
      <c r="B27" s="50" t="s">
        <v>935</v>
      </c>
      <c r="C27" s="49" t="s">
        <v>29</v>
      </c>
      <c r="D27" s="50" t="s">
        <v>1963</v>
      </c>
      <c r="E27" s="51" t="s">
        <v>941</v>
      </c>
      <c r="F27" s="51" t="s">
        <v>942</v>
      </c>
      <c r="G27" s="51">
        <v>66</v>
      </c>
      <c r="H27" s="52">
        <v>62230</v>
      </c>
      <c r="I27" s="53">
        <v>10</v>
      </c>
      <c r="J27" s="54" t="s">
        <v>943</v>
      </c>
    </row>
    <row r="28" spans="1:10" ht="24" customHeight="1">
      <c r="A28" s="49" t="s">
        <v>2897</v>
      </c>
      <c r="B28" s="50" t="s">
        <v>935</v>
      </c>
      <c r="C28" s="49" t="s">
        <v>30</v>
      </c>
      <c r="D28" s="50" t="s">
        <v>1964</v>
      </c>
      <c r="E28" s="51" t="s">
        <v>941</v>
      </c>
      <c r="F28" s="51" t="s">
        <v>942</v>
      </c>
      <c r="G28" s="51">
        <v>118</v>
      </c>
      <c r="H28" s="52">
        <v>88226</v>
      </c>
      <c r="I28" s="53">
        <v>10</v>
      </c>
      <c r="J28" s="54" t="s">
        <v>943</v>
      </c>
    </row>
    <row r="29" spans="1:10" ht="24" customHeight="1">
      <c r="A29" s="49" t="s">
        <v>2897</v>
      </c>
      <c r="B29" s="50" t="s">
        <v>935</v>
      </c>
      <c r="C29" s="49" t="s">
        <v>31</v>
      </c>
      <c r="D29" s="50" t="s">
        <v>1965</v>
      </c>
      <c r="E29" s="51" t="s">
        <v>941</v>
      </c>
      <c r="F29" s="51" t="s">
        <v>946</v>
      </c>
      <c r="G29" s="51">
        <v>30</v>
      </c>
      <c r="H29" s="52">
        <v>19204</v>
      </c>
      <c r="I29" s="53">
        <v>5</v>
      </c>
      <c r="J29" s="54" t="s">
        <v>947</v>
      </c>
    </row>
    <row r="30" spans="1:10" ht="24" customHeight="1">
      <c r="A30" s="49" t="s">
        <v>2897</v>
      </c>
      <c r="B30" s="50" t="s">
        <v>935</v>
      </c>
      <c r="C30" s="49" t="s">
        <v>32</v>
      </c>
      <c r="D30" s="50" t="s">
        <v>1966</v>
      </c>
      <c r="E30" s="51" t="s">
        <v>941</v>
      </c>
      <c r="F30" s="51" t="s">
        <v>949</v>
      </c>
      <c r="G30" s="51">
        <v>107</v>
      </c>
      <c r="H30" s="52">
        <v>86586</v>
      </c>
      <c r="I30" s="53">
        <v>13</v>
      </c>
      <c r="J30" s="54" t="s">
        <v>2884</v>
      </c>
    </row>
    <row r="31" spans="1:10" ht="24" customHeight="1">
      <c r="A31" s="49" t="s">
        <v>2897</v>
      </c>
      <c r="B31" s="50" t="s">
        <v>935</v>
      </c>
      <c r="C31" s="49" t="s">
        <v>33</v>
      </c>
      <c r="D31" s="50" t="s">
        <v>1967</v>
      </c>
      <c r="E31" s="51" t="s">
        <v>941</v>
      </c>
      <c r="F31" s="51" t="s">
        <v>946</v>
      </c>
      <c r="G31" s="51">
        <v>52</v>
      </c>
      <c r="H31" s="52">
        <v>37754</v>
      </c>
      <c r="I31" s="53">
        <v>6</v>
      </c>
      <c r="J31" s="54" t="s">
        <v>2885</v>
      </c>
    </row>
    <row r="32" spans="1:10" ht="24" customHeight="1">
      <c r="A32" s="49" t="s">
        <v>2897</v>
      </c>
      <c r="B32" s="50" t="s">
        <v>935</v>
      </c>
      <c r="C32" s="49" t="s">
        <v>34</v>
      </c>
      <c r="D32" s="50" t="s">
        <v>1968</v>
      </c>
      <c r="E32" s="51" t="s">
        <v>941</v>
      </c>
      <c r="F32" s="51" t="s">
        <v>949</v>
      </c>
      <c r="G32" s="51">
        <v>98</v>
      </c>
      <c r="H32" s="52">
        <v>57584</v>
      </c>
      <c r="I32" s="53">
        <v>12</v>
      </c>
      <c r="J32" s="54" t="s">
        <v>2886</v>
      </c>
    </row>
    <row r="33" spans="1:10" ht="24" customHeight="1">
      <c r="A33" s="49" t="s">
        <v>2897</v>
      </c>
      <c r="B33" s="50" t="s">
        <v>935</v>
      </c>
      <c r="C33" s="49" t="s">
        <v>35</v>
      </c>
      <c r="D33" s="50" t="s">
        <v>1969</v>
      </c>
      <c r="E33" s="51" t="s">
        <v>941</v>
      </c>
      <c r="F33" s="51" t="s">
        <v>946</v>
      </c>
      <c r="G33" s="51">
        <v>59</v>
      </c>
      <c r="H33" s="52">
        <v>62636</v>
      </c>
      <c r="I33" s="53">
        <v>7</v>
      </c>
      <c r="J33" s="54" t="s">
        <v>956</v>
      </c>
    </row>
    <row r="34" spans="1:10" ht="24" customHeight="1">
      <c r="A34" s="49" t="s">
        <v>2897</v>
      </c>
      <c r="B34" s="50" t="s">
        <v>935</v>
      </c>
      <c r="C34" s="49" t="s">
        <v>36</v>
      </c>
      <c r="D34" s="50" t="s">
        <v>1970</v>
      </c>
      <c r="E34" s="51" t="s">
        <v>941</v>
      </c>
      <c r="F34" s="51" t="s">
        <v>942</v>
      </c>
      <c r="G34" s="51">
        <v>64</v>
      </c>
      <c r="H34" s="52">
        <v>51277</v>
      </c>
      <c r="I34" s="53">
        <v>10</v>
      </c>
      <c r="J34" s="54" t="s">
        <v>943</v>
      </c>
    </row>
    <row r="35" spans="1:10" ht="24" customHeight="1">
      <c r="A35" s="49" t="s">
        <v>2897</v>
      </c>
      <c r="B35" s="50" t="s">
        <v>935</v>
      </c>
      <c r="C35" s="49" t="s">
        <v>37</v>
      </c>
      <c r="D35" s="50" t="s">
        <v>1971</v>
      </c>
      <c r="E35" s="51" t="s">
        <v>941</v>
      </c>
      <c r="F35" s="51" t="s">
        <v>946</v>
      </c>
      <c r="G35" s="51">
        <v>48</v>
      </c>
      <c r="H35" s="52">
        <v>32083</v>
      </c>
      <c r="I35" s="53">
        <v>6</v>
      </c>
      <c r="J35" s="54" t="s">
        <v>2885</v>
      </c>
    </row>
    <row r="36" spans="1:10" ht="24" customHeight="1">
      <c r="A36" s="49" t="s">
        <v>2897</v>
      </c>
      <c r="B36" s="50" t="s">
        <v>935</v>
      </c>
      <c r="C36" s="49" t="s">
        <v>38</v>
      </c>
      <c r="D36" s="50" t="s">
        <v>1972</v>
      </c>
      <c r="E36" s="51" t="s">
        <v>941</v>
      </c>
      <c r="F36" s="51" t="s">
        <v>946</v>
      </c>
      <c r="G36" s="51">
        <v>30</v>
      </c>
      <c r="H36" s="52">
        <v>26404</v>
      </c>
      <c r="I36" s="53">
        <v>5</v>
      </c>
      <c r="J36" s="54" t="s">
        <v>947</v>
      </c>
    </row>
    <row r="37" spans="1:10" ht="24" customHeight="1">
      <c r="A37" s="49" t="s">
        <v>2897</v>
      </c>
      <c r="B37" s="50" t="s">
        <v>935</v>
      </c>
      <c r="C37" s="49" t="s">
        <v>39</v>
      </c>
      <c r="D37" s="50" t="s">
        <v>1973</v>
      </c>
      <c r="E37" s="51" t="s">
        <v>941</v>
      </c>
      <c r="F37" s="51" t="s">
        <v>946</v>
      </c>
      <c r="G37" s="51">
        <v>34</v>
      </c>
      <c r="H37" s="52">
        <v>22014</v>
      </c>
      <c r="I37" s="53">
        <v>5</v>
      </c>
      <c r="J37" s="54" t="s">
        <v>947</v>
      </c>
    </row>
    <row r="38" spans="1:10" ht="24" customHeight="1">
      <c r="A38" s="49" t="s">
        <v>2897</v>
      </c>
      <c r="B38" s="50" t="s">
        <v>935</v>
      </c>
      <c r="C38" s="49" t="s">
        <v>40</v>
      </c>
      <c r="D38" s="50" t="s">
        <v>1974</v>
      </c>
      <c r="E38" s="51" t="s">
        <v>941</v>
      </c>
      <c r="F38" s="51" t="s">
        <v>946</v>
      </c>
      <c r="G38" s="51">
        <v>30</v>
      </c>
      <c r="H38" s="52">
        <v>33166</v>
      </c>
      <c r="I38" s="53">
        <v>6</v>
      </c>
      <c r="J38" s="54" t="s">
        <v>2885</v>
      </c>
    </row>
    <row r="39" spans="1:10" ht="24" customHeight="1">
      <c r="A39" s="49" t="s">
        <v>2897</v>
      </c>
      <c r="B39" s="50" t="s">
        <v>935</v>
      </c>
      <c r="C39" s="49" t="s">
        <v>41</v>
      </c>
      <c r="D39" s="50" t="s">
        <v>1975</v>
      </c>
      <c r="E39" s="51" t="s">
        <v>941</v>
      </c>
      <c r="F39" s="51" t="s">
        <v>946</v>
      </c>
      <c r="G39" s="51">
        <v>30</v>
      </c>
      <c r="H39" s="52">
        <v>22242</v>
      </c>
      <c r="I39" s="53">
        <v>5</v>
      </c>
      <c r="J39" s="54" t="s">
        <v>947</v>
      </c>
    </row>
    <row r="40" spans="1:10" ht="24" customHeight="1">
      <c r="A40" s="49" t="s">
        <v>2897</v>
      </c>
      <c r="B40" s="50" t="s">
        <v>935</v>
      </c>
      <c r="C40" s="49" t="s">
        <v>42</v>
      </c>
      <c r="D40" s="50" t="s">
        <v>1976</v>
      </c>
      <c r="E40" s="51" t="s">
        <v>941</v>
      </c>
      <c r="F40" s="51" t="s">
        <v>946</v>
      </c>
      <c r="G40" s="51">
        <v>30</v>
      </c>
      <c r="H40" s="52">
        <v>21824</v>
      </c>
      <c r="I40" s="53">
        <v>5</v>
      </c>
      <c r="J40" s="54" t="s">
        <v>947</v>
      </c>
    </row>
    <row r="41" spans="1:10" ht="24" customHeight="1">
      <c r="A41" s="49" t="s">
        <v>2897</v>
      </c>
      <c r="B41" s="50" t="s">
        <v>935</v>
      </c>
      <c r="C41" s="49" t="s">
        <v>43</v>
      </c>
      <c r="D41" s="50" t="s">
        <v>2901</v>
      </c>
      <c r="E41" s="51" t="s">
        <v>941</v>
      </c>
      <c r="F41" s="51" t="s">
        <v>942</v>
      </c>
      <c r="G41" s="51">
        <v>68</v>
      </c>
      <c r="H41" s="52">
        <v>45438</v>
      </c>
      <c r="I41" s="53">
        <v>9</v>
      </c>
      <c r="J41" s="54" t="s">
        <v>965</v>
      </c>
    </row>
    <row r="42" spans="1:10" ht="24" customHeight="1">
      <c r="A42" s="49" t="s">
        <v>2897</v>
      </c>
      <c r="B42" s="50" t="s">
        <v>935</v>
      </c>
      <c r="C42" s="49" t="s">
        <v>44</v>
      </c>
      <c r="D42" s="50" t="s">
        <v>1977</v>
      </c>
      <c r="E42" s="51" t="s">
        <v>941</v>
      </c>
      <c r="F42" s="51" t="s">
        <v>946</v>
      </c>
      <c r="G42" s="51">
        <v>30</v>
      </c>
      <c r="H42" s="52">
        <v>32758</v>
      </c>
      <c r="I42" s="53">
        <v>6</v>
      </c>
      <c r="J42" s="54" t="s">
        <v>2885</v>
      </c>
    </row>
    <row r="43" spans="1:10" ht="24" customHeight="1">
      <c r="A43" s="49" t="s">
        <v>2897</v>
      </c>
      <c r="B43" s="50" t="s">
        <v>935</v>
      </c>
      <c r="C43" s="49" t="s">
        <v>45</v>
      </c>
      <c r="D43" s="50" t="s">
        <v>1978</v>
      </c>
      <c r="E43" s="51" t="s">
        <v>941</v>
      </c>
      <c r="F43" s="51" t="s">
        <v>968</v>
      </c>
      <c r="G43" s="51">
        <v>0</v>
      </c>
      <c r="H43" s="52">
        <v>14872</v>
      </c>
      <c r="I43" s="53">
        <v>2</v>
      </c>
      <c r="J43" s="54" t="s">
        <v>969</v>
      </c>
    </row>
    <row r="44" spans="1:10" ht="24" customHeight="1">
      <c r="A44" s="49" t="s">
        <v>2897</v>
      </c>
      <c r="B44" s="50" t="s">
        <v>1029</v>
      </c>
      <c r="C44" s="49" t="s">
        <v>94</v>
      </c>
      <c r="D44" s="50" t="s">
        <v>2024</v>
      </c>
      <c r="E44" s="51" t="s">
        <v>974</v>
      </c>
      <c r="F44" s="51" t="s">
        <v>1001</v>
      </c>
      <c r="G44" s="51">
        <v>500</v>
      </c>
      <c r="H44" s="52">
        <v>77079</v>
      </c>
      <c r="I44" s="53">
        <v>17</v>
      </c>
      <c r="J44" s="54" t="s">
        <v>1002</v>
      </c>
    </row>
    <row r="45" spans="1:10" ht="24" customHeight="1">
      <c r="A45" s="49" t="s">
        <v>2897</v>
      </c>
      <c r="B45" s="50" t="s">
        <v>1029</v>
      </c>
      <c r="C45" s="49" t="s">
        <v>95</v>
      </c>
      <c r="D45" s="50" t="s">
        <v>2025</v>
      </c>
      <c r="E45" s="51" t="s">
        <v>941</v>
      </c>
      <c r="F45" s="51" t="s">
        <v>946</v>
      </c>
      <c r="G45" s="51">
        <v>54</v>
      </c>
      <c r="H45" s="52">
        <v>36467</v>
      </c>
      <c r="I45" s="53">
        <v>6</v>
      </c>
      <c r="J45" s="54" t="s">
        <v>2885</v>
      </c>
    </row>
    <row r="46" spans="1:10" ht="24" customHeight="1">
      <c r="A46" s="49" t="s">
        <v>2897</v>
      </c>
      <c r="B46" s="50" t="s">
        <v>1029</v>
      </c>
      <c r="C46" s="49" t="s">
        <v>96</v>
      </c>
      <c r="D46" s="50" t="s">
        <v>2026</v>
      </c>
      <c r="E46" s="51" t="s">
        <v>941</v>
      </c>
      <c r="F46" s="51" t="s">
        <v>946</v>
      </c>
      <c r="G46" s="51">
        <v>44</v>
      </c>
      <c r="H46" s="52">
        <v>39609</v>
      </c>
      <c r="I46" s="53">
        <v>6</v>
      </c>
      <c r="J46" s="54" t="s">
        <v>2885</v>
      </c>
    </row>
    <row r="47" spans="1:10" ht="24" customHeight="1">
      <c r="A47" s="49" t="s">
        <v>2897</v>
      </c>
      <c r="B47" s="50" t="s">
        <v>1029</v>
      </c>
      <c r="C47" s="49" t="s">
        <v>97</v>
      </c>
      <c r="D47" s="50" t="s">
        <v>2027</v>
      </c>
      <c r="E47" s="51" t="s">
        <v>941</v>
      </c>
      <c r="F47" s="51" t="s">
        <v>946</v>
      </c>
      <c r="G47" s="51">
        <v>43</v>
      </c>
      <c r="H47" s="52">
        <v>50270</v>
      </c>
      <c r="I47" s="53">
        <v>6</v>
      </c>
      <c r="J47" s="54" t="s">
        <v>2885</v>
      </c>
    </row>
    <row r="48" spans="1:10" ht="24" customHeight="1">
      <c r="A48" s="49" t="s">
        <v>2897</v>
      </c>
      <c r="B48" s="50" t="s">
        <v>1029</v>
      </c>
      <c r="C48" s="49" t="s">
        <v>98</v>
      </c>
      <c r="D48" s="50" t="s">
        <v>2028</v>
      </c>
      <c r="E48" s="51" t="s">
        <v>941</v>
      </c>
      <c r="F48" s="51" t="s">
        <v>946</v>
      </c>
      <c r="G48" s="51">
        <v>35</v>
      </c>
      <c r="H48" s="52">
        <v>35669</v>
      </c>
      <c r="I48" s="53">
        <v>6</v>
      </c>
      <c r="J48" s="54" t="s">
        <v>2885</v>
      </c>
    </row>
    <row r="49" spans="1:10" ht="24" customHeight="1">
      <c r="A49" s="49" t="s">
        <v>2897</v>
      </c>
      <c r="B49" s="50" t="s">
        <v>1029</v>
      </c>
      <c r="C49" s="49" t="s">
        <v>99</v>
      </c>
      <c r="D49" s="50" t="s">
        <v>2029</v>
      </c>
      <c r="E49" s="51" t="s">
        <v>941</v>
      </c>
      <c r="F49" s="51" t="s">
        <v>946</v>
      </c>
      <c r="G49" s="51">
        <v>30</v>
      </c>
      <c r="H49" s="52">
        <v>34857</v>
      </c>
      <c r="I49" s="53">
        <v>6</v>
      </c>
      <c r="J49" s="54" t="s">
        <v>2885</v>
      </c>
    </row>
    <row r="50" spans="1:10" ht="24" customHeight="1">
      <c r="A50" s="49" t="s">
        <v>2897</v>
      </c>
      <c r="B50" s="50" t="s">
        <v>1029</v>
      </c>
      <c r="C50" s="49" t="s">
        <v>100</v>
      </c>
      <c r="D50" s="50" t="s">
        <v>2030</v>
      </c>
      <c r="E50" s="51" t="s">
        <v>941</v>
      </c>
      <c r="F50" s="51" t="s">
        <v>946</v>
      </c>
      <c r="G50" s="51">
        <v>34</v>
      </c>
      <c r="H50" s="52">
        <v>11701</v>
      </c>
      <c r="I50" s="53">
        <v>5</v>
      </c>
      <c r="J50" s="54" t="s">
        <v>947</v>
      </c>
    </row>
    <row r="51" spans="1:10" ht="24" customHeight="1">
      <c r="A51" s="49" t="s">
        <v>2897</v>
      </c>
      <c r="B51" s="50" t="s">
        <v>1029</v>
      </c>
      <c r="C51" s="49" t="s">
        <v>101</v>
      </c>
      <c r="D51" s="50" t="s">
        <v>2902</v>
      </c>
      <c r="E51" s="51" t="s">
        <v>941</v>
      </c>
      <c r="F51" s="51" t="s">
        <v>942</v>
      </c>
      <c r="G51" s="51">
        <v>34</v>
      </c>
      <c r="H51" s="52">
        <v>26258</v>
      </c>
      <c r="I51" s="53">
        <v>9</v>
      </c>
      <c r="J51" s="54" t="s">
        <v>965</v>
      </c>
    </row>
    <row r="52" spans="1:10" ht="24" customHeight="1">
      <c r="A52" s="49" t="s">
        <v>2897</v>
      </c>
      <c r="B52" s="50" t="s">
        <v>1038</v>
      </c>
      <c r="C52" s="49" t="s">
        <v>102</v>
      </c>
      <c r="D52" s="50" t="s">
        <v>2031</v>
      </c>
      <c r="E52" s="51" t="s">
        <v>974</v>
      </c>
      <c r="F52" s="51" t="s">
        <v>1001</v>
      </c>
      <c r="G52" s="51">
        <v>150</v>
      </c>
      <c r="H52" s="52">
        <v>31629</v>
      </c>
      <c r="I52" s="53">
        <v>16</v>
      </c>
      <c r="J52" s="54" t="s">
        <v>1040</v>
      </c>
    </row>
    <row r="53" spans="1:10" ht="24" customHeight="1">
      <c r="A53" s="49" t="s">
        <v>2897</v>
      </c>
      <c r="B53" s="50" t="s">
        <v>1038</v>
      </c>
      <c r="C53" s="49" t="s">
        <v>103</v>
      </c>
      <c r="D53" s="50" t="s">
        <v>2032</v>
      </c>
      <c r="E53" s="51" t="s">
        <v>941</v>
      </c>
      <c r="F53" s="51" t="s">
        <v>946</v>
      </c>
      <c r="G53" s="51">
        <v>34</v>
      </c>
      <c r="H53" s="52">
        <v>16410</v>
      </c>
      <c r="I53" s="53">
        <v>5</v>
      </c>
      <c r="J53" s="54" t="s">
        <v>947</v>
      </c>
    </row>
    <row r="54" spans="1:10" ht="24" customHeight="1">
      <c r="A54" s="49" t="s">
        <v>2897</v>
      </c>
      <c r="B54" s="50" t="s">
        <v>1038</v>
      </c>
      <c r="C54" s="49" t="s">
        <v>104</v>
      </c>
      <c r="D54" s="50" t="s">
        <v>2033</v>
      </c>
      <c r="E54" s="51" t="s">
        <v>941</v>
      </c>
      <c r="F54" s="51" t="s">
        <v>942</v>
      </c>
      <c r="G54" s="51">
        <v>60</v>
      </c>
      <c r="H54" s="52">
        <v>25746</v>
      </c>
      <c r="I54" s="53">
        <v>9</v>
      </c>
      <c r="J54" s="54" t="s">
        <v>965</v>
      </c>
    </row>
    <row r="55" spans="1:10" ht="24" customHeight="1">
      <c r="A55" s="49" t="s">
        <v>2897</v>
      </c>
      <c r="B55" s="50" t="s">
        <v>1038</v>
      </c>
      <c r="C55" s="49" t="s">
        <v>105</v>
      </c>
      <c r="D55" s="50" t="s">
        <v>2034</v>
      </c>
      <c r="E55" s="51" t="s">
        <v>941</v>
      </c>
      <c r="F55" s="51" t="s">
        <v>949</v>
      </c>
      <c r="G55" s="51">
        <v>114</v>
      </c>
      <c r="H55" s="52">
        <v>40927</v>
      </c>
      <c r="I55" s="53">
        <v>13</v>
      </c>
      <c r="J55" s="54" t="s">
        <v>2884</v>
      </c>
    </row>
    <row r="56" spans="1:10" ht="24" customHeight="1">
      <c r="A56" s="49" t="s">
        <v>2897</v>
      </c>
      <c r="B56" s="50" t="s">
        <v>1038</v>
      </c>
      <c r="C56" s="49" t="s">
        <v>106</v>
      </c>
      <c r="D56" s="50" t="s">
        <v>2035</v>
      </c>
      <c r="E56" s="51" t="s">
        <v>941</v>
      </c>
      <c r="F56" s="51" t="s">
        <v>946</v>
      </c>
      <c r="G56" s="51">
        <v>30</v>
      </c>
      <c r="H56" s="52">
        <v>27709</v>
      </c>
      <c r="I56" s="53">
        <v>5</v>
      </c>
      <c r="J56" s="54" t="s">
        <v>947</v>
      </c>
    </row>
    <row r="57" spans="1:10" ht="24" customHeight="1">
      <c r="A57" s="49" t="s">
        <v>2897</v>
      </c>
      <c r="B57" s="50" t="s">
        <v>1038</v>
      </c>
      <c r="C57" s="49" t="s">
        <v>107</v>
      </c>
      <c r="D57" s="50" t="s">
        <v>2036</v>
      </c>
      <c r="E57" s="51" t="s">
        <v>941</v>
      </c>
      <c r="F57" s="51" t="s">
        <v>946</v>
      </c>
      <c r="G57" s="51">
        <v>32</v>
      </c>
      <c r="H57" s="52">
        <v>31983</v>
      </c>
      <c r="I57" s="53">
        <v>6</v>
      </c>
      <c r="J57" s="54" t="s">
        <v>2885</v>
      </c>
    </row>
    <row r="58" spans="1:10" ht="24" customHeight="1">
      <c r="A58" s="49" t="s">
        <v>2897</v>
      </c>
      <c r="B58" s="50" t="s">
        <v>1038</v>
      </c>
      <c r="C58" s="49" t="s">
        <v>108</v>
      </c>
      <c r="D58" s="50" t="s">
        <v>2037</v>
      </c>
      <c r="E58" s="51" t="s">
        <v>941</v>
      </c>
      <c r="F58" s="51" t="s">
        <v>946</v>
      </c>
      <c r="G58" s="51">
        <v>34</v>
      </c>
      <c r="H58" s="52">
        <v>14215</v>
      </c>
      <c r="I58" s="53">
        <v>5</v>
      </c>
      <c r="J58" s="54" t="s">
        <v>947</v>
      </c>
    </row>
    <row r="59" spans="1:10" ht="24" customHeight="1">
      <c r="A59" s="49" t="s">
        <v>2897</v>
      </c>
      <c r="B59" s="50" t="s">
        <v>999</v>
      </c>
      <c r="C59" s="49" t="s">
        <v>70</v>
      </c>
      <c r="D59" s="50" t="s">
        <v>2001</v>
      </c>
      <c r="E59" s="51" t="s">
        <v>974</v>
      </c>
      <c r="F59" s="51" t="s">
        <v>1001</v>
      </c>
      <c r="G59" s="51">
        <v>502</v>
      </c>
      <c r="H59" s="52">
        <v>64084</v>
      </c>
      <c r="I59" s="53">
        <v>17</v>
      </c>
      <c r="J59" s="54" t="s">
        <v>1002</v>
      </c>
    </row>
    <row r="60" spans="1:10" ht="24" customHeight="1">
      <c r="A60" s="49" t="s">
        <v>2897</v>
      </c>
      <c r="B60" s="50" t="s">
        <v>999</v>
      </c>
      <c r="C60" s="49" t="s">
        <v>71</v>
      </c>
      <c r="D60" s="50" t="s">
        <v>2002</v>
      </c>
      <c r="E60" s="51" t="s">
        <v>941</v>
      </c>
      <c r="F60" s="51" t="s">
        <v>946</v>
      </c>
      <c r="G60" s="51">
        <v>30</v>
      </c>
      <c r="H60" s="52">
        <v>12229</v>
      </c>
      <c r="I60" s="53">
        <v>5</v>
      </c>
      <c r="J60" s="54" t="s">
        <v>947</v>
      </c>
    </row>
    <row r="61" spans="1:10" ht="24" customHeight="1">
      <c r="A61" s="49" t="s">
        <v>2897</v>
      </c>
      <c r="B61" s="50" t="s">
        <v>999</v>
      </c>
      <c r="C61" s="49" t="s">
        <v>72</v>
      </c>
      <c r="D61" s="50" t="s">
        <v>2003</v>
      </c>
      <c r="E61" s="51" t="s">
        <v>941</v>
      </c>
      <c r="F61" s="51" t="s">
        <v>946</v>
      </c>
      <c r="G61" s="51">
        <v>30</v>
      </c>
      <c r="H61" s="52">
        <v>8333</v>
      </c>
      <c r="I61" s="53">
        <v>5</v>
      </c>
      <c r="J61" s="54" t="s">
        <v>947</v>
      </c>
    </row>
    <row r="62" spans="1:10" ht="24" customHeight="1">
      <c r="A62" s="49" t="s">
        <v>2897</v>
      </c>
      <c r="B62" s="50" t="s">
        <v>999</v>
      </c>
      <c r="C62" s="49" t="s">
        <v>73</v>
      </c>
      <c r="D62" s="50" t="s">
        <v>2004</v>
      </c>
      <c r="E62" s="51" t="s">
        <v>941</v>
      </c>
      <c r="F62" s="51" t="s">
        <v>946</v>
      </c>
      <c r="G62" s="51">
        <v>40</v>
      </c>
      <c r="H62" s="52">
        <v>24059</v>
      </c>
      <c r="I62" s="53">
        <v>5</v>
      </c>
      <c r="J62" s="54" t="s">
        <v>947</v>
      </c>
    </row>
    <row r="63" spans="1:10" ht="24" customHeight="1">
      <c r="A63" s="49" t="s">
        <v>2897</v>
      </c>
      <c r="B63" s="50" t="s">
        <v>999</v>
      </c>
      <c r="C63" s="49" t="s">
        <v>74</v>
      </c>
      <c r="D63" s="50" t="s">
        <v>2005</v>
      </c>
      <c r="E63" s="51" t="s">
        <v>941</v>
      </c>
      <c r="F63" s="51" t="s">
        <v>946</v>
      </c>
      <c r="G63" s="51">
        <v>49</v>
      </c>
      <c r="H63" s="52">
        <v>34115</v>
      </c>
      <c r="I63" s="53">
        <v>6</v>
      </c>
      <c r="J63" s="54" t="s">
        <v>2885</v>
      </c>
    </row>
    <row r="64" spans="1:10" ht="24" customHeight="1">
      <c r="A64" s="49" t="s">
        <v>2897</v>
      </c>
      <c r="B64" s="50" t="s">
        <v>999</v>
      </c>
      <c r="C64" s="49" t="s">
        <v>75</v>
      </c>
      <c r="D64" s="50" t="s">
        <v>2006</v>
      </c>
      <c r="E64" s="51" t="s">
        <v>941</v>
      </c>
      <c r="F64" s="51" t="s">
        <v>946</v>
      </c>
      <c r="G64" s="51">
        <v>84</v>
      </c>
      <c r="H64" s="52">
        <v>49230</v>
      </c>
      <c r="I64" s="53">
        <v>6</v>
      </c>
      <c r="J64" s="54" t="s">
        <v>2885</v>
      </c>
    </row>
    <row r="65" spans="1:10" ht="24" customHeight="1">
      <c r="A65" s="49" t="s">
        <v>2897</v>
      </c>
      <c r="B65" s="50" t="s">
        <v>999</v>
      </c>
      <c r="C65" s="49" t="s">
        <v>76</v>
      </c>
      <c r="D65" s="50" t="s">
        <v>2007</v>
      </c>
      <c r="E65" s="51" t="s">
        <v>941</v>
      </c>
      <c r="F65" s="51" t="s">
        <v>946</v>
      </c>
      <c r="G65" s="51">
        <v>30</v>
      </c>
      <c r="H65" s="52">
        <v>14053</v>
      </c>
      <c r="I65" s="53">
        <v>5</v>
      </c>
      <c r="J65" s="54" t="s">
        <v>947</v>
      </c>
    </row>
    <row r="66" spans="1:10" ht="24" customHeight="1">
      <c r="A66" s="49" t="s">
        <v>2897</v>
      </c>
      <c r="B66" s="50" t="s">
        <v>999</v>
      </c>
      <c r="C66" s="49" t="s">
        <v>77</v>
      </c>
      <c r="D66" s="50" t="s">
        <v>2008</v>
      </c>
      <c r="E66" s="51" t="s">
        <v>941</v>
      </c>
      <c r="F66" s="51" t="s">
        <v>946</v>
      </c>
      <c r="G66" s="51">
        <v>37</v>
      </c>
      <c r="H66" s="52">
        <v>18256</v>
      </c>
      <c r="I66" s="53">
        <v>5</v>
      </c>
      <c r="J66" s="54" t="s">
        <v>947</v>
      </c>
    </row>
    <row r="67" spans="1:10" ht="24" customHeight="1">
      <c r="A67" s="49" t="s">
        <v>2897</v>
      </c>
      <c r="B67" s="50" t="s">
        <v>999</v>
      </c>
      <c r="C67" s="49" t="s">
        <v>78</v>
      </c>
      <c r="D67" s="50" t="s">
        <v>2009</v>
      </c>
      <c r="E67" s="51" t="s">
        <v>941</v>
      </c>
      <c r="F67" s="51" t="s">
        <v>946</v>
      </c>
      <c r="G67" s="51">
        <v>30</v>
      </c>
      <c r="H67" s="52">
        <v>10225</v>
      </c>
      <c r="I67" s="53">
        <v>5</v>
      </c>
      <c r="J67" s="54" t="s">
        <v>947</v>
      </c>
    </row>
    <row r="68" spans="1:10" ht="24" customHeight="1">
      <c r="A68" s="49" t="s">
        <v>2897</v>
      </c>
      <c r="B68" s="50" t="s">
        <v>999</v>
      </c>
      <c r="C68" s="49" t="s">
        <v>79</v>
      </c>
      <c r="D68" s="50" t="s">
        <v>2010</v>
      </c>
      <c r="E68" s="51" t="s">
        <v>941</v>
      </c>
      <c r="F68" s="51" t="s">
        <v>946</v>
      </c>
      <c r="G68" s="51">
        <v>30</v>
      </c>
      <c r="H68" s="52">
        <v>11282</v>
      </c>
      <c r="I68" s="53">
        <v>5</v>
      </c>
      <c r="J68" s="54" t="s">
        <v>947</v>
      </c>
    </row>
    <row r="69" spans="1:10" ht="24" customHeight="1">
      <c r="A69" s="49" t="s">
        <v>2897</v>
      </c>
      <c r="B69" s="50" t="s">
        <v>999</v>
      </c>
      <c r="C69" s="49" t="s">
        <v>80</v>
      </c>
      <c r="D69" s="50" t="s">
        <v>2011</v>
      </c>
      <c r="E69" s="51" t="s">
        <v>941</v>
      </c>
      <c r="F69" s="51" t="s">
        <v>946</v>
      </c>
      <c r="G69" s="51">
        <v>20</v>
      </c>
      <c r="H69" s="52">
        <v>11955</v>
      </c>
      <c r="I69" s="53">
        <v>5</v>
      </c>
      <c r="J69" s="54" t="s">
        <v>947</v>
      </c>
    </row>
    <row r="70" spans="1:10" ht="24" customHeight="1">
      <c r="A70" s="49" t="s">
        <v>2897</v>
      </c>
      <c r="B70" s="50" t="s">
        <v>999</v>
      </c>
      <c r="C70" s="49" t="s">
        <v>81</v>
      </c>
      <c r="D70" s="50" t="s">
        <v>2012</v>
      </c>
      <c r="E70" s="51" t="s">
        <v>941</v>
      </c>
      <c r="F70" s="51" t="s">
        <v>946</v>
      </c>
      <c r="G70" s="51">
        <v>30</v>
      </c>
      <c r="H70" s="52">
        <v>8662</v>
      </c>
      <c r="I70" s="53">
        <v>5</v>
      </c>
      <c r="J70" s="54" t="s">
        <v>947</v>
      </c>
    </row>
    <row r="71" spans="1:10" ht="24" customHeight="1">
      <c r="A71" s="49" t="s">
        <v>2897</v>
      </c>
      <c r="B71" s="50" t="s">
        <v>999</v>
      </c>
      <c r="C71" s="49" t="s">
        <v>82</v>
      </c>
      <c r="D71" s="50" t="s">
        <v>2903</v>
      </c>
      <c r="E71" s="51" t="s">
        <v>941</v>
      </c>
      <c r="F71" s="51" t="s">
        <v>949</v>
      </c>
      <c r="G71" s="51">
        <v>125</v>
      </c>
      <c r="H71" s="52">
        <v>44093</v>
      </c>
      <c r="I71" s="53">
        <v>13</v>
      </c>
      <c r="J71" s="54" t="s">
        <v>2884</v>
      </c>
    </row>
    <row r="72" spans="1:10" ht="24" customHeight="1">
      <c r="A72" s="49" t="s">
        <v>2897</v>
      </c>
      <c r="B72" s="50" t="s">
        <v>999</v>
      </c>
      <c r="C72" s="49" t="s">
        <v>83</v>
      </c>
      <c r="D72" s="50" t="s">
        <v>2013</v>
      </c>
      <c r="E72" s="51" t="s">
        <v>941</v>
      </c>
      <c r="F72" s="51" t="s">
        <v>946</v>
      </c>
      <c r="G72" s="51">
        <v>30</v>
      </c>
      <c r="H72" s="52">
        <v>8508</v>
      </c>
      <c r="I72" s="53">
        <v>5</v>
      </c>
      <c r="J72" s="54" t="s">
        <v>947</v>
      </c>
    </row>
    <row r="73" spans="1:10" ht="24" customHeight="1">
      <c r="A73" s="49" t="s">
        <v>2897</v>
      </c>
      <c r="B73" s="50" t="s">
        <v>999</v>
      </c>
      <c r="C73" s="49" t="s">
        <v>84</v>
      </c>
      <c r="D73" s="50" t="s">
        <v>2014</v>
      </c>
      <c r="E73" s="51" t="s">
        <v>941</v>
      </c>
      <c r="F73" s="51" t="s">
        <v>968</v>
      </c>
      <c r="G73" s="51">
        <v>0</v>
      </c>
      <c r="H73" s="52">
        <v>15680</v>
      </c>
      <c r="I73" s="51">
        <v>3</v>
      </c>
      <c r="J73" s="57" t="s">
        <v>1017</v>
      </c>
    </row>
    <row r="74" spans="1:10" ht="24" customHeight="1">
      <c r="A74" s="49" t="s">
        <v>2897</v>
      </c>
      <c r="B74" s="50" t="s">
        <v>1018</v>
      </c>
      <c r="C74" s="49" t="s">
        <v>85</v>
      </c>
      <c r="D74" s="50" t="s">
        <v>2015</v>
      </c>
      <c r="E74" s="51" t="s">
        <v>974</v>
      </c>
      <c r="F74" s="51" t="s">
        <v>1001</v>
      </c>
      <c r="G74" s="51">
        <v>400</v>
      </c>
      <c r="H74" s="52">
        <v>94605</v>
      </c>
      <c r="I74" s="53">
        <v>16</v>
      </c>
      <c r="J74" s="54" t="s">
        <v>1040</v>
      </c>
    </row>
    <row r="75" spans="1:10" ht="24" customHeight="1">
      <c r="A75" s="49" t="s">
        <v>2897</v>
      </c>
      <c r="B75" s="50" t="s">
        <v>1018</v>
      </c>
      <c r="C75" s="49" t="s">
        <v>86</v>
      </c>
      <c r="D75" s="50" t="s">
        <v>2016</v>
      </c>
      <c r="E75" s="51" t="s">
        <v>974</v>
      </c>
      <c r="F75" s="51" t="s">
        <v>975</v>
      </c>
      <c r="G75" s="51">
        <v>231</v>
      </c>
      <c r="H75" s="52">
        <v>77753</v>
      </c>
      <c r="I75" s="53">
        <v>15</v>
      </c>
      <c r="J75" s="54" t="s">
        <v>2887</v>
      </c>
    </row>
    <row r="76" spans="1:10" ht="24" customHeight="1">
      <c r="A76" s="49" t="s">
        <v>2897</v>
      </c>
      <c r="B76" s="50" t="s">
        <v>1018</v>
      </c>
      <c r="C76" s="49" t="s">
        <v>87</v>
      </c>
      <c r="D76" s="50" t="s">
        <v>2017</v>
      </c>
      <c r="E76" s="51" t="s">
        <v>941</v>
      </c>
      <c r="F76" s="51" t="s">
        <v>946</v>
      </c>
      <c r="G76" s="51">
        <v>59</v>
      </c>
      <c r="H76" s="52">
        <v>37074</v>
      </c>
      <c r="I76" s="53">
        <v>6</v>
      </c>
      <c r="J76" s="54" t="s">
        <v>2885</v>
      </c>
    </row>
    <row r="77" spans="1:10" ht="24" customHeight="1">
      <c r="A77" s="49" t="s">
        <v>2897</v>
      </c>
      <c r="B77" s="50" t="s">
        <v>1018</v>
      </c>
      <c r="C77" s="49" t="s">
        <v>88</v>
      </c>
      <c r="D77" s="50" t="s">
        <v>2018</v>
      </c>
      <c r="E77" s="51" t="s">
        <v>941</v>
      </c>
      <c r="F77" s="51" t="s">
        <v>946</v>
      </c>
      <c r="G77" s="51">
        <v>30</v>
      </c>
      <c r="H77" s="52">
        <v>13307</v>
      </c>
      <c r="I77" s="53">
        <v>5</v>
      </c>
      <c r="J77" s="54" t="s">
        <v>947</v>
      </c>
    </row>
    <row r="78" spans="1:10" ht="24" customHeight="1">
      <c r="A78" s="49" t="s">
        <v>2897</v>
      </c>
      <c r="B78" s="50" t="s">
        <v>1018</v>
      </c>
      <c r="C78" s="49" t="s">
        <v>89</v>
      </c>
      <c r="D78" s="50" t="s">
        <v>2019</v>
      </c>
      <c r="E78" s="51" t="s">
        <v>941</v>
      </c>
      <c r="F78" s="51" t="s">
        <v>946</v>
      </c>
      <c r="G78" s="51">
        <v>96</v>
      </c>
      <c r="H78" s="52">
        <v>49413</v>
      </c>
      <c r="I78" s="53">
        <v>6</v>
      </c>
      <c r="J78" s="54" t="s">
        <v>2885</v>
      </c>
    </row>
    <row r="79" spans="1:10" ht="24" customHeight="1">
      <c r="A79" s="49" t="s">
        <v>2897</v>
      </c>
      <c r="B79" s="50" t="s">
        <v>1018</v>
      </c>
      <c r="C79" s="49" t="s">
        <v>90</v>
      </c>
      <c r="D79" s="50" t="s">
        <v>2020</v>
      </c>
      <c r="E79" s="51" t="s">
        <v>941</v>
      </c>
      <c r="F79" s="51" t="s">
        <v>946</v>
      </c>
      <c r="G79" s="51">
        <v>42</v>
      </c>
      <c r="H79" s="52">
        <v>38907</v>
      </c>
      <c r="I79" s="53">
        <v>6</v>
      </c>
      <c r="J79" s="54" t="s">
        <v>2885</v>
      </c>
    </row>
    <row r="80" spans="1:10" ht="24" customHeight="1">
      <c r="A80" s="49" t="s">
        <v>2897</v>
      </c>
      <c r="B80" s="50" t="s">
        <v>1018</v>
      </c>
      <c r="C80" s="49" t="s">
        <v>91</v>
      </c>
      <c r="D80" s="50" t="s">
        <v>2021</v>
      </c>
      <c r="E80" s="51" t="s">
        <v>941</v>
      </c>
      <c r="F80" s="51" t="s">
        <v>946</v>
      </c>
      <c r="G80" s="51">
        <v>34</v>
      </c>
      <c r="H80" s="52">
        <v>23032</v>
      </c>
      <c r="I80" s="53">
        <v>5</v>
      </c>
      <c r="J80" s="54" t="s">
        <v>947</v>
      </c>
    </row>
    <row r="81" spans="1:10" ht="24" customHeight="1">
      <c r="A81" s="49" t="s">
        <v>2897</v>
      </c>
      <c r="B81" s="50" t="s">
        <v>1018</v>
      </c>
      <c r="C81" s="49" t="s">
        <v>92</v>
      </c>
      <c r="D81" s="50" t="s">
        <v>2022</v>
      </c>
      <c r="E81" s="51" t="s">
        <v>941</v>
      </c>
      <c r="F81" s="51" t="s">
        <v>968</v>
      </c>
      <c r="G81" s="51">
        <v>0</v>
      </c>
      <c r="H81" s="52">
        <v>0</v>
      </c>
      <c r="I81" s="53">
        <v>1</v>
      </c>
      <c r="J81" s="54" t="s">
        <v>1960</v>
      </c>
    </row>
    <row r="82" spans="1:10" ht="24" customHeight="1">
      <c r="A82" s="49" t="s">
        <v>2897</v>
      </c>
      <c r="B82" s="50" t="s">
        <v>1018</v>
      </c>
      <c r="C82" s="49" t="s">
        <v>93</v>
      </c>
      <c r="D82" s="50" t="s">
        <v>2023</v>
      </c>
      <c r="E82" s="51" t="s">
        <v>941</v>
      </c>
      <c r="F82" s="51" t="s">
        <v>968</v>
      </c>
      <c r="G82" s="51">
        <v>0</v>
      </c>
      <c r="H82" s="52">
        <v>0</v>
      </c>
      <c r="I82" s="53">
        <v>1</v>
      </c>
      <c r="J82" s="54" t="s">
        <v>1960</v>
      </c>
    </row>
    <row r="83" spans="1:10" ht="24" customHeight="1">
      <c r="A83" s="49" t="s">
        <v>2897</v>
      </c>
      <c r="B83" s="50" t="s">
        <v>1047</v>
      </c>
      <c r="C83" s="49" t="s">
        <v>109</v>
      </c>
      <c r="D83" s="50" t="s">
        <v>2038</v>
      </c>
      <c r="E83" s="51" t="s">
        <v>2898</v>
      </c>
      <c r="F83" s="51" t="s">
        <v>938</v>
      </c>
      <c r="G83" s="51">
        <v>755</v>
      </c>
      <c r="H83" s="52">
        <v>142553</v>
      </c>
      <c r="I83" s="53">
        <v>19</v>
      </c>
      <c r="J83" s="54" t="s">
        <v>1958</v>
      </c>
    </row>
    <row r="84" spans="1:10" ht="24" customHeight="1">
      <c r="A84" s="49" t="s">
        <v>2897</v>
      </c>
      <c r="B84" s="50" t="s">
        <v>1047</v>
      </c>
      <c r="C84" s="49" t="s">
        <v>110</v>
      </c>
      <c r="D84" s="50" t="s">
        <v>2039</v>
      </c>
      <c r="E84" s="51" t="s">
        <v>941</v>
      </c>
      <c r="F84" s="51" t="s">
        <v>946</v>
      </c>
      <c r="G84" s="51">
        <v>30</v>
      </c>
      <c r="H84" s="52">
        <v>25889</v>
      </c>
      <c r="I84" s="53">
        <v>5</v>
      </c>
      <c r="J84" s="54" t="s">
        <v>947</v>
      </c>
    </row>
    <row r="85" spans="1:10" ht="24" customHeight="1">
      <c r="A85" s="49" t="s">
        <v>2897</v>
      </c>
      <c r="B85" s="50" t="s">
        <v>1047</v>
      </c>
      <c r="C85" s="49" t="s">
        <v>111</v>
      </c>
      <c r="D85" s="50" t="s">
        <v>2040</v>
      </c>
      <c r="E85" s="51" t="s">
        <v>941</v>
      </c>
      <c r="F85" s="51" t="s">
        <v>949</v>
      </c>
      <c r="G85" s="51">
        <v>120</v>
      </c>
      <c r="H85" s="52">
        <v>39988</v>
      </c>
      <c r="I85" s="53">
        <v>13</v>
      </c>
      <c r="J85" s="54" t="s">
        <v>2884</v>
      </c>
    </row>
    <row r="86" spans="1:10" ht="24" customHeight="1">
      <c r="A86" s="49" t="s">
        <v>2897</v>
      </c>
      <c r="B86" s="50" t="s">
        <v>1047</v>
      </c>
      <c r="C86" s="49" t="s">
        <v>112</v>
      </c>
      <c r="D86" s="50" t="s">
        <v>2041</v>
      </c>
      <c r="E86" s="51" t="s">
        <v>941</v>
      </c>
      <c r="F86" s="51" t="s">
        <v>946</v>
      </c>
      <c r="G86" s="51">
        <v>30</v>
      </c>
      <c r="H86" s="52">
        <v>25056</v>
      </c>
      <c r="I86" s="53">
        <v>5</v>
      </c>
      <c r="J86" s="54" t="s">
        <v>947</v>
      </c>
    </row>
    <row r="87" spans="1:10" ht="24" customHeight="1">
      <c r="A87" s="49" t="s">
        <v>2897</v>
      </c>
      <c r="B87" s="50" t="s">
        <v>1047</v>
      </c>
      <c r="C87" s="49" t="s">
        <v>113</v>
      </c>
      <c r="D87" s="50" t="s">
        <v>2042</v>
      </c>
      <c r="E87" s="51" t="s">
        <v>941</v>
      </c>
      <c r="F87" s="51" t="s">
        <v>946</v>
      </c>
      <c r="G87" s="51">
        <v>29</v>
      </c>
      <c r="H87" s="52">
        <v>39846</v>
      </c>
      <c r="I87" s="53">
        <v>6</v>
      </c>
      <c r="J87" s="54" t="s">
        <v>2885</v>
      </c>
    </row>
    <row r="88" spans="1:10" ht="24" customHeight="1">
      <c r="A88" s="49" t="s">
        <v>2897</v>
      </c>
      <c r="B88" s="50" t="s">
        <v>1047</v>
      </c>
      <c r="C88" s="49" t="s">
        <v>114</v>
      </c>
      <c r="D88" s="50" t="s">
        <v>2043</v>
      </c>
      <c r="E88" s="51" t="s">
        <v>941</v>
      </c>
      <c r="F88" s="51" t="s">
        <v>946</v>
      </c>
      <c r="G88" s="51">
        <v>27</v>
      </c>
      <c r="H88" s="52">
        <v>27618</v>
      </c>
      <c r="I88" s="53">
        <v>5</v>
      </c>
      <c r="J88" s="54" t="s">
        <v>947</v>
      </c>
    </row>
    <row r="89" spans="1:10" ht="24" customHeight="1">
      <c r="A89" s="49" t="s">
        <v>2897</v>
      </c>
      <c r="B89" s="50" t="s">
        <v>1047</v>
      </c>
      <c r="C89" s="49" t="s">
        <v>115</v>
      </c>
      <c r="D89" s="50" t="s">
        <v>2044</v>
      </c>
      <c r="E89" s="51" t="s">
        <v>941</v>
      </c>
      <c r="F89" s="51" t="s">
        <v>946</v>
      </c>
      <c r="G89" s="51">
        <v>32</v>
      </c>
      <c r="H89" s="52">
        <v>33432</v>
      </c>
      <c r="I89" s="53">
        <v>6</v>
      </c>
      <c r="J89" s="54" t="s">
        <v>2885</v>
      </c>
    </row>
    <row r="90" spans="1:10" ht="24" customHeight="1">
      <c r="A90" s="49" t="s">
        <v>2897</v>
      </c>
      <c r="B90" s="50" t="s">
        <v>1047</v>
      </c>
      <c r="C90" s="49" t="s">
        <v>116</v>
      </c>
      <c r="D90" s="50" t="s">
        <v>2045</v>
      </c>
      <c r="E90" s="51" t="s">
        <v>941</v>
      </c>
      <c r="F90" s="51" t="s">
        <v>949</v>
      </c>
      <c r="G90" s="51">
        <v>60</v>
      </c>
      <c r="H90" s="52">
        <v>42941</v>
      </c>
      <c r="I90" s="53">
        <v>12</v>
      </c>
      <c r="J90" s="54" t="s">
        <v>2886</v>
      </c>
    </row>
    <row r="91" spans="1:10" ht="24" customHeight="1">
      <c r="A91" s="49" t="s">
        <v>2897</v>
      </c>
      <c r="B91" s="50" t="s">
        <v>1047</v>
      </c>
      <c r="C91" s="49" t="s">
        <v>117</v>
      </c>
      <c r="D91" s="50" t="s">
        <v>2046</v>
      </c>
      <c r="E91" s="51" t="s">
        <v>941</v>
      </c>
      <c r="F91" s="51" t="s">
        <v>946</v>
      </c>
      <c r="G91" s="51">
        <v>9</v>
      </c>
      <c r="H91" s="52">
        <v>11224</v>
      </c>
      <c r="I91" s="53">
        <v>5</v>
      </c>
      <c r="J91" s="54" t="s">
        <v>947</v>
      </c>
    </row>
    <row r="92" spans="1:10" ht="24" customHeight="1">
      <c r="A92" s="49" t="s">
        <v>2897</v>
      </c>
      <c r="B92" s="50" t="s">
        <v>1047</v>
      </c>
      <c r="C92" s="49" t="s">
        <v>118</v>
      </c>
      <c r="D92" s="50" t="s">
        <v>2047</v>
      </c>
      <c r="E92" s="51" t="s">
        <v>941</v>
      </c>
      <c r="F92" s="51" t="s">
        <v>946</v>
      </c>
      <c r="G92" s="51">
        <v>30</v>
      </c>
      <c r="H92" s="52">
        <v>40135</v>
      </c>
      <c r="I92" s="53">
        <v>6</v>
      </c>
      <c r="J92" s="54" t="s">
        <v>2885</v>
      </c>
    </row>
    <row r="93" spans="1:10" ht="24" customHeight="1">
      <c r="A93" s="49" t="s">
        <v>2897</v>
      </c>
      <c r="B93" s="50" t="s">
        <v>1047</v>
      </c>
      <c r="C93" s="49" t="s">
        <v>119</v>
      </c>
      <c r="D93" s="50" t="s">
        <v>2048</v>
      </c>
      <c r="E93" s="51" t="s">
        <v>941</v>
      </c>
      <c r="F93" s="51" t="s">
        <v>946</v>
      </c>
      <c r="G93" s="51">
        <v>30</v>
      </c>
      <c r="H93" s="52">
        <v>21476</v>
      </c>
      <c r="I93" s="53">
        <v>5</v>
      </c>
      <c r="J93" s="54" t="s">
        <v>947</v>
      </c>
    </row>
    <row r="94" spans="1:10" ht="24" customHeight="1">
      <c r="A94" s="49" t="s">
        <v>2897</v>
      </c>
      <c r="B94" s="50" t="s">
        <v>1047</v>
      </c>
      <c r="C94" s="49" t="s">
        <v>120</v>
      </c>
      <c r="D94" s="50" t="s">
        <v>2049</v>
      </c>
      <c r="E94" s="51" t="s">
        <v>941</v>
      </c>
      <c r="F94" s="51" t="s">
        <v>946</v>
      </c>
      <c r="G94" s="51">
        <v>30</v>
      </c>
      <c r="H94" s="52">
        <v>34368</v>
      </c>
      <c r="I94" s="53">
        <v>6</v>
      </c>
      <c r="J94" s="54" t="s">
        <v>2885</v>
      </c>
    </row>
    <row r="95" spans="1:10" ht="24" customHeight="1">
      <c r="A95" s="49" t="s">
        <v>2897</v>
      </c>
      <c r="B95" s="50" t="s">
        <v>1047</v>
      </c>
      <c r="C95" s="49" t="s">
        <v>121</v>
      </c>
      <c r="D95" s="50" t="s">
        <v>2050</v>
      </c>
      <c r="E95" s="51" t="s">
        <v>941</v>
      </c>
      <c r="F95" s="51" t="s">
        <v>946</v>
      </c>
      <c r="G95" s="51">
        <v>33</v>
      </c>
      <c r="H95" s="52">
        <v>24466</v>
      </c>
      <c r="I95" s="53">
        <v>5</v>
      </c>
      <c r="J95" s="54" t="s">
        <v>947</v>
      </c>
    </row>
    <row r="96" spans="1:10" ht="24" customHeight="1">
      <c r="A96" s="49" t="s">
        <v>2897</v>
      </c>
      <c r="B96" s="50" t="s">
        <v>1061</v>
      </c>
      <c r="C96" s="49" t="s">
        <v>122</v>
      </c>
      <c r="D96" s="50" t="s">
        <v>2051</v>
      </c>
      <c r="E96" s="51" t="s">
        <v>974</v>
      </c>
      <c r="F96" s="51" t="s">
        <v>1001</v>
      </c>
      <c r="G96" s="51">
        <v>411</v>
      </c>
      <c r="H96" s="52">
        <v>77373</v>
      </c>
      <c r="I96" s="53">
        <v>17</v>
      </c>
      <c r="J96" s="54" t="s">
        <v>1002</v>
      </c>
    </row>
    <row r="97" spans="1:10" ht="24" customHeight="1">
      <c r="A97" s="49" t="s">
        <v>2897</v>
      </c>
      <c r="B97" s="50" t="s">
        <v>1061</v>
      </c>
      <c r="C97" s="49" t="s">
        <v>123</v>
      </c>
      <c r="D97" s="50" t="s">
        <v>2052</v>
      </c>
      <c r="E97" s="51" t="s">
        <v>941</v>
      </c>
      <c r="F97" s="51" t="s">
        <v>946</v>
      </c>
      <c r="G97" s="51">
        <v>31</v>
      </c>
      <c r="H97" s="52">
        <v>28556</v>
      </c>
      <c r="I97" s="53">
        <v>5</v>
      </c>
      <c r="J97" s="54" t="s">
        <v>947</v>
      </c>
    </row>
    <row r="98" spans="1:10" ht="24" customHeight="1">
      <c r="A98" s="49" t="s">
        <v>2897</v>
      </c>
      <c r="B98" s="50" t="s">
        <v>1061</v>
      </c>
      <c r="C98" s="49" t="s">
        <v>124</v>
      </c>
      <c r="D98" s="50" t="s">
        <v>2053</v>
      </c>
      <c r="E98" s="51" t="s">
        <v>941</v>
      </c>
      <c r="F98" s="51" t="s">
        <v>946</v>
      </c>
      <c r="G98" s="51">
        <v>30</v>
      </c>
      <c r="H98" s="52">
        <v>28917</v>
      </c>
      <c r="I98" s="53">
        <v>5</v>
      </c>
      <c r="J98" s="54" t="s">
        <v>947</v>
      </c>
    </row>
    <row r="99" spans="1:10" ht="24" customHeight="1">
      <c r="A99" s="49" t="s">
        <v>2897</v>
      </c>
      <c r="B99" s="50" t="s">
        <v>1061</v>
      </c>
      <c r="C99" s="49" t="s">
        <v>125</v>
      </c>
      <c r="D99" s="50" t="s">
        <v>2054</v>
      </c>
      <c r="E99" s="51" t="s">
        <v>941</v>
      </c>
      <c r="F99" s="51" t="s">
        <v>942</v>
      </c>
      <c r="G99" s="51">
        <v>60</v>
      </c>
      <c r="H99" s="52">
        <v>55118</v>
      </c>
      <c r="I99" s="53">
        <v>10</v>
      </c>
      <c r="J99" s="54" t="s">
        <v>943</v>
      </c>
    </row>
    <row r="100" spans="1:10" ht="24" customHeight="1">
      <c r="A100" s="49" t="s">
        <v>2897</v>
      </c>
      <c r="B100" s="50" t="s">
        <v>1061</v>
      </c>
      <c r="C100" s="49" t="s">
        <v>126</v>
      </c>
      <c r="D100" s="50" t="s">
        <v>2055</v>
      </c>
      <c r="E100" s="51" t="s">
        <v>941</v>
      </c>
      <c r="F100" s="51" t="s">
        <v>946</v>
      </c>
      <c r="G100" s="51">
        <v>30</v>
      </c>
      <c r="H100" s="52">
        <v>16985</v>
      </c>
      <c r="I100" s="53">
        <v>5</v>
      </c>
      <c r="J100" s="54" t="s">
        <v>947</v>
      </c>
    </row>
    <row r="101" spans="1:10" ht="24" customHeight="1">
      <c r="A101" s="49" t="s">
        <v>2897</v>
      </c>
      <c r="B101" s="50" t="s">
        <v>1061</v>
      </c>
      <c r="C101" s="49" t="s">
        <v>127</v>
      </c>
      <c r="D101" s="50" t="s">
        <v>2056</v>
      </c>
      <c r="E101" s="51" t="s">
        <v>941</v>
      </c>
      <c r="F101" s="51" t="s">
        <v>946</v>
      </c>
      <c r="G101" s="51">
        <v>75</v>
      </c>
      <c r="H101" s="52">
        <v>38971</v>
      </c>
      <c r="I101" s="53">
        <v>6</v>
      </c>
      <c r="J101" s="54" t="s">
        <v>2885</v>
      </c>
    </row>
    <row r="102" spans="1:10" ht="24" customHeight="1">
      <c r="A102" s="49" t="s">
        <v>2897</v>
      </c>
      <c r="B102" s="50" t="s">
        <v>1061</v>
      </c>
      <c r="C102" s="49" t="s">
        <v>128</v>
      </c>
      <c r="D102" s="50" t="s">
        <v>2057</v>
      </c>
      <c r="E102" s="51" t="s">
        <v>941</v>
      </c>
      <c r="F102" s="51" t="s">
        <v>946</v>
      </c>
      <c r="G102" s="51">
        <v>30</v>
      </c>
      <c r="H102" s="52">
        <v>11760</v>
      </c>
      <c r="I102" s="53">
        <v>5</v>
      </c>
      <c r="J102" s="54" t="s">
        <v>947</v>
      </c>
    </row>
    <row r="103" spans="1:10" ht="24" customHeight="1">
      <c r="A103" s="49" t="s">
        <v>2897</v>
      </c>
      <c r="B103" s="50" t="s">
        <v>1061</v>
      </c>
      <c r="C103" s="49" t="s">
        <v>129</v>
      </c>
      <c r="D103" s="50" t="s">
        <v>2058</v>
      </c>
      <c r="E103" s="51" t="s">
        <v>941</v>
      </c>
      <c r="F103" s="51" t="s">
        <v>968</v>
      </c>
      <c r="G103" s="51">
        <v>10</v>
      </c>
      <c r="H103" s="52">
        <v>13096</v>
      </c>
      <c r="I103" s="53">
        <v>2</v>
      </c>
      <c r="J103" s="54" t="s">
        <v>969</v>
      </c>
    </row>
    <row r="104" spans="1:10" ht="24" customHeight="1">
      <c r="A104" s="49" t="s">
        <v>2904</v>
      </c>
      <c r="B104" s="50" t="s">
        <v>1092</v>
      </c>
      <c r="C104" s="49" t="s">
        <v>148</v>
      </c>
      <c r="D104" s="50" t="s">
        <v>2076</v>
      </c>
      <c r="E104" s="51" t="s">
        <v>974</v>
      </c>
      <c r="F104" s="51" t="s">
        <v>1001</v>
      </c>
      <c r="G104" s="51">
        <v>509</v>
      </c>
      <c r="H104" s="52">
        <v>151840</v>
      </c>
      <c r="I104" s="53">
        <v>17</v>
      </c>
      <c r="J104" s="54" t="s">
        <v>1002</v>
      </c>
    </row>
    <row r="105" spans="1:10" ht="24" customHeight="1">
      <c r="A105" s="49" t="s">
        <v>2904</v>
      </c>
      <c r="B105" s="50" t="s">
        <v>1092</v>
      </c>
      <c r="C105" s="49" t="s">
        <v>149</v>
      </c>
      <c r="D105" s="50" t="s">
        <v>2077</v>
      </c>
      <c r="E105" s="51" t="s">
        <v>941</v>
      </c>
      <c r="F105" s="51" t="s">
        <v>946</v>
      </c>
      <c r="G105" s="51">
        <v>60</v>
      </c>
      <c r="H105" s="52">
        <v>60797</v>
      </c>
      <c r="I105" s="53">
        <v>7</v>
      </c>
      <c r="J105" s="54" t="s">
        <v>956</v>
      </c>
    </row>
    <row r="106" spans="1:10" ht="24" customHeight="1">
      <c r="A106" s="49" t="s">
        <v>2904</v>
      </c>
      <c r="B106" s="50" t="s">
        <v>1092</v>
      </c>
      <c r="C106" s="49" t="s">
        <v>150</v>
      </c>
      <c r="D106" s="50" t="s">
        <v>2078</v>
      </c>
      <c r="E106" s="51" t="s">
        <v>941</v>
      </c>
      <c r="F106" s="51" t="s">
        <v>949</v>
      </c>
      <c r="G106" s="51">
        <v>190</v>
      </c>
      <c r="H106" s="52">
        <v>117436</v>
      </c>
      <c r="I106" s="53">
        <v>13</v>
      </c>
      <c r="J106" s="54" t="s">
        <v>2884</v>
      </c>
    </row>
    <row r="107" spans="1:10" ht="24" customHeight="1">
      <c r="A107" s="49" t="s">
        <v>2904</v>
      </c>
      <c r="B107" s="50" t="s">
        <v>1092</v>
      </c>
      <c r="C107" s="49" t="s">
        <v>151</v>
      </c>
      <c r="D107" s="50" t="s">
        <v>2079</v>
      </c>
      <c r="E107" s="51" t="s">
        <v>941</v>
      </c>
      <c r="F107" s="51" t="s">
        <v>949</v>
      </c>
      <c r="G107" s="51">
        <v>240</v>
      </c>
      <c r="H107" s="52">
        <v>102293</v>
      </c>
      <c r="I107" s="53">
        <v>13</v>
      </c>
      <c r="J107" s="54" t="s">
        <v>2884</v>
      </c>
    </row>
    <row r="108" spans="1:10" ht="24" customHeight="1">
      <c r="A108" s="49" t="s">
        <v>2904</v>
      </c>
      <c r="B108" s="50" t="s">
        <v>1092</v>
      </c>
      <c r="C108" s="49" t="s">
        <v>152</v>
      </c>
      <c r="D108" s="50" t="s">
        <v>2080</v>
      </c>
      <c r="E108" s="51" t="s">
        <v>941</v>
      </c>
      <c r="F108" s="51" t="s">
        <v>946</v>
      </c>
      <c r="G108" s="51">
        <v>58</v>
      </c>
      <c r="H108" s="52">
        <v>49159</v>
      </c>
      <c r="I108" s="53">
        <v>6</v>
      </c>
      <c r="J108" s="54" t="s">
        <v>2885</v>
      </c>
    </row>
    <row r="109" spans="1:10" ht="24" customHeight="1">
      <c r="A109" s="49" t="s">
        <v>2904</v>
      </c>
      <c r="B109" s="50" t="s">
        <v>1092</v>
      </c>
      <c r="C109" s="49" t="s">
        <v>153</v>
      </c>
      <c r="D109" s="50" t="s">
        <v>2081</v>
      </c>
      <c r="E109" s="51" t="s">
        <v>941</v>
      </c>
      <c r="F109" s="51" t="s">
        <v>942</v>
      </c>
      <c r="G109" s="51">
        <v>73</v>
      </c>
      <c r="H109" s="52">
        <v>80831</v>
      </c>
      <c r="I109" s="53">
        <v>10</v>
      </c>
      <c r="J109" s="54" t="s">
        <v>943</v>
      </c>
    </row>
    <row r="110" spans="1:10" ht="24" customHeight="1">
      <c r="A110" s="49" t="s">
        <v>2904</v>
      </c>
      <c r="B110" s="50" t="s">
        <v>1092</v>
      </c>
      <c r="C110" s="49" t="s">
        <v>154</v>
      </c>
      <c r="D110" s="50" t="s">
        <v>2082</v>
      </c>
      <c r="E110" s="51" t="s">
        <v>941</v>
      </c>
      <c r="F110" s="51" t="s">
        <v>946</v>
      </c>
      <c r="G110" s="51">
        <v>60</v>
      </c>
      <c r="H110" s="52">
        <v>52365</v>
      </c>
      <c r="I110" s="53">
        <v>6</v>
      </c>
      <c r="J110" s="54" t="s">
        <v>2885</v>
      </c>
    </row>
    <row r="111" spans="1:10" ht="24" customHeight="1">
      <c r="A111" s="49" t="s">
        <v>2904</v>
      </c>
      <c r="B111" s="50" t="s">
        <v>1092</v>
      </c>
      <c r="C111" s="49" t="s">
        <v>155</v>
      </c>
      <c r="D111" s="50" t="s">
        <v>2083</v>
      </c>
      <c r="E111" s="51" t="s">
        <v>941</v>
      </c>
      <c r="F111" s="51" t="s">
        <v>968</v>
      </c>
      <c r="G111" s="51">
        <v>14</v>
      </c>
      <c r="H111" s="52">
        <v>14345</v>
      </c>
      <c r="I111" s="53">
        <v>2</v>
      </c>
      <c r="J111" s="54" t="s">
        <v>969</v>
      </c>
    </row>
    <row r="112" spans="1:10" ht="24" customHeight="1">
      <c r="A112" s="49" t="s">
        <v>2904</v>
      </c>
      <c r="B112" s="50" t="s">
        <v>1092</v>
      </c>
      <c r="C112" s="49" t="s">
        <v>156</v>
      </c>
      <c r="D112" s="50" t="s">
        <v>2084</v>
      </c>
      <c r="E112" s="51" t="s">
        <v>941</v>
      </c>
      <c r="F112" s="51" t="s">
        <v>946</v>
      </c>
      <c r="G112" s="51">
        <v>30</v>
      </c>
      <c r="H112" s="52">
        <v>27777</v>
      </c>
      <c r="I112" s="53">
        <v>5</v>
      </c>
      <c r="J112" s="54" t="s">
        <v>947</v>
      </c>
    </row>
    <row r="113" spans="1:10" ht="24" customHeight="1">
      <c r="A113" s="49" t="s">
        <v>2904</v>
      </c>
      <c r="B113" s="50" t="s">
        <v>1092</v>
      </c>
      <c r="C113" s="49" t="s">
        <v>157</v>
      </c>
      <c r="D113" s="50" t="s">
        <v>2085</v>
      </c>
      <c r="E113" s="51" t="s">
        <v>941</v>
      </c>
      <c r="F113" s="51" t="s">
        <v>946</v>
      </c>
      <c r="G113" s="51">
        <v>30</v>
      </c>
      <c r="H113" s="52">
        <v>30282</v>
      </c>
      <c r="I113" s="53">
        <v>6</v>
      </c>
      <c r="J113" s="54" t="s">
        <v>2885</v>
      </c>
    </row>
    <row r="114" spans="1:10" ht="24" customHeight="1">
      <c r="A114" s="49" t="s">
        <v>2904</v>
      </c>
      <c r="B114" s="50" t="s">
        <v>1092</v>
      </c>
      <c r="C114" s="49" t="s">
        <v>158</v>
      </c>
      <c r="D114" s="50" t="s">
        <v>2905</v>
      </c>
      <c r="E114" s="51" t="s">
        <v>941</v>
      </c>
      <c r="F114" s="51" t="s">
        <v>942</v>
      </c>
      <c r="G114" s="51">
        <v>121</v>
      </c>
      <c r="H114" s="52">
        <v>50748</v>
      </c>
      <c r="I114" s="53">
        <v>10</v>
      </c>
      <c r="J114" s="54" t="s">
        <v>943</v>
      </c>
    </row>
    <row r="115" spans="1:10" ht="24" customHeight="1">
      <c r="A115" s="49" t="s">
        <v>2904</v>
      </c>
      <c r="B115" s="50" t="s">
        <v>1070</v>
      </c>
      <c r="C115" s="49" t="s">
        <v>130</v>
      </c>
      <c r="D115" s="50" t="s">
        <v>2059</v>
      </c>
      <c r="E115" s="51" t="s">
        <v>974</v>
      </c>
      <c r="F115" s="51" t="s">
        <v>1001</v>
      </c>
      <c r="G115" s="51">
        <v>310</v>
      </c>
      <c r="H115" s="52">
        <v>69676</v>
      </c>
      <c r="I115" s="53">
        <v>16</v>
      </c>
      <c r="J115" s="54" t="s">
        <v>1040</v>
      </c>
    </row>
    <row r="116" spans="1:10" ht="24" customHeight="1">
      <c r="A116" s="49" t="s">
        <v>2904</v>
      </c>
      <c r="B116" s="50" t="s">
        <v>1070</v>
      </c>
      <c r="C116" s="49" t="s">
        <v>131</v>
      </c>
      <c r="D116" s="50" t="s">
        <v>2060</v>
      </c>
      <c r="E116" s="51" t="s">
        <v>974</v>
      </c>
      <c r="F116" s="51" t="s">
        <v>1001</v>
      </c>
      <c r="G116" s="51">
        <v>365</v>
      </c>
      <c r="H116" s="52">
        <v>76154</v>
      </c>
      <c r="I116" s="53">
        <v>16</v>
      </c>
      <c r="J116" s="54" t="s">
        <v>1040</v>
      </c>
    </row>
    <row r="117" spans="1:10" ht="24" customHeight="1">
      <c r="A117" s="49" t="s">
        <v>2904</v>
      </c>
      <c r="B117" s="50" t="s">
        <v>1070</v>
      </c>
      <c r="C117" s="49" t="s">
        <v>132</v>
      </c>
      <c r="D117" s="50" t="s">
        <v>2061</v>
      </c>
      <c r="E117" s="51" t="s">
        <v>941</v>
      </c>
      <c r="F117" s="51" t="s">
        <v>946</v>
      </c>
      <c r="G117" s="51">
        <v>60</v>
      </c>
      <c r="H117" s="52">
        <v>34542</v>
      </c>
      <c r="I117" s="53">
        <v>6</v>
      </c>
      <c r="J117" s="54" t="s">
        <v>2885</v>
      </c>
    </row>
    <row r="118" spans="1:10" ht="24" customHeight="1">
      <c r="A118" s="49" t="s">
        <v>2904</v>
      </c>
      <c r="B118" s="50" t="s">
        <v>1070</v>
      </c>
      <c r="C118" s="49" t="s">
        <v>133</v>
      </c>
      <c r="D118" s="50" t="s">
        <v>2062</v>
      </c>
      <c r="E118" s="51" t="s">
        <v>941</v>
      </c>
      <c r="F118" s="51" t="s">
        <v>946</v>
      </c>
      <c r="G118" s="51">
        <v>36</v>
      </c>
      <c r="H118" s="52">
        <v>25027</v>
      </c>
      <c r="I118" s="53">
        <v>5</v>
      </c>
      <c r="J118" s="54" t="s">
        <v>947</v>
      </c>
    </row>
    <row r="119" spans="1:10" ht="24" customHeight="1">
      <c r="A119" s="49" t="s">
        <v>2904</v>
      </c>
      <c r="B119" s="50" t="s">
        <v>1070</v>
      </c>
      <c r="C119" s="49" t="s">
        <v>134</v>
      </c>
      <c r="D119" s="50" t="s">
        <v>2063</v>
      </c>
      <c r="E119" s="51" t="s">
        <v>941</v>
      </c>
      <c r="F119" s="51" t="s">
        <v>942</v>
      </c>
      <c r="G119" s="51">
        <v>100</v>
      </c>
      <c r="H119" s="52">
        <v>40304</v>
      </c>
      <c r="I119" s="53">
        <v>9</v>
      </c>
      <c r="J119" s="54" t="s">
        <v>965</v>
      </c>
    </row>
    <row r="120" spans="1:10" ht="24" customHeight="1">
      <c r="A120" s="49" t="s">
        <v>2904</v>
      </c>
      <c r="B120" s="50" t="s">
        <v>1070</v>
      </c>
      <c r="C120" s="49" t="s">
        <v>135</v>
      </c>
      <c r="D120" s="50" t="s">
        <v>2064</v>
      </c>
      <c r="E120" s="51" t="s">
        <v>941</v>
      </c>
      <c r="F120" s="51" t="s">
        <v>949</v>
      </c>
      <c r="G120" s="51">
        <v>78</v>
      </c>
      <c r="H120" s="52">
        <v>61443</v>
      </c>
      <c r="I120" s="53">
        <v>12</v>
      </c>
      <c r="J120" s="54" t="s">
        <v>2886</v>
      </c>
    </row>
    <row r="121" spans="1:10" ht="24" customHeight="1">
      <c r="A121" s="49" t="s">
        <v>2904</v>
      </c>
      <c r="B121" s="50" t="s">
        <v>1070</v>
      </c>
      <c r="C121" s="49" t="s">
        <v>136</v>
      </c>
      <c r="D121" s="50" t="s">
        <v>2065</v>
      </c>
      <c r="E121" s="51" t="s">
        <v>941</v>
      </c>
      <c r="F121" s="51" t="s">
        <v>942</v>
      </c>
      <c r="G121" s="51">
        <v>75</v>
      </c>
      <c r="H121" s="52">
        <v>49268</v>
      </c>
      <c r="I121" s="53">
        <v>9</v>
      </c>
      <c r="J121" s="54" t="s">
        <v>965</v>
      </c>
    </row>
    <row r="122" spans="1:10" ht="24" customHeight="1">
      <c r="A122" s="49" t="s">
        <v>2904</v>
      </c>
      <c r="B122" s="50" t="s">
        <v>1070</v>
      </c>
      <c r="C122" s="49" t="s">
        <v>137</v>
      </c>
      <c r="D122" s="50" t="s">
        <v>2066</v>
      </c>
      <c r="E122" s="51" t="s">
        <v>941</v>
      </c>
      <c r="F122" s="51" t="s">
        <v>949</v>
      </c>
      <c r="G122" s="51">
        <v>72</v>
      </c>
      <c r="H122" s="52">
        <v>24337</v>
      </c>
      <c r="I122" s="53">
        <v>12</v>
      </c>
      <c r="J122" s="54" t="s">
        <v>2886</v>
      </c>
    </row>
    <row r="123" spans="1:10" ht="24" customHeight="1">
      <c r="A123" s="49" t="s">
        <v>2904</v>
      </c>
      <c r="B123" s="50" t="s">
        <v>1070</v>
      </c>
      <c r="C123" s="49" t="s">
        <v>138</v>
      </c>
      <c r="D123" s="50" t="s">
        <v>2067</v>
      </c>
      <c r="E123" s="51" t="s">
        <v>941</v>
      </c>
      <c r="F123" s="51" t="s">
        <v>968</v>
      </c>
      <c r="G123" s="51">
        <v>0</v>
      </c>
      <c r="H123" s="52">
        <v>25762</v>
      </c>
      <c r="I123" s="53">
        <v>4</v>
      </c>
      <c r="J123" s="54" t="s">
        <v>1080</v>
      </c>
    </row>
    <row r="124" spans="1:10" ht="24" customHeight="1">
      <c r="A124" s="49" t="s">
        <v>2904</v>
      </c>
      <c r="B124" s="50" t="s">
        <v>1081</v>
      </c>
      <c r="C124" s="49" t="s">
        <v>139</v>
      </c>
      <c r="D124" s="50" t="s">
        <v>2068</v>
      </c>
      <c r="E124" s="51" t="s">
        <v>2898</v>
      </c>
      <c r="F124" s="51" t="s">
        <v>938</v>
      </c>
      <c r="G124" s="51">
        <v>1063</v>
      </c>
      <c r="H124" s="52">
        <v>145584</v>
      </c>
      <c r="I124" s="53">
        <v>20</v>
      </c>
      <c r="J124" s="54" t="s">
        <v>1083</v>
      </c>
    </row>
    <row r="125" spans="1:10" ht="24" customHeight="1">
      <c r="A125" s="49" t="s">
        <v>2904</v>
      </c>
      <c r="B125" s="50" t="s">
        <v>1081</v>
      </c>
      <c r="C125" s="49" t="s">
        <v>140</v>
      </c>
      <c r="D125" s="50" t="s">
        <v>2069</v>
      </c>
      <c r="E125" s="51" t="s">
        <v>941</v>
      </c>
      <c r="F125" s="51" t="s">
        <v>946</v>
      </c>
      <c r="G125" s="51">
        <v>30</v>
      </c>
      <c r="H125" s="52">
        <v>31446</v>
      </c>
      <c r="I125" s="53">
        <v>6</v>
      </c>
      <c r="J125" s="54" t="s">
        <v>2885</v>
      </c>
    </row>
    <row r="126" spans="1:10" ht="24" customHeight="1">
      <c r="A126" s="49" t="s">
        <v>2904</v>
      </c>
      <c r="B126" s="50" t="s">
        <v>1081</v>
      </c>
      <c r="C126" s="49" t="s">
        <v>141</v>
      </c>
      <c r="D126" s="50" t="s">
        <v>2070</v>
      </c>
      <c r="E126" s="51" t="s">
        <v>941</v>
      </c>
      <c r="F126" s="51" t="s">
        <v>946</v>
      </c>
      <c r="G126" s="51">
        <v>39</v>
      </c>
      <c r="H126" s="52">
        <v>72741</v>
      </c>
      <c r="I126" s="53">
        <v>7</v>
      </c>
      <c r="J126" s="54" t="s">
        <v>956</v>
      </c>
    </row>
    <row r="127" spans="1:10" ht="24" customHeight="1">
      <c r="A127" s="49" t="s">
        <v>2904</v>
      </c>
      <c r="B127" s="50" t="s">
        <v>1081</v>
      </c>
      <c r="C127" s="49" t="s">
        <v>142</v>
      </c>
      <c r="D127" s="50" t="s">
        <v>2071</v>
      </c>
      <c r="E127" s="51" t="s">
        <v>941</v>
      </c>
      <c r="F127" s="51" t="s">
        <v>946</v>
      </c>
      <c r="G127" s="51">
        <v>30</v>
      </c>
      <c r="H127" s="52">
        <v>35122</v>
      </c>
      <c r="I127" s="53">
        <v>6</v>
      </c>
      <c r="J127" s="54" t="s">
        <v>2885</v>
      </c>
    </row>
    <row r="128" spans="1:10" ht="24" customHeight="1">
      <c r="A128" s="49" t="s">
        <v>2904</v>
      </c>
      <c r="B128" s="50" t="s">
        <v>1081</v>
      </c>
      <c r="C128" s="49" t="s">
        <v>143</v>
      </c>
      <c r="D128" s="50" t="s">
        <v>2072</v>
      </c>
      <c r="E128" s="51" t="s">
        <v>941</v>
      </c>
      <c r="F128" s="51" t="s">
        <v>946</v>
      </c>
      <c r="G128" s="51">
        <v>30</v>
      </c>
      <c r="H128" s="52">
        <v>61837</v>
      </c>
      <c r="I128" s="53">
        <v>7</v>
      </c>
      <c r="J128" s="54" t="s">
        <v>956</v>
      </c>
    </row>
    <row r="129" spans="1:10" ht="24" customHeight="1">
      <c r="A129" s="49" t="s">
        <v>2904</v>
      </c>
      <c r="B129" s="50" t="s">
        <v>1081</v>
      </c>
      <c r="C129" s="49" t="s">
        <v>144</v>
      </c>
      <c r="D129" s="50" t="s">
        <v>2073</v>
      </c>
      <c r="E129" s="51" t="s">
        <v>941</v>
      </c>
      <c r="F129" s="51" t="s">
        <v>946</v>
      </c>
      <c r="G129" s="51">
        <v>30</v>
      </c>
      <c r="H129" s="52">
        <v>26958</v>
      </c>
      <c r="I129" s="53">
        <v>5</v>
      </c>
      <c r="J129" s="54" t="s">
        <v>947</v>
      </c>
    </row>
    <row r="130" spans="1:10" ht="24" customHeight="1">
      <c r="A130" s="49" t="s">
        <v>2904</v>
      </c>
      <c r="B130" s="50" t="s">
        <v>1081</v>
      </c>
      <c r="C130" s="49" t="s">
        <v>145</v>
      </c>
      <c r="D130" s="50" t="s">
        <v>2074</v>
      </c>
      <c r="E130" s="51" t="s">
        <v>941</v>
      </c>
      <c r="F130" s="51" t="s">
        <v>946</v>
      </c>
      <c r="G130" s="51">
        <v>120</v>
      </c>
      <c r="H130" s="52">
        <v>93469</v>
      </c>
      <c r="I130" s="58">
        <v>7</v>
      </c>
      <c r="J130" s="59" t="s">
        <v>956</v>
      </c>
    </row>
    <row r="131" spans="1:10" ht="24" customHeight="1">
      <c r="A131" s="49" t="s">
        <v>2904</v>
      </c>
      <c r="B131" s="50" t="s">
        <v>1081</v>
      </c>
      <c r="C131" s="49" t="s">
        <v>146</v>
      </c>
      <c r="D131" s="50" t="s">
        <v>2075</v>
      </c>
      <c r="E131" s="51" t="s">
        <v>941</v>
      </c>
      <c r="F131" s="51" t="s">
        <v>946</v>
      </c>
      <c r="G131" s="51">
        <v>30</v>
      </c>
      <c r="H131" s="52">
        <v>45555</v>
      </c>
      <c r="I131" s="53">
        <v>6</v>
      </c>
      <c r="J131" s="54" t="s">
        <v>2885</v>
      </c>
    </row>
    <row r="132" spans="1:10" ht="24" customHeight="1">
      <c r="A132" s="49" t="s">
        <v>2904</v>
      </c>
      <c r="B132" s="50" t="s">
        <v>1081</v>
      </c>
      <c r="C132" s="49" t="s">
        <v>147</v>
      </c>
      <c r="D132" s="50" t="s">
        <v>2906</v>
      </c>
      <c r="E132" s="51" t="s">
        <v>941</v>
      </c>
      <c r="F132" s="51" t="s">
        <v>949</v>
      </c>
      <c r="G132" s="51">
        <v>90</v>
      </c>
      <c r="H132" s="52">
        <v>67952</v>
      </c>
      <c r="I132" s="53">
        <v>12</v>
      </c>
      <c r="J132" s="54" t="s">
        <v>2886</v>
      </c>
    </row>
    <row r="133" spans="1:10" ht="24" customHeight="1">
      <c r="A133" s="49" t="s">
        <v>2904</v>
      </c>
      <c r="B133" s="50" t="s">
        <v>1104</v>
      </c>
      <c r="C133" s="49" t="s">
        <v>159</v>
      </c>
      <c r="D133" s="50" t="s">
        <v>2086</v>
      </c>
      <c r="E133" s="51" t="s">
        <v>974</v>
      </c>
      <c r="F133" s="51" t="s">
        <v>1001</v>
      </c>
      <c r="G133" s="51">
        <v>320</v>
      </c>
      <c r="H133" s="52">
        <v>75958</v>
      </c>
      <c r="I133" s="53">
        <v>16</v>
      </c>
      <c r="J133" s="54" t="s">
        <v>1040</v>
      </c>
    </row>
    <row r="134" spans="1:10" ht="24" customHeight="1">
      <c r="A134" s="49" t="s">
        <v>2904</v>
      </c>
      <c r="B134" s="50" t="s">
        <v>1104</v>
      </c>
      <c r="C134" s="49" t="s">
        <v>160</v>
      </c>
      <c r="D134" s="50" t="s">
        <v>2087</v>
      </c>
      <c r="E134" s="51" t="s">
        <v>974</v>
      </c>
      <c r="F134" s="51" t="s">
        <v>975</v>
      </c>
      <c r="G134" s="51">
        <v>307</v>
      </c>
      <c r="H134" s="52">
        <v>55281</v>
      </c>
      <c r="I134" s="53">
        <v>15</v>
      </c>
      <c r="J134" s="54" t="s">
        <v>2887</v>
      </c>
    </row>
    <row r="135" spans="1:10" ht="24" customHeight="1">
      <c r="A135" s="49" t="s">
        <v>2904</v>
      </c>
      <c r="B135" s="50" t="s">
        <v>1104</v>
      </c>
      <c r="C135" s="49" t="s">
        <v>161</v>
      </c>
      <c r="D135" s="50" t="s">
        <v>2088</v>
      </c>
      <c r="E135" s="51" t="s">
        <v>941</v>
      </c>
      <c r="F135" s="51" t="s">
        <v>946</v>
      </c>
      <c r="G135" s="51">
        <v>35</v>
      </c>
      <c r="H135" s="52">
        <v>36386</v>
      </c>
      <c r="I135" s="53">
        <v>6</v>
      </c>
      <c r="J135" s="54" t="s">
        <v>2885</v>
      </c>
    </row>
    <row r="136" spans="1:10" ht="24" customHeight="1">
      <c r="A136" s="49" t="s">
        <v>2904</v>
      </c>
      <c r="B136" s="50" t="s">
        <v>1104</v>
      </c>
      <c r="C136" s="49" t="s">
        <v>162</v>
      </c>
      <c r="D136" s="50" t="s">
        <v>2089</v>
      </c>
      <c r="E136" s="51" t="s">
        <v>941</v>
      </c>
      <c r="F136" s="51" t="s">
        <v>946</v>
      </c>
      <c r="G136" s="51">
        <v>40</v>
      </c>
      <c r="H136" s="52">
        <v>43583</v>
      </c>
      <c r="I136" s="53">
        <v>6</v>
      </c>
      <c r="J136" s="54" t="s">
        <v>2885</v>
      </c>
    </row>
    <row r="137" spans="1:10" ht="24" customHeight="1">
      <c r="A137" s="49" t="s">
        <v>2904</v>
      </c>
      <c r="B137" s="50" t="s">
        <v>1104</v>
      </c>
      <c r="C137" s="49" t="s">
        <v>163</v>
      </c>
      <c r="D137" s="50" t="s">
        <v>2090</v>
      </c>
      <c r="E137" s="51" t="s">
        <v>941</v>
      </c>
      <c r="F137" s="51" t="s">
        <v>946</v>
      </c>
      <c r="G137" s="51">
        <v>34</v>
      </c>
      <c r="H137" s="52">
        <v>48551</v>
      </c>
      <c r="I137" s="53">
        <v>6</v>
      </c>
      <c r="J137" s="54" t="s">
        <v>2885</v>
      </c>
    </row>
    <row r="138" spans="1:10" ht="24" customHeight="1">
      <c r="A138" s="49" t="s">
        <v>2904</v>
      </c>
      <c r="B138" s="50" t="s">
        <v>1104</v>
      </c>
      <c r="C138" s="49" t="s">
        <v>164</v>
      </c>
      <c r="D138" s="50" t="s">
        <v>2091</v>
      </c>
      <c r="E138" s="51" t="s">
        <v>941</v>
      </c>
      <c r="F138" s="51" t="s">
        <v>946</v>
      </c>
      <c r="G138" s="51">
        <v>70</v>
      </c>
      <c r="H138" s="52">
        <v>68158</v>
      </c>
      <c r="I138" s="53">
        <v>7</v>
      </c>
      <c r="J138" s="54" t="s">
        <v>956</v>
      </c>
    </row>
    <row r="139" spans="1:10" ht="24" customHeight="1">
      <c r="A139" s="49" t="s">
        <v>2904</v>
      </c>
      <c r="B139" s="50" t="s">
        <v>1104</v>
      </c>
      <c r="C139" s="49" t="s">
        <v>165</v>
      </c>
      <c r="D139" s="50" t="s">
        <v>2092</v>
      </c>
      <c r="E139" s="51" t="s">
        <v>941</v>
      </c>
      <c r="F139" s="51" t="s">
        <v>949</v>
      </c>
      <c r="G139" s="51">
        <v>106</v>
      </c>
      <c r="H139" s="52">
        <v>62905</v>
      </c>
      <c r="I139" s="53">
        <v>13</v>
      </c>
      <c r="J139" s="54" t="s">
        <v>2884</v>
      </c>
    </row>
    <row r="140" spans="1:10" ht="24" customHeight="1">
      <c r="A140" s="49" t="s">
        <v>2904</v>
      </c>
      <c r="B140" s="50" t="s">
        <v>1104</v>
      </c>
      <c r="C140" s="49" t="s">
        <v>166</v>
      </c>
      <c r="D140" s="50" t="s">
        <v>2093</v>
      </c>
      <c r="E140" s="51" t="s">
        <v>941</v>
      </c>
      <c r="F140" s="51" t="s">
        <v>946</v>
      </c>
      <c r="G140" s="51">
        <v>31</v>
      </c>
      <c r="H140" s="52">
        <v>20592</v>
      </c>
      <c r="I140" s="53">
        <v>5</v>
      </c>
      <c r="J140" s="54" t="s">
        <v>947</v>
      </c>
    </row>
    <row r="141" spans="1:10" ht="24" customHeight="1">
      <c r="A141" s="49" t="s">
        <v>2904</v>
      </c>
      <c r="B141" s="50" t="s">
        <v>1104</v>
      </c>
      <c r="C141" s="49" t="s">
        <v>167</v>
      </c>
      <c r="D141" s="50" t="s">
        <v>2094</v>
      </c>
      <c r="E141" s="51" t="s">
        <v>941</v>
      </c>
      <c r="F141" s="51" t="s">
        <v>946</v>
      </c>
      <c r="G141" s="51">
        <v>43</v>
      </c>
      <c r="H141" s="52">
        <v>35356</v>
      </c>
      <c r="I141" s="53">
        <v>6</v>
      </c>
      <c r="J141" s="54" t="s">
        <v>2885</v>
      </c>
    </row>
    <row r="142" spans="1:10" ht="24" customHeight="1">
      <c r="A142" s="49" t="s">
        <v>2904</v>
      </c>
      <c r="B142" s="50" t="s">
        <v>1114</v>
      </c>
      <c r="C142" s="49" t="s">
        <v>168</v>
      </c>
      <c r="D142" s="50" t="s">
        <v>2095</v>
      </c>
      <c r="E142" s="51" t="s">
        <v>2898</v>
      </c>
      <c r="F142" s="51" t="s">
        <v>938</v>
      </c>
      <c r="G142" s="51">
        <v>620</v>
      </c>
      <c r="H142" s="52">
        <v>99936</v>
      </c>
      <c r="I142" s="53">
        <v>18</v>
      </c>
      <c r="J142" s="54" t="s">
        <v>1959</v>
      </c>
    </row>
    <row r="143" spans="1:10" ht="24" customHeight="1">
      <c r="A143" s="49" t="s">
        <v>2904</v>
      </c>
      <c r="B143" s="50" t="s">
        <v>1114</v>
      </c>
      <c r="C143" s="49" t="s">
        <v>169</v>
      </c>
      <c r="D143" s="50" t="s">
        <v>2096</v>
      </c>
      <c r="E143" s="51" t="s">
        <v>941</v>
      </c>
      <c r="F143" s="51" t="s">
        <v>946</v>
      </c>
      <c r="G143" s="51">
        <v>34</v>
      </c>
      <c r="H143" s="52">
        <v>25144</v>
      </c>
      <c r="I143" s="53">
        <v>5</v>
      </c>
      <c r="J143" s="54" t="s">
        <v>947</v>
      </c>
    </row>
    <row r="144" spans="1:10" ht="24" customHeight="1">
      <c r="A144" s="49" t="s">
        <v>2904</v>
      </c>
      <c r="B144" s="50" t="s">
        <v>1114</v>
      </c>
      <c r="C144" s="49" t="s">
        <v>170</v>
      </c>
      <c r="D144" s="50" t="s">
        <v>2097</v>
      </c>
      <c r="E144" s="51" t="s">
        <v>941</v>
      </c>
      <c r="F144" s="51" t="s">
        <v>946</v>
      </c>
      <c r="G144" s="51">
        <v>35</v>
      </c>
      <c r="H144" s="52">
        <v>30720</v>
      </c>
      <c r="I144" s="53">
        <v>6</v>
      </c>
      <c r="J144" s="54" t="s">
        <v>2885</v>
      </c>
    </row>
    <row r="145" spans="1:10" ht="24" customHeight="1">
      <c r="A145" s="49" t="s">
        <v>2904</v>
      </c>
      <c r="B145" s="50" t="s">
        <v>1114</v>
      </c>
      <c r="C145" s="49" t="s">
        <v>171</v>
      </c>
      <c r="D145" s="50" t="s">
        <v>2098</v>
      </c>
      <c r="E145" s="51" t="s">
        <v>941</v>
      </c>
      <c r="F145" s="51" t="s">
        <v>942</v>
      </c>
      <c r="G145" s="51">
        <v>34</v>
      </c>
      <c r="H145" s="52">
        <v>26684</v>
      </c>
      <c r="I145" s="53">
        <v>9</v>
      </c>
      <c r="J145" s="54" t="s">
        <v>965</v>
      </c>
    </row>
    <row r="146" spans="1:10" ht="24" customHeight="1">
      <c r="A146" s="49" t="s">
        <v>2904</v>
      </c>
      <c r="B146" s="50" t="s">
        <v>1114</v>
      </c>
      <c r="C146" s="49" t="s">
        <v>172</v>
      </c>
      <c r="D146" s="50" t="s">
        <v>2099</v>
      </c>
      <c r="E146" s="51" t="s">
        <v>941</v>
      </c>
      <c r="F146" s="51" t="s">
        <v>946</v>
      </c>
      <c r="G146" s="51">
        <v>30</v>
      </c>
      <c r="H146" s="52">
        <v>9892</v>
      </c>
      <c r="I146" s="53">
        <v>5</v>
      </c>
      <c r="J146" s="54" t="s">
        <v>947</v>
      </c>
    </row>
    <row r="147" spans="1:10" ht="24" customHeight="1">
      <c r="A147" s="49" t="s">
        <v>2904</v>
      </c>
      <c r="B147" s="50" t="s">
        <v>1114</v>
      </c>
      <c r="C147" s="49" t="s">
        <v>173</v>
      </c>
      <c r="D147" s="50" t="s">
        <v>2100</v>
      </c>
      <c r="E147" s="51" t="s">
        <v>941</v>
      </c>
      <c r="F147" s="51" t="s">
        <v>946</v>
      </c>
      <c r="G147" s="51">
        <v>30</v>
      </c>
      <c r="H147" s="52">
        <v>10338</v>
      </c>
      <c r="I147" s="53">
        <v>5</v>
      </c>
      <c r="J147" s="54" t="s">
        <v>947</v>
      </c>
    </row>
    <row r="148" spans="1:10" ht="24" customHeight="1">
      <c r="A148" s="49" t="s">
        <v>2904</v>
      </c>
      <c r="B148" s="50" t="s">
        <v>1114</v>
      </c>
      <c r="C148" s="49" t="s">
        <v>174</v>
      </c>
      <c r="D148" s="50" t="s">
        <v>2101</v>
      </c>
      <c r="E148" s="51" t="s">
        <v>941</v>
      </c>
      <c r="F148" s="51" t="s">
        <v>946</v>
      </c>
      <c r="G148" s="51">
        <v>60</v>
      </c>
      <c r="H148" s="52">
        <v>54938</v>
      </c>
      <c r="I148" s="53">
        <v>6</v>
      </c>
      <c r="J148" s="54" t="s">
        <v>2885</v>
      </c>
    </row>
    <row r="149" spans="1:10" ht="24" customHeight="1">
      <c r="A149" s="49" t="s">
        <v>2904</v>
      </c>
      <c r="B149" s="50" t="s">
        <v>1114</v>
      </c>
      <c r="C149" s="49" t="s">
        <v>175</v>
      </c>
      <c r="D149" s="50" t="s">
        <v>2102</v>
      </c>
      <c r="E149" s="51" t="s">
        <v>941</v>
      </c>
      <c r="F149" s="51" t="s">
        <v>946</v>
      </c>
      <c r="G149" s="51">
        <v>30</v>
      </c>
      <c r="H149" s="52">
        <v>39676</v>
      </c>
      <c r="I149" s="53">
        <v>6</v>
      </c>
      <c r="J149" s="54" t="s">
        <v>2885</v>
      </c>
    </row>
    <row r="150" spans="1:10" ht="24" customHeight="1">
      <c r="A150" s="49" t="s">
        <v>2904</v>
      </c>
      <c r="B150" s="50" t="s">
        <v>1114</v>
      </c>
      <c r="C150" s="49" t="s">
        <v>176</v>
      </c>
      <c r="D150" s="50" t="s">
        <v>2103</v>
      </c>
      <c r="E150" s="51" t="s">
        <v>941</v>
      </c>
      <c r="F150" s="51" t="s">
        <v>946</v>
      </c>
      <c r="G150" s="51">
        <v>35</v>
      </c>
      <c r="H150" s="52">
        <v>23231</v>
      </c>
      <c r="I150" s="53">
        <v>5</v>
      </c>
      <c r="J150" s="54" t="s">
        <v>947</v>
      </c>
    </row>
    <row r="151" spans="1:10" ht="24" customHeight="1">
      <c r="A151" s="49" t="s">
        <v>2907</v>
      </c>
      <c r="B151" s="50" t="s">
        <v>2908</v>
      </c>
      <c r="C151" s="49" t="s">
        <v>177</v>
      </c>
      <c r="D151" s="50" t="s">
        <v>2104</v>
      </c>
      <c r="E151" s="51" t="s">
        <v>974</v>
      </c>
      <c r="F151" s="51" t="s">
        <v>1001</v>
      </c>
      <c r="G151" s="51">
        <v>410</v>
      </c>
      <c r="H151" s="52">
        <v>152486</v>
      </c>
      <c r="I151" s="53">
        <v>17</v>
      </c>
      <c r="J151" s="54" t="s">
        <v>1002</v>
      </c>
    </row>
    <row r="152" spans="1:10" ht="24" customHeight="1">
      <c r="A152" s="49" t="s">
        <v>2907</v>
      </c>
      <c r="B152" s="50" t="s">
        <v>2908</v>
      </c>
      <c r="C152" s="49" t="s">
        <v>178</v>
      </c>
      <c r="D152" s="50" t="s">
        <v>2105</v>
      </c>
      <c r="E152" s="51" t="s">
        <v>941</v>
      </c>
      <c r="F152" s="51" t="s">
        <v>968</v>
      </c>
      <c r="G152" s="51">
        <v>18</v>
      </c>
      <c r="H152" s="52">
        <v>12755</v>
      </c>
      <c r="I152" s="53">
        <v>2</v>
      </c>
      <c r="J152" s="54" t="s">
        <v>969</v>
      </c>
    </row>
    <row r="153" spans="1:10" ht="24" customHeight="1">
      <c r="A153" s="49" t="s">
        <v>2907</v>
      </c>
      <c r="B153" s="50" t="s">
        <v>2908</v>
      </c>
      <c r="C153" s="49" t="s">
        <v>179</v>
      </c>
      <c r="D153" s="50" t="s">
        <v>2106</v>
      </c>
      <c r="E153" s="51" t="s">
        <v>941</v>
      </c>
      <c r="F153" s="51" t="s">
        <v>946</v>
      </c>
      <c r="G153" s="51">
        <v>43</v>
      </c>
      <c r="H153" s="52">
        <v>34755</v>
      </c>
      <c r="I153" s="53">
        <v>6</v>
      </c>
      <c r="J153" s="54" t="s">
        <v>2885</v>
      </c>
    </row>
    <row r="154" spans="1:10" ht="24" customHeight="1">
      <c r="A154" s="49" t="s">
        <v>2907</v>
      </c>
      <c r="B154" s="50" t="s">
        <v>2908</v>
      </c>
      <c r="C154" s="49" t="s">
        <v>180</v>
      </c>
      <c r="D154" s="50" t="s">
        <v>2107</v>
      </c>
      <c r="E154" s="51" t="s">
        <v>941</v>
      </c>
      <c r="F154" s="51" t="s">
        <v>946</v>
      </c>
      <c r="G154" s="51">
        <v>75</v>
      </c>
      <c r="H154" s="52">
        <v>46580</v>
      </c>
      <c r="I154" s="53">
        <v>6</v>
      </c>
      <c r="J154" s="54" t="s">
        <v>2885</v>
      </c>
    </row>
    <row r="155" spans="1:10" ht="24" customHeight="1">
      <c r="A155" s="49" t="s">
        <v>2907</v>
      </c>
      <c r="B155" s="50" t="s">
        <v>2908</v>
      </c>
      <c r="C155" s="49" t="s">
        <v>181</v>
      </c>
      <c r="D155" s="50" t="s">
        <v>2108</v>
      </c>
      <c r="E155" s="51" t="s">
        <v>941</v>
      </c>
      <c r="F155" s="51" t="s">
        <v>949</v>
      </c>
      <c r="G155" s="51">
        <v>98</v>
      </c>
      <c r="H155" s="52">
        <v>71550</v>
      </c>
      <c r="I155" s="53">
        <v>12</v>
      </c>
      <c r="J155" s="54" t="s">
        <v>2886</v>
      </c>
    </row>
    <row r="156" spans="1:10" ht="24" customHeight="1">
      <c r="A156" s="49" t="s">
        <v>2907</v>
      </c>
      <c r="B156" s="50" t="s">
        <v>2908</v>
      </c>
      <c r="C156" s="49" t="s">
        <v>182</v>
      </c>
      <c r="D156" s="50" t="s">
        <v>2109</v>
      </c>
      <c r="E156" s="51" t="s">
        <v>941</v>
      </c>
      <c r="F156" s="51" t="s">
        <v>942</v>
      </c>
      <c r="G156" s="51">
        <v>98</v>
      </c>
      <c r="H156" s="52">
        <v>56254</v>
      </c>
      <c r="I156" s="53">
        <v>10</v>
      </c>
      <c r="J156" s="54" t="s">
        <v>943</v>
      </c>
    </row>
    <row r="157" spans="1:10" ht="24" customHeight="1">
      <c r="A157" s="49" t="s">
        <v>2907</v>
      </c>
      <c r="B157" s="50" t="s">
        <v>2908</v>
      </c>
      <c r="C157" s="49" t="s">
        <v>183</v>
      </c>
      <c r="D157" s="50" t="s">
        <v>2110</v>
      </c>
      <c r="E157" s="51" t="s">
        <v>941</v>
      </c>
      <c r="F157" s="51" t="s">
        <v>946</v>
      </c>
      <c r="G157" s="51">
        <v>76</v>
      </c>
      <c r="H157" s="52">
        <v>52669</v>
      </c>
      <c r="I157" s="53">
        <v>6</v>
      </c>
      <c r="J157" s="54" t="s">
        <v>2885</v>
      </c>
    </row>
    <row r="158" spans="1:10" ht="24" customHeight="1">
      <c r="A158" s="49" t="s">
        <v>2907</v>
      </c>
      <c r="B158" s="50" t="s">
        <v>2908</v>
      </c>
      <c r="C158" s="49" t="s">
        <v>184</v>
      </c>
      <c r="D158" s="50" t="s">
        <v>2111</v>
      </c>
      <c r="E158" s="51" t="s">
        <v>941</v>
      </c>
      <c r="F158" s="51" t="s">
        <v>946</v>
      </c>
      <c r="G158" s="51">
        <v>39</v>
      </c>
      <c r="H158" s="52">
        <v>30333</v>
      </c>
      <c r="I158" s="53">
        <v>6</v>
      </c>
      <c r="J158" s="54" t="s">
        <v>2885</v>
      </c>
    </row>
    <row r="159" spans="1:10" ht="24" customHeight="1">
      <c r="A159" s="49" t="s">
        <v>2907</v>
      </c>
      <c r="B159" s="50" t="s">
        <v>2908</v>
      </c>
      <c r="C159" s="49" t="s">
        <v>185</v>
      </c>
      <c r="D159" s="50" t="s">
        <v>2112</v>
      </c>
      <c r="E159" s="51" t="s">
        <v>941</v>
      </c>
      <c r="F159" s="51" t="s">
        <v>946</v>
      </c>
      <c r="G159" s="51">
        <v>34</v>
      </c>
      <c r="H159" s="52">
        <v>21647</v>
      </c>
      <c r="I159" s="53">
        <v>5</v>
      </c>
      <c r="J159" s="54" t="s">
        <v>947</v>
      </c>
    </row>
    <row r="160" spans="1:10" ht="24" customHeight="1">
      <c r="A160" s="49" t="s">
        <v>2907</v>
      </c>
      <c r="B160" s="50" t="s">
        <v>2908</v>
      </c>
      <c r="C160" s="49" t="s">
        <v>186</v>
      </c>
      <c r="D160" s="50" t="s">
        <v>2113</v>
      </c>
      <c r="E160" s="51" t="s">
        <v>941</v>
      </c>
      <c r="F160" s="51" t="s">
        <v>946</v>
      </c>
      <c r="G160" s="51">
        <v>33</v>
      </c>
      <c r="H160" s="52">
        <v>24187</v>
      </c>
      <c r="I160" s="53">
        <v>5</v>
      </c>
      <c r="J160" s="54" t="s">
        <v>947</v>
      </c>
    </row>
    <row r="161" spans="1:10" ht="24" customHeight="1">
      <c r="A161" s="49" t="s">
        <v>2907</v>
      </c>
      <c r="B161" s="50" t="s">
        <v>2908</v>
      </c>
      <c r="C161" s="49" t="s">
        <v>187</v>
      </c>
      <c r="D161" s="50" t="s">
        <v>2114</v>
      </c>
      <c r="E161" s="51" t="s">
        <v>941</v>
      </c>
      <c r="F161" s="51" t="s">
        <v>946</v>
      </c>
      <c r="G161" s="51">
        <v>36</v>
      </c>
      <c r="H161" s="52">
        <v>20020</v>
      </c>
      <c r="I161" s="53">
        <v>5</v>
      </c>
      <c r="J161" s="54" t="s">
        <v>947</v>
      </c>
    </row>
    <row r="162" spans="1:10" ht="24" customHeight="1">
      <c r="A162" s="49" t="s">
        <v>2907</v>
      </c>
      <c r="B162" s="50" t="s">
        <v>2908</v>
      </c>
      <c r="C162" s="49" t="s">
        <v>188</v>
      </c>
      <c r="D162" s="50" t="s">
        <v>2115</v>
      </c>
      <c r="E162" s="51" t="s">
        <v>941</v>
      </c>
      <c r="F162" s="51" t="s">
        <v>968</v>
      </c>
      <c r="G162" s="51">
        <v>0</v>
      </c>
      <c r="H162" s="52">
        <v>23186</v>
      </c>
      <c r="I162" s="51">
        <v>3</v>
      </c>
      <c r="J162" s="57" t="s">
        <v>1017</v>
      </c>
    </row>
    <row r="163" spans="1:10" ht="24" customHeight="1">
      <c r="A163" s="49" t="s">
        <v>2907</v>
      </c>
      <c r="B163" s="50" t="s">
        <v>1137</v>
      </c>
      <c r="C163" s="49" t="s">
        <v>189</v>
      </c>
      <c r="D163" s="50" t="s">
        <v>2116</v>
      </c>
      <c r="E163" s="51" t="s">
        <v>974</v>
      </c>
      <c r="F163" s="51" t="s">
        <v>1001</v>
      </c>
      <c r="G163" s="51">
        <v>348</v>
      </c>
      <c r="H163" s="52">
        <v>50737</v>
      </c>
      <c r="I163" s="53">
        <v>16</v>
      </c>
      <c r="J163" s="54" t="s">
        <v>1040</v>
      </c>
    </row>
    <row r="164" spans="1:10" ht="24" customHeight="1">
      <c r="A164" s="49" t="s">
        <v>2907</v>
      </c>
      <c r="B164" s="50" t="s">
        <v>1137</v>
      </c>
      <c r="C164" s="49" t="s">
        <v>190</v>
      </c>
      <c r="D164" s="50" t="s">
        <v>2117</v>
      </c>
      <c r="E164" s="51" t="s">
        <v>941</v>
      </c>
      <c r="F164" s="51" t="s">
        <v>946</v>
      </c>
      <c r="G164" s="51">
        <v>30</v>
      </c>
      <c r="H164" s="52">
        <v>23522</v>
      </c>
      <c r="I164" s="53">
        <v>5</v>
      </c>
      <c r="J164" s="54" t="s">
        <v>947</v>
      </c>
    </row>
    <row r="165" spans="1:10" ht="24" customHeight="1">
      <c r="A165" s="49" t="s">
        <v>2907</v>
      </c>
      <c r="B165" s="50" t="s">
        <v>1137</v>
      </c>
      <c r="C165" s="49" t="s">
        <v>191</v>
      </c>
      <c r="D165" s="50" t="s">
        <v>2118</v>
      </c>
      <c r="E165" s="51" t="s">
        <v>941</v>
      </c>
      <c r="F165" s="51" t="s">
        <v>946</v>
      </c>
      <c r="G165" s="51">
        <v>38</v>
      </c>
      <c r="H165" s="52">
        <v>18884</v>
      </c>
      <c r="I165" s="53">
        <v>5</v>
      </c>
      <c r="J165" s="54" t="s">
        <v>947</v>
      </c>
    </row>
    <row r="166" spans="1:10" ht="24" customHeight="1">
      <c r="A166" s="49" t="s">
        <v>2907</v>
      </c>
      <c r="B166" s="50" t="s">
        <v>1137</v>
      </c>
      <c r="C166" s="49" t="s">
        <v>192</v>
      </c>
      <c r="D166" s="50" t="s">
        <v>2119</v>
      </c>
      <c r="E166" s="51" t="s">
        <v>941</v>
      </c>
      <c r="F166" s="51" t="s">
        <v>946</v>
      </c>
      <c r="G166" s="51">
        <v>30</v>
      </c>
      <c r="H166" s="52">
        <v>28022</v>
      </c>
      <c r="I166" s="53">
        <v>5</v>
      </c>
      <c r="J166" s="54" t="s">
        <v>947</v>
      </c>
    </row>
    <row r="167" spans="1:10" ht="24" customHeight="1">
      <c r="A167" s="49" t="s">
        <v>2907</v>
      </c>
      <c r="B167" s="50" t="s">
        <v>1137</v>
      </c>
      <c r="C167" s="49" t="s">
        <v>193</v>
      </c>
      <c r="D167" s="50" t="s">
        <v>2120</v>
      </c>
      <c r="E167" s="51" t="s">
        <v>941</v>
      </c>
      <c r="F167" s="51" t="s">
        <v>946</v>
      </c>
      <c r="G167" s="51">
        <v>60</v>
      </c>
      <c r="H167" s="52">
        <v>47220</v>
      </c>
      <c r="I167" s="53">
        <v>6</v>
      </c>
      <c r="J167" s="54" t="s">
        <v>2885</v>
      </c>
    </row>
    <row r="168" spans="1:10" ht="24" customHeight="1">
      <c r="A168" s="49" t="s">
        <v>2907</v>
      </c>
      <c r="B168" s="50" t="s">
        <v>1137</v>
      </c>
      <c r="C168" s="49" t="s">
        <v>194</v>
      </c>
      <c r="D168" s="50" t="s">
        <v>2121</v>
      </c>
      <c r="E168" s="51" t="s">
        <v>941</v>
      </c>
      <c r="F168" s="51" t="s">
        <v>946</v>
      </c>
      <c r="G168" s="51">
        <v>30</v>
      </c>
      <c r="H168" s="52">
        <v>46112</v>
      </c>
      <c r="I168" s="53">
        <v>6</v>
      </c>
      <c r="J168" s="54" t="s">
        <v>2885</v>
      </c>
    </row>
    <row r="169" spans="1:10" ht="24" customHeight="1">
      <c r="A169" s="49" t="s">
        <v>2907</v>
      </c>
      <c r="B169" s="50" t="s">
        <v>1137</v>
      </c>
      <c r="C169" s="49" t="s">
        <v>195</v>
      </c>
      <c r="D169" s="50" t="s">
        <v>2122</v>
      </c>
      <c r="E169" s="51" t="s">
        <v>941</v>
      </c>
      <c r="F169" s="51" t="s">
        <v>968</v>
      </c>
      <c r="G169" s="51">
        <v>0</v>
      </c>
      <c r="H169" s="52">
        <v>14992</v>
      </c>
      <c r="I169" s="53">
        <v>2</v>
      </c>
      <c r="J169" s="54" t="s">
        <v>969</v>
      </c>
    </row>
    <row r="170" spans="1:10" ht="24" customHeight="1">
      <c r="A170" s="49" t="s">
        <v>2907</v>
      </c>
      <c r="B170" s="50" t="s">
        <v>1137</v>
      </c>
      <c r="C170" s="49" t="s">
        <v>196</v>
      </c>
      <c r="D170" s="50" t="s">
        <v>2123</v>
      </c>
      <c r="E170" s="51" t="s">
        <v>941</v>
      </c>
      <c r="F170" s="51" t="s">
        <v>968</v>
      </c>
      <c r="G170" s="51">
        <v>0</v>
      </c>
      <c r="H170" s="52">
        <v>9419</v>
      </c>
      <c r="I170" s="53">
        <v>2</v>
      </c>
      <c r="J170" s="54" t="s">
        <v>969</v>
      </c>
    </row>
    <row r="171" spans="1:10" ht="24" customHeight="1">
      <c r="A171" s="49" t="s">
        <v>2907</v>
      </c>
      <c r="B171" s="50" t="s">
        <v>1146</v>
      </c>
      <c r="C171" s="49" t="s">
        <v>197</v>
      </c>
      <c r="D171" s="50" t="s">
        <v>2124</v>
      </c>
      <c r="E171" s="51" t="s">
        <v>2898</v>
      </c>
      <c r="F171" s="51" t="s">
        <v>938</v>
      </c>
      <c r="G171" s="51">
        <v>659</v>
      </c>
      <c r="H171" s="52">
        <v>172573</v>
      </c>
      <c r="I171" s="53">
        <v>18</v>
      </c>
      <c r="J171" s="54" t="s">
        <v>1959</v>
      </c>
    </row>
    <row r="172" spans="1:10" ht="24" customHeight="1">
      <c r="A172" s="49" t="s">
        <v>2907</v>
      </c>
      <c r="B172" s="50" t="s">
        <v>1146</v>
      </c>
      <c r="C172" s="49" t="s">
        <v>198</v>
      </c>
      <c r="D172" s="50" t="s">
        <v>2125</v>
      </c>
      <c r="E172" s="51" t="s">
        <v>941</v>
      </c>
      <c r="F172" s="51" t="s">
        <v>946</v>
      </c>
      <c r="G172" s="51">
        <v>30</v>
      </c>
      <c r="H172" s="52">
        <v>25682</v>
      </c>
      <c r="I172" s="53">
        <v>5</v>
      </c>
      <c r="J172" s="54" t="s">
        <v>947</v>
      </c>
    </row>
    <row r="173" spans="1:10" ht="24" customHeight="1">
      <c r="A173" s="49" t="s">
        <v>2907</v>
      </c>
      <c r="B173" s="50" t="s">
        <v>1146</v>
      </c>
      <c r="C173" s="49" t="s">
        <v>199</v>
      </c>
      <c r="D173" s="50" t="s">
        <v>2126</v>
      </c>
      <c r="E173" s="51" t="s">
        <v>941</v>
      </c>
      <c r="F173" s="51" t="s">
        <v>942</v>
      </c>
      <c r="G173" s="51">
        <v>60</v>
      </c>
      <c r="H173" s="52">
        <v>47737</v>
      </c>
      <c r="I173" s="53">
        <v>9</v>
      </c>
      <c r="J173" s="54" t="s">
        <v>965</v>
      </c>
    </row>
    <row r="174" spans="1:10" ht="24" customHeight="1">
      <c r="A174" s="49" t="s">
        <v>2907</v>
      </c>
      <c r="B174" s="50" t="s">
        <v>1146</v>
      </c>
      <c r="C174" s="49" t="s">
        <v>200</v>
      </c>
      <c r="D174" s="50" t="s">
        <v>2127</v>
      </c>
      <c r="E174" s="51" t="s">
        <v>941</v>
      </c>
      <c r="F174" s="51" t="s">
        <v>946</v>
      </c>
      <c r="G174" s="51">
        <v>60</v>
      </c>
      <c r="H174" s="52">
        <v>52512</v>
      </c>
      <c r="I174" s="53">
        <v>6</v>
      </c>
      <c r="J174" s="54" t="s">
        <v>2885</v>
      </c>
    </row>
    <row r="175" spans="1:10" ht="24" customHeight="1">
      <c r="A175" s="49" t="s">
        <v>2907</v>
      </c>
      <c r="B175" s="50" t="s">
        <v>1146</v>
      </c>
      <c r="C175" s="49" t="s">
        <v>201</v>
      </c>
      <c r="D175" s="50" t="s">
        <v>2128</v>
      </c>
      <c r="E175" s="51" t="s">
        <v>941</v>
      </c>
      <c r="F175" s="51" t="s">
        <v>942</v>
      </c>
      <c r="G175" s="51">
        <v>98</v>
      </c>
      <c r="H175" s="52">
        <v>63936</v>
      </c>
      <c r="I175" s="53">
        <v>10</v>
      </c>
      <c r="J175" s="54" t="s">
        <v>943</v>
      </c>
    </row>
    <row r="176" spans="1:10" ht="24" customHeight="1">
      <c r="A176" s="49" t="s">
        <v>2907</v>
      </c>
      <c r="B176" s="50" t="s">
        <v>1146</v>
      </c>
      <c r="C176" s="49" t="s">
        <v>202</v>
      </c>
      <c r="D176" s="50" t="s">
        <v>2129</v>
      </c>
      <c r="E176" s="51" t="s">
        <v>941</v>
      </c>
      <c r="F176" s="51" t="s">
        <v>946</v>
      </c>
      <c r="G176" s="51">
        <v>33</v>
      </c>
      <c r="H176" s="52">
        <v>25832</v>
      </c>
      <c r="I176" s="53">
        <v>5</v>
      </c>
      <c r="J176" s="54" t="s">
        <v>947</v>
      </c>
    </row>
    <row r="177" spans="1:10" ht="24" customHeight="1">
      <c r="A177" s="49" t="s">
        <v>2907</v>
      </c>
      <c r="B177" s="50" t="s">
        <v>1146</v>
      </c>
      <c r="C177" s="49" t="s">
        <v>203</v>
      </c>
      <c r="D177" s="50" t="s">
        <v>2130</v>
      </c>
      <c r="E177" s="51" t="s">
        <v>941</v>
      </c>
      <c r="F177" s="51" t="s">
        <v>949</v>
      </c>
      <c r="G177" s="51">
        <v>105</v>
      </c>
      <c r="H177" s="52">
        <v>75489</v>
      </c>
      <c r="I177" s="53">
        <v>13</v>
      </c>
      <c r="J177" s="54" t="s">
        <v>2884</v>
      </c>
    </row>
    <row r="178" spans="1:10" ht="24" customHeight="1">
      <c r="A178" s="49" t="s">
        <v>2907</v>
      </c>
      <c r="B178" s="50" t="s">
        <v>1146</v>
      </c>
      <c r="C178" s="49" t="s">
        <v>204</v>
      </c>
      <c r="D178" s="50" t="s">
        <v>2131</v>
      </c>
      <c r="E178" s="51" t="s">
        <v>941</v>
      </c>
      <c r="F178" s="51" t="s">
        <v>942</v>
      </c>
      <c r="G178" s="51">
        <v>68</v>
      </c>
      <c r="H178" s="52">
        <v>51076</v>
      </c>
      <c r="I178" s="53">
        <v>10</v>
      </c>
      <c r="J178" s="54" t="s">
        <v>943</v>
      </c>
    </row>
    <row r="179" spans="1:10" ht="24" customHeight="1">
      <c r="A179" s="49" t="s">
        <v>2907</v>
      </c>
      <c r="B179" s="50" t="s">
        <v>1146</v>
      </c>
      <c r="C179" s="49" t="s">
        <v>205</v>
      </c>
      <c r="D179" s="50" t="s">
        <v>2132</v>
      </c>
      <c r="E179" s="51" t="s">
        <v>941</v>
      </c>
      <c r="F179" s="51" t="s">
        <v>946</v>
      </c>
      <c r="G179" s="51">
        <v>60</v>
      </c>
      <c r="H179" s="52">
        <v>55014</v>
      </c>
      <c r="I179" s="53">
        <v>6</v>
      </c>
      <c r="J179" s="54" t="s">
        <v>2885</v>
      </c>
    </row>
    <row r="180" spans="1:10" ht="24" customHeight="1">
      <c r="A180" s="49" t="s">
        <v>2907</v>
      </c>
      <c r="B180" s="50" t="s">
        <v>1146</v>
      </c>
      <c r="C180" s="49" t="s">
        <v>206</v>
      </c>
      <c r="D180" s="50" t="s">
        <v>2133</v>
      </c>
      <c r="E180" s="51" t="s">
        <v>941</v>
      </c>
      <c r="F180" s="51" t="s">
        <v>946</v>
      </c>
      <c r="G180" s="51">
        <v>30</v>
      </c>
      <c r="H180" s="52">
        <v>43670</v>
      </c>
      <c r="I180" s="53">
        <v>6</v>
      </c>
      <c r="J180" s="54" t="s">
        <v>2885</v>
      </c>
    </row>
    <row r="181" spans="1:10" ht="24" customHeight="1">
      <c r="A181" s="49" t="s">
        <v>2907</v>
      </c>
      <c r="B181" s="50" t="s">
        <v>1146</v>
      </c>
      <c r="C181" s="49" t="s">
        <v>207</v>
      </c>
      <c r="D181" s="50" t="s">
        <v>2134</v>
      </c>
      <c r="E181" s="51" t="s">
        <v>941</v>
      </c>
      <c r="F181" s="51" t="s">
        <v>949</v>
      </c>
      <c r="G181" s="51">
        <v>90</v>
      </c>
      <c r="H181" s="52">
        <v>83608</v>
      </c>
      <c r="I181" s="53">
        <v>13</v>
      </c>
      <c r="J181" s="54" t="s">
        <v>2884</v>
      </c>
    </row>
    <row r="182" spans="1:10" ht="24" customHeight="1">
      <c r="A182" s="49" t="s">
        <v>2907</v>
      </c>
      <c r="B182" s="50" t="s">
        <v>1146</v>
      </c>
      <c r="C182" s="49" t="s">
        <v>208</v>
      </c>
      <c r="D182" s="50" t="s">
        <v>2135</v>
      </c>
      <c r="E182" s="51" t="s">
        <v>941</v>
      </c>
      <c r="F182" s="51" t="s">
        <v>946</v>
      </c>
      <c r="G182" s="51">
        <v>34</v>
      </c>
      <c r="H182" s="52">
        <v>30450</v>
      </c>
      <c r="I182" s="53">
        <v>6</v>
      </c>
      <c r="J182" s="54" t="s">
        <v>2885</v>
      </c>
    </row>
    <row r="183" spans="1:10" ht="24" customHeight="1">
      <c r="A183" s="49" t="s">
        <v>2907</v>
      </c>
      <c r="B183" s="50" t="s">
        <v>1146</v>
      </c>
      <c r="C183" s="49" t="s">
        <v>209</v>
      </c>
      <c r="D183" s="50" t="s">
        <v>2136</v>
      </c>
      <c r="E183" s="51" t="s">
        <v>941</v>
      </c>
      <c r="F183" s="51" t="s">
        <v>946</v>
      </c>
      <c r="G183" s="51">
        <v>35</v>
      </c>
      <c r="H183" s="52">
        <v>40151</v>
      </c>
      <c r="I183" s="53">
        <v>6</v>
      </c>
      <c r="J183" s="54" t="s">
        <v>2885</v>
      </c>
    </row>
    <row r="184" spans="1:10" ht="24" customHeight="1">
      <c r="A184" s="49" t="s">
        <v>2907</v>
      </c>
      <c r="B184" s="50" t="s">
        <v>1146</v>
      </c>
      <c r="C184" s="49" t="s">
        <v>210</v>
      </c>
      <c r="D184" s="50" t="s">
        <v>2137</v>
      </c>
      <c r="E184" s="51" t="s">
        <v>941</v>
      </c>
      <c r="F184" s="51" t="s">
        <v>968</v>
      </c>
      <c r="G184" s="51">
        <v>0</v>
      </c>
      <c r="H184" s="52">
        <v>14824</v>
      </c>
      <c r="I184" s="53">
        <v>2</v>
      </c>
      <c r="J184" s="54" t="s">
        <v>969</v>
      </c>
    </row>
    <row r="185" spans="1:10" ht="24" customHeight="1">
      <c r="A185" s="49" t="s">
        <v>2907</v>
      </c>
      <c r="B185" s="50" t="s">
        <v>1161</v>
      </c>
      <c r="C185" s="49" t="s">
        <v>211</v>
      </c>
      <c r="D185" s="50" t="s">
        <v>2138</v>
      </c>
      <c r="E185" s="51" t="s">
        <v>974</v>
      </c>
      <c r="F185" s="51" t="s">
        <v>1001</v>
      </c>
      <c r="G185" s="51">
        <v>456</v>
      </c>
      <c r="H185" s="52">
        <v>79334</v>
      </c>
      <c r="I185" s="53">
        <v>17</v>
      </c>
      <c r="J185" s="54" t="s">
        <v>1002</v>
      </c>
    </row>
    <row r="186" spans="1:10" ht="24" customHeight="1">
      <c r="A186" s="49" t="s">
        <v>2907</v>
      </c>
      <c r="B186" s="50" t="s">
        <v>1161</v>
      </c>
      <c r="C186" s="49" t="s">
        <v>212</v>
      </c>
      <c r="D186" s="50" t="s">
        <v>2139</v>
      </c>
      <c r="E186" s="51" t="s">
        <v>941</v>
      </c>
      <c r="F186" s="51" t="s">
        <v>946</v>
      </c>
      <c r="G186" s="51">
        <v>35</v>
      </c>
      <c r="H186" s="52">
        <v>16501</v>
      </c>
      <c r="I186" s="53">
        <v>5</v>
      </c>
      <c r="J186" s="54" t="s">
        <v>947</v>
      </c>
    </row>
    <row r="187" spans="1:10" ht="24" customHeight="1">
      <c r="A187" s="49" t="s">
        <v>2907</v>
      </c>
      <c r="B187" s="50" t="s">
        <v>1161</v>
      </c>
      <c r="C187" s="49" t="s">
        <v>213</v>
      </c>
      <c r="D187" s="50" t="s">
        <v>2140</v>
      </c>
      <c r="E187" s="51" t="s">
        <v>941</v>
      </c>
      <c r="F187" s="51" t="s">
        <v>946</v>
      </c>
      <c r="G187" s="51">
        <v>35</v>
      </c>
      <c r="H187" s="52">
        <v>32631</v>
      </c>
      <c r="I187" s="53">
        <v>6</v>
      </c>
      <c r="J187" s="54" t="s">
        <v>2885</v>
      </c>
    </row>
    <row r="188" spans="1:10" ht="24" customHeight="1">
      <c r="A188" s="49" t="s">
        <v>2907</v>
      </c>
      <c r="B188" s="50" t="s">
        <v>1161</v>
      </c>
      <c r="C188" s="49" t="s">
        <v>214</v>
      </c>
      <c r="D188" s="50" t="s">
        <v>2141</v>
      </c>
      <c r="E188" s="51" t="s">
        <v>941</v>
      </c>
      <c r="F188" s="51" t="s">
        <v>949</v>
      </c>
      <c r="G188" s="60">
        <v>82</v>
      </c>
      <c r="H188" s="52">
        <v>43099</v>
      </c>
      <c r="I188" s="58">
        <v>12</v>
      </c>
      <c r="J188" s="61" t="s">
        <v>2886</v>
      </c>
    </row>
    <row r="189" spans="1:10" ht="24" customHeight="1">
      <c r="A189" s="49" t="s">
        <v>2907</v>
      </c>
      <c r="B189" s="50" t="s">
        <v>1161</v>
      </c>
      <c r="C189" s="49" t="s">
        <v>215</v>
      </c>
      <c r="D189" s="50" t="s">
        <v>2142</v>
      </c>
      <c r="E189" s="51" t="s">
        <v>941</v>
      </c>
      <c r="F189" s="51" t="s">
        <v>946</v>
      </c>
      <c r="G189" s="51">
        <v>45</v>
      </c>
      <c r="H189" s="52">
        <v>34706</v>
      </c>
      <c r="I189" s="53">
        <v>6</v>
      </c>
      <c r="J189" s="54" t="s">
        <v>2885</v>
      </c>
    </row>
    <row r="190" spans="1:10" ht="24" customHeight="1">
      <c r="A190" s="49" t="s">
        <v>2907</v>
      </c>
      <c r="B190" s="50" t="s">
        <v>1161</v>
      </c>
      <c r="C190" s="49" t="s">
        <v>216</v>
      </c>
      <c r="D190" s="50" t="s">
        <v>2143</v>
      </c>
      <c r="E190" s="51" t="s">
        <v>941</v>
      </c>
      <c r="F190" s="51" t="s">
        <v>946</v>
      </c>
      <c r="G190" s="51">
        <v>43</v>
      </c>
      <c r="H190" s="52">
        <v>31181</v>
      </c>
      <c r="I190" s="53">
        <v>6</v>
      </c>
      <c r="J190" s="54" t="s">
        <v>2885</v>
      </c>
    </row>
    <row r="191" spans="1:10" ht="24" customHeight="1">
      <c r="A191" s="49" t="s">
        <v>2907</v>
      </c>
      <c r="B191" s="50" t="s">
        <v>1161</v>
      </c>
      <c r="C191" s="49" t="s">
        <v>217</v>
      </c>
      <c r="D191" s="50" t="s">
        <v>2144</v>
      </c>
      <c r="E191" s="51" t="s">
        <v>941</v>
      </c>
      <c r="F191" s="51" t="s">
        <v>946</v>
      </c>
      <c r="G191" s="51">
        <v>34</v>
      </c>
      <c r="H191" s="52">
        <v>30931</v>
      </c>
      <c r="I191" s="53">
        <v>6</v>
      </c>
      <c r="J191" s="54" t="s">
        <v>2885</v>
      </c>
    </row>
    <row r="192" spans="1:10" ht="24" customHeight="1">
      <c r="A192" s="49" t="s">
        <v>2907</v>
      </c>
      <c r="B192" s="50" t="s">
        <v>1161</v>
      </c>
      <c r="C192" s="49" t="s">
        <v>218</v>
      </c>
      <c r="D192" s="50" t="s">
        <v>2909</v>
      </c>
      <c r="E192" s="51" t="s">
        <v>941</v>
      </c>
      <c r="F192" s="51" t="s">
        <v>949</v>
      </c>
      <c r="G192" s="51">
        <v>100</v>
      </c>
      <c r="H192" s="52">
        <v>59322</v>
      </c>
      <c r="I192" s="53">
        <v>12</v>
      </c>
      <c r="J192" s="54" t="s">
        <v>2886</v>
      </c>
    </row>
    <row r="193" spans="1:10" ht="24" customHeight="1">
      <c r="A193" s="49" t="s">
        <v>2907</v>
      </c>
      <c r="B193" s="50" t="s">
        <v>1161</v>
      </c>
      <c r="C193" s="49" t="s">
        <v>219</v>
      </c>
      <c r="D193" s="50" t="s">
        <v>2145</v>
      </c>
      <c r="E193" s="51" t="s">
        <v>941</v>
      </c>
      <c r="F193" s="51" t="s">
        <v>946</v>
      </c>
      <c r="G193" s="51">
        <v>34</v>
      </c>
      <c r="H193" s="52">
        <v>23991</v>
      </c>
      <c r="I193" s="53">
        <v>5</v>
      </c>
      <c r="J193" s="54" t="s">
        <v>947</v>
      </c>
    </row>
    <row r="194" spans="1:10" ht="24" customHeight="1">
      <c r="A194" s="49" t="s">
        <v>2907</v>
      </c>
      <c r="B194" s="50" t="s">
        <v>1161</v>
      </c>
      <c r="C194" s="49" t="s">
        <v>220</v>
      </c>
      <c r="D194" s="50" t="s">
        <v>2146</v>
      </c>
      <c r="E194" s="51" t="s">
        <v>941</v>
      </c>
      <c r="F194" s="51" t="s">
        <v>968</v>
      </c>
      <c r="G194" s="51">
        <v>0</v>
      </c>
      <c r="H194" s="52">
        <v>17520</v>
      </c>
      <c r="I194" s="51">
        <v>3</v>
      </c>
      <c r="J194" s="57" t="s">
        <v>1017</v>
      </c>
    </row>
    <row r="195" spans="1:10" ht="24" customHeight="1">
      <c r="A195" s="49" t="s">
        <v>2907</v>
      </c>
      <c r="B195" s="50" t="s">
        <v>1161</v>
      </c>
      <c r="C195" s="49" t="s">
        <v>221</v>
      </c>
      <c r="D195" s="50" t="s">
        <v>2147</v>
      </c>
      <c r="E195" s="51" t="s">
        <v>941</v>
      </c>
      <c r="F195" s="51" t="s">
        <v>968</v>
      </c>
      <c r="G195" s="51">
        <v>0</v>
      </c>
      <c r="H195" s="52">
        <v>13985</v>
      </c>
      <c r="I195" s="53">
        <v>2</v>
      </c>
      <c r="J195" s="54" t="s">
        <v>969</v>
      </c>
    </row>
    <row r="196" spans="1:10" ht="24" customHeight="1">
      <c r="A196" s="49" t="s">
        <v>2907</v>
      </c>
      <c r="B196" s="50" t="s">
        <v>1161</v>
      </c>
      <c r="C196" s="49" t="s">
        <v>222</v>
      </c>
      <c r="D196" s="50" t="s">
        <v>2148</v>
      </c>
      <c r="E196" s="51" t="s">
        <v>941</v>
      </c>
      <c r="F196" s="51" t="s">
        <v>968</v>
      </c>
      <c r="G196" s="51">
        <v>0</v>
      </c>
      <c r="H196" s="52">
        <v>13144</v>
      </c>
      <c r="I196" s="53">
        <v>2</v>
      </c>
      <c r="J196" s="54" t="s">
        <v>969</v>
      </c>
    </row>
    <row r="197" spans="1:10" ht="24" customHeight="1">
      <c r="A197" s="49" t="s">
        <v>2907</v>
      </c>
      <c r="B197" s="50" t="s">
        <v>1174</v>
      </c>
      <c r="C197" s="49" t="s">
        <v>223</v>
      </c>
      <c r="D197" s="50" t="s">
        <v>2149</v>
      </c>
      <c r="E197" s="51" t="s">
        <v>974</v>
      </c>
      <c r="F197" s="51" t="s">
        <v>1001</v>
      </c>
      <c r="G197" s="51">
        <v>345</v>
      </c>
      <c r="H197" s="52">
        <v>37341</v>
      </c>
      <c r="I197" s="53">
        <v>16</v>
      </c>
      <c r="J197" s="54" t="s">
        <v>1040</v>
      </c>
    </row>
    <row r="198" spans="1:10" ht="24" customHeight="1">
      <c r="A198" s="49" t="s">
        <v>2907</v>
      </c>
      <c r="B198" s="50" t="s">
        <v>1174</v>
      </c>
      <c r="C198" s="49" t="s">
        <v>224</v>
      </c>
      <c r="D198" s="50" t="s">
        <v>2150</v>
      </c>
      <c r="E198" s="51" t="s">
        <v>941</v>
      </c>
      <c r="F198" s="51" t="s">
        <v>946</v>
      </c>
      <c r="G198" s="51">
        <v>105</v>
      </c>
      <c r="H198" s="52">
        <v>31882</v>
      </c>
      <c r="I198" s="53">
        <v>6</v>
      </c>
      <c r="J198" s="54" t="s">
        <v>2885</v>
      </c>
    </row>
    <row r="199" spans="1:10" ht="24" customHeight="1">
      <c r="A199" s="49" t="s">
        <v>2907</v>
      </c>
      <c r="B199" s="50" t="s">
        <v>1174</v>
      </c>
      <c r="C199" s="49" t="s">
        <v>225</v>
      </c>
      <c r="D199" s="50" t="s">
        <v>2151</v>
      </c>
      <c r="E199" s="51" t="s">
        <v>941</v>
      </c>
      <c r="F199" s="51" t="s">
        <v>946</v>
      </c>
      <c r="G199" s="51">
        <v>44</v>
      </c>
      <c r="H199" s="52">
        <v>24629</v>
      </c>
      <c r="I199" s="53">
        <v>5</v>
      </c>
      <c r="J199" s="54" t="s">
        <v>947</v>
      </c>
    </row>
    <row r="200" spans="1:10" ht="24" customHeight="1">
      <c r="A200" s="49" t="s">
        <v>2907</v>
      </c>
      <c r="B200" s="50" t="s">
        <v>1174</v>
      </c>
      <c r="C200" s="49" t="s">
        <v>226</v>
      </c>
      <c r="D200" s="50" t="s">
        <v>2152</v>
      </c>
      <c r="E200" s="51" t="s">
        <v>941</v>
      </c>
      <c r="F200" s="51" t="s">
        <v>942</v>
      </c>
      <c r="G200" s="51">
        <v>90</v>
      </c>
      <c r="H200" s="52">
        <v>41099</v>
      </c>
      <c r="I200" s="53">
        <v>9</v>
      </c>
      <c r="J200" s="54" t="s">
        <v>965</v>
      </c>
    </row>
    <row r="201" spans="1:10" ht="24" customHeight="1">
      <c r="A201" s="49" t="s">
        <v>2907</v>
      </c>
      <c r="B201" s="50" t="s">
        <v>1174</v>
      </c>
      <c r="C201" s="49" t="s">
        <v>227</v>
      </c>
      <c r="D201" s="50" t="s">
        <v>2153</v>
      </c>
      <c r="E201" s="51" t="s">
        <v>941</v>
      </c>
      <c r="F201" s="51" t="s">
        <v>968</v>
      </c>
      <c r="G201" s="51">
        <v>10</v>
      </c>
      <c r="H201" s="52">
        <v>9472</v>
      </c>
      <c r="I201" s="53">
        <v>2</v>
      </c>
      <c r="J201" s="54" t="s">
        <v>969</v>
      </c>
    </row>
    <row r="202" spans="1:10" ht="24" customHeight="1">
      <c r="A202" s="49" t="s">
        <v>2907</v>
      </c>
      <c r="B202" s="50" t="s">
        <v>1174</v>
      </c>
      <c r="C202" s="49" t="s">
        <v>228</v>
      </c>
      <c r="D202" s="50" t="s">
        <v>2154</v>
      </c>
      <c r="E202" s="51" t="s">
        <v>941</v>
      </c>
      <c r="F202" s="51" t="s">
        <v>946</v>
      </c>
      <c r="G202" s="51">
        <v>65</v>
      </c>
      <c r="H202" s="52">
        <v>44308</v>
      </c>
      <c r="I202" s="53">
        <v>6</v>
      </c>
      <c r="J202" s="54" t="s">
        <v>2885</v>
      </c>
    </row>
    <row r="203" spans="1:10" ht="24" customHeight="1">
      <c r="A203" s="49" t="s">
        <v>2907</v>
      </c>
      <c r="B203" s="50" t="s">
        <v>1174</v>
      </c>
      <c r="C203" s="49" t="s">
        <v>229</v>
      </c>
      <c r="D203" s="50" t="s">
        <v>2155</v>
      </c>
      <c r="E203" s="51" t="s">
        <v>941</v>
      </c>
      <c r="F203" s="51" t="s">
        <v>946</v>
      </c>
      <c r="G203" s="51">
        <v>60</v>
      </c>
      <c r="H203" s="52">
        <v>42369</v>
      </c>
      <c r="I203" s="53">
        <v>6</v>
      </c>
      <c r="J203" s="54" t="s">
        <v>2885</v>
      </c>
    </row>
    <row r="204" spans="1:10" ht="24" customHeight="1">
      <c r="A204" s="49" t="s">
        <v>2907</v>
      </c>
      <c r="B204" s="50" t="s">
        <v>1174</v>
      </c>
      <c r="C204" s="49" t="s">
        <v>230</v>
      </c>
      <c r="D204" s="50" t="s">
        <v>2156</v>
      </c>
      <c r="E204" s="51" t="s">
        <v>941</v>
      </c>
      <c r="F204" s="51" t="s">
        <v>946</v>
      </c>
      <c r="G204" s="51">
        <v>30</v>
      </c>
      <c r="H204" s="52">
        <v>15946</v>
      </c>
      <c r="I204" s="53">
        <v>5</v>
      </c>
      <c r="J204" s="54" t="s">
        <v>947</v>
      </c>
    </row>
    <row r="205" spans="1:10" ht="24" customHeight="1">
      <c r="A205" s="49" t="s">
        <v>2910</v>
      </c>
      <c r="B205" s="50" t="s">
        <v>1183</v>
      </c>
      <c r="C205" s="49" t="s">
        <v>231</v>
      </c>
      <c r="D205" s="50" t="s">
        <v>2157</v>
      </c>
      <c r="E205" s="51" t="s">
        <v>974</v>
      </c>
      <c r="F205" s="51" t="s">
        <v>1001</v>
      </c>
      <c r="G205" s="51">
        <v>314</v>
      </c>
      <c r="H205" s="52">
        <v>64636</v>
      </c>
      <c r="I205" s="53">
        <v>16</v>
      </c>
      <c r="J205" s="54" t="s">
        <v>1040</v>
      </c>
    </row>
    <row r="206" spans="1:10" ht="24" customHeight="1">
      <c r="A206" s="49" t="s">
        <v>2910</v>
      </c>
      <c r="B206" s="50" t="s">
        <v>1183</v>
      </c>
      <c r="C206" s="49" t="s">
        <v>232</v>
      </c>
      <c r="D206" s="50" t="s">
        <v>2158</v>
      </c>
      <c r="E206" s="51" t="s">
        <v>941</v>
      </c>
      <c r="F206" s="51" t="s">
        <v>968</v>
      </c>
      <c r="G206" s="51">
        <v>10</v>
      </c>
      <c r="H206" s="52">
        <v>14616</v>
      </c>
      <c r="I206" s="53">
        <v>2</v>
      </c>
      <c r="J206" s="54" t="s">
        <v>969</v>
      </c>
    </row>
    <row r="207" spans="1:10" ht="24" customHeight="1">
      <c r="A207" s="49" t="s">
        <v>2910</v>
      </c>
      <c r="B207" s="50" t="s">
        <v>1183</v>
      </c>
      <c r="C207" s="49" t="s">
        <v>233</v>
      </c>
      <c r="D207" s="50" t="s">
        <v>2159</v>
      </c>
      <c r="E207" s="51" t="s">
        <v>941</v>
      </c>
      <c r="F207" s="51" t="s">
        <v>946</v>
      </c>
      <c r="G207" s="51">
        <v>70</v>
      </c>
      <c r="H207" s="52">
        <v>45137</v>
      </c>
      <c r="I207" s="53">
        <v>6</v>
      </c>
      <c r="J207" s="54" t="s">
        <v>2885</v>
      </c>
    </row>
    <row r="208" spans="1:10" ht="24" customHeight="1">
      <c r="A208" s="49" t="s">
        <v>2910</v>
      </c>
      <c r="B208" s="50" t="s">
        <v>1183</v>
      </c>
      <c r="C208" s="49" t="s">
        <v>234</v>
      </c>
      <c r="D208" s="50" t="s">
        <v>2160</v>
      </c>
      <c r="E208" s="51" t="s">
        <v>941</v>
      </c>
      <c r="F208" s="51" t="s">
        <v>946</v>
      </c>
      <c r="G208" s="51">
        <v>33</v>
      </c>
      <c r="H208" s="52">
        <v>29368</v>
      </c>
      <c r="I208" s="53">
        <v>5</v>
      </c>
      <c r="J208" s="54" t="s">
        <v>947</v>
      </c>
    </row>
    <row r="209" spans="1:10" ht="24" customHeight="1">
      <c r="A209" s="49" t="s">
        <v>2910</v>
      </c>
      <c r="B209" s="50" t="s">
        <v>1188</v>
      </c>
      <c r="C209" s="49" t="s">
        <v>235</v>
      </c>
      <c r="D209" s="50" t="s">
        <v>2161</v>
      </c>
      <c r="E209" s="51" t="s">
        <v>2898</v>
      </c>
      <c r="F209" s="51" t="s">
        <v>938</v>
      </c>
      <c r="G209" s="51">
        <v>515</v>
      </c>
      <c r="H209" s="52">
        <v>221376</v>
      </c>
      <c r="I209" s="53">
        <v>18</v>
      </c>
      <c r="J209" s="54" t="s">
        <v>1959</v>
      </c>
    </row>
    <row r="210" spans="1:10" ht="24" customHeight="1">
      <c r="A210" s="49" t="s">
        <v>2910</v>
      </c>
      <c r="B210" s="50" t="s">
        <v>1188</v>
      </c>
      <c r="C210" s="49" t="s">
        <v>236</v>
      </c>
      <c r="D210" s="50" t="s">
        <v>2162</v>
      </c>
      <c r="E210" s="51" t="s">
        <v>941</v>
      </c>
      <c r="F210" s="51" t="s">
        <v>942</v>
      </c>
      <c r="G210" s="51">
        <v>20</v>
      </c>
      <c r="H210" s="52">
        <v>49296</v>
      </c>
      <c r="I210" s="53">
        <v>9</v>
      </c>
      <c r="J210" s="54" t="s">
        <v>965</v>
      </c>
    </row>
    <row r="211" spans="1:10" ht="24" customHeight="1">
      <c r="A211" s="49" t="s">
        <v>2910</v>
      </c>
      <c r="B211" s="50" t="s">
        <v>1188</v>
      </c>
      <c r="C211" s="49" t="s">
        <v>237</v>
      </c>
      <c r="D211" s="50" t="s">
        <v>2163</v>
      </c>
      <c r="E211" s="51" t="s">
        <v>941</v>
      </c>
      <c r="F211" s="51" t="s">
        <v>949</v>
      </c>
      <c r="G211" s="51">
        <v>63</v>
      </c>
      <c r="H211" s="52">
        <v>71853</v>
      </c>
      <c r="I211" s="53">
        <v>12</v>
      </c>
      <c r="J211" s="54" t="s">
        <v>2886</v>
      </c>
    </row>
    <row r="212" spans="1:10" ht="24" customHeight="1">
      <c r="A212" s="49" t="s">
        <v>2910</v>
      </c>
      <c r="B212" s="50" t="s">
        <v>1188</v>
      </c>
      <c r="C212" s="49" t="s">
        <v>238</v>
      </c>
      <c r="D212" s="50" t="s">
        <v>2164</v>
      </c>
      <c r="E212" s="51" t="s">
        <v>941</v>
      </c>
      <c r="F212" s="51" t="s">
        <v>949</v>
      </c>
      <c r="G212" s="51">
        <v>30</v>
      </c>
      <c r="H212" s="52">
        <v>72592</v>
      </c>
      <c r="I212" s="53">
        <v>12</v>
      </c>
      <c r="J212" s="54" t="s">
        <v>2886</v>
      </c>
    </row>
    <row r="213" spans="1:10" ht="24" customHeight="1">
      <c r="A213" s="49" t="s">
        <v>2910</v>
      </c>
      <c r="B213" s="50" t="s">
        <v>1188</v>
      </c>
      <c r="C213" s="49" t="s">
        <v>239</v>
      </c>
      <c r="D213" s="50" t="s">
        <v>2165</v>
      </c>
      <c r="E213" s="51" t="s">
        <v>941</v>
      </c>
      <c r="F213" s="51" t="s">
        <v>946</v>
      </c>
      <c r="G213" s="51">
        <v>54</v>
      </c>
      <c r="H213" s="52">
        <v>50310</v>
      </c>
      <c r="I213" s="53">
        <v>6</v>
      </c>
      <c r="J213" s="54" t="s">
        <v>2885</v>
      </c>
    </row>
    <row r="214" spans="1:10" ht="24" customHeight="1">
      <c r="A214" s="49" t="s">
        <v>2910</v>
      </c>
      <c r="B214" s="50" t="s">
        <v>1188</v>
      </c>
      <c r="C214" s="49" t="s">
        <v>240</v>
      </c>
      <c r="D214" s="50" t="s">
        <v>2166</v>
      </c>
      <c r="E214" s="51" t="s">
        <v>941</v>
      </c>
      <c r="F214" s="51" t="s">
        <v>942</v>
      </c>
      <c r="G214" s="51">
        <v>35</v>
      </c>
      <c r="H214" s="52">
        <v>59652</v>
      </c>
      <c r="I214" s="53">
        <v>10</v>
      </c>
      <c r="J214" s="54" t="s">
        <v>943</v>
      </c>
    </row>
    <row r="215" spans="1:10" ht="24" customHeight="1">
      <c r="A215" s="49" t="s">
        <v>2910</v>
      </c>
      <c r="B215" s="50" t="s">
        <v>1188</v>
      </c>
      <c r="C215" s="49" t="s">
        <v>241</v>
      </c>
      <c r="D215" s="50" t="s">
        <v>2167</v>
      </c>
      <c r="E215" s="51" t="s">
        <v>941</v>
      </c>
      <c r="F215" s="51" t="s">
        <v>968</v>
      </c>
      <c r="G215" s="51">
        <v>30</v>
      </c>
      <c r="H215" s="52">
        <v>11445</v>
      </c>
      <c r="I215" s="53">
        <v>2</v>
      </c>
      <c r="J215" s="54" t="s">
        <v>969</v>
      </c>
    </row>
    <row r="216" spans="1:10" ht="24" customHeight="1">
      <c r="A216" s="49" t="s">
        <v>2910</v>
      </c>
      <c r="B216" s="50" t="s">
        <v>1196</v>
      </c>
      <c r="C216" s="49" t="s">
        <v>242</v>
      </c>
      <c r="D216" s="50" t="s">
        <v>2168</v>
      </c>
      <c r="E216" s="51" t="s">
        <v>974</v>
      </c>
      <c r="F216" s="51" t="s">
        <v>1001</v>
      </c>
      <c r="G216" s="51">
        <v>380</v>
      </c>
      <c r="H216" s="52">
        <v>135687</v>
      </c>
      <c r="I216" s="53">
        <v>16</v>
      </c>
      <c r="J216" s="54" t="s">
        <v>1040</v>
      </c>
    </row>
    <row r="217" spans="1:10" ht="24" customHeight="1">
      <c r="A217" s="49" t="s">
        <v>2910</v>
      </c>
      <c r="B217" s="50" t="s">
        <v>1196</v>
      </c>
      <c r="C217" s="49" t="s">
        <v>243</v>
      </c>
      <c r="D217" s="50" t="s">
        <v>2169</v>
      </c>
      <c r="E217" s="51" t="s">
        <v>941</v>
      </c>
      <c r="F217" s="51" t="s">
        <v>946</v>
      </c>
      <c r="G217" s="51">
        <v>34</v>
      </c>
      <c r="H217" s="52">
        <v>84841</v>
      </c>
      <c r="I217" s="53">
        <v>7</v>
      </c>
      <c r="J217" s="54" t="s">
        <v>956</v>
      </c>
    </row>
    <row r="218" spans="1:10" ht="24" customHeight="1">
      <c r="A218" s="49" t="s">
        <v>2910</v>
      </c>
      <c r="B218" s="50" t="s">
        <v>1196</v>
      </c>
      <c r="C218" s="49" t="s">
        <v>244</v>
      </c>
      <c r="D218" s="50" t="s">
        <v>2170</v>
      </c>
      <c r="E218" s="51" t="s">
        <v>941</v>
      </c>
      <c r="F218" s="51" t="s">
        <v>949</v>
      </c>
      <c r="G218" s="51">
        <v>66</v>
      </c>
      <c r="H218" s="52">
        <v>76231</v>
      </c>
      <c r="I218" s="53">
        <v>12</v>
      </c>
      <c r="J218" s="54" t="s">
        <v>2886</v>
      </c>
    </row>
    <row r="219" spans="1:10" ht="24" customHeight="1">
      <c r="A219" s="49" t="s">
        <v>2910</v>
      </c>
      <c r="B219" s="50" t="s">
        <v>1196</v>
      </c>
      <c r="C219" s="49" t="s">
        <v>245</v>
      </c>
      <c r="D219" s="50" t="s">
        <v>2171</v>
      </c>
      <c r="E219" s="51" t="s">
        <v>941</v>
      </c>
      <c r="F219" s="51" t="s">
        <v>946</v>
      </c>
      <c r="G219" s="51">
        <v>30</v>
      </c>
      <c r="H219" s="52">
        <v>43693</v>
      </c>
      <c r="I219" s="53">
        <v>6</v>
      </c>
      <c r="J219" s="54" t="s">
        <v>2885</v>
      </c>
    </row>
    <row r="220" spans="1:10" ht="24" customHeight="1">
      <c r="A220" s="49" t="s">
        <v>2910</v>
      </c>
      <c r="B220" s="50" t="s">
        <v>1196</v>
      </c>
      <c r="C220" s="49" t="s">
        <v>246</v>
      </c>
      <c r="D220" s="50" t="s">
        <v>2172</v>
      </c>
      <c r="E220" s="51" t="s">
        <v>941</v>
      </c>
      <c r="F220" s="51" t="s">
        <v>946</v>
      </c>
      <c r="G220" s="51">
        <v>36</v>
      </c>
      <c r="H220" s="52">
        <v>32420</v>
      </c>
      <c r="I220" s="53">
        <v>6</v>
      </c>
      <c r="J220" s="54" t="s">
        <v>2885</v>
      </c>
    </row>
    <row r="221" spans="1:10" ht="24" customHeight="1">
      <c r="A221" s="49" t="s">
        <v>2910</v>
      </c>
      <c r="B221" s="50" t="s">
        <v>1196</v>
      </c>
      <c r="C221" s="49" t="s">
        <v>247</v>
      </c>
      <c r="D221" s="50" t="s">
        <v>2173</v>
      </c>
      <c r="E221" s="51" t="s">
        <v>941</v>
      </c>
      <c r="F221" s="51" t="s">
        <v>946</v>
      </c>
      <c r="G221" s="51">
        <v>31</v>
      </c>
      <c r="H221" s="52">
        <v>28935</v>
      </c>
      <c r="I221" s="53">
        <v>5</v>
      </c>
      <c r="J221" s="54" t="s">
        <v>947</v>
      </c>
    </row>
    <row r="222" spans="1:10" ht="24" customHeight="1">
      <c r="A222" s="49" t="s">
        <v>2910</v>
      </c>
      <c r="B222" s="50" t="s">
        <v>1196</v>
      </c>
      <c r="C222" s="49" t="s">
        <v>248</v>
      </c>
      <c r="D222" s="50" t="s">
        <v>2174</v>
      </c>
      <c r="E222" s="51" t="s">
        <v>941</v>
      </c>
      <c r="F222" s="51" t="s">
        <v>946</v>
      </c>
      <c r="G222" s="51">
        <v>36</v>
      </c>
      <c r="H222" s="52">
        <v>62129</v>
      </c>
      <c r="I222" s="53">
        <v>7</v>
      </c>
      <c r="J222" s="54" t="s">
        <v>956</v>
      </c>
    </row>
    <row r="223" spans="1:10" ht="24" customHeight="1">
      <c r="A223" s="49" t="s">
        <v>2910</v>
      </c>
      <c r="B223" s="50" t="s">
        <v>1196</v>
      </c>
      <c r="C223" s="49" t="s">
        <v>249</v>
      </c>
      <c r="D223" s="50" t="s">
        <v>2175</v>
      </c>
      <c r="E223" s="51" t="s">
        <v>941</v>
      </c>
      <c r="F223" s="51" t="s">
        <v>968</v>
      </c>
      <c r="G223" s="51">
        <v>30</v>
      </c>
      <c r="H223" s="52">
        <v>23109</v>
      </c>
      <c r="I223" s="51">
        <v>3</v>
      </c>
      <c r="J223" s="57" t="s">
        <v>1017</v>
      </c>
    </row>
    <row r="224" spans="1:10" ht="24" customHeight="1">
      <c r="A224" s="49" t="s">
        <v>2910</v>
      </c>
      <c r="B224" s="50" t="s">
        <v>1205</v>
      </c>
      <c r="C224" s="49" t="s">
        <v>250</v>
      </c>
      <c r="D224" s="50" t="s">
        <v>2176</v>
      </c>
      <c r="E224" s="51" t="s">
        <v>2898</v>
      </c>
      <c r="F224" s="51" t="s">
        <v>938</v>
      </c>
      <c r="G224" s="51">
        <v>524</v>
      </c>
      <c r="H224" s="52">
        <v>113344</v>
      </c>
      <c r="I224" s="53">
        <v>18</v>
      </c>
      <c r="J224" s="54" t="s">
        <v>1959</v>
      </c>
    </row>
    <row r="225" spans="1:10" ht="24" customHeight="1">
      <c r="A225" s="49" t="s">
        <v>2910</v>
      </c>
      <c r="B225" s="50" t="s">
        <v>1205</v>
      </c>
      <c r="C225" s="49" t="s">
        <v>251</v>
      </c>
      <c r="D225" s="50" t="s">
        <v>2177</v>
      </c>
      <c r="E225" s="51" t="s">
        <v>974</v>
      </c>
      <c r="F225" s="51" t="s">
        <v>975</v>
      </c>
      <c r="G225" s="51">
        <v>180</v>
      </c>
      <c r="H225" s="52">
        <v>58178</v>
      </c>
      <c r="I225" s="53">
        <v>15</v>
      </c>
      <c r="J225" s="54" t="s">
        <v>2887</v>
      </c>
    </row>
    <row r="226" spans="1:10" ht="24" customHeight="1">
      <c r="A226" s="49" t="s">
        <v>2910</v>
      </c>
      <c r="B226" s="50" t="s">
        <v>1205</v>
      </c>
      <c r="C226" s="49" t="s">
        <v>252</v>
      </c>
      <c r="D226" s="50" t="s">
        <v>2178</v>
      </c>
      <c r="E226" s="51" t="s">
        <v>941</v>
      </c>
      <c r="F226" s="51" t="s">
        <v>946</v>
      </c>
      <c r="G226" s="51">
        <v>30</v>
      </c>
      <c r="H226" s="52">
        <v>28808</v>
      </c>
      <c r="I226" s="53">
        <v>5</v>
      </c>
      <c r="J226" s="54" t="s">
        <v>947</v>
      </c>
    </row>
    <row r="227" spans="1:10" ht="24" customHeight="1">
      <c r="A227" s="49" t="s">
        <v>2910</v>
      </c>
      <c r="B227" s="50" t="s">
        <v>1205</v>
      </c>
      <c r="C227" s="49" t="s">
        <v>253</v>
      </c>
      <c r="D227" s="50" t="s">
        <v>2179</v>
      </c>
      <c r="E227" s="51" t="s">
        <v>941</v>
      </c>
      <c r="F227" s="51" t="s">
        <v>946</v>
      </c>
      <c r="G227" s="51">
        <v>45</v>
      </c>
      <c r="H227" s="52">
        <v>24964</v>
      </c>
      <c r="I227" s="53">
        <v>5</v>
      </c>
      <c r="J227" s="54" t="s">
        <v>947</v>
      </c>
    </row>
    <row r="228" spans="1:10" ht="24" customHeight="1">
      <c r="A228" s="49" t="s">
        <v>2910</v>
      </c>
      <c r="B228" s="50" t="s">
        <v>1205</v>
      </c>
      <c r="C228" s="49" t="s">
        <v>254</v>
      </c>
      <c r="D228" s="50" t="s">
        <v>2180</v>
      </c>
      <c r="E228" s="51" t="s">
        <v>941</v>
      </c>
      <c r="F228" s="51" t="s">
        <v>946</v>
      </c>
      <c r="G228" s="51">
        <v>30</v>
      </c>
      <c r="H228" s="52">
        <v>20572</v>
      </c>
      <c r="I228" s="53">
        <v>5</v>
      </c>
      <c r="J228" s="54" t="s">
        <v>947</v>
      </c>
    </row>
    <row r="229" spans="1:10" ht="24" customHeight="1">
      <c r="A229" s="49" t="s">
        <v>2910</v>
      </c>
      <c r="B229" s="50" t="s">
        <v>1205</v>
      </c>
      <c r="C229" s="49" t="s">
        <v>255</v>
      </c>
      <c r="D229" s="50" t="s">
        <v>2181</v>
      </c>
      <c r="E229" s="51" t="s">
        <v>941</v>
      </c>
      <c r="F229" s="51" t="s">
        <v>946</v>
      </c>
      <c r="G229" s="51">
        <v>30</v>
      </c>
      <c r="H229" s="52">
        <v>17477</v>
      </c>
      <c r="I229" s="53">
        <v>5</v>
      </c>
      <c r="J229" s="54" t="s">
        <v>947</v>
      </c>
    </row>
    <row r="230" spans="1:10" ht="24" customHeight="1">
      <c r="A230" s="49" t="s">
        <v>2910</v>
      </c>
      <c r="B230" s="50" t="s">
        <v>1205</v>
      </c>
      <c r="C230" s="49" t="s">
        <v>256</v>
      </c>
      <c r="D230" s="50" t="s">
        <v>2182</v>
      </c>
      <c r="E230" s="51" t="s">
        <v>941</v>
      </c>
      <c r="F230" s="51" t="s">
        <v>949</v>
      </c>
      <c r="G230" s="51">
        <v>60</v>
      </c>
      <c r="H230" s="52">
        <v>55070</v>
      </c>
      <c r="I230" s="53">
        <v>12</v>
      </c>
      <c r="J230" s="54" t="s">
        <v>2886</v>
      </c>
    </row>
    <row r="231" spans="1:10" ht="24" customHeight="1">
      <c r="A231" s="49" t="s">
        <v>2910</v>
      </c>
      <c r="B231" s="50" t="s">
        <v>1205</v>
      </c>
      <c r="C231" s="49" t="s">
        <v>257</v>
      </c>
      <c r="D231" s="50" t="s">
        <v>2183</v>
      </c>
      <c r="E231" s="51" t="s">
        <v>941</v>
      </c>
      <c r="F231" s="51" t="s">
        <v>946</v>
      </c>
      <c r="G231" s="51">
        <v>30</v>
      </c>
      <c r="H231" s="52">
        <v>22836</v>
      </c>
      <c r="I231" s="53">
        <v>5</v>
      </c>
      <c r="J231" s="54" t="s">
        <v>947</v>
      </c>
    </row>
    <row r="232" spans="1:10" ht="24" customHeight="1">
      <c r="A232" s="49" t="s">
        <v>2910</v>
      </c>
      <c r="B232" s="50" t="s">
        <v>1205</v>
      </c>
      <c r="C232" s="49" t="s">
        <v>258</v>
      </c>
      <c r="D232" s="50" t="s">
        <v>2184</v>
      </c>
      <c r="E232" s="51" t="s">
        <v>941</v>
      </c>
      <c r="F232" s="51" t="s">
        <v>946</v>
      </c>
      <c r="G232" s="51">
        <v>30</v>
      </c>
      <c r="H232" s="52">
        <v>25975</v>
      </c>
      <c r="I232" s="53">
        <v>5</v>
      </c>
      <c r="J232" s="54" t="s">
        <v>947</v>
      </c>
    </row>
    <row r="233" spans="1:10" ht="24" customHeight="1">
      <c r="A233" s="49" t="s">
        <v>2910</v>
      </c>
      <c r="B233" s="50" t="s">
        <v>1205</v>
      </c>
      <c r="C233" s="49" t="s">
        <v>259</v>
      </c>
      <c r="D233" s="50" t="s">
        <v>2185</v>
      </c>
      <c r="E233" s="51" t="s">
        <v>941</v>
      </c>
      <c r="F233" s="51" t="s">
        <v>946</v>
      </c>
      <c r="G233" s="51">
        <v>46</v>
      </c>
      <c r="H233" s="52">
        <v>21458</v>
      </c>
      <c r="I233" s="53">
        <v>5</v>
      </c>
      <c r="J233" s="54" t="s">
        <v>947</v>
      </c>
    </row>
    <row r="234" spans="1:10" ht="24" customHeight="1">
      <c r="A234" s="49" t="s">
        <v>2910</v>
      </c>
      <c r="B234" s="50" t="s">
        <v>1205</v>
      </c>
      <c r="C234" s="49" t="s">
        <v>260</v>
      </c>
      <c r="D234" s="50" t="s">
        <v>2186</v>
      </c>
      <c r="E234" s="51" t="s">
        <v>941</v>
      </c>
      <c r="F234" s="51" t="s">
        <v>946</v>
      </c>
      <c r="G234" s="51">
        <v>30</v>
      </c>
      <c r="H234" s="52">
        <v>23636</v>
      </c>
      <c r="I234" s="53">
        <v>5</v>
      </c>
      <c r="J234" s="54" t="s">
        <v>947</v>
      </c>
    </row>
    <row r="235" spans="1:10" ht="24" customHeight="1">
      <c r="A235" s="49" t="s">
        <v>2910</v>
      </c>
      <c r="B235" s="50" t="s">
        <v>1205</v>
      </c>
      <c r="C235" s="49" t="s">
        <v>261</v>
      </c>
      <c r="D235" s="50" t="s">
        <v>2187</v>
      </c>
      <c r="E235" s="51" t="s">
        <v>941</v>
      </c>
      <c r="F235" s="51" t="s">
        <v>942</v>
      </c>
      <c r="G235" s="51">
        <v>46</v>
      </c>
      <c r="H235" s="52">
        <v>41867</v>
      </c>
      <c r="I235" s="53">
        <v>9</v>
      </c>
      <c r="J235" s="54" t="s">
        <v>965</v>
      </c>
    </row>
    <row r="236" spans="1:10" ht="24" customHeight="1">
      <c r="A236" s="49" t="s">
        <v>2910</v>
      </c>
      <c r="B236" s="50" t="s">
        <v>1205</v>
      </c>
      <c r="C236" s="49" t="s">
        <v>262</v>
      </c>
      <c r="D236" s="50" t="s">
        <v>2188</v>
      </c>
      <c r="E236" s="51" t="s">
        <v>941</v>
      </c>
      <c r="F236" s="51" t="s">
        <v>968</v>
      </c>
      <c r="G236" s="51">
        <v>10</v>
      </c>
      <c r="H236" s="52">
        <v>11006</v>
      </c>
      <c r="I236" s="53">
        <v>2</v>
      </c>
      <c r="J236" s="54" t="s">
        <v>969</v>
      </c>
    </row>
    <row r="237" spans="1:10" ht="24" customHeight="1">
      <c r="A237" s="49" t="s">
        <v>2910</v>
      </c>
      <c r="B237" s="50" t="s">
        <v>1205</v>
      </c>
      <c r="C237" s="49" t="s">
        <v>263</v>
      </c>
      <c r="D237" s="50" t="s">
        <v>2189</v>
      </c>
      <c r="E237" s="51" t="s">
        <v>941</v>
      </c>
      <c r="F237" s="51" t="s">
        <v>946</v>
      </c>
      <c r="G237" s="51">
        <v>30</v>
      </c>
      <c r="H237" s="52">
        <v>30124</v>
      </c>
      <c r="I237" s="53">
        <v>6</v>
      </c>
      <c r="J237" s="54" t="s">
        <v>2885</v>
      </c>
    </row>
    <row r="238" spans="1:10" ht="24" customHeight="1">
      <c r="A238" s="49" t="s">
        <v>2910</v>
      </c>
      <c r="B238" s="50" t="s">
        <v>1205</v>
      </c>
      <c r="C238" s="49" t="s">
        <v>264</v>
      </c>
      <c r="D238" s="50" t="s">
        <v>2190</v>
      </c>
      <c r="E238" s="51" t="s">
        <v>941</v>
      </c>
      <c r="F238" s="51" t="s">
        <v>968</v>
      </c>
      <c r="G238" s="51">
        <v>10</v>
      </c>
      <c r="H238" s="52">
        <v>13942</v>
      </c>
      <c r="I238" s="53">
        <v>2</v>
      </c>
      <c r="J238" s="54" t="s">
        <v>969</v>
      </c>
    </row>
    <row r="239" spans="1:10" ht="24" customHeight="1">
      <c r="A239" s="49" t="s">
        <v>2910</v>
      </c>
      <c r="B239" s="50" t="s">
        <v>1205</v>
      </c>
      <c r="C239" s="49" t="s">
        <v>265</v>
      </c>
      <c r="D239" s="50" t="s">
        <v>2191</v>
      </c>
      <c r="E239" s="51" t="s">
        <v>941</v>
      </c>
      <c r="F239" s="51" t="s">
        <v>968</v>
      </c>
      <c r="G239" s="51">
        <v>10</v>
      </c>
      <c r="H239" s="52">
        <v>5800</v>
      </c>
      <c r="I239" s="53">
        <v>2</v>
      </c>
      <c r="J239" s="54" t="s">
        <v>969</v>
      </c>
    </row>
    <row r="240" spans="1:10" ht="24" customHeight="1">
      <c r="A240" s="49" t="s">
        <v>2910</v>
      </c>
      <c r="B240" s="50" t="s">
        <v>1223</v>
      </c>
      <c r="C240" s="49" t="s">
        <v>266</v>
      </c>
      <c r="D240" s="50" t="s">
        <v>2192</v>
      </c>
      <c r="E240" s="51" t="s">
        <v>974</v>
      </c>
      <c r="F240" s="51" t="s">
        <v>1001</v>
      </c>
      <c r="G240" s="51">
        <v>536</v>
      </c>
      <c r="H240" s="52">
        <v>132292</v>
      </c>
      <c r="I240" s="53">
        <v>17</v>
      </c>
      <c r="J240" s="54" t="s">
        <v>1002</v>
      </c>
    </row>
    <row r="241" spans="1:10" ht="24" customHeight="1">
      <c r="A241" s="49" t="s">
        <v>2910</v>
      </c>
      <c r="B241" s="50" t="s">
        <v>1223</v>
      </c>
      <c r="C241" s="49" t="s">
        <v>267</v>
      </c>
      <c r="D241" s="50" t="s">
        <v>2193</v>
      </c>
      <c r="E241" s="51" t="s">
        <v>974</v>
      </c>
      <c r="F241" s="51" t="s">
        <v>975</v>
      </c>
      <c r="G241" s="51">
        <v>258</v>
      </c>
      <c r="H241" s="52">
        <v>49696</v>
      </c>
      <c r="I241" s="53">
        <v>15</v>
      </c>
      <c r="J241" s="54" t="s">
        <v>2887</v>
      </c>
    </row>
    <row r="242" spans="1:10" ht="24" customHeight="1">
      <c r="A242" s="49" t="s">
        <v>2910</v>
      </c>
      <c r="B242" s="50" t="s">
        <v>1223</v>
      </c>
      <c r="C242" s="49" t="s">
        <v>268</v>
      </c>
      <c r="D242" s="50" t="s">
        <v>2194</v>
      </c>
      <c r="E242" s="51" t="s">
        <v>941</v>
      </c>
      <c r="F242" s="51" t="s">
        <v>946</v>
      </c>
      <c r="G242" s="51">
        <v>66</v>
      </c>
      <c r="H242" s="52">
        <v>47269</v>
      </c>
      <c r="I242" s="53">
        <v>6</v>
      </c>
      <c r="J242" s="54" t="s">
        <v>2885</v>
      </c>
    </row>
    <row r="243" spans="1:10" ht="24" customHeight="1">
      <c r="A243" s="49" t="s">
        <v>2910</v>
      </c>
      <c r="B243" s="50" t="s">
        <v>1223</v>
      </c>
      <c r="C243" s="49" t="s">
        <v>269</v>
      </c>
      <c r="D243" s="50" t="s">
        <v>2195</v>
      </c>
      <c r="E243" s="51" t="s">
        <v>941</v>
      </c>
      <c r="F243" s="51" t="s">
        <v>949</v>
      </c>
      <c r="G243" s="51">
        <v>123</v>
      </c>
      <c r="H243" s="52">
        <v>57001</v>
      </c>
      <c r="I243" s="53">
        <v>13</v>
      </c>
      <c r="J243" s="54" t="s">
        <v>2884</v>
      </c>
    </row>
    <row r="244" spans="1:10" ht="24" customHeight="1">
      <c r="A244" s="49" t="s">
        <v>2910</v>
      </c>
      <c r="B244" s="50" t="s">
        <v>1223</v>
      </c>
      <c r="C244" s="49" t="s">
        <v>270</v>
      </c>
      <c r="D244" s="50" t="s">
        <v>2196</v>
      </c>
      <c r="E244" s="51" t="s">
        <v>941</v>
      </c>
      <c r="F244" s="51" t="s">
        <v>949</v>
      </c>
      <c r="G244" s="51">
        <v>154</v>
      </c>
      <c r="H244" s="52">
        <v>67873</v>
      </c>
      <c r="I244" s="53">
        <v>13</v>
      </c>
      <c r="J244" s="54" t="s">
        <v>2884</v>
      </c>
    </row>
    <row r="245" spans="1:10" ht="24" customHeight="1">
      <c r="A245" s="49" t="s">
        <v>2910</v>
      </c>
      <c r="B245" s="50" t="s">
        <v>1223</v>
      </c>
      <c r="C245" s="49" t="s">
        <v>271</v>
      </c>
      <c r="D245" s="50" t="s">
        <v>2197</v>
      </c>
      <c r="E245" s="51" t="s">
        <v>941</v>
      </c>
      <c r="F245" s="51" t="s">
        <v>946</v>
      </c>
      <c r="G245" s="51">
        <v>53</v>
      </c>
      <c r="H245" s="52">
        <v>30911</v>
      </c>
      <c r="I245" s="53">
        <v>6</v>
      </c>
      <c r="J245" s="54" t="s">
        <v>2885</v>
      </c>
    </row>
    <row r="246" spans="1:10" ht="24" customHeight="1">
      <c r="A246" s="49" t="s">
        <v>2910</v>
      </c>
      <c r="B246" s="50" t="s">
        <v>1223</v>
      </c>
      <c r="C246" s="49" t="s">
        <v>272</v>
      </c>
      <c r="D246" s="50" t="s">
        <v>2198</v>
      </c>
      <c r="E246" s="51" t="s">
        <v>941</v>
      </c>
      <c r="F246" s="51" t="s">
        <v>946</v>
      </c>
      <c r="G246" s="51">
        <v>31</v>
      </c>
      <c r="H246" s="52">
        <v>22358</v>
      </c>
      <c r="I246" s="53">
        <v>5</v>
      </c>
      <c r="J246" s="54" t="s">
        <v>947</v>
      </c>
    </row>
    <row r="247" spans="1:10" ht="24" customHeight="1">
      <c r="A247" s="49" t="s">
        <v>2910</v>
      </c>
      <c r="B247" s="50" t="s">
        <v>1223</v>
      </c>
      <c r="C247" s="49" t="s">
        <v>273</v>
      </c>
      <c r="D247" s="50" t="s">
        <v>2199</v>
      </c>
      <c r="E247" s="51" t="s">
        <v>941</v>
      </c>
      <c r="F247" s="51" t="s">
        <v>968</v>
      </c>
      <c r="G247" s="51">
        <v>30</v>
      </c>
      <c r="H247" s="52">
        <v>14838</v>
      </c>
      <c r="I247" s="53">
        <v>2</v>
      </c>
      <c r="J247" s="54" t="s">
        <v>969</v>
      </c>
    </row>
    <row r="248" spans="1:10" ht="24" customHeight="1">
      <c r="A248" s="49" t="s">
        <v>2910</v>
      </c>
      <c r="B248" s="50" t="s">
        <v>1223</v>
      </c>
      <c r="C248" s="49" t="s">
        <v>274</v>
      </c>
      <c r="D248" s="50" t="s">
        <v>2200</v>
      </c>
      <c r="E248" s="51" t="s">
        <v>941</v>
      </c>
      <c r="F248" s="51" t="s">
        <v>968</v>
      </c>
      <c r="G248" s="51">
        <v>30</v>
      </c>
      <c r="H248" s="52">
        <v>18267</v>
      </c>
      <c r="I248" s="51">
        <v>3</v>
      </c>
      <c r="J248" s="57" t="s">
        <v>1017</v>
      </c>
    </row>
    <row r="249" spans="1:10" ht="24" customHeight="1">
      <c r="A249" s="49" t="s">
        <v>2910</v>
      </c>
      <c r="B249" s="50" t="s">
        <v>1223</v>
      </c>
      <c r="C249" s="49" t="s">
        <v>275</v>
      </c>
      <c r="D249" s="50" t="s">
        <v>2201</v>
      </c>
      <c r="E249" s="51" t="s">
        <v>941</v>
      </c>
      <c r="F249" s="51" t="s">
        <v>946</v>
      </c>
      <c r="G249" s="51">
        <v>30</v>
      </c>
      <c r="H249" s="52">
        <v>20580</v>
      </c>
      <c r="I249" s="53">
        <v>5</v>
      </c>
      <c r="J249" s="54" t="s">
        <v>947</v>
      </c>
    </row>
    <row r="250" spans="1:10" ht="24" customHeight="1">
      <c r="A250" s="49" t="s">
        <v>2910</v>
      </c>
      <c r="B250" s="50" t="s">
        <v>1223</v>
      </c>
      <c r="C250" s="49" t="s">
        <v>276</v>
      </c>
      <c r="D250" s="50" t="s">
        <v>2202</v>
      </c>
      <c r="E250" s="51" t="s">
        <v>941</v>
      </c>
      <c r="F250" s="51" t="s">
        <v>946</v>
      </c>
      <c r="G250" s="51">
        <v>35</v>
      </c>
      <c r="H250" s="52">
        <v>25676</v>
      </c>
      <c r="I250" s="53">
        <v>5</v>
      </c>
      <c r="J250" s="54" t="s">
        <v>947</v>
      </c>
    </row>
    <row r="251" spans="1:10" ht="24" customHeight="1">
      <c r="A251" s="49" t="s">
        <v>2910</v>
      </c>
      <c r="B251" s="50" t="s">
        <v>1235</v>
      </c>
      <c r="C251" s="49" t="s">
        <v>277</v>
      </c>
      <c r="D251" s="50" t="s">
        <v>2203</v>
      </c>
      <c r="E251" s="51" t="s">
        <v>2898</v>
      </c>
      <c r="F251" s="51" t="s">
        <v>938</v>
      </c>
      <c r="G251" s="51">
        <v>700</v>
      </c>
      <c r="H251" s="52">
        <v>127193</v>
      </c>
      <c r="I251" s="53">
        <v>18</v>
      </c>
      <c r="J251" s="54" t="s">
        <v>1959</v>
      </c>
    </row>
    <row r="252" spans="1:10" ht="24" customHeight="1">
      <c r="A252" s="49" t="s">
        <v>2910</v>
      </c>
      <c r="B252" s="50" t="s">
        <v>1235</v>
      </c>
      <c r="C252" s="49" t="s">
        <v>278</v>
      </c>
      <c r="D252" s="50" t="s">
        <v>2204</v>
      </c>
      <c r="E252" s="51" t="s">
        <v>974</v>
      </c>
      <c r="F252" s="51" t="s">
        <v>975</v>
      </c>
      <c r="G252" s="51">
        <v>315</v>
      </c>
      <c r="H252" s="52">
        <v>58695</v>
      </c>
      <c r="I252" s="53">
        <v>15</v>
      </c>
      <c r="J252" s="54" t="s">
        <v>2887</v>
      </c>
    </row>
    <row r="253" spans="1:10" ht="24" customHeight="1">
      <c r="A253" s="49" t="s">
        <v>2910</v>
      </c>
      <c r="B253" s="50" t="s">
        <v>1235</v>
      </c>
      <c r="C253" s="49" t="s">
        <v>279</v>
      </c>
      <c r="D253" s="50" t="s">
        <v>2205</v>
      </c>
      <c r="E253" s="51" t="s">
        <v>941</v>
      </c>
      <c r="F253" s="51" t="s">
        <v>942</v>
      </c>
      <c r="G253" s="51">
        <v>80</v>
      </c>
      <c r="H253" s="52">
        <v>51606</v>
      </c>
      <c r="I253" s="53">
        <v>10</v>
      </c>
      <c r="J253" s="54" t="s">
        <v>943</v>
      </c>
    </row>
    <row r="254" spans="1:10" ht="24" customHeight="1">
      <c r="A254" s="49" t="s">
        <v>2910</v>
      </c>
      <c r="B254" s="50" t="s">
        <v>1235</v>
      </c>
      <c r="C254" s="49" t="s">
        <v>280</v>
      </c>
      <c r="D254" s="50" t="s">
        <v>2206</v>
      </c>
      <c r="E254" s="51" t="s">
        <v>941</v>
      </c>
      <c r="F254" s="51" t="s">
        <v>946</v>
      </c>
      <c r="G254" s="51">
        <v>69</v>
      </c>
      <c r="H254" s="52">
        <v>34834</v>
      </c>
      <c r="I254" s="53">
        <v>6</v>
      </c>
      <c r="J254" s="54" t="s">
        <v>2885</v>
      </c>
    </row>
    <row r="255" spans="1:10" ht="24" customHeight="1">
      <c r="A255" s="49" t="s">
        <v>2910</v>
      </c>
      <c r="B255" s="50" t="s">
        <v>1235</v>
      </c>
      <c r="C255" s="49" t="s">
        <v>281</v>
      </c>
      <c r="D255" s="50" t="s">
        <v>2207</v>
      </c>
      <c r="E255" s="51" t="s">
        <v>941</v>
      </c>
      <c r="F255" s="51" t="s">
        <v>946</v>
      </c>
      <c r="G255" s="51">
        <v>49</v>
      </c>
      <c r="H255" s="52">
        <v>25932</v>
      </c>
      <c r="I255" s="53">
        <v>5</v>
      </c>
      <c r="J255" s="54" t="s">
        <v>947</v>
      </c>
    </row>
    <row r="256" spans="1:10" ht="24" customHeight="1">
      <c r="A256" s="49" t="s">
        <v>2910</v>
      </c>
      <c r="B256" s="50" t="s">
        <v>1235</v>
      </c>
      <c r="C256" s="49" t="s">
        <v>282</v>
      </c>
      <c r="D256" s="50" t="s">
        <v>2208</v>
      </c>
      <c r="E256" s="51" t="s">
        <v>941</v>
      </c>
      <c r="F256" s="51" t="s">
        <v>946</v>
      </c>
      <c r="G256" s="51">
        <v>24</v>
      </c>
      <c r="H256" s="52">
        <v>10045</v>
      </c>
      <c r="I256" s="53">
        <v>5</v>
      </c>
      <c r="J256" s="54" t="s">
        <v>947</v>
      </c>
    </row>
    <row r="257" spans="1:10" ht="24" customHeight="1">
      <c r="A257" s="49" t="s">
        <v>2910</v>
      </c>
      <c r="B257" s="50" t="s">
        <v>1235</v>
      </c>
      <c r="C257" s="49" t="s">
        <v>283</v>
      </c>
      <c r="D257" s="50" t="s">
        <v>2209</v>
      </c>
      <c r="E257" s="51" t="s">
        <v>941</v>
      </c>
      <c r="F257" s="51" t="s">
        <v>946</v>
      </c>
      <c r="G257" s="51">
        <v>34</v>
      </c>
      <c r="H257" s="52">
        <v>26278</v>
      </c>
      <c r="I257" s="53">
        <v>5</v>
      </c>
      <c r="J257" s="54" t="s">
        <v>947</v>
      </c>
    </row>
    <row r="258" spans="1:10" ht="24" customHeight="1">
      <c r="A258" s="49" t="s">
        <v>2910</v>
      </c>
      <c r="B258" s="50" t="s">
        <v>1235</v>
      </c>
      <c r="C258" s="49" t="s">
        <v>284</v>
      </c>
      <c r="D258" s="50" t="s">
        <v>2210</v>
      </c>
      <c r="E258" s="51" t="s">
        <v>941</v>
      </c>
      <c r="F258" s="51" t="s">
        <v>968</v>
      </c>
      <c r="G258" s="51">
        <v>15</v>
      </c>
      <c r="H258" s="52">
        <v>5555</v>
      </c>
      <c r="I258" s="53">
        <v>2</v>
      </c>
      <c r="J258" s="54" t="s">
        <v>969</v>
      </c>
    </row>
    <row r="259" spans="1:10" ht="24" customHeight="1">
      <c r="A259" s="49" t="s">
        <v>2910</v>
      </c>
      <c r="B259" s="50" t="s">
        <v>1235</v>
      </c>
      <c r="C259" s="49" t="s">
        <v>285</v>
      </c>
      <c r="D259" s="50" t="s">
        <v>2211</v>
      </c>
      <c r="E259" s="51" t="s">
        <v>941</v>
      </c>
      <c r="F259" s="51" t="s">
        <v>968</v>
      </c>
      <c r="G259" s="51">
        <v>20</v>
      </c>
      <c r="H259" s="52">
        <v>8143</v>
      </c>
      <c r="I259" s="53">
        <v>2</v>
      </c>
      <c r="J259" s="54" t="s">
        <v>969</v>
      </c>
    </row>
    <row r="260" spans="1:10" ht="24" customHeight="1">
      <c r="A260" s="49" t="s">
        <v>2910</v>
      </c>
      <c r="B260" s="50" t="s">
        <v>1235</v>
      </c>
      <c r="C260" s="49" t="s">
        <v>286</v>
      </c>
      <c r="D260" s="50" t="s">
        <v>2911</v>
      </c>
      <c r="E260" s="51" t="s">
        <v>941</v>
      </c>
      <c r="F260" s="51" t="s">
        <v>946</v>
      </c>
      <c r="G260" s="51">
        <v>55</v>
      </c>
      <c r="H260" s="52">
        <v>18643</v>
      </c>
      <c r="I260" s="53">
        <v>5</v>
      </c>
      <c r="J260" s="54" t="s">
        <v>947</v>
      </c>
    </row>
    <row r="261" spans="1:10" ht="24" customHeight="1">
      <c r="A261" s="49" t="s">
        <v>2910</v>
      </c>
      <c r="B261" s="50" t="s">
        <v>1235</v>
      </c>
      <c r="C261" s="49" t="s">
        <v>287</v>
      </c>
      <c r="D261" s="50" t="s">
        <v>2212</v>
      </c>
      <c r="E261" s="51" t="s">
        <v>941</v>
      </c>
      <c r="F261" s="51" t="s">
        <v>946</v>
      </c>
      <c r="G261" s="51">
        <v>35</v>
      </c>
      <c r="H261" s="52">
        <v>43395</v>
      </c>
      <c r="I261" s="53">
        <v>6</v>
      </c>
      <c r="J261" s="54" t="s">
        <v>2885</v>
      </c>
    </row>
    <row r="262" spans="1:10" ht="24" customHeight="1">
      <c r="A262" s="49" t="s">
        <v>2910</v>
      </c>
      <c r="B262" s="50" t="s">
        <v>1235</v>
      </c>
      <c r="C262" s="49" t="s">
        <v>288</v>
      </c>
      <c r="D262" s="50" t="s">
        <v>2912</v>
      </c>
      <c r="E262" s="51" t="s">
        <v>941</v>
      </c>
      <c r="F262" s="51" t="s">
        <v>946</v>
      </c>
      <c r="G262" s="51">
        <v>39</v>
      </c>
      <c r="H262" s="52">
        <v>15383</v>
      </c>
      <c r="I262" s="53">
        <v>5</v>
      </c>
      <c r="J262" s="54" t="s">
        <v>947</v>
      </c>
    </row>
    <row r="263" spans="1:10" ht="24" customHeight="1">
      <c r="A263" s="49" t="s">
        <v>2910</v>
      </c>
      <c r="B263" s="50" t="s">
        <v>1248</v>
      </c>
      <c r="C263" s="49" t="s">
        <v>289</v>
      </c>
      <c r="D263" s="50" t="s">
        <v>2213</v>
      </c>
      <c r="E263" s="51" t="s">
        <v>974</v>
      </c>
      <c r="F263" s="51" t="s">
        <v>1001</v>
      </c>
      <c r="G263" s="51">
        <v>280</v>
      </c>
      <c r="H263" s="52">
        <v>42283</v>
      </c>
      <c r="I263" s="53">
        <v>16</v>
      </c>
      <c r="J263" s="54" t="s">
        <v>1040</v>
      </c>
    </row>
    <row r="264" spans="1:10" ht="24" customHeight="1">
      <c r="A264" s="49" t="s">
        <v>2910</v>
      </c>
      <c r="B264" s="50" t="s">
        <v>1248</v>
      </c>
      <c r="C264" s="49" t="s">
        <v>290</v>
      </c>
      <c r="D264" s="50" t="s">
        <v>2214</v>
      </c>
      <c r="E264" s="51" t="s">
        <v>974</v>
      </c>
      <c r="F264" s="51" t="s">
        <v>975</v>
      </c>
      <c r="G264" s="51">
        <v>190</v>
      </c>
      <c r="H264" s="52">
        <v>39072</v>
      </c>
      <c r="I264" s="53">
        <v>14</v>
      </c>
      <c r="J264" s="54" t="s">
        <v>2888</v>
      </c>
    </row>
    <row r="265" spans="1:10" ht="24" customHeight="1">
      <c r="A265" s="49" t="s">
        <v>2910</v>
      </c>
      <c r="B265" s="50" t="s">
        <v>1248</v>
      </c>
      <c r="C265" s="49" t="s">
        <v>291</v>
      </c>
      <c r="D265" s="50" t="s">
        <v>2215</v>
      </c>
      <c r="E265" s="51" t="s">
        <v>941</v>
      </c>
      <c r="F265" s="51" t="s">
        <v>946</v>
      </c>
      <c r="G265" s="51">
        <v>30</v>
      </c>
      <c r="H265" s="52">
        <v>21714</v>
      </c>
      <c r="I265" s="53">
        <v>5</v>
      </c>
      <c r="J265" s="54" t="s">
        <v>947</v>
      </c>
    </row>
    <row r="266" spans="1:10" ht="24" customHeight="1">
      <c r="A266" s="49" t="s">
        <v>2910</v>
      </c>
      <c r="B266" s="50" t="s">
        <v>1248</v>
      </c>
      <c r="C266" s="49" t="s">
        <v>292</v>
      </c>
      <c r="D266" s="50" t="s">
        <v>2216</v>
      </c>
      <c r="E266" s="51" t="s">
        <v>941</v>
      </c>
      <c r="F266" s="51" t="s">
        <v>946</v>
      </c>
      <c r="G266" s="51">
        <v>30</v>
      </c>
      <c r="H266" s="52">
        <v>19762</v>
      </c>
      <c r="I266" s="53">
        <v>5</v>
      </c>
      <c r="J266" s="54" t="s">
        <v>947</v>
      </c>
    </row>
    <row r="267" spans="1:10" ht="24" customHeight="1">
      <c r="A267" s="49" t="s">
        <v>2910</v>
      </c>
      <c r="B267" s="50" t="s">
        <v>1248</v>
      </c>
      <c r="C267" s="49" t="s">
        <v>293</v>
      </c>
      <c r="D267" s="50" t="s">
        <v>2217</v>
      </c>
      <c r="E267" s="51" t="s">
        <v>941</v>
      </c>
      <c r="F267" s="51" t="s">
        <v>968</v>
      </c>
      <c r="G267" s="51">
        <v>28</v>
      </c>
      <c r="H267" s="52">
        <v>11747</v>
      </c>
      <c r="I267" s="53">
        <v>2</v>
      </c>
      <c r="J267" s="54" t="s">
        <v>969</v>
      </c>
    </row>
    <row r="268" spans="1:10" ht="24" customHeight="1">
      <c r="A268" s="49" t="s">
        <v>2910</v>
      </c>
      <c r="B268" s="50" t="s">
        <v>1248</v>
      </c>
      <c r="C268" s="49" t="s">
        <v>294</v>
      </c>
      <c r="D268" s="50" t="s">
        <v>2218</v>
      </c>
      <c r="E268" s="51" t="s">
        <v>941</v>
      </c>
      <c r="F268" s="51" t="s">
        <v>946</v>
      </c>
      <c r="G268" s="51">
        <v>32</v>
      </c>
      <c r="H268" s="52">
        <v>9207</v>
      </c>
      <c r="I268" s="53">
        <v>5</v>
      </c>
      <c r="J268" s="54" t="s">
        <v>947</v>
      </c>
    </row>
    <row r="269" spans="1:10" ht="24" customHeight="1">
      <c r="A269" s="49" t="s">
        <v>2910</v>
      </c>
      <c r="B269" s="50" t="s">
        <v>1255</v>
      </c>
      <c r="C269" s="49" t="s">
        <v>295</v>
      </c>
      <c r="D269" s="50" t="s">
        <v>2219</v>
      </c>
      <c r="E269" s="51" t="s">
        <v>974</v>
      </c>
      <c r="F269" s="51" t="s">
        <v>1001</v>
      </c>
      <c r="G269" s="51">
        <v>324</v>
      </c>
      <c r="H269" s="52">
        <v>41399</v>
      </c>
      <c r="I269" s="53">
        <v>16</v>
      </c>
      <c r="J269" s="54" t="s">
        <v>1040</v>
      </c>
    </row>
    <row r="270" spans="1:10" ht="24" customHeight="1">
      <c r="A270" s="49" t="s">
        <v>2910</v>
      </c>
      <c r="B270" s="50" t="s">
        <v>1255</v>
      </c>
      <c r="C270" s="49" t="s">
        <v>296</v>
      </c>
      <c r="D270" s="50" t="s">
        <v>2220</v>
      </c>
      <c r="E270" s="51" t="s">
        <v>941</v>
      </c>
      <c r="F270" s="51" t="s">
        <v>946</v>
      </c>
      <c r="G270" s="51">
        <v>90</v>
      </c>
      <c r="H270" s="52">
        <v>14012</v>
      </c>
      <c r="I270" s="53">
        <v>5</v>
      </c>
      <c r="J270" s="54" t="s">
        <v>947</v>
      </c>
    </row>
    <row r="271" spans="1:10" ht="24" customHeight="1">
      <c r="A271" s="49" t="s">
        <v>2910</v>
      </c>
      <c r="B271" s="50" t="s">
        <v>1255</v>
      </c>
      <c r="C271" s="49" t="s">
        <v>297</v>
      </c>
      <c r="D271" s="50" t="s">
        <v>2221</v>
      </c>
      <c r="E271" s="51" t="s">
        <v>941</v>
      </c>
      <c r="F271" s="51" t="s">
        <v>946</v>
      </c>
      <c r="G271" s="51">
        <v>48</v>
      </c>
      <c r="H271" s="52">
        <v>19815</v>
      </c>
      <c r="I271" s="53">
        <v>5</v>
      </c>
      <c r="J271" s="54" t="s">
        <v>947</v>
      </c>
    </row>
    <row r="272" spans="1:10" ht="24" customHeight="1">
      <c r="A272" s="49" t="s">
        <v>2910</v>
      </c>
      <c r="B272" s="50" t="s">
        <v>1255</v>
      </c>
      <c r="C272" s="49" t="s">
        <v>298</v>
      </c>
      <c r="D272" s="50" t="s">
        <v>2222</v>
      </c>
      <c r="E272" s="51" t="s">
        <v>941</v>
      </c>
      <c r="F272" s="51" t="s">
        <v>946</v>
      </c>
      <c r="G272" s="51">
        <v>56</v>
      </c>
      <c r="H272" s="52">
        <v>35147</v>
      </c>
      <c r="I272" s="53">
        <v>6</v>
      </c>
      <c r="J272" s="54" t="s">
        <v>2885</v>
      </c>
    </row>
    <row r="273" spans="1:10" ht="24" customHeight="1">
      <c r="A273" s="49" t="s">
        <v>2910</v>
      </c>
      <c r="B273" s="50" t="s">
        <v>1255</v>
      </c>
      <c r="C273" s="49" t="s">
        <v>299</v>
      </c>
      <c r="D273" s="50" t="s">
        <v>2223</v>
      </c>
      <c r="E273" s="51" t="s">
        <v>941</v>
      </c>
      <c r="F273" s="51" t="s">
        <v>946</v>
      </c>
      <c r="G273" s="51">
        <v>36</v>
      </c>
      <c r="H273" s="52">
        <v>23902</v>
      </c>
      <c r="I273" s="53">
        <v>5</v>
      </c>
      <c r="J273" s="54" t="s">
        <v>947</v>
      </c>
    </row>
    <row r="274" spans="1:10" ht="24" customHeight="1">
      <c r="A274" s="49" t="s">
        <v>2910</v>
      </c>
      <c r="B274" s="50" t="s">
        <v>1255</v>
      </c>
      <c r="C274" s="49" t="s">
        <v>300</v>
      </c>
      <c r="D274" s="50" t="s">
        <v>2224</v>
      </c>
      <c r="E274" s="51" t="s">
        <v>941</v>
      </c>
      <c r="F274" s="51" t="s">
        <v>942</v>
      </c>
      <c r="G274" s="51">
        <v>106</v>
      </c>
      <c r="H274" s="52">
        <v>44472</v>
      </c>
      <c r="I274" s="53">
        <v>9</v>
      </c>
      <c r="J274" s="54" t="s">
        <v>965</v>
      </c>
    </row>
    <row r="275" spans="1:10" ht="24" customHeight="1">
      <c r="A275" s="49" t="s">
        <v>2910</v>
      </c>
      <c r="B275" s="50" t="s">
        <v>1255</v>
      </c>
      <c r="C275" s="49" t="s">
        <v>301</v>
      </c>
      <c r="D275" s="50" t="s">
        <v>2225</v>
      </c>
      <c r="E275" s="51" t="s">
        <v>941</v>
      </c>
      <c r="F275" s="51" t="s">
        <v>968</v>
      </c>
      <c r="G275" s="51">
        <v>36</v>
      </c>
      <c r="H275" s="52">
        <v>13774</v>
      </c>
      <c r="I275" s="53">
        <v>2</v>
      </c>
      <c r="J275" s="54" t="s">
        <v>969</v>
      </c>
    </row>
    <row r="276" spans="1:10" ht="24" customHeight="1">
      <c r="A276" s="49" t="s">
        <v>2913</v>
      </c>
      <c r="B276" s="50" t="s">
        <v>1298</v>
      </c>
      <c r="C276" s="49" t="s">
        <v>334</v>
      </c>
      <c r="D276" s="50" t="s">
        <v>2255</v>
      </c>
      <c r="E276" s="51" t="s">
        <v>974</v>
      </c>
      <c r="F276" s="51" t="s">
        <v>1001</v>
      </c>
      <c r="G276" s="51">
        <v>447</v>
      </c>
      <c r="H276" s="52">
        <v>88475</v>
      </c>
      <c r="I276" s="53">
        <v>17</v>
      </c>
      <c r="J276" s="54" t="s">
        <v>1002</v>
      </c>
    </row>
    <row r="277" spans="1:10" ht="24" customHeight="1">
      <c r="A277" s="49" t="s">
        <v>2913</v>
      </c>
      <c r="B277" s="50" t="s">
        <v>1298</v>
      </c>
      <c r="C277" s="49" t="s">
        <v>335</v>
      </c>
      <c r="D277" s="50" t="s">
        <v>2256</v>
      </c>
      <c r="E277" s="51" t="s">
        <v>941</v>
      </c>
      <c r="F277" s="51" t="s">
        <v>946</v>
      </c>
      <c r="G277" s="51">
        <v>30</v>
      </c>
      <c r="H277" s="52">
        <v>24471</v>
      </c>
      <c r="I277" s="53">
        <v>5</v>
      </c>
      <c r="J277" s="54" t="s">
        <v>947</v>
      </c>
    </row>
    <row r="278" spans="1:10" ht="24" customHeight="1">
      <c r="A278" s="49" t="s">
        <v>2913</v>
      </c>
      <c r="B278" s="50" t="s">
        <v>1298</v>
      </c>
      <c r="C278" s="49" t="s">
        <v>336</v>
      </c>
      <c r="D278" s="50" t="s">
        <v>2257</v>
      </c>
      <c r="E278" s="51" t="s">
        <v>941</v>
      </c>
      <c r="F278" s="51" t="s">
        <v>946</v>
      </c>
      <c r="G278" s="51">
        <v>28</v>
      </c>
      <c r="H278" s="52">
        <v>12499</v>
      </c>
      <c r="I278" s="53">
        <v>5</v>
      </c>
      <c r="J278" s="54" t="s">
        <v>947</v>
      </c>
    </row>
    <row r="279" spans="1:10" ht="24" customHeight="1">
      <c r="A279" s="49" t="s">
        <v>2913</v>
      </c>
      <c r="B279" s="50" t="s">
        <v>1298</v>
      </c>
      <c r="C279" s="49" t="s">
        <v>337</v>
      </c>
      <c r="D279" s="50" t="s">
        <v>2258</v>
      </c>
      <c r="E279" s="51" t="s">
        <v>941</v>
      </c>
      <c r="F279" s="51" t="s">
        <v>949</v>
      </c>
      <c r="G279" s="51">
        <v>84</v>
      </c>
      <c r="H279" s="52">
        <v>54046</v>
      </c>
      <c r="I279" s="53">
        <v>12</v>
      </c>
      <c r="J279" s="54" t="s">
        <v>2886</v>
      </c>
    </row>
    <row r="280" spans="1:10" ht="24" customHeight="1">
      <c r="A280" s="49" t="s">
        <v>2913</v>
      </c>
      <c r="B280" s="50" t="s">
        <v>1298</v>
      </c>
      <c r="C280" s="49" t="s">
        <v>338</v>
      </c>
      <c r="D280" s="50" t="s">
        <v>2259</v>
      </c>
      <c r="E280" s="51" t="s">
        <v>941</v>
      </c>
      <c r="F280" s="51" t="s">
        <v>942</v>
      </c>
      <c r="G280" s="51">
        <v>74</v>
      </c>
      <c r="H280" s="52">
        <v>64973</v>
      </c>
      <c r="I280" s="53">
        <v>10</v>
      </c>
      <c r="J280" s="54" t="s">
        <v>943</v>
      </c>
    </row>
    <row r="281" spans="1:10" ht="24" customHeight="1">
      <c r="A281" s="49" t="s">
        <v>2913</v>
      </c>
      <c r="B281" s="50" t="s">
        <v>1298</v>
      </c>
      <c r="C281" s="49" t="s">
        <v>339</v>
      </c>
      <c r="D281" s="50" t="s">
        <v>2260</v>
      </c>
      <c r="E281" s="51" t="s">
        <v>941</v>
      </c>
      <c r="F281" s="51" t="s">
        <v>946</v>
      </c>
      <c r="G281" s="51">
        <v>30</v>
      </c>
      <c r="H281" s="52">
        <v>35403</v>
      </c>
      <c r="I281" s="53">
        <v>6</v>
      </c>
      <c r="J281" s="54" t="s">
        <v>2885</v>
      </c>
    </row>
    <row r="282" spans="1:10" ht="24" customHeight="1">
      <c r="A282" s="49" t="s">
        <v>2913</v>
      </c>
      <c r="B282" s="50" t="s">
        <v>1298</v>
      </c>
      <c r="C282" s="49" t="s">
        <v>340</v>
      </c>
      <c r="D282" s="50" t="s">
        <v>2261</v>
      </c>
      <c r="E282" s="51" t="s">
        <v>941</v>
      </c>
      <c r="F282" s="51" t="s">
        <v>946</v>
      </c>
      <c r="G282" s="51">
        <v>30</v>
      </c>
      <c r="H282" s="52">
        <v>41041</v>
      </c>
      <c r="I282" s="53">
        <v>6</v>
      </c>
      <c r="J282" s="54" t="s">
        <v>2885</v>
      </c>
    </row>
    <row r="283" spans="1:10" ht="24" customHeight="1">
      <c r="A283" s="49" t="s">
        <v>2913</v>
      </c>
      <c r="B283" s="50" t="s">
        <v>1298</v>
      </c>
      <c r="C283" s="49" t="s">
        <v>341</v>
      </c>
      <c r="D283" s="50" t="s">
        <v>2262</v>
      </c>
      <c r="E283" s="51" t="s">
        <v>941</v>
      </c>
      <c r="F283" s="51" t="s">
        <v>946</v>
      </c>
      <c r="G283" s="51">
        <v>30</v>
      </c>
      <c r="H283" s="52">
        <v>25075</v>
      </c>
      <c r="I283" s="53">
        <v>5</v>
      </c>
      <c r="J283" s="54" t="s">
        <v>947</v>
      </c>
    </row>
    <row r="284" spans="1:10" ht="24" customHeight="1">
      <c r="A284" s="49" t="s">
        <v>2913</v>
      </c>
      <c r="B284" s="50" t="s">
        <v>1263</v>
      </c>
      <c r="C284" s="49" t="s">
        <v>302</v>
      </c>
      <c r="D284" s="50" t="s">
        <v>2226</v>
      </c>
      <c r="E284" s="51" t="s">
        <v>974</v>
      </c>
      <c r="F284" s="51" t="s">
        <v>1001</v>
      </c>
      <c r="G284" s="51">
        <v>540</v>
      </c>
      <c r="H284" s="52">
        <v>108469</v>
      </c>
      <c r="I284" s="53">
        <v>17</v>
      </c>
      <c r="J284" s="54" t="s">
        <v>1002</v>
      </c>
    </row>
    <row r="285" spans="1:10" ht="24" customHeight="1">
      <c r="A285" s="49" t="s">
        <v>2913</v>
      </c>
      <c r="B285" s="50" t="s">
        <v>1263</v>
      </c>
      <c r="C285" s="49" t="s">
        <v>303</v>
      </c>
      <c r="D285" s="50" t="s">
        <v>2227</v>
      </c>
      <c r="E285" s="51" t="s">
        <v>974</v>
      </c>
      <c r="F285" s="51" t="s">
        <v>975</v>
      </c>
      <c r="G285" s="51">
        <v>252</v>
      </c>
      <c r="H285" s="52">
        <v>98368</v>
      </c>
      <c r="I285" s="53">
        <v>15</v>
      </c>
      <c r="J285" s="54" t="s">
        <v>2887</v>
      </c>
    </row>
    <row r="286" spans="1:10" ht="24" customHeight="1">
      <c r="A286" s="49" t="s">
        <v>2913</v>
      </c>
      <c r="B286" s="50" t="s">
        <v>1263</v>
      </c>
      <c r="C286" s="49" t="s">
        <v>304</v>
      </c>
      <c r="D286" s="50" t="s">
        <v>2228</v>
      </c>
      <c r="E286" s="51" t="s">
        <v>941</v>
      </c>
      <c r="F286" s="51" t="s">
        <v>946</v>
      </c>
      <c r="G286" s="51">
        <v>58</v>
      </c>
      <c r="H286" s="52">
        <v>30390</v>
      </c>
      <c r="I286" s="53">
        <v>6</v>
      </c>
      <c r="J286" s="54" t="s">
        <v>2885</v>
      </c>
    </row>
    <row r="287" spans="1:10" ht="24" customHeight="1">
      <c r="A287" s="49" t="s">
        <v>2913</v>
      </c>
      <c r="B287" s="50" t="s">
        <v>1263</v>
      </c>
      <c r="C287" s="49" t="s">
        <v>305</v>
      </c>
      <c r="D287" s="50" t="s">
        <v>2914</v>
      </c>
      <c r="E287" s="51" t="s">
        <v>941</v>
      </c>
      <c r="F287" s="51" t="s">
        <v>946</v>
      </c>
      <c r="G287" s="51">
        <v>30</v>
      </c>
      <c r="H287" s="52">
        <v>9241</v>
      </c>
      <c r="I287" s="53">
        <v>5</v>
      </c>
      <c r="J287" s="54" t="s">
        <v>947</v>
      </c>
    </row>
    <row r="288" spans="1:10" ht="24" customHeight="1">
      <c r="A288" s="49" t="s">
        <v>2913</v>
      </c>
      <c r="B288" s="50" t="s">
        <v>1263</v>
      </c>
      <c r="C288" s="49" t="s">
        <v>306</v>
      </c>
      <c r="D288" s="50" t="s">
        <v>2229</v>
      </c>
      <c r="E288" s="51" t="s">
        <v>941</v>
      </c>
      <c r="F288" s="51" t="s">
        <v>942</v>
      </c>
      <c r="G288" s="51">
        <v>67</v>
      </c>
      <c r="H288" s="52">
        <v>45391</v>
      </c>
      <c r="I288" s="53">
        <v>9</v>
      </c>
      <c r="J288" s="54" t="s">
        <v>965</v>
      </c>
    </row>
    <row r="289" spans="1:10" ht="24" customHeight="1">
      <c r="A289" s="49" t="s">
        <v>2913</v>
      </c>
      <c r="B289" s="50" t="s">
        <v>1263</v>
      </c>
      <c r="C289" s="49" t="s">
        <v>307</v>
      </c>
      <c r="D289" s="50" t="s">
        <v>2230</v>
      </c>
      <c r="E289" s="51" t="s">
        <v>941</v>
      </c>
      <c r="F289" s="51" t="s">
        <v>946</v>
      </c>
      <c r="G289" s="51">
        <v>30</v>
      </c>
      <c r="H289" s="52">
        <v>10376</v>
      </c>
      <c r="I289" s="53">
        <v>5</v>
      </c>
      <c r="J289" s="54" t="s">
        <v>947</v>
      </c>
    </row>
    <row r="290" spans="1:10" ht="24" customHeight="1">
      <c r="A290" s="49" t="s">
        <v>2913</v>
      </c>
      <c r="B290" s="50" t="s">
        <v>1263</v>
      </c>
      <c r="C290" s="49" t="s">
        <v>308</v>
      </c>
      <c r="D290" s="50" t="s">
        <v>2915</v>
      </c>
      <c r="E290" s="51" t="s">
        <v>941</v>
      </c>
      <c r="F290" s="51" t="s">
        <v>949</v>
      </c>
      <c r="G290" s="51">
        <v>120</v>
      </c>
      <c r="H290" s="52">
        <v>74224</v>
      </c>
      <c r="I290" s="53">
        <v>13</v>
      </c>
      <c r="J290" s="54" t="s">
        <v>2884</v>
      </c>
    </row>
    <row r="291" spans="1:10" ht="24" customHeight="1">
      <c r="A291" s="49" t="s">
        <v>2913</v>
      </c>
      <c r="B291" s="50" t="s">
        <v>1263</v>
      </c>
      <c r="C291" s="49" t="s">
        <v>309</v>
      </c>
      <c r="D291" s="50" t="s">
        <v>2231</v>
      </c>
      <c r="E291" s="51" t="s">
        <v>941</v>
      </c>
      <c r="F291" s="51" t="s">
        <v>949</v>
      </c>
      <c r="G291" s="51">
        <v>94</v>
      </c>
      <c r="H291" s="52">
        <v>33974</v>
      </c>
      <c r="I291" s="53">
        <v>12</v>
      </c>
      <c r="J291" s="54" t="s">
        <v>2886</v>
      </c>
    </row>
    <row r="292" spans="1:10" ht="24" customHeight="1">
      <c r="A292" s="49" t="s">
        <v>2913</v>
      </c>
      <c r="B292" s="50" t="s">
        <v>1263</v>
      </c>
      <c r="C292" s="49" t="s">
        <v>310</v>
      </c>
      <c r="D292" s="50" t="s">
        <v>2232</v>
      </c>
      <c r="E292" s="51" t="s">
        <v>941</v>
      </c>
      <c r="F292" s="51" t="s">
        <v>946</v>
      </c>
      <c r="G292" s="51">
        <v>30</v>
      </c>
      <c r="H292" s="52">
        <v>16590</v>
      </c>
      <c r="I292" s="53">
        <v>5</v>
      </c>
      <c r="J292" s="54" t="s">
        <v>947</v>
      </c>
    </row>
    <row r="293" spans="1:10" ht="24" customHeight="1">
      <c r="A293" s="49" t="s">
        <v>2913</v>
      </c>
      <c r="B293" s="50" t="s">
        <v>1263</v>
      </c>
      <c r="C293" s="49" t="s">
        <v>311</v>
      </c>
      <c r="D293" s="50" t="s">
        <v>2233</v>
      </c>
      <c r="E293" s="51" t="s">
        <v>941</v>
      </c>
      <c r="F293" s="51" t="s">
        <v>946</v>
      </c>
      <c r="G293" s="51">
        <v>63</v>
      </c>
      <c r="H293" s="52">
        <v>38599</v>
      </c>
      <c r="I293" s="53">
        <v>6</v>
      </c>
      <c r="J293" s="54" t="s">
        <v>2885</v>
      </c>
    </row>
    <row r="294" spans="1:10" ht="24" customHeight="1">
      <c r="A294" s="49" t="s">
        <v>2913</v>
      </c>
      <c r="B294" s="50" t="s">
        <v>1263</v>
      </c>
      <c r="C294" s="49" t="s">
        <v>312</v>
      </c>
      <c r="D294" s="50" t="s">
        <v>2234</v>
      </c>
      <c r="E294" s="51" t="s">
        <v>941</v>
      </c>
      <c r="F294" s="51" t="s">
        <v>946</v>
      </c>
      <c r="G294" s="51">
        <v>46</v>
      </c>
      <c r="H294" s="52">
        <v>42815</v>
      </c>
      <c r="I294" s="53">
        <v>6</v>
      </c>
      <c r="J294" s="54" t="s">
        <v>2885</v>
      </c>
    </row>
    <row r="295" spans="1:10" ht="24" customHeight="1">
      <c r="A295" s="49" t="s">
        <v>2913</v>
      </c>
      <c r="B295" s="50" t="s">
        <v>1263</v>
      </c>
      <c r="C295" s="49" t="s">
        <v>313</v>
      </c>
      <c r="D295" s="50" t="s">
        <v>2235</v>
      </c>
      <c r="E295" s="51" t="s">
        <v>941</v>
      </c>
      <c r="F295" s="51" t="s">
        <v>946</v>
      </c>
      <c r="G295" s="51">
        <v>30</v>
      </c>
      <c r="H295" s="52">
        <v>28178</v>
      </c>
      <c r="I295" s="53">
        <v>5</v>
      </c>
      <c r="J295" s="54" t="s">
        <v>947</v>
      </c>
    </row>
    <row r="296" spans="1:10" ht="24" customHeight="1">
      <c r="A296" s="49" t="s">
        <v>2913</v>
      </c>
      <c r="B296" s="50" t="s">
        <v>1263</v>
      </c>
      <c r="C296" s="49" t="s">
        <v>314</v>
      </c>
      <c r="D296" s="50" t="s">
        <v>2236</v>
      </c>
      <c r="E296" s="51" t="s">
        <v>941</v>
      </c>
      <c r="F296" s="51" t="s">
        <v>946</v>
      </c>
      <c r="G296" s="51">
        <v>30</v>
      </c>
      <c r="H296" s="52">
        <v>28332</v>
      </c>
      <c r="I296" s="53">
        <v>5</v>
      </c>
      <c r="J296" s="54" t="s">
        <v>947</v>
      </c>
    </row>
    <row r="297" spans="1:10" ht="24" customHeight="1">
      <c r="A297" s="49" t="s">
        <v>2913</v>
      </c>
      <c r="B297" s="50" t="s">
        <v>1263</v>
      </c>
      <c r="C297" s="49" t="s">
        <v>315</v>
      </c>
      <c r="D297" s="50" t="s">
        <v>2237</v>
      </c>
      <c r="E297" s="51" t="s">
        <v>941</v>
      </c>
      <c r="F297" s="51" t="s">
        <v>968</v>
      </c>
      <c r="G297" s="51">
        <v>16</v>
      </c>
      <c r="H297" s="52">
        <v>5131</v>
      </c>
      <c r="I297" s="53">
        <v>2</v>
      </c>
      <c r="J297" s="54" t="s">
        <v>969</v>
      </c>
    </row>
    <row r="298" spans="1:10" ht="24" customHeight="1">
      <c r="A298" s="49" t="s">
        <v>2913</v>
      </c>
      <c r="B298" s="50" t="s">
        <v>1263</v>
      </c>
      <c r="C298" s="49" t="s">
        <v>316</v>
      </c>
      <c r="D298" s="50" t="s">
        <v>2916</v>
      </c>
      <c r="E298" s="51" t="s">
        <v>941</v>
      </c>
      <c r="F298" s="51" t="s">
        <v>946</v>
      </c>
      <c r="G298" s="51">
        <v>34</v>
      </c>
      <c r="H298" s="52">
        <v>25734</v>
      </c>
      <c r="I298" s="53">
        <v>5</v>
      </c>
      <c r="J298" s="54" t="s">
        <v>947</v>
      </c>
    </row>
    <row r="299" spans="1:10" ht="24" customHeight="1">
      <c r="A299" s="49" t="s">
        <v>2913</v>
      </c>
      <c r="B299" s="50" t="s">
        <v>1279</v>
      </c>
      <c r="C299" s="49" t="s">
        <v>317</v>
      </c>
      <c r="D299" s="50" t="s">
        <v>2238</v>
      </c>
      <c r="E299" s="51" t="s">
        <v>2898</v>
      </c>
      <c r="F299" s="51" t="s">
        <v>938</v>
      </c>
      <c r="G299" s="51">
        <v>722</v>
      </c>
      <c r="H299" s="52">
        <v>220416</v>
      </c>
      <c r="I299" s="53">
        <v>19</v>
      </c>
      <c r="J299" s="54" t="s">
        <v>1958</v>
      </c>
    </row>
    <row r="300" spans="1:10" ht="24" customHeight="1">
      <c r="A300" s="49" t="s">
        <v>2913</v>
      </c>
      <c r="B300" s="50" t="s">
        <v>1279</v>
      </c>
      <c r="C300" s="49" t="s">
        <v>318</v>
      </c>
      <c r="D300" s="50" t="s">
        <v>2239</v>
      </c>
      <c r="E300" s="51" t="s">
        <v>941</v>
      </c>
      <c r="F300" s="51" t="s">
        <v>942</v>
      </c>
      <c r="G300" s="51">
        <v>98</v>
      </c>
      <c r="H300" s="52">
        <v>87348</v>
      </c>
      <c r="I300" s="53">
        <v>10</v>
      </c>
      <c r="J300" s="54" t="s">
        <v>943</v>
      </c>
    </row>
    <row r="301" spans="1:10" ht="24" customHeight="1">
      <c r="A301" s="49" t="s">
        <v>2913</v>
      </c>
      <c r="B301" s="50" t="s">
        <v>1279</v>
      </c>
      <c r="C301" s="49" t="s">
        <v>319</v>
      </c>
      <c r="D301" s="50" t="s">
        <v>2240</v>
      </c>
      <c r="E301" s="51" t="s">
        <v>941</v>
      </c>
      <c r="F301" s="51" t="s">
        <v>946</v>
      </c>
      <c r="G301" s="51">
        <v>50</v>
      </c>
      <c r="H301" s="52">
        <v>38462</v>
      </c>
      <c r="I301" s="53">
        <v>6</v>
      </c>
      <c r="J301" s="54" t="s">
        <v>2885</v>
      </c>
    </row>
    <row r="302" spans="1:10" ht="24" customHeight="1">
      <c r="A302" s="49" t="s">
        <v>2913</v>
      </c>
      <c r="B302" s="50" t="s">
        <v>1279</v>
      </c>
      <c r="C302" s="49" t="s">
        <v>320</v>
      </c>
      <c r="D302" s="50" t="s">
        <v>2241</v>
      </c>
      <c r="E302" s="51" t="s">
        <v>941</v>
      </c>
      <c r="F302" s="51" t="s">
        <v>946</v>
      </c>
      <c r="G302" s="51">
        <v>58</v>
      </c>
      <c r="H302" s="52">
        <v>32828</v>
      </c>
      <c r="I302" s="53">
        <v>6</v>
      </c>
      <c r="J302" s="54" t="s">
        <v>2885</v>
      </c>
    </row>
    <row r="303" spans="1:10" ht="24" customHeight="1">
      <c r="A303" s="49" t="s">
        <v>2913</v>
      </c>
      <c r="B303" s="50" t="s">
        <v>1279</v>
      </c>
      <c r="C303" s="49" t="s">
        <v>321</v>
      </c>
      <c r="D303" s="50" t="s">
        <v>2242</v>
      </c>
      <c r="E303" s="51" t="s">
        <v>941</v>
      </c>
      <c r="F303" s="51" t="s">
        <v>946</v>
      </c>
      <c r="G303" s="51">
        <v>38</v>
      </c>
      <c r="H303" s="52">
        <v>30723</v>
      </c>
      <c r="I303" s="53">
        <v>6</v>
      </c>
      <c r="J303" s="54" t="s">
        <v>2885</v>
      </c>
    </row>
    <row r="304" spans="1:10" ht="24" customHeight="1">
      <c r="A304" s="49" t="s">
        <v>2913</v>
      </c>
      <c r="B304" s="50" t="s">
        <v>1279</v>
      </c>
      <c r="C304" s="49" t="s">
        <v>322</v>
      </c>
      <c r="D304" s="50" t="s">
        <v>2243</v>
      </c>
      <c r="E304" s="51" t="s">
        <v>941</v>
      </c>
      <c r="F304" s="51" t="s">
        <v>942</v>
      </c>
      <c r="G304" s="51">
        <v>79</v>
      </c>
      <c r="H304" s="52">
        <v>48580</v>
      </c>
      <c r="I304" s="53">
        <v>9</v>
      </c>
      <c r="J304" s="54" t="s">
        <v>965</v>
      </c>
    </row>
    <row r="305" spans="1:10" ht="24" customHeight="1">
      <c r="A305" s="49" t="s">
        <v>2913</v>
      </c>
      <c r="B305" s="50" t="s">
        <v>1279</v>
      </c>
      <c r="C305" s="49" t="s">
        <v>323</v>
      </c>
      <c r="D305" s="50" t="s">
        <v>2244</v>
      </c>
      <c r="E305" s="51" t="s">
        <v>941</v>
      </c>
      <c r="F305" s="51" t="s">
        <v>949</v>
      </c>
      <c r="G305" s="51">
        <v>120</v>
      </c>
      <c r="H305" s="52">
        <v>113071</v>
      </c>
      <c r="I305" s="53">
        <v>13</v>
      </c>
      <c r="J305" s="54" t="s">
        <v>2884</v>
      </c>
    </row>
    <row r="306" spans="1:10" ht="24" customHeight="1">
      <c r="A306" s="49" t="s">
        <v>2913</v>
      </c>
      <c r="B306" s="50" t="s">
        <v>1279</v>
      </c>
      <c r="C306" s="49" t="s">
        <v>324</v>
      </c>
      <c r="D306" s="50" t="s">
        <v>2245</v>
      </c>
      <c r="E306" s="51" t="s">
        <v>941</v>
      </c>
      <c r="F306" s="51" t="s">
        <v>946</v>
      </c>
      <c r="G306" s="51">
        <v>30</v>
      </c>
      <c r="H306" s="52">
        <v>23336</v>
      </c>
      <c r="I306" s="53">
        <v>5</v>
      </c>
      <c r="J306" s="54" t="s">
        <v>947</v>
      </c>
    </row>
    <row r="307" spans="1:10" ht="24" customHeight="1">
      <c r="A307" s="49" t="s">
        <v>2913</v>
      </c>
      <c r="B307" s="50" t="s">
        <v>1279</v>
      </c>
      <c r="C307" s="49" t="s">
        <v>325</v>
      </c>
      <c r="D307" s="50" t="s">
        <v>2246</v>
      </c>
      <c r="E307" s="51" t="s">
        <v>941</v>
      </c>
      <c r="F307" s="51" t="s">
        <v>946</v>
      </c>
      <c r="G307" s="51">
        <v>30</v>
      </c>
      <c r="H307" s="52">
        <v>14414</v>
      </c>
      <c r="I307" s="53">
        <v>5</v>
      </c>
      <c r="J307" s="54" t="s">
        <v>947</v>
      </c>
    </row>
    <row r="308" spans="1:10" ht="24" customHeight="1">
      <c r="A308" s="49" t="s">
        <v>2913</v>
      </c>
      <c r="B308" s="50" t="s">
        <v>1289</v>
      </c>
      <c r="C308" s="49" t="s">
        <v>326</v>
      </c>
      <c r="D308" s="50" t="s">
        <v>2247</v>
      </c>
      <c r="E308" s="51" t="s">
        <v>974</v>
      </c>
      <c r="F308" s="51" t="s">
        <v>1001</v>
      </c>
      <c r="G308" s="51">
        <v>278</v>
      </c>
      <c r="H308" s="52">
        <v>67221</v>
      </c>
      <c r="I308" s="53">
        <v>16</v>
      </c>
      <c r="J308" s="54" t="s">
        <v>1040</v>
      </c>
    </row>
    <row r="309" spans="1:10" ht="24" customHeight="1">
      <c r="A309" s="49" t="s">
        <v>2913</v>
      </c>
      <c r="B309" s="50" t="s">
        <v>1289</v>
      </c>
      <c r="C309" s="49" t="s">
        <v>327</v>
      </c>
      <c r="D309" s="50" t="s">
        <v>2248</v>
      </c>
      <c r="E309" s="51" t="s">
        <v>941</v>
      </c>
      <c r="F309" s="51" t="s">
        <v>946</v>
      </c>
      <c r="G309" s="51">
        <v>36</v>
      </c>
      <c r="H309" s="52">
        <v>33601</v>
      </c>
      <c r="I309" s="53">
        <v>6</v>
      </c>
      <c r="J309" s="54" t="s">
        <v>2885</v>
      </c>
    </row>
    <row r="310" spans="1:10" ht="24" customHeight="1">
      <c r="A310" s="49" t="s">
        <v>2913</v>
      </c>
      <c r="B310" s="50" t="s">
        <v>1289</v>
      </c>
      <c r="C310" s="49" t="s">
        <v>328</v>
      </c>
      <c r="D310" s="50" t="s">
        <v>2249</v>
      </c>
      <c r="E310" s="51" t="s">
        <v>941</v>
      </c>
      <c r="F310" s="51" t="s">
        <v>946</v>
      </c>
      <c r="G310" s="51">
        <v>60</v>
      </c>
      <c r="H310" s="52">
        <v>37148</v>
      </c>
      <c r="I310" s="53">
        <v>6</v>
      </c>
      <c r="J310" s="54" t="s">
        <v>2885</v>
      </c>
    </row>
    <row r="311" spans="1:10" ht="24" customHeight="1">
      <c r="A311" s="49" t="s">
        <v>2913</v>
      </c>
      <c r="B311" s="50" t="s">
        <v>1289</v>
      </c>
      <c r="C311" s="49" t="s">
        <v>329</v>
      </c>
      <c r="D311" s="50" t="s">
        <v>2250</v>
      </c>
      <c r="E311" s="51" t="s">
        <v>941</v>
      </c>
      <c r="F311" s="51" t="s">
        <v>949</v>
      </c>
      <c r="G311" s="51">
        <v>150</v>
      </c>
      <c r="H311" s="52">
        <v>61437</v>
      </c>
      <c r="I311" s="53">
        <v>13</v>
      </c>
      <c r="J311" s="54" t="s">
        <v>2884</v>
      </c>
    </row>
    <row r="312" spans="1:10" ht="24" customHeight="1">
      <c r="A312" s="49" t="s">
        <v>2913</v>
      </c>
      <c r="B312" s="50" t="s">
        <v>1289</v>
      </c>
      <c r="C312" s="49" t="s">
        <v>330</v>
      </c>
      <c r="D312" s="50" t="s">
        <v>2251</v>
      </c>
      <c r="E312" s="51" t="s">
        <v>941</v>
      </c>
      <c r="F312" s="51" t="s">
        <v>946</v>
      </c>
      <c r="G312" s="51">
        <v>36</v>
      </c>
      <c r="H312" s="52">
        <v>30112</v>
      </c>
      <c r="I312" s="53">
        <v>6</v>
      </c>
      <c r="J312" s="54" t="s">
        <v>2885</v>
      </c>
    </row>
    <row r="313" spans="1:10" ht="24" customHeight="1">
      <c r="A313" s="49" t="s">
        <v>2913</v>
      </c>
      <c r="B313" s="50" t="s">
        <v>1289</v>
      </c>
      <c r="C313" s="49" t="s">
        <v>331</v>
      </c>
      <c r="D313" s="50" t="s">
        <v>2252</v>
      </c>
      <c r="E313" s="51" t="s">
        <v>941</v>
      </c>
      <c r="F313" s="51" t="s">
        <v>946</v>
      </c>
      <c r="G313" s="51">
        <v>60</v>
      </c>
      <c r="H313" s="52">
        <v>46459</v>
      </c>
      <c r="I313" s="53">
        <v>6</v>
      </c>
      <c r="J313" s="54" t="s">
        <v>2885</v>
      </c>
    </row>
    <row r="314" spans="1:10" ht="24" customHeight="1">
      <c r="A314" s="49" t="s">
        <v>2913</v>
      </c>
      <c r="B314" s="50" t="s">
        <v>1289</v>
      </c>
      <c r="C314" s="49" t="s">
        <v>332</v>
      </c>
      <c r="D314" s="50" t="s">
        <v>2253</v>
      </c>
      <c r="E314" s="51" t="s">
        <v>974</v>
      </c>
      <c r="F314" s="51" t="s">
        <v>1001</v>
      </c>
      <c r="G314" s="51">
        <v>340</v>
      </c>
      <c r="H314" s="52">
        <v>85635</v>
      </c>
      <c r="I314" s="53">
        <v>16</v>
      </c>
      <c r="J314" s="54" t="s">
        <v>1040</v>
      </c>
    </row>
    <row r="315" spans="1:10" ht="24" customHeight="1">
      <c r="A315" s="49" t="s">
        <v>2913</v>
      </c>
      <c r="B315" s="50" t="s">
        <v>1289</v>
      </c>
      <c r="C315" s="49" t="s">
        <v>333</v>
      </c>
      <c r="D315" s="50" t="s">
        <v>2254</v>
      </c>
      <c r="E315" s="51" t="s">
        <v>941</v>
      </c>
      <c r="F315" s="51" t="s">
        <v>946</v>
      </c>
      <c r="G315" s="51">
        <v>60</v>
      </c>
      <c r="H315" s="52">
        <v>37420</v>
      </c>
      <c r="I315" s="53">
        <v>6</v>
      </c>
      <c r="J315" s="54" t="s">
        <v>2885</v>
      </c>
    </row>
    <row r="316" spans="1:10" ht="24" customHeight="1">
      <c r="A316" s="49" t="s">
        <v>2913</v>
      </c>
      <c r="B316" s="50" t="s">
        <v>1307</v>
      </c>
      <c r="C316" s="49" t="s">
        <v>342</v>
      </c>
      <c r="D316" s="50" t="s">
        <v>2263</v>
      </c>
      <c r="E316" s="51" t="s">
        <v>2898</v>
      </c>
      <c r="F316" s="51" t="s">
        <v>938</v>
      </c>
      <c r="G316" s="51">
        <v>855</v>
      </c>
      <c r="H316" s="52">
        <v>141219</v>
      </c>
      <c r="I316" s="53">
        <v>19</v>
      </c>
      <c r="J316" s="54" t="s">
        <v>1958</v>
      </c>
    </row>
    <row r="317" spans="1:10" ht="24" customHeight="1">
      <c r="A317" s="49" t="s">
        <v>2913</v>
      </c>
      <c r="B317" s="50" t="s">
        <v>1307</v>
      </c>
      <c r="C317" s="49" t="s">
        <v>343</v>
      </c>
      <c r="D317" s="50" t="s">
        <v>2264</v>
      </c>
      <c r="E317" s="51" t="s">
        <v>974</v>
      </c>
      <c r="F317" s="51" t="s">
        <v>975</v>
      </c>
      <c r="G317" s="51">
        <v>272</v>
      </c>
      <c r="H317" s="52">
        <v>75916</v>
      </c>
      <c r="I317" s="53">
        <v>15</v>
      </c>
      <c r="J317" s="54" t="s">
        <v>2887</v>
      </c>
    </row>
    <row r="318" spans="1:10" ht="24" customHeight="1">
      <c r="A318" s="49" t="s">
        <v>2913</v>
      </c>
      <c r="B318" s="50" t="s">
        <v>1307</v>
      </c>
      <c r="C318" s="49" t="s">
        <v>344</v>
      </c>
      <c r="D318" s="50" t="s">
        <v>2265</v>
      </c>
      <c r="E318" s="51" t="s">
        <v>974</v>
      </c>
      <c r="F318" s="51" t="s">
        <v>1001</v>
      </c>
      <c r="G318" s="51">
        <v>350</v>
      </c>
      <c r="H318" s="52">
        <v>120316</v>
      </c>
      <c r="I318" s="53">
        <v>16</v>
      </c>
      <c r="J318" s="54" t="s">
        <v>1040</v>
      </c>
    </row>
    <row r="319" spans="1:10" ht="24" customHeight="1">
      <c r="A319" s="49" t="s">
        <v>2913</v>
      </c>
      <c r="B319" s="50" t="s">
        <v>1307</v>
      </c>
      <c r="C319" s="49" t="s">
        <v>345</v>
      </c>
      <c r="D319" s="50" t="s">
        <v>2266</v>
      </c>
      <c r="E319" s="51" t="s">
        <v>974</v>
      </c>
      <c r="F319" s="51" t="s">
        <v>975</v>
      </c>
      <c r="G319" s="51">
        <v>340</v>
      </c>
      <c r="H319" s="52">
        <v>86289</v>
      </c>
      <c r="I319" s="53">
        <v>15</v>
      </c>
      <c r="J319" s="54" t="s">
        <v>2887</v>
      </c>
    </row>
    <row r="320" spans="1:10" ht="24" customHeight="1">
      <c r="A320" s="49" t="s">
        <v>2913</v>
      </c>
      <c r="B320" s="50" t="s">
        <v>1307</v>
      </c>
      <c r="C320" s="49" t="s">
        <v>346</v>
      </c>
      <c r="D320" s="50" t="s">
        <v>2267</v>
      </c>
      <c r="E320" s="51" t="s">
        <v>941</v>
      </c>
      <c r="F320" s="51" t="s">
        <v>946</v>
      </c>
      <c r="G320" s="51">
        <v>60</v>
      </c>
      <c r="H320" s="52">
        <v>27161</v>
      </c>
      <c r="I320" s="53">
        <v>5</v>
      </c>
      <c r="J320" s="54" t="s">
        <v>947</v>
      </c>
    </row>
    <row r="321" spans="1:10" ht="24" customHeight="1">
      <c r="A321" s="49" t="s">
        <v>2913</v>
      </c>
      <c r="B321" s="50" t="s">
        <v>1307</v>
      </c>
      <c r="C321" s="49" t="s">
        <v>347</v>
      </c>
      <c r="D321" s="50" t="s">
        <v>2268</v>
      </c>
      <c r="E321" s="51" t="s">
        <v>941</v>
      </c>
      <c r="F321" s="51" t="s">
        <v>946</v>
      </c>
      <c r="G321" s="51">
        <v>48</v>
      </c>
      <c r="H321" s="52">
        <v>29286</v>
      </c>
      <c r="I321" s="53">
        <v>5</v>
      </c>
      <c r="J321" s="54" t="s">
        <v>947</v>
      </c>
    </row>
    <row r="322" spans="1:10" ht="24" customHeight="1">
      <c r="A322" s="49" t="s">
        <v>2913</v>
      </c>
      <c r="B322" s="50" t="s">
        <v>1307</v>
      </c>
      <c r="C322" s="49" t="s">
        <v>348</v>
      </c>
      <c r="D322" s="50" t="s">
        <v>2269</v>
      </c>
      <c r="E322" s="51" t="s">
        <v>941</v>
      </c>
      <c r="F322" s="51" t="s">
        <v>946</v>
      </c>
      <c r="G322" s="51">
        <v>34</v>
      </c>
      <c r="H322" s="52">
        <v>9471</v>
      </c>
      <c r="I322" s="53">
        <v>5</v>
      </c>
      <c r="J322" s="54" t="s">
        <v>947</v>
      </c>
    </row>
    <row r="323" spans="1:10" ht="24" customHeight="1">
      <c r="A323" s="49" t="s">
        <v>2913</v>
      </c>
      <c r="B323" s="50" t="s">
        <v>1307</v>
      </c>
      <c r="C323" s="49" t="s">
        <v>349</v>
      </c>
      <c r="D323" s="50" t="s">
        <v>2270</v>
      </c>
      <c r="E323" s="51" t="s">
        <v>941</v>
      </c>
      <c r="F323" s="51" t="s">
        <v>946</v>
      </c>
      <c r="G323" s="51">
        <v>60</v>
      </c>
      <c r="H323" s="52">
        <v>47592</v>
      </c>
      <c r="I323" s="53">
        <v>6</v>
      </c>
      <c r="J323" s="54" t="s">
        <v>2885</v>
      </c>
    </row>
    <row r="324" spans="1:10" ht="24" customHeight="1">
      <c r="A324" s="49" t="s">
        <v>2913</v>
      </c>
      <c r="B324" s="50" t="s">
        <v>1307</v>
      </c>
      <c r="C324" s="49" t="s">
        <v>350</v>
      </c>
      <c r="D324" s="50" t="s">
        <v>2271</v>
      </c>
      <c r="E324" s="51" t="s">
        <v>941</v>
      </c>
      <c r="F324" s="51" t="s">
        <v>946</v>
      </c>
      <c r="G324" s="51">
        <v>38</v>
      </c>
      <c r="H324" s="52">
        <v>8948</v>
      </c>
      <c r="I324" s="53">
        <v>5</v>
      </c>
      <c r="J324" s="54" t="s">
        <v>947</v>
      </c>
    </row>
    <row r="325" spans="1:10" ht="24" customHeight="1">
      <c r="A325" s="49" t="s">
        <v>2913</v>
      </c>
      <c r="B325" s="50" t="s">
        <v>1307</v>
      </c>
      <c r="C325" s="49" t="s">
        <v>351</v>
      </c>
      <c r="D325" s="50" t="s">
        <v>2917</v>
      </c>
      <c r="E325" s="51" t="s">
        <v>941</v>
      </c>
      <c r="F325" s="51" t="s">
        <v>942</v>
      </c>
      <c r="G325" s="51">
        <v>60</v>
      </c>
      <c r="H325" s="52">
        <v>50143</v>
      </c>
      <c r="I325" s="53">
        <v>10</v>
      </c>
      <c r="J325" s="54" t="s">
        <v>943</v>
      </c>
    </row>
    <row r="326" spans="1:10" ht="24" customHeight="1">
      <c r="A326" s="49" t="s">
        <v>2913</v>
      </c>
      <c r="B326" s="50" t="s">
        <v>1307</v>
      </c>
      <c r="C326" s="49" t="s">
        <v>352</v>
      </c>
      <c r="D326" s="50" t="s">
        <v>2272</v>
      </c>
      <c r="E326" s="51" t="s">
        <v>941</v>
      </c>
      <c r="F326" s="51" t="s">
        <v>968</v>
      </c>
      <c r="G326" s="51">
        <v>30</v>
      </c>
      <c r="H326" s="52">
        <v>1789</v>
      </c>
      <c r="I326" s="53">
        <v>2</v>
      </c>
      <c r="J326" s="54" t="s">
        <v>969</v>
      </c>
    </row>
    <row r="327" spans="1:10" ht="24" customHeight="1">
      <c r="A327" s="49" t="s">
        <v>2913</v>
      </c>
      <c r="B327" s="50" t="s">
        <v>1319</v>
      </c>
      <c r="C327" s="49" t="s">
        <v>353</v>
      </c>
      <c r="D327" s="50" t="s">
        <v>2273</v>
      </c>
      <c r="E327" s="51" t="s">
        <v>974</v>
      </c>
      <c r="F327" s="51" t="s">
        <v>1001</v>
      </c>
      <c r="G327" s="51">
        <v>311</v>
      </c>
      <c r="H327" s="52">
        <v>79145</v>
      </c>
      <c r="I327" s="53">
        <v>16</v>
      </c>
      <c r="J327" s="54" t="s">
        <v>1040</v>
      </c>
    </row>
    <row r="328" spans="1:10" ht="24" customHeight="1">
      <c r="A328" s="49" t="s">
        <v>2913</v>
      </c>
      <c r="B328" s="50" t="s">
        <v>1319</v>
      </c>
      <c r="C328" s="49" t="s">
        <v>354</v>
      </c>
      <c r="D328" s="50" t="s">
        <v>2274</v>
      </c>
      <c r="E328" s="51" t="s">
        <v>941</v>
      </c>
      <c r="F328" s="51" t="s">
        <v>942</v>
      </c>
      <c r="G328" s="51">
        <v>90</v>
      </c>
      <c r="H328" s="52">
        <v>23467</v>
      </c>
      <c r="I328" s="53">
        <v>9</v>
      </c>
      <c r="J328" s="54" t="s">
        <v>965</v>
      </c>
    </row>
    <row r="329" spans="1:10" ht="24" customHeight="1">
      <c r="A329" s="49" t="s">
        <v>2913</v>
      </c>
      <c r="B329" s="50" t="s">
        <v>1319</v>
      </c>
      <c r="C329" s="49" t="s">
        <v>355</v>
      </c>
      <c r="D329" s="50" t="s">
        <v>2275</v>
      </c>
      <c r="E329" s="51" t="s">
        <v>941</v>
      </c>
      <c r="F329" s="51" t="s">
        <v>946</v>
      </c>
      <c r="G329" s="51">
        <v>36</v>
      </c>
      <c r="H329" s="52">
        <v>32938</v>
      </c>
      <c r="I329" s="53">
        <v>6</v>
      </c>
      <c r="J329" s="54" t="s">
        <v>2885</v>
      </c>
    </row>
    <row r="330" spans="1:10" ht="24" customHeight="1">
      <c r="A330" s="49" t="s">
        <v>2913</v>
      </c>
      <c r="B330" s="50" t="s">
        <v>1323</v>
      </c>
      <c r="C330" s="49" t="s">
        <v>356</v>
      </c>
      <c r="D330" s="50" t="s">
        <v>2276</v>
      </c>
      <c r="E330" s="51" t="s">
        <v>2898</v>
      </c>
      <c r="F330" s="51" t="s">
        <v>938</v>
      </c>
      <c r="G330" s="51">
        <v>602</v>
      </c>
      <c r="H330" s="52">
        <v>172794</v>
      </c>
      <c r="I330" s="53">
        <v>18</v>
      </c>
      <c r="J330" s="54" t="s">
        <v>1959</v>
      </c>
    </row>
    <row r="331" spans="1:10" ht="24" customHeight="1">
      <c r="A331" s="49" t="s">
        <v>2913</v>
      </c>
      <c r="B331" s="50" t="s">
        <v>1323</v>
      </c>
      <c r="C331" s="49" t="s">
        <v>357</v>
      </c>
      <c r="D331" s="50" t="s">
        <v>2277</v>
      </c>
      <c r="E331" s="51" t="s">
        <v>974</v>
      </c>
      <c r="F331" s="51" t="s">
        <v>975</v>
      </c>
      <c r="G331" s="51">
        <v>287</v>
      </c>
      <c r="H331" s="52">
        <v>111823</v>
      </c>
      <c r="I331" s="53">
        <v>15</v>
      </c>
      <c r="J331" s="54" t="s">
        <v>2887</v>
      </c>
    </row>
    <row r="332" spans="1:10" ht="24" customHeight="1">
      <c r="A332" s="49" t="s">
        <v>2913</v>
      </c>
      <c r="B332" s="50" t="s">
        <v>1326</v>
      </c>
      <c r="C332" s="49" t="s">
        <v>358</v>
      </c>
      <c r="D332" s="50" t="s">
        <v>2278</v>
      </c>
      <c r="E332" s="51" t="s">
        <v>2898</v>
      </c>
      <c r="F332" s="51" t="s">
        <v>938</v>
      </c>
      <c r="G332" s="51">
        <v>680</v>
      </c>
      <c r="H332" s="52">
        <v>130647</v>
      </c>
      <c r="I332" s="53">
        <v>18</v>
      </c>
      <c r="J332" s="54" t="s">
        <v>1959</v>
      </c>
    </row>
    <row r="333" spans="1:10" ht="24" customHeight="1">
      <c r="A333" s="49" t="s">
        <v>2913</v>
      </c>
      <c r="B333" s="50" t="s">
        <v>1326</v>
      </c>
      <c r="C333" s="49" t="s">
        <v>359</v>
      </c>
      <c r="D333" s="50" t="s">
        <v>2918</v>
      </c>
      <c r="E333" s="51" t="s">
        <v>974</v>
      </c>
      <c r="F333" s="51" t="s">
        <v>975</v>
      </c>
      <c r="G333" s="51">
        <v>262</v>
      </c>
      <c r="H333" s="52">
        <v>111606</v>
      </c>
      <c r="I333" s="53">
        <v>15</v>
      </c>
      <c r="J333" s="54" t="s">
        <v>2887</v>
      </c>
    </row>
    <row r="334" spans="1:10" ht="24" customHeight="1">
      <c r="A334" s="49" t="s">
        <v>2913</v>
      </c>
      <c r="B334" s="50" t="s">
        <v>1326</v>
      </c>
      <c r="C334" s="49" t="s">
        <v>360</v>
      </c>
      <c r="D334" s="50" t="s">
        <v>2279</v>
      </c>
      <c r="E334" s="51" t="s">
        <v>941</v>
      </c>
      <c r="F334" s="51" t="s">
        <v>946</v>
      </c>
      <c r="G334" s="51">
        <v>120</v>
      </c>
      <c r="H334" s="52">
        <v>54512</v>
      </c>
      <c r="I334" s="53">
        <v>6</v>
      </c>
      <c r="J334" s="54" t="s">
        <v>2885</v>
      </c>
    </row>
    <row r="335" spans="1:10" ht="24" customHeight="1">
      <c r="A335" s="49" t="s">
        <v>2913</v>
      </c>
      <c r="B335" s="50" t="s">
        <v>1326</v>
      </c>
      <c r="C335" s="49" t="s">
        <v>361</v>
      </c>
      <c r="D335" s="50" t="s">
        <v>2280</v>
      </c>
      <c r="E335" s="51" t="s">
        <v>941</v>
      </c>
      <c r="F335" s="51" t="s">
        <v>942</v>
      </c>
      <c r="G335" s="51">
        <v>106</v>
      </c>
      <c r="H335" s="52">
        <v>64772</v>
      </c>
      <c r="I335" s="53">
        <v>10</v>
      </c>
      <c r="J335" s="54" t="s">
        <v>943</v>
      </c>
    </row>
    <row r="336" spans="1:10" ht="24" customHeight="1">
      <c r="A336" s="49" t="s">
        <v>2913</v>
      </c>
      <c r="B336" s="50" t="s">
        <v>1326</v>
      </c>
      <c r="C336" s="49" t="s">
        <v>362</v>
      </c>
      <c r="D336" s="50" t="s">
        <v>2281</v>
      </c>
      <c r="E336" s="51" t="s">
        <v>941</v>
      </c>
      <c r="F336" s="51" t="s">
        <v>946</v>
      </c>
      <c r="G336" s="51">
        <v>62</v>
      </c>
      <c r="H336" s="52">
        <v>51575</v>
      </c>
      <c r="I336" s="53">
        <v>6</v>
      </c>
      <c r="J336" s="54" t="s">
        <v>2885</v>
      </c>
    </row>
    <row r="337" spans="1:10" ht="24" customHeight="1">
      <c r="A337" s="49" t="s">
        <v>2913</v>
      </c>
      <c r="B337" s="50" t="s">
        <v>1326</v>
      </c>
      <c r="C337" s="49" t="s">
        <v>363</v>
      </c>
      <c r="D337" s="50" t="s">
        <v>2282</v>
      </c>
      <c r="E337" s="51" t="s">
        <v>941</v>
      </c>
      <c r="F337" s="51" t="s">
        <v>946</v>
      </c>
      <c r="G337" s="51">
        <v>60</v>
      </c>
      <c r="H337" s="52">
        <v>43716</v>
      </c>
      <c r="I337" s="53">
        <v>6</v>
      </c>
      <c r="J337" s="54" t="s">
        <v>2885</v>
      </c>
    </row>
    <row r="338" spans="1:10" ht="24" customHeight="1">
      <c r="A338" s="49" t="s">
        <v>2913</v>
      </c>
      <c r="B338" s="50" t="s">
        <v>1326</v>
      </c>
      <c r="C338" s="49" t="s">
        <v>364</v>
      </c>
      <c r="D338" s="50" t="s">
        <v>2283</v>
      </c>
      <c r="E338" s="51" t="s">
        <v>941</v>
      </c>
      <c r="F338" s="51" t="s">
        <v>946</v>
      </c>
      <c r="G338" s="51">
        <v>68</v>
      </c>
      <c r="H338" s="52">
        <v>37427</v>
      </c>
      <c r="I338" s="53">
        <v>6</v>
      </c>
      <c r="J338" s="54" t="s">
        <v>2885</v>
      </c>
    </row>
    <row r="339" spans="1:10" ht="24" customHeight="1">
      <c r="A339" s="49" t="s">
        <v>2913</v>
      </c>
      <c r="B339" s="50" t="s">
        <v>1326</v>
      </c>
      <c r="C339" s="49" t="s">
        <v>365</v>
      </c>
      <c r="D339" s="50" t="s">
        <v>2284</v>
      </c>
      <c r="E339" s="51" t="s">
        <v>941</v>
      </c>
      <c r="F339" s="51" t="s">
        <v>946</v>
      </c>
      <c r="G339" s="51">
        <v>60</v>
      </c>
      <c r="H339" s="52">
        <v>37631</v>
      </c>
      <c r="I339" s="53">
        <v>6</v>
      </c>
      <c r="J339" s="54" t="s">
        <v>2885</v>
      </c>
    </row>
    <row r="340" spans="1:10" ht="24" customHeight="1">
      <c r="A340" s="49" t="s">
        <v>2913</v>
      </c>
      <c r="B340" s="50" t="s">
        <v>1326</v>
      </c>
      <c r="C340" s="49" t="s">
        <v>366</v>
      </c>
      <c r="D340" s="50" t="s">
        <v>2285</v>
      </c>
      <c r="E340" s="51" t="s">
        <v>941</v>
      </c>
      <c r="F340" s="51" t="s">
        <v>949</v>
      </c>
      <c r="G340" s="51">
        <v>144</v>
      </c>
      <c r="H340" s="52">
        <v>86261</v>
      </c>
      <c r="I340" s="53">
        <v>13</v>
      </c>
      <c r="J340" s="54" t="s">
        <v>2884</v>
      </c>
    </row>
    <row r="341" spans="1:10" ht="24" customHeight="1">
      <c r="A341" s="49" t="s">
        <v>2913</v>
      </c>
      <c r="B341" s="50" t="s">
        <v>1326</v>
      </c>
      <c r="C341" s="49" t="s">
        <v>367</v>
      </c>
      <c r="D341" s="50" t="s">
        <v>2286</v>
      </c>
      <c r="E341" s="51" t="s">
        <v>941</v>
      </c>
      <c r="F341" s="51" t="s">
        <v>946</v>
      </c>
      <c r="G341" s="51">
        <v>60</v>
      </c>
      <c r="H341" s="52">
        <v>28630</v>
      </c>
      <c r="I341" s="53">
        <v>5</v>
      </c>
      <c r="J341" s="54" t="s">
        <v>947</v>
      </c>
    </row>
    <row r="342" spans="1:10" ht="24" customHeight="1">
      <c r="A342" s="49" t="s">
        <v>2919</v>
      </c>
      <c r="B342" s="50" t="s">
        <v>1337</v>
      </c>
      <c r="C342" s="49" t="s">
        <v>368</v>
      </c>
      <c r="D342" s="50" t="s">
        <v>2287</v>
      </c>
      <c r="E342" s="51" t="s">
        <v>2898</v>
      </c>
      <c r="F342" s="51" t="s">
        <v>938</v>
      </c>
      <c r="G342" s="51">
        <v>755</v>
      </c>
      <c r="H342" s="52">
        <v>107966</v>
      </c>
      <c r="I342" s="53">
        <v>19</v>
      </c>
      <c r="J342" s="54" t="s">
        <v>1958</v>
      </c>
    </row>
    <row r="343" spans="1:10" ht="24" customHeight="1">
      <c r="A343" s="49" t="s">
        <v>2919</v>
      </c>
      <c r="B343" s="50" t="s">
        <v>1337</v>
      </c>
      <c r="C343" s="49" t="s">
        <v>369</v>
      </c>
      <c r="D343" s="50" t="s">
        <v>2288</v>
      </c>
      <c r="E343" s="51" t="s">
        <v>941</v>
      </c>
      <c r="F343" s="51" t="s">
        <v>942</v>
      </c>
      <c r="G343" s="51">
        <v>30</v>
      </c>
      <c r="H343" s="52">
        <v>44035</v>
      </c>
      <c r="I343" s="53">
        <v>9</v>
      </c>
      <c r="J343" s="54" t="s">
        <v>965</v>
      </c>
    </row>
    <row r="344" spans="1:10" ht="24" customHeight="1">
      <c r="A344" s="49" t="s">
        <v>2919</v>
      </c>
      <c r="B344" s="50" t="s">
        <v>1337</v>
      </c>
      <c r="C344" s="49" t="s">
        <v>370</v>
      </c>
      <c r="D344" s="50" t="s">
        <v>2289</v>
      </c>
      <c r="E344" s="51" t="s">
        <v>941</v>
      </c>
      <c r="F344" s="51" t="s">
        <v>946</v>
      </c>
      <c r="G344" s="51">
        <v>30</v>
      </c>
      <c r="H344" s="52">
        <v>22168</v>
      </c>
      <c r="I344" s="53">
        <v>5</v>
      </c>
      <c r="J344" s="54" t="s">
        <v>947</v>
      </c>
    </row>
    <row r="345" spans="1:10" ht="24" customHeight="1">
      <c r="A345" s="49" t="s">
        <v>2919</v>
      </c>
      <c r="B345" s="50" t="s">
        <v>1337</v>
      </c>
      <c r="C345" s="49" t="s">
        <v>371</v>
      </c>
      <c r="D345" s="50" t="s">
        <v>2290</v>
      </c>
      <c r="E345" s="51" t="s">
        <v>941</v>
      </c>
      <c r="F345" s="51" t="s">
        <v>946</v>
      </c>
      <c r="G345" s="51">
        <v>30</v>
      </c>
      <c r="H345" s="52">
        <v>17264</v>
      </c>
      <c r="I345" s="53">
        <v>5</v>
      </c>
      <c r="J345" s="54" t="s">
        <v>947</v>
      </c>
    </row>
    <row r="346" spans="1:10" ht="24" customHeight="1">
      <c r="A346" s="49" t="s">
        <v>2919</v>
      </c>
      <c r="B346" s="50" t="s">
        <v>1337</v>
      </c>
      <c r="C346" s="49" t="s">
        <v>372</v>
      </c>
      <c r="D346" s="50" t="s">
        <v>2291</v>
      </c>
      <c r="E346" s="51" t="s">
        <v>941</v>
      </c>
      <c r="F346" s="51" t="s">
        <v>946</v>
      </c>
      <c r="G346" s="51">
        <v>26</v>
      </c>
      <c r="H346" s="52">
        <v>18456</v>
      </c>
      <c r="I346" s="53">
        <v>5</v>
      </c>
      <c r="J346" s="54" t="s">
        <v>947</v>
      </c>
    </row>
    <row r="347" spans="1:10" ht="24" customHeight="1">
      <c r="A347" s="49" t="s">
        <v>2919</v>
      </c>
      <c r="B347" s="50" t="s">
        <v>1337</v>
      </c>
      <c r="C347" s="49" t="s">
        <v>373</v>
      </c>
      <c r="D347" s="50" t="s">
        <v>2292</v>
      </c>
      <c r="E347" s="51" t="s">
        <v>941</v>
      </c>
      <c r="F347" s="51" t="s">
        <v>946</v>
      </c>
      <c r="G347" s="51">
        <v>69</v>
      </c>
      <c r="H347" s="52">
        <v>37374</v>
      </c>
      <c r="I347" s="53">
        <v>6</v>
      </c>
      <c r="J347" s="54" t="s">
        <v>2885</v>
      </c>
    </row>
    <row r="348" spans="1:10" ht="24" customHeight="1">
      <c r="A348" s="49" t="s">
        <v>2919</v>
      </c>
      <c r="B348" s="50" t="s">
        <v>1337</v>
      </c>
      <c r="C348" s="49" t="s">
        <v>374</v>
      </c>
      <c r="D348" s="50" t="s">
        <v>2293</v>
      </c>
      <c r="E348" s="51" t="s">
        <v>941</v>
      </c>
      <c r="F348" s="51" t="s">
        <v>942</v>
      </c>
      <c r="G348" s="51">
        <v>36</v>
      </c>
      <c r="H348" s="52">
        <v>25840</v>
      </c>
      <c r="I348" s="53">
        <v>9</v>
      </c>
      <c r="J348" s="54" t="s">
        <v>965</v>
      </c>
    </row>
    <row r="349" spans="1:10" ht="24" customHeight="1">
      <c r="A349" s="49" t="s">
        <v>2919</v>
      </c>
      <c r="B349" s="50" t="s">
        <v>1337</v>
      </c>
      <c r="C349" s="49" t="s">
        <v>375</v>
      </c>
      <c r="D349" s="50" t="s">
        <v>2294</v>
      </c>
      <c r="E349" s="51" t="s">
        <v>941</v>
      </c>
      <c r="F349" s="51" t="s">
        <v>946</v>
      </c>
      <c r="G349" s="51">
        <v>46</v>
      </c>
      <c r="H349" s="52">
        <v>21921</v>
      </c>
      <c r="I349" s="53">
        <v>5</v>
      </c>
      <c r="J349" s="54" t="s">
        <v>947</v>
      </c>
    </row>
    <row r="350" spans="1:10" ht="24" customHeight="1">
      <c r="A350" s="49" t="s">
        <v>2919</v>
      </c>
      <c r="B350" s="50" t="s">
        <v>1337</v>
      </c>
      <c r="C350" s="49" t="s">
        <v>376</v>
      </c>
      <c r="D350" s="50" t="s">
        <v>2295</v>
      </c>
      <c r="E350" s="51" t="s">
        <v>941</v>
      </c>
      <c r="F350" s="51" t="s">
        <v>942</v>
      </c>
      <c r="G350" s="51">
        <v>62</v>
      </c>
      <c r="H350" s="52">
        <v>53829</v>
      </c>
      <c r="I350" s="53">
        <v>10</v>
      </c>
      <c r="J350" s="54" t="s">
        <v>943</v>
      </c>
    </row>
    <row r="351" spans="1:10" ht="24" customHeight="1">
      <c r="A351" s="49" t="s">
        <v>2919</v>
      </c>
      <c r="B351" s="50" t="s">
        <v>1337</v>
      </c>
      <c r="C351" s="49" t="s">
        <v>377</v>
      </c>
      <c r="D351" s="50" t="s">
        <v>2296</v>
      </c>
      <c r="E351" s="51" t="s">
        <v>941</v>
      </c>
      <c r="F351" s="51" t="s">
        <v>946</v>
      </c>
      <c r="G351" s="51">
        <v>30</v>
      </c>
      <c r="H351" s="52">
        <v>36265</v>
      </c>
      <c r="I351" s="53">
        <v>6</v>
      </c>
      <c r="J351" s="54" t="s">
        <v>2885</v>
      </c>
    </row>
    <row r="352" spans="1:10" ht="24" customHeight="1">
      <c r="A352" s="49" t="s">
        <v>2919</v>
      </c>
      <c r="B352" s="50" t="s">
        <v>1337</v>
      </c>
      <c r="C352" s="49" t="s">
        <v>378</v>
      </c>
      <c r="D352" s="50" t="s">
        <v>2297</v>
      </c>
      <c r="E352" s="51" t="s">
        <v>941</v>
      </c>
      <c r="F352" s="51" t="s">
        <v>942</v>
      </c>
      <c r="G352" s="51">
        <v>34</v>
      </c>
      <c r="H352" s="52">
        <v>28291</v>
      </c>
      <c r="I352" s="53">
        <v>9</v>
      </c>
      <c r="J352" s="54" t="s">
        <v>965</v>
      </c>
    </row>
    <row r="353" spans="1:10" ht="24" customHeight="1">
      <c r="A353" s="49" t="s">
        <v>2919</v>
      </c>
      <c r="B353" s="50" t="s">
        <v>1337</v>
      </c>
      <c r="C353" s="49" t="s">
        <v>379</v>
      </c>
      <c r="D353" s="50" t="s">
        <v>2298</v>
      </c>
      <c r="E353" s="51" t="s">
        <v>941</v>
      </c>
      <c r="F353" s="51" t="s">
        <v>946</v>
      </c>
      <c r="G353" s="51">
        <v>30</v>
      </c>
      <c r="H353" s="52">
        <v>24353</v>
      </c>
      <c r="I353" s="53">
        <v>5</v>
      </c>
      <c r="J353" s="54" t="s">
        <v>947</v>
      </c>
    </row>
    <row r="354" spans="1:10" ht="24" customHeight="1">
      <c r="A354" s="49" t="s">
        <v>2919</v>
      </c>
      <c r="B354" s="50" t="s">
        <v>1350</v>
      </c>
      <c r="C354" s="49" t="s">
        <v>380</v>
      </c>
      <c r="D354" s="50" t="s">
        <v>2920</v>
      </c>
      <c r="E354" s="51" t="s">
        <v>2898</v>
      </c>
      <c r="F354" s="51" t="s">
        <v>938</v>
      </c>
      <c r="G354" s="51">
        <v>585</v>
      </c>
      <c r="H354" s="52">
        <v>102329</v>
      </c>
      <c r="I354" s="53">
        <v>18</v>
      </c>
      <c r="J354" s="54" t="s">
        <v>1959</v>
      </c>
    </row>
    <row r="355" spans="1:10" ht="24" customHeight="1">
      <c r="A355" s="49" t="s">
        <v>2919</v>
      </c>
      <c r="B355" s="50" t="s">
        <v>1350</v>
      </c>
      <c r="C355" s="49" t="s">
        <v>381</v>
      </c>
      <c r="D355" s="50" t="s">
        <v>2299</v>
      </c>
      <c r="E355" s="51" t="s">
        <v>941</v>
      </c>
      <c r="F355" s="51" t="s">
        <v>946</v>
      </c>
      <c r="G355" s="51">
        <v>41</v>
      </c>
      <c r="H355" s="52">
        <v>35608</v>
      </c>
      <c r="I355" s="53">
        <v>6</v>
      </c>
      <c r="J355" s="54" t="s">
        <v>2885</v>
      </c>
    </row>
    <row r="356" spans="1:10" ht="24" customHeight="1">
      <c r="A356" s="49" t="s">
        <v>2919</v>
      </c>
      <c r="B356" s="50" t="s">
        <v>1350</v>
      </c>
      <c r="C356" s="49" t="s">
        <v>382</v>
      </c>
      <c r="D356" s="50" t="s">
        <v>2300</v>
      </c>
      <c r="E356" s="51" t="s">
        <v>941</v>
      </c>
      <c r="F356" s="51" t="s">
        <v>946</v>
      </c>
      <c r="G356" s="51">
        <v>40</v>
      </c>
      <c r="H356" s="52">
        <v>30183</v>
      </c>
      <c r="I356" s="53">
        <v>6</v>
      </c>
      <c r="J356" s="54" t="s">
        <v>2885</v>
      </c>
    </row>
    <row r="357" spans="1:10" ht="24" customHeight="1">
      <c r="A357" s="49" t="s">
        <v>2919</v>
      </c>
      <c r="B357" s="50" t="s">
        <v>1350</v>
      </c>
      <c r="C357" s="49" t="s">
        <v>383</v>
      </c>
      <c r="D357" s="50" t="s">
        <v>2301</v>
      </c>
      <c r="E357" s="51" t="s">
        <v>941</v>
      </c>
      <c r="F357" s="51" t="s">
        <v>942</v>
      </c>
      <c r="G357" s="51">
        <v>62</v>
      </c>
      <c r="H357" s="52">
        <v>61652</v>
      </c>
      <c r="I357" s="53">
        <v>10</v>
      </c>
      <c r="J357" s="54" t="s">
        <v>943</v>
      </c>
    </row>
    <row r="358" spans="1:10" ht="24" customHeight="1">
      <c r="A358" s="49" t="s">
        <v>2919</v>
      </c>
      <c r="B358" s="50" t="s">
        <v>1350</v>
      </c>
      <c r="C358" s="49" t="s">
        <v>384</v>
      </c>
      <c r="D358" s="50" t="s">
        <v>2302</v>
      </c>
      <c r="E358" s="51" t="s">
        <v>941</v>
      </c>
      <c r="F358" s="51" t="s">
        <v>942</v>
      </c>
      <c r="G358" s="51">
        <v>90</v>
      </c>
      <c r="H358" s="52">
        <v>56133</v>
      </c>
      <c r="I358" s="53">
        <v>10</v>
      </c>
      <c r="J358" s="54" t="s">
        <v>943</v>
      </c>
    </row>
    <row r="359" spans="1:10" ht="24" customHeight="1">
      <c r="A359" s="49" t="s">
        <v>2919</v>
      </c>
      <c r="B359" s="50" t="s">
        <v>1350</v>
      </c>
      <c r="C359" s="49" t="s">
        <v>385</v>
      </c>
      <c r="D359" s="50" t="s">
        <v>2303</v>
      </c>
      <c r="E359" s="51" t="s">
        <v>941</v>
      </c>
      <c r="F359" s="51" t="s">
        <v>946</v>
      </c>
      <c r="G359" s="51">
        <v>52</v>
      </c>
      <c r="H359" s="52">
        <v>31906</v>
      </c>
      <c r="I359" s="53">
        <v>6</v>
      </c>
      <c r="J359" s="54" t="s">
        <v>2885</v>
      </c>
    </row>
    <row r="360" spans="1:10" ht="24" customHeight="1">
      <c r="A360" s="49" t="s">
        <v>2919</v>
      </c>
      <c r="B360" s="50" t="s">
        <v>1350</v>
      </c>
      <c r="C360" s="49" t="s">
        <v>386</v>
      </c>
      <c r="D360" s="50" t="s">
        <v>2304</v>
      </c>
      <c r="E360" s="51" t="s">
        <v>941</v>
      </c>
      <c r="F360" s="51" t="s">
        <v>949</v>
      </c>
      <c r="G360" s="51">
        <v>138</v>
      </c>
      <c r="H360" s="52">
        <v>58058</v>
      </c>
      <c r="I360" s="53">
        <v>13</v>
      </c>
      <c r="J360" s="54" t="s">
        <v>2884</v>
      </c>
    </row>
    <row r="361" spans="1:10" ht="24" customHeight="1">
      <c r="A361" s="49" t="s">
        <v>2919</v>
      </c>
      <c r="B361" s="50" t="s">
        <v>1350</v>
      </c>
      <c r="C361" s="49" t="s">
        <v>387</v>
      </c>
      <c r="D361" s="50" t="s">
        <v>2305</v>
      </c>
      <c r="E361" s="51" t="s">
        <v>941</v>
      </c>
      <c r="F361" s="51" t="s">
        <v>942</v>
      </c>
      <c r="G361" s="51">
        <v>121</v>
      </c>
      <c r="H361" s="52">
        <v>55175</v>
      </c>
      <c r="I361" s="53">
        <v>10</v>
      </c>
      <c r="J361" s="54" t="s">
        <v>943</v>
      </c>
    </row>
    <row r="362" spans="1:10" ht="24" customHeight="1">
      <c r="A362" s="49" t="s">
        <v>2919</v>
      </c>
      <c r="B362" s="50" t="s">
        <v>1350</v>
      </c>
      <c r="C362" s="49" t="s">
        <v>388</v>
      </c>
      <c r="D362" s="50" t="s">
        <v>2306</v>
      </c>
      <c r="E362" s="51" t="s">
        <v>941</v>
      </c>
      <c r="F362" s="51" t="s">
        <v>946</v>
      </c>
      <c r="G362" s="51">
        <v>52</v>
      </c>
      <c r="H362" s="52">
        <v>29039</v>
      </c>
      <c r="I362" s="53">
        <v>5</v>
      </c>
      <c r="J362" s="54" t="s">
        <v>947</v>
      </c>
    </row>
    <row r="363" spans="1:10" ht="24" customHeight="1">
      <c r="A363" s="49" t="s">
        <v>2919</v>
      </c>
      <c r="B363" s="50" t="s">
        <v>1350</v>
      </c>
      <c r="C363" s="49" t="s">
        <v>389</v>
      </c>
      <c r="D363" s="50" t="s">
        <v>2307</v>
      </c>
      <c r="E363" s="51" t="s">
        <v>941</v>
      </c>
      <c r="F363" s="51" t="s">
        <v>946</v>
      </c>
      <c r="G363" s="51">
        <v>13</v>
      </c>
      <c r="H363" s="52">
        <v>8423</v>
      </c>
      <c r="I363" s="53">
        <v>5</v>
      </c>
      <c r="J363" s="54" t="s">
        <v>947</v>
      </c>
    </row>
    <row r="364" spans="1:10" ht="24" customHeight="1">
      <c r="A364" s="49" t="s">
        <v>2919</v>
      </c>
      <c r="B364" s="50" t="s">
        <v>1350</v>
      </c>
      <c r="C364" s="49" t="s">
        <v>390</v>
      </c>
      <c r="D364" s="50" t="s">
        <v>2308</v>
      </c>
      <c r="E364" s="51" t="s">
        <v>941</v>
      </c>
      <c r="F364" s="51" t="s">
        <v>968</v>
      </c>
      <c r="G364" s="51">
        <v>0</v>
      </c>
      <c r="H364" s="52">
        <v>8641</v>
      </c>
      <c r="I364" s="53">
        <v>2</v>
      </c>
      <c r="J364" s="54" t="s">
        <v>969</v>
      </c>
    </row>
    <row r="365" spans="1:10" ht="24" customHeight="1">
      <c r="A365" s="49" t="s">
        <v>2919</v>
      </c>
      <c r="B365" s="50" t="s">
        <v>1362</v>
      </c>
      <c r="C365" s="49" t="s">
        <v>391</v>
      </c>
      <c r="D365" s="50" t="s">
        <v>2309</v>
      </c>
      <c r="E365" s="51" t="s">
        <v>2898</v>
      </c>
      <c r="F365" s="51" t="s">
        <v>938</v>
      </c>
      <c r="G365" s="51">
        <v>850</v>
      </c>
      <c r="H365" s="52">
        <v>0</v>
      </c>
      <c r="I365" s="53">
        <v>19</v>
      </c>
      <c r="J365" s="54" t="s">
        <v>1958</v>
      </c>
    </row>
    <row r="366" spans="1:10" ht="24" customHeight="1">
      <c r="A366" s="49" t="s">
        <v>2919</v>
      </c>
      <c r="B366" s="50" t="s">
        <v>1362</v>
      </c>
      <c r="C366" s="49" t="s">
        <v>392</v>
      </c>
      <c r="D366" s="50" t="s">
        <v>2310</v>
      </c>
      <c r="E366" s="51" t="s">
        <v>941</v>
      </c>
      <c r="F366" s="51" t="s">
        <v>949</v>
      </c>
      <c r="G366" s="51">
        <v>132</v>
      </c>
      <c r="H366" s="52">
        <v>74771</v>
      </c>
      <c r="I366" s="53">
        <v>13</v>
      </c>
      <c r="J366" s="54" t="s">
        <v>2884</v>
      </c>
    </row>
    <row r="367" spans="1:10" ht="24" customHeight="1">
      <c r="A367" s="49" t="s">
        <v>2919</v>
      </c>
      <c r="B367" s="50" t="s">
        <v>1362</v>
      </c>
      <c r="C367" s="49" t="s">
        <v>393</v>
      </c>
      <c r="D367" s="50" t="s">
        <v>2311</v>
      </c>
      <c r="E367" s="51" t="s">
        <v>941</v>
      </c>
      <c r="F367" s="51" t="s">
        <v>946</v>
      </c>
      <c r="G367" s="51">
        <v>30</v>
      </c>
      <c r="H367" s="52">
        <v>17695</v>
      </c>
      <c r="I367" s="53">
        <v>5</v>
      </c>
      <c r="J367" s="54" t="s">
        <v>947</v>
      </c>
    </row>
    <row r="368" spans="1:10" ht="24" customHeight="1">
      <c r="A368" s="49" t="s">
        <v>2919</v>
      </c>
      <c r="B368" s="50" t="s">
        <v>1362</v>
      </c>
      <c r="C368" s="49" t="s">
        <v>394</v>
      </c>
      <c r="D368" s="50" t="s">
        <v>2312</v>
      </c>
      <c r="E368" s="51" t="s">
        <v>974</v>
      </c>
      <c r="F368" s="51" t="s">
        <v>1001</v>
      </c>
      <c r="G368" s="51">
        <v>250</v>
      </c>
      <c r="H368" s="52">
        <v>162874</v>
      </c>
      <c r="I368" s="53">
        <v>16</v>
      </c>
      <c r="J368" s="54" t="s">
        <v>1040</v>
      </c>
    </row>
    <row r="369" spans="1:10" ht="24" customHeight="1">
      <c r="A369" s="49" t="s">
        <v>2919</v>
      </c>
      <c r="B369" s="50" t="s">
        <v>1362</v>
      </c>
      <c r="C369" s="49" t="s">
        <v>395</v>
      </c>
      <c r="D369" s="50" t="s">
        <v>2313</v>
      </c>
      <c r="E369" s="51" t="s">
        <v>941</v>
      </c>
      <c r="F369" s="51" t="s">
        <v>946</v>
      </c>
      <c r="G369" s="51">
        <v>23</v>
      </c>
      <c r="H369" s="52">
        <v>15974</v>
      </c>
      <c r="I369" s="53">
        <v>5</v>
      </c>
      <c r="J369" s="54" t="s">
        <v>947</v>
      </c>
    </row>
    <row r="370" spans="1:10" ht="24" customHeight="1">
      <c r="A370" s="49" t="s">
        <v>2919</v>
      </c>
      <c r="B370" s="50" t="s">
        <v>1362</v>
      </c>
      <c r="C370" s="49" t="s">
        <v>396</v>
      </c>
      <c r="D370" s="50" t="s">
        <v>2314</v>
      </c>
      <c r="E370" s="51" t="s">
        <v>941</v>
      </c>
      <c r="F370" s="51" t="s">
        <v>942</v>
      </c>
      <c r="G370" s="51">
        <v>67</v>
      </c>
      <c r="H370" s="52">
        <v>49028</v>
      </c>
      <c r="I370" s="53">
        <v>9</v>
      </c>
      <c r="J370" s="54" t="s">
        <v>965</v>
      </c>
    </row>
    <row r="371" spans="1:10" ht="24" customHeight="1">
      <c r="A371" s="49" t="s">
        <v>2919</v>
      </c>
      <c r="B371" s="50" t="s">
        <v>1362</v>
      </c>
      <c r="C371" s="49" t="s">
        <v>397</v>
      </c>
      <c r="D371" s="50" t="s">
        <v>2315</v>
      </c>
      <c r="E371" s="51" t="s">
        <v>941</v>
      </c>
      <c r="F371" s="51" t="s">
        <v>949</v>
      </c>
      <c r="G371" s="51">
        <v>137</v>
      </c>
      <c r="H371" s="52">
        <v>84470</v>
      </c>
      <c r="I371" s="53">
        <v>13</v>
      </c>
      <c r="J371" s="54" t="s">
        <v>2884</v>
      </c>
    </row>
    <row r="372" spans="1:10" ht="24" customHeight="1">
      <c r="A372" s="49" t="s">
        <v>2919</v>
      </c>
      <c r="B372" s="50" t="s">
        <v>1362</v>
      </c>
      <c r="C372" s="49" t="s">
        <v>398</v>
      </c>
      <c r="D372" s="50" t="s">
        <v>2316</v>
      </c>
      <c r="E372" s="51" t="s">
        <v>941</v>
      </c>
      <c r="F372" s="51" t="s">
        <v>949</v>
      </c>
      <c r="G372" s="51">
        <v>113</v>
      </c>
      <c r="H372" s="52">
        <v>131217</v>
      </c>
      <c r="I372" s="53">
        <v>13</v>
      </c>
      <c r="J372" s="54" t="s">
        <v>2884</v>
      </c>
    </row>
    <row r="373" spans="1:10" ht="24" customHeight="1">
      <c r="A373" s="49" t="s">
        <v>2919</v>
      </c>
      <c r="B373" s="50" t="s">
        <v>1362</v>
      </c>
      <c r="C373" s="49" t="s">
        <v>399</v>
      </c>
      <c r="D373" s="50" t="s">
        <v>2317</v>
      </c>
      <c r="E373" s="51" t="s">
        <v>941</v>
      </c>
      <c r="F373" s="51" t="s">
        <v>946</v>
      </c>
      <c r="G373" s="51">
        <v>30</v>
      </c>
      <c r="H373" s="52">
        <v>3497</v>
      </c>
      <c r="I373" s="53">
        <v>5</v>
      </c>
      <c r="J373" s="54" t="s">
        <v>947</v>
      </c>
    </row>
    <row r="374" spans="1:10" ht="24" customHeight="1">
      <c r="A374" s="49" t="s">
        <v>2919</v>
      </c>
      <c r="B374" s="50" t="s">
        <v>1362</v>
      </c>
      <c r="C374" s="49" t="s">
        <v>400</v>
      </c>
      <c r="D374" s="50" t="s">
        <v>2921</v>
      </c>
      <c r="E374" s="51" t="s">
        <v>941</v>
      </c>
      <c r="F374" s="51" t="s">
        <v>942</v>
      </c>
      <c r="G374" s="51">
        <v>40</v>
      </c>
      <c r="H374" s="52">
        <v>70151</v>
      </c>
      <c r="I374" s="53">
        <v>10</v>
      </c>
      <c r="J374" s="54" t="s">
        <v>943</v>
      </c>
    </row>
    <row r="375" spans="1:10" ht="24" customHeight="1">
      <c r="A375" s="49" t="s">
        <v>2919</v>
      </c>
      <c r="B375" s="50" t="s">
        <v>1362</v>
      </c>
      <c r="C375" s="49" t="s">
        <v>401</v>
      </c>
      <c r="D375" s="50" t="s">
        <v>2318</v>
      </c>
      <c r="E375" s="51" t="s">
        <v>941</v>
      </c>
      <c r="F375" s="51" t="s">
        <v>946</v>
      </c>
      <c r="G375" s="51">
        <v>60</v>
      </c>
      <c r="H375" s="52">
        <v>38554</v>
      </c>
      <c r="I375" s="53">
        <v>6</v>
      </c>
      <c r="J375" s="54" t="s">
        <v>2885</v>
      </c>
    </row>
    <row r="376" spans="1:10" ht="24" customHeight="1">
      <c r="A376" s="49" t="s">
        <v>2919</v>
      </c>
      <c r="B376" s="50" t="s">
        <v>1362</v>
      </c>
      <c r="C376" s="49" t="s">
        <v>402</v>
      </c>
      <c r="D376" s="50" t="s">
        <v>2319</v>
      </c>
      <c r="E376" s="51" t="s">
        <v>941</v>
      </c>
      <c r="F376" s="51" t="s">
        <v>968</v>
      </c>
      <c r="G376" s="51">
        <v>30</v>
      </c>
      <c r="H376" s="52">
        <v>26498</v>
      </c>
      <c r="I376" s="53">
        <v>4</v>
      </c>
      <c r="J376" s="54" t="s">
        <v>1080</v>
      </c>
    </row>
    <row r="377" spans="1:10" ht="24" customHeight="1">
      <c r="A377" s="49" t="s">
        <v>2919</v>
      </c>
      <c r="B377" s="50" t="s">
        <v>1375</v>
      </c>
      <c r="C377" s="49" t="s">
        <v>403</v>
      </c>
      <c r="D377" s="50" t="s">
        <v>2320</v>
      </c>
      <c r="E377" s="51" t="s">
        <v>974</v>
      </c>
      <c r="F377" s="51" t="s">
        <v>1001</v>
      </c>
      <c r="G377" s="51">
        <v>356</v>
      </c>
      <c r="H377" s="52">
        <v>67818</v>
      </c>
      <c r="I377" s="53">
        <v>16</v>
      </c>
      <c r="J377" s="54" t="s">
        <v>1040</v>
      </c>
    </row>
    <row r="378" spans="1:10" ht="24" customHeight="1">
      <c r="A378" s="49" t="s">
        <v>2919</v>
      </c>
      <c r="B378" s="50" t="s">
        <v>1375</v>
      </c>
      <c r="C378" s="49" t="s">
        <v>404</v>
      </c>
      <c r="D378" s="50" t="s">
        <v>2321</v>
      </c>
      <c r="E378" s="51" t="s">
        <v>941</v>
      </c>
      <c r="F378" s="51" t="s">
        <v>946</v>
      </c>
      <c r="G378" s="51">
        <v>37</v>
      </c>
      <c r="H378" s="52">
        <v>16508</v>
      </c>
      <c r="I378" s="53">
        <v>5</v>
      </c>
      <c r="J378" s="54" t="s">
        <v>947</v>
      </c>
    </row>
    <row r="379" spans="1:10" ht="24" customHeight="1">
      <c r="A379" s="49" t="s">
        <v>2919</v>
      </c>
      <c r="B379" s="50" t="s">
        <v>1375</v>
      </c>
      <c r="C379" s="49" t="s">
        <v>405</v>
      </c>
      <c r="D379" s="50" t="s">
        <v>2322</v>
      </c>
      <c r="E379" s="51" t="s">
        <v>941</v>
      </c>
      <c r="F379" s="51" t="s">
        <v>946</v>
      </c>
      <c r="G379" s="51">
        <v>32</v>
      </c>
      <c r="H379" s="52">
        <v>35481</v>
      </c>
      <c r="I379" s="53">
        <v>6</v>
      </c>
      <c r="J379" s="54" t="s">
        <v>2885</v>
      </c>
    </row>
    <row r="380" spans="1:10" ht="24" customHeight="1">
      <c r="A380" s="49" t="s">
        <v>2919</v>
      </c>
      <c r="B380" s="50" t="s">
        <v>1375</v>
      </c>
      <c r="C380" s="49" t="s">
        <v>406</v>
      </c>
      <c r="D380" s="50" t="s">
        <v>2323</v>
      </c>
      <c r="E380" s="51" t="s">
        <v>941</v>
      </c>
      <c r="F380" s="51" t="s">
        <v>946</v>
      </c>
      <c r="G380" s="51">
        <v>36</v>
      </c>
      <c r="H380" s="52">
        <v>27241</v>
      </c>
      <c r="I380" s="53">
        <v>5</v>
      </c>
      <c r="J380" s="54" t="s">
        <v>947</v>
      </c>
    </row>
    <row r="381" spans="1:10" ht="24" customHeight="1">
      <c r="A381" s="49" t="s">
        <v>2919</v>
      </c>
      <c r="B381" s="50" t="s">
        <v>1375</v>
      </c>
      <c r="C381" s="49" t="s">
        <v>407</v>
      </c>
      <c r="D381" s="50" t="s">
        <v>2324</v>
      </c>
      <c r="E381" s="51" t="s">
        <v>941</v>
      </c>
      <c r="F381" s="51" t="s">
        <v>946</v>
      </c>
      <c r="G381" s="51">
        <v>30</v>
      </c>
      <c r="H381" s="52">
        <v>15399</v>
      </c>
      <c r="I381" s="53">
        <v>5</v>
      </c>
      <c r="J381" s="54" t="s">
        <v>947</v>
      </c>
    </row>
    <row r="382" spans="1:10" ht="24" customHeight="1">
      <c r="A382" s="49" t="s">
        <v>2919</v>
      </c>
      <c r="B382" s="50" t="s">
        <v>1375</v>
      </c>
      <c r="C382" s="49" t="s">
        <v>408</v>
      </c>
      <c r="D382" s="50" t="s">
        <v>2325</v>
      </c>
      <c r="E382" s="51" t="s">
        <v>941</v>
      </c>
      <c r="F382" s="51" t="s">
        <v>968</v>
      </c>
      <c r="G382" s="51">
        <v>8</v>
      </c>
      <c r="H382" s="52">
        <v>2021</v>
      </c>
      <c r="I382" s="53">
        <v>2</v>
      </c>
      <c r="J382" s="54" t="s">
        <v>969</v>
      </c>
    </row>
    <row r="383" spans="1:10" ht="24" customHeight="1">
      <c r="A383" s="49" t="s">
        <v>2919</v>
      </c>
      <c r="B383" s="50" t="s">
        <v>1375</v>
      </c>
      <c r="C383" s="49" t="s">
        <v>409</v>
      </c>
      <c r="D383" s="50" t="s">
        <v>2326</v>
      </c>
      <c r="E383" s="51" t="s">
        <v>941</v>
      </c>
      <c r="F383" s="51" t="s">
        <v>946</v>
      </c>
      <c r="G383" s="51">
        <v>26</v>
      </c>
      <c r="H383" s="52">
        <v>7123</v>
      </c>
      <c r="I383" s="53">
        <v>5</v>
      </c>
      <c r="J383" s="54" t="s">
        <v>947</v>
      </c>
    </row>
    <row r="384" spans="1:10" ht="24" customHeight="1">
      <c r="A384" s="49" t="s">
        <v>2919</v>
      </c>
      <c r="B384" s="50" t="s">
        <v>1383</v>
      </c>
      <c r="C384" s="49" t="s">
        <v>410</v>
      </c>
      <c r="D384" s="50" t="s">
        <v>2327</v>
      </c>
      <c r="E384" s="51" t="s">
        <v>2898</v>
      </c>
      <c r="F384" s="51" t="s">
        <v>938</v>
      </c>
      <c r="G384" s="51">
        <v>482</v>
      </c>
      <c r="H384" s="52">
        <v>73792</v>
      </c>
      <c r="I384" s="53">
        <v>18</v>
      </c>
      <c r="J384" s="54" t="s">
        <v>1959</v>
      </c>
    </row>
    <row r="385" spans="1:10" ht="24" customHeight="1">
      <c r="A385" s="49" t="s">
        <v>2919</v>
      </c>
      <c r="B385" s="50" t="s">
        <v>1383</v>
      </c>
      <c r="C385" s="49" t="s">
        <v>411</v>
      </c>
      <c r="D385" s="50" t="s">
        <v>2328</v>
      </c>
      <c r="E385" s="51" t="s">
        <v>974</v>
      </c>
      <c r="F385" s="51" t="s">
        <v>975</v>
      </c>
      <c r="G385" s="51">
        <v>248</v>
      </c>
      <c r="H385" s="52">
        <v>103747</v>
      </c>
      <c r="I385" s="53">
        <v>15</v>
      </c>
      <c r="J385" s="54" t="s">
        <v>2887</v>
      </c>
    </row>
    <row r="386" spans="1:10" ht="24" customHeight="1">
      <c r="A386" s="49" t="s">
        <v>2919</v>
      </c>
      <c r="B386" s="50" t="s">
        <v>1383</v>
      </c>
      <c r="C386" s="49" t="s">
        <v>412</v>
      </c>
      <c r="D386" s="50" t="s">
        <v>2329</v>
      </c>
      <c r="E386" s="51" t="s">
        <v>941</v>
      </c>
      <c r="F386" s="51" t="s">
        <v>946</v>
      </c>
      <c r="G386" s="51">
        <v>60</v>
      </c>
      <c r="H386" s="52">
        <v>35034</v>
      </c>
      <c r="I386" s="53">
        <v>6</v>
      </c>
      <c r="J386" s="54" t="s">
        <v>2885</v>
      </c>
    </row>
    <row r="387" spans="1:10" ht="24" customHeight="1">
      <c r="A387" s="49" t="s">
        <v>2919</v>
      </c>
      <c r="B387" s="50" t="s">
        <v>1383</v>
      </c>
      <c r="C387" s="49" t="s">
        <v>413</v>
      </c>
      <c r="D387" s="50" t="s">
        <v>2330</v>
      </c>
      <c r="E387" s="51" t="s">
        <v>941</v>
      </c>
      <c r="F387" s="51" t="s">
        <v>946</v>
      </c>
      <c r="G387" s="51">
        <v>33</v>
      </c>
      <c r="H387" s="52">
        <v>20289</v>
      </c>
      <c r="I387" s="53">
        <v>5</v>
      </c>
      <c r="J387" s="54" t="s">
        <v>947</v>
      </c>
    </row>
    <row r="388" spans="1:10" ht="24" customHeight="1">
      <c r="A388" s="49" t="s">
        <v>2919</v>
      </c>
      <c r="B388" s="50" t="s">
        <v>1383</v>
      </c>
      <c r="C388" s="49" t="s">
        <v>414</v>
      </c>
      <c r="D388" s="50" t="s">
        <v>2331</v>
      </c>
      <c r="E388" s="51" t="s">
        <v>941</v>
      </c>
      <c r="F388" s="51" t="s">
        <v>946</v>
      </c>
      <c r="G388" s="51">
        <v>34</v>
      </c>
      <c r="H388" s="52">
        <v>34456</v>
      </c>
      <c r="I388" s="53">
        <v>6</v>
      </c>
      <c r="J388" s="54" t="s">
        <v>2885</v>
      </c>
    </row>
    <row r="389" spans="1:10" ht="24" customHeight="1">
      <c r="A389" s="49" t="s">
        <v>2919</v>
      </c>
      <c r="B389" s="50" t="s">
        <v>1383</v>
      </c>
      <c r="C389" s="49" t="s">
        <v>415</v>
      </c>
      <c r="D389" s="50" t="s">
        <v>2332</v>
      </c>
      <c r="E389" s="51" t="s">
        <v>941</v>
      </c>
      <c r="F389" s="51" t="s">
        <v>946</v>
      </c>
      <c r="G389" s="51">
        <v>60</v>
      </c>
      <c r="H389" s="52">
        <v>42749</v>
      </c>
      <c r="I389" s="53">
        <v>6</v>
      </c>
      <c r="J389" s="54" t="s">
        <v>2885</v>
      </c>
    </row>
    <row r="390" spans="1:10" ht="24" customHeight="1">
      <c r="A390" s="49" t="s">
        <v>2919</v>
      </c>
      <c r="B390" s="50" t="s">
        <v>1383</v>
      </c>
      <c r="C390" s="49" t="s">
        <v>416</v>
      </c>
      <c r="D390" s="50" t="s">
        <v>2333</v>
      </c>
      <c r="E390" s="51" t="s">
        <v>941</v>
      </c>
      <c r="F390" s="51" t="s">
        <v>946</v>
      </c>
      <c r="G390" s="51">
        <v>30</v>
      </c>
      <c r="H390" s="52">
        <v>14060</v>
      </c>
      <c r="I390" s="53">
        <v>5</v>
      </c>
      <c r="J390" s="54" t="s">
        <v>947</v>
      </c>
    </row>
    <row r="391" spans="1:10" ht="24" customHeight="1">
      <c r="A391" s="49" t="s">
        <v>2919</v>
      </c>
      <c r="B391" s="50" t="s">
        <v>1391</v>
      </c>
      <c r="C391" s="49" t="s">
        <v>417</v>
      </c>
      <c r="D391" s="50" t="s">
        <v>2334</v>
      </c>
      <c r="E391" s="51" t="s">
        <v>2898</v>
      </c>
      <c r="F391" s="51" t="s">
        <v>938</v>
      </c>
      <c r="G391" s="51">
        <v>542</v>
      </c>
      <c r="H391" s="52">
        <v>159290</v>
      </c>
      <c r="I391" s="53">
        <v>18</v>
      </c>
      <c r="J391" s="54" t="s">
        <v>1959</v>
      </c>
    </row>
    <row r="392" spans="1:10" ht="24" customHeight="1">
      <c r="A392" s="49" t="s">
        <v>2919</v>
      </c>
      <c r="B392" s="50" t="s">
        <v>1391</v>
      </c>
      <c r="C392" s="49" t="s">
        <v>418</v>
      </c>
      <c r="D392" s="50" t="s">
        <v>2335</v>
      </c>
      <c r="E392" s="51" t="s">
        <v>974</v>
      </c>
      <c r="F392" s="51" t="s">
        <v>975</v>
      </c>
      <c r="G392" s="51">
        <v>162</v>
      </c>
      <c r="H392" s="52">
        <v>48054</v>
      </c>
      <c r="I392" s="53">
        <v>14</v>
      </c>
      <c r="J392" s="54" t="s">
        <v>2888</v>
      </c>
    </row>
    <row r="393" spans="1:10" ht="24" customHeight="1">
      <c r="A393" s="49" t="s">
        <v>2919</v>
      </c>
      <c r="B393" s="50" t="s">
        <v>1391</v>
      </c>
      <c r="C393" s="49" t="s">
        <v>419</v>
      </c>
      <c r="D393" s="50" t="s">
        <v>2336</v>
      </c>
      <c r="E393" s="51" t="s">
        <v>941</v>
      </c>
      <c r="F393" s="51" t="s">
        <v>942</v>
      </c>
      <c r="G393" s="51">
        <v>70</v>
      </c>
      <c r="H393" s="52">
        <v>47099</v>
      </c>
      <c r="I393" s="53">
        <v>9</v>
      </c>
      <c r="J393" s="54" t="s">
        <v>965</v>
      </c>
    </row>
    <row r="394" spans="1:10" ht="24" customHeight="1">
      <c r="A394" s="49" t="s">
        <v>2919</v>
      </c>
      <c r="B394" s="50" t="s">
        <v>1391</v>
      </c>
      <c r="C394" s="49" t="s">
        <v>420</v>
      </c>
      <c r="D394" s="50" t="s">
        <v>2337</v>
      </c>
      <c r="E394" s="51" t="s">
        <v>974</v>
      </c>
      <c r="F394" s="51" t="s">
        <v>975</v>
      </c>
      <c r="G394" s="51">
        <v>212</v>
      </c>
      <c r="H394" s="52">
        <v>97277</v>
      </c>
      <c r="I394" s="53">
        <v>15</v>
      </c>
      <c r="J394" s="54" t="s">
        <v>2887</v>
      </c>
    </row>
    <row r="395" spans="1:10" ht="24" customHeight="1">
      <c r="A395" s="49" t="s">
        <v>2919</v>
      </c>
      <c r="B395" s="50" t="s">
        <v>1391</v>
      </c>
      <c r="C395" s="49" t="s">
        <v>421</v>
      </c>
      <c r="D395" s="50" t="s">
        <v>2338</v>
      </c>
      <c r="E395" s="51" t="s">
        <v>941</v>
      </c>
      <c r="F395" s="51" t="s">
        <v>946</v>
      </c>
      <c r="G395" s="51">
        <v>43</v>
      </c>
      <c r="H395" s="52">
        <v>25669</v>
      </c>
      <c r="I395" s="53">
        <v>5</v>
      </c>
      <c r="J395" s="54" t="s">
        <v>947</v>
      </c>
    </row>
    <row r="396" spans="1:10" ht="24" customHeight="1">
      <c r="A396" s="49" t="s">
        <v>2919</v>
      </c>
      <c r="B396" s="50" t="s">
        <v>1391</v>
      </c>
      <c r="C396" s="49" t="s">
        <v>422</v>
      </c>
      <c r="D396" s="50" t="s">
        <v>2339</v>
      </c>
      <c r="E396" s="51" t="s">
        <v>941</v>
      </c>
      <c r="F396" s="51" t="s">
        <v>946</v>
      </c>
      <c r="G396" s="51">
        <v>48</v>
      </c>
      <c r="H396" s="52">
        <v>55707</v>
      </c>
      <c r="I396" s="53">
        <v>6</v>
      </c>
      <c r="J396" s="54" t="s">
        <v>2885</v>
      </c>
    </row>
    <row r="397" spans="1:10" ht="24" customHeight="1">
      <c r="A397" s="49" t="s">
        <v>2919</v>
      </c>
      <c r="B397" s="50" t="s">
        <v>1391</v>
      </c>
      <c r="C397" s="49" t="s">
        <v>423</v>
      </c>
      <c r="D397" s="50" t="s">
        <v>2340</v>
      </c>
      <c r="E397" s="51" t="s">
        <v>941</v>
      </c>
      <c r="F397" s="51" t="s">
        <v>946</v>
      </c>
      <c r="G397" s="51">
        <v>67</v>
      </c>
      <c r="H397" s="52">
        <v>44391</v>
      </c>
      <c r="I397" s="53">
        <v>6</v>
      </c>
      <c r="J397" s="54" t="s">
        <v>2885</v>
      </c>
    </row>
    <row r="398" spans="1:10" ht="24" customHeight="1">
      <c r="A398" s="49" t="s">
        <v>2919</v>
      </c>
      <c r="B398" s="50" t="s">
        <v>1391</v>
      </c>
      <c r="C398" s="49" t="s">
        <v>424</v>
      </c>
      <c r="D398" s="50" t="s">
        <v>2922</v>
      </c>
      <c r="E398" s="51" t="s">
        <v>941</v>
      </c>
      <c r="F398" s="51" t="s">
        <v>946</v>
      </c>
      <c r="G398" s="51">
        <v>30</v>
      </c>
      <c r="H398" s="52">
        <v>18476</v>
      </c>
      <c r="I398" s="53">
        <v>5</v>
      </c>
      <c r="J398" s="54" t="s">
        <v>947</v>
      </c>
    </row>
    <row r="399" spans="1:10" ht="24" customHeight="1">
      <c r="A399" s="49" t="s">
        <v>2919</v>
      </c>
      <c r="B399" s="50" t="s">
        <v>1391</v>
      </c>
      <c r="C399" s="49" t="s">
        <v>425</v>
      </c>
      <c r="D399" s="50" t="s">
        <v>2341</v>
      </c>
      <c r="E399" s="51" t="s">
        <v>941</v>
      </c>
      <c r="F399" s="51" t="s">
        <v>946</v>
      </c>
      <c r="G399" s="51">
        <v>30</v>
      </c>
      <c r="H399" s="52">
        <v>28643</v>
      </c>
      <c r="I399" s="53">
        <v>5</v>
      </c>
      <c r="J399" s="54" t="s">
        <v>947</v>
      </c>
    </row>
    <row r="400" spans="1:10" ht="24" customHeight="1">
      <c r="A400" s="49" t="s">
        <v>2919</v>
      </c>
      <c r="B400" s="50" t="s">
        <v>1401</v>
      </c>
      <c r="C400" s="49" t="s">
        <v>426</v>
      </c>
      <c r="D400" s="50" t="s">
        <v>2342</v>
      </c>
      <c r="E400" s="51" t="s">
        <v>2898</v>
      </c>
      <c r="F400" s="51" t="s">
        <v>938</v>
      </c>
      <c r="G400" s="51">
        <v>415</v>
      </c>
      <c r="H400" s="52">
        <v>292945</v>
      </c>
      <c r="I400" s="53">
        <v>18</v>
      </c>
      <c r="J400" s="54" t="s">
        <v>1959</v>
      </c>
    </row>
    <row r="401" spans="1:10" ht="24" customHeight="1">
      <c r="A401" s="49" t="s">
        <v>2919</v>
      </c>
      <c r="B401" s="50" t="s">
        <v>1401</v>
      </c>
      <c r="C401" s="49" t="s">
        <v>427</v>
      </c>
      <c r="D401" s="50" t="s">
        <v>2343</v>
      </c>
      <c r="E401" s="51" t="s">
        <v>941</v>
      </c>
      <c r="F401" s="51" t="s">
        <v>949</v>
      </c>
      <c r="G401" s="51">
        <v>127</v>
      </c>
      <c r="H401" s="52">
        <v>70811</v>
      </c>
      <c r="I401" s="53">
        <v>13</v>
      </c>
      <c r="J401" s="54" t="s">
        <v>2884</v>
      </c>
    </row>
    <row r="402" spans="1:10" ht="24" customHeight="1">
      <c r="A402" s="49" t="s">
        <v>2919</v>
      </c>
      <c r="B402" s="50" t="s">
        <v>1401</v>
      </c>
      <c r="C402" s="49" t="s">
        <v>428</v>
      </c>
      <c r="D402" s="50" t="s">
        <v>2344</v>
      </c>
      <c r="E402" s="51" t="s">
        <v>974</v>
      </c>
      <c r="F402" s="51" t="s">
        <v>975</v>
      </c>
      <c r="G402" s="51">
        <v>230</v>
      </c>
      <c r="H402" s="52">
        <v>97318</v>
      </c>
      <c r="I402" s="53">
        <v>15</v>
      </c>
      <c r="J402" s="54" t="s">
        <v>2887</v>
      </c>
    </row>
    <row r="403" spans="1:10" ht="24" customHeight="1">
      <c r="A403" s="49" t="s">
        <v>2919</v>
      </c>
      <c r="B403" s="50" t="s">
        <v>1401</v>
      </c>
      <c r="C403" s="49" t="s">
        <v>429</v>
      </c>
      <c r="D403" s="50" t="s">
        <v>2345</v>
      </c>
      <c r="E403" s="51" t="s">
        <v>941</v>
      </c>
      <c r="F403" s="51" t="s">
        <v>942</v>
      </c>
      <c r="G403" s="51">
        <v>74</v>
      </c>
      <c r="H403" s="52">
        <v>59796</v>
      </c>
      <c r="I403" s="53">
        <v>10</v>
      </c>
      <c r="J403" s="54" t="s">
        <v>943</v>
      </c>
    </row>
    <row r="404" spans="1:10" ht="24" customHeight="1">
      <c r="A404" s="49" t="s">
        <v>2919</v>
      </c>
      <c r="B404" s="50" t="s">
        <v>1401</v>
      </c>
      <c r="C404" s="49" t="s">
        <v>430</v>
      </c>
      <c r="D404" s="50" t="s">
        <v>2923</v>
      </c>
      <c r="E404" s="51" t="s">
        <v>941</v>
      </c>
      <c r="F404" s="51" t="s">
        <v>946</v>
      </c>
      <c r="G404" s="51">
        <v>45</v>
      </c>
      <c r="H404" s="52">
        <v>63238</v>
      </c>
      <c r="I404" s="53">
        <v>7</v>
      </c>
      <c r="J404" s="54" t="s">
        <v>956</v>
      </c>
    </row>
    <row r="405" spans="1:10" ht="24" customHeight="1">
      <c r="A405" s="49" t="s">
        <v>2919</v>
      </c>
      <c r="B405" s="50" t="s">
        <v>1401</v>
      </c>
      <c r="C405" s="49" t="s">
        <v>431</v>
      </c>
      <c r="D405" s="50" t="s">
        <v>2346</v>
      </c>
      <c r="E405" s="51" t="s">
        <v>941</v>
      </c>
      <c r="F405" s="51" t="s">
        <v>968</v>
      </c>
      <c r="G405" s="51">
        <v>0</v>
      </c>
      <c r="H405" s="52">
        <v>37345</v>
      </c>
      <c r="I405" s="53">
        <v>4</v>
      </c>
      <c r="J405" s="54" t="s">
        <v>1080</v>
      </c>
    </row>
    <row r="406" spans="1:10" ht="24" customHeight="1">
      <c r="A406" s="49" t="s">
        <v>2919</v>
      </c>
      <c r="B406" s="50" t="s">
        <v>1408</v>
      </c>
      <c r="C406" s="49" t="s">
        <v>432</v>
      </c>
      <c r="D406" s="50" t="s">
        <v>2924</v>
      </c>
      <c r="E406" s="51" t="s">
        <v>974</v>
      </c>
      <c r="F406" s="51" t="s">
        <v>1001</v>
      </c>
      <c r="G406" s="51">
        <v>434</v>
      </c>
      <c r="H406" s="52">
        <v>82792</v>
      </c>
      <c r="I406" s="53">
        <v>17</v>
      </c>
      <c r="J406" s="54" t="s">
        <v>1002</v>
      </c>
    </row>
    <row r="407" spans="1:10" ht="24" customHeight="1">
      <c r="A407" s="49" t="s">
        <v>2919</v>
      </c>
      <c r="B407" s="50" t="s">
        <v>1408</v>
      </c>
      <c r="C407" s="49" t="s">
        <v>433</v>
      </c>
      <c r="D407" s="50" t="s">
        <v>2347</v>
      </c>
      <c r="E407" s="51" t="s">
        <v>941</v>
      </c>
      <c r="F407" s="51" t="s">
        <v>946</v>
      </c>
      <c r="G407" s="51">
        <v>34</v>
      </c>
      <c r="H407" s="52">
        <v>28600</v>
      </c>
      <c r="I407" s="53">
        <v>5</v>
      </c>
      <c r="J407" s="54" t="s">
        <v>947</v>
      </c>
    </row>
    <row r="408" spans="1:10" ht="24" customHeight="1">
      <c r="A408" s="49" t="s">
        <v>2919</v>
      </c>
      <c r="B408" s="50" t="s">
        <v>1408</v>
      </c>
      <c r="C408" s="49" t="s">
        <v>434</v>
      </c>
      <c r="D408" s="50" t="s">
        <v>2348</v>
      </c>
      <c r="E408" s="51" t="s">
        <v>941</v>
      </c>
      <c r="F408" s="51" t="s">
        <v>946</v>
      </c>
      <c r="G408" s="51">
        <v>45</v>
      </c>
      <c r="H408" s="52">
        <v>40571</v>
      </c>
      <c r="I408" s="53">
        <v>6</v>
      </c>
      <c r="J408" s="54" t="s">
        <v>2885</v>
      </c>
    </row>
    <row r="409" spans="1:10" ht="24" customHeight="1">
      <c r="A409" s="49" t="s">
        <v>2919</v>
      </c>
      <c r="B409" s="50" t="s">
        <v>1408</v>
      </c>
      <c r="C409" s="49" t="s">
        <v>435</v>
      </c>
      <c r="D409" s="50" t="s">
        <v>2349</v>
      </c>
      <c r="E409" s="51" t="s">
        <v>941</v>
      </c>
      <c r="F409" s="51" t="s">
        <v>946</v>
      </c>
      <c r="G409" s="51">
        <v>85</v>
      </c>
      <c r="H409" s="52">
        <v>47634</v>
      </c>
      <c r="I409" s="53">
        <v>6</v>
      </c>
      <c r="J409" s="54" t="s">
        <v>2885</v>
      </c>
    </row>
    <row r="410" spans="1:10" ht="24" customHeight="1">
      <c r="A410" s="49" t="s">
        <v>2919</v>
      </c>
      <c r="B410" s="50" t="s">
        <v>1408</v>
      </c>
      <c r="C410" s="49" t="s">
        <v>436</v>
      </c>
      <c r="D410" s="50" t="s">
        <v>2350</v>
      </c>
      <c r="E410" s="51" t="s">
        <v>941</v>
      </c>
      <c r="F410" s="51" t="s">
        <v>946</v>
      </c>
      <c r="G410" s="51">
        <v>77</v>
      </c>
      <c r="H410" s="52">
        <v>56782</v>
      </c>
      <c r="I410" s="53">
        <v>6</v>
      </c>
      <c r="J410" s="54" t="s">
        <v>2885</v>
      </c>
    </row>
    <row r="411" spans="1:10" ht="24" customHeight="1">
      <c r="A411" s="49" t="s">
        <v>2919</v>
      </c>
      <c r="B411" s="50" t="s">
        <v>1408</v>
      </c>
      <c r="C411" s="49" t="s">
        <v>437</v>
      </c>
      <c r="D411" s="50" t="s">
        <v>2351</v>
      </c>
      <c r="E411" s="51" t="s">
        <v>974</v>
      </c>
      <c r="F411" s="51" t="s">
        <v>975</v>
      </c>
      <c r="G411" s="51">
        <v>148</v>
      </c>
      <c r="H411" s="52">
        <v>60693</v>
      </c>
      <c r="I411" s="53">
        <v>14</v>
      </c>
      <c r="J411" s="54" t="s">
        <v>2888</v>
      </c>
    </row>
    <row r="412" spans="1:10" ht="24" customHeight="1">
      <c r="A412" s="49" t="s">
        <v>2919</v>
      </c>
      <c r="B412" s="50" t="s">
        <v>1408</v>
      </c>
      <c r="C412" s="49" t="s">
        <v>438</v>
      </c>
      <c r="D412" s="50" t="s">
        <v>2352</v>
      </c>
      <c r="E412" s="51" t="s">
        <v>941</v>
      </c>
      <c r="F412" s="51" t="s">
        <v>946</v>
      </c>
      <c r="G412" s="51">
        <v>51</v>
      </c>
      <c r="H412" s="52">
        <v>43988</v>
      </c>
      <c r="I412" s="53">
        <v>6</v>
      </c>
      <c r="J412" s="54" t="s">
        <v>2885</v>
      </c>
    </row>
    <row r="413" spans="1:10" ht="24" customHeight="1">
      <c r="A413" s="49" t="s">
        <v>2919</v>
      </c>
      <c r="B413" s="50" t="s">
        <v>1408</v>
      </c>
      <c r="C413" s="49" t="s">
        <v>439</v>
      </c>
      <c r="D413" s="50" t="s">
        <v>2353</v>
      </c>
      <c r="E413" s="51" t="s">
        <v>941</v>
      </c>
      <c r="F413" s="51" t="s">
        <v>968</v>
      </c>
      <c r="G413" s="51">
        <v>10</v>
      </c>
      <c r="H413" s="52">
        <v>27266</v>
      </c>
      <c r="I413" s="62">
        <v>4</v>
      </c>
      <c r="J413" s="63" t="s">
        <v>1080</v>
      </c>
    </row>
    <row r="414" spans="1:10" ht="24" customHeight="1">
      <c r="A414" s="49" t="s">
        <v>2919</v>
      </c>
      <c r="B414" s="50" t="s">
        <v>1408</v>
      </c>
      <c r="C414" s="49" t="s">
        <v>440</v>
      </c>
      <c r="D414" s="50" t="s">
        <v>2354</v>
      </c>
      <c r="E414" s="51" t="s">
        <v>941</v>
      </c>
      <c r="F414" s="51" t="s">
        <v>968</v>
      </c>
      <c r="G414" s="51">
        <v>10</v>
      </c>
      <c r="H414" s="52">
        <v>19160</v>
      </c>
      <c r="I414" s="62">
        <v>3</v>
      </c>
      <c r="J414" s="63" t="s">
        <v>1017</v>
      </c>
    </row>
    <row r="415" spans="1:10" ht="24" customHeight="1">
      <c r="A415" s="49" t="s">
        <v>2925</v>
      </c>
      <c r="B415" s="50" t="s">
        <v>1418</v>
      </c>
      <c r="C415" s="49" t="s">
        <v>441</v>
      </c>
      <c r="D415" s="50" t="s">
        <v>2355</v>
      </c>
      <c r="E415" s="51" t="s">
        <v>974</v>
      </c>
      <c r="F415" s="51" t="s">
        <v>1001</v>
      </c>
      <c r="G415" s="51">
        <v>540</v>
      </c>
      <c r="H415" s="52">
        <v>111434</v>
      </c>
      <c r="I415" s="53">
        <v>17</v>
      </c>
      <c r="J415" s="54" t="s">
        <v>1002</v>
      </c>
    </row>
    <row r="416" spans="1:10" ht="24" customHeight="1">
      <c r="A416" s="49" t="s">
        <v>2925</v>
      </c>
      <c r="B416" s="50" t="s">
        <v>1418</v>
      </c>
      <c r="C416" s="49" t="s">
        <v>442</v>
      </c>
      <c r="D416" s="50" t="s">
        <v>2356</v>
      </c>
      <c r="E416" s="51" t="s">
        <v>941</v>
      </c>
      <c r="F416" s="51" t="s">
        <v>946</v>
      </c>
      <c r="G416" s="51">
        <v>37</v>
      </c>
      <c r="H416" s="52">
        <v>26063</v>
      </c>
      <c r="I416" s="53">
        <v>5</v>
      </c>
      <c r="J416" s="54" t="s">
        <v>947</v>
      </c>
    </row>
    <row r="417" spans="1:10" ht="24" customHeight="1">
      <c r="A417" s="49" t="s">
        <v>2925</v>
      </c>
      <c r="B417" s="50" t="s">
        <v>1418</v>
      </c>
      <c r="C417" s="49" t="s">
        <v>443</v>
      </c>
      <c r="D417" s="50" t="s">
        <v>2357</v>
      </c>
      <c r="E417" s="51" t="s">
        <v>941</v>
      </c>
      <c r="F417" s="51" t="s">
        <v>942</v>
      </c>
      <c r="G417" s="51">
        <v>124</v>
      </c>
      <c r="H417" s="52">
        <v>47927</v>
      </c>
      <c r="I417" s="53">
        <v>9</v>
      </c>
      <c r="J417" s="54" t="s">
        <v>965</v>
      </c>
    </row>
    <row r="418" spans="1:10" ht="24" customHeight="1">
      <c r="A418" s="49" t="s">
        <v>2925</v>
      </c>
      <c r="B418" s="50" t="s">
        <v>1418</v>
      </c>
      <c r="C418" s="49" t="s">
        <v>444</v>
      </c>
      <c r="D418" s="50" t="s">
        <v>2358</v>
      </c>
      <c r="E418" s="51" t="s">
        <v>941</v>
      </c>
      <c r="F418" s="51" t="s">
        <v>946</v>
      </c>
      <c r="G418" s="51">
        <v>30</v>
      </c>
      <c r="H418" s="52">
        <v>12055</v>
      </c>
      <c r="I418" s="53">
        <v>5</v>
      </c>
      <c r="J418" s="54" t="s">
        <v>947</v>
      </c>
    </row>
    <row r="419" spans="1:10" ht="24" customHeight="1">
      <c r="A419" s="49" t="s">
        <v>2925</v>
      </c>
      <c r="B419" s="50" t="s">
        <v>1418</v>
      </c>
      <c r="C419" s="49" t="s">
        <v>445</v>
      </c>
      <c r="D419" s="50" t="s">
        <v>2359</v>
      </c>
      <c r="E419" s="51" t="s">
        <v>941</v>
      </c>
      <c r="F419" s="51" t="s">
        <v>946</v>
      </c>
      <c r="G419" s="51">
        <v>84</v>
      </c>
      <c r="H419" s="52">
        <v>24321</v>
      </c>
      <c r="I419" s="53">
        <v>5</v>
      </c>
      <c r="J419" s="54" t="s">
        <v>947</v>
      </c>
    </row>
    <row r="420" spans="1:10" ht="24" customHeight="1">
      <c r="A420" s="49" t="s">
        <v>2925</v>
      </c>
      <c r="B420" s="50" t="s">
        <v>1418</v>
      </c>
      <c r="C420" s="49" t="s">
        <v>446</v>
      </c>
      <c r="D420" s="50" t="s">
        <v>2360</v>
      </c>
      <c r="E420" s="51" t="s">
        <v>941</v>
      </c>
      <c r="F420" s="51" t="s">
        <v>949</v>
      </c>
      <c r="G420" s="51">
        <v>120</v>
      </c>
      <c r="H420" s="52">
        <v>89884</v>
      </c>
      <c r="I420" s="53">
        <v>13</v>
      </c>
      <c r="J420" s="54" t="s">
        <v>2884</v>
      </c>
    </row>
    <row r="421" spans="1:10" ht="24" customHeight="1">
      <c r="A421" s="49" t="s">
        <v>2925</v>
      </c>
      <c r="B421" s="50" t="s">
        <v>1418</v>
      </c>
      <c r="C421" s="49" t="s">
        <v>447</v>
      </c>
      <c r="D421" s="50" t="s">
        <v>2361</v>
      </c>
      <c r="E421" s="51" t="s">
        <v>941</v>
      </c>
      <c r="F421" s="51" t="s">
        <v>946</v>
      </c>
      <c r="G421" s="51">
        <v>56</v>
      </c>
      <c r="H421" s="52">
        <v>36460</v>
      </c>
      <c r="I421" s="53">
        <v>6</v>
      </c>
      <c r="J421" s="54" t="s">
        <v>2885</v>
      </c>
    </row>
    <row r="422" spans="1:10" ht="24" customHeight="1">
      <c r="A422" s="49" t="s">
        <v>2925</v>
      </c>
      <c r="B422" s="50" t="s">
        <v>1418</v>
      </c>
      <c r="C422" s="49" t="s">
        <v>448</v>
      </c>
      <c r="D422" s="50" t="s">
        <v>2362</v>
      </c>
      <c r="E422" s="51" t="s">
        <v>941</v>
      </c>
      <c r="F422" s="51" t="s">
        <v>946</v>
      </c>
      <c r="G422" s="51">
        <v>30</v>
      </c>
      <c r="H422" s="52">
        <v>26883</v>
      </c>
      <c r="I422" s="53">
        <v>5</v>
      </c>
      <c r="J422" s="54" t="s">
        <v>947</v>
      </c>
    </row>
    <row r="423" spans="1:10" ht="24" customHeight="1">
      <c r="A423" s="49" t="s">
        <v>2925</v>
      </c>
      <c r="B423" s="50" t="s">
        <v>1418</v>
      </c>
      <c r="C423" s="49" t="s">
        <v>449</v>
      </c>
      <c r="D423" s="50" t="s">
        <v>2363</v>
      </c>
      <c r="E423" s="51" t="s">
        <v>941</v>
      </c>
      <c r="F423" s="51" t="s">
        <v>946</v>
      </c>
      <c r="G423" s="51">
        <v>71</v>
      </c>
      <c r="H423" s="52">
        <v>38956</v>
      </c>
      <c r="I423" s="53">
        <v>6</v>
      </c>
      <c r="J423" s="54" t="s">
        <v>2885</v>
      </c>
    </row>
    <row r="424" spans="1:10" ht="24" customHeight="1">
      <c r="A424" s="49" t="s">
        <v>2925</v>
      </c>
      <c r="B424" s="50" t="s">
        <v>1418</v>
      </c>
      <c r="C424" s="49" t="s">
        <v>450</v>
      </c>
      <c r="D424" s="50" t="s">
        <v>2364</v>
      </c>
      <c r="E424" s="51" t="s">
        <v>941</v>
      </c>
      <c r="F424" s="51" t="s">
        <v>946</v>
      </c>
      <c r="G424" s="51">
        <v>34</v>
      </c>
      <c r="H424" s="52">
        <v>28966</v>
      </c>
      <c r="I424" s="53">
        <v>5</v>
      </c>
      <c r="J424" s="54" t="s">
        <v>947</v>
      </c>
    </row>
    <row r="425" spans="1:10" ht="24" customHeight="1">
      <c r="A425" s="49" t="s">
        <v>2925</v>
      </c>
      <c r="B425" s="50" t="s">
        <v>1418</v>
      </c>
      <c r="C425" s="49" t="s">
        <v>451</v>
      </c>
      <c r="D425" s="50" t="s">
        <v>2365</v>
      </c>
      <c r="E425" s="51" t="s">
        <v>941</v>
      </c>
      <c r="F425" s="51" t="s">
        <v>946</v>
      </c>
      <c r="G425" s="51">
        <v>73</v>
      </c>
      <c r="H425" s="52">
        <v>50550</v>
      </c>
      <c r="I425" s="53">
        <v>6</v>
      </c>
      <c r="J425" s="54" t="s">
        <v>2885</v>
      </c>
    </row>
    <row r="426" spans="1:10" ht="24" customHeight="1">
      <c r="A426" s="49" t="s">
        <v>2925</v>
      </c>
      <c r="B426" s="50" t="s">
        <v>1418</v>
      </c>
      <c r="C426" s="49" t="s">
        <v>452</v>
      </c>
      <c r="D426" s="50" t="s">
        <v>2366</v>
      </c>
      <c r="E426" s="51" t="s">
        <v>941</v>
      </c>
      <c r="F426" s="51" t="s">
        <v>949</v>
      </c>
      <c r="G426" s="51">
        <v>60</v>
      </c>
      <c r="H426" s="52">
        <v>50568</v>
      </c>
      <c r="I426" s="53">
        <v>12</v>
      </c>
      <c r="J426" s="54" t="s">
        <v>2886</v>
      </c>
    </row>
    <row r="427" spans="1:10" ht="24" customHeight="1">
      <c r="A427" s="49" t="s">
        <v>2925</v>
      </c>
      <c r="B427" s="50" t="s">
        <v>1418</v>
      </c>
      <c r="C427" s="49" t="s">
        <v>453</v>
      </c>
      <c r="D427" s="50" t="s">
        <v>2367</v>
      </c>
      <c r="E427" s="51" t="s">
        <v>941</v>
      </c>
      <c r="F427" s="51" t="s">
        <v>946</v>
      </c>
      <c r="G427" s="51">
        <v>34</v>
      </c>
      <c r="H427" s="52">
        <v>21619</v>
      </c>
      <c r="I427" s="53">
        <v>5</v>
      </c>
      <c r="J427" s="54" t="s">
        <v>947</v>
      </c>
    </row>
    <row r="428" spans="1:10" ht="24" customHeight="1">
      <c r="A428" s="49" t="s">
        <v>2925</v>
      </c>
      <c r="B428" s="50" t="s">
        <v>1418</v>
      </c>
      <c r="C428" s="49" t="s">
        <v>454</v>
      </c>
      <c r="D428" s="50" t="s">
        <v>2926</v>
      </c>
      <c r="E428" s="51" t="s">
        <v>941</v>
      </c>
      <c r="F428" s="51" t="s">
        <v>949</v>
      </c>
      <c r="G428" s="51">
        <v>163</v>
      </c>
      <c r="H428" s="52">
        <v>71207</v>
      </c>
      <c r="I428" s="53">
        <v>13</v>
      </c>
      <c r="J428" s="54" t="s">
        <v>2884</v>
      </c>
    </row>
    <row r="429" spans="1:10" ht="24" customHeight="1">
      <c r="A429" s="49" t="s">
        <v>2925</v>
      </c>
      <c r="B429" s="50" t="s">
        <v>1418</v>
      </c>
      <c r="C429" s="49" t="s">
        <v>455</v>
      </c>
      <c r="D429" s="50" t="s">
        <v>2368</v>
      </c>
      <c r="E429" s="51" t="s">
        <v>941</v>
      </c>
      <c r="F429" s="51" t="s">
        <v>968</v>
      </c>
      <c r="G429" s="51">
        <v>0</v>
      </c>
      <c r="H429" s="52">
        <v>21256</v>
      </c>
      <c r="I429" s="62">
        <v>3</v>
      </c>
      <c r="J429" s="63" t="s">
        <v>1017</v>
      </c>
    </row>
    <row r="430" spans="1:10" ht="24" customHeight="1">
      <c r="A430" s="49" t="s">
        <v>2925</v>
      </c>
      <c r="B430" s="50" t="s">
        <v>1418</v>
      </c>
      <c r="C430" s="49" t="s">
        <v>456</v>
      </c>
      <c r="D430" s="50" t="s">
        <v>2369</v>
      </c>
      <c r="E430" s="51" t="s">
        <v>941</v>
      </c>
      <c r="F430" s="51" t="s">
        <v>968</v>
      </c>
      <c r="G430" s="51">
        <v>0</v>
      </c>
      <c r="H430" s="52">
        <v>18642</v>
      </c>
      <c r="I430" s="51">
        <v>3</v>
      </c>
      <c r="J430" s="57" t="s">
        <v>1017</v>
      </c>
    </row>
    <row r="431" spans="1:10" ht="24" customHeight="1">
      <c r="A431" s="49" t="s">
        <v>2925</v>
      </c>
      <c r="B431" s="50" t="s">
        <v>1418</v>
      </c>
      <c r="C431" s="49" t="s">
        <v>457</v>
      </c>
      <c r="D431" s="50" t="s">
        <v>2370</v>
      </c>
      <c r="E431" s="51" t="s">
        <v>941</v>
      </c>
      <c r="F431" s="51" t="s">
        <v>968</v>
      </c>
      <c r="G431" s="51">
        <v>0</v>
      </c>
      <c r="H431" s="52">
        <v>14261</v>
      </c>
      <c r="I431" s="53">
        <v>2</v>
      </c>
      <c r="J431" s="54" t="s">
        <v>969</v>
      </c>
    </row>
    <row r="432" spans="1:10" ht="24" customHeight="1">
      <c r="A432" s="49" t="s">
        <v>2925</v>
      </c>
      <c r="B432" s="50" t="s">
        <v>1418</v>
      </c>
      <c r="C432" s="49" t="s">
        <v>458</v>
      </c>
      <c r="D432" s="50" t="s">
        <v>2371</v>
      </c>
      <c r="E432" s="51" t="s">
        <v>941</v>
      </c>
      <c r="F432" s="51" t="s">
        <v>968</v>
      </c>
      <c r="G432" s="51">
        <v>0</v>
      </c>
      <c r="H432" s="52">
        <v>19818</v>
      </c>
      <c r="I432" s="51">
        <v>3</v>
      </c>
      <c r="J432" s="57" t="s">
        <v>1017</v>
      </c>
    </row>
    <row r="433" spans="1:10" ht="24" customHeight="1">
      <c r="A433" s="49" t="s">
        <v>2925</v>
      </c>
      <c r="B433" s="50" t="s">
        <v>1437</v>
      </c>
      <c r="C433" s="49" t="s">
        <v>459</v>
      </c>
      <c r="D433" s="50" t="s">
        <v>2372</v>
      </c>
      <c r="E433" s="51" t="s">
        <v>2898</v>
      </c>
      <c r="F433" s="51" t="s">
        <v>938</v>
      </c>
      <c r="G433" s="51">
        <v>867</v>
      </c>
      <c r="H433" s="52">
        <v>251568</v>
      </c>
      <c r="I433" s="53">
        <v>19</v>
      </c>
      <c r="J433" s="54" t="s">
        <v>1958</v>
      </c>
    </row>
    <row r="434" spans="1:10" ht="24" customHeight="1">
      <c r="A434" s="49" t="s">
        <v>2925</v>
      </c>
      <c r="B434" s="50" t="s">
        <v>1437</v>
      </c>
      <c r="C434" s="49" t="s">
        <v>460</v>
      </c>
      <c r="D434" s="50" t="s">
        <v>2373</v>
      </c>
      <c r="E434" s="51" t="s">
        <v>941</v>
      </c>
      <c r="F434" s="51" t="s">
        <v>946</v>
      </c>
      <c r="G434" s="51">
        <v>30</v>
      </c>
      <c r="H434" s="52">
        <v>39746</v>
      </c>
      <c r="I434" s="53">
        <v>6</v>
      </c>
      <c r="J434" s="54" t="s">
        <v>2885</v>
      </c>
    </row>
    <row r="435" spans="1:10" ht="24" customHeight="1">
      <c r="A435" s="49" t="s">
        <v>2925</v>
      </c>
      <c r="B435" s="50" t="s">
        <v>1437</v>
      </c>
      <c r="C435" s="49" t="s">
        <v>461</v>
      </c>
      <c r="D435" s="50" t="s">
        <v>2374</v>
      </c>
      <c r="E435" s="51" t="s">
        <v>941</v>
      </c>
      <c r="F435" s="51" t="s">
        <v>946</v>
      </c>
      <c r="G435" s="51">
        <v>30</v>
      </c>
      <c r="H435" s="52">
        <v>25274</v>
      </c>
      <c r="I435" s="53">
        <v>5</v>
      </c>
      <c r="J435" s="54" t="s">
        <v>947</v>
      </c>
    </row>
    <row r="436" spans="1:10" ht="24" customHeight="1">
      <c r="A436" s="49" t="s">
        <v>2925</v>
      </c>
      <c r="B436" s="50" t="s">
        <v>1437</v>
      </c>
      <c r="C436" s="49" t="s">
        <v>462</v>
      </c>
      <c r="D436" s="50" t="s">
        <v>2375</v>
      </c>
      <c r="E436" s="51" t="s">
        <v>941</v>
      </c>
      <c r="F436" s="51" t="s">
        <v>942</v>
      </c>
      <c r="G436" s="51">
        <v>92</v>
      </c>
      <c r="H436" s="52">
        <v>68148</v>
      </c>
      <c r="I436" s="53">
        <v>10</v>
      </c>
      <c r="J436" s="54" t="s">
        <v>943</v>
      </c>
    </row>
    <row r="437" spans="1:10" ht="24" customHeight="1">
      <c r="A437" s="49" t="s">
        <v>2925</v>
      </c>
      <c r="B437" s="50" t="s">
        <v>1437</v>
      </c>
      <c r="C437" s="49" t="s">
        <v>463</v>
      </c>
      <c r="D437" s="50" t="s">
        <v>2376</v>
      </c>
      <c r="E437" s="51" t="s">
        <v>974</v>
      </c>
      <c r="F437" s="51" t="s">
        <v>975</v>
      </c>
      <c r="G437" s="51">
        <v>224</v>
      </c>
      <c r="H437" s="52">
        <v>93643</v>
      </c>
      <c r="I437" s="53">
        <v>15</v>
      </c>
      <c r="J437" s="54" t="s">
        <v>2887</v>
      </c>
    </row>
    <row r="438" spans="1:10" ht="24" customHeight="1">
      <c r="A438" s="49" t="s">
        <v>2925</v>
      </c>
      <c r="B438" s="50" t="s">
        <v>1437</v>
      </c>
      <c r="C438" s="49" t="s">
        <v>464</v>
      </c>
      <c r="D438" s="50" t="s">
        <v>2377</v>
      </c>
      <c r="E438" s="51" t="s">
        <v>941</v>
      </c>
      <c r="F438" s="51" t="s">
        <v>946</v>
      </c>
      <c r="G438" s="51">
        <v>60</v>
      </c>
      <c r="H438" s="52">
        <v>58752</v>
      </c>
      <c r="I438" s="53">
        <v>6</v>
      </c>
      <c r="J438" s="54" t="s">
        <v>2885</v>
      </c>
    </row>
    <row r="439" spans="1:10" ht="24" customHeight="1">
      <c r="A439" s="49" t="s">
        <v>2925</v>
      </c>
      <c r="B439" s="50" t="s">
        <v>1437</v>
      </c>
      <c r="C439" s="49" t="s">
        <v>465</v>
      </c>
      <c r="D439" s="50" t="s">
        <v>2378</v>
      </c>
      <c r="E439" s="51" t="s">
        <v>941</v>
      </c>
      <c r="F439" s="51" t="s">
        <v>942</v>
      </c>
      <c r="G439" s="51">
        <v>120</v>
      </c>
      <c r="H439" s="52">
        <v>81661</v>
      </c>
      <c r="I439" s="53">
        <v>10</v>
      </c>
      <c r="J439" s="54" t="s">
        <v>943</v>
      </c>
    </row>
    <row r="440" spans="1:10" ht="24" customHeight="1">
      <c r="A440" s="49" t="s">
        <v>2925</v>
      </c>
      <c r="B440" s="50" t="s">
        <v>1437</v>
      </c>
      <c r="C440" s="49" t="s">
        <v>466</v>
      </c>
      <c r="D440" s="50" t="s">
        <v>2379</v>
      </c>
      <c r="E440" s="51" t="s">
        <v>941</v>
      </c>
      <c r="F440" s="51" t="s">
        <v>946</v>
      </c>
      <c r="G440" s="51">
        <v>47</v>
      </c>
      <c r="H440" s="52">
        <v>31777</v>
      </c>
      <c r="I440" s="53">
        <v>6</v>
      </c>
      <c r="J440" s="54" t="s">
        <v>2885</v>
      </c>
    </row>
    <row r="441" spans="1:10" ht="24" customHeight="1">
      <c r="A441" s="49" t="s">
        <v>2925</v>
      </c>
      <c r="B441" s="50" t="s">
        <v>1437</v>
      </c>
      <c r="C441" s="49" t="s">
        <v>467</v>
      </c>
      <c r="D441" s="50" t="s">
        <v>2380</v>
      </c>
      <c r="E441" s="51" t="s">
        <v>941</v>
      </c>
      <c r="F441" s="51" t="s">
        <v>949</v>
      </c>
      <c r="G441" s="51">
        <v>120</v>
      </c>
      <c r="H441" s="52">
        <v>71597</v>
      </c>
      <c r="I441" s="53">
        <v>13</v>
      </c>
      <c r="J441" s="54" t="s">
        <v>2884</v>
      </c>
    </row>
    <row r="442" spans="1:10" ht="24" customHeight="1">
      <c r="A442" s="49" t="s">
        <v>2925</v>
      </c>
      <c r="B442" s="50" t="s">
        <v>1437</v>
      </c>
      <c r="C442" s="49" t="s">
        <v>468</v>
      </c>
      <c r="D442" s="50" t="s">
        <v>2381</v>
      </c>
      <c r="E442" s="51" t="s">
        <v>941</v>
      </c>
      <c r="F442" s="51" t="s">
        <v>946</v>
      </c>
      <c r="G442" s="51">
        <v>30</v>
      </c>
      <c r="H442" s="52">
        <v>14823</v>
      </c>
      <c r="I442" s="53">
        <v>5</v>
      </c>
      <c r="J442" s="54" t="s">
        <v>947</v>
      </c>
    </row>
    <row r="443" spans="1:10" ht="24" customHeight="1">
      <c r="A443" s="49" t="s">
        <v>2925</v>
      </c>
      <c r="B443" s="50" t="s">
        <v>1437</v>
      </c>
      <c r="C443" s="49" t="s">
        <v>469</v>
      </c>
      <c r="D443" s="50" t="s">
        <v>2382</v>
      </c>
      <c r="E443" s="51" t="s">
        <v>941</v>
      </c>
      <c r="F443" s="51" t="s">
        <v>949</v>
      </c>
      <c r="G443" s="51">
        <v>67</v>
      </c>
      <c r="H443" s="52">
        <v>61678</v>
      </c>
      <c r="I443" s="53">
        <v>12</v>
      </c>
      <c r="J443" s="54" t="s">
        <v>2886</v>
      </c>
    </row>
    <row r="444" spans="1:10" ht="24" customHeight="1">
      <c r="A444" s="49" t="s">
        <v>2925</v>
      </c>
      <c r="B444" s="50" t="s">
        <v>1437</v>
      </c>
      <c r="C444" s="49" t="s">
        <v>470</v>
      </c>
      <c r="D444" s="50" t="s">
        <v>2383</v>
      </c>
      <c r="E444" s="51" t="s">
        <v>941</v>
      </c>
      <c r="F444" s="51" t="s">
        <v>946</v>
      </c>
      <c r="G444" s="51">
        <v>35</v>
      </c>
      <c r="H444" s="52">
        <v>21792</v>
      </c>
      <c r="I444" s="53">
        <v>5</v>
      </c>
      <c r="J444" s="54" t="s">
        <v>947</v>
      </c>
    </row>
    <row r="445" spans="1:10" ht="24" customHeight="1">
      <c r="A445" s="49" t="s">
        <v>2925</v>
      </c>
      <c r="B445" s="50" t="s">
        <v>1437</v>
      </c>
      <c r="C445" s="49" t="s">
        <v>471</v>
      </c>
      <c r="D445" s="50" t="s">
        <v>2384</v>
      </c>
      <c r="E445" s="51" t="s">
        <v>941</v>
      </c>
      <c r="F445" s="51" t="s">
        <v>946</v>
      </c>
      <c r="G445" s="51">
        <v>30</v>
      </c>
      <c r="H445" s="52">
        <v>28881</v>
      </c>
      <c r="I445" s="53">
        <v>5</v>
      </c>
      <c r="J445" s="54" t="s">
        <v>947</v>
      </c>
    </row>
    <row r="446" spans="1:10" ht="24" customHeight="1">
      <c r="A446" s="49" t="s">
        <v>2925</v>
      </c>
      <c r="B446" s="50" t="s">
        <v>1437</v>
      </c>
      <c r="C446" s="49" t="s">
        <v>472</v>
      </c>
      <c r="D446" s="50" t="s">
        <v>2385</v>
      </c>
      <c r="E446" s="51" t="s">
        <v>941</v>
      </c>
      <c r="F446" s="51" t="s">
        <v>946</v>
      </c>
      <c r="G446" s="51">
        <v>45</v>
      </c>
      <c r="H446" s="52">
        <v>56565</v>
      </c>
      <c r="I446" s="53">
        <v>6</v>
      </c>
      <c r="J446" s="54" t="s">
        <v>2885</v>
      </c>
    </row>
    <row r="447" spans="1:10" ht="24" customHeight="1">
      <c r="A447" s="49" t="s">
        <v>2925</v>
      </c>
      <c r="B447" s="50" t="s">
        <v>1437</v>
      </c>
      <c r="C447" s="49" t="s">
        <v>473</v>
      </c>
      <c r="D447" s="50" t="s">
        <v>2386</v>
      </c>
      <c r="E447" s="51" t="s">
        <v>941</v>
      </c>
      <c r="F447" s="51" t="s">
        <v>942</v>
      </c>
      <c r="G447" s="51">
        <v>98</v>
      </c>
      <c r="H447" s="52">
        <v>52498</v>
      </c>
      <c r="I447" s="53">
        <v>10</v>
      </c>
      <c r="J447" s="54" t="s">
        <v>943</v>
      </c>
    </row>
    <row r="448" spans="1:10" ht="24" customHeight="1">
      <c r="A448" s="49" t="s">
        <v>2925</v>
      </c>
      <c r="B448" s="50" t="s">
        <v>1437</v>
      </c>
      <c r="C448" s="49" t="s">
        <v>474</v>
      </c>
      <c r="D448" s="50" t="s">
        <v>2387</v>
      </c>
      <c r="E448" s="51" t="s">
        <v>941</v>
      </c>
      <c r="F448" s="51" t="s">
        <v>942</v>
      </c>
      <c r="G448" s="51">
        <v>74</v>
      </c>
      <c r="H448" s="52">
        <v>51018</v>
      </c>
      <c r="I448" s="53">
        <v>10</v>
      </c>
      <c r="J448" s="54" t="s">
        <v>943</v>
      </c>
    </row>
    <row r="449" spans="1:10" ht="24" customHeight="1">
      <c r="A449" s="49" t="s">
        <v>2925</v>
      </c>
      <c r="B449" s="50" t="s">
        <v>1437</v>
      </c>
      <c r="C449" s="49" t="s">
        <v>475</v>
      </c>
      <c r="D449" s="50" t="s">
        <v>2388</v>
      </c>
      <c r="E449" s="51" t="s">
        <v>941</v>
      </c>
      <c r="F449" s="51" t="s">
        <v>946</v>
      </c>
      <c r="G449" s="51">
        <v>35</v>
      </c>
      <c r="H449" s="52">
        <v>33033</v>
      </c>
      <c r="I449" s="53">
        <v>6</v>
      </c>
      <c r="J449" s="54" t="s">
        <v>2885</v>
      </c>
    </row>
    <row r="450" spans="1:10" ht="24" customHeight="1">
      <c r="A450" s="49" t="s">
        <v>2925</v>
      </c>
      <c r="B450" s="50" t="s">
        <v>1437</v>
      </c>
      <c r="C450" s="49" t="s">
        <v>476</v>
      </c>
      <c r="D450" s="50" t="s">
        <v>2389</v>
      </c>
      <c r="E450" s="51" t="s">
        <v>941</v>
      </c>
      <c r="F450" s="51" t="s">
        <v>946</v>
      </c>
      <c r="G450" s="51">
        <v>45</v>
      </c>
      <c r="H450" s="52">
        <v>29371</v>
      </c>
      <c r="I450" s="53">
        <v>5</v>
      </c>
      <c r="J450" s="54" t="s">
        <v>947</v>
      </c>
    </row>
    <row r="451" spans="1:10" ht="24" customHeight="1">
      <c r="A451" s="49" t="s">
        <v>2925</v>
      </c>
      <c r="B451" s="50" t="s">
        <v>1437</v>
      </c>
      <c r="C451" s="49" t="s">
        <v>477</v>
      </c>
      <c r="D451" s="50" t="s">
        <v>2390</v>
      </c>
      <c r="E451" s="51" t="s">
        <v>941</v>
      </c>
      <c r="F451" s="51" t="s">
        <v>946</v>
      </c>
      <c r="G451" s="51">
        <v>33</v>
      </c>
      <c r="H451" s="52">
        <v>17928</v>
      </c>
      <c r="I451" s="53">
        <v>5</v>
      </c>
      <c r="J451" s="54" t="s">
        <v>947</v>
      </c>
    </row>
    <row r="452" spans="1:10" ht="24" customHeight="1">
      <c r="A452" s="49" t="s">
        <v>2925</v>
      </c>
      <c r="B452" s="50" t="s">
        <v>1437</v>
      </c>
      <c r="C452" s="49" t="s">
        <v>478</v>
      </c>
      <c r="D452" s="50" t="s">
        <v>2927</v>
      </c>
      <c r="E452" s="51" t="s">
        <v>941</v>
      </c>
      <c r="F452" s="51" t="s">
        <v>949</v>
      </c>
      <c r="G452" s="51">
        <v>107</v>
      </c>
      <c r="H452" s="52">
        <v>58526</v>
      </c>
      <c r="I452" s="53">
        <v>13</v>
      </c>
      <c r="J452" s="54" t="s">
        <v>2884</v>
      </c>
    </row>
    <row r="453" spans="1:10" ht="24" customHeight="1">
      <c r="A453" s="49" t="s">
        <v>2925</v>
      </c>
      <c r="B453" s="50" t="s">
        <v>1437</v>
      </c>
      <c r="C453" s="49" t="s">
        <v>479</v>
      </c>
      <c r="D453" s="50" t="s">
        <v>2391</v>
      </c>
      <c r="E453" s="51" t="s">
        <v>974</v>
      </c>
      <c r="F453" s="51" t="s">
        <v>975</v>
      </c>
      <c r="G453" s="51">
        <v>120</v>
      </c>
      <c r="H453" s="52">
        <v>44654</v>
      </c>
      <c r="I453" s="53">
        <v>14</v>
      </c>
      <c r="J453" s="54" t="s">
        <v>2888</v>
      </c>
    </row>
    <row r="454" spans="1:10" ht="24" customHeight="1">
      <c r="A454" s="49" t="s">
        <v>2925</v>
      </c>
      <c r="B454" s="50" t="s">
        <v>1437</v>
      </c>
      <c r="C454" s="49" t="s">
        <v>480</v>
      </c>
      <c r="D454" s="50" t="s">
        <v>2392</v>
      </c>
      <c r="E454" s="51" t="s">
        <v>941</v>
      </c>
      <c r="F454" s="51" t="s">
        <v>946</v>
      </c>
      <c r="G454" s="51">
        <v>30</v>
      </c>
      <c r="H454" s="52">
        <v>17325</v>
      </c>
      <c r="I454" s="53">
        <v>5</v>
      </c>
      <c r="J454" s="54" t="s">
        <v>947</v>
      </c>
    </row>
    <row r="455" spans="1:10" ht="24" customHeight="1">
      <c r="A455" s="49" t="s">
        <v>2925</v>
      </c>
      <c r="B455" s="50" t="s">
        <v>1437</v>
      </c>
      <c r="C455" s="49" t="s">
        <v>481</v>
      </c>
      <c r="D455" s="50" t="s">
        <v>2393</v>
      </c>
      <c r="E455" s="51" t="s">
        <v>941</v>
      </c>
      <c r="F455" s="51" t="s">
        <v>968</v>
      </c>
      <c r="G455" s="51">
        <v>0</v>
      </c>
      <c r="H455" s="52">
        <v>17048</v>
      </c>
      <c r="I455" s="51">
        <v>3</v>
      </c>
      <c r="J455" s="57" t="s">
        <v>1017</v>
      </c>
    </row>
    <row r="456" spans="1:10" ht="24" customHeight="1">
      <c r="A456" s="49" t="s">
        <v>2925</v>
      </c>
      <c r="B456" s="50" t="s">
        <v>1437</v>
      </c>
      <c r="C456" s="49" t="s">
        <v>482</v>
      </c>
      <c r="D456" s="50" t="s">
        <v>2394</v>
      </c>
      <c r="E456" s="51" t="s">
        <v>941</v>
      </c>
      <c r="F456" s="51" t="s">
        <v>968</v>
      </c>
      <c r="G456" s="51">
        <v>0</v>
      </c>
      <c r="H456" s="52">
        <v>13622</v>
      </c>
      <c r="I456" s="53">
        <v>2</v>
      </c>
      <c r="J456" s="54" t="s">
        <v>969</v>
      </c>
    </row>
    <row r="457" spans="1:10" ht="24" customHeight="1">
      <c r="A457" s="49" t="s">
        <v>2925</v>
      </c>
      <c r="B457" s="50" t="s">
        <v>1437</v>
      </c>
      <c r="C457" s="49" t="s">
        <v>483</v>
      </c>
      <c r="D457" s="50" t="s">
        <v>2395</v>
      </c>
      <c r="E457" s="51" t="s">
        <v>941</v>
      </c>
      <c r="F457" s="51" t="s">
        <v>968</v>
      </c>
      <c r="G457" s="51">
        <v>0</v>
      </c>
      <c r="H457" s="52">
        <v>18525</v>
      </c>
      <c r="I457" s="51">
        <v>3</v>
      </c>
      <c r="J457" s="57" t="s">
        <v>1017</v>
      </c>
    </row>
    <row r="458" spans="1:10" ht="24" customHeight="1">
      <c r="A458" s="49" t="s">
        <v>2925</v>
      </c>
      <c r="B458" s="50" t="s">
        <v>1437</v>
      </c>
      <c r="C458" s="49" t="s">
        <v>484</v>
      </c>
      <c r="D458" s="50" t="s">
        <v>2396</v>
      </c>
      <c r="E458" s="51" t="s">
        <v>941</v>
      </c>
      <c r="F458" s="51" t="s">
        <v>968</v>
      </c>
      <c r="G458" s="51">
        <v>0</v>
      </c>
      <c r="H458" s="52">
        <v>18767</v>
      </c>
      <c r="I458" s="51">
        <v>3</v>
      </c>
      <c r="J458" s="57" t="s">
        <v>1017</v>
      </c>
    </row>
    <row r="459" spans="1:10" ht="24" customHeight="1">
      <c r="A459" s="49" t="s">
        <v>2925</v>
      </c>
      <c r="B459" s="50" t="s">
        <v>1464</v>
      </c>
      <c r="C459" s="49" t="s">
        <v>485</v>
      </c>
      <c r="D459" s="50" t="s">
        <v>2397</v>
      </c>
      <c r="E459" s="51" t="s">
        <v>974</v>
      </c>
      <c r="F459" s="51" t="s">
        <v>1001</v>
      </c>
      <c r="G459" s="51">
        <v>580</v>
      </c>
      <c r="H459" s="52">
        <v>113198</v>
      </c>
      <c r="I459" s="53">
        <v>17</v>
      </c>
      <c r="J459" s="54" t="s">
        <v>1002</v>
      </c>
    </row>
    <row r="460" spans="1:10" ht="24" customHeight="1">
      <c r="A460" s="49" t="s">
        <v>2925</v>
      </c>
      <c r="B460" s="50" t="s">
        <v>1464</v>
      </c>
      <c r="C460" s="49" t="s">
        <v>486</v>
      </c>
      <c r="D460" s="50" t="s">
        <v>2398</v>
      </c>
      <c r="E460" s="51" t="s">
        <v>941</v>
      </c>
      <c r="F460" s="51" t="s">
        <v>946</v>
      </c>
      <c r="G460" s="51">
        <v>33</v>
      </c>
      <c r="H460" s="52">
        <v>24063</v>
      </c>
      <c r="I460" s="53">
        <v>5</v>
      </c>
      <c r="J460" s="54" t="s">
        <v>947</v>
      </c>
    </row>
    <row r="461" spans="1:10" ht="24" customHeight="1">
      <c r="A461" s="49" t="s">
        <v>2925</v>
      </c>
      <c r="B461" s="50" t="s">
        <v>1464</v>
      </c>
      <c r="C461" s="49" t="s">
        <v>487</v>
      </c>
      <c r="D461" s="50" t="s">
        <v>2399</v>
      </c>
      <c r="E461" s="51" t="s">
        <v>941</v>
      </c>
      <c r="F461" s="51" t="s">
        <v>942</v>
      </c>
      <c r="G461" s="51">
        <v>96</v>
      </c>
      <c r="H461" s="52">
        <v>83973</v>
      </c>
      <c r="I461" s="53">
        <v>10</v>
      </c>
      <c r="J461" s="54" t="s">
        <v>943</v>
      </c>
    </row>
    <row r="462" spans="1:10" ht="24" customHeight="1">
      <c r="A462" s="49" t="s">
        <v>2925</v>
      </c>
      <c r="B462" s="50" t="s">
        <v>1464</v>
      </c>
      <c r="C462" s="49" t="s">
        <v>488</v>
      </c>
      <c r="D462" s="50" t="s">
        <v>2400</v>
      </c>
      <c r="E462" s="51" t="s">
        <v>941</v>
      </c>
      <c r="F462" s="51" t="s">
        <v>946</v>
      </c>
      <c r="G462" s="51">
        <v>60</v>
      </c>
      <c r="H462" s="52">
        <v>52577</v>
      </c>
      <c r="I462" s="53">
        <v>6</v>
      </c>
      <c r="J462" s="54" t="s">
        <v>2885</v>
      </c>
    </row>
    <row r="463" spans="1:10" ht="24" customHeight="1">
      <c r="A463" s="49" t="s">
        <v>2925</v>
      </c>
      <c r="B463" s="50" t="s">
        <v>1464</v>
      </c>
      <c r="C463" s="49" t="s">
        <v>489</v>
      </c>
      <c r="D463" s="50" t="s">
        <v>2401</v>
      </c>
      <c r="E463" s="51" t="s">
        <v>941</v>
      </c>
      <c r="F463" s="51" t="s">
        <v>946</v>
      </c>
      <c r="G463" s="51">
        <v>52</v>
      </c>
      <c r="H463" s="52">
        <v>43469</v>
      </c>
      <c r="I463" s="53">
        <v>6</v>
      </c>
      <c r="J463" s="54" t="s">
        <v>2885</v>
      </c>
    </row>
    <row r="464" spans="1:10" ht="24" customHeight="1">
      <c r="A464" s="49" t="s">
        <v>2925</v>
      </c>
      <c r="B464" s="50" t="s">
        <v>1464</v>
      </c>
      <c r="C464" s="49" t="s">
        <v>490</v>
      </c>
      <c r="D464" s="50" t="s">
        <v>2402</v>
      </c>
      <c r="E464" s="51" t="s">
        <v>941</v>
      </c>
      <c r="F464" s="51" t="s">
        <v>949</v>
      </c>
      <c r="G464" s="51">
        <v>148</v>
      </c>
      <c r="H464" s="52">
        <v>76707</v>
      </c>
      <c r="I464" s="53">
        <v>13</v>
      </c>
      <c r="J464" s="54" t="s">
        <v>2884</v>
      </c>
    </row>
    <row r="465" spans="1:10" ht="24" customHeight="1">
      <c r="A465" s="49" t="s">
        <v>2925</v>
      </c>
      <c r="B465" s="50" t="s">
        <v>1464</v>
      </c>
      <c r="C465" s="49" t="s">
        <v>491</v>
      </c>
      <c r="D465" s="50" t="s">
        <v>2403</v>
      </c>
      <c r="E465" s="51" t="s">
        <v>941</v>
      </c>
      <c r="F465" s="51" t="s">
        <v>946</v>
      </c>
      <c r="G465" s="51">
        <v>38</v>
      </c>
      <c r="H465" s="52">
        <v>42008</v>
      </c>
      <c r="I465" s="53">
        <v>6</v>
      </c>
      <c r="J465" s="54" t="s">
        <v>2885</v>
      </c>
    </row>
    <row r="466" spans="1:10" ht="24" customHeight="1">
      <c r="A466" s="49" t="s">
        <v>2925</v>
      </c>
      <c r="B466" s="50" t="s">
        <v>1464</v>
      </c>
      <c r="C466" s="49" t="s">
        <v>492</v>
      </c>
      <c r="D466" s="50" t="s">
        <v>2404</v>
      </c>
      <c r="E466" s="51" t="s">
        <v>941</v>
      </c>
      <c r="F466" s="51" t="s">
        <v>949</v>
      </c>
      <c r="G466" s="51">
        <v>102</v>
      </c>
      <c r="H466" s="52">
        <v>63066</v>
      </c>
      <c r="I466" s="53">
        <v>13</v>
      </c>
      <c r="J466" s="54" t="s">
        <v>2884</v>
      </c>
    </row>
    <row r="467" spans="1:10" ht="24" customHeight="1">
      <c r="A467" s="49" t="s">
        <v>2925</v>
      </c>
      <c r="B467" s="50" t="s">
        <v>1464</v>
      </c>
      <c r="C467" s="49" t="s">
        <v>493</v>
      </c>
      <c r="D467" s="50" t="s">
        <v>2405</v>
      </c>
      <c r="E467" s="51" t="s">
        <v>941</v>
      </c>
      <c r="F467" s="51" t="s">
        <v>942</v>
      </c>
      <c r="G467" s="51">
        <v>125</v>
      </c>
      <c r="H467" s="52">
        <v>75859</v>
      </c>
      <c r="I467" s="53">
        <v>10</v>
      </c>
      <c r="J467" s="54" t="s">
        <v>943</v>
      </c>
    </row>
    <row r="468" spans="1:10" ht="24" customHeight="1">
      <c r="A468" s="49" t="s">
        <v>2925</v>
      </c>
      <c r="B468" s="50" t="s">
        <v>1464</v>
      </c>
      <c r="C468" s="49" t="s">
        <v>494</v>
      </c>
      <c r="D468" s="50" t="s">
        <v>2406</v>
      </c>
      <c r="E468" s="51" t="s">
        <v>941</v>
      </c>
      <c r="F468" s="51" t="s">
        <v>946</v>
      </c>
      <c r="G468" s="51">
        <v>30</v>
      </c>
      <c r="H468" s="52">
        <v>26513</v>
      </c>
      <c r="I468" s="53">
        <v>5</v>
      </c>
      <c r="J468" s="54" t="s">
        <v>947</v>
      </c>
    </row>
    <row r="469" spans="1:10" ht="24" customHeight="1">
      <c r="A469" s="49" t="s">
        <v>2925</v>
      </c>
      <c r="B469" s="50" t="s">
        <v>1464</v>
      </c>
      <c r="C469" s="49" t="s">
        <v>495</v>
      </c>
      <c r="D469" s="50" t="s">
        <v>2407</v>
      </c>
      <c r="E469" s="51" t="s">
        <v>941</v>
      </c>
      <c r="F469" s="51" t="s">
        <v>946</v>
      </c>
      <c r="G469" s="51">
        <v>32</v>
      </c>
      <c r="H469" s="52">
        <v>24588</v>
      </c>
      <c r="I469" s="53">
        <v>5</v>
      </c>
      <c r="J469" s="54" t="s">
        <v>947</v>
      </c>
    </row>
    <row r="470" spans="1:10" ht="24" customHeight="1">
      <c r="A470" s="49" t="s">
        <v>2925</v>
      </c>
      <c r="B470" s="50" t="s">
        <v>1464</v>
      </c>
      <c r="C470" s="49" t="s">
        <v>496</v>
      </c>
      <c r="D470" s="50" t="s">
        <v>2408</v>
      </c>
      <c r="E470" s="51" t="s">
        <v>941</v>
      </c>
      <c r="F470" s="51" t="s">
        <v>968</v>
      </c>
      <c r="G470" s="51">
        <v>0</v>
      </c>
      <c r="H470" s="52">
        <v>26680</v>
      </c>
      <c r="I470" s="53">
        <v>4</v>
      </c>
      <c r="J470" s="54" t="s">
        <v>1080</v>
      </c>
    </row>
    <row r="471" spans="1:10" ht="24" customHeight="1">
      <c r="A471" s="49" t="s">
        <v>2925</v>
      </c>
      <c r="B471" s="50" t="s">
        <v>1464</v>
      </c>
      <c r="C471" s="49" t="s">
        <v>497</v>
      </c>
      <c r="D471" s="50" t="s">
        <v>2409</v>
      </c>
      <c r="E471" s="51" t="s">
        <v>941</v>
      </c>
      <c r="F471" s="51" t="s">
        <v>968</v>
      </c>
      <c r="G471" s="51">
        <v>0</v>
      </c>
      <c r="H471" s="52">
        <v>17612</v>
      </c>
      <c r="I471" s="51">
        <v>3</v>
      </c>
      <c r="J471" s="57" t="s">
        <v>1017</v>
      </c>
    </row>
    <row r="472" spans="1:10" ht="24" customHeight="1">
      <c r="A472" s="49" t="s">
        <v>2925</v>
      </c>
      <c r="B472" s="50" t="s">
        <v>1478</v>
      </c>
      <c r="C472" s="49" t="s">
        <v>498</v>
      </c>
      <c r="D472" s="50" t="s">
        <v>2410</v>
      </c>
      <c r="E472" s="51" t="s">
        <v>2898</v>
      </c>
      <c r="F472" s="51" t="s">
        <v>938</v>
      </c>
      <c r="G472" s="51">
        <v>820</v>
      </c>
      <c r="H472" s="52">
        <v>93943</v>
      </c>
      <c r="I472" s="53">
        <v>19</v>
      </c>
      <c r="J472" s="54" t="s">
        <v>1958</v>
      </c>
    </row>
    <row r="473" spans="1:10" ht="24" customHeight="1">
      <c r="A473" s="49" t="s">
        <v>2925</v>
      </c>
      <c r="B473" s="50" t="s">
        <v>1478</v>
      </c>
      <c r="C473" s="49" t="s">
        <v>499</v>
      </c>
      <c r="D473" s="50" t="s">
        <v>2411</v>
      </c>
      <c r="E473" s="51" t="s">
        <v>941</v>
      </c>
      <c r="F473" s="51" t="s">
        <v>949</v>
      </c>
      <c r="G473" s="51">
        <v>96</v>
      </c>
      <c r="H473" s="52">
        <v>68075</v>
      </c>
      <c r="I473" s="53">
        <v>12</v>
      </c>
      <c r="J473" s="54" t="s">
        <v>2886</v>
      </c>
    </row>
    <row r="474" spans="1:10" ht="24" customHeight="1">
      <c r="A474" s="49" t="s">
        <v>2925</v>
      </c>
      <c r="B474" s="50" t="s">
        <v>1478</v>
      </c>
      <c r="C474" s="49" t="s">
        <v>500</v>
      </c>
      <c r="D474" s="50" t="s">
        <v>2412</v>
      </c>
      <c r="E474" s="51" t="s">
        <v>941</v>
      </c>
      <c r="F474" s="51" t="s">
        <v>946</v>
      </c>
      <c r="G474" s="51">
        <v>34</v>
      </c>
      <c r="H474" s="52">
        <v>37450</v>
      </c>
      <c r="I474" s="53">
        <v>6</v>
      </c>
      <c r="J474" s="54" t="s">
        <v>2885</v>
      </c>
    </row>
    <row r="475" spans="1:10" ht="24" customHeight="1">
      <c r="A475" s="49" t="s">
        <v>2925</v>
      </c>
      <c r="B475" s="50" t="s">
        <v>1478</v>
      </c>
      <c r="C475" s="49" t="s">
        <v>501</v>
      </c>
      <c r="D475" s="50" t="s">
        <v>2413</v>
      </c>
      <c r="E475" s="51" t="s">
        <v>941</v>
      </c>
      <c r="F475" s="51" t="s">
        <v>946</v>
      </c>
      <c r="G475" s="51">
        <v>90</v>
      </c>
      <c r="H475" s="52">
        <v>57093</v>
      </c>
      <c r="I475" s="53">
        <v>6</v>
      </c>
      <c r="J475" s="54" t="s">
        <v>2885</v>
      </c>
    </row>
    <row r="476" spans="1:10" ht="24" customHeight="1">
      <c r="A476" s="49" t="s">
        <v>2925</v>
      </c>
      <c r="B476" s="50" t="s">
        <v>1478</v>
      </c>
      <c r="C476" s="49" t="s">
        <v>502</v>
      </c>
      <c r="D476" s="50" t="s">
        <v>2414</v>
      </c>
      <c r="E476" s="51" t="s">
        <v>941</v>
      </c>
      <c r="F476" s="51" t="s">
        <v>946</v>
      </c>
      <c r="G476" s="51">
        <v>30</v>
      </c>
      <c r="H476" s="52">
        <v>49713</v>
      </c>
      <c r="I476" s="53">
        <v>6</v>
      </c>
      <c r="J476" s="54" t="s">
        <v>2885</v>
      </c>
    </row>
    <row r="477" spans="1:10" ht="24" customHeight="1">
      <c r="A477" s="49" t="s">
        <v>2925</v>
      </c>
      <c r="B477" s="50" t="s">
        <v>1478</v>
      </c>
      <c r="C477" s="49" t="s">
        <v>503</v>
      </c>
      <c r="D477" s="50" t="s">
        <v>2415</v>
      </c>
      <c r="E477" s="51" t="s">
        <v>941</v>
      </c>
      <c r="F477" s="51" t="s">
        <v>942</v>
      </c>
      <c r="G477" s="51">
        <v>46</v>
      </c>
      <c r="H477" s="52">
        <v>51160</v>
      </c>
      <c r="I477" s="53">
        <v>10</v>
      </c>
      <c r="J477" s="54" t="s">
        <v>943</v>
      </c>
    </row>
    <row r="478" spans="1:10" ht="24" customHeight="1">
      <c r="A478" s="49" t="s">
        <v>2925</v>
      </c>
      <c r="B478" s="50" t="s">
        <v>1478</v>
      </c>
      <c r="C478" s="49" t="s">
        <v>504</v>
      </c>
      <c r="D478" s="50" t="s">
        <v>2416</v>
      </c>
      <c r="E478" s="51" t="s">
        <v>941</v>
      </c>
      <c r="F478" s="51" t="s">
        <v>949</v>
      </c>
      <c r="G478" s="51">
        <v>150</v>
      </c>
      <c r="H478" s="52">
        <v>78211</v>
      </c>
      <c r="I478" s="53">
        <v>13</v>
      </c>
      <c r="J478" s="54" t="s">
        <v>2884</v>
      </c>
    </row>
    <row r="479" spans="1:10" ht="24" customHeight="1">
      <c r="A479" s="49" t="s">
        <v>2925</v>
      </c>
      <c r="B479" s="50" t="s">
        <v>1478</v>
      </c>
      <c r="C479" s="49" t="s">
        <v>505</v>
      </c>
      <c r="D479" s="50" t="s">
        <v>2417</v>
      </c>
      <c r="E479" s="51" t="s">
        <v>941</v>
      </c>
      <c r="F479" s="51" t="s">
        <v>946</v>
      </c>
      <c r="G479" s="51">
        <v>39</v>
      </c>
      <c r="H479" s="52">
        <v>42312</v>
      </c>
      <c r="I479" s="53">
        <v>6</v>
      </c>
      <c r="J479" s="54" t="s">
        <v>2885</v>
      </c>
    </row>
    <row r="480" spans="1:10" ht="24" customHeight="1">
      <c r="A480" s="49" t="s">
        <v>2925</v>
      </c>
      <c r="B480" s="50" t="s">
        <v>1478</v>
      </c>
      <c r="C480" s="49" t="s">
        <v>506</v>
      </c>
      <c r="D480" s="50" t="s">
        <v>2418</v>
      </c>
      <c r="E480" s="51" t="s">
        <v>941</v>
      </c>
      <c r="F480" s="51" t="s">
        <v>946</v>
      </c>
      <c r="G480" s="51">
        <v>56</v>
      </c>
      <c r="H480" s="52">
        <v>50485</v>
      </c>
      <c r="I480" s="53">
        <v>6</v>
      </c>
      <c r="J480" s="54" t="s">
        <v>2885</v>
      </c>
    </row>
    <row r="481" spans="1:10" ht="24" customHeight="1">
      <c r="A481" s="49" t="s">
        <v>2925</v>
      </c>
      <c r="B481" s="50" t="s">
        <v>1478</v>
      </c>
      <c r="C481" s="49" t="s">
        <v>507</v>
      </c>
      <c r="D481" s="50" t="s">
        <v>2419</v>
      </c>
      <c r="E481" s="51" t="s">
        <v>941</v>
      </c>
      <c r="F481" s="51" t="s">
        <v>949</v>
      </c>
      <c r="G481" s="51">
        <v>86</v>
      </c>
      <c r="H481" s="52">
        <v>89366</v>
      </c>
      <c r="I481" s="53">
        <v>12</v>
      </c>
      <c r="J481" s="54" t="s">
        <v>2886</v>
      </c>
    </row>
    <row r="482" spans="1:10" ht="24" customHeight="1">
      <c r="A482" s="49" t="s">
        <v>2925</v>
      </c>
      <c r="B482" s="50" t="s">
        <v>1478</v>
      </c>
      <c r="C482" s="49" t="s">
        <v>508</v>
      </c>
      <c r="D482" s="50" t="s">
        <v>2420</v>
      </c>
      <c r="E482" s="51" t="s">
        <v>941</v>
      </c>
      <c r="F482" s="51" t="s">
        <v>949</v>
      </c>
      <c r="G482" s="51">
        <v>120</v>
      </c>
      <c r="H482" s="52">
        <v>81922</v>
      </c>
      <c r="I482" s="53">
        <v>13</v>
      </c>
      <c r="J482" s="54" t="s">
        <v>2884</v>
      </c>
    </row>
    <row r="483" spans="1:10" ht="24" customHeight="1">
      <c r="A483" s="49" t="s">
        <v>2925</v>
      </c>
      <c r="B483" s="50" t="s">
        <v>1478</v>
      </c>
      <c r="C483" s="49" t="s">
        <v>509</v>
      </c>
      <c r="D483" s="50" t="s">
        <v>2421</v>
      </c>
      <c r="E483" s="51" t="s">
        <v>941</v>
      </c>
      <c r="F483" s="51" t="s">
        <v>946</v>
      </c>
      <c r="G483" s="51">
        <v>35</v>
      </c>
      <c r="H483" s="52">
        <v>16105</v>
      </c>
      <c r="I483" s="53">
        <v>5</v>
      </c>
      <c r="J483" s="54" t="s">
        <v>947</v>
      </c>
    </row>
    <row r="484" spans="1:10" ht="24" customHeight="1">
      <c r="A484" s="49" t="s">
        <v>2925</v>
      </c>
      <c r="B484" s="50" t="s">
        <v>1478</v>
      </c>
      <c r="C484" s="49" t="s">
        <v>510</v>
      </c>
      <c r="D484" s="50" t="s">
        <v>2422</v>
      </c>
      <c r="E484" s="51" t="s">
        <v>941</v>
      </c>
      <c r="F484" s="51" t="s">
        <v>946</v>
      </c>
      <c r="G484" s="51">
        <v>30</v>
      </c>
      <c r="H484" s="52">
        <v>20581</v>
      </c>
      <c r="I484" s="53">
        <v>5</v>
      </c>
      <c r="J484" s="54" t="s">
        <v>947</v>
      </c>
    </row>
    <row r="485" spans="1:10" ht="24" customHeight="1">
      <c r="A485" s="49" t="s">
        <v>2925</v>
      </c>
      <c r="B485" s="50" t="s">
        <v>1478</v>
      </c>
      <c r="C485" s="49" t="s">
        <v>511</v>
      </c>
      <c r="D485" s="50" t="s">
        <v>2423</v>
      </c>
      <c r="E485" s="51" t="s">
        <v>941</v>
      </c>
      <c r="F485" s="51" t="s">
        <v>946</v>
      </c>
      <c r="G485" s="51">
        <v>38</v>
      </c>
      <c r="H485" s="52">
        <v>51855</v>
      </c>
      <c r="I485" s="53">
        <v>6</v>
      </c>
      <c r="J485" s="54" t="s">
        <v>2885</v>
      </c>
    </row>
    <row r="486" spans="1:10" ht="24" customHeight="1">
      <c r="A486" s="49" t="s">
        <v>2925</v>
      </c>
      <c r="B486" s="50" t="s">
        <v>1478</v>
      </c>
      <c r="C486" s="49" t="s">
        <v>512</v>
      </c>
      <c r="D486" s="50" t="s">
        <v>2424</v>
      </c>
      <c r="E486" s="51" t="s">
        <v>941</v>
      </c>
      <c r="F486" s="51" t="s">
        <v>946</v>
      </c>
      <c r="G486" s="51">
        <v>28</v>
      </c>
      <c r="H486" s="52">
        <v>16335</v>
      </c>
      <c r="I486" s="53">
        <v>5</v>
      </c>
      <c r="J486" s="54" t="s">
        <v>947</v>
      </c>
    </row>
    <row r="487" spans="1:10" ht="24" customHeight="1">
      <c r="A487" s="49" t="s">
        <v>2925</v>
      </c>
      <c r="B487" s="50" t="s">
        <v>1478</v>
      </c>
      <c r="C487" s="49" t="s">
        <v>513</v>
      </c>
      <c r="D487" s="50" t="s">
        <v>2425</v>
      </c>
      <c r="E487" s="51" t="s">
        <v>941</v>
      </c>
      <c r="F487" s="51" t="s">
        <v>946</v>
      </c>
      <c r="G487" s="51">
        <v>35</v>
      </c>
      <c r="H487" s="52">
        <v>23041</v>
      </c>
      <c r="I487" s="53">
        <v>5</v>
      </c>
      <c r="J487" s="54" t="s">
        <v>947</v>
      </c>
    </row>
    <row r="488" spans="1:10" ht="24" customHeight="1">
      <c r="A488" s="49" t="s">
        <v>2925</v>
      </c>
      <c r="B488" s="50" t="s">
        <v>1478</v>
      </c>
      <c r="C488" s="49" t="s">
        <v>514</v>
      </c>
      <c r="D488" s="50" t="s">
        <v>2426</v>
      </c>
      <c r="E488" s="51" t="s">
        <v>941</v>
      </c>
      <c r="F488" s="51" t="s">
        <v>946</v>
      </c>
      <c r="G488" s="51">
        <v>34</v>
      </c>
      <c r="H488" s="52">
        <v>31697</v>
      </c>
      <c r="I488" s="53">
        <v>6</v>
      </c>
      <c r="J488" s="54" t="s">
        <v>2885</v>
      </c>
    </row>
    <row r="489" spans="1:10" ht="24" customHeight="1">
      <c r="A489" s="49" t="s">
        <v>2925</v>
      </c>
      <c r="B489" s="50" t="s">
        <v>1478</v>
      </c>
      <c r="C489" s="49" t="s">
        <v>515</v>
      </c>
      <c r="D489" s="50" t="s">
        <v>2427</v>
      </c>
      <c r="E489" s="51" t="s">
        <v>941</v>
      </c>
      <c r="F489" s="51" t="s">
        <v>968</v>
      </c>
      <c r="G489" s="51">
        <v>10</v>
      </c>
      <c r="H489" s="52">
        <v>16968</v>
      </c>
      <c r="I489" s="53">
        <v>2</v>
      </c>
      <c r="J489" s="54" t="s">
        <v>969</v>
      </c>
    </row>
    <row r="490" spans="1:10" ht="24" customHeight="1">
      <c r="A490" s="49" t="s">
        <v>2925</v>
      </c>
      <c r="B490" s="50" t="s">
        <v>1478</v>
      </c>
      <c r="C490" s="49" t="s">
        <v>516</v>
      </c>
      <c r="D490" s="50" t="s">
        <v>2428</v>
      </c>
      <c r="E490" s="51" t="s">
        <v>941</v>
      </c>
      <c r="F490" s="51" t="s">
        <v>968</v>
      </c>
      <c r="G490" s="51">
        <v>0</v>
      </c>
      <c r="H490" s="52">
        <v>19210</v>
      </c>
      <c r="I490" s="51">
        <v>3</v>
      </c>
      <c r="J490" s="57" t="s">
        <v>1017</v>
      </c>
    </row>
    <row r="491" spans="1:10" ht="24" customHeight="1">
      <c r="A491" s="49" t="s">
        <v>2925</v>
      </c>
      <c r="B491" s="50" t="s">
        <v>1478</v>
      </c>
      <c r="C491" s="49" t="s">
        <v>517</v>
      </c>
      <c r="D491" s="50" t="s">
        <v>2429</v>
      </c>
      <c r="E491" s="51" t="s">
        <v>941</v>
      </c>
      <c r="F491" s="51" t="s">
        <v>968</v>
      </c>
      <c r="G491" s="51">
        <v>0</v>
      </c>
      <c r="H491" s="52">
        <v>17920</v>
      </c>
      <c r="I491" s="51">
        <v>3</v>
      </c>
      <c r="J491" s="57" t="s">
        <v>1017</v>
      </c>
    </row>
    <row r="492" spans="1:10" ht="24" customHeight="1">
      <c r="A492" s="49" t="s">
        <v>2928</v>
      </c>
      <c r="B492" s="50" t="s">
        <v>1521</v>
      </c>
      <c r="C492" s="49" t="s">
        <v>538</v>
      </c>
      <c r="D492" s="50" t="s">
        <v>2449</v>
      </c>
      <c r="E492" s="51" t="s">
        <v>974</v>
      </c>
      <c r="F492" s="51" t="s">
        <v>1001</v>
      </c>
      <c r="G492" s="51">
        <v>464</v>
      </c>
      <c r="H492" s="52">
        <v>92536</v>
      </c>
      <c r="I492" s="53">
        <v>17</v>
      </c>
      <c r="J492" s="54" t="s">
        <v>1002</v>
      </c>
    </row>
    <row r="493" spans="1:10" ht="24" customHeight="1">
      <c r="A493" s="49" t="s">
        <v>2928</v>
      </c>
      <c r="B493" s="50" t="s">
        <v>1521</v>
      </c>
      <c r="C493" s="49" t="s">
        <v>539</v>
      </c>
      <c r="D493" s="50" t="s">
        <v>2450</v>
      </c>
      <c r="E493" s="51" t="s">
        <v>941</v>
      </c>
      <c r="F493" s="51" t="s">
        <v>946</v>
      </c>
      <c r="G493" s="51">
        <v>31</v>
      </c>
      <c r="H493" s="52">
        <v>21608</v>
      </c>
      <c r="I493" s="53">
        <v>5</v>
      </c>
      <c r="J493" s="54" t="s">
        <v>947</v>
      </c>
    </row>
    <row r="494" spans="1:10" ht="24" customHeight="1">
      <c r="A494" s="49" t="s">
        <v>2928</v>
      </c>
      <c r="B494" s="50" t="s">
        <v>1521</v>
      </c>
      <c r="C494" s="49" t="s">
        <v>540</v>
      </c>
      <c r="D494" s="50" t="s">
        <v>2451</v>
      </c>
      <c r="E494" s="51" t="s">
        <v>941</v>
      </c>
      <c r="F494" s="51" t="s">
        <v>946</v>
      </c>
      <c r="G494" s="51">
        <v>60</v>
      </c>
      <c r="H494" s="52">
        <v>48121</v>
      </c>
      <c r="I494" s="53">
        <v>6</v>
      </c>
      <c r="J494" s="54" t="s">
        <v>2885</v>
      </c>
    </row>
    <row r="495" spans="1:10" ht="24" customHeight="1">
      <c r="A495" s="49" t="s">
        <v>2928</v>
      </c>
      <c r="B495" s="50" t="s">
        <v>1521</v>
      </c>
      <c r="C495" s="49" t="s">
        <v>541</v>
      </c>
      <c r="D495" s="50" t="s">
        <v>2452</v>
      </c>
      <c r="E495" s="51" t="s">
        <v>941</v>
      </c>
      <c r="F495" s="51" t="s">
        <v>946</v>
      </c>
      <c r="G495" s="51">
        <v>41</v>
      </c>
      <c r="H495" s="52">
        <v>34572</v>
      </c>
      <c r="I495" s="53">
        <v>6</v>
      </c>
      <c r="J495" s="54" t="s">
        <v>2885</v>
      </c>
    </row>
    <row r="496" spans="1:10" ht="24" customHeight="1">
      <c r="A496" s="49" t="s">
        <v>2928</v>
      </c>
      <c r="B496" s="50" t="s">
        <v>1521</v>
      </c>
      <c r="C496" s="49" t="s">
        <v>542</v>
      </c>
      <c r="D496" s="50" t="s">
        <v>2453</v>
      </c>
      <c r="E496" s="51" t="s">
        <v>941</v>
      </c>
      <c r="F496" s="51" t="s">
        <v>968</v>
      </c>
      <c r="G496" s="51">
        <v>26</v>
      </c>
      <c r="H496" s="52">
        <v>8944</v>
      </c>
      <c r="I496" s="53">
        <v>2</v>
      </c>
      <c r="J496" s="54" t="s">
        <v>969</v>
      </c>
    </row>
    <row r="497" spans="1:10" ht="24" customHeight="1">
      <c r="A497" s="49" t="s">
        <v>2928</v>
      </c>
      <c r="B497" s="50" t="s">
        <v>1521</v>
      </c>
      <c r="C497" s="49" t="s">
        <v>543</v>
      </c>
      <c r="D497" s="50" t="s">
        <v>2454</v>
      </c>
      <c r="E497" s="51" t="s">
        <v>941</v>
      </c>
      <c r="F497" s="51" t="s">
        <v>946</v>
      </c>
      <c r="G497" s="51">
        <v>34</v>
      </c>
      <c r="H497" s="52">
        <v>18194</v>
      </c>
      <c r="I497" s="53">
        <v>5</v>
      </c>
      <c r="J497" s="54" t="s">
        <v>947</v>
      </c>
    </row>
    <row r="498" spans="1:10" ht="24" customHeight="1">
      <c r="A498" s="49" t="s">
        <v>2928</v>
      </c>
      <c r="B498" s="50" t="s">
        <v>1521</v>
      </c>
      <c r="C498" s="49" t="s">
        <v>544</v>
      </c>
      <c r="D498" s="50" t="s">
        <v>2455</v>
      </c>
      <c r="E498" s="51" t="s">
        <v>941</v>
      </c>
      <c r="F498" s="51" t="s">
        <v>946</v>
      </c>
      <c r="G498" s="51">
        <v>64</v>
      </c>
      <c r="H498" s="52">
        <v>21694</v>
      </c>
      <c r="I498" s="53">
        <v>5</v>
      </c>
      <c r="J498" s="54" t="s">
        <v>947</v>
      </c>
    </row>
    <row r="499" spans="1:10" ht="24" customHeight="1">
      <c r="A499" s="49" t="s">
        <v>2928</v>
      </c>
      <c r="B499" s="50" t="s">
        <v>1521</v>
      </c>
      <c r="C499" s="49" t="s">
        <v>545</v>
      </c>
      <c r="D499" s="50" t="s">
        <v>2456</v>
      </c>
      <c r="E499" s="51" t="s">
        <v>941</v>
      </c>
      <c r="F499" s="51" t="s">
        <v>942</v>
      </c>
      <c r="G499" s="51">
        <v>113</v>
      </c>
      <c r="H499" s="52">
        <v>86974</v>
      </c>
      <c r="I499" s="53">
        <v>10</v>
      </c>
      <c r="J499" s="54" t="s">
        <v>943</v>
      </c>
    </row>
    <row r="500" spans="1:10" ht="24" customHeight="1">
      <c r="A500" s="49" t="s">
        <v>2928</v>
      </c>
      <c r="B500" s="50" t="s">
        <v>1521</v>
      </c>
      <c r="C500" s="49" t="s">
        <v>546</v>
      </c>
      <c r="D500" s="50" t="s">
        <v>2457</v>
      </c>
      <c r="E500" s="51" t="s">
        <v>941</v>
      </c>
      <c r="F500" s="51" t="s">
        <v>946</v>
      </c>
      <c r="G500" s="51">
        <v>51</v>
      </c>
      <c r="H500" s="52">
        <v>27385</v>
      </c>
      <c r="I500" s="53">
        <v>5</v>
      </c>
      <c r="J500" s="54" t="s">
        <v>947</v>
      </c>
    </row>
    <row r="501" spans="1:10" ht="24" customHeight="1">
      <c r="A501" s="49" t="s">
        <v>2928</v>
      </c>
      <c r="B501" s="50" t="s">
        <v>1521</v>
      </c>
      <c r="C501" s="49" t="s">
        <v>547</v>
      </c>
      <c r="D501" s="50" t="s">
        <v>2458</v>
      </c>
      <c r="E501" s="51" t="s">
        <v>941</v>
      </c>
      <c r="F501" s="51" t="s">
        <v>946</v>
      </c>
      <c r="G501" s="51">
        <v>30</v>
      </c>
      <c r="H501" s="52">
        <v>20044</v>
      </c>
      <c r="I501" s="53">
        <v>5</v>
      </c>
      <c r="J501" s="54" t="s">
        <v>947</v>
      </c>
    </row>
    <row r="502" spans="1:10" ht="24" customHeight="1">
      <c r="A502" s="49" t="s">
        <v>2928</v>
      </c>
      <c r="B502" s="50" t="s">
        <v>1521</v>
      </c>
      <c r="C502" s="49" t="s">
        <v>548</v>
      </c>
      <c r="D502" s="50" t="s">
        <v>2459</v>
      </c>
      <c r="E502" s="51" t="s">
        <v>941</v>
      </c>
      <c r="F502" s="51" t="s">
        <v>946</v>
      </c>
      <c r="G502" s="51">
        <v>44</v>
      </c>
      <c r="H502" s="52">
        <v>32873</v>
      </c>
      <c r="I502" s="53">
        <v>6</v>
      </c>
      <c r="J502" s="54" t="s">
        <v>2885</v>
      </c>
    </row>
    <row r="503" spans="1:10" ht="24" customHeight="1">
      <c r="A503" s="49" t="s">
        <v>2928</v>
      </c>
      <c r="B503" s="50" t="s">
        <v>1521</v>
      </c>
      <c r="C503" s="49" t="s">
        <v>549</v>
      </c>
      <c r="D503" s="50" t="s">
        <v>2929</v>
      </c>
      <c r="E503" s="51" t="s">
        <v>941</v>
      </c>
      <c r="F503" s="51" t="s">
        <v>949</v>
      </c>
      <c r="G503" s="51">
        <v>60</v>
      </c>
      <c r="H503" s="52">
        <v>41642</v>
      </c>
      <c r="I503" s="53">
        <v>12</v>
      </c>
      <c r="J503" s="54" t="s">
        <v>2886</v>
      </c>
    </row>
    <row r="504" spans="1:10" ht="24" customHeight="1">
      <c r="A504" s="49" t="s">
        <v>2928</v>
      </c>
      <c r="B504" s="50" t="s">
        <v>1521</v>
      </c>
      <c r="C504" s="49" t="s">
        <v>550</v>
      </c>
      <c r="D504" s="50" t="s">
        <v>2460</v>
      </c>
      <c r="E504" s="51" t="s">
        <v>941</v>
      </c>
      <c r="F504" s="51" t="s">
        <v>946</v>
      </c>
      <c r="G504" s="51">
        <v>36</v>
      </c>
      <c r="H504" s="52">
        <v>31622</v>
      </c>
      <c r="I504" s="53">
        <v>6</v>
      </c>
      <c r="J504" s="54" t="s">
        <v>2885</v>
      </c>
    </row>
    <row r="505" spans="1:10" ht="24" customHeight="1">
      <c r="A505" s="49" t="s">
        <v>2928</v>
      </c>
      <c r="B505" s="50" t="s">
        <v>1521</v>
      </c>
      <c r="C505" s="49" t="s">
        <v>551</v>
      </c>
      <c r="D505" s="50" t="s">
        <v>2461</v>
      </c>
      <c r="E505" s="51" t="s">
        <v>941</v>
      </c>
      <c r="F505" s="51" t="s">
        <v>968</v>
      </c>
      <c r="G505" s="51">
        <v>20</v>
      </c>
      <c r="H505" s="52">
        <v>19519</v>
      </c>
      <c r="I505" s="51">
        <v>3</v>
      </c>
      <c r="J505" s="57" t="s">
        <v>1017</v>
      </c>
    </row>
    <row r="506" spans="1:10" ht="24" customHeight="1">
      <c r="A506" s="49" t="s">
        <v>2928</v>
      </c>
      <c r="B506" s="50" t="s">
        <v>1499</v>
      </c>
      <c r="C506" s="49" t="s">
        <v>518</v>
      </c>
      <c r="D506" s="50" t="s">
        <v>2430</v>
      </c>
      <c r="E506" s="51" t="s">
        <v>974</v>
      </c>
      <c r="F506" s="51" t="s">
        <v>1001</v>
      </c>
      <c r="G506" s="51">
        <v>405</v>
      </c>
      <c r="H506" s="52">
        <v>107386</v>
      </c>
      <c r="I506" s="53">
        <v>17</v>
      </c>
      <c r="J506" s="54" t="s">
        <v>1002</v>
      </c>
    </row>
    <row r="507" spans="1:10" ht="24" customHeight="1">
      <c r="A507" s="49" t="s">
        <v>2928</v>
      </c>
      <c r="B507" s="50" t="s">
        <v>1499</v>
      </c>
      <c r="C507" s="49" t="s">
        <v>519</v>
      </c>
      <c r="D507" s="50" t="s">
        <v>2431</v>
      </c>
      <c r="E507" s="51" t="s">
        <v>941</v>
      </c>
      <c r="F507" s="51" t="s">
        <v>946</v>
      </c>
      <c r="G507" s="51">
        <v>50</v>
      </c>
      <c r="H507" s="52">
        <v>40303</v>
      </c>
      <c r="I507" s="53">
        <v>6</v>
      </c>
      <c r="J507" s="54" t="s">
        <v>2885</v>
      </c>
    </row>
    <row r="508" spans="1:10" ht="24" customHeight="1">
      <c r="A508" s="49" t="s">
        <v>2928</v>
      </c>
      <c r="B508" s="50" t="s">
        <v>1499</v>
      </c>
      <c r="C508" s="49" t="s">
        <v>520</v>
      </c>
      <c r="D508" s="50" t="s">
        <v>2432</v>
      </c>
      <c r="E508" s="51" t="s">
        <v>941</v>
      </c>
      <c r="F508" s="51" t="s">
        <v>946</v>
      </c>
      <c r="G508" s="51">
        <v>40</v>
      </c>
      <c r="H508" s="52">
        <v>45375</v>
      </c>
      <c r="I508" s="53">
        <v>6</v>
      </c>
      <c r="J508" s="54" t="s">
        <v>2885</v>
      </c>
    </row>
    <row r="509" spans="1:10" ht="24" customHeight="1">
      <c r="A509" s="49" t="s">
        <v>2928</v>
      </c>
      <c r="B509" s="50" t="s">
        <v>1499</v>
      </c>
      <c r="C509" s="49" t="s">
        <v>521</v>
      </c>
      <c r="D509" s="50" t="s">
        <v>2433</v>
      </c>
      <c r="E509" s="51" t="s">
        <v>941</v>
      </c>
      <c r="F509" s="51" t="s">
        <v>946</v>
      </c>
      <c r="G509" s="51">
        <v>43</v>
      </c>
      <c r="H509" s="52">
        <v>27173</v>
      </c>
      <c r="I509" s="53">
        <v>5</v>
      </c>
      <c r="J509" s="54" t="s">
        <v>947</v>
      </c>
    </row>
    <row r="510" spans="1:10" ht="24" customHeight="1">
      <c r="A510" s="49" t="s">
        <v>2928</v>
      </c>
      <c r="B510" s="50" t="s">
        <v>1499</v>
      </c>
      <c r="C510" s="49" t="s">
        <v>522</v>
      </c>
      <c r="D510" s="50" t="s">
        <v>2434</v>
      </c>
      <c r="E510" s="51" t="s">
        <v>941</v>
      </c>
      <c r="F510" s="51" t="s">
        <v>946</v>
      </c>
      <c r="G510" s="51">
        <v>30</v>
      </c>
      <c r="H510" s="52">
        <v>17748</v>
      </c>
      <c r="I510" s="53">
        <v>5</v>
      </c>
      <c r="J510" s="54" t="s">
        <v>947</v>
      </c>
    </row>
    <row r="511" spans="1:10" ht="24" customHeight="1">
      <c r="A511" s="49" t="s">
        <v>2928</v>
      </c>
      <c r="B511" s="50" t="s">
        <v>1499</v>
      </c>
      <c r="C511" s="49" t="s">
        <v>523</v>
      </c>
      <c r="D511" s="50" t="s">
        <v>2435</v>
      </c>
      <c r="E511" s="51" t="s">
        <v>941</v>
      </c>
      <c r="F511" s="51" t="s">
        <v>946</v>
      </c>
      <c r="G511" s="51">
        <v>46</v>
      </c>
      <c r="H511" s="52">
        <v>33745</v>
      </c>
      <c r="I511" s="53">
        <v>6</v>
      </c>
      <c r="J511" s="54" t="s">
        <v>2885</v>
      </c>
    </row>
    <row r="512" spans="1:10" ht="24" customHeight="1">
      <c r="A512" s="49" t="s">
        <v>2928</v>
      </c>
      <c r="B512" s="50" t="s">
        <v>1499</v>
      </c>
      <c r="C512" s="49" t="s">
        <v>524</v>
      </c>
      <c r="D512" s="50" t="s">
        <v>2436</v>
      </c>
      <c r="E512" s="51" t="s">
        <v>941</v>
      </c>
      <c r="F512" s="51" t="s">
        <v>946</v>
      </c>
      <c r="G512" s="51">
        <v>59</v>
      </c>
      <c r="H512" s="52">
        <v>56140</v>
      </c>
      <c r="I512" s="53">
        <v>6</v>
      </c>
      <c r="J512" s="54" t="s">
        <v>2885</v>
      </c>
    </row>
    <row r="513" spans="1:10" ht="24" customHeight="1">
      <c r="A513" s="49" t="s">
        <v>2928</v>
      </c>
      <c r="B513" s="50" t="s">
        <v>1499</v>
      </c>
      <c r="C513" s="49" t="s">
        <v>525</v>
      </c>
      <c r="D513" s="50" t="s">
        <v>2437</v>
      </c>
      <c r="E513" s="51" t="s">
        <v>941</v>
      </c>
      <c r="F513" s="51" t="s">
        <v>942</v>
      </c>
      <c r="G513" s="51">
        <v>80</v>
      </c>
      <c r="H513" s="52">
        <v>54197</v>
      </c>
      <c r="I513" s="53">
        <v>10</v>
      </c>
      <c r="J513" s="54" t="s">
        <v>943</v>
      </c>
    </row>
    <row r="514" spans="1:10" ht="24" customHeight="1">
      <c r="A514" s="49" t="s">
        <v>2928</v>
      </c>
      <c r="B514" s="50" t="s">
        <v>1499</v>
      </c>
      <c r="C514" s="49" t="s">
        <v>526</v>
      </c>
      <c r="D514" s="50" t="s">
        <v>2438</v>
      </c>
      <c r="E514" s="51" t="s">
        <v>941</v>
      </c>
      <c r="F514" s="51" t="s">
        <v>946</v>
      </c>
      <c r="G514" s="51">
        <v>29</v>
      </c>
      <c r="H514" s="52">
        <v>38381</v>
      </c>
      <c r="I514" s="53">
        <v>6</v>
      </c>
      <c r="J514" s="54" t="s">
        <v>2885</v>
      </c>
    </row>
    <row r="515" spans="1:10" ht="24" customHeight="1">
      <c r="A515" s="49" t="s">
        <v>2928</v>
      </c>
      <c r="B515" s="50" t="s">
        <v>1499</v>
      </c>
      <c r="C515" s="49" t="s">
        <v>527</v>
      </c>
      <c r="D515" s="50" t="s">
        <v>2439</v>
      </c>
      <c r="E515" s="51" t="s">
        <v>941</v>
      </c>
      <c r="F515" s="51" t="s">
        <v>946</v>
      </c>
      <c r="G515" s="51">
        <v>40</v>
      </c>
      <c r="H515" s="52">
        <v>44010</v>
      </c>
      <c r="I515" s="53">
        <v>6</v>
      </c>
      <c r="J515" s="54" t="s">
        <v>2885</v>
      </c>
    </row>
    <row r="516" spans="1:10" ht="24" customHeight="1">
      <c r="A516" s="49" t="s">
        <v>2928</v>
      </c>
      <c r="B516" s="50" t="s">
        <v>1499</v>
      </c>
      <c r="C516" s="49" t="s">
        <v>528</v>
      </c>
      <c r="D516" s="50" t="s">
        <v>2930</v>
      </c>
      <c r="E516" s="51" t="s">
        <v>941</v>
      </c>
      <c r="F516" s="51" t="s">
        <v>949</v>
      </c>
      <c r="G516" s="51">
        <v>108</v>
      </c>
      <c r="H516" s="52">
        <v>55601</v>
      </c>
      <c r="I516" s="53">
        <v>13</v>
      </c>
      <c r="J516" s="54" t="s">
        <v>2884</v>
      </c>
    </row>
    <row r="517" spans="1:10" ht="24" customHeight="1">
      <c r="A517" s="49" t="s">
        <v>2928</v>
      </c>
      <c r="B517" s="50" t="s">
        <v>1499</v>
      </c>
      <c r="C517" s="49" t="s">
        <v>529</v>
      </c>
      <c r="D517" s="50" t="s">
        <v>2440</v>
      </c>
      <c r="E517" s="51" t="s">
        <v>941</v>
      </c>
      <c r="F517" s="51" t="s">
        <v>968</v>
      </c>
      <c r="G517" s="51">
        <v>10</v>
      </c>
      <c r="H517" s="52">
        <v>11510</v>
      </c>
      <c r="I517" s="53">
        <v>2</v>
      </c>
      <c r="J517" s="54" t="s">
        <v>969</v>
      </c>
    </row>
    <row r="518" spans="1:10" ht="24" customHeight="1">
      <c r="A518" s="49" t="s">
        <v>2928</v>
      </c>
      <c r="B518" s="50" t="s">
        <v>1512</v>
      </c>
      <c r="C518" s="49" t="s">
        <v>530</v>
      </c>
      <c r="D518" s="50" t="s">
        <v>2441</v>
      </c>
      <c r="E518" s="51" t="s">
        <v>974</v>
      </c>
      <c r="F518" s="51" t="s">
        <v>1001</v>
      </c>
      <c r="G518" s="51">
        <v>200</v>
      </c>
      <c r="H518" s="52">
        <v>78380</v>
      </c>
      <c r="I518" s="53">
        <v>16</v>
      </c>
      <c r="J518" s="54" t="s">
        <v>1040</v>
      </c>
    </row>
    <row r="519" spans="1:10" ht="24" customHeight="1">
      <c r="A519" s="49" t="s">
        <v>2928</v>
      </c>
      <c r="B519" s="50" t="s">
        <v>1512</v>
      </c>
      <c r="C519" s="49" t="s">
        <v>531</v>
      </c>
      <c r="D519" s="50" t="s">
        <v>2442</v>
      </c>
      <c r="E519" s="51" t="s">
        <v>941</v>
      </c>
      <c r="F519" s="51" t="s">
        <v>946</v>
      </c>
      <c r="G519" s="51">
        <v>42</v>
      </c>
      <c r="H519" s="52">
        <v>42711</v>
      </c>
      <c r="I519" s="53">
        <v>6</v>
      </c>
      <c r="J519" s="54" t="s">
        <v>2885</v>
      </c>
    </row>
    <row r="520" spans="1:10" ht="24" customHeight="1">
      <c r="A520" s="49" t="s">
        <v>2928</v>
      </c>
      <c r="B520" s="50" t="s">
        <v>1512</v>
      </c>
      <c r="C520" s="49" t="s">
        <v>532</v>
      </c>
      <c r="D520" s="50" t="s">
        <v>2443</v>
      </c>
      <c r="E520" s="51" t="s">
        <v>941</v>
      </c>
      <c r="F520" s="51" t="s">
        <v>946</v>
      </c>
      <c r="G520" s="51">
        <v>56</v>
      </c>
      <c r="H520" s="52">
        <v>48302</v>
      </c>
      <c r="I520" s="53">
        <v>6</v>
      </c>
      <c r="J520" s="54" t="s">
        <v>2885</v>
      </c>
    </row>
    <row r="521" spans="1:10" ht="24" customHeight="1">
      <c r="A521" s="49" t="s">
        <v>2928</v>
      </c>
      <c r="B521" s="50" t="s">
        <v>1512</v>
      </c>
      <c r="C521" s="49" t="s">
        <v>533</v>
      </c>
      <c r="D521" s="50" t="s">
        <v>2444</v>
      </c>
      <c r="E521" s="51" t="s">
        <v>941</v>
      </c>
      <c r="F521" s="51" t="s">
        <v>942</v>
      </c>
      <c r="G521" s="51">
        <v>96</v>
      </c>
      <c r="H521" s="52">
        <v>55322</v>
      </c>
      <c r="I521" s="53">
        <v>10</v>
      </c>
      <c r="J521" s="54" t="s">
        <v>943</v>
      </c>
    </row>
    <row r="522" spans="1:10" ht="24" customHeight="1">
      <c r="A522" s="49" t="s">
        <v>2928</v>
      </c>
      <c r="B522" s="50" t="s">
        <v>1512</v>
      </c>
      <c r="C522" s="49" t="s">
        <v>534</v>
      </c>
      <c r="D522" s="50" t="s">
        <v>2445</v>
      </c>
      <c r="E522" s="51" t="s">
        <v>941</v>
      </c>
      <c r="F522" s="51" t="s">
        <v>946</v>
      </c>
      <c r="G522" s="51">
        <v>38</v>
      </c>
      <c r="H522" s="52">
        <v>32047</v>
      </c>
      <c r="I522" s="53">
        <v>6</v>
      </c>
      <c r="J522" s="54" t="s">
        <v>2885</v>
      </c>
    </row>
    <row r="523" spans="1:10" ht="24" customHeight="1">
      <c r="A523" s="49" t="s">
        <v>2928</v>
      </c>
      <c r="B523" s="50" t="s">
        <v>1512</v>
      </c>
      <c r="C523" s="49" t="s">
        <v>535</v>
      </c>
      <c r="D523" s="50" t="s">
        <v>2446</v>
      </c>
      <c r="E523" s="51" t="s">
        <v>941</v>
      </c>
      <c r="F523" s="51" t="s">
        <v>946</v>
      </c>
      <c r="G523" s="51">
        <v>62</v>
      </c>
      <c r="H523" s="52">
        <v>30959</v>
      </c>
      <c r="I523" s="53">
        <v>6</v>
      </c>
      <c r="J523" s="54" t="s">
        <v>2885</v>
      </c>
    </row>
    <row r="524" spans="1:10" ht="24" customHeight="1">
      <c r="A524" s="49" t="s">
        <v>2928</v>
      </c>
      <c r="B524" s="50" t="s">
        <v>1512</v>
      </c>
      <c r="C524" s="49" t="s">
        <v>536</v>
      </c>
      <c r="D524" s="50" t="s">
        <v>2447</v>
      </c>
      <c r="E524" s="51" t="s">
        <v>941</v>
      </c>
      <c r="F524" s="51" t="s">
        <v>946</v>
      </c>
      <c r="G524" s="51">
        <v>38</v>
      </c>
      <c r="H524" s="52">
        <v>32479</v>
      </c>
      <c r="I524" s="53">
        <v>6</v>
      </c>
      <c r="J524" s="54" t="s">
        <v>2885</v>
      </c>
    </row>
    <row r="525" spans="1:10" ht="24" customHeight="1">
      <c r="A525" s="49" t="s">
        <v>2928</v>
      </c>
      <c r="B525" s="50" t="s">
        <v>1512</v>
      </c>
      <c r="C525" s="49" t="s">
        <v>537</v>
      </c>
      <c r="D525" s="50" t="s">
        <v>2448</v>
      </c>
      <c r="E525" s="51" t="s">
        <v>941</v>
      </c>
      <c r="F525" s="51" t="s">
        <v>968</v>
      </c>
      <c r="G525" s="51">
        <v>32</v>
      </c>
      <c r="H525" s="52">
        <v>11381</v>
      </c>
      <c r="I525" s="53">
        <v>2</v>
      </c>
      <c r="J525" s="54" t="s">
        <v>969</v>
      </c>
    </row>
    <row r="526" spans="1:10" ht="24" customHeight="1">
      <c r="A526" s="49" t="s">
        <v>2928</v>
      </c>
      <c r="B526" s="50" t="s">
        <v>1536</v>
      </c>
      <c r="C526" s="49" t="s">
        <v>552</v>
      </c>
      <c r="D526" s="50" t="s">
        <v>2462</v>
      </c>
      <c r="E526" s="51" t="s">
        <v>2898</v>
      </c>
      <c r="F526" s="51" t="s">
        <v>938</v>
      </c>
      <c r="G526" s="51">
        <v>768</v>
      </c>
      <c r="H526" s="52">
        <v>142342</v>
      </c>
      <c r="I526" s="53">
        <v>19</v>
      </c>
      <c r="J526" s="54" t="s">
        <v>1958</v>
      </c>
    </row>
    <row r="527" spans="1:10" ht="24" customHeight="1">
      <c r="A527" s="49" t="s">
        <v>2928</v>
      </c>
      <c r="B527" s="50" t="s">
        <v>1536</v>
      </c>
      <c r="C527" s="49" t="s">
        <v>553</v>
      </c>
      <c r="D527" s="50" t="s">
        <v>2463</v>
      </c>
      <c r="E527" s="51" t="s">
        <v>941</v>
      </c>
      <c r="F527" s="51" t="s">
        <v>946</v>
      </c>
      <c r="G527" s="51">
        <v>40</v>
      </c>
      <c r="H527" s="52">
        <v>35639</v>
      </c>
      <c r="I527" s="53">
        <v>6</v>
      </c>
      <c r="J527" s="54" t="s">
        <v>2885</v>
      </c>
    </row>
    <row r="528" spans="1:10" ht="24" customHeight="1">
      <c r="A528" s="49" t="s">
        <v>2928</v>
      </c>
      <c r="B528" s="50" t="s">
        <v>1536</v>
      </c>
      <c r="C528" s="49" t="s">
        <v>554</v>
      </c>
      <c r="D528" s="50" t="s">
        <v>2464</v>
      </c>
      <c r="E528" s="51" t="s">
        <v>941</v>
      </c>
      <c r="F528" s="51" t="s">
        <v>946</v>
      </c>
      <c r="G528" s="51">
        <v>41</v>
      </c>
      <c r="H528" s="52">
        <v>24335</v>
      </c>
      <c r="I528" s="53">
        <v>5</v>
      </c>
      <c r="J528" s="54" t="s">
        <v>947</v>
      </c>
    </row>
    <row r="529" spans="1:10" ht="24" customHeight="1">
      <c r="A529" s="49" t="s">
        <v>2928</v>
      </c>
      <c r="B529" s="50" t="s">
        <v>1536</v>
      </c>
      <c r="C529" s="49" t="s">
        <v>555</v>
      </c>
      <c r="D529" s="50" t="s">
        <v>2465</v>
      </c>
      <c r="E529" s="51" t="s">
        <v>941</v>
      </c>
      <c r="F529" s="51" t="s">
        <v>946</v>
      </c>
      <c r="G529" s="51">
        <v>116</v>
      </c>
      <c r="H529" s="52">
        <v>56923</v>
      </c>
      <c r="I529" s="53">
        <v>6</v>
      </c>
      <c r="J529" s="54" t="s">
        <v>2885</v>
      </c>
    </row>
    <row r="530" spans="1:10" ht="24" customHeight="1">
      <c r="A530" s="49" t="s">
        <v>2928</v>
      </c>
      <c r="B530" s="50" t="s">
        <v>1536</v>
      </c>
      <c r="C530" s="49" t="s">
        <v>556</v>
      </c>
      <c r="D530" s="50" t="s">
        <v>2466</v>
      </c>
      <c r="E530" s="51" t="s">
        <v>941</v>
      </c>
      <c r="F530" s="51" t="s">
        <v>942</v>
      </c>
      <c r="G530" s="51">
        <v>85</v>
      </c>
      <c r="H530" s="52">
        <v>38969</v>
      </c>
      <c r="I530" s="53">
        <v>9</v>
      </c>
      <c r="J530" s="54" t="s">
        <v>965</v>
      </c>
    </row>
    <row r="531" spans="1:10" ht="24" customHeight="1">
      <c r="A531" s="49" t="s">
        <v>2928</v>
      </c>
      <c r="B531" s="50" t="s">
        <v>1536</v>
      </c>
      <c r="C531" s="49" t="s">
        <v>557</v>
      </c>
      <c r="D531" s="50" t="s">
        <v>2467</v>
      </c>
      <c r="E531" s="51" t="s">
        <v>941</v>
      </c>
      <c r="F531" s="51" t="s">
        <v>946</v>
      </c>
      <c r="G531" s="51">
        <v>36</v>
      </c>
      <c r="H531" s="52">
        <v>38671</v>
      </c>
      <c r="I531" s="53">
        <v>6</v>
      </c>
      <c r="J531" s="54" t="s">
        <v>2885</v>
      </c>
    </row>
    <row r="532" spans="1:10" ht="24" customHeight="1">
      <c r="A532" s="49" t="s">
        <v>2928</v>
      </c>
      <c r="B532" s="50" t="s">
        <v>1536</v>
      </c>
      <c r="C532" s="49" t="s">
        <v>558</v>
      </c>
      <c r="D532" s="50" t="s">
        <v>2468</v>
      </c>
      <c r="E532" s="51" t="s">
        <v>941</v>
      </c>
      <c r="F532" s="51" t="s">
        <v>968</v>
      </c>
      <c r="G532" s="51">
        <v>17</v>
      </c>
      <c r="H532" s="52">
        <v>10893</v>
      </c>
      <c r="I532" s="53">
        <v>2</v>
      </c>
      <c r="J532" s="54" t="s">
        <v>969</v>
      </c>
    </row>
    <row r="533" spans="1:10" ht="24" customHeight="1">
      <c r="A533" s="49" t="s">
        <v>2928</v>
      </c>
      <c r="B533" s="50" t="s">
        <v>1536</v>
      </c>
      <c r="C533" s="49" t="s">
        <v>559</v>
      </c>
      <c r="D533" s="50" t="s">
        <v>2469</v>
      </c>
      <c r="E533" s="51" t="s">
        <v>941</v>
      </c>
      <c r="F533" s="51" t="s">
        <v>975</v>
      </c>
      <c r="G533" s="51">
        <v>169</v>
      </c>
      <c r="H533" s="52">
        <v>93796</v>
      </c>
      <c r="I533" s="53">
        <v>14</v>
      </c>
      <c r="J533" s="54" t="s">
        <v>2888</v>
      </c>
    </row>
    <row r="534" spans="1:10" ht="24" customHeight="1">
      <c r="A534" s="49" t="s">
        <v>2928</v>
      </c>
      <c r="B534" s="50" t="s">
        <v>1536</v>
      </c>
      <c r="C534" s="49" t="s">
        <v>560</v>
      </c>
      <c r="D534" s="50" t="s">
        <v>2470</v>
      </c>
      <c r="E534" s="51" t="s">
        <v>941</v>
      </c>
      <c r="F534" s="51" t="s">
        <v>946</v>
      </c>
      <c r="G534" s="51">
        <v>40</v>
      </c>
      <c r="H534" s="52">
        <v>30662</v>
      </c>
      <c r="I534" s="53">
        <v>6</v>
      </c>
      <c r="J534" s="54" t="s">
        <v>2885</v>
      </c>
    </row>
    <row r="535" spans="1:10" ht="24" customHeight="1">
      <c r="A535" s="49" t="s">
        <v>2928</v>
      </c>
      <c r="B535" s="50" t="s">
        <v>1536</v>
      </c>
      <c r="C535" s="49" t="s">
        <v>561</v>
      </c>
      <c r="D535" s="50" t="s">
        <v>2471</v>
      </c>
      <c r="E535" s="51" t="s">
        <v>941</v>
      </c>
      <c r="F535" s="51" t="s">
        <v>942</v>
      </c>
      <c r="G535" s="51">
        <v>78</v>
      </c>
      <c r="H535" s="52">
        <v>53689</v>
      </c>
      <c r="I535" s="53">
        <v>10</v>
      </c>
      <c r="J535" s="54" t="s">
        <v>943</v>
      </c>
    </row>
    <row r="536" spans="1:10" ht="24" customHeight="1">
      <c r="A536" s="49" t="s">
        <v>2928</v>
      </c>
      <c r="B536" s="50" t="s">
        <v>1536</v>
      </c>
      <c r="C536" s="49" t="s">
        <v>562</v>
      </c>
      <c r="D536" s="50" t="s">
        <v>2472</v>
      </c>
      <c r="E536" s="51" t="s">
        <v>941</v>
      </c>
      <c r="F536" s="51" t="s">
        <v>942</v>
      </c>
      <c r="G536" s="51">
        <v>90</v>
      </c>
      <c r="H536" s="52">
        <v>53878</v>
      </c>
      <c r="I536" s="53">
        <v>10</v>
      </c>
      <c r="J536" s="54" t="s">
        <v>943</v>
      </c>
    </row>
    <row r="537" spans="1:10" ht="24" customHeight="1">
      <c r="A537" s="49" t="s">
        <v>2928</v>
      </c>
      <c r="B537" s="50" t="s">
        <v>1536</v>
      </c>
      <c r="C537" s="49" t="s">
        <v>563</v>
      </c>
      <c r="D537" s="50" t="s">
        <v>2473</v>
      </c>
      <c r="E537" s="51" t="s">
        <v>941</v>
      </c>
      <c r="F537" s="51" t="s">
        <v>946</v>
      </c>
      <c r="G537" s="51">
        <v>41</v>
      </c>
      <c r="H537" s="52">
        <v>26481</v>
      </c>
      <c r="I537" s="53">
        <v>5</v>
      </c>
      <c r="J537" s="54" t="s">
        <v>947</v>
      </c>
    </row>
    <row r="538" spans="1:10" ht="24" customHeight="1">
      <c r="A538" s="49" t="s">
        <v>2928</v>
      </c>
      <c r="B538" s="50" t="s">
        <v>1536</v>
      </c>
      <c r="C538" s="49" t="s">
        <v>564</v>
      </c>
      <c r="D538" s="50" t="s">
        <v>2474</v>
      </c>
      <c r="E538" s="51" t="s">
        <v>941</v>
      </c>
      <c r="F538" s="51" t="s">
        <v>946</v>
      </c>
      <c r="G538" s="51">
        <v>30</v>
      </c>
      <c r="H538" s="52">
        <v>18033</v>
      </c>
      <c r="I538" s="53">
        <v>5</v>
      </c>
      <c r="J538" s="54" t="s">
        <v>947</v>
      </c>
    </row>
    <row r="539" spans="1:10" ht="24" customHeight="1">
      <c r="A539" s="49" t="s">
        <v>2928</v>
      </c>
      <c r="B539" s="50" t="s">
        <v>1536</v>
      </c>
      <c r="C539" s="49" t="s">
        <v>565</v>
      </c>
      <c r="D539" s="50" t="s">
        <v>2475</v>
      </c>
      <c r="E539" s="51" t="s">
        <v>941</v>
      </c>
      <c r="F539" s="51" t="s">
        <v>946</v>
      </c>
      <c r="G539" s="51">
        <v>54</v>
      </c>
      <c r="H539" s="52">
        <v>25226</v>
      </c>
      <c r="I539" s="53">
        <v>5</v>
      </c>
      <c r="J539" s="54" t="s">
        <v>947</v>
      </c>
    </row>
    <row r="540" spans="1:10" ht="24" customHeight="1">
      <c r="A540" s="49" t="s">
        <v>2928</v>
      </c>
      <c r="B540" s="50" t="s">
        <v>1536</v>
      </c>
      <c r="C540" s="49" t="s">
        <v>566</v>
      </c>
      <c r="D540" s="50" t="s">
        <v>2476</v>
      </c>
      <c r="E540" s="51" t="s">
        <v>941</v>
      </c>
      <c r="F540" s="51" t="s">
        <v>946</v>
      </c>
      <c r="G540" s="51">
        <v>40</v>
      </c>
      <c r="H540" s="52">
        <v>33375</v>
      </c>
      <c r="I540" s="53">
        <v>6</v>
      </c>
      <c r="J540" s="54" t="s">
        <v>2885</v>
      </c>
    </row>
    <row r="541" spans="1:10" ht="24" customHeight="1">
      <c r="A541" s="49" t="s">
        <v>2928</v>
      </c>
      <c r="B541" s="50" t="s">
        <v>1536</v>
      </c>
      <c r="C541" s="49" t="s">
        <v>567</v>
      </c>
      <c r="D541" s="50" t="s">
        <v>2477</v>
      </c>
      <c r="E541" s="51" t="s">
        <v>941</v>
      </c>
      <c r="F541" s="51" t="s">
        <v>946</v>
      </c>
      <c r="G541" s="51">
        <v>41</v>
      </c>
      <c r="H541" s="52">
        <v>28566</v>
      </c>
      <c r="I541" s="53">
        <v>5</v>
      </c>
      <c r="J541" s="54" t="s">
        <v>947</v>
      </c>
    </row>
    <row r="542" spans="1:10" ht="24" customHeight="1">
      <c r="A542" s="49" t="s">
        <v>2928</v>
      </c>
      <c r="B542" s="50" t="s">
        <v>1536</v>
      </c>
      <c r="C542" s="49" t="s">
        <v>568</v>
      </c>
      <c r="D542" s="50" t="s">
        <v>2931</v>
      </c>
      <c r="E542" s="51" t="s">
        <v>974</v>
      </c>
      <c r="F542" s="51" t="s">
        <v>975</v>
      </c>
      <c r="G542" s="51">
        <v>240</v>
      </c>
      <c r="H542" s="52">
        <v>115421</v>
      </c>
      <c r="I542" s="53">
        <v>15</v>
      </c>
      <c r="J542" s="54" t="s">
        <v>2887</v>
      </c>
    </row>
    <row r="543" spans="1:10" ht="24" customHeight="1">
      <c r="A543" s="49" t="s">
        <v>2928</v>
      </c>
      <c r="B543" s="50" t="s">
        <v>1536</v>
      </c>
      <c r="C543" s="49" t="s">
        <v>569</v>
      </c>
      <c r="D543" s="50" t="s">
        <v>2932</v>
      </c>
      <c r="E543" s="51" t="s">
        <v>941</v>
      </c>
      <c r="F543" s="51" t="s">
        <v>946</v>
      </c>
      <c r="G543" s="51">
        <v>57</v>
      </c>
      <c r="H543" s="52">
        <v>28882</v>
      </c>
      <c r="I543" s="53">
        <v>5</v>
      </c>
      <c r="J543" s="54" t="s">
        <v>947</v>
      </c>
    </row>
    <row r="544" spans="1:10" ht="24" customHeight="1">
      <c r="A544" s="49" t="s">
        <v>2928</v>
      </c>
      <c r="B544" s="50" t="s">
        <v>1555</v>
      </c>
      <c r="C544" s="49" t="s">
        <v>570</v>
      </c>
      <c r="D544" s="50" t="s">
        <v>2478</v>
      </c>
      <c r="E544" s="51" t="s">
        <v>974</v>
      </c>
      <c r="F544" s="51" t="s">
        <v>1001</v>
      </c>
      <c r="G544" s="51">
        <v>429</v>
      </c>
      <c r="H544" s="52">
        <v>113909</v>
      </c>
      <c r="I544" s="53">
        <v>17</v>
      </c>
      <c r="J544" s="54" t="s">
        <v>1002</v>
      </c>
    </row>
    <row r="545" spans="1:10" ht="24" customHeight="1">
      <c r="A545" s="49" t="s">
        <v>2928</v>
      </c>
      <c r="B545" s="50" t="s">
        <v>1555</v>
      </c>
      <c r="C545" s="49" t="s">
        <v>571</v>
      </c>
      <c r="D545" s="50" t="s">
        <v>2479</v>
      </c>
      <c r="E545" s="51" t="s">
        <v>941</v>
      </c>
      <c r="F545" s="51" t="s">
        <v>942</v>
      </c>
      <c r="G545" s="51">
        <v>76</v>
      </c>
      <c r="H545" s="52">
        <v>59124</v>
      </c>
      <c r="I545" s="53">
        <v>10</v>
      </c>
      <c r="J545" s="54" t="s">
        <v>943</v>
      </c>
    </row>
    <row r="546" spans="1:10" ht="24" customHeight="1">
      <c r="A546" s="49" t="s">
        <v>2928</v>
      </c>
      <c r="B546" s="50" t="s">
        <v>1555</v>
      </c>
      <c r="C546" s="49" t="s">
        <v>572</v>
      </c>
      <c r="D546" s="50" t="s">
        <v>2480</v>
      </c>
      <c r="E546" s="51" t="s">
        <v>941</v>
      </c>
      <c r="F546" s="51" t="s">
        <v>946</v>
      </c>
      <c r="G546" s="51">
        <v>30</v>
      </c>
      <c r="H546" s="52">
        <v>23975</v>
      </c>
      <c r="I546" s="53">
        <v>5</v>
      </c>
      <c r="J546" s="54" t="s">
        <v>947</v>
      </c>
    </row>
    <row r="547" spans="1:10" ht="24" customHeight="1">
      <c r="A547" s="49" t="s">
        <v>2928</v>
      </c>
      <c r="B547" s="50" t="s">
        <v>1555</v>
      </c>
      <c r="C547" s="49" t="s">
        <v>573</v>
      </c>
      <c r="D547" s="50" t="s">
        <v>2481</v>
      </c>
      <c r="E547" s="51" t="s">
        <v>941</v>
      </c>
      <c r="F547" s="51" t="s">
        <v>946</v>
      </c>
      <c r="G547" s="51">
        <v>36</v>
      </c>
      <c r="H547" s="52">
        <v>20561</v>
      </c>
      <c r="I547" s="53">
        <v>5</v>
      </c>
      <c r="J547" s="54" t="s">
        <v>947</v>
      </c>
    </row>
    <row r="548" spans="1:10" ht="24" customHeight="1">
      <c r="A548" s="49" t="s">
        <v>2928</v>
      </c>
      <c r="B548" s="50" t="s">
        <v>1555</v>
      </c>
      <c r="C548" s="49" t="s">
        <v>574</v>
      </c>
      <c r="D548" s="50" t="s">
        <v>2933</v>
      </c>
      <c r="E548" s="51" t="s">
        <v>941</v>
      </c>
      <c r="F548" s="51" t="s">
        <v>949</v>
      </c>
      <c r="G548" s="51">
        <v>200</v>
      </c>
      <c r="H548" s="52">
        <v>64710</v>
      </c>
      <c r="I548" s="53">
        <v>13</v>
      </c>
      <c r="J548" s="54" t="s">
        <v>2884</v>
      </c>
    </row>
    <row r="549" spans="1:10" ht="24" customHeight="1">
      <c r="A549" s="49" t="s">
        <v>2928</v>
      </c>
      <c r="B549" s="50" t="s">
        <v>1555</v>
      </c>
      <c r="C549" s="49" t="s">
        <v>575</v>
      </c>
      <c r="D549" s="50" t="s">
        <v>2482</v>
      </c>
      <c r="E549" s="51" t="s">
        <v>941</v>
      </c>
      <c r="F549" s="51" t="s">
        <v>968</v>
      </c>
      <c r="G549" s="51">
        <v>30</v>
      </c>
      <c r="H549" s="52">
        <v>20446</v>
      </c>
      <c r="I549" s="51">
        <v>3</v>
      </c>
      <c r="J549" s="57" t="s">
        <v>1017</v>
      </c>
    </row>
    <row r="550" spans="1:10" ht="24" customHeight="1">
      <c r="A550" s="49" t="s">
        <v>2928</v>
      </c>
      <c r="B550" s="50" t="s">
        <v>1555</v>
      </c>
      <c r="C550" s="49" t="s">
        <v>576</v>
      </c>
      <c r="D550" s="50" t="s">
        <v>2483</v>
      </c>
      <c r="E550" s="51" t="s">
        <v>941</v>
      </c>
      <c r="F550" s="51" t="s">
        <v>968</v>
      </c>
      <c r="G550" s="51">
        <v>0</v>
      </c>
      <c r="H550" s="52">
        <v>12048</v>
      </c>
      <c r="I550" s="53">
        <v>2</v>
      </c>
      <c r="J550" s="54" t="s">
        <v>969</v>
      </c>
    </row>
    <row r="551" spans="1:10" ht="24" customHeight="1">
      <c r="A551" s="49" t="s">
        <v>2928</v>
      </c>
      <c r="B551" s="50" t="s">
        <v>1555</v>
      </c>
      <c r="C551" s="49" t="s">
        <v>577</v>
      </c>
      <c r="D551" s="50" t="s">
        <v>2484</v>
      </c>
      <c r="E551" s="51" t="s">
        <v>941</v>
      </c>
      <c r="F551" s="51" t="s">
        <v>968</v>
      </c>
      <c r="G551" s="51">
        <v>30</v>
      </c>
      <c r="H551" s="52">
        <v>36356</v>
      </c>
      <c r="I551" s="53">
        <v>4</v>
      </c>
      <c r="J551" s="54" t="s">
        <v>1080</v>
      </c>
    </row>
    <row r="552" spans="1:10" ht="24" customHeight="1">
      <c r="A552" s="49" t="s">
        <v>2928</v>
      </c>
      <c r="B552" s="50" t="s">
        <v>1555</v>
      </c>
      <c r="C552" s="49" t="s">
        <v>578</v>
      </c>
      <c r="D552" s="50" t="s">
        <v>2485</v>
      </c>
      <c r="E552" s="51" t="s">
        <v>941</v>
      </c>
      <c r="F552" s="51" t="s">
        <v>968</v>
      </c>
      <c r="G552" s="51">
        <v>30</v>
      </c>
      <c r="H552" s="52">
        <v>29251</v>
      </c>
      <c r="I552" s="53">
        <v>4</v>
      </c>
      <c r="J552" s="54" t="s">
        <v>1080</v>
      </c>
    </row>
    <row r="553" spans="1:10" ht="24" customHeight="1">
      <c r="A553" s="49" t="s">
        <v>2928</v>
      </c>
      <c r="B553" s="50" t="s">
        <v>1565</v>
      </c>
      <c r="C553" s="49" t="s">
        <v>579</v>
      </c>
      <c r="D553" s="50" t="s">
        <v>2486</v>
      </c>
      <c r="E553" s="51" t="s">
        <v>974</v>
      </c>
      <c r="F553" s="51" t="s">
        <v>1001</v>
      </c>
      <c r="G553" s="51">
        <v>323</v>
      </c>
      <c r="H553" s="52">
        <v>99292</v>
      </c>
      <c r="I553" s="53">
        <v>16</v>
      </c>
      <c r="J553" s="54" t="s">
        <v>1040</v>
      </c>
    </row>
    <row r="554" spans="1:10" ht="24" customHeight="1">
      <c r="A554" s="49" t="s">
        <v>2928</v>
      </c>
      <c r="B554" s="50" t="s">
        <v>1565</v>
      </c>
      <c r="C554" s="49" t="s">
        <v>580</v>
      </c>
      <c r="D554" s="50" t="s">
        <v>2487</v>
      </c>
      <c r="E554" s="51" t="s">
        <v>941</v>
      </c>
      <c r="F554" s="51" t="s">
        <v>942</v>
      </c>
      <c r="G554" s="51">
        <v>80</v>
      </c>
      <c r="H554" s="52">
        <v>70914</v>
      </c>
      <c r="I554" s="53">
        <v>10</v>
      </c>
      <c r="J554" s="54" t="s">
        <v>943</v>
      </c>
    </row>
    <row r="555" spans="1:10" ht="24" customHeight="1">
      <c r="A555" s="49" t="s">
        <v>2928</v>
      </c>
      <c r="B555" s="50" t="s">
        <v>1565</v>
      </c>
      <c r="C555" s="49" t="s">
        <v>581</v>
      </c>
      <c r="D555" s="50" t="s">
        <v>2488</v>
      </c>
      <c r="E555" s="51" t="s">
        <v>941</v>
      </c>
      <c r="F555" s="51" t="s">
        <v>946</v>
      </c>
      <c r="G555" s="51">
        <v>35</v>
      </c>
      <c r="H555" s="52">
        <v>47565</v>
      </c>
      <c r="I555" s="53">
        <v>6</v>
      </c>
      <c r="J555" s="54" t="s">
        <v>2885</v>
      </c>
    </row>
    <row r="556" spans="1:10" ht="24" customHeight="1">
      <c r="A556" s="49" t="s">
        <v>2928</v>
      </c>
      <c r="B556" s="50" t="s">
        <v>1565</v>
      </c>
      <c r="C556" s="49" t="s">
        <v>582</v>
      </c>
      <c r="D556" s="50" t="s">
        <v>2489</v>
      </c>
      <c r="E556" s="51" t="s">
        <v>941</v>
      </c>
      <c r="F556" s="51" t="s">
        <v>942</v>
      </c>
      <c r="G556" s="51">
        <v>90</v>
      </c>
      <c r="H556" s="52">
        <v>84785</v>
      </c>
      <c r="I556" s="53">
        <v>10</v>
      </c>
      <c r="J556" s="54" t="s">
        <v>943</v>
      </c>
    </row>
    <row r="557" spans="1:10" ht="24" customHeight="1">
      <c r="A557" s="49" t="s">
        <v>2928</v>
      </c>
      <c r="B557" s="50" t="s">
        <v>1565</v>
      </c>
      <c r="C557" s="49" t="s">
        <v>583</v>
      </c>
      <c r="D557" s="50" t="s">
        <v>2490</v>
      </c>
      <c r="E557" s="51" t="s">
        <v>941</v>
      </c>
      <c r="F557" s="51" t="s">
        <v>946</v>
      </c>
      <c r="G557" s="51">
        <v>51</v>
      </c>
      <c r="H557" s="52">
        <v>53945</v>
      </c>
      <c r="I557" s="53">
        <v>6</v>
      </c>
      <c r="J557" s="54" t="s">
        <v>2885</v>
      </c>
    </row>
    <row r="558" spans="1:10" ht="24" customHeight="1">
      <c r="A558" s="49" t="s">
        <v>2928</v>
      </c>
      <c r="B558" s="50" t="s">
        <v>1565</v>
      </c>
      <c r="C558" s="49" t="s">
        <v>584</v>
      </c>
      <c r="D558" s="50" t="s">
        <v>2934</v>
      </c>
      <c r="E558" s="51" t="s">
        <v>941</v>
      </c>
      <c r="F558" s="51" t="s">
        <v>946</v>
      </c>
      <c r="G558" s="51">
        <v>40</v>
      </c>
      <c r="H558" s="52">
        <v>29447</v>
      </c>
      <c r="I558" s="53">
        <v>5</v>
      </c>
      <c r="J558" s="54" t="s">
        <v>947</v>
      </c>
    </row>
    <row r="559" spans="1:10" ht="24" customHeight="1">
      <c r="A559" s="49" t="s">
        <v>2928</v>
      </c>
      <c r="B559" s="50" t="s">
        <v>1572</v>
      </c>
      <c r="C559" s="49" t="s">
        <v>585</v>
      </c>
      <c r="D559" s="50" t="s">
        <v>2491</v>
      </c>
      <c r="E559" s="51" t="s">
        <v>2898</v>
      </c>
      <c r="F559" s="51" t="s">
        <v>938</v>
      </c>
      <c r="G559" s="51">
        <v>1022</v>
      </c>
      <c r="H559" s="52">
        <v>257694</v>
      </c>
      <c r="I559" s="53">
        <v>20</v>
      </c>
      <c r="J559" s="54" t="s">
        <v>1083</v>
      </c>
    </row>
    <row r="560" spans="1:10" ht="24" customHeight="1">
      <c r="A560" s="49" t="s">
        <v>2928</v>
      </c>
      <c r="B560" s="50" t="s">
        <v>1572</v>
      </c>
      <c r="C560" s="49" t="s">
        <v>586</v>
      </c>
      <c r="D560" s="50" t="s">
        <v>2492</v>
      </c>
      <c r="E560" s="51" t="s">
        <v>941</v>
      </c>
      <c r="F560" s="51" t="s">
        <v>946</v>
      </c>
      <c r="G560" s="51">
        <v>35</v>
      </c>
      <c r="H560" s="52">
        <v>51686</v>
      </c>
      <c r="I560" s="53">
        <v>6</v>
      </c>
      <c r="J560" s="54" t="s">
        <v>2885</v>
      </c>
    </row>
    <row r="561" spans="1:10" ht="24" customHeight="1">
      <c r="A561" s="49" t="s">
        <v>2928</v>
      </c>
      <c r="B561" s="50" t="s">
        <v>1572</v>
      </c>
      <c r="C561" s="49" t="s">
        <v>587</v>
      </c>
      <c r="D561" s="50" t="s">
        <v>2493</v>
      </c>
      <c r="E561" s="51" t="s">
        <v>941</v>
      </c>
      <c r="F561" s="51" t="s">
        <v>946</v>
      </c>
      <c r="G561" s="51">
        <v>42</v>
      </c>
      <c r="H561" s="52">
        <v>50000</v>
      </c>
      <c r="I561" s="53">
        <v>6</v>
      </c>
      <c r="J561" s="54" t="s">
        <v>2885</v>
      </c>
    </row>
    <row r="562" spans="1:10" ht="24" customHeight="1">
      <c r="A562" s="49" t="s">
        <v>2928</v>
      </c>
      <c r="B562" s="50" t="s">
        <v>1572</v>
      </c>
      <c r="C562" s="49" t="s">
        <v>588</v>
      </c>
      <c r="D562" s="50" t="s">
        <v>2494</v>
      </c>
      <c r="E562" s="51" t="s">
        <v>974</v>
      </c>
      <c r="F562" s="51" t="s">
        <v>975</v>
      </c>
      <c r="G562" s="51">
        <v>180</v>
      </c>
      <c r="H562" s="52">
        <v>85069</v>
      </c>
      <c r="I562" s="53">
        <v>14</v>
      </c>
      <c r="J562" s="54" t="s">
        <v>2888</v>
      </c>
    </row>
    <row r="563" spans="1:10" ht="24" customHeight="1">
      <c r="A563" s="49" t="s">
        <v>2928</v>
      </c>
      <c r="B563" s="50" t="s">
        <v>1572</v>
      </c>
      <c r="C563" s="49" t="s">
        <v>589</v>
      </c>
      <c r="D563" s="50" t="s">
        <v>2495</v>
      </c>
      <c r="E563" s="51" t="s">
        <v>941</v>
      </c>
      <c r="F563" s="51" t="s">
        <v>968</v>
      </c>
      <c r="G563" s="51">
        <v>10</v>
      </c>
      <c r="H563" s="52">
        <v>3779</v>
      </c>
      <c r="I563" s="53">
        <v>2</v>
      </c>
      <c r="J563" s="54" t="s">
        <v>969</v>
      </c>
    </row>
    <row r="564" spans="1:10" ht="24" customHeight="1">
      <c r="A564" s="49" t="s">
        <v>2928</v>
      </c>
      <c r="B564" s="50" t="s">
        <v>1572</v>
      </c>
      <c r="C564" s="49" t="s">
        <v>590</v>
      </c>
      <c r="D564" s="50" t="s">
        <v>2496</v>
      </c>
      <c r="E564" s="51" t="s">
        <v>941</v>
      </c>
      <c r="F564" s="51" t="s">
        <v>946</v>
      </c>
      <c r="G564" s="51">
        <v>36</v>
      </c>
      <c r="H564" s="52">
        <v>37789</v>
      </c>
      <c r="I564" s="53">
        <v>6</v>
      </c>
      <c r="J564" s="54" t="s">
        <v>2885</v>
      </c>
    </row>
    <row r="565" spans="1:10" ht="24" customHeight="1">
      <c r="A565" s="49" t="s">
        <v>2928</v>
      </c>
      <c r="B565" s="50" t="s">
        <v>1572</v>
      </c>
      <c r="C565" s="49" t="s">
        <v>591</v>
      </c>
      <c r="D565" s="50" t="s">
        <v>2497</v>
      </c>
      <c r="E565" s="51" t="s">
        <v>941</v>
      </c>
      <c r="F565" s="51" t="s">
        <v>949</v>
      </c>
      <c r="G565" s="51">
        <v>113</v>
      </c>
      <c r="H565" s="52">
        <v>91488</v>
      </c>
      <c r="I565" s="53">
        <v>13</v>
      </c>
      <c r="J565" s="54" t="s">
        <v>2884</v>
      </c>
    </row>
    <row r="566" spans="1:10" ht="24" customHeight="1">
      <c r="A566" s="49" t="s">
        <v>2928</v>
      </c>
      <c r="B566" s="50" t="s">
        <v>1572</v>
      </c>
      <c r="C566" s="49" t="s">
        <v>592</v>
      </c>
      <c r="D566" s="50" t="s">
        <v>2498</v>
      </c>
      <c r="E566" s="51" t="s">
        <v>941</v>
      </c>
      <c r="F566" s="51" t="s">
        <v>946</v>
      </c>
      <c r="G566" s="51">
        <v>30</v>
      </c>
      <c r="H566" s="52">
        <v>25310</v>
      </c>
      <c r="I566" s="53">
        <v>5</v>
      </c>
      <c r="J566" s="54" t="s">
        <v>947</v>
      </c>
    </row>
    <row r="567" spans="1:10" ht="24" customHeight="1">
      <c r="A567" s="49" t="s">
        <v>2928</v>
      </c>
      <c r="B567" s="50" t="s">
        <v>1572</v>
      </c>
      <c r="C567" s="49" t="s">
        <v>593</v>
      </c>
      <c r="D567" s="50" t="s">
        <v>2499</v>
      </c>
      <c r="E567" s="51" t="s">
        <v>941</v>
      </c>
      <c r="F567" s="51" t="s">
        <v>946</v>
      </c>
      <c r="G567" s="51">
        <v>30</v>
      </c>
      <c r="H567" s="52">
        <v>30211</v>
      </c>
      <c r="I567" s="53">
        <v>6</v>
      </c>
      <c r="J567" s="54" t="s">
        <v>2885</v>
      </c>
    </row>
    <row r="568" spans="1:10" ht="24" customHeight="1">
      <c r="A568" s="49" t="s">
        <v>2928</v>
      </c>
      <c r="B568" s="50" t="s">
        <v>1572</v>
      </c>
      <c r="C568" s="49" t="s">
        <v>594</v>
      </c>
      <c r="D568" s="50" t="s">
        <v>2500</v>
      </c>
      <c r="E568" s="51" t="s">
        <v>941</v>
      </c>
      <c r="F568" s="51" t="s">
        <v>946</v>
      </c>
      <c r="G568" s="51">
        <v>30</v>
      </c>
      <c r="H568" s="52">
        <v>37371</v>
      </c>
      <c r="I568" s="53">
        <v>6</v>
      </c>
      <c r="J568" s="54" t="s">
        <v>2885</v>
      </c>
    </row>
    <row r="569" spans="1:10" ht="24" customHeight="1">
      <c r="A569" s="49" t="s">
        <v>2928</v>
      </c>
      <c r="B569" s="50" t="s">
        <v>1572</v>
      </c>
      <c r="C569" s="49" t="s">
        <v>595</v>
      </c>
      <c r="D569" s="50" t="s">
        <v>2501</v>
      </c>
      <c r="E569" s="51" t="s">
        <v>941</v>
      </c>
      <c r="F569" s="51" t="s">
        <v>946</v>
      </c>
      <c r="G569" s="51">
        <v>55</v>
      </c>
      <c r="H569" s="52">
        <v>44510</v>
      </c>
      <c r="I569" s="53">
        <v>6</v>
      </c>
      <c r="J569" s="54" t="s">
        <v>2885</v>
      </c>
    </row>
    <row r="570" spans="1:10" ht="24" customHeight="1">
      <c r="A570" s="49" t="s">
        <v>2928</v>
      </c>
      <c r="B570" s="50" t="s">
        <v>1572</v>
      </c>
      <c r="C570" s="49" t="s">
        <v>596</v>
      </c>
      <c r="D570" s="50" t="s">
        <v>2502</v>
      </c>
      <c r="E570" s="51" t="s">
        <v>941</v>
      </c>
      <c r="F570" s="51" t="s">
        <v>949</v>
      </c>
      <c r="G570" s="51">
        <v>134</v>
      </c>
      <c r="H570" s="52">
        <v>88365</v>
      </c>
      <c r="I570" s="53">
        <v>13</v>
      </c>
      <c r="J570" s="54" t="s">
        <v>2884</v>
      </c>
    </row>
    <row r="571" spans="1:10" ht="24" customHeight="1">
      <c r="A571" s="49" t="s">
        <v>2928</v>
      </c>
      <c r="B571" s="50" t="s">
        <v>1572</v>
      </c>
      <c r="C571" s="49" t="s">
        <v>597</v>
      </c>
      <c r="D571" s="50" t="s">
        <v>2503</v>
      </c>
      <c r="E571" s="51" t="s">
        <v>941</v>
      </c>
      <c r="F571" s="51" t="s">
        <v>942</v>
      </c>
      <c r="G571" s="51">
        <v>70</v>
      </c>
      <c r="H571" s="52">
        <v>47878</v>
      </c>
      <c r="I571" s="53">
        <v>9</v>
      </c>
      <c r="J571" s="54" t="s">
        <v>965</v>
      </c>
    </row>
    <row r="572" spans="1:10" ht="24" customHeight="1">
      <c r="A572" s="49" t="s">
        <v>2928</v>
      </c>
      <c r="B572" s="50" t="s">
        <v>1572</v>
      </c>
      <c r="C572" s="49" t="s">
        <v>598</v>
      </c>
      <c r="D572" s="50" t="s">
        <v>2504</v>
      </c>
      <c r="E572" s="51" t="s">
        <v>941</v>
      </c>
      <c r="F572" s="51" t="s">
        <v>942</v>
      </c>
      <c r="G572" s="51">
        <v>120</v>
      </c>
      <c r="H572" s="52">
        <v>89248</v>
      </c>
      <c r="I572" s="53">
        <v>10</v>
      </c>
      <c r="J572" s="54" t="s">
        <v>943</v>
      </c>
    </row>
    <row r="573" spans="1:10" ht="24" customHeight="1">
      <c r="A573" s="49" t="s">
        <v>2928</v>
      </c>
      <c r="B573" s="50" t="s">
        <v>1572</v>
      </c>
      <c r="C573" s="49" t="s">
        <v>599</v>
      </c>
      <c r="D573" s="50" t="s">
        <v>2505</v>
      </c>
      <c r="E573" s="51" t="s">
        <v>941</v>
      </c>
      <c r="F573" s="51" t="s">
        <v>946</v>
      </c>
      <c r="G573" s="51">
        <v>30</v>
      </c>
      <c r="H573" s="52">
        <v>22608</v>
      </c>
      <c r="I573" s="53">
        <v>5</v>
      </c>
      <c r="J573" s="54" t="s">
        <v>947</v>
      </c>
    </row>
    <row r="574" spans="1:10" ht="24" customHeight="1">
      <c r="A574" s="49" t="s">
        <v>2928</v>
      </c>
      <c r="B574" s="50" t="s">
        <v>1572</v>
      </c>
      <c r="C574" s="49" t="s">
        <v>600</v>
      </c>
      <c r="D574" s="50" t="s">
        <v>2506</v>
      </c>
      <c r="E574" s="51" t="s">
        <v>941</v>
      </c>
      <c r="F574" s="51" t="s">
        <v>946</v>
      </c>
      <c r="G574" s="51">
        <v>34</v>
      </c>
      <c r="H574" s="52">
        <v>21172</v>
      </c>
      <c r="I574" s="53">
        <v>5</v>
      </c>
      <c r="J574" s="54" t="s">
        <v>947</v>
      </c>
    </row>
    <row r="575" spans="1:10" ht="24" customHeight="1">
      <c r="A575" s="49" t="s">
        <v>2928</v>
      </c>
      <c r="B575" s="50" t="s">
        <v>1572</v>
      </c>
      <c r="C575" s="49" t="s">
        <v>601</v>
      </c>
      <c r="D575" s="50" t="s">
        <v>2507</v>
      </c>
      <c r="E575" s="51" t="s">
        <v>941</v>
      </c>
      <c r="F575" s="51" t="s">
        <v>946</v>
      </c>
      <c r="G575" s="51">
        <v>30</v>
      </c>
      <c r="H575" s="52">
        <v>24153</v>
      </c>
      <c r="I575" s="53">
        <v>5</v>
      </c>
      <c r="J575" s="54" t="s">
        <v>947</v>
      </c>
    </row>
    <row r="576" spans="1:10" ht="24" customHeight="1">
      <c r="A576" s="49" t="s">
        <v>2928</v>
      </c>
      <c r="B576" s="50" t="s">
        <v>1572</v>
      </c>
      <c r="C576" s="49" t="s">
        <v>602</v>
      </c>
      <c r="D576" s="50" t="s">
        <v>2508</v>
      </c>
      <c r="E576" s="51" t="s">
        <v>941</v>
      </c>
      <c r="F576" s="51" t="s">
        <v>946</v>
      </c>
      <c r="G576" s="51">
        <v>30</v>
      </c>
      <c r="H576" s="52">
        <v>19319</v>
      </c>
      <c r="I576" s="53">
        <v>5</v>
      </c>
      <c r="J576" s="54" t="s">
        <v>947</v>
      </c>
    </row>
    <row r="577" spans="1:10" ht="24" customHeight="1">
      <c r="A577" s="49" t="s">
        <v>2928</v>
      </c>
      <c r="B577" s="50" t="s">
        <v>1572</v>
      </c>
      <c r="C577" s="49" t="s">
        <v>603</v>
      </c>
      <c r="D577" s="50" t="s">
        <v>2935</v>
      </c>
      <c r="E577" s="51" t="s">
        <v>941</v>
      </c>
      <c r="F577" s="51" t="s">
        <v>942</v>
      </c>
      <c r="G577" s="51">
        <v>120</v>
      </c>
      <c r="H577" s="52">
        <v>99431</v>
      </c>
      <c r="I577" s="53">
        <v>10</v>
      </c>
      <c r="J577" s="54" t="s">
        <v>943</v>
      </c>
    </row>
    <row r="578" spans="1:10" ht="24" customHeight="1">
      <c r="A578" s="49" t="s">
        <v>2928</v>
      </c>
      <c r="B578" s="50" t="s">
        <v>1572</v>
      </c>
      <c r="C578" s="49" t="s">
        <v>604</v>
      </c>
      <c r="D578" s="50" t="s">
        <v>2509</v>
      </c>
      <c r="E578" s="51" t="s">
        <v>941</v>
      </c>
      <c r="F578" s="51" t="s">
        <v>968</v>
      </c>
      <c r="G578" s="51">
        <v>10</v>
      </c>
      <c r="H578" s="52">
        <v>18117</v>
      </c>
      <c r="I578" s="51">
        <v>3</v>
      </c>
      <c r="J578" s="57" t="s">
        <v>1017</v>
      </c>
    </row>
    <row r="579" spans="1:10" ht="24" customHeight="1">
      <c r="A579" s="49" t="s">
        <v>2928</v>
      </c>
      <c r="B579" s="50" t="s">
        <v>1572</v>
      </c>
      <c r="C579" s="49" t="s">
        <v>605</v>
      </c>
      <c r="D579" s="50" t="s">
        <v>2510</v>
      </c>
      <c r="E579" s="51" t="s">
        <v>941</v>
      </c>
      <c r="F579" s="51" t="s">
        <v>968</v>
      </c>
      <c r="G579" s="51">
        <v>10</v>
      </c>
      <c r="H579" s="52">
        <v>19043</v>
      </c>
      <c r="I579" s="51">
        <v>3</v>
      </c>
      <c r="J579" s="57" t="s">
        <v>1017</v>
      </c>
    </row>
    <row r="580" spans="1:10" ht="24" customHeight="1">
      <c r="A580" s="49" t="s">
        <v>2936</v>
      </c>
      <c r="B580" s="50" t="s">
        <v>1594</v>
      </c>
      <c r="C580" s="49" t="s">
        <v>606</v>
      </c>
      <c r="D580" s="50" t="s">
        <v>2511</v>
      </c>
      <c r="E580" s="51" t="s">
        <v>941</v>
      </c>
      <c r="F580" s="51" t="s">
        <v>968</v>
      </c>
      <c r="G580" s="51">
        <v>10</v>
      </c>
      <c r="H580" s="52">
        <v>11596</v>
      </c>
      <c r="I580" s="53">
        <v>2</v>
      </c>
      <c r="J580" s="54" t="s">
        <v>969</v>
      </c>
    </row>
    <row r="581" spans="1:10" ht="24" customHeight="1">
      <c r="A581" s="49" t="s">
        <v>2936</v>
      </c>
      <c r="B581" s="50" t="s">
        <v>1594</v>
      </c>
      <c r="C581" s="49" t="s">
        <v>607</v>
      </c>
      <c r="D581" s="50" t="s">
        <v>2512</v>
      </c>
      <c r="E581" s="51" t="s">
        <v>974</v>
      </c>
      <c r="F581" s="51" t="s">
        <v>1001</v>
      </c>
      <c r="G581" s="51">
        <v>626</v>
      </c>
      <c r="H581" s="52">
        <v>119401</v>
      </c>
      <c r="I581" s="53">
        <v>17</v>
      </c>
      <c r="J581" s="54" t="s">
        <v>1002</v>
      </c>
    </row>
    <row r="582" spans="1:10" ht="24" customHeight="1">
      <c r="A582" s="49" t="s">
        <v>2936</v>
      </c>
      <c r="B582" s="50" t="s">
        <v>1594</v>
      </c>
      <c r="C582" s="49" t="s">
        <v>608</v>
      </c>
      <c r="D582" s="50" t="s">
        <v>2513</v>
      </c>
      <c r="E582" s="51" t="s">
        <v>941</v>
      </c>
      <c r="F582" s="51" t="s">
        <v>946</v>
      </c>
      <c r="G582" s="51">
        <v>50</v>
      </c>
      <c r="H582" s="52">
        <v>36330</v>
      </c>
      <c r="I582" s="53">
        <v>6</v>
      </c>
      <c r="J582" s="54" t="s">
        <v>2885</v>
      </c>
    </row>
    <row r="583" spans="1:10" ht="24" customHeight="1">
      <c r="A583" s="49" t="s">
        <v>2936</v>
      </c>
      <c r="B583" s="50" t="s">
        <v>1594</v>
      </c>
      <c r="C583" s="49" t="s">
        <v>609</v>
      </c>
      <c r="D583" s="50" t="s">
        <v>2514</v>
      </c>
      <c r="E583" s="51" t="s">
        <v>941</v>
      </c>
      <c r="F583" s="51" t="s">
        <v>946</v>
      </c>
      <c r="G583" s="51">
        <v>45</v>
      </c>
      <c r="H583" s="52">
        <v>37129</v>
      </c>
      <c r="I583" s="53">
        <v>6</v>
      </c>
      <c r="J583" s="54" t="s">
        <v>2885</v>
      </c>
    </row>
    <row r="584" spans="1:10" ht="24" customHeight="1">
      <c r="A584" s="49" t="s">
        <v>2936</v>
      </c>
      <c r="B584" s="50" t="s">
        <v>1594</v>
      </c>
      <c r="C584" s="49" t="s">
        <v>610</v>
      </c>
      <c r="D584" s="50" t="s">
        <v>2515</v>
      </c>
      <c r="E584" s="51" t="s">
        <v>941</v>
      </c>
      <c r="F584" s="51" t="s">
        <v>946</v>
      </c>
      <c r="G584" s="51">
        <v>77</v>
      </c>
      <c r="H584" s="52">
        <v>80184</v>
      </c>
      <c r="I584" s="53">
        <v>7</v>
      </c>
      <c r="J584" s="54" t="s">
        <v>956</v>
      </c>
    </row>
    <row r="585" spans="1:10" ht="24" customHeight="1">
      <c r="A585" s="49" t="s">
        <v>2936</v>
      </c>
      <c r="B585" s="50" t="s">
        <v>1594</v>
      </c>
      <c r="C585" s="49" t="s">
        <v>611</v>
      </c>
      <c r="D585" s="50" t="s">
        <v>2516</v>
      </c>
      <c r="E585" s="51" t="s">
        <v>941</v>
      </c>
      <c r="F585" s="51" t="s">
        <v>949</v>
      </c>
      <c r="G585" s="51">
        <v>120</v>
      </c>
      <c r="H585" s="52">
        <v>78870</v>
      </c>
      <c r="I585" s="53">
        <v>13</v>
      </c>
      <c r="J585" s="54" t="s">
        <v>2884</v>
      </c>
    </row>
    <row r="586" spans="1:10" ht="24" customHeight="1">
      <c r="A586" s="49" t="s">
        <v>2936</v>
      </c>
      <c r="B586" s="50" t="s">
        <v>1594</v>
      </c>
      <c r="C586" s="49" t="s">
        <v>612</v>
      </c>
      <c r="D586" s="50" t="s">
        <v>2517</v>
      </c>
      <c r="E586" s="51" t="s">
        <v>941</v>
      </c>
      <c r="F586" s="51" t="s">
        <v>942</v>
      </c>
      <c r="G586" s="51">
        <v>60</v>
      </c>
      <c r="H586" s="52">
        <v>53696</v>
      </c>
      <c r="I586" s="53">
        <v>10</v>
      </c>
      <c r="J586" s="54" t="s">
        <v>943</v>
      </c>
    </row>
    <row r="587" spans="1:10" ht="24" customHeight="1">
      <c r="A587" s="49" t="s">
        <v>2936</v>
      </c>
      <c r="B587" s="50" t="s">
        <v>1594</v>
      </c>
      <c r="C587" s="49" t="s">
        <v>613</v>
      </c>
      <c r="D587" s="50" t="s">
        <v>2518</v>
      </c>
      <c r="E587" s="51" t="s">
        <v>941</v>
      </c>
      <c r="F587" s="51" t="s">
        <v>942</v>
      </c>
      <c r="G587" s="51">
        <v>75</v>
      </c>
      <c r="H587" s="52">
        <v>39142</v>
      </c>
      <c r="I587" s="53">
        <v>9</v>
      </c>
      <c r="J587" s="54" t="s">
        <v>965</v>
      </c>
    </row>
    <row r="588" spans="1:10" ht="24" customHeight="1">
      <c r="A588" s="49" t="s">
        <v>2936</v>
      </c>
      <c r="B588" s="50" t="s">
        <v>1594</v>
      </c>
      <c r="C588" s="49" t="s">
        <v>614</v>
      </c>
      <c r="D588" s="50" t="s">
        <v>2519</v>
      </c>
      <c r="E588" s="51" t="s">
        <v>941</v>
      </c>
      <c r="F588" s="51" t="s">
        <v>946</v>
      </c>
      <c r="G588" s="51">
        <v>30</v>
      </c>
      <c r="H588" s="52">
        <v>29117</v>
      </c>
      <c r="I588" s="53">
        <v>5</v>
      </c>
      <c r="J588" s="54" t="s">
        <v>947</v>
      </c>
    </row>
    <row r="589" spans="1:10" ht="24" customHeight="1">
      <c r="A589" s="49" t="s">
        <v>2936</v>
      </c>
      <c r="B589" s="50" t="s">
        <v>1594</v>
      </c>
      <c r="C589" s="49" t="s">
        <v>615</v>
      </c>
      <c r="D589" s="50" t="s">
        <v>2520</v>
      </c>
      <c r="E589" s="51" t="s">
        <v>941</v>
      </c>
      <c r="F589" s="51" t="s">
        <v>946</v>
      </c>
      <c r="G589" s="51">
        <v>30</v>
      </c>
      <c r="H589" s="52">
        <v>54713</v>
      </c>
      <c r="I589" s="53">
        <v>6</v>
      </c>
      <c r="J589" s="54" t="s">
        <v>2885</v>
      </c>
    </row>
    <row r="590" spans="1:10" ht="24" customHeight="1">
      <c r="A590" s="49" t="s">
        <v>2936</v>
      </c>
      <c r="B590" s="50" t="s">
        <v>1594</v>
      </c>
      <c r="C590" s="49" t="s">
        <v>616</v>
      </c>
      <c r="D590" s="50" t="s">
        <v>2818</v>
      </c>
      <c r="E590" s="51" t="s">
        <v>941</v>
      </c>
      <c r="F590" s="51" t="s">
        <v>975</v>
      </c>
      <c r="G590" s="51">
        <v>277</v>
      </c>
      <c r="H590" s="52">
        <v>93688</v>
      </c>
      <c r="I590" s="53">
        <v>15</v>
      </c>
      <c r="J590" s="54" t="s">
        <v>2887</v>
      </c>
    </row>
    <row r="591" spans="1:10" ht="24" customHeight="1">
      <c r="A591" s="49" t="s">
        <v>2936</v>
      </c>
      <c r="B591" s="50" t="s">
        <v>1594</v>
      </c>
      <c r="C591" s="49" t="s">
        <v>617</v>
      </c>
      <c r="D591" s="50" t="s">
        <v>2521</v>
      </c>
      <c r="E591" s="51" t="s">
        <v>941</v>
      </c>
      <c r="F591" s="51" t="s">
        <v>946</v>
      </c>
      <c r="G591" s="51">
        <v>30</v>
      </c>
      <c r="H591" s="52">
        <v>34417</v>
      </c>
      <c r="I591" s="53">
        <v>6</v>
      </c>
      <c r="J591" s="54" t="s">
        <v>2885</v>
      </c>
    </row>
    <row r="592" spans="1:10" ht="24" customHeight="1">
      <c r="A592" s="49" t="s">
        <v>2936</v>
      </c>
      <c r="B592" s="50" t="s">
        <v>1594</v>
      </c>
      <c r="C592" s="49" t="s">
        <v>618</v>
      </c>
      <c r="D592" s="50" t="s">
        <v>2522</v>
      </c>
      <c r="E592" s="51" t="s">
        <v>941</v>
      </c>
      <c r="F592" s="51" t="s">
        <v>949</v>
      </c>
      <c r="G592" s="51">
        <v>121</v>
      </c>
      <c r="H592" s="52">
        <v>69830</v>
      </c>
      <c r="I592" s="53">
        <v>13</v>
      </c>
      <c r="J592" s="54" t="s">
        <v>2884</v>
      </c>
    </row>
    <row r="593" spans="1:10" ht="24" customHeight="1">
      <c r="A593" s="49" t="s">
        <v>2936</v>
      </c>
      <c r="B593" s="50" t="s">
        <v>1594</v>
      </c>
      <c r="C593" s="49" t="s">
        <v>619</v>
      </c>
      <c r="D593" s="50" t="s">
        <v>2523</v>
      </c>
      <c r="E593" s="51" t="s">
        <v>941</v>
      </c>
      <c r="F593" s="51" t="s">
        <v>946</v>
      </c>
      <c r="G593" s="51">
        <v>60</v>
      </c>
      <c r="H593" s="52">
        <v>46948</v>
      </c>
      <c r="I593" s="53">
        <v>6</v>
      </c>
      <c r="J593" s="54" t="s">
        <v>2885</v>
      </c>
    </row>
    <row r="594" spans="1:10" ht="24" customHeight="1">
      <c r="A594" s="49" t="s">
        <v>2936</v>
      </c>
      <c r="B594" s="50" t="s">
        <v>1594</v>
      </c>
      <c r="C594" s="49" t="s">
        <v>620</v>
      </c>
      <c r="D594" s="50" t="s">
        <v>2524</v>
      </c>
      <c r="E594" s="51" t="s">
        <v>941</v>
      </c>
      <c r="F594" s="51" t="s">
        <v>946</v>
      </c>
      <c r="G594" s="51">
        <v>30</v>
      </c>
      <c r="H594" s="52">
        <v>24107</v>
      </c>
      <c r="I594" s="53">
        <v>5</v>
      </c>
      <c r="J594" s="54" t="s">
        <v>947</v>
      </c>
    </row>
    <row r="595" spans="1:10" ht="24" customHeight="1">
      <c r="A595" s="49" t="s">
        <v>2936</v>
      </c>
      <c r="B595" s="50" t="s">
        <v>1594</v>
      </c>
      <c r="C595" s="49" t="s">
        <v>621</v>
      </c>
      <c r="D595" s="50" t="s">
        <v>2525</v>
      </c>
      <c r="E595" s="51" t="s">
        <v>941</v>
      </c>
      <c r="F595" s="51" t="s">
        <v>946</v>
      </c>
      <c r="G595" s="51">
        <v>30</v>
      </c>
      <c r="H595" s="52">
        <v>19466</v>
      </c>
      <c r="I595" s="53">
        <v>5</v>
      </c>
      <c r="J595" s="54" t="s">
        <v>947</v>
      </c>
    </row>
    <row r="596" spans="1:10" ht="24" customHeight="1">
      <c r="A596" s="49" t="s">
        <v>2936</v>
      </c>
      <c r="B596" s="50" t="s">
        <v>1611</v>
      </c>
      <c r="C596" s="49" t="s">
        <v>622</v>
      </c>
      <c r="D596" s="50" t="s">
        <v>2526</v>
      </c>
      <c r="E596" s="51" t="s">
        <v>2898</v>
      </c>
      <c r="F596" s="51" t="s">
        <v>938</v>
      </c>
      <c r="G596" s="51">
        <v>1278</v>
      </c>
      <c r="H596" s="52">
        <v>0</v>
      </c>
      <c r="I596" s="53">
        <v>20</v>
      </c>
      <c r="J596" s="54" t="s">
        <v>1083</v>
      </c>
    </row>
    <row r="597" spans="1:10" ht="24" customHeight="1">
      <c r="A597" s="49" t="s">
        <v>2936</v>
      </c>
      <c r="B597" s="50" t="s">
        <v>1611</v>
      </c>
      <c r="C597" s="49" t="s">
        <v>623</v>
      </c>
      <c r="D597" s="50" t="s">
        <v>2527</v>
      </c>
      <c r="E597" s="51" t="s">
        <v>941</v>
      </c>
      <c r="F597" s="51" t="s">
        <v>949</v>
      </c>
      <c r="G597" s="51">
        <v>120</v>
      </c>
      <c r="H597" s="52">
        <v>71970</v>
      </c>
      <c r="I597" s="53">
        <v>13</v>
      </c>
      <c r="J597" s="54" t="s">
        <v>2884</v>
      </c>
    </row>
    <row r="598" spans="1:10" ht="24" customHeight="1">
      <c r="A598" s="49" t="s">
        <v>2936</v>
      </c>
      <c r="B598" s="50" t="s">
        <v>1611</v>
      </c>
      <c r="C598" s="49" t="s">
        <v>624</v>
      </c>
      <c r="D598" s="50" t="s">
        <v>2528</v>
      </c>
      <c r="E598" s="51" t="s">
        <v>941</v>
      </c>
      <c r="F598" s="51" t="s">
        <v>946</v>
      </c>
      <c r="G598" s="51">
        <v>55</v>
      </c>
      <c r="H598" s="52">
        <v>54487</v>
      </c>
      <c r="I598" s="53">
        <v>6</v>
      </c>
      <c r="J598" s="54" t="s">
        <v>2885</v>
      </c>
    </row>
    <row r="599" spans="1:10" ht="24" customHeight="1">
      <c r="A599" s="49" t="s">
        <v>2936</v>
      </c>
      <c r="B599" s="50" t="s">
        <v>1611</v>
      </c>
      <c r="C599" s="49" t="s">
        <v>625</v>
      </c>
      <c r="D599" s="50" t="s">
        <v>2529</v>
      </c>
      <c r="E599" s="51" t="s">
        <v>941</v>
      </c>
      <c r="F599" s="51" t="s">
        <v>946</v>
      </c>
      <c r="G599" s="51">
        <v>60</v>
      </c>
      <c r="H599" s="52">
        <v>58236</v>
      </c>
      <c r="I599" s="53">
        <v>6</v>
      </c>
      <c r="J599" s="54" t="s">
        <v>2885</v>
      </c>
    </row>
    <row r="600" spans="1:10" ht="24" customHeight="1">
      <c r="A600" s="49" t="s">
        <v>2936</v>
      </c>
      <c r="B600" s="50" t="s">
        <v>1611</v>
      </c>
      <c r="C600" s="49" t="s">
        <v>626</v>
      </c>
      <c r="D600" s="50" t="s">
        <v>2530</v>
      </c>
      <c r="E600" s="51" t="s">
        <v>941</v>
      </c>
      <c r="F600" s="51" t="s">
        <v>946</v>
      </c>
      <c r="G600" s="51">
        <v>35</v>
      </c>
      <c r="H600" s="52">
        <v>16485</v>
      </c>
      <c r="I600" s="53">
        <v>5</v>
      </c>
      <c r="J600" s="54" t="s">
        <v>947</v>
      </c>
    </row>
    <row r="601" spans="1:10" ht="24" customHeight="1">
      <c r="A601" s="49" t="s">
        <v>2936</v>
      </c>
      <c r="B601" s="50" t="s">
        <v>1611</v>
      </c>
      <c r="C601" s="49" t="s">
        <v>627</v>
      </c>
      <c r="D601" s="50" t="s">
        <v>2531</v>
      </c>
      <c r="E601" s="51" t="s">
        <v>941</v>
      </c>
      <c r="F601" s="51" t="s">
        <v>942</v>
      </c>
      <c r="G601" s="51">
        <v>64</v>
      </c>
      <c r="H601" s="52">
        <v>53750</v>
      </c>
      <c r="I601" s="53">
        <v>10</v>
      </c>
      <c r="J601" s="54" t="s">
        <v>943</v>
      </c>
    </row>
    <row r="602" spans="1:10" ht="24" customHeight="1">
      <c r="A602" s="49" t="s">
        <v>2936</v>
      </c>
      <c r="B602" s="50" t="s">
        <v>1611</v>
      </c>
      <c r="C602" s="49" t="s">
        <v>628</v>
      </c>
      <c r="D602" s="50" t="s">
        <v>2532</v>
      </c>
      <c r="E602" s="51" t="s">
        <v>941</v>
      </c>
      <c r="F602" s="51" t="s">
        <v>949</v>
      </c>
      <c r="G602" s="51">
        <v>91</v>
      </c>
      <c r="H602" s="52">
        <v>57496</v>
      </c>
      <c r="I602" s="53">
        <v>12</v>
      </c>
      <c r="J602" s="54" t="s">
        <v>2886</v>
      </c>
    </row>
    <row r="603" spans="1:10" ht="24" customHeight="1">
      <c r="A603" s="49" t="s">
        <v>2936</v>
      </c>
      <c r="B603" s="50" t="s">
        <v>1611</v>
      </c>
      <c r="C603" s="49" t="s">
        <v>629</v>
      </c>
      <c r="D603" s="50" t="s">
        <v>2533</v>
      </c>
      <c r="E603" s="51" t="s">
        <v>941</v>
      </c>
      <c r="F603" s="51" t="s">
        <v>949</v>
      </c>
      <c r="G603" s="51">
        <v>125</v>
      </c>
      <c r="H603" s="52">
        <v>96139</v>
      </c>
      <c r="I603" s="53">
        <v>13</v>
      </c>
      <c r="J603" s="54" t="s">
        <v>2884</v>
      </c>
    </row>
    <row r="604" spans="1:10" ht="24" customHeight="1">
      <c r="A604" s="49" t="s">
        <v>2936</v>
      </c>
      <c r="B604" s="50" t="s">
        <v>1611</v>
      </c>
      <c r="C604" s="49" t="s">
        <v>630</v>
      </c>
      <c r="D604" s="50" t="s">
        <v>2534</v>
      </c>
      <c r="E604" s="51" t="s">
        <v>941</v>
      </c>
      <c r="F604" s="51" t="s">
        <v>946</v>
      </c>
      <c r="G604" s="51">
        <v>66</v>
      </c>
      <c r="H604" s="52">
        <v>51942</v>
      </c>
      <c r="I604" s="53">
        <v>6</v>
      </c>
      <c r="J604" s="54" t="s">
        <v>2885</v>
      </c>
    </row>
    <row r="605" spans="1:10" ht="24" customHeight="1">
      <c r="A605" s="49" t="s">
        <v>2936</v>
      </c>
      <c r="B605" s="50" t="s">
        <v>1611</v>
      </c>
      <c r="C605" s="49" t="s">
        <v>631</v>
      </c>
      <c r="D605" s="50" t="s">
        <v>2535</v>
      </c>
      <c r="E605" s="51" t="s">
        <v>941</v>
      </c>
      <c r="F605" s="51" t="s">
        <v>946</v>
      </c>
      <c r="G605" s="51">
        <v>77</v>
      </c>
      <c r="H605" s="52">
        <v>83870</v>
      </c>
      <c r="I605" s="53">
        <v>7</v>
      </c>
      <c r="J605" s="54" t="s">
        <v>956</v>
      </c>
    </row>
    <row r="606" spans="1:10" ht="24" customHeight="1">
      <c r="A606" s="49" t="s">
        <v>2936</v>
      </c>
      <c r="B606" s="50" t="s">
        <v>1611</v>
      </c>
      <c r="C606" s="49" t="s">
        <v>632</v>
      </c>
      <c r="D606" s="50" t="s">
        <v>2536</v>
      </c>
      <c r="E606" s="51" t="s">
        <v>941</v>
      </c>
      <c r="F606" s="51" t="s">
        <v>946</v>
      </c>
      <c r="G606" s="51">
        <v>54</v>
      </c>
      <c r="H606" s="52">
        <v>30675</v>
      </c>
      <c r="I606" s="53">
        <v>6</v>
      </c>
      <c r="J606" s="54" t="s">
        <v>2885</v>
      </c>
    </row>
    <row r="607" spans="1:10" ht="24" customHeight="1">
      <c r="A607" s="49" t="s">
        <v>2936</v>
      </c>
      <c r="B607" s="50" t="s">
        <v>1611</v>
      </c>
      <c r="C607" s="49" t="s">
        <v>633</v>
      </c>
      <c r="D607" s="50" t="s">
        <v>2537</v>
      </c>
      <c r="E607" s="51" t="s">
        <v>941</v>
      </c>
      <c r="F607" s="51" t="s">
        <v>949</v>
      </c>
      <c r="G607" s="51">
        <v>152</v>
      </c>
      <c r="H607" s="52">
        <v>62559</v>
      </c>
      <c r="I607" s="53">
        <v>13</v>
      </c>
      <c r="J607" s="54" t="s">
        <v>2884</v>
      </c>
    </row>
    <row r="608" spans="1:10" ht="24" customHeight="1">
      <c r="A608" s="49" t="s">
        <v>2936</v>
      </c>
      <c r="B608" s="50" t="s">
        <v>1611</v>
      </c>
      <c r="C608" s="49" t="s">
        <v>634</v>
      </c>
      <c r="D608" s="50" t="s">
        <v>2538</v>
      </c>
      <c r="E608" s="51" t="s">
        <v>941</v>
      </c>
      <c r="F608" s="51" t="s">
        <v>942</v>
      </c>
      <c r="G608" s="51">
        <v>65</v>
      </c>
      <c r="H608" s="52">
        <v>56923</v>
      </c>
      <c r="I608" s="53">
        <v>10</v>
      </c>
      <c r="J608" s="54" t="s">
        <v>943</v>
      </c>
    </row>
    <row r="609" spans="1:10" ht="24" customHeight="1">
      <c r="A609" s="49" t="s">
        <v>2936</v>
      </c>
      <c r="B609" s="50" t="s">
        <v>1611</v>
      </c>
      <c r="C609" s="49" t="s">
        <v>635</v>
      </c>
      <c r="D609" s="50" t="s">
        <v>2539</v>
      </c>
      <c r="E609" s="51" t="s">
        <v>941</v>
      </c>
      <c r="F609" s="51" t="s">
        <v>942</v>
      </c>
      <c r="G609" s="51">
        <v>90</v>
      </c>
      <c r="H609" s="52">
        <v>81509</v>
      </c>
      <c r="I609" s="53">
        <v>10</v>
      </c>
      <c r="J609" s="54" t="s">
        <v>943</v>
      </c>
    </row>
    <row r="610" spans="1:10" ht="24" customHeight="1">
      <c r="A610" s="49" t="s">
        <v>2936</v>
      </c>
      <c r="B610" s="50" t="s">
        <v>1611</v>
      </c>
      <c r="C610" s="49" t="s">
        <v>636</v>
      </c>
      <c r="D610" s="50" t="s">
        <v>2540</v>
      </c>
      <c r="E610" s="51" t="s">
        <v>941</v>
      </c>
      <c r="F610" s="51" t="s">
        <v>949</v>
      </c>
      <c r="G610" s="51">
        <v>209</v>
      </c>
      <c r="H610" s="52">
        <v>93178</v>
      </c>
      <c r="I610" s="53">
        <v>13</v>
      </c>
      <c r="J610" s="54" t="s">
        <v>2884</v>
      </c>
    </row>
    <row r="611" spans="1:10" ht="24" customHeight="1">
      <c r="A611" s="49" t="s">
        <v>2936</v>
      </c>
      <c r="B611" s="50" t="s">
        <v>1611</v>
      </c>
      <c r="C611" s="49" t="s">
        <v>637</v>
      </c>
      <c r="D611" s="50" t="s">
        <v>2541</v>
      </c>
      <c r="E611" s="51" t="s">
        <v>941</v>
      </c>
      <c r="F611" s="51" t="s">
        <v>946</v>
      </c>
      <c r="G611" s="51">
        <v>60</v>
      </c>
      <c r="H611" s="52">
        <v>57002</v>
      </c>
      <c r="I611" s="53">
        <v>6</v>
      </c>
      <c r="J611" s="54" t="s">
        <v>2885</v>
      </c>
    </row>
    <row r="612" spans="1:10" ht="24" customHeight="1">
      <c r="A612" s="49" t="s">
        <v>2936</v>
      </c>
      <c r="B612" s="50" t="s">
        <v>1611</v>
      </c>
      <c r="C612" s="49" t="s">
        <v>638</v>
      </c>
      <c r="D612" s="50" t="s">
        <v>2542</v>
      </c>
      <c r="E612" s="51" t="s">
        <v>941</v>
      </c>
      <c r="F612" s="51" t="s">
        <v>942</v>
      </c>
      <c r="G612" s="51">
        <v>89</v>
      </c>
      <c r="H612" s="52">
        <v>60698</v>
      </c>
      <c r="I612" s="53">
        <v>10</v>
      </c>
      <c r="J612" s="54" t="s">
        <v>943</v>
      </c>
    </row>
    <row r="613" spans="1:10" ht="24" customHeight="1">
      <c r="A613" s="49" t="s">
        <v>2936</v>
      </c>
      <c r="B613" s="50" t="s">
        <v>1611</v>
      </c>
      <c r="C613" s="49" t="s">
        <v>639</v>
      </c>
      <c r="D613" s="50" t="s">
        <v>2543</v>
      </c>
      <c r="E613" s="51" t="s">
        <v>941</v>
      </c>
      <c r="F613" s="51" t="s">
        <v>942</v>
      </c>
      <c r="G613" s="51">
        <v>121</v>
      </c>
      <c r="H613" s="52">
        <v>58281</v>
      </c>
      <c r="I613" s="53">
        <v>10</v>
      </c>
      <c r="J613" s="54" t="s">
        <v>943</v>
      </c>
    </row>
    <row r="614" spans="1:10" ht="24" customHeight="1">
      <c r="A614" s="49" t="s">
        <v>2936</v>
      </c>
      <c r="B614" s="50" t="s">
        <v>1611</v>
      </c>
      <c r="C614" s="49" t="s">
        <v>640</v>
      </c>
      <c r="D614" s="50" t="s">
        <v>2544</v>
      </c>
      <c r="E614" s="51" t="s">
        <v>941</v>
      </c>
      <c r="F614" s="51" t="s">
        <v>946</v>
      </c>
      <c r="G614" s="51">
        <v>34</v>
      </c>
      <c r="H614" s="52">
        <v>21094</v>
      </c>
      <c r="I614" s="53">
        <v>5</v>
      </c>
      <c r="J614" s="54" t="s">
        <v>947</v>
      </c>
    </row>
    <row r="615" spans="1:10" ht="24" customHeight="1">
      <c r="A615" s="49" t="s">
        <v>2936</v>
      </c>
      <c r="B615" s="50" t="s">
        <v>1611</v>
      </c>
      <c r="C615" s="49" t="s">
        <v>641</v>
      </c>
      <c r="D615" s="50" t="s">
        <v>2545</v>
      </c>
      <c r="E615" s="51" t="s">
        <v>941</v>
      </c>
      <c r="F615" s="51" t="s">
        <v>942</v>
      </c>
      <c r="G615" s="51">
        <v>135</v>
      </c>
      <c r="H615" s="52">
        <v>99326</v>
      </c>
      <c r="I615" s="53">
        <v>10</v>
      </c>
      <c r="J615" s="54" t="s">
        <v>943</v>
      </c>
    </row>
    <row r="616" spans="1:10" ht="24" customHeight="1">
      <c r="A616" s="49" t="s">
        <v>2936</v>
      </c>
      <c r="B616" s="50" t="s">
        <v>1611</v>
      </c>
      <c r="C616" s="49" t="s">
        <v>642</v>
      </c>
      <c r="D616" s="50" t="s">
        <v>2546</v>
      </c>
      <c r="E616" s="51" t="s">
        <v>974</v>
      </c>
      <c r="F616" s="51" t="s">
        <v>975</v>
      </c>
      <c r="G616" s="51">
        <v>239</v>
      </c>
      <c r="H616" s="52">
        <v>147828</v>
      </c>
      <c r="I616" s="53">
        <v>15</v>
      </c>
      <c r="J616" s="54" t="s">
        <v>2887</v>
      </c>
    </row>
    <row r="617" spans="1:10" ht="24" customHeight="1">
      <c r="A617" s="49" t="s">
        <v>2936</v>
      </c>
      <c r="B617" s="50" t="s">
        <v>1611</v>
      </c>
      <c r="C617" s="49" t="s">
        <v>643</v>
      </c>
      <c r="D617" s="50" t="s">
        <v>2937</v>
      </c>
      <c r="E617" s="51" t="s">
        <v>941</v>
      </c>
      <c r="F617" s="51" t="s">
        <v>946</v>
      </c>
      <c r="G617" s="51">
        <v>60</v>
      </c>
      <c r="H617" s="52">
        <v>46600</v>
      </c>
      <c r="I617" s="53">
        <v>6</v>
      </c>
      <c r="J617" s="54" t="s">
        <v>2885</v>
      </c>
    </row>
    <row r="618" spans="1:10" ht="24" customHeight="1">
      <c r="A618" s="49" t="s">
        <v>2936</v>
      </c>
      <c r="B618" s="50" t="s">
        <v>1611</v>
      </c>
      <c r="C618" s="49" t="s">
        <v>644</v>
      </c>
      <c r="D618" s="50" t="s">
        <v>2547</v>
      </c>
      <c r="E618" s="51" t="s">
        <v>941</v>
      </c>
      <c r="F618" s="51" t="s">
        <v>946</v>
      </c>
      <c r="G618" s="51">
        <v>30</v>
      </c>
      <c r="H618" s="52">
        <v>28379</v>
      </c>
      <c r="I618" s="53">
        <v>5</v>
      </c>
      <c r="J618" s="54" t="s">
        <v>947</v>
      </c>
    </row>
    <row r="619" spans="1:10" ht="24" customHeight="1">
      <c r="A619" s="49" t="s">
        <v>2936</v>
      </c>
      <c r="B619" s="50" t="s">
        <v>1611</v>
      </c>
      <c r="C619" s="49" t="s">
        <v>645</v>
      </c>
      <c r="D619" s="50" t="s">
        <v>2548</v>
      </c>
      <c r="E619" s="51" t="s">
        <v>941</v>
      </c>
      <c r="F619" s="51" t="s">
        <v>946</v>
      </c>
      <c r="G619" s="51">
        <v>49</v>
      </c>
      <c r="H619" s="52">
        <v>17625</v>
      </c>
      <c r="I619" s="53">
        <v>5</v>
      </c>
      <c r="J619" s="54" t="s">
        <v>947</v>
      </c>
    </row>
    <row r="620" spans="1:10" ht="24" customHeight="1">
      <c r="A620" s="49" t="s">
        <v>2936</v>
      </c>
      <c r="B620" s="50" t="s">
        <v>1611</v>
      </c>
      <c r="C620" s="49" t="s">
        <v>646</v>
      </c>
      <c r="D620" s="50" t="s">
        <v>2549</v>
      </c>
      <c r="E620" s="51" t="s">
        <v>941</v>
      </c>
      <c r="F620" s="51" t="s">
        <v>946</v>
      </c>
      <c r="G620" s="51">
        <v>60</v>
      </c>
      <c r="H620" s="52">
        <v>35198</v>
      </c>
      <c r="I620" s="53">
        <v>6</v>
      </c>
      <c r="J620" s="54" t="s">
        <v>2885</v>
      </c>
    </row>
    <row r="621" spans="1:10" ht="24" customHeight="1">
      <c r="A621" s="49" t="s">
        <v>2936</v>
      </c>
      <c r="B621" s="50" t="s">
        <v>1611</v>
      </c>
      <c r="C621" s="49" t="s">
        <v>647</v>
      </c>
      <c r="D621" s="50" t="s">
        <v>2938</v>
      </c>
      <c r="E621" s="51" t="s">
        <v>941</v>
      </c>
      <c r="F621" s="51" t="s">
        <v>946</v>
      </c>
      <c r="G621" s="51">
        <v>30</v>
      </c>
      <c r="H621" s="52">
        <v>20664</v>
      </c>
      <c r="I621" s="53">
        <v>5</v>
      </c>
      <c r="J621" s="54" t="s">
        <v>947</v>
      </c>
    </row>
    <row r="622" spans="1:10" ht="24" customHeight="1">
      <c r="A622" s="49" t="s">
        <v>2936</v>
      </c>
      <c r="B622" s="50" t="s">
        <v>1611</v>
      </c>
      <c r="C622" s="49" t="s">
        <v>648</v>
      </c>
      <c r="D622" s="50" t="s">
        <v>2550</v>
      </c>
      <c r="E622" s="51" t="s">
        <v>941</v>
      </c>
      <c r="F622" s="51" t="s">
        <v>946</v>
      </c>
      <c r="G622" s="51">
        <v>34</v>
      </c>
      <c r="H622" s="52">
        <v>24340</v>
      </c>
      <c r="I622" s="53">
        <v>5</v>
      </c>
      <c r="J622" s="54" t="s">
        <v>947</v>
      </c>
    </row>
    <row r="623" spans="1:10" ht="24" customHeight="1">
      <c r="A623" s="49" t="s">
        <v>2936</v>
      </c>
      <c r="B623" s="50" t="s">
        <v>1611</v>
      </c>
      <c r="C623" s="49" t="s">
        <v>649</v>
      </c>
      <c r="D623" s="50" t="s">
        <v>2939</v>
      </c>
      <c r="E623" s="51" t="s">
        <v>941</v>
      </c>
      <c r="F623" s="51" t="s">
        <v>946</v>
      </c>
      <c r="G623" s="51">
        <v>30</v>
      </c>
      <c r="H623" s="52">
        <v>33012</v>
      </c>
      <c r="I623" s="53">
        <v>6</v>
      </c>
      <c r="J623" s="54" t="s">
        <v>2885</v>
      </c>
    </row>
    <row r="624" spans="1:10" ht="24" customHeight="1">
      <c r="A624" s="49" t="s">
        <v>2936</v>
      </c>
      <c r="B624" s="50" t="s">
        <v>1611</v>
      </c>
      <c r="C624" s="49" t="s">
        <v>650</v>
      </c>
      <c r="D624" s="50" t="s">
        <v>2940</v>
      </c>
      <c r="E624" s="51" t="s">
        <v>974</v>
      </c>
      <c r="F624" s="51" t="s">
        <v>975</v>
      </c>
      <c r="G624" s="51">
        <v>200</v>
      </c>
      <c r="H624" s="52">
        <v>82972</v>
      </c>
      <c r="I624" s="53">
        <v>14</v>
      </c>
      <c r="J624" s="54" t="s">
        <v>2888</v>
      </c>
    </row>
    <row r="625" spans="1:10" ht="24" customHeight="1">
      <c r="A625" s="49" t="s">
        <v>2936</v>
      </c>
      <c r="B625" s="50" t="s">
        <v>1611</v>
      </c>
      <c r="C625" s="49" t="s">
        <v>651</v>
      </c>
      <c r="D625" s="50" t="s">
        <v>2013</v>
      </c>
      <c r="E625" s="51" t="s">
        <v>941</v>
      </c>
      <c r="F625" s="51" t="s">
        <v>968</v>
      </c>
      <c r="G625" s="51">
        <v>30</v>
      </c>
      <c r="H625" s="52">
        <v>25089</v>
      </c>
      <c r="I625" s="53">
        <v>4</v>
      </c>
      <c r="J625" s="54" t="s">
        <v>1080</v>
      </c>
    </row>
    <row r="626" spans="1:10" ht="24" customHeight="1">
      <c r="A626" s="49" t="s">
        <v>2936</v>
      </c>
      <c r="B626" s="50" t="s">
        <v>1611</v>
      </c>
      <c r="C626" s="49" t="s">
        <v>652</v>
      </c>
      <c r="D626" s="50" t="s">
        <v>2551</v>
      </c>
      <c r="E626" s="51" t="s">
        <v>941</v>
      </c>
      <c r="F626" s="51" t="s">
        <v>968</v>
      </c>
      <c r="G626" s="51">
        <v>30</v>
      </c>
      <c r="H626" s="52">
        <v>17967</v>
      </c>
      <c r="I626" s="51">
        <v>3</v>
      </c>
      <c r="J626" s="57" t="s">
        <v>1017</v>
      </c>
    </row>
    <row r="627" spans="1:10" ht="24" customHeight="1">
      <c r="A627" s="49" t="s">
        <v>2936</v>
      </c>
      <c r="B627" s="50" t="s">
        <v>1611</v>
      </c>
      <c r="C627" s="49" t="s">
        <v>653</v>
      </c>
      <c r="D627" s="50" t="s">
        <v>2552</v>
      </c>
      <c r="E627" s="51" t="s">
        <v>941</v>
      </c>
      <c r="F627" s="51" t="s">
        <v>968</v>
      </c>
      <c r="G627" s="51">
        <v>30</v>
      </c>
      <c r="H627" s="52">
        <v>16632</v>
      </c>
      <c r="I627" s="51">
        <v>3</v>
      </c>
      <c r="J627" s="57" t="s">
        <v>1017</v>
      </c>
    </row>
    <row r="628" spans="1:10" ht="24" customHeight="1">
      <c r="A628" s="49" t="s">
        <v>2936</v>
      </c>
      <c r="B628" s="50" t="s">
        <v>1611</v>
      </c>
      <c r="C628" s="49" t="s">
        <v>654</v>
      </c>
      <c r="D628" s="50" t="s">
        <v>2553</v>
      </c>
      <c r="E628" s="51" t="s">
        <v>941</v>
      </c>
      <c r="F628" s="51" t="s">
        <v>968</v>
      </c>
      <c r="G628" s="51">
        <v>30</v>
      </c>
      <c r="H628" s="52">
        <v>18552</v>
      </c>
      <c r="I628" s="51">
        <v>3</v>
      </c>
      <c r="J628" s="57" t="s">
        <v>1017</v>
      </c>
    </row>
    <row r="629" spans="1:10" ht="24" customHeight="1">
      <c r="A629" s="49" t="s">
        <v>2936</v>
      </c>
      <c r="B629" s="50" t="s">
        <v>1645</v>
      </c>
      <c r="C629" s="49" t="s">
        <v>655</v>
      </c>
      <c r="D629" s="50" t="s">
        <v>2554</v>
      </c>
      <c r="E629" s="51" t="s">
        <v>2898</v>
      </c>
      <c r="F629" s="51" t="s">
        <v>938</v>
      </c>
      <c r="G629" s="51">
        <v>887</v>
      </c>
      <c r="H629" s="52">
        <v>43841</v>
      </c>
      <c r="I629" s="53">
        <v>19</v>
      </c>
      <c r="J629" s="54" t="s">
        <v>1958</v>
      </c>
    </row>
    <row r="630" spans="1:10" ht="24" customHeight="1">
      <c r="A630" s="49" t="s">
        <v>2936</v>
      </c>
      <c r="B630" s="50" t="s">
        <v>1645</v>
      </c>
      <c r="C630" s="49" t="s">
        <v>656</v>
      </c>
      <c r="D630" s="50" t="s">
        <v>2555</v>
      </c>
      <c r="E630" s="51" t="s">
        <v>941</v>
      </c>
      <c r="F630" s="51" t="s">
        <v>942</v>
      </c>
      <c r="G630" s="51">
        <v>80</v>
      </c>
      <c r="H630" s="52">
        <v>48600</v>
      </c>
      <c r="I630" s="53">
        <v>9</v>
      </c>
      <c r="J630" s="54" t="s">
        <v>965</v>
      </c>
    </row>
    <row r="631" spans="1:10" ht="24" customHeight="1">
      <c r="A631" s="49" t="s">
        <v>2936</v>
      </c>
      <c r="B631" s="50" t="s">
        <v>1645</v>
      </c>
      <c r="C631" s="49" t="s">
        <v>657</v>
      </c>
      <c r="D631" s="50" t="s">
        <v>2556</v>
      </c>
      <c r="E631" s="51" t="s">
        <v>941</v>
      </c>
      <c r="F631" s="51" t="s">
        <v>946</v>
      </c>
      <c r="G631" s="51">
        <v>88</v>
      </c>
      <c r="H631" s="52">
        <v>78684</v>
      </c>
      <c r="I631" s="53">
        <v>7</v>
      </c>
      <c r="J631" s="54" t="s">
        <v>956</v>
      </c>
    </row>
    <row r="632" spans="1:10" ht="24" customHeight="1">
      <c r="A632" s="49" t="s">
        <v>2936</v>
      </c>
      <c r="B632" s="50" t="s">
        <v>1645</v>
      </c>
      <c r="C632" s="49" t="s">
        <v>658</v>
      </c>
      <c r="D632" s="50" t="s">
        <v>2557</v>
      </c>
      <c r="E632" s="51" t="s">
        <v>974</v>
      </c>
      <c r="F632" s="51" t="s">
        <v>1001</v>
      </c>
      <c r="G632" s="51">
        <v>424</v>
      </c>
      <c r="H632" s="52">
        <v>83019</v>
      </c>
      <c r="I632" s="53">
        <v>17</v>
      </c>
      <c r="J632" s="54" t="s">
        <v>1002</v>
      </c>
    </row>
    <row r="633" spans="1:10" ht="24" customHeight="1">
      <c r="A633" s="49" t="s">
        <v>2936</v>
      </c>
      <c r="B633" s="50" t="s">
        <v>1645</v>
      </c>
      <c r="C633" s="49" t="s">
        <v>659</v>
      </c>
      <c r="D633" s="50" t="s">
        <v>2558</v>
      </c>
      <c r="E633" s="51" t="s">
        <v>941</v>
      </c>
      <c r="F633" s="51" t="s">
        <v>946</v>
      </c>
      <c r="G633" s="51">
        <v>70</v>
      </c>
      <c r="H633" s="52">
        <v>52886</v>
      </c>
      <c r="I633" s="53">
        <v>6</v>
      </c>
      <c r="J633" s="54" t="s">
        <v>2885</v>
      </c>
    </row>
    <row r="634" spans="1:10" ht="24" customHeight="1">
      <c r="A634" s="49" t="s">
        <v>2936</v>
      </c>
      <c r="B634" s="50" t="s">
        <v>1645</v>
      </c>
      <c r="C634" s="49" t="s">
        <v>660</v>
      </c>
      <c r="D634" s="50" t="s">
        <v>2559</v>
      </c>
      <c r="E634" s="51" t="s">
        <v>941</v>
      </c>
      <c r="F634" s="51" t="s">
        <v>942</v>
      </c>
      <c r="G634" s="51">
        <v>111</v>
      </c>
      <c r="H634" s="52">
        <v>56384</v>
      </c>
      <c r="I634" s="53">
        <v>10</v>
      </c>
      <c r="J634" s="54" t="s">
        <v>943</v>
      </c>
    </row>
    <row r="635" spans="1:10" ht="24" customHeight="1">
      <c r="A635" s="49" t="s">
        <v>2936</v>
      </c>
      <c r="B635" s="50" t="s">
        <v>1645</v>
      </c>
      <c r="C635" s="49" t="s">
        <v>661</v>
      </c>
      <c r="D635" s="50" t="s">
        <v>2560</v>
      </c>
      <c r="E635" s="51" t="s">
        <v>941</v>
      </c>
      <c r="F635" s="51" t="s">
        <v>949</v>
      </c>
      <c r="G635" s="51">
        <v>121</v>
      </c>
      <c r="H635" s="52">
        <v>97216</v>
      </c>
      <c r="I635" s="53">
        <v>13</v>
      </c>
      <c r="J635" s="54" t="s">
        <v>2884</v>
      </c>
    </row>
    <row r="636" spans="1:10" ht="24" customHeight="1">
      <c r="A636" s="49" t="s">
        <v>2936</v>
      </c>
      <c r="B636" s="50" t="s">
        <v>1645</v>
      </c>
      <c r="C636" s="49" t="s">
        <v>662</v>
      </c>
      <c r="D636" s="50" t="s">
        <v>2561</v>
      </c>
      <c r="E636" s="51" t="s">
        <v>941</v>
      </c>
      <c r="F636" s="51" t="s">
        <v>946</v>
      </c>
      <c r="G636" s="51">
        <v>60</v>
      </c>
      <c r="H636" s="52">
        <v>57819</v>
      </c>
      <c r="I636" s="53">
        <v>6</v>
      </c>
      <c r="J636" s="54" t="s">
        <v>2885</v>
      </c>
    </row>
    <row r="637" spans="1:10" ht="24" customHeight="1">
      <c r="A637" s="49" t="s">
        <v>2936</v>
      </c>
      <c r="B637" s="50" t="s">
        <v>1645</v>
      </c>
      <c r="C637" s="49" t="s">
        <v>663</v>
      </c>
      <c r="D637" s="50" t="s">
        <v>2562</v>
      </c>
      <c r="E637" s="51" t="s">
        <v>941</v>
      </c>
      <c r="F637" s="51" t="s">
        <v>942</v>
      </c>
      <c r="G637" s="51">
        <v>61</v>
      </c>
      <c r="H637" s="52">
        <v>33808</v>
      </c>
      <c r="I637" s="53">
        <v>9</v>
      </c>
      <c r="J637" s="54" t="s">
        <v>965</v>
      </c>
    </row>
    <row r="638" spans="1:10" ht="24" customHeight="1">
      <c r="A638" s="49" t="s">
        <v>2936</v>
      </c>
      <c r="B638" s="50" t="s">
        <v>1645</v>
      </c>
      <c r="C638" s="49" t="s">
        <v>664</v>
      </c>
      <c r="D638" s="50" t="s">
        <v>2563</v>
      </c>
      <c r="E638" s="51" t="s">
        <v>941</v>
      </c>
      <c r="F638" s="51" t="s">
        <v>949</v>
      </c>
      <c r="G638" s="51">
        <v>163</v>
      </c>
      <c r="H638" s="52">
        <v>94696</v>
      </c>
      <c r="I638" s="53">
        <v>13</v>
      </c>
      <c r="J638" s="54" t="s">
        <v>2884</v>
      </c>
    </row>
    <row r="639" spans="1:10" ht="24" customHeight="1">
      <c r="A639" s="49" t="s">
        <v>2936</v>
      </c>
      <c r="B639" s="50" t="s">
        <v>1645</v>
      </c>
      <c r="C639" s="49" t="s">
        <v>665</v>
      </c>
      <c r="D639" s="50" t="s">
        <v>2564</v>
      </c>
      <c r="E639" s="51" t="s">
        <v>941</v>
      </c>
      <c r="F639" s="51" t="s">
        <v>949</v>
      </c>
      <c r="G639" s="51">
        <v>113</v>
      </c>
      <c r="H639" s="52">
        <v>81545</v>
      </c>
      <c r="I639" s="53">
        <v>13</v>
      </c>
      <c r="J639" s="54" t="s">
        <v>2884</v>
      </c>
    </row>
    <row r="640" spans="1:10" ht="24" customHeight="1">
      <c r="A640" s="49" t="s">
        <v>2936</v>
      </c>
      <c r="B640" s="50" t="s">
        <v>1645</v>
      </c>
      <c r="C640" s="49" t="s">
        <v>666</v>
      </c>
      <c r="D640" s="50" t="s">
        <v>2565</v>
      </c>
      <c r="E640" s="51" t="s">
        <v>941</v>
      </c>
      <c r="F640" s="51" t="s">
        <v>946</v>
      </c>
      <c r="G640" s="51">
        <v>44</v>
      </c>
      <c r="H640" s="52">
        <v>34616</v>
      </c>
      <c r="I640" s="53">
        <v>6</v>
      </c>
      <c r="J640" s="54" t="s">
        <v>2885</v>
      </c>
    </row>
    <row r="641" spans="1:10" ht="24" customHeight="1">
      <c r="A641" s="49" t="s">
        <v>2936</v>
      </c>
      <c r="B641" s="50" t="s">
        <v>1645</v>
      </c>
      <c r="C641" s="49" t="s">
        <v>667</v>
      </c>
      <c r="D641" s="50" t="s">
        <v>2566</v>
      </c>
      <c r="E641" s="51" t="s">
        <v>941</v>
      </c>
      <c r="F641" s="51" t="s">
        <v>946</v>
      </c>
      <c r="G641" s="51">
        <v>47</v>
      </c>
      <c r="H641" s="52">
        <v>22678</v>
      </c>
      <c r="I641" s="53">
        <v>5</v>
      </c>
      <c r="J641" s="54" t="s">
        <v>947</v>
      </c>
    </row>
    <row r="642" spans="1:10" ht="24" customHeight="1">
      <c r="A642" s="49" t="s">
        <v>2936</v>
      </c>
      <c r="B642" s="50" t="s">
        <v>1645</v>
      </c>
      <c r="C642" s="49" t="s">
        <v>668</v>
      </c>
      <c r="D642" s="50" t="s">
        <v>2567</v>
      </c>
      <c r="E642" s="51" t="s">
        <v>941</v>
      </c>
      <c r="F642" s="51" t="s">
        <v>946</v>
      </c>
      <c r="G642" s="51">
        <v>40</v>
      </c>
      <c r="H642" s="52">
        <v>35662</v>
      </c>
      <c r="I642" s="53">
        <v>6</v>
      </c>
      <c r="J642" s="54" t="s">
        <v>2885</v>
      </c>
    </row>
    <row r="643" spans="1:10" ht="24" customHeight="1">
      <c r="A643" s="49" t="s">
        <v>2936</v>
      </c>
      <c r="B643" s="50" t="s">
        <v>1645</v>
      </c>
      <c r="C643" s="49" t="s">
        <v>669</v>
      </c>
      <c r="D643" s="50" t="s">
        <v>2568</v>
      </c>
      <c r="E643" s="51" t="s">
        <v>941</v>
      </c>
      <c r="F643" s="51" t="s">
        <v>946</v>
      </c>
      <c r="G643" s="51">
        <v>35</v>
      </c>
      <c r="H643" s="52">
        <v>33630</v>
      </c>
      <c r="I643" s="53">
        <v>6</v>
      </c>
      <c r="J643" s="54" t="s">
        <v>2885</v>
      </c>
    </row>
    <row r="644" spans="1:10" ht="24" customHeight="1">
      <c r="A644" s="49" t="s">
        <v>2936</v>
      </c>
      <c r="B644" s="50" t="s">
        <v>1645</v>
      </c>
      <c r="C644" s="49" t="s">
        <v>670</v>
      </c>
      <c r="D644" s="50" t="s">
        <v>2569</v>
      </c>
      <c r="E644" s="51" t="s">
        <v>941</v>
      </c>
      <c r="F644" s="51" t="s">
        <v>946</v>
      </c>
      <c r="G644" s="51">
        <v>43</v>
      </c>
      <c r="H644" s="52">
        <v>27417</v>
      </c>
      <c r="I644" s="53">
        <v>5</v>
      </c>
      <c r="J644" s="54" t="s">
        <v>947</v>
      </c>
    </row>
    <row r="645" spans="1:10" ht="24" customHeight="1">
      <c r="A645" s="49" t="s">
        <v>2936</v>
      </c>
      <c r="B645" s="50" t="s">
        <v>1645</v>
      </c>
      <c r="C645" s="49" t="s">
        <v>671</v>
      </c>
      <c r="D645" s="50" t="s">
        <v>2570</v>
      </c>
      <c r="E645" s="51" t="s">
        <v>941</v>
      </c>
      <c r="F645" s="51" t="s">
        <v>946</v>
      </c>
      <c r="G645" s="51">
        <v>36</v>
      </c>
      <c r="H645" s="52">
        <v>18961</v>
      </c>
      <c r="I645" s="53">
        <v>5</v>
      </c>
      <c r="J645" s="54" t="s">
        <v>947</v>
      </c>
    </row>
    <row r="646" spans="1:10" ht="24" customHeight="1">
      <c r="A646" s="49" t="s">
        <v>2936</v>
      </c>
      <c r="B646" s="50" t="s">
        <v>1645</v>
      </c>
      <c r="C646" s="49" t="s">
        <v>672</v>
      </c>
      <c r="D646" s="50" t="s">
        <v>2571</v>
      </c>
      <c r="E646" s="51" t="s">
        <v>941</v>
      </c>
      <c r="F646" s="51" t="s">
        <v>946</v>
      </c>
      <c r="G646" s="51">
        <v>32</v>
      </c>
      <c r="H646" s="52">
        <v>25910</v>
      </c>
      <c r="I646" s="53">
        <v>5</v>
      </c>
      <c r="J646" s="54" t="s">
        <v>947</v>
      </c>
    </row>
    <row r="647" spans="1:10" ht="24" customHeight="1">
      <c r="A647" s="49" t="s">
        <v>2936</v>
      </c>
      <c r="B647" s="50" t="s">
        <v>1645</v>
      </c>
      <c r="C647" s="49" t="s">
        <v>673</v>
      </c>
      <c r="D647" s="50" t="s">
        <v>2572</v>
      </c>
      <c r="E647" s="51" t="s">
        <v>941</v>
      </c>
      <c r="F647" s="51" t="s">
        <v>946</v>
      </c>
      <c r="G647" s="51">
        <v>58</v>
      </c>
      <c r="H647" s="52">
        <v>19719</v>
      </c>
      <c r="I647" s="53">
        <v>5</v>
      </c>
      <c r="J647" s="54" t="s">
        <v>947</v>
      </c>
    </row>
    <row r="648" spans="1:10" ht="24" customHeight="1">
      <c r="A648" s="49" t="s">
        <v>2936</v>
      </c>
      <c r="B648" s="50" t="s">
        <v>1645</v>
      </c>
      <c r="C648" s="49" t="s">
        <v>674</v>
      </c>
      <c r="D648" s="50" t="s">
        <v>2573</v>
      </c>
      <c r="E648" s="51" t="s">
        <v>941</v>
      </c>
      <c r="F648" s="51" t="s">
        <v>946</v>
      </c>
      <c r="G648" s="51">
        <v>34</v>
      </c>
      <c r="H648" s="52">
        <v>21489</v>
      </c>
      <c r="I648" s="53">
        <v>5</v>
      </c>
      <c r="J648" s="54" t="s">
        <v>947</v>
      </c>
    </row>
    <row r="649" spans="1:10" ht="24" customHeight="1">
      <c r="A649" s="49" t="s">
        <v>2936</v>
      </c>
      <c r="B649" s="50" t="s">
        <v>1645</v>
      </c>
      <c r="C649" s="49" t="s">
        <v>675</v>
      </c>
      <c r="D649" s="50" t="s">
        <v>2013</v>
      </c>
      <c r="E649" s="51" t="s">
        <v>941</v>
      </c>
      <c r="F649" s="51" t="s">
        <v>946</v>
      </c>
      <c r="G649" s="51">
        <v>37</v>
      </c>
      <c r="H649" s="52">
        <v>28023</v>
      </c>
      <c r="I649" s="53">
        <v>5</v>
      </c>
      <c r="J649" s="54" t="s">
        <v>947</v>
      </c>
    </row>
    <row r="650" spans="1:10" ht="24" customHeight="1">
      <c r="A650" s="49" t="s">
        <v>2936</v>
      </c>
      <c r="B650" s="50" t="s">
        <v>1645</v>
      </c>
      <c r="C650" s="49" t="s">
        <v>676</v>
      </c>
      <c r="D650" s="50" t="s">
        <v>2941</v>
      </c>
      <c r="E650" s="51" t="s">
        <v>941</v>
      </c>
      <c r="F650" s="51" t="s">
        <v>968</v>
      </c>
      <c r="G650" s="51">
        <v>31</v>
      </c>
      <c r="H650" s="52">
        <v>24837</v>
      </c>
      <c r="I650" s="51">
        <v>3</v>
      </c>
      <c r="J650" s="57" t="s">
        <v>1017</v>
      </c>
    </row>
    <row r="651" spans="1:10" ht="24" customHeight="1">
      <c r="A651" s="49" t="s">
        <v>2936</v>
      </c>
      <c r="B651" s="50" t="s">
        <v>1645</v>
      </c>
      <c r="C651" s="49" t="s">
        <v>677</v>
      </c>
      <c r="D651" s="50" t="s">
        <v>2574</v>
      </c>
      <c r="E651" s="51" t="s">
        <v>941</v>
      </c>
      <c r="F651" s="51" t="s">
        <v>968</v>
      </c>
      <c r="G651" s="51">
        <v>22</v>
      </c>
      <c r="H651" s="52">
        <v>7902</v>
      </c>
      <c r="I651" s="53">
        <v>2</v>
      </c>
      <c r="J651" s="54" t="s">
        <v>969</v>
      </c>
    </row>
    <row r="652" spans="1:10" ht="24" customHeight="1">
      <c r="A652" s="49" t="s">
        <v>2936</v>
      </c>
      <c r="B652" s="50" t="s">
        <v>1669</v>
      </c>
      <c r="C652" s="49" t="s">
        <v>678</v>
      </c>
      <c r="D652" s="50" t="s">
        <v>2575</v>
      </c>
      <c r="E652" s="51" t="s">
        <v>2898</v>
      </c>
      <c r="F652" s="51" t="s">
        <v>938</v>
      </c>
      <c r="G652" s="51">
        <v>914</v>
      </c>
      <c r="H652" s="52">
        <v>186779</v>
      </c>
      <c r="I652" s="53">
        <v>19</v>
      </c>
      <c r="J652" s="54" t="s">
        <v>1958</v>
      </c>
    </row>
    <row r="653" spans="1:10" ht="24" customHeight="1">
      <c r="A653" s="49" t="s">
        <v>2936</v>
      </c>
      <c r="B653" s="50" t="s">
        <v>1669</v>
      </c>
      <c r="C653" s="49" t="s">
        <v>679</v>
      </c>
      <c r="D653" s="50" t="s">
        <v>2576</v>
      </c>
      <c r="E653" s="51" t="s">
        <v>941</v>
      </c>
      <c r="F653" s="51" t="s">
        <v>946</v>
      </c>
      <c r="G653" s="51">
        <v>66</v>
      </c>
      <c r="H653" s="52">
        <v>45425</v>
      </c>
      <c r="I653" s="53">
        <v>6</v>
      </c>
      <c r="J653" s="54" t="s">
        <v>2885</v>
      </c>
    </row>
    <row r="654" spans="1:10" ht="24" customHeight="1">
      <c r="A654" s="49" t="s">
        <v>2936</v>
      </c>
      <c r="B654" s="50" t="s">
        <v>1669</v>
      </c>
      <c r="C654" s="49" t="s">
        <v>680</v>
      </c>
      <c r="D654" s="50" t="s">
        <v>2577</v>
      </c>
      <c r="E654" s="51" t="s">
        <v>941</v>
      </c>
      <c r="F654" s="51" t="s">
        <v>942</v>
      </c>
      <c r="G654" s="51">
        <v>140</v>
      </c>
      <c r="H654" s="52">
        <v>76675</v>
      </c>
      <c r="I654" s="53">
        <v>10</v>
      </c>
      <c r="J654" s="54" t="s">
        <v>943</v>
      </c>
    </row>
    <row r="655" spans="1:10" ht="24" customHeight="1">
      <c r="A655" s="49" t="s">
        <v>2936</v>
      </c>
      <c r="B655" s="50" t="s">
        <v>1669</v>
      </c>
      <c r="C655" s="49" t="s">
        <v>681</v>
      </c>
      <c r="D655" s="50" t="s">
        <v>2578</v>
      </c>
      <c r="E655" s="51" t="s">
        <v>941</v>
      </c>
      <c r="F655" s="51" t="s">
        <v>946</v>
      </c>
      <c r="G655" s="51">
        <v>50</v>
      </c>
      <c r="H655" s="52">
        <v>41453</v>
      </c>
      <c r="I655" s="53">
        <v>6</v>
      </c>
      <c r="J655" s="54" t="s">
        <v>2885</v>
      </c>
    </row>
    <row r="656" spans="1:10" ht="24" customHeight="1">
      <c r="A656" s="49" t="s">
        <v>2936</v>
      </c>
      <c r="B656" s="50" t="s">
        <v>1669</v>
      </c>
      <c r="C656" s="49" t="s">
        <v>682</v>
      </c>
      <c r="D656" s="50" t="s">
        <v>2579</v>
      </c>
      <c r="E656" s="51" t="s">
        <v>974</v>
      </c>
      <c r="F656" s="51" t="s">
        <v>975</v>
      </c>
      <c r="G656" s="51">
        <v>183</v>
      </c>
      <c r="H656" s="52">
        <v>117423</v>
      </c>
      <c r="I656" s="53">
        <v>14</v>
      </c>
      <c r="J656" s="54" t="s">
        <v>2888</v>
      </c>
    </row>
    <row r="657" spans="1:10" ht="24" customHeight="1">
      <c r="A657" s="49" t="s">
        <v>2936</v>
      </c>
      <c r="B657" s="50" t="s">
        <v>1669</v>
      </c>
      <c r="C657" s="49" t="s">
        <v>683</v>
      </c>
      <c r="D657" s="50" t="s">
        <v>2580</v>
      </c>
      <c r="E657" s="51" t="s">
        <v>941</v>
      </c>
      <c r="F657" s="51" t="s">
        <v>946</v>
      </c>
      <c r="G657" s="51">
        <v>85</v>
      </c>
      <c r="H657" s="52">
        <v>46960</v>
      </c>
      <c r="I657" s="53">
        <v>6</v>
      </c>
      <c r="J657" s="54" t="s">
        <v>2885</v>
      </c>
    </row>
    <row r="658" spans="1:10" ht="24" customHeight="1">
      <c r="A658" s="49" t="s">
        <v>2936</v>
      </c>
      <c r="B658" s="50" t="s">
        <v>1669</v>
      </c>
      <c r="C658" s="49" t="s">
        <v>684</v>
      </c>
      <c r="D658" s="50" t="s">
        <v>2581</v>
      </c>
      <c r="E658" s="51" t="s">
        <v>941</v>
      </c>
      <c r="F658" s="51" t="s">
        <v>949</v>
      </c>
      <c r="G658" s="51">
        <v>125</v>
      </c>
      <c r="H658" s="52">
        <v>68185</v>
      </c>
      <c r="I658" s="53">
        <v>13</v>
      </c>
      <c r="J658" s="54" t="s">
        <v>2884</v>
      </c>
    </row>
    <row r="659" spans="1:10" ht="24" customHeight="1">
      <c r="A659" s="49" t="s">
        <v>2936</v>
      </c>
      <c r="B659" s="50" t="s">
        <v>1669</v>
      </c>
      <c r="C659" s="49" t="s">
        <v>685</v>
      </c>
      <c r="D659" s="50" t="s">
        <v>2582</v>
      </c>
      <c r="E659" s="51" t="s">
        <v>941</v>
      </c>
      <c r="F659" s="51" t="s">
        <v>946</v>
      </c>
      <c r="G659" s="51">
        <v>44</v>
      </c>
      <c r="H659" s="52">
        <v>28726</v>
      </c>
      <c r="I659" s="53">
        <v>5</v>
      </c>
      <c r="J659" s="54" t="s">
        <v>947</v>
      </c>
    </row>
    <row r="660" spans="1:10" ht="24" customHeight="1">
      <c r="A660" s="49" t="s">
        <v>2936</v>
      </c>
      <c r="B660" s="50" t="s">
        <v>1669</v>
      </c>
      <c r="C660" s="49" t="s">
        <v>686</v>
      </c>
      <c r="D660" s="50" t="s">
        <v>2583</v>
      </c>
      <c r="E660" s="51" t="s">
        <v>941</v>
      </c>
      <c r="F660" s="51" t="s">
        <v>949</v>
      </c>
      <c r="G660" s="51">
        <v>150</v>
      </c>
      <c r="H660" s="52">
        <v>93003</v>
      </c>
      <c r="I660" s="53">
        <v>13</v>
      </c>
      <c r="J660" s="54" t="s">
        <v>2884</v>
      </c>
    </row>
    <row r="661" spans="1:10" ht="24" customHeight="1">
      <c r="A661" s="49" t="s">
        <v>2936</v>
      </c>
      <c r="B661" s="50" t="s">
        <v>1669</v>
      </c>
      <c r="C661" s="49" t="s">
        <v>687</v>
      </c>
      <c r="D661" s="50" t="s">
        <v>2584</v>
      </c>
      <c r="E661" s="51" t="s">
        <v>941</v>
      </c>
      <c r="F661" s="51" t="s">
        <v>949</v>
      </c>
      <c r="G661" s="51">
        <v>176</v>
      </c>
      <c r="H661" s="52">
        <v>87539</v>
      </c>
      <c r="I661" s="53">
        <v>13</v>
      </c>
      <c r="J661" s="54" t="s">
        <v>2884</v>
      </c>
    </row>
    <row r="662" spans="1:10" ht="24" customHeight="1">
      <c r="A662" s="49" t="s">
        <v>2936</v>
      </c>
      <c r="B662" s="50" t="s">
        <v>1669</v>
      </c>
      <c r="C662" s="49" t="s">
        <v>688</v>
      </c>
      <c r="D662" s="50" t="s">
        <v>2585</v>
      </c>
      <c r="E662" s="51" t="s">
        <v>941</v>
      </c>
      <c r="F662" s="51" t="s">
        <v>946</v>
      </c>
      <c r="G662" s="51">
        <v>115</v>
      </c>
      <c r="H662" s="52">
        <v>39919</v>
      </c>
      <c r="I662" s="53">
        <v>6</v>
      </c>
      <c r="J662" s="54" t="s">
        <v>2885</v>
      </c>
    </row>
    <row r="663" spans="1:10" ht="24" customHeight="1">
      <c r="A663" s="49" t="s">
        <v>2936</v>
      </c>
      <c r="B663" s="50" t="s">
        <v>1669</v>
      </c>
      <c r="C663" s="49" t="s">
        <v>689</v>
      </c>
      <c r="D663" s="50" t="s">
        <v>2586</v>
      </c>
      <c r="E663" s="51" t="s">
        <v>941</v>
      </c>
      <c r="F663" s="51" t="s">
        <v>946</v>
      </c>
      <c r="G663" s="51">
        <v>48</v>
      </c>
      <c r="H663" s="52">
        <v>39174</v>
      </c>
      <c r="I663" s="53">
        <v>6</v>
      </c>
      <c r="J663" s="54" t="s">
        <v>2885</v>
      </c>
    </row>
    <row r="664" spans="1:10" ht="24" customHeight="1">
      <c r="A664" s="49" t="s">
        <v>2936</v>
      </c>
      <c r="B664" s="50" t="s">
        <v>1669</v>
      </c>
      <c r="C664" s="49" t="s">
        <v>690</v>
      </c>
      <c r="D664" s="50" t="s">
        <v>2587</v>
      </c>
      <c r="E664" s="51" t="s">
        <v>941</v>
      </c>
      <c r="F664" s="51" t="s">
        <v>946</v>
      </c>
      <c r="G664" s="51">
        <v>43</v>
      </c>
      <c r="H664" s="52">
        <v>31618</v>
      </c>
      <c r="I664" s="53">
        <v>6</v>
      </c>
      <c r="J664" s="54" t="s">
        <v>2885</v>
      </c>
    </row>
    <row r="665" spans="1:10" ht="24" customHeight="1">
      <c r="A665" s="49" t="s">
        <v>2936</v>
      </c>
      <c r="B665" s="50" t="s">
        <v>1669</v>
      </c>
      <c r="C665" s="49" t="s">
        <v>691</v>
      </c>
      <c r="D665" s="50" t="s">
        <v>2942</v>
      </c>
      <c r="E665" s="51" t="s">
        <v>941</v>
      </c>
      <c r="F665" s="51" t="s">
        <v>946</v>
      </c>
      <c r="G665" s="51">
        <v>38</v>
      </c>
      <c r="H665" s="52">
        <v>28418</v>
      </c>
      <c r="I665" s="53">
        <v>5</v>
      </c>
      <c r="J665" s="54" t="s">
        <v>947</v>
      </c>
    </row>
    <row r="666" spans="1:10" ht="24" customHeight="1">
      <c r="A666" s="49" t="s">
        <v>2936</v>
      </c>
      <c r="B666" s="50" t="s">
        <v>1669</v>
      </c>
      <c r="C666" s="49" t="s">
        <v>692</v>
      </c>
      <c r="D666" s="50" t="s">
        <v>2588</v>
      </c>
      <c r="E666" s="51" t="s">
        <v>941</v>
      </c>
      <c r="F666" s="51" t="s">
        <v>968</v>
      </c>
      <c r="G666" s="51">
        <v>30</v>
      </c>
      <c r="H666" s="52">
        <v>24250</v>
      </c>
      <c r="I666" s="51">
        <v>3</v>
      </c>
      <c r="J666" s="57" t="s">
        <v>1017</v>
      </c>
    </row>
    <row r="667" spans="1:10" ht="24" customHeight="1">
      <c r="A667" s="49" t="s">
        <v>2936</v>
      </c>
      <c r="B667" s="50" t="s">
        <v>1669</v>
      </c>
      <c r="C667" s="49" t="s">
        <v>693</v>
      </c>
      <c r="D667" s="50" t="s">
        <v>2589</v>
      </c>
      <c r="E667" s="51" t="s">
        <v>941</v>
      </c>
      <c r="F667" s="51" t="s">
        <v>946</v>
      </c>
      <c r="G667" s="51">
        <v>30</v>
      </c>
      <c r="H667" s="52">
        <v>30903</v>
      </c>
      <c r="I667" s="53">
        <v>6</v>
      </c>
      <c r="J667" s="54" t="s">
        <v>2885</v>
      </c>
    </row>
    <row r="668" spans="1:10" ht="24" customHeight="1">
      <c r="A668" s="49" t="s">
        <v>2936</v>
      </c>
      <c r="B668" s="50" t="s">
        <v>1669</v>
      </c>
      <c r="C668" s="49" t="s">
        <v>694</v>
      </c>
      <c r="D668" s="50" t="s">
        <v>2590</v>
      </c>
      <c r="E668" s="51" t="s">
        <v>941</v>
      </c>
      <c r="F668" s="51" t="s">
        <v>968</v>
      </c>
      <c r="G668" s="51">
        <v>25</v>
      </c>
      <c r="H668" s="52">
        <v>23207</v>
      </c>
      <c r="I668" s="51">
        <v>3</v>
      </c>
      <c r="J668" s="57" t="s">
        <v>1017</v>
      </c>
    </row>
    <row r="669" spans="1:10" ht="24" customHeight="1">
      <c r="A669" s="49" t="s">
        <v>2591</v>
      </c>
      <c r="B669" s="50" t="s">
        <v>1687</v>
      </c>
      <c r="C669" s="49" t="s">
        <v>695</v>
      </c>
      <c r="D669" s="50" t="s">
        <v>2592</v>
      </c>
      <c r="E669" s="51" t="s">
        <v>974</v>
      </c>
      <c r="F669" s="51" t="s">
        <v>1001</v>
      </c>
      <c r="G669" s="51">
        <v>301</v>
      </c>
      <c r="H669" s="52">
        <v>104567</v>
      </c>
      <c r="I669" s="53">
        <v>16</v>
      </c>
      <c r="J669" s="54" t="s">
        <v>1040</v>
      </c>
    </row>
    <row r="670" spans="1:10" ht="24" customHeight="1">
      <c r="A670" s="49" t="s">
        <v>2591</v>
      </c>
      <c r="B670" s="50" t="s">
        <v>1687</v>
      </c>
      <c r="C670" s="49" t="s">
        <v>696</v>
      </c>
      <c r="D670" s="50" t="s">
        <v>2593</v>
      </c>
      <c r="E670" s="51" t="s">
        <v>941</v>
      </c>
      <c r="F670" s="51" t="s">
        <v>946</v>
      </c>
      <c r="G670" s="51">
        <v>30</v>
      </c>
      <c r="H670" s="52">
        <v>35225</v>
      </c>
      <c r="I670" s="53">
        <v>6</v>
      </c>
      <c r="J670" s="54" t="s">
        <v>2885</v>
      </c>
    </row>
    <row r="671" spans="1:10" ht="24" customHeight="1">
      <c r="A671" s="49" t="s">
        <v>2591</v>
      </c>
      <c r="B671" s="50" t="s">
        <v>1687</v>
      </c>
      <c r="C671" s="49" t="s">
        <v>697</v>
      </c>
      <c r="D671" s="50" t="s">
        <v>2594</v>
      </c>
      <c r="E671" s="51" t="s">
        <v>941</v>
      </c>
      <c r="F671" s="51" t="s">
        <v>946</v>
      </c>
      <c r="G671" s="51">
        <v>30</v>
      </c>
      <c r="H671" s="52">
        <v>33545</v>
      </c>
      <c r="I671" s="53">
        <v>6</v>
      </c>
      <c r="J671" s="54" t="s">
        <v>2885</v>
      </c>
    </row>
    <row r="672" spans="1:10" ht="24" customHeight="1">
      <c r="A672" s="49" t="s">
        <v>2591</v>
      </c>
      <c r="B672" s="50" t="s">
        <v>1687</v>
      </c>
      <c r="C672" s="49" t="s">
        <v>698</v>
      </c>
      <c r="D672" s="50" t="s">
        <v>2595</v>
      </c>
      <c r="E672" s="51" t="s">
        <v>941</v>
      </c>
      <c r="F672" s="51" t="s">
        <v>946</v>
      </c>
      <c r="G672" s="51">
        <v>30</v>
      </c>
      <c r="H672" s="52">
        <v>31446</v>
      </c>
      <c r="I672" s="53">
        <v>6</v>
      </c>
      <c r="J672" s="54" t="s">
        <v>2885</v>
      </c>
    </row>
    <row r="673" spans="1:10" ht="24" customHeight="1">
      <c r="A673" s="49" t="s">
        <v>2591</v>
      </c>
      <c r="B673" s="50" t="s">
        <v>1687</v>
      </c>
      <c r="C673" s="49" t="s">
        <v>699</v>
      </c>
      <c r="D673" s="50" t="s">
        <v>2596</v>
      </c>
      <c r="E673" s="51" t="s">
        <v>941</v>
      </c>
      <c r="F673" s="51" t="s">
        <v>946</v>
      </c>
      <c r="G673" s="51">
        <v>30</v>
      </c>
      <c r="H673" s="52">
        <v>33193</v>
      </c>
      <c r="I673" s="53">
        <v>6</v>
      </c>
      <c r="J673" s="54" t="s">
        <v>2885</v>
      </c>
    </row>
    <row r="674" spans="1:10" ht="24" customHeight="1">
      <c r="A674" s="49" t="s">
        <v>2591</v>
      </c>
      <c r="B674" s="50" t="s">
        <v>1687</v>
      </c>
      <c r="C674" s="49" t="s">
        <v>700</v>
      </c>
      <c r="D674" s="50" t="s">
        <v>2597</v>
      </c>
      <c r="E674" s="51" t="s">
        <v>941</v>
      </c>
      <c r="F674" s="51" t="s">
        <v>946</v>
      </c>
      <c r="G674" s="51">
        <v>30</v>
      </c>
      <c r="H674" s="52">
        <v>14509</v>
      </c>
      <c r="I674" s="53">
        <v>5</v>
      </c>
      <c r="J674" s="54" t="s">
        <v>947</v>
      </c>
    </row>
    <row r="675" spans="1:10" ht="24" customHeight="1">
      <c r="A675" s="49" t="s">
        <v>2591</v>
      </c>
      <c r="B675" s="50" t="s">
        <v>1687</v>
      </c>
      <c r="C675" s="49" t="s">
        <v>701</v>
      </c>
      <c r="D675" s="50" t="s">
        <v>2598</v>
      </c>
      <c r="E675" s="51" t="s">
        <v>941</v>
      </c>
      <c r="F675" s="51" t="s">
        <v>946</v>
      </c>
      <c r="G675" s="51">
        <v>30</v>
      </c>
      <c r="H675" s="52">
        <v>13990</v>
      </c>
      <c r="I675" s="53">
        <v>5</v>
      </c>
      <c r="J675" s="54" t="s">
        <v>947</v>
      </c>
    </row>
    <row r="676" spans="1:10" ht="24" customHeight="1">
      <c r="A676" s="49" t="s">
        <v>2591</v>
      </c>
      <c r="B676" s="50" t="s">
        <v>1695</v>
      </c>
      <c r="C676" s="49" t="s">
        <v>702</v>
      </c>
      <c r="D676" s="50" t="s">
        <v>2599</v>
      </c>
      <c r="E676" s="51" t="s">
        <v>974</v>
      </c>
      <c r="F676" s="51" t="s">
        <v>1001</v>
      </c>
      <c r="G676" s="51">
        <v>370</v>
      </c>
      <c r="H676" s="52">
        <v>92336</v>
      </c>
      <c r="I676" s="53">
        <v>16</v>
      </c>
      <c r="J676" s="54" t="s">
        <v>1040</v>
      </c>
    </row>
    <row r="677" spans="1:10" ht="24" customHeight="1">
      <c r="A677" s="49" t="s">
        <v>2591</v>
      </c>
      <c r="B677" s="50" t="s">
        <v>1695</v>
      </c>
      <c r="C677" s="49" t="s">
        <v>703</v>
      </c>
      <c r="D677" s="50" t="s">
        <v>2600</v>
      </c>
      <c r="E677" s="51" t="s">
        <v>941</v>
      </c>
      <c r="F677" s="51" t="s">
        <v>946</v>
      </c>
      <c r="G677" s="51">
        <v>30</v>
      </c>
      <c r="H677" s="52">
        <v>22177</v>
      </c>
      <c r="I677" s="53">
        <v>5</v>
      </c>
      <c r="J677" s="54" t="s">
        <v>947</v>
      </c>
    </row>
    <row r="678" spans="1:10" ht="24" customHeight="1">
      <c r="A678" s="49" t="s">
        <v>2591</v>
      </c>
      <c r="B678" s="50" t="s">
        <v>1695</v>
      </c>
      <c r="C678" s="49" t="s">
        <v>704</v>
      </c>
      <c r="D678" s="50" t="s">
        <v>2601</v>
      </c>
      <c r="E678" s="51" t="s">
        <v>941</v>
      </c>
      <c r="F678" s="51" t="s">
        <v>946</v>
      </c>
      <c r="G678" s="51">
        <v>46</v>
      </c>
      <c r="H678" s="52">
        <v>47830</v>
      </c>
      <c r="I678" s="53">
        <v>6</v>
      </c>
      <c r="J678" s="54" t="s">
        <v>2885</v>
      </c>
    </row>
    <row r="679" spans="1:10" ht="24" customHeight="1">
      <c r="A679" s="49" t="s">
        <v>2591</v>
      </c>
      <c r="B679" s="50" t="s">
        <v>1695</v>
      </c>
      <c r="C679" s="49" t="s">
        <v>705</v>
      </c>
      <c r="D679" s="50" t="s">
        <v>2602</v>
      </c>
      <c r="E679" s="51" t="s">
        <v>941</v>
      </c>
      <c r="F679" s="51" t="s">
        <v>946</v>
      </c>
      <c r="G679" s="51">
        <v>30</v>
      </c>
      <c r="H679" s="52">
        <v>47331</v>
      </c>
      <c r="I679" s="53">
        <v>6</v>
      </c>
      <c r="J679" s="54" t="s">
        <v>2885</v>
      </c>
    </row>
    <row r="680" spans="1:10" ht="24" customHeight="1">
      <c r="A680" s="49" t="s">
        <v>2591</v>
      </c>
      <c r="B680" s="50" t="s">
        <v>1695</v>
      </c>
      <c r="C680" s="49" t="s">
        <v>706</v>
      </c>
      <c r="D680" s="50" t="s">
        <v>2603</v>
      </c>
      <c r="E680" s="51" t="s">
        <v>941</v>
      </c>
      <c r="F680" s="51" t="s">
        <v>946</v>
      </c>
      <c r="G680" s="51">
        <v>36</v>
      </c>
      <c r="H680" s="52">
        <v>25891</v>
      </c>
      <c r="I680" s="53">
        <v>5</v>
      </c>
      <c r="J680" s="54" t="s">
        <v>947</v>
      </c>
    </row>
    <row r="681" spans="1:10" ht="24" customHeight="1">
      <c r="A681" s="49" t="s">
        <v>2591</v>
      </c>
      <c r="B681" s="50" t="s">
        <v>1695</v>
      </c>
      <c r="C681" s="49" t="s">
        <v>707</v>
      </c>
      <c r="D681" s="50" t="s">
        <v>2604</v>
      </c>
      <c r="E681" s="51" t="s">
        <v>941</v>
      </c>
      <c r="F681" s="51" t="s">
        <v>946</v>
      </c>
      <c r="G681" s="51">
        <v>36</v>
      </c>
      <c r="H681" s="52">
        <v>40999</v>
      </c>
      <c r="I681" s="53">
        <v>6</v>
      </c>
      <c r="J681" s="54" t="s">
        <v>2885</v>
      </c>
    </row>
    <row r="682" spans="1:10" ht="24" customHeight="1">
      <c r="A682" s="49" t="s">
        <v>2591</v>
      </c>
      <c r="B682" s="50" t="s">
        <v>1695</v>
      </c>
      <c r="C682" s="49" t="s">
        <v>708</v>
      </c>
      <c r="D682" s="50" t="s">
        <v>2605</v>
      </c>
      <c r="E682" s="51" t="s">
        <v>941</v>
      </c>
      <c r="F682" s="51" t="s">
        <v>946</v>
      </c>
      <c r="G682" s="51">
        <v>34</v>
      </c>
      <c r="H682" s="52">
        <v>18051</v>
      </c>
      <c r="I682" s="53">
        <v>5</v>
      </c>
      <c r="J682" s="54" t="s">
        <v>947</v>
      </c>
    </row>
    <row r="683" spans="1:10" ht="24" customHeight="1">
      <c r="A683" s="49" t="s">
        <v>2591</v>
      </c>
      <c r="B683" s="50" t="s">
        <v>1695</v>
      </c>
      <c r="C683" s="49" t="s">
        <v>709</v>
      </c>
      <c r="D683" s="50" t="s">
        <v>2606</v>
      </c>
      <c r="E683" s="51" t="s">
        <v>941</v>
      </c>
      <c r="F683" s="51" t="s">
        <v>968</v>
      </c>
      <c r="G683" s="51">
        <v>13</v>
      </c>
      <c r="H683" s="52">
        <v>22139</v>
      </c>
      <c r="I683" s="51">
        <v>3</v>
      </c>
      <c r="J683" s="57" t="s">
        <v>1017</v>
      </c>
    </row>
    <row r="684" spans="1:10" ht="24" customHeight="1">
      <c r="A684" s="49" t="s">
        <v>2591</v>
      </c>
      <c r="B684" s="50" t="s">
        <v>1695</v>
      </c>
      <c r="C684" s="49" t="s">
        <v>710</v>
      </c>
      <c r="D684" s="50" t="s">
        <v>2943</v>
      </c>
      <c r="E684" s="51" t="s">
        <v>941</v>
      </c>
      <c r="F684" s="51" t="s">
        <v>942</v>
      </c>
      <c r="G684" s="51">
        <v>100</v>
      </c>
      <c r="H684" s="52">
        <v>71904</v>
      </c>
      <c r="I684" s="53">
        <v>10</v>
      </c>
      <c r="J684" s="54" t="s">
        <v>943</v>
      </c>
    </row>
    <row r="685" spans="1:10" ht="24" customHeight="1">
      <c r="A685" s="49" t="s">
        <v>2591</v>
      </c>
      <c r="B685" s="50" t="s">
        <v>1705</v>
      </c>
      <c r="C685" s="49" t="s">
        <v>711</v>
      </c>
      <c r="D685" s="50" t="s">
        <v>2607</v>
      </c>
      <c r="E685" s="51" t="s">
        <v>2898</v>
      </c>
      <c r="F685" s="51" t="s">
        <v>938</v>
      </c>
      <c r="G685" s="51">
        <v>710</v>
      </c>
      <c r="H685" s="52">
        <v>98434</v>
      </c>
      <c r="I685" s="53">
        <v>19</v>
      </c>
      <c r="J685" s="54" t="s">
        <v>1958</v>
      </c>
    </row>
    <row r="686" spans="1:10" ht="24" customHeight="1">
      <c r="A686" s="49" t="s">
        <v>2591</v>
      </c>
      <c r="B686" s="50" t="s">
        <v>1705</v>
      </c>
      <c r="C686" s="49" t="s">
        <v>712</v>
      </c>
      <c r="D686" s="50" t="s">
        <v>2608</v>
      </c>
      <c r="E686" s="51" t="s">
        <v>941</v>
      </c>
      <c r="F686" s="51" t="s">
        <v>946</v>
      </c>
      <c r="G686" s="51">
        <v>30</v>
      </c>
      <c r="H686" s="52">
        <v>27137</v>
      </c>
      <c r="I686" s="53">
        <v>5</v>
      </c>
      <c r="J686" s="54" t="s">
        <v>947</v>
      </c>
    </row>
    <row r="687" spans="1:10" ht="24" customHeight="1">
      <c r="A687" s="49" t="s">
        <v>2591</v>
      </c>
      <c r="B687" s="50" t="s">
        <v>1705</v>
      </c>
      <c r="C687" s="49" t="s">
        <v>713</v>
      </c>
      <c r="D687" s="50" t="s">
        <v>2609</v>
      </c>
      <c r="E687" s="51" t="s">
        <v>941</v>
      </c>
      <c r="F687" s="51" t="s">
        <v>942</v>
      </c>
      <c r="G687" s="51">
        <v>94</v>
      </c>
      <c r="H687" s="52">
        <v>71468</v>
      </c>
      <c r="I687" s="53">
        <v>10</v>
      </c>
      <c r="J687" s="54" t="s">
        <v>943</v>
      </c>
    </row>
    <row r="688" spans="1:10" ht="24" customHeight="1">
      <c r="A688" s="49" t="s">
        <v>2591</v>
      </c>
      <c r="B688" s="50" t="s">
        <v>1705</v>
      </c>
      <c r="C688" s="49" t="s">
        <v>714</v>
      </c>
      <c r="D688" s="50" t="s">
        <v>2610</v>
      </c>
      <c r="E688" s="51" t="s">
        <v>941</v>
      </c>
      <c r="F688" s="51" t="s">
        <v>975</v>
      </c>
      <c r="G688" s="51">
        <v>215</v>
      </c>
      <c r="H688" s="52">
        <v>155485</v>
      </c>
      <c r="I688" s="53">
        <v>15</v>
      </c>
      <c r="J688" s="54" t="s">
        <v>2887</v>
      </c>
    </row>
    <row r="689" spans="1:10" ht="24" customHeight="1">
      <c r="A689" s="49" t="s">
        <v>2591</v>
      </c>
      <c r="B689" s="50" t="s">
        <v>1705</v>
      </c>
      <c r="C689" s="49" t="s">
        <v>715</v>
      </c>
      <c r="D689" s="50" t="s">
        <v>2611</v>
      </c>
      <c r="E689" s="51" t="s">
        <v>941</v>
      </c>
      <c r="F689" s="51" t="s">
        <v>949</v>
      </c>
      <c r="G689" s="51">
        <v>145</v>
      </c>
      <c r="H689" s="52">
        <v>110640</v>
      </c>
      <c r="I689" s="53">
        <v>13</v>
      </c>
      <c r="J689" s="54" t="s">
        <v>2884</v>
      </c>
    </row>
    <row r="690" spans="1:10" ht="24" customHeight="1">
      <c r="A690" s="49" t="s">
        <v>2591</v>
      </c>
      <c r="B690" s="50" t="s">
        <v>1705</v>
      </c>
      <c r="C690" s="49" t="s">
        <v>716</v>
      </c>
      <c r="D690" s="50" t="s">
        <v>2612</v>
      </c>
      <c r="E690" s="51" t="s">
        <v>941</v>
      </c>
      <c r="F690" s="51" t="s">
        <v>946</v>
      </c>
      <c r="G690" s="51">
        <v>39</v>
      </c>
      <c r="H690" s="52">
        <v>35985</v>
      </c>
      <c r="I690" s="53">
        <v>6</v>
      </c>
      <c r="J690" s="54" t="s">
        <v>2885</v>
      </c>
    </row>
    <row r="691" spans="1:10" ht="24" customHeight="1">
      <c r="A691" s="49" t="s">
        <v>2591</v>
      </c>
      <c r="B691" s="50" t="s">
        <v>1705</v>
      </c>
      <c r="C691" s="49" t="s">
        <v>717</v>
      </c>
      <c r="D691" s="50" t="s">
        <v>2613</v>
      </c>
      <c r="E691" s="51" t="s">
        <v>941</v>
      </c>
      <c r="F691" s="51" t="s">
        <v>946</v>
      </c>
      <c r="G691" s="51">
        <v>60</v>
      </c>
      <c r="H691" s="52">
        <v>49006</v>
      </c>
      <c r="I691" s="53">
        <v>6</v>
      </c>
      <c r="J691" s="54" t="s">
        <v>2885</v>
      </c>
    </row>
    <row r="692" spans="1:10" ht="24" customHeight="1">
      <c r="A692" s="49" t="s">
        <v>2591</v>
      </c>
      <c r="B692" s="50" t="s">
        <v>1705</v>
      </c>
      <c r="C692" s="49" t="s">
        <v>718</v>
      </c>
      <c r="D692" s="50" t="s">
        <v>2614</v>
      </c>
      <c r="E692" s="51" t="s">
        <v>941</v>
      </c>
      <c r="F692" s="51" t="s">
        <v>942</v>
      </c>
      <c r="G692" s="51">
        <v>92</v>
      </c>
      <c r="H692" s="52">
        <v>72030</v>
      </c>
      <c r="I692" s="53">
        <v>10</v>
      </c>
      <c r="J692" s="54" t="s">
        <v>943</v>
      </c>
    </row>
    <row r="693" spans="1:10" ht="24" customHeight="1">
      <c r="A693" s="49" t="s">
        <v>2591</v>
      </c>
      <c r="B693" s="50" t="s">
        <v>1705</v>
      </c>
      <c r="C693" s="49" t="s">
        <v>719</v>
      </c>
      <c r="D693" s="50" t="s">
        <v>2615</v>
      </c>
      <c r="E693" s="51" t="s">
        <v>941</v>
      </c>
      <c r="F693" s="51" t="s">
        <v>942</v>
      </c>
      <c r="G693" s="51">
        <v>94</v>
      </c>
      <c r="H693" s="52">
        <v>59220</v>
      </c>
      <c r="I693" s="53">
        <v>10</v>
      </c>
      <c r="J693" s="54" t="s">
        <v>943</v>
      </c>
    </row>
    <row r="694" spans="1:10" ht="24" customHeight="1">
      <c r="A694" s="49" t="s">
        <v>2591</v>
      </c>
      <c r="B694" s="50" t="s">
        <v>1705</v>
      </c>
      <c r="C694" s="49" t="s">
        <v>720</v>
      </c>
      <c r="D694" s="50" t="s">
        <v>2616</v>
      </c>
      <c r="E694" s="51" t="s">
        <v>941</v>
      </c>
      <c r="F694" s="51" t="s">
        <v>949</v>
      </c>
      <c r="G694" s="51">
        <v>137</v>
      </c>
      <c r="H694" s="52">
        <v>75364</v>
      </c>
      <c r="I694" s="53">
        <v>13</v>
      </c>
      <c r="J694" s="54" t="s">
        <v>2884</v>
      </c>
    </row>
    <row r="695" spans="1:10" ht="24" customHeight="1">
      <c r="A695" s="49" t="s">
        <v>2591</v>
      </c>
      <c r="B695" s="50" t="s">
        <v>1705</v>
      </c>
      <c r="C695" s="49" t="s">
        <v>721</v>
      </c>
      <c r="D695" s="50" t="s">
        <v>2617</v>
      </c>
      <c r="E695" s="51" t="s">
        <v>941</v>
      </c>
      <c r="F695" s="51" t="s">
        <v>946</v>
      </c>
      <c r="G695" s="51">
        <v>33</v>
      </c>
      <c r="H695" s="52">
        <v>7100</v>
      </c>
      <c r="I695" s="53">
        <v>5</v>
      </c>
      <c r="J695" s="54" t="s">
        <v>947</v>
      </c>
    </row>
    <row r="696" spans="1:10" ht="24" customHeight="1">
      <c r="A696" s="49" t="s">
        <v>2591</v>
      </c>
      <c r="B696" s="50" t="s">
        <v>1705</v>
      </c>
      <c r="C696" s="49" t="s">
        <v>722</v>
      </c>
      <c r="D696" s="50" t="s">
        <v>2618</v>
      </c>
      <c r="E696" s="51" t="s">
        <v>941</v>
      </c>
      <c r="F696" s="51" t="s">
        <v>946</v>
      </c>
      <c r="G696" s="51">
        <v>33</v>
      </c>
      <c r="H696" s="52">
        <v>31700</v>
      </c>
      <c r="I696" s="53">
        <v>6</v>
      </c>
      <c r="J696" s="54" t="s">
        <v>2885</v>
      </c>
    </row>
    <row r="697" spans="1:10" ht="24" customHeight="1">
      <c r="A697" s="49" t="s">
        <v>2591</v>
      </c>
      <c r="B697" s="50" t="s">
        <v>1705</v>
      </c>
      <c r="C697" s="49" t="s">
        <v>723</v>
      </c>
      <c r="D697" s="50" t="s">
        <v>2619</v>
      </c>
      <c r="E697" s="51" t="s">
        <v>941</v>
      </c>
      <c r="F697" s="51" t="s">
        <v>946</v>
      </c>
      <c r="G697" s="51">
        <v>41</v>
      </c>
      <c r="H697" s="52">
        <v>29744</v>
      </c>
      <c r="I697" s="53">
        <v>5</v>
      </c>
      <c r="J697" s="54" t="s">
        <v>947</v>
      </c>
    </row>
    <row r="698" spans="1:10" ht="24" customHeight="1">
      <c r="A698" s="49" t="s">
        <v>2591</v>
      </c>
      <c r="B698" s="50" t="s">
        <v>1705</v>
      </c>
      <c r="C698" s="49" t="s">
        <v>724</v>
      </c>
      <c r="D698" s="50" t="s">
        <v>2620</v>
      </c>
      <c r="E698" s="51" t="s">
        <v>941</v>
      </c>
      <c r="F698" s="51" t="s">
        <v>946</v>
      </c>
      <c r="G698" s="51">
        <v>57</v>
      </c>
      <c r="H698" s="52">
        <v>40248</v>
      </c>
      <c r="I698" s="53">
        <v>6</v>
      </c>
      <c r="J698" s="54" t="s">
        <v>2885</v>
      </c>
    </row>
    <row r="699" spans="1:10" ht="24" customHeight="1">
      <c r="A699" s="49" t="s">
        <v>2591</v>
      </c>
      <c r="B699" s="50" t="s">
        <v>1705</v>
      </c>
      <c r="C699" s="49" t="s">
        <v>725</v>
      </c>
      <c r="D699" s="50" t="s">
        <v>2621</v>
      </c>
      <c r="E699" s="51" t="s">
        <v>941</v>
      </c>
      <c r="F699" s="51" t="s">
        <v>946</v>
      </c>
      <c r="G699" s="51">
        <v>33</v>
      </c>
      <c r="H699" s="52">
        <v>36300</v>
      </c>
      <c r="I699" s="53">
        <v>6</v>
      </c>
      <c r="J699" s="54" t="s">
        <v>2885</v>
      </c>
    </row>
    <row r="700" spans="1:10" ht="24" customHeight="1">
      <c r="A700" s="49" t="s">
        <v>2591</v>
      </c>
      <c r="B700" s="50" t="s">
        <v>1705</v>
      </c>
      <c r="C700" s="49" t="s">
        <v>726</v>
      </c>
      <c r="D700" s="50" t="s">
        <v>2622</v>
      </c>
      <c r="E700" s="51" t="s">
        <v>941</v>
      </c>
      <c r="F700" s="51" t="s">
        <v>946</v>
      </c>
      <c r="G700" s="51">
        <v>32</v>
      </c>
      <c r="H700" s="52">
        <v>36006</v>
      </c>
      <c r="I700" s="53">
        <v>6</v>
      </c>
      <c r="J700" s="54" t="s">
        <v>2885</v>
      </c>
    </row>
    <row r="701" spans="1:10" ht="24" customHeight="1">
      <c r="A701" s="49" t="s">
        <v>2591</v>
      </c>
      <c r="B701" s="50" t="s">
        <v>1705</v>
      </c>
      <c r="C701" s="49" t="s">
        <v>727</v>
      </c>
      <c r="D701" s="50" t="s">
        <v>2623</v>
      </c>
      <c r="E701" s="51" t="s">
        <v>941</v>
      </c>
      <c r="F701" s="51" t="s">
        <v>946</v>
      </c>
      <c r="G701" s="51">
        <v>34</v>
      </c>
      <c r="H701" s="52">
        <v>42489</v>
      </c>
      <c r="I701" s="53">
        <v>6</v>
      </c>
      <c r="J701" s="54" t="s">
        <v>2885</v>
      </c>
    </row>
    <row r="702" spans="1:10" ht="24" customHeight="1">
      <c r="A702" s="49" t="s">
        <v>2591</v>
      </c>
      <c r="B702" s="50" t="s">
        <v>1705</v>
      </c>
      <c r="C702" s="49" t="s">
        <v>728</v>
      </c>
      <c r="D702" s="50" t="s">
        <v>2624</v>
      </c>
      <c r="E702" s="51" t="s">
        <v>941</v>
      </c>
      <c r="F702" s="51" t="s">
        <v>946</v>
      </c>
      <c r="G702" s="51">
        <v>42</v>
      </c>
      <c r="H702" s="52">
        <v>12799</v>
      </c>
      <c r="I702" s="53">
        <v>5</v>
      </c>
      <c r="J702" s="54" t="s">
        <v>947</v>
      </c>
    </row>
    <row r="703" spans="1:10" ht="24" customHeight="1">
      <c r="A703" s="49" t="s">
        <v>2591</v>
      </c>
      <c r="B703" s="50" t="s">
        <v>1705</v>
      </c>
      <c r="C703" s="49" t="s">
        <v>729</v>
      </c>
      <c r="D703" s="50" t="s">
        <v>2944</v>
      </c>
      <c r="E703" s="51" t="s">
        <v>941</v>
      </c>
      <c r="F703" s="51" t="s">
        <v>946</v>
      </c>
      <c r="G703" s="51">
        <v>29</v>
      </c>
      <c r="H703" s="52">
        <v>28135</v>
      </c>
      <c r="I703" s="53">
        <v>5</v>
      </c>
      <c r="J703" s="54" t="s">
        <v>947</v>
      </c>
    </row>
    <row r="704" spans="1:10" ht="24" customHeight="1">
      <c r="A704" s="49" t="s">
        <v>2591</v>
      </c>
      <c r="B704" s="50" t="s">
        <v>1705</v>
      </c>
      <c r="C704" s="49" t="s">
        <v>730</v>
      </c>
      <c r="D704" s="50" t="s">
        <v>2625</v>
      </c>
      <c r="E704" s="51" t="s">
        <v>941</v>
      </c>
      <c r="F704" s="51" t="s">
        <v>968</v>
      </c>
      <c r="G704" s="51">
        <v>10</v>
      </c>
      <c r="H704" s="52">
        <v>26074</v>
      </c>
      <c r="I704" s="53">
        <v>4</v>
      </c>
      <c r="J704" s="54" t="s">
        <v>1080</v>
      </c>
    </row>
    <row r="705" spans="1:10" ht="24" customHeight="1">
      <c r="A705" s="49" t="s">
        <v>2591</v>
      </c>
      <c r="B705" s="50" t="s">
        <v>1705</v>
      </c>
      <c r="C705" s="49" t="s">
        <v>731</v>
      </c>
      <c r="D705" s="50" t="s">
        <v>2626</v>
      </c>
      <c r="E705" s="51" t="s">
        <v>941</v>
      </c>
      <c r="F705" s="51" t="s">
        <v>946</v>
      </c>
      <c r="G705" s="51">
        <v>30</v>
      </c>
      <c r="H705" s="52">
        <v>16756</v>
      </c>
      <c r="I705" s="53">
        <v>5</v>
      </c>
      <c r="J705" s="54" t="s">
        <v>947</v>
      </c>
    </row>
    <row r="706" spans="1:10" ht="24" customHeight="1">
      <c r="A706" s="49" t="s">
        <v>2591</v>
      </c>
      <c r="B706" s="50" t="s">
        <v>1705</v>
      </c>
      <c r="C706" s="49" t="s">
        <v>732</v>
      </c>
      <c r="D706" s="50" t="s">
        <v>2627</v>
      </c>
      <c r="E706" s="51" t="s">
        <v>941</v>
      </c>
      <c r="F706" s="51" t="s">
        <v>968</v>
      </c>
      <c r="G706" s="51">
        <v>10</v>
      </c>
      <c r="H706" s="52">
        <v>14520</v>
      </c>
      <c r="I706" s="53">
        <v>2</v>
      </c>
      <c r="J706" s="54" t="s">
        <v>969</v>
      </c>
    </row>
    <row r="707" spans="1:10" ht="24" customHeight="1">
      <c r="A707" s="49" t="s">
        <v>2591</v>
      </c>
      <c r="B707" s="50" t="s">
        <v>1728</v>
      </c>
      <c r="C707" s="49" t="s">
        <v>733</v>
      </c>
      <c r="D707" s="50" t="s">
        <v>2628</v>
      </c>
      <c r="E707" s="51" t="s">
        <v>974</v>
      </c>
      <c r="F707" s="51" t="s">
        <v>1001</v>
      </c>
      <c r="G707" s="51">
        <v>419</v>
      </c>
      <c r="H707" s="52">
        <v>100266</v>
      </c>
      <c r="I707" s="53">
        <v>17</v>
      </c>
      <c r="J707" s="54" t="s">
        <v>1002</v>
      </c>
    </row>
    <row r="708" spans="1:10" ht="24" customHeight="1">
      <c r="A708" s="49" t="s">
        <v>2591</v>
      </c>
      <c r="B708" s="50" t="s">
        <v>1728</v>
      </c>
      <c r="C708" s="49" t="s">
        <v>734</v>
      </c>
      <c r="D708" s="50" t="s">
        <v>2629</v>
      </c>
      <c r="E708" s="51" t="s">
        <v>941</v>
      </c>
      <c r="F708" s="51" t="s">
        <v>946</v>
      </c>
      <c r="G708" s="51">
        <v>38</v>
      </c>
      <c r="H708" s="52">
        <v>31342</v>
      </c>
      <c r="I708" s="53">
        <v>6</v>
      </c>
      <c r="J708" s="54" t="s">
        <v>2885</v>
      </c>
    </row>
    <row r="709" spans="1:10" ht="24" customHeight="1">
      <c r="A709" s="49" t="s">
        <v>2591</v>
      </c>
      <c r="B709" s="50" t="s">
        <v>1728</v>
      </c>
      <c r="C709" s="49" t="s">
        <v>735</v>
      </c>
      <c r="D709" s="50" t="s">
        <v>2630</v>
      </c>
      <c r="E709" s="51" t="s">
        <v>941</v>
      </c>
      <c r="F709" s="51" t="s">
        <v>946</v>
      </c>
      <c r="G709" s="51">
        <v>43</v>
      </c>
      <c r="H709" s="52">
        <v>38004</v>
      </c>
      <c r="I709" s="53">
        <v>6</v>
      </c>
      <c r="J709" s="54" t="s">
        <v>2885</v>
      </c>
    </row>
    <row r="710" spans="1:10" ht="24" customHeight="1">
      <c r="A710" s="49" t="s">
        <v>2591</v>
      </c>
      <c r="B710" s="50" t="s">
        <v>1728</v>
      </c>
      <c r="C710" s="49" t="s">
        <v>736</v>
      </c>
      <c r="D710" s="50" t="s">
        <v>2631</v>
      </c>
      <c r="E710" s="51" t="s">
        <v>941</v>
      </c>
      <c r="F710" s="51" t="s">
        <v>946</v>
      </c>
      <c r="G710" s="51">
        <v>30</v>
      </c>
      <c r="H710" s="52">
        <v>20098</v>
      </c>
      <c r="I710" s="53">
        <v>5</v>
      </c>
      <c r="J710" s="54" t="s">
        <v>947</v>
      </c>
    </row>
    <row r="711" spans="1:10" ht="24" customHeight="1">
      <c r="A711" s="49" t="s">
        <v>2591</v>
      </c>
      <c r="B711" s="50" t="s">
        <v>1728</v>
      </c>
      <c r="C711" s="49" t="s">
        <v>737</v>
      </c>
      <c r="D711" s="50" t="s">
        <v>2632</v>
      </c>
      <c r="E711" s="51" t="s">
        <v>941</v>
      </c>
      <c r="F711" s="51" t="s">
        <v>946</v>
      </c>
      <c r="G711" s="51">
        <v>30</v>
      </c>
      <c r="H711" s="52">
        <v>29783</v>
      </c>
      <c r="I711" s="53">
        <v>5</v>
      </c>
      <c r="J711" s="54" t="s">
        <v>947</v>
      </c>
    </row>
    <row r="712" spans="1:10" ht="24" customHeight="1">
      <c r="A712" s="49" t="s">
        <v>2591</v>
      </c>
      <c r="B712" s="50" t="s">
        <v>1728</v>
      </c>
      <c r="C712" s="49" t="s">
        <v>738</v>
      </c>
      <c r="D712" s="50" t="s">
        <v>2633</v>
      </c>
      <c r="E712" s="51" t="s">
        <v>941</v>
      </c>
      <c r="F712" s="51" t="s">
        <v>946</v>
      </c>
      <c r="G712" s="51">
        <v>55</v>
      </c>
      <c r="H712" s="52">
        <v>36327</v>
      </c>
      <c r="I712" s="53">
        <v>6</v>
      </c>
      <c r="J712" s="54" t="s">
        <v>2885</v>
      </c>
    </row>
    <row r="713" spans="1:10" ht="24" customHeight="1">
      <c r="A713" s="49" t="s">
        <v>2591</v>
      </c>
      <c r="B713" s="50" t="s">
        <v>1728</v>
      </c>
      <c r="C713" s="49" t="s">
        <v>739</v>
      </c>
      <c r="D713" s="50" t="s">
        <v>2634</v>
      </c>
      <c r="E713" s="51" t="s">
        <v>941</v>
      </c>
      <c r="F713" s="51" t="s">
        <v>946</v>
      </c>
      <c r="G713" s="51">
        <v>35</v>
      </c>
      <c r="H713" s="52">
        <v>27204</v>
      </c>
      <c r="I713" s="53">
        <v>5</v>
      </c>
      <c r="J713" s="54" t="s">
        <v>947</v>
      </c>
    </row>
    <row r="714" spans="1:10" ht="24" customHeight="1">
      <c r="A714" s="49" t="s">
        <v>2591</v>
      </c>
      <c r="B714" s="50" t="s">
        <v>1736</v>
      </c>
      <c r="C714" s="49" t="s">
        <v>740</v>
      </c>
      <c r="D714" s="50" t="s">
        <v>2635</v>
      </c>
      <c r="E714" s="51" t="s">
        <v>2898</v>
      </c>
      <c r="F714" s="51" t="s">
        <v>938</v>
      </c>
      <c r="G714" s="51">
        <v>1188</v>
      </c>
      <c r="H714" s="52">
        <v>43137</v>
      </c>
      <c r="I714" s="53">
        <v>20</v>
      </c>
      <c r="J714" s="54" t="s">
        <v>1083</v>
      </c>
    </row>
    <row r="715" spans="1:10" ht="24" customHeight="1">
      <c r="A715" s="49" t="s">
        <v>2591</v>
      </c>
      <c r="B715" s="50" t="s">
        <v>1736</v>
      </c>
      <c r="C715" s="49" t="s">
        <v>741</v>
      </c>
      <c r="D715" s="50" t="s">
        <v>2636</v>
      </c>
      <c r="E715" s="51" t="s">
        <v>941</v>
      </c>
      <c r="F715" s="51" t="s">
        <v>946</v>
      </c>
      <c r="G715" s="51">
        <v>60</v>
      </c>
      <c r="H715" s="52">
        <v>53586</v>
      </c>
      <c r="I715" s="53">
        <v>6</v>
      </c>
      <c r="J715" s="54" t="s">
        <v>2885</v>
      </c>
    </row>
    <row r="716" spans="1:10" ht="24" customHeight="1">
      <c r="A716" s="49" t="s">
        <v>2591</v>
      </c>
      <c r="B716" s="50" t="s">
        <v>1736</v>
      </c>
      <c r="C716" s="49" t="s">
        <v>742</v>
      </c>
      <c r="D716" s="50" t="s">
        <v>2637</v>
      </c>
      <c r="E716" s="51" t="s">
        <v>941</v>
      </c>
      <c r="F716" s="51" t="s">
        <v>946</v>
      </c>
      <c r="G716" s="51">
        <v>30</v>
      </c>
      <c r="H716" s="52">
        <v>28969</v>
      </c>
      <c r="I716" s="53">
        <v>5</v>
      </c>
      <c r="J716" s="54" t="s">
        <v>947</v>
      </c>
    </row>
    <row r="717" spans="1:10" ht="24" customHeight="1">
      <c r="A717" s="49" t="s">
        <v>2591</v>
      </c>
      <c r="B717" s="50" t="s">
        <v>1736</v>
      </c>
      <c r="C717" s="49" t="s">
        <v>743</v>
      </c>
      <c r="D717" s="50" t="s">
        <v>2638</v>
      </c>
      <c r="E717" s="51" t="s">
        <v>941</v>
      </c>
      <c r="F717" s="51" t="s">
        <v>946</v>
      </c>
      <c r="G717" s="51">
        <v>70</v>
      </c>
      <c r="H717" s="52">
        <v>78461</v>
      </c>
      <c r="I717" s="53">
        <v>7</v>
      </c>
      <c r="J717" s="54" t="s">
        <v>956</v>
      </c>
    </row>
    <row r="718" spans="1:10" ht="24" customHeight="1">
      <c r="A718" s="49" t="s">
        <v>2591</v>
      </c>
      <c r="B718" s="50" t="s">
        <v>1736</v>
      </c>
      <c r="C718" s="49" t="s">
        <v>744</v>
      </c>
      <c r="D718" s="50" t="s">
        <v>2639</v>
      </c>
      <c r="E718" s="51" t="s">
        <v>941</v>
      </c>
      <c r="F718" s="51" t="s">
        <v>946</v>
      </c>
      <c r="G718" s="51">
        <v>80</v>
      </c>
      <c r="H718" s="52">
        <v>61142</v>
      </c>
      <c r="I718" s="53">
        <v>7</v>
      </c>
      <c r="J718" s="54" t="s">
        <v>956</v>
      </c>
    </row>
    <row r="719" spans="1:10" ht="24" customHeight="1">
      <c r="A719" s="49" t="s">
        <v>2591</v>
      </c>
      <c r="B719" s="50" t="s">
        <v>1736</v>
      </c>
      <c r="C719" s="49" t="s">
        <v>745</v>
      </c>
      <c r="D719" s="50" t="s">
        <v>2640</v>
      </c>
      <c r="E719" s="51" t="s">
        <v>941</v>
      </c>
      <c r="F719" s="51" t="s">
        <v>946</v>
      </c>
      <c r="G719" s="51">
        <v>43</v>
      </c>
      <c r="H719" s="52">
        <v>45410</v>
      </c>
      <c r="I719" s="53">
        <v>6</v>
      </c>
      <c r="J719" s="54" t="s">
        <v>2885</v>
      </c>
    </row>
    <row r="720" spans="1:10" ht="24" customHeight="1">
      <c r="A720" s="49" t="s">
        <v>2591</v>
      </c>
      <c r="B720" s="50" t="s">
        <v>1736</v>
      </c>
      <c r="C720" s="49" t="s">
        <v>746</v>
      </c>
      <c r="D720" s="50" t="s">
        <v>2641</v>
      </c>
      <c r="E720" s="51" t="s">
        <v>941</v>
      </c>
      <c r="F720" s="51" t="s">
        <v>946</v>
      </c>
      <c r="G720" s="51">
        <v>60</v>
      </c>
      <c r="H720" s="52">
        <v>56575</v>
      </c>
      <c r="I720" s="53">
        <v>6</v>
      </c>
      <c r="J720" s="54" t="s">
        <v>2885</v>
      </c>
    </row>
    <row r="721" spans="1:10" ht="24" customHeight="1">
      <c r="A721" s="49" t="s">
        <v>2591</v>
      </c>
      <c r="B721" s="50" t="s">
        <v>1736</v>
      </c>
      <c r="C721" s="49" t="s">
        <v>747</v>
      </c>
      <c r="D721" s="50" t="s">
        <v>2642</v>
      </c>
      <c r="E721" s="51" t="s">
        <v>941</v>
      </c>
      <c r="F721" s="51" t="s">
        <v>946</v>
      </c>
      <c r="G721" s="51">
        <v>48</v>
      </c>
      <c r="H721" s="52">
        <v>73370</v>
      </c>
      <c r="I721" s="53">
        <v>7</v>
      </c>
      <c r="J721" s="54" t="s">
        <v>956</v>
      </c>
    </row>
    <row r="722" spans="1:10" ht="24" customHeight="1">
      <c r="A722" s="49" t="s">
        <v>2591</v>
      </c>
      <c r="B722" s="50" t="s">
        <v>1736</v>
      </c>
      <c r="C722" s="49" t="s">
        <v>748</v>
      </c>
      <c r="D722" s="50" t="s">
        <v>2643</v>
      </c>
      <c r="E722" s="51" t="s">
        <v>941</v>
      </c>
      <c r="F722" s="51" t="s">
        <v>949</v>
      </c>
      <c r="G722" s="51">
        <v>135</v>
      </c>
      <c r="H722" s="52">
        <v>90954</v>
      </c>
      <c r="I722" s="53">
        <v>13</v>
      </c>
      <c r="J722" s="54" t="s">
        <v>2884</v>
      </c>
    </row>
    <row r="723" spans="1:10" ht="24" customHeight="1">
      <c r="A723" s="49" t="s">
        <v>2591</v>
      </c>
      <c r="B723" s="50" t="s">
        <v>1736</v>
      </c>
      <c r="C723" s="49" t="s">
        <v>749</v>
      </c>
      <c r="D723" s="50" t="s">
        <v>2644</v>
      </c>
      <c r="E723" s="51" t="s">
        <v>941</v>
      </c>
      <c r="F723" s="51" t="s">
        <v>946</v>
      </c>
      <c r="G723" s="51">
        <v>41</v>
      </c>
      <c r="H723" s="52">
        <v>31333</v>
      </c>
      <c r="I723" s="53">
        <v>6</v>
      </c>
      <c r="J723" s="54" t="s">
        <v>2885</v>
      </c>
    </row>
    <row r="724" spans="1:10" ht="24" customHeight="1">
      <c r="A724" s="49" t="s">
        <v>2591</v>
      </c>
      <c r="B724" s="50" t="s">
        <v>1736</v>
      </c>
      <c r="C724" s="49" t="s">
        <v>750</v>
      </c>
      <c r="D724" s="50" t="s">
        <v>2645</v>
      </c>
      <c r="E724" s="51" t="s">
        <v>941</v>
      </c>
      <c r="F724" s="51" t="s">
        <v>946</v>
      </c>
      <c r="G724" s="51">
        <v>60</v>
      </c>
      <c r="H724" s="52">
        <v>62509</v>
      </c>
      <c r="I724" s="53">
        <v>7</v>
      </c>
      <c r="J724" s="54" t="s">
        <v>956</v>
      </c>
    </row>
    <row r="725" spans="1:10" ht="24" customHeight="1">
      <c r="A725" s="49" t="s">
        <v>2591</v>
      </c>
      <c r="B725" s="50" t="s">
        <v>1736</v>
      </c>
      <c r="C725" s="49" t="s">
        <v>751</v>
      </c>
      <c r="D725" s="50" t="s">
        <v>2646</v>
      </c>
      <c r="E725" s="51" t="s">
        <v>974</v>
      </c>
      <c r="F725" s="51" t="s">
        <v>975</v>
      </c>
      <c r="G725" s="51">
        <v>209</v>
      </c>
      <c r="H725" s="52">
        <v>108020</v>
      </c>
      <c r="I725" s="53">
        <v>15</v>
      </c>
      <c r="J725" s="54" t="s">
        <v>2887</v>
      </c>
    </row>
    <row r="726" spans="1:10" ht="24" customHeight="1">
      <c r="A726" s="49" t="s">
        <v>2591</v>
      </c>
      <c r="B726" s="50" t="s">
        <v>1736</v>
      </c>
      <c r="C726" s="49" t="s">
        <v>752</v>
      </c>
      <c r="D726" s="50" t="s">
        <v>2647</v>
      </c>
      <c r="E726" s="51" t="s">
        <v>941</v>
      </c>
      <c r="F726" s="51" t="s">
        <v>949</v>
      </c>
      <c r="G726" s="51">
        <v>120</v>
      </c>
      <c r="H726" s="52">
        <v>96711</v>
      </c>
      <c r="I726" s="53">
        <v>13</v>
      </c>
      <c r="J726" s="54" t="s">
        <v>2884</v>
      </c>
    </row>
    <row r="727" spans="1:10" ht="24" customHeight="1">
      <c r="A727" s="49" t="s">
        <v>2591</v>
      </c>
      <c r="B727" s="50" t="s">
        <v>1736</v>
      </c>
      <c r="C727" s="49" t="s">
        <v>753</v>
      </c>
      <c r="D727" s="50" t="s">
        <v>2648</v>
      </c>
      <c r="E727" s="51" t="s">
        <v>941</v>
      </c>
      <c r="F727" s="51" t="s">
        <v>946</v>
      </c>
      <c r="G727" s="51">
        <v>30</v>
      </c>
      <c r="H727" s="52">
        <v>24604</v>
      </c>
      <c r="I727" s="53">
        <v>5</v>
      </c>
      <c r="J727" s="54" t="s">
        <v>947</v>
      </c>
    </row>
    <row r="728" spans="1:10" ht="24" customHeight="1">
      <c r="A728" s="49" t="s">
        <v>2591</v>
      </c>
      <c r="B728" s="50" t="s">
        <v>1736</v>
      </c>
      <c r="C728" s="49" t="s">
        <v>754</v>
      </c>
      <c r="D728" s="50" t="s">
        <v>2649</v>
      </c>
      <c r="E728" s="51" t="s">
        <v>941</v>
      </c>
      <c r="F728" s="51" t="s">
        <v>946</v>
      </c>
      <c r="G728" s="51">
        <v>34</v>
      </c>
      <c r="H728" s="52">
        <v>37011</v>
      </c>
      <c r="I728" s="53">
        <v>6</v>
      </c>
      <c r="J728" s="54" t="s">
        <v>2885</v>
      </c>
    </row>
    <row r="729" spans="1:10" ht="24" customHeight="1">
      <c r="A729" s="49" t="s">
        <v>2591</v>
      </c>
      <c r="B729" s="50" t="s">
        <v>1736</v>
      </c>
      <c r="C729" s="49" t="s">
        <v>755</v>
      </c>
      <c r="D729" s="50" t="s">
        <v>2650</v>
      </c>
      <c r="E729" s="51" t="s">
        <v>941</v>
      </c>
      <c r="F729" s="51" t="s">
        <v>946</v>
      </c>
      <c r="G729" s="51">
        <v>35</v>
      </c>
      <c r="H729" s="52">
        <v>40894</v>
      </c>
      <c r="I729" s="53">
        <v>6</v>
      </c>
      <c r="J729" s="54" t="s">
        <v>2885</v>
      </c>
    </row>
    <row r="730" spans="1:10" ht="24" customHeight="1">
      <c r="A730" s="49" t="s">
        <v>2591</v>
      </c>
      <c r="B730" s="50" t="s">
        <v>1736</v>
      </c>
      <c r="C730" s="49" t="s">
        <v>756</v>
      </c>
      <c r="D730" s="50" t="s">
        <v>2651</v>
      </c>
      <c r="E730" s="51" t="s">
        <v>941</v>
      </c>
      <c r="F730" s="51" t="s">
        <v>946</v>
      </c>
      <c r="G730" s="51">
        <v>28</v>
      </c>
      <c r="H730" s="52">
        <v>20259</v>
      </c>
      <c r="I730" s="53">
        <v>5</v>
      </c>
      <c r="J730" s="54" t="s">
        <v>947</v>
      </c>
    </row>
    <row r="731" spans="1:10" ht="24" customHeight="1">
      <c r="A731" s="49" t="s">
        <v>2591</v>
      </c>
      <c r="B731" s="50" t="s">
        <v>1736</v>
      </c>
      <c r="C731" s="49" t="s">
        <v>757</v>
      </c>
      <c r="D731" s="50" t="s">
        <v>2652</v>
      </c>
      <c r="E731" s="51" t="s">
        <v>941</v>
      </c>
      <c r="F731" s="51" t="s">
        <v>946</v>
      </c>
      <c r="G731" s="51">
        <v>37</v>
      </c>
      <c r="H731" s="52">
        <v>42181</v>
      </c>
      <c r="I731" s="53">
        <v>6</v>
      </c>
      <c r="J731" s="54" t="s">
        <v>2885</v>
      </c>
    </row>
    <row r="732" spans="1:10" ht="24" customHeight="1">
      <c r="A732" s="49" t="s">
        <v>2591</v>
      </c>
      <c r="B732" s="50" t="s">
        <v>1736</v>
      </c>
      <c r="C732" s="49" t="s">
        <v>758</v>
      </c>
      <c r="D732" s="50" t="s">
        <v>2653</v>
      </c>
      <c r="E732" s="51" t="s">
        <v>941</v>
      </c>
      <c r="F732" s="51" t="s">
        <v>946</v>
      </c>
      <c r="G732" s="51">
        <v>25</v>
      </c>
      <c r="H732" s="52">
        <v>22690</v>
      </c>
      <c r="I732" s="53">
        <v>5</v>
      </c>
      <c r="J732" s="54" t="s">
        <v>947</v>
      </c>
    </row>
    <row r="733" spans="1:10" ht="24" customHeight="1">
      <c r="A733" s="49" t="s">
        <v>2591</v>
      </c>
      <c r="B733" s="50" t="s">
        <v>1736</v>
      </c>
      <c r="C733" s="49" t="s">
        <v>759</v>
      </c>
      <c r="D733" s="50" t="s">
        <v>2945</v>
      </c>
      <c r="E733" s="51" t="s">
        <v>974</v>
      </c>
      <c r="F733" s="51" t="s">
        <v>975</v>
      </c>
      <c r="G733" s="51">
        <v>322</v>
      </c>
      <c r="H733" s="52">
        <v>133399</v>
      </c>
      <c r="I733" s="53">
        <v>15</v>
      </c>
      <c r="J733" s="54" t="s">
        <v>2887</v>
      </c>
    </row>
    <row r="734" spans="1:10" ht="24" customHeight="1">
      <c r="A734" s="49" t="s">
        <v>2591</v>
      </c>
      <c r="B734" s="50" t="s">
        <v>1736</v>
      </c>
      <c r="C734" s="49" t="s">
        <v>760</v>
      </c>
      <c r="D734" s="50" t="s">
        <v>2946</v>
      </c>
      <c r="E734" s="51" t="s">
        <v>974</v>
      </c>
      <c r="F734" s="51" t="s">
        <v>1001</v>
      </c>
      <c r="G734" s="51">
        <v>174</v>
      </c>
      <c r="H734" s="52">
        <v>101889</v>
      </c>
      <c r="I734" s="53">
        <v>16</v>
      </c>
      <c r="J734" s="54" t="s">
        <v>1040</v>
      </c>
    </row>
    <row r="735" spans="1:10" ht="24" customHeight="1">
      <c r="A735" s="49" t="s">
        <v>2591</v>
      </c>
      <c r="B735" s="50" t="s">
        <v>1736</v>
      </c>
      <c r="C735" s="49" t="s">
        <v>761</v>
      </c>
      <c r="D735" s="50" t="s">
        <v>2654</v>
      </c>
      <c r="E735" s="51" t="s">
        <v>941</v>
      </c>
      <c r="F735" s="51" t="s">
        <v>968</v>
      </c>
      <c r="G735" s="51">
        <v>11</v>
      </c>
      <c r="H735" s="52">
        <v>26175</v>
      </c>
      <c r="I735" s="53">
        <v>4</v>
      </c>
      <c r="J735" s="54" t="s">
        <v>1080</v>
      </c>
    </row>
    <row r="736" spans="1:10" ht="24" customHeight="1">
      <c r="A736" s="49" t="s">
        <v>2591</v>
      </c>
      <c r="B736" s="50" t="s">
        <v>1736</v>
      </c>
      <c r="C736" s="49" t="s">
        <v>762</v>
      </c>
      <c r="D736" s="50" t="s">
        <v>2655</v>
      </c>
      <c r="E736" s="51" t="s">
        <v>941</v>
      </c>
      <c r="F736" s="51" t="s">
        <v>968</v>
      </c>
      <c r="G736" s="51">
        <v>10</v>
      </c>
      <c r="H736" s="52">
        <v>20533</v>
      </c>
      <c r="I736" s="51">
        <v>3</v>
      </c>
      <c r="J736" s="57" t="s">
        <v>1017</v>
      </c>
    </row>
    <row r="737" spans="1:10" ht="24" customHeight="1">
      <c r="A737" s="49" t="s">
        <v>2591</v>
      </c>
      <c r="B737" s="50" t="s">
        <v>1736</v>
      </c>
      <c r="C737" s="49" t="s">
        <v>763</v>
      </c>
      <c r="D737" s="50" t="s">
        <v>2656</v>
      </c>
      <c r="E737" s="51" t="s">
        <v>941</v>
      </c>
      <c r="F737" s="51" t="s">
        <v>968</v>
      </c>
      <c r="G737" s="51">
        <v>10</v>
      </c>
      <c r="H737" s="52">
        <v>22989</v>
      </c>
      <c r="I737" s="51">
        <v>3</v>
      </c>
      <c r="J737" s="57" t="s">
        <v>1017</v>
      </c>
    </row>
    <row r="738" spans="1:10" ht="24" customHeight="1">
      <c r="A738" s="49" t="s">
        <v>2591</v>
      </c>
      <c r="B738" s="50" t="s">
        <v>1736</v>
      </c>
      <c r="C738" s="49" t="s">
        <v>764</v>
      </c>
      <c r="D738" s="50" t="s">
        <v>2657</v>
      </c>
      <c r="E738" s="51" t="s">
        <v>941</v>
      </c>
      <c r="F738" s="51" t="s">
        <v>968</v>
      </c>
      <c r="G738" s="51">
        <v>10</v>
      </c>
      <c r="H738" s="52">
        <v>24684</v>
      </c>
      <c r="I738" s="51">
        <v>3</v>
      </c>
      <c r="J738" s="57" t="s">
        <v>1017</v>
      </c>
    </row>
    <row r="739" spans="1:10" ht="24" customHeight="1">
      <c r="A739" s="49" t="s">
        <v>2591</v>
      </c>
      <c r="B739" s="50" t="s">
        <v>1736</v>
      </c>
      <c r="C739" s="49" t="s">
        <v>765</v>
      </c>
      <c r="D739" s="50" t="s">
        <v>2658</v>
      </c>
      <c r="E739" s="51" t="s">
        <v>941</v>
      </c>
      <c r="F739" s="51" t="s">
        <v>968</v>
      </c>
      <c r="G739" s="51">
        <v>10</v>
      </c>
      <c r="H739" s="52">
        <v>20878</v>
      </c>
      <c r="I739" s="51">
        <v>3</v>
      </c>
      <c r="J739" s="57" t="s">
        <v>1017</v>
      </c>
    </row>
    <row r="740" spans="1:10" ht="24" customHeight="1">
      <c r="A740" s="49" t="s">
        <v>2659</v>
      </c>
      <c r="B740" s="50" t="s">
        <v>1763</v>
      </c>
      <c r="C740" s="49" t="s">
        <v>766</v>
      </c>
      <c r="D740" s="50" t="s">
        <v>2660</v>
      </c>
      <c r="E740" s="51" t="s">
        <v>974</v>
      </c>
      <c r="F740" s="51" t="s">
        <v>1001</v>
      </c>
      <c r="G740" s="51">
        <v>341</v>
      </c>
      <c r="H740" s="52">
        <v>89611</v>
      </c>
      <c r="I740" s="53">
        <v>16</v>
      </c>
      <c r="J740" s="54" t="s">
        <v>1040</v>
      </c>
    </row>
    <row r="741" spans="1:10" ht="24" customHeight="1">
      <c r="A741" s="49" t="s">
        <v>2659</v>
      </c>
      <c r="B741" s="50" t="s">
        <v>1763</v>
      </c>
      <c r="C741" s="49" t="s">
        <v>767</v>
      </c>
      <c r="D741" s="50" t="s">
        <v>2661</v>
      </c>
      <c r="E741" s="51" t="s">
        <v>941</v>
      </c>
      <c r="F741" s="51" t="s">
        <v>946</v>
      </c>
      <c r="G741" s="51">
        <v>45</v>
      </c>
      <c r="H741" s="52">
        <v>53707</v>
      </c>
      <c r="I741" s="53">
        <v>6</v>
      </c>
      <c r="J741" s="54" t="s">
        <v>2885</v>
      </c>
    </row>
    <row r="742" spans="1:10" ht="24" customHeight="1">
      <c r="A742" s="49" t="s">
        <v>2659</v>
      </c>
      <c r="B742" s="50" t="s">
        <v>1763</v>
      </c>
      <c r="C742" s="49" t="s">
        <v>768</v>
      </c>
      <c r="D742" s="50" t="s">
        <v>2662</v>
      </c>
      <c r="E742" s="51" t="s">
        <v>941</v>
      </c>
      <c r="F742" s="51" t="s">
        <v>968</v>
      </c>
      <c r="G742" s="51">
        <v>30</v>
      </c>
      <c r="H742" s="52">
        <v>27750</v>
      </c>
      <c r="I742" s="53">
        <v>4</v>
      </c>
      <c r="J742" s="54" t="s">
        <v>1080</v>
      </c>
    </row>
    <row r="743" spans="1:10" ht="24" customHeight="1">
      <c r="A743" s="49" t="s">
        <v>2659</v>
      </c>
      <c r="B743" s="50" t="s">
        <v>1763</v>
      </c>
      <c r="C743" s="49" t="s">
        <v>769</v>
      </c>
      <c r="D743" s="50" t="s">
        <v>2663</v>
      </c>
      <c r="E743" s="51" t="s">
        <v>941</v>
      </c>
      <c r="F743" s="51" t="s">
        <v>946</v>
      </c>
      <c r="G743" s="51">
        <v>85</v>
      </c>
      <c r="H743" s="52">
        <v>63221</v>
      </c>
      <c r="I743" s="53">
        <v>7</v>
      </c>
      <c r="J743" s="54" t="s">
        <v>956</v>
      </c>
    </row>
    <row r="744" spans="1:10" ht="24" customHeight="1">
      <c r="A744" s="49" t="s">
        <v>2659</v>
      </c>
      <c r="B744" s="50" t="s">
        <v>1763</v>
      </c>
      <c r="C744" s="49" t="s">
        <v>770</v>
      </c>
      <c r="D744" s="50" t="s">
        <v>2664</v>
      </c>
      <c r="E744" s="51" t="s">
        <v>941</v>
      </c>
      <c r="F744" s="51" t="s">
        <v>946</v>
      </c>
      <c r="G744" s="51">
        <v>85</v>
      </c>
      <c r="H744" s="52">
        <v>49856</v>
      </c>
      <c r="I744" s="53">
        <v>6</v>
      </c>
      <c r="J744" s="54" t="s">
        <v>2885</v>
      </c>
    </row>
    <row r="745" spans="1:10" ht="24" customHeight="1">
      <c r="A745" s="49" t="s">
        <v>2659</v>
      </c>
      <c r="B745" s="50" t="s">
        <v>1763</v>
      </c>
      <c r="C745" s="49" t="s">
        <v>771</v>
      </c>
      <c r="D745" s="50" t="s">
        <v>2665</v>
      </c>
      <c r="E745" s="51" t="s">
        <v>941</v>
      </c>
      <c r="F745" s="51" t="s">
        <v>946</v>
      </c>
      <c r="G745" s="51">
        <v>45</v>
      </c>
      <c r="H745" s="52">
        <v>30203</v>
      </c>
      <c r="I745" s="53">
        <v>6</v>
      </c>
      <c r="J745" s="54" t="s">
        <v>2885</v>
      </c>
    </row>
    <row r="746" spans="1:10" ht="24" customHeight="1">
      <c r="A746" s="49" t="s">
        <v>2659</v>
      </c>
      <c r="B746" s="50" t="s">
        <v>1763</v>
      </c>
      <c r="C746" s="49" t="s">
        <v>772</v>
      </c>
      <c r="D746" s="50" t="s">
        <v>2666</v>
      </c>
      <c r="E746" s="51" t="s">
        <v>941</v>
      </c>
      <c r="F746" s="51" t="s">
        <v>946</v>
      </c>
      <c r="G746" s="51">
        <v>30</v>
      </c>
      <c r="H746" s="52">
        <v>19704</v>
      </c>
      <c r="I746" s="53">
        <v>5</v>
      </c>
      <c r="J746" s="54" t="s">
        <v>947</v>
      </c>
    </row>
    <row r="747" spans="1:10" ht="24" customHeight="1">
      <c r="A747" s="49" t="s">
        <v>2659</v>
      </c>
      <c r="B747" s="50" t="s">
        <v>1763</v>
      </c>
      <c r="C747" s="49" t="s">
        <v>773</v>
      </c>
      <c r="D747" s="50" t="s">
        <v>2667</v>
      </c>
      <c r="E747" s="51" t="s">
        <v>941</v>
      </c>
      <c r="F747" s="51" t="s">
        <v>946</v>
      </c>
      <c r="G747" s="51">
        <v>45</v>
      </c>
      <c r="H747" s="52">
        <v>49807</v>
      </c>
      <c r="I747" s="53">
        <v>6</v>
      </c>
      <c r="J747" s="54" t="s">
        <v>2885</v>
      </c>
    </row>
    <row r="748" spans="1:10" ht="24" customHeight="1">
      <c r="A748" s="49" t="s">
        <v>2659</v>
      </c>
      <c r="B748" s="50" t="s">
        <v>1763</v>
      </c>
      <c r="C748" s="49" t="s">
        <v>774</v>
      </c>
      <c r="D748" s="50" t="s">
        <v>2668</v>
      </c>
      <c r="E748" s="51" t="s">
        <v>941</v>
      </c>
      <c r="F748" s="51" t="s">
        <v>968</v>
      </c>
      <c r="G748" s="51">
        <v>10</v>
      </c>
      <c r="H748" s="52">
        <v>1537</v>
      </c>
      <c r="I748" s="53">
        <v>2</v>
      </c>
      <c r="J748" s="54" t="s">
        <v>969</v>
      </c>
    </row>
    <row r="749" spans="1:10" ht="24" customHeight="1">
      <c r="A749" s="49" t="s">
        <v>2659</v>
      </c>
      <c r="B749" s="50" t="s">
        <v>1773</v>
      </c>
      <c r="C749" s="49" t="s">
        <v>775</v>
      </c>
      <c r="D749" s="50" t="s">
        <v>2669</v>
      </c>
      <c r="E749" s="51" t="s">
        <v>974</v>
      </c>
      <c r="F749" s="51" t="s">
        <v>1001</v>
      </c>
      <c r="G749" s="51">
        <v>509</v>
      </c>
      <c r="H749" s="52">
        <v>94717</v>
      </c>
      <c r="I749" s="53">
        <v>17</v>
      </c>
      <c r="J749" s="54" t="s">
        <v>1002</v>
      </c>
    </row>
    <row r="750" spans="1:10" ht="24" customHeight="1">
      <c r="A750" s="49" t="s">
        <v>2659</v>
      </c>
      <c r="B750" s="50" t="s">
        <v>1773</v>
      </c>
      <c r="C750" s="49" t="s">
        <v>776</v>
      </c>
      <c r="D750" s="50" t="s">
        <v>2670</v>
      </c>
      <c r="E750" s="51" t="s">
        <v>941</v>
      </c>
      <c r="F750" s="51" t="s">
        <v>968</v>
      </c>
      <c r="G750" s="51">
        <v>10</v>
      </c>
      <c r="H750" s="52">
        <v>13718</v>
      </c>
      <c r="I750" s="53">
        <v>2</v>
      </c>
      <c r="J750" s="54" t="s">
        <v>969</v>
      </c>
    </row>
    <row r="751" spans="1:10" ht="24" customHeight="1">
      <c r="A751" s="49" t="s">
        <v>2659</v>
      </c>
      <c r="B751" s="50" t="s">
        <v>1773</v>
      </c>
      <c r="C751" s="49" t="s">
        <v>777</v>
      </c>
      <c r="D751" s="50" t="s">
        <v>2671</v>
      </c>
      <c r="E751" s="51" t="s">
        <v>941</v>
      </c>
      <c r="F751" s="51" t="s">
        <v>946</v>
      </c>
      <c r="G751" s="51">
        <v>60</v>
      </c>
      <c r="H751" s="52">
        <v>67689</v>
      </c>
      <c r="I751" s="53">
        <v>7</v>
      </c>
      <c r="J751" s="54" t="s">
        <v>956</v>
      </c>
    </row>
    <row r="752" spans="1:10" ht="24" customHeight="1">
      <c r="A752" s="49" t="s">
        <v>2659</v>
      </c>
      <c r="B752" s="50" t="s">
        <v>1773</v>
      </c>
      <c r="C752" s="49" t="s">
        <v>778</v>
      </c>
      <c r="D752" s="50" t="s">
        <v>2672</v>
      </c>
      <c r="E752" s="51" t="s">
        <v>941</v>
      </c>
      <c r="F752" s="51" t="s">
        <v>946</v>
      </c>
      <c r="G752" s="51">
        <v>60</v>
      </c>
      <c r="H752" s="52">
        <v>24265</v>
      </c>
      <c r="I752" s="53">
        <v>5</v>
      </c>
      <c r="J752" s="54" t="s">
        <v>947</v>
      </c>
    </row>
    <row r="753" spans="1:10" ht="24" customHeight="1">
      <c r="A753" s="49" t="s">
        <v>2659</v>
      </c>
      <c r="B753" s="50" t="s">
        <v>1773</v>
      </c>
      <c r="C753" s="49" t="s">
        <v>779</v>
      </c>
      <c r="D753" s="50" t="s">
        <v>2673</v>
      </c>
      <c r="E753" s="51" t="s">
        <v>941</v>
      </c>
      <c r="F753" s="51" t="s">
        <v>968</v>
      </c>
      <c r="G753" s="51">
        <v>10</v>
      </c>
      <c r="H753" s="52">
        <v>16995</v>
      </c>
      <c r="I753" s="51">
        <v>3</v>
      </c>
      <c r="J753" s="57" t="s">
        <v>1017</v>
      </c>
    </row>
    <row r="754" spans="1:10" ht="24" customHeight="1">
      <c r="A754" s="49" t="s">
        <v>2659</v>
      </c>
      <c r="B754" s="50" t="s">
        <v>1773</v>
      </c>
      <c r="C754" s="49" t="s">
        <v>780</v>
      </c>
      <c r="D754" s="50" t="s">
        <v>2674</v>
      </c>
      <c r="E754" s="51" t="s">
        <v>941</v>
      </c>
      <c r="F754" s="51" t="s">
        <v>949</v>
      </c>
      <c r="G754" s="51">
        <v>120</v>
      </c>
      <c r="H754" s="52">
        <v>42312</v>
      </c>
      <c r="I754" s="53">
        <v>13</v>
      </c>
      <c r="J754" s="54" t="s">
        <v>2884</v>
      </c>
    </row>
    <row r="755" spans="1:10" ht="24" customHeight="1">
      <c r="A755" s="49" t="s">
        <v>2659</v>
      </c>
      <c r="B755" s="50" t="s">
        <v>1773</v>
      </c>
      <c r="C755" s="49" t="s">
        <v>781</v>
      </c>
      <c r="D755" s="50" t="s">
        <v>2675</v>
      </c>
      <c r="E755" s="51" t="s">
        <v>941</v>
      </c>
      <c r="F755" s="51" t="s">
        <v>968</v>
      </c>
      <c r="G755" s="51">
        <v>10</v>
      </c>
      <c r="H755" s="52">
        <v>17872</v>
      </c>
      <c r="I755" s="51">
        <v>3</v>
      </c>
      <c r="J755" s="57" t="s">
        <v>1017</v>
      </c>
    </row>
    <row r="756" spans="1:10" ht="24" customHeight="1">
      <c r="A756" s="49" t="s">
        <v>2659</v>
      </c>
      <c r="B756" s="50" t="s">
        <v>1773</v>
      </c>
      <c r="C756" s="49" t="s">
        <v>782</v>
      </c>
      <c r="D756" s="50" t="s">
        <v>2676</v>
      </c>
      <c r="E756" s="51" t="s">
        <v>941</v>
      </c>
      <c r="F756" s="51" t="s">
        <v>946</v>
      </c>
      <c r="G756" s="51">
        <v>30</v>
      </c>
      <c r="H756" s="52">
        <v>25977</v>
      </c>
      <c r="I756" s="53">
        <v>5</v>
      </c>
      <c r="J756" s="54" t="s">
        <v>947</v>
      </c>
    </row>
    <row r="757" spans="1:10" ht="24" customHeight="1">
      <c r="A757" s="49" t="s">
        <v>2659</v>
      </c>
      <c r="B757" s="50" t="s">
        <v>1773</v>
      </c>
      <c r="C757" s="49" t="s">
        <v>783</v>
      </c>
      <c r="D757" s="50" t="s">
        <v>2677</v>
      </c>
      <c r="E757" s="51" t="s">
        <v>941</v>
      </c>
      <c r="F757" s="51" t="s">
        <v>946</v>
      </c>
      <c r="G757" s="51">
        <v>30</v>
      </c>
      <c r="H757" s="52">
        <v>20459</v>
      </c>
      <c r="I757" s="53">
        <v>5</v>
      </c>
      <c r="J757" s="54" t="s">
        <v>947</v>
      </c>
    </row>
    <row r="758" spans="1:10" ht="24" customHeight="1">
      <c r="A758" s="49" t="s">
        <v>2659</v>
      </c>
      <c r="B758" s="50" t="s">
        <v>1773</v>
      </c>
      <c r="C758" s="49" t="s">
        <v>784</v>
      </c>
      <c r="D758" s="50" t="s">
        <v>2678</v>
      </c>
      <c r="E758" s="51" t="s">
        <v>941</v>
      </c>
      <c r="F758" s="51" t="s">
        <v>946</v>
      </c>
      <c r="G758" s="51">
        <v>60</v>
      </c>
      <c r="H758" s="52">
        <v>60157</v>
      </c>
      <c r="I758" s="53">
        <v>7</v>
      </c>
      <c r="J758" s="54" t="s">
        <v>956</v>
      </c>
    </row>
    <row r="759" spans="1:10" ht="24" customHeight="1">
      <c r="A759" s="49" t="s">
        <v>2659</v>
      </c>
      <c r="B759" s="50" t="s">
        <v>1773</v>
      </c>
      <c r="C759" s="49" t="s">
        <v>785</v>
      </c>
      <c r="D759" s="50" t="s">
        <v>2679</v>
      </c>
      <c r="E759" s="51" t="s">
        <v>941</v>
      </c>
      <c r="F759" s="51" t="s">
        <v>968</v>
      </c>
      <c r="G759" s="51">
        <v>10</v>
      </c>
      <c r="H759" s="52">
        <v>21260</v>
      </c>
      <c r="I759" s="51">
        <v>3</v>
      </c>
      <c r="J759" s="57" t="s">
        <v>1017</v>
      </c>
    </row>
    <row r="760" spans="1:10" ht="24" customHeight="1">
      <c r="A760" s="49" t="s">
        <v>2659</v>
      </c>
      <c r="B760" s="50" t="s">
        <v>1785</v>
      </c>
      <c r="C760" s="49" t="s">
        <v>786</v>
      </c>
      <c r="D760" s="50" t="s">
        <v>2680</v>
      </c>
      <c r="E760" s="51" t="s">
        <v>2898</v>
      </c>
      <c r="F760" s="51" t="s">
        <v>938</v>
      </c>
      <c r="G760" s="51">
        <v>881</v>
      </c>
      <c r="H760" s="52">
        <v>114461</v>
      </c>
      <c r="I760" s="53">
        <v>19</v>
      </c>
      <c r="J760" s="54" t="s">
        <v>1958</v>
      </c>
    </row>
    <row r="761" spans="1:10" ht="24" customHeight="1">
      <c r="A761" s="49" t="s">
        <v>2659</v>
      </c>
      <c r="B761" s="50" t="s">
        <v>1785</v>
      </c>
      <c r="C761" s="49" t="s">
        <v>787</v>
      </c>
      <c r="D761" s="50" t="s">
        <v>2681</v>
      </c>
      <c r="E761" s="51" t="s">
        <v>941</v>
      </c>
      <c r="F761" s="51" t="s">
        <v>946</v>
      </c>
      <c r="G761" s="51">
        <v>30</v>
      </c>
      <c r="H761" s="52">
        <v>34005</v>
      </c>
      <c r="I761" s="53">
        <v>6</v>
      </c>
      <c r="J761" s="54" t="s">
        <v>2885</v>
      </c>
    </row>
    <row r="762" spans="1:10" ht="24" customHeight="1">
      <c r="A762" s="49" t="s">
        <v>2659</v>
      </c>
      <c r="B762" s="50" t="s">
        <v>1785</v>
      </c>
      <c r="C762" s="49" t="s">
        <v>788</v>
      </c>
      <c r="D762" s="50" t="s">
        <v>2947</v>
      </c>
      <c r="E762" s="51" t="s">
        <v>941</v>
      </c>
      <c r="F762" s="51" t="s">
        <v>946</v>
      </c>
      <c r="G762" s="51">
        <v>30</v>
      </c>
      <c r="H762" s="52">
        <v>30975</v>
      </c>
      <c r="I762" s="53">
        <v>6</v>
      </c>
      <c r="J762" s="54" t="s">
        <v>2885</v>
      </c>
    </row>
    <row r="763" spans="1:10" ht="24" customHeight="1">
      <c r="A763" s="49" t="s">
        <v>2659</v>
      </c>
      <c r="B763" s="50" t="s">
        <v>1785</v>
      </c>
      <c r="C763" s="49" t="s">
        <v>789</v>
      </c>
      <c r="D763" s="50" t="s">
        <v>2948</v>
      </c>
      <c r="E763" s="51" t="s">
        <v>941</v>
      </c>
      <c r="F763" s="51" t="s">
        <v>949</v>
      </c>
      <c r="G763" s="51">
        <v>90</v>
      </c>
      <c r="H763" s="52">
        <v>53880</v>
      </c>
      <c r="I763" s="53">
        <v>12</v>
      </c>
      <c r="J763" s="54" t="s">
        <v>2886</v>
      </c>
    </row>
    <row r="764" spans="1:10" ht="24" customHeight="1">
      <c r="A764" s="49" t="s">
        <v>2659</v>
      </c>
      <c r="B764" s="50" t="s">
        <v>1785</v>
      </c>
      <c r="C764" s="49" t="s">
        <v>790</v>
      </c>
      <c r="D764" s="50" t="s">
        <v>2682</v>
      </c>
      <c r="E764" s="51" t="s">
        <v>941</v>
      </c>
      <c r="F764" s="51" t="s">
        <v>946</v>
      </c>
      <c r="G764" s="51">
        <v>33</v>
      </c>
      <c r="H764" s="52">
        <v>23551</v>
      </c>
      <c r="I764" s="53">
        <v>5</v>
      </c>
      <c r="J764" s="54" t="s">
        <v>947</v>
      </c>
    </row>
    <row r="765" spans="1:10" ht="24" customHeight="1">
      <c r="A765" s="49" t="s">
        <v>2659</v>
      </c>
      <c r="B765" s="50" t="s">
        <v>1785</v>
      </c>
      <c r="C765" s="49" t="s">
        <v>791</v>
      </c>
      <c r="D765" s="50" t="s">
        <v>2683</v>
      </c>
      <c r="E765" s="51" t="s">
        <v>941</v>
      </c>
      <c r="F765" s="51" t="s">
        <v>942</v>
      </c>
      <c r="G765" s="51">
        <v>60</v>
      </c>
      <c r="H765" s="52">
        <v>33317</v>
      </c>
      <c r="I765" s="53">
        <v>9</v>
      </c>
      <c r="J765" s="54" t="s">
        <v>965</v>
      </c>
    </row>
    <row r="766" spans="1:10" ht="24" customHeight="1">
      <c r="A766" s="49" t="s">
        <v>2659</v>
      </c>
      <c r="B766" s="50" t="s">
        <v>1785</v>
      </c>
      <c r="C766" s="49" t="s">
        <v>792</v>
      </c>
      <c r="D766" s="50" t="s">
        <v>2684</v>
      </c>
      <c r="E766" s="51" t="s">
        <v>941</v>
      </c>
      <c r="F766" s="51" t="s">
        <v>942</v>
      </c>
      <c r="G766" s="51">
        <v>60</v>
      </c>
      <c r="H766" s="52">
        <v>64187</v>
      </c>
      <c r="I766" s="53">
        <v>10</v>
      </c>
      <c r="J766" s="54" t="s">
        <v>943</v>
      </c>
    </row>
    <row r="767" spans="1:10" ht="24" customHeight="1">
      <c r="A767" s="49" t="s">
        <v>2659</v>
      </c>
      <c r="B767" s="50" t="s">
        <v>1785</v>
      </c>
      <c r="C767" s="49" t="s">
        <v>793</v>
      </c>
      <c r="D767" s="50" t="s">
        <v>2685</v>
      </c>
      <c r="E767" s="51" t="s">
        <v>941</v>
      </c>
      <c r="F767" s="51" t="s">
        <v>949</v>
      </c>
      <c r="G767" s="51">
        <v>172</v>
      </c>
      <c r="H767" s="52">
        <v>103454</v>
      </c>
      <c r="I767" s="53">
        <v>13</v>
      </c>
      <c r="J767" s="54" t="s">
        <v>2884</v>
      </c>
    </row>
    <row r="768" spans="1:10" ht="24" customHeight="1">
      <c r="A768" s="49" t="s">
        <v>2659</v>
      </c>
      <c r="B768" s="50" t="s">
        <v>1785</v>
      </c>
      <c r="C768" s="49" t="s">
        <v>794</v>
      </c>
      <c r="D768" s="50" t="s">
        <v>2686</v>
      </c>
      <c r="E768" s="51" t="s">
        <v>974</v>
      </c>
      <c r="F768" s="51" t="s">
        <v>975</v>
      </c>
      <c r="G768" s="51">
        <v>276</v>
      </c>
      <c r="H768" s="52">
        <v>104695</v>
      </c>
      <c r="I768" s="53">
        <v>15</v>
      </c>
      <c r="J768" s="54" t="s">
        <v>2887</v>
      </c>
    </row>
    <row r="769" spans="1:10" ht="24" customHeight="1">
      <c r="A769" s="49" t="s">
        <v>2659</v>
      </c>
      <c r="B769" s="50" t="s">
        <v>1785</v>
      </c>
      <c r="C769" s="49" t="s">
        <v>795</v>
      </c>
      <c r="D769" s="50" t="s">
        <v>2687</v>
      </c>
      <c r="E769" s="51" t="s">
        <v>941</v>
      </c>
      <c r="F769" s="51" t="s">
        <v>946</v>
      </c>
      <c r="G769" s="51">
        <v>30</v>
      </c>
      <c r="H769" s="52">
        <v>22162</v>
      </c>
      <c r="I769" s="53">
        <v>5</v>
      </c>
      <c r="J769" s="54" t="s">
        <v>947</v>
      </c>
    </row>
    <row r="770" spans="1:10" ht="24" customHeight="1">
      <c r="A770" s="49" t="s">
        <v>2659</v>
      </c>
      <c r="B770" s="50" t="s">
        <v>1785</v>
      </c>
      <c r="C770" s="49" t="s">
        <v>796</v>
      </c>
      <c r="D770" s="50" t="s">
        <v>2688</v>
      </c>
      <c r="E770" s="51" t="s">
        <v>941</v>
      </c>
      <c r="F770" s="51" t="s">
        <v>942</v>
      </c>
      <c r="G770" s="51">
        <v>60</v>
      </c>
      <c r="H770" s="52">
        <v>59322</v>
      </c>
      <c r="I770" s="53">
        <v>10</v>
      </c>
      <c r="J770" s="54" t="s">
        <v>943</v>
      </c>
    </row>
    <row r="771" spans="1:10" ht="24" customHeight="1">
      <c r="A771" s="49" t="s">
        <v>2659</v>
      </c>
      <c r="B771" s="50" t="s">
        <v>1785</v>
      </c>
      <c r="C771" s="49" t="s">
        <v>797</v>
      </c>
      <c r="D771" s="50" t="s">
        <v>2690</v>
      </c>
      <c r="E771" s="51" t="s">
        <v>941</v>
      </c>
      <c r="F771" s="51" t="s">
        <v>949</v>
      </c>
      <c r="G771" s="51">
        <v>90</v>
      </c>
      <c r="H771" s="52">
        <v>60081</v>
      </c>
      <c r="I771" s="53">
        <v>12</v>
      </c>
      <c r="J771" s="54" t="s">
        <v>2886</v>
      </c>
    </row>
    <row r="772" spans="1:10" ht="24" customHeight="1">
      <c r="A772" s="49" t="s">
        <v>2659</v>
      </c>
      <c r="B772" s="50" t="s">
        <v>1785</v>
      </c>
      <c r="C772" s="49" t="s">
        <v>798</v>
      </c>
      <c r="D772" s="50" t="s">
        <v>2689</v>
      </c>
      <c r="E772" s="51" t="s">
        <v>941</v>
      </c>
      <c r="F772" s="51" t="s">
        <v>942</v>
      </c>
      <c r="G772" s="51">
        <v>30</v>
      </c>
      <c r="H772" s="52">
        <v>64143</v>
      </c>
      <c r="I772" s="53">
        <v>10</v>
      </c>
      <c r="J772" s="54" t="s">
        <v>943</v>
      </c>
    </row>
    <row r="773" spans="1:10" ht="24" customHeight="1">
      <c r="A773" s="49" t="s">
        <v>2659</v>
      </c>
      <c r="B773" s="50" t="s">
        <v>1785</v>
      </c>
      <c r="C773" s="49" t="s">
        <v>799</v>
      </c>
      <c r="D773" s="50" t="s">
        <v>2691</v>
      </c>
      <c r="E773" s="51" t="s">
        <v>974</v>
      </c>
      <c r="F773" s="51" t="s">
        <v>975</v>
      </c>
      <c r="G773" s="51">
        <v>260</v>
      </c>
      <c r="H773" s="52">
        <v>73162</v>
      </c>
      <c r="I773" s="53">
        <v>15</v>
      </c>
      <c r="J773" s="54" t="s">
        <v>2887</v>
      </c>
    </row>
    <row r="774" spans="1:10" ht="24" customHeight="1">
      <c r="A774" s="49" t="s">
        <v>2659</v>
      </c>
      <c r="B774" s="50" t="s">
        <v>1785</v>
      </c>
      <c r="C774" s="49" t="s">
        <v>800</v>
      </c>
      <c r="D774" s="50" t="s">
        <v>2692</v>
      </c>
      <c r="E774" s="51" t="s">
        <v>941</v>
      </c>
      <c r="F774" s="51" t="s">
        <v>946</v>
      </c>
      <c r="G774" s="51">
        <v>30</v>
      </c>
      <c r="H774" s="52">
        <v>25176</v>
      </c>
      <c r="I774" s="53">
        <v>5</v>
      </c>
      <c r="J774" s="54" t="s">
        <v>947</v>
      </c>
    </row>
    <row r="775" spans="1:10" ht="24" customHeight="1">
      <c r="A775" s="49" t="s">
        <v>2659</v>
      </c>
      <c r="B775" s="50" t="s">
        <v>1785</v>
      </c>
      <c r="C775" s="49" t="s">
        <v>801</v>
      </c>
      <c r="D775" s="50" t="s">
        <v>2693</v>
      </c>
      <c r="E775" s="51" t="s">
        <v>941</v>
      </c>
      <c r="F775" s="51" t="s">
        <v>946</v>
      </c>
      <c r="G775" s="51">
        <v>59</v>
      </c>
      <c r="H775" s="52">
        <v>51106</v>
      </c>
      <c r="I775" s="53">
        <v>6</v>
      </c>
      <c r="J775" s="54" t="s">
        <v>2885</v>
      </c>
    </row>
    <row r="776" spans="1:10" ht="24" customHeight="1">
      <c r="A776" s="49" t="s">
        <v>2659</v>
      </c>
      <c r="B776" s="50" t="s">
        <v>1785</v>
      </c>
      <c r="C776" s="49" t="s">
        <v>802</v>
      </c>
      <c r="D776" s="50" t="s">
        <v>2694</v>
      </c>
      <c r="E776" s="51" t="s">
        <v>941</v>
      </c>
      <c r="F776" s="51" t="s">
        <v>946</v>
      </c>
      <c r="G776" s="51">
        <v>30</v>
      </c>
      <c r="H776" s="52">
        <v>40252</v>
      </c>
      <c r="I776" s="53">
        <v>6</v>
      </c>
      <c r="J776" s="54" t="s">
        <v>2885</v>
      </c>
    </row>
    <row r="777" spans="1:10" ht="24" customHeight="1">
      <c r="A777" s="49" t="s">
        <v>2659</v>
      </c>
      <c r="B777" s="50" t="s">
        <v>1785</v>
      </c>
      <c r="C777" s="49" t="s">
        <v>803</v>
      </c>
      <c r="D777" s="50" t="s">
        <v>2695</v>
      </c>
      <c r="E777" s="51" t="s">
        <v>941</v>
      </c>
      <c r="F777" s="51" t="s">
        <v>968</v>
      </c>
      <c r="G777" s="51">
        <v>10</v>
      </c>
      <c r="H777" s="52">
        <v>15610</v>
      </c>
      <c r="I777" s="51">
        <v>3</v>
      </c>
      <c r="J777" s="57" t="s">
        <v>1017</v>
      </c>
    </row>
    <row r="778" spans="1:10" ht="24" customHeight="1">
      <c r="A778" s="49" t="s">
        <v>2659</v>
      </c>
      <c r="B778" s="50" t="s">
        <v>1785</v>
      </c>
      <c r="C778" s="49" t="s">
        <v>804</v>
      </c>
      <c r="D778" s="50" t="s">
        <v>2696</v>
      </c>
      <c r="E778" s="51" t="s">
        <v>941</v>
      </c>
      <c r="F778" s="51" t="s">
        <v>946</v>
      </c>
      <c r="G778" s="51">
        <v>24</v>
      </c>
      <c r="H778" s="52">
        <v>24606</v>
      </c>
      <c r="I778" s="53">
        <v>5</v>
      </c>
      <c r="J778" s="54" t="s">
        <v>947</v>
      </c>
    </row>
    <row r="779" spans="1:10" ht="24" customHeight="1">
      <c r="A779" s="49" t="s">
        <v>2659</v>
      </c>
      <c r="B779" s="50" t="s">
        <v>1785</v>
      </c>
      <c r="C779" s="49" t="s">
        <v>805</v>
      </c>
      <c r="D779" s="50" t="s">
        <v>2013</v>
      </c>
      <c r="E779" s="51" t="s">
        <v>941</v>
      </c>
      <c r="F779" s="51" t="s">
        <v>968</v>
      </c>
      <c r="G779" s="51">
        <v>10</v>
      </c>
      <c r="H779" s="52">
        <v>24200</v>
      </c>
      <c r="I779" s="51">
        <v>3</v>
      </c>
      <c r="J779" s="57" t="s">
        <v>1017</v>
      </c>
    </row>
    <row r="780" spans="1:10" ht="24" customHeight="1">
      <c r="A780" s="49" t="s">
        <v>2659</v>
      </c>
      <c r="B780" s="50" t="s">
        <v>1785</v>
      </c>
      <c r="C780" s="49" t="s">
        <v>806</v>
      </c>
      <c r="D780" s="50" t="s">
        <v>2697</v>
      </c>
      <c r="E780" s="51" t="s">
        <v>941</v>
      </c>
      <c r="F780" s="51" t="s">
        <v>968</v>
      </c>
      <c r="G780" s="51">
        <v>10</v>
      </c>
      <c r="H780" s="52">
        <v>22169</v>
      </c>
      <c r="I780" s="51">
        <v>3</v>
      </c>
      <c r="J780" s="57" t="s">
        <v>1017</v>
      </c>
    </row>
    <row r="781" spans="1:10" ht="24" customHeight="1">
      <c r="A781" s="49" t="s">
        <v>2659</v>
      </c>
      <c r="B781" s="50" t="s">
        <v>1785</v>
      </c>
      <c r="C781" s="49" t="s">
        <v>807</v>
      </c>
      <c r="D781" s="50" t="s">
        <v>2698</v>
      </c>
      <c r="E781" s="51" t="s">
        <v>941</v>
      </c>
      <c r="F781" s="51" t="s">
        <v>968</v>
      </c>
      <c r="G781" s="51">
        <v>0</v>
      </c>
      <c r="H781" s="52">
        <v>21458</v>
      </c>
      <c r="I781" s="51">
        <v>3</v>
      </c>
      <c r="J781" s="57" t="s">
        <v>1017</v>
      </c>
    </row>
    <row r="782" spans="1:10" ht="24" customHeight="1">
      <c r="A782" s="49" t="s">
        <v>2659</v>
      </c>
      <c r="B782" s="50" t="s">
        <v>1785</v>
      </c>
      <c r="C782" s="49" t="s">
        <v>808</v>
      </c>
      <c r="D782" s="50" t="s">
        <v>2699</v>
      </c>
      <c r="E782" s="51" t="s">
        <v>941</v>
      </c>
      <c r="F782" s="51" t="s">
        <v>968</v>
      </c>
      <c r="G782" s="51">
        <v>0</v>
      </c>
      <c r="H782" s="52">
        <v>31484</v>
      </c>
      <c r="I782" s="53">
        <v>4</v>
      </c>
      <c r="J782" s="54" t="s">
        <v>1080</v>
      </c>
    </row>
    <row r="783" spans="1:10" ht="24" customHeight="1">
      <c r="A783" s="49" t="s">
        <v>2659</v>
      </c>
      <c r="B783" s="50" t="s">
        <v>1808</v>
      </c>
      <c r="C783" s="49" t="s">
        <v>809</v>
      </c>
      <c r="D783" s="50" t="s">
        <v>2700</v>
      </c>
      <c r="E783" s="51" t="s">
        <v>974</v>
      </c>
      <c r="F783" s="51" t="s">
        <v>1001</v>
      </c>
      <c r="G783" s="51">
        <v>215</v>
      </c>
      <c r="H783" s="52">
        <v>30881</v>
      </c>
      <c r="I783" s="53">
        <v>16</v>
      </c>
      <c r="J783" s="54" t="s">
        <v>1040</v>
      </c>
    </row>
    <row r="784" spans="1:10" ht="24" customHeight="1">
      <c r="A784" s="49" t="s">
        <v>2659</v>
      </c>
      <c r="B784" s="50" t="s">
        <v>1808</v>
      </c>
      <c r="C784" s="49" t="s">
        <v>810</v>
      </c>
      <c r="D784" s="50" t="s">
        <v>2701</v>
      </c>
      <c r="E784" s="51" t="s">
        <v>974</v>
      </c>
      <c r="F784" s="51" t="s">
        <v>975</v>
      </c>
      <c r="G784" s="51">
        <v>209</v>
      </c>
      <c r="H784" s="52">
        <v>30644</v>
      </c>
      <c r="I784" s="53">
        <v>15</v>
      </c>
      <c r="J784" s="54" t="s">
        <v>2887</v>
      </c>
    </row>
    <row r="785" spans="1:10" ht="24" customHeight="1">
      <c r="A785" s="49" t="s">
        <v>2659</v>
      </c>
      <c r="B785" s="50" t="s">
        <v>1808</v>
      </c>
      <c r="C785" s="49" t="s">
        <v>811</v>
      </c>
      <c r="D785" s="50" t="s">
        <v>2702</v>
      </c>
      <c r="E785" s="51" t="s">
        <v>941</v>
      </c>
      <c r="F785" s="51" t="s">
        <v>946</v>
      </c>
      <c r="G785" s="51">
        <v>30</v>
      </c>
      <c r="H785" s="52">
        <v>11354</v>
      </c>
      <c r="I785" s="53">
        <v>5</v>
      </c>
      <c r="J785" s="54" t="s">
        <v>947</v>
      </c>
    </row>
    <row r="786" spans="1:10" ht="24" customHeight="1">
      <c r="A786" s="49" t="s">
        <v>2659</v>
      </c>
      <c r="B786" s="50" t="s">
        <v>1808</v>
      </c>
      <c r="C786" s="49" t="s">
        <v>812</v>
      </c>
      <c r="D786" s="50" t="s">
        <v>2703</v>
      </c>
      <c r="E786" s="51" t="s">
        <v>941</v>
      </c>
      <c r="F786" s="51" t="s">
        <v>946</v>
      </c>
      <c r="G786" s="51">
        <v>30</v>
      </c>
      <c r="H786" s="52">
        <v>11412</v>
      </c>
      <c r="I786" s="53">
        <v>5</v>
      </c>
      <c r="J786" s="54" t="s">
        <v>947</v>
      </c>
    </row>
    <row r="787" spans="1:10" ht="24" customHeight="1">
      <c r="A787" s="49" t="s">
        <v>2659</v>
      </c>
      <c r="B787" s="50" t="s">
        <v>1808</v>
      </c>
      <c r="C787" s="49" t="s">
        <v>813</v>
      </c>
      <c r="D787" s="50" t="s">
        <v>2704</v>
      </c>
      <c r="E787" s="51" t="s">
        <v>941</v>
      </c>
      <c r="F787" s="51" t="s">
        <v>946</v>
      </c>
      <c r="G787" s="51">
        <v>30</v>
      </c>
      <c r="H787" s="52">
        <v>33101</v>
      </c>
      <c r="I787" s="53">
        <v>6</v>
      </c>
      <c r="J787" s="54" t="s">
        <v>2885</v>
      </c>
    </row>
    <row r="788" spans="1:10" ht="24" customHeight="1">
      <c r="A788" s="49" t="s">
        <v>2659</v>
      </c>
      <c r="B788" s="50" t="s">
        <v>1808</v>
      </c>
      <c r="C788" s="49" t="s">
        <v>814</v>
      </c>
      <c r="D788" s="50" t="s">
        <v>2180</v>
      </c>
      <c r="E788" s="51" t="s">
        <v>941</v>
      </c>
      <c r="F788" s="51" t="s">
        <v>968</v>
      </c>
      <c r="G788" s="51">
        <v>10</v>
      </c>
      <c r="H788" s="52">
        <v>8098</v>
      </c>
      <c r="I788" s="53">
        <v>2</v>
      </c>
      <c r="J788" s="54" t="s">
        <v>969</v>
      </c>
    </row>
    <row r="789" spans="1:10" ht="24" customHeight="1">
      <c r="A789" s="49" t="s">
        <v>2659</v>
      </c>
      <c r="B789" s="50" t="s">
        <v>1808</v>
      </c>
      <c r="C789" s="49" t="s">
        <v>815</v>
      </c>
      <c r="D789" s="50" t="s">
        <v>2705</v>
      </c>
      <c r="E789" s="51" t="s">
        <v>941</v>
      </c>
      <c r="F789" s="51" t="s">
        <v>946</v>
      </c>
      <c r="G789" s="51">
        <v>30</v>
      </c>
      <c r="H789" s="52">
        <v>22713</v>
      </c>
      <c r="I789" s="53">
        <v>5</v>
      </c>
      <c r="J789" s="54" t="s">
        <v>947</v>
      </c>
    </row>
    <row r="790" spans="1:10" ht="24" customHeight="1">
      <c r="A790" s="49" t="s">
        <v>2659</v>
      </c>
      <c r="B790" s="50" t="s">
        <v>1808</v>
      </c>
      <c r="C790" s="49" t="s">
        <v>816</v>
      </c>
      <c r="D790" s="50" t="s">
        <v>2706</v>
      </c>
      <c r="E790" s="51" t="s">
        <v>941</v>
      </c>
      <c r="F790" s="51" t="s">
        <v>946</v>
      </c>
      <c r="G790" s="51">
        <v>30</v>
      </c>
      <c r="H790" s="52">
        <v>20587</v>
      </c>
      <c r="I790" s="53">
        <v>5</v>
      </c>
      <c r="J790" s="54" t="s">
        <v>947</v>
      </c>
    </row>
    <row r="791" spans="1:10" ht="24" customHeight="1">
      <c r="A791" s="49" t="s">
        <v>2659</v>
      </c>
      <c r="B791" s="50" t="s">
        <v>1808</v>
      </c>
      <c r="C791" s="49" t="s">
        <v>817</v>
      </c>
      <c r="D791" s="50" t="s">
        <v>2707</v>
      </c>
      <c r="E791" s="51" t="s">
        <v>941</v>
      </c>
      <c r="F791" s="51" t="s">
        <v>946</v>
      </c>
      <c r="G791" s="51">
        <v>30</v>
      </c>
      <c r="H791" s="52">
        <v>36002</v>
      </c>
      <c r="I791" s="53">
        <v>6</v>
      </c>
      <c r="J791" s="54" t="s">
        <v>2885</v>
      </c>
    </row>
    <row r="792" spans="1:10" ht="24" customHeight="1">
      <c r="A792" s="49" t="s">
        <v>2659</v>
      </c>
      <c r="B792" s="50" t="s">
        <v>1817</v>
      </c>
      <c r="C792" s="49" t="s">
        <v>818</v>
      </c>
      <c r="D792" s="50" t="s">
        <v>2708</v>
      </c>
      <c r="E792" s="51" t="s">
        <v>2898</v>
      </c>
      <c r="F792" s="51" t="s">
        <v>938</v>
      </c>
      <c r="G792" s="51">
        <v>551</v>
      </c>
      <c r="H792" s="52">
        <v>145406</v>
      </c>
      <c r="I792" s="53">
        <v>18</v>
      </c>
      <c r="J792" s="54" t="s">
        <v>1959</v>
      </c>
    </row>
    <row r="793" spans="1:10" ht="24" customHeight="1">
      <c r="A793" s="49" t="s">
        <v>2659</v>
      </c>
      <c r="B793" s="50" t="s">
        <v>1817</v>
      </c>
      <c r="C793" s="49" t="s">
        <v>819</v>
      </c>
      <c r="D793" s="50" t="s">
        <v>2709</v>
      </c>
      <c r="E793" s="51" t="s">
        <v>941</v>
      </c>
      <c r="F793" s="51" t="s">
        <v>949</v>
      </c>
      <c r="G793" s="51">
        <v>60</v>
      </c>
      <c r="H793" s="52">
        <v>38160</v>
      </c>
      <c r="I793" s="53">
        <v>12</v>
      </c>
      <c r="J793" s="54" t="s">
        <v>2886</v>
      </c>
    </row>
    <row r="794" spans="1:10" ht="24" customHeight="1">
      <c r="A794" s="49" t="s">
        <v>2659</v>
      </c>
      <c r="B794" s="50" t="s">
        <v>1817</v>
      </c>
      <c r="C794" s="49" t="s">
        <v>820</v>
      </c>
      <c r="D794" s="50" t="s">
        <v>2710</v>
      </c>
      <c r="E794" s="51" t="s">
        <v>941</v>
      </c>
      <c r="F794" s="51" t="s">
        <v>942</v>
      </c>
      <c r="G794" s="51">
        <v>75</v>
      </c>
      <c r="H794" s="52">
        <v>67586</v>
      </c>
      <c r="I794" s="53">
        <v>10</v>
      </c>
      <c r="J794" s="54" t="s">
        <v>943</v>
      </c>
    </row>
    <row r="795" spans="1:10" ht="24" customHeight="1">
      <c r="A795" s="49" t="s">
        <v>2659</v>
      </c>
      <c r="B795" s="50" t="s">
        <v>1821</v>
      </c>
      <c r="C795" s="49" t="s">
        <v>821</v>
      </c>
      <c r="D795" s="50" t="s">
        <v>2711</v>
      </c>
      <c r="E795" s="51" t="s">
        <v>974</v>
      </c>
      <c r="F795" s="51" t="s">
        <v>1001</v>
      </c>
      <c r="G795" s="51">
        <v>300</v>
      </c>
      <c r="H795" s="52">
        <v>61797</v>
      </c>
      <c r="I795" s="53">
        <v>16</v>
      </c>
      <c r="J795" s="54" t="s">
        <v>1040</v>
      </c>
    </row>
    <row r="796" spans="1:10" ht="24" customHeight="1">
      <c r="A796" s="49" t="s">
        <v>2659</v>
      </c>
      <c r="B796" s="50" t="s">
        <v>1821</v>
      </c>
      <c r="C796" s="49" t="s">
        <v>822</v>
      </c>
      <c r="D796" s="50" t="s">
        <v>2712</v>
      </c>
      <c r="E796" s="51" t="s">
        <v>941</v>
      </c>
      <c r="F796" s="51" t="s">
        <v>968</v>
      </c>
      <c r="G796" s="51">
        <v>12</v>
      </c>
      <c r="H796" s="52">
        <v>10879</v>
      </c>
      <c r="I796" s="53">
        <v>2</v>
      </c>
      <c r="J796" s="54" t="s">
        <v>969</v>
      </c>
    </row>
    <row r="797" spans="1:10" ht="24" customHeight="1">
      <c r="A797" s="49" t="s">
        <v>2659</v>
      </c>
      <c r="B797" s="50" t="s">
        <v>1821</v>
      </c>
      <c r="C797" s="49" t="s">
        <v>823</v>
      </c>
      <c r="D797" s="50" t="s">
        <v>2713</v>
      </c>
      <c r="E797" s="51" t="s">
        <v>941</v>
      </c>
      <c r="F797" s="51" t="s">
        <v>946</v>
      </c>
      <c r="G797" s="51">
        <v>30</v>
      </c>
      <c r="H797" s="52">
        <v>17385</v>
      </c>
      <c r="I797" s="53">
        <v>5</v>
      </c>
      <c r="J797" s="54" t="s">
        <v>947</v>
      </c>
    </row>
    <row r="798" spans="1:10" ht="24" customHeight="1">
      <c r="A798" s="49" t="s">
        <v>2659</v>
      </c>
      <c r="B798" s="50" t="s">
        <v>1821</v>
      </c>
      <c r="C798" s="49" t="s">
        <v>824</v>
      </c>
      <c r="D798" s="50" t="s">
        <v>2714</v>
      </c>
      <c r="E798" s="51" t="s">
        <v>941</v>
      </c>
      <c r="F798" s="51" t="s">
        <v>946</v>
      </c>
      <c r="G798" s="51">
        <v>48</v>
      </c>
      <c r="H798" s="52">
        <v>36329</v>
      </c>
      <c r="I798" s="53">
        <v>6</v>
      </c>
      <c r="J798" s="54" t="s">
        <v>2885</v>
      </c>
    </row>
    <row r="799" spans="1:10" ht="24" customHeight="1">
      <c r="A799" s="49" t="s">
        <v>2659</v>
      </c>
      <c r="B799" s="50" t="s">
        <v>1821</v>
      </c>
      <c r="C799" s="49" t="s">
        <v>825</v>
      </c>
      <c r="D799" s="50" t="s">
        <v>2715</v>
      </c>
      <c r="E799" s="51" t="s">
        <v>941</v>
      </c>
      <c r="F799" s="51" t="s">
        <v>968</v>
      </c>
      <c r="G799" s="51">
        <v>24</v>
      </c>
      <c r="H799" s="52">
        <v>11289</v>
      </c>
      <c r="I799" s="53">
        <v>2</v>
      </c>
      <c r="J799" s="54" t="s">
        <v>969</v>
      </c>
    </row>
    <row r="800" spans="1:10" ht="24" customHeight="1">
      <c r="A800" s="49" t="s">
        <v>2659</v>
      </c>
      <c r="B800" s="50" t="s">
        <v>1827</v>
      </c>
      <c r="C800" s="49" t="s">
        <v>826</v>
      </c>
      <c r="D800" s="50" t="s">
        <v>2716</v>
      </c>
      <c r="E800" s="51" t="s">
        <v>2898</v>
      </c>
      <c r="F800" s="51" t="s">
        <v>938</v>
      </c>
      <c r="G800" s="51">
        <v>748</v>
      </c>
      <c r="H800" s="52">
        <v>134626</v>
      </c>
      <c r="I800" s="53">
        <v>19</v>
      </c>
      <c r="J800" s="54" t="s">
        <v>1958</v>
      </c>
    </row>
    <row r="801" spans="1:10" ht="24" customHeight="1">
      <c r="A801" s="49" t="s">
        <v>2659</v>
      </c>
      <c r="B801" s="50" t="s">
        <v>1827</v>
      </c>
      <c r="C801" s="49" t="s">
        <v>827</v>
      </c>
      <c r="D801" s="50" t="s">
        <v>2717</v>
      </c>
      <c r="E801" s="51" t="s">
        <v>974</v>
      </c>
      <c r="F801" s="51" t="s">
        <v>975</v>
      </c>
      <c r="G801" s="51">
        <v>158</v>
      </c>
      <c r="H801" s="52">
        <v>60645</v>
      </c>
      <c r="I801" s="53">
        <v>14</v>
      </c>
      <c r="J801" s="54" t="s">
        <v>2888</v>
      </c>
    </row>
    <row r="802" spans="1:10" ht="24" customHeight="1">
      <c r="A802" s="49" t="s">
        <v>2659</v>
      </c>
      <c r="B802" s="50" t="s">
        <v>1827</v>
      </c>
      <c r="C802" s="49" t="s">
        <v>828</v>
      </c>
      <c r="D802" s="50" t="s">
        <v>2718</v>
      </c>
      <c r="E802" s="51" t="s">
        <v>941</v>
      </c>
      <c r="F802" s="51" t="s">
        <v>949</v>
      </c>
      <c r="G802" s="51">
        <v>118</v>
      </c>
      <c r="H802" s="52">
        <v>85681</v>
      </c>
      <c r="I802" s="53">
        <v>13</v>
      </c>
      <c r="J802" s="54" t="s">
        <v>2884</v>
      </c>
    </row>
    <row r="803" spans="1:10" ht="24" customHeight="1">
      <c r="A803" s="49" t="s">
        <v>2659</v>
      </c>
      <c r="B803" s="50" t="s">
        <v>1827</v>
      </c>
      <c r="C803" s="49" t="s">
        <v>829</v>
      </c>
      <c r="D803" s="50" t="s">
        <v>2719</v>
      </c>
      <c r="E803" s="51" t="s">
        <v>941</v>
      </c>
      <c r="F803" s="51" t="s">
        <v>946</v>
      </c>
      <c r="G803" s="51">
        <v>30</v>
      </c>
      <c r="H803" s="52">
        <v>29167</v>
      </c>
      <c r="I803" s="53">
        <v>5</v>
      </c>
      <c r="J803" s="54" t="s">
        <v>947</v>
      </c>
    </row>
    <row r="804" spans="1:10" ht="24" customHeight="1">
      <c r="A804" s="49" t="s">
        <v>2659</v>
      </c>
      <c r="B804" s="50" t="s">
        <v>1827</v>
      </c>
      <c r="C804" s="49" t="s">
        <v>830</v>
      </c>
      <c r="D804" s="50" t="s">
        <v>2720</v>
      </c>
      <c r="E804" s="51" t="s">
        <v>941</v>
      </c>
      <c r="F804" s="51" t="s">
        <v>946</v>
      </c>
      <c r="G804" s="51">
        <v>33</v>
      </c>
      <c r="H804" s="52">
        <v>12772</v>
      </c>
      <c r="I804" s="53">
        <v>5</v>
      </c>
      <c r="J804" s="54" t="s">
        <v>947</v>
      </c>
    </row>
    <row r="805" spans="1:10" ht="24" customHeight="1">
      <c r="A805" s="49" t="s">
        <v>2659</v>
      </c>
      <c r="B805" s="50" t="s">
        <v>1827</v>
      </c>
      <c r="C805" s="49" t="s">
        <v>831</v>
      </c>
      <c r="D805" s="50" t="s">
        <v>2721</v>
      </c>
      <c r="E805" s="51" t="s">
        <v>941</v>
      </c>
      <c r="F805" s="51" t="s">
        <v>949</v>
      </c>
      <c r="G805" s="51">
        <v>70</v>
      </c>
      <c r="H805" s="52">
        <v>43592</v>
      </c>
      <c r="I805" s="53">
        <v>12</v>
      </c>
      <c r="J805" s="54" t="s">
        <v>2886</v>
      </c>
    </row>
    <row r="806" spans="1:10" ht="24" customHeight="1">
      <c r="A806" s="49" t="s">
        <v>2659</v>
      </c>
      <c r="B806" s="50" t="s">
        <v>1827</v>
      </c>
      <c r="C806" s="49" t="s">
        <v>832</v>
      </c>
      <c r="D806" s="50" t="s">
        <v>2722</v>
      </c>
      <c r="E806" s="51" t="s">
        <v>941</v>
      </c>
      <c r="F806" s="51" t="s">
        <v>946</v>
      </c>
      <c r="G806" s="51">
        <v>30</v>
      </c>
      <c r="H806" s="52">
        <v>44749</v>
      </c>
      <c r="I806" s="53">
        <v>6</v>
      </c>
      <c r="J806" s="54" t="s">
        <v>2885</v>
      </c>
    </row>
    <row r="807" spans="1:10" ht="24" customHeight="1">
      <c r="A807" s="49" t="s">
        <v>2659</v>
      </c>
      <c r="B807" s="50" t="s">
        <v>1827</v>
      </c>
      <c r="C807" s="49" t="s">
        <v>833</v>
      </c>
      <c r="D807" s="50" t="s">
        <v>2723</v>
      </c>
      <c r="E807" s="51" t="s">
        <v>941</v>
      </c>
      <c r="F807" s="51" t="s">
        <v>946</v>
      </c>
      <c r="G807" s="51">
        <v>30</v>
      </c>
      <c r="H807" s="52">
        <v>35714</v>
      </c>
      <c r="I807" s="53">
        <v>6</v>
      </c>
      <c r="J807" s="54" t="s">
        <v>2885</v>
      </c>
    </row>
    <row r="808" spans="1:10" ht="24" customHeight="1">
      <c r="A808" s="49" t="s">
        <v>2659</v>
      </c>
      <c r="B808" s="50" t="s">
        <v>1827</v>
      </c>
      <c r="C808" s="49" t="s">
        <v>834</v>
      </c>
      <c r="D808" s="50" t="s">
        <v>2724</v>
      </c>
      <c r="E808" s="51" t="s">
        <v>941</v>
      </c>
      <c r="F808" s="51" t="s">
        <v>968</v>
      </c>
      <c r="G808" s="51">
        <v>38</v>
      </c>
      <c r="H808" s="52">
        <v>14683</v>
      </c>
      <c r="I808" s="53">
        <v>2</v>
      </c>
      <c r="J808" s="54" t="s">
        <v>969</v>
      </c>
    </row>
    <row r="809" spans="1:10" ht="24" customHeight="1">
      <c r="A809" s="49" t="s">
        <v>2659</v>
      </c>
      <c r="B809" s="50" t="s">
        <v>1827</v>
      </c>
      <c r="C809" s="49" t="s">
        <v>835</v>
      </c>
      <c r="D809" s="50" t="s">
        <v>2725</v>
      </c>
      <c r="E809" s="51" t="s">
        <v>941</v>
      </c>
      <c r="F809" s="51" t="s">
        <v>946</v>
      </c>
      <c r="G809" s="51">
        <v>46</v>
      </c>
      <c r="H809" s="52">
        <v>32354</v>
      </c>
      <c r="I809" s="53">
        <v>6</v>
      </c>
      <c r="J809" s="54" t="s">
        <v>2885</v>
      </c>
    </row>
    <row r="810" spans="1:10" ht="24" customHeight="1">
      <c r="A810" s="49" t="s">
        <v>2659</v>
      </c>
      <c r="B810" s="50" t="s">
        <v>1827</v>
      </c>
      <c r="C810" s="49" t="s">
        <v>836</v>
      </c>
      <c r="D810" s="50" t="s">
        <v>2726</v>
      </c>
      <c r="E810" s="51" t="s">
        <v>941</v>
      </c>
      <c r="F810" s="51" t="s">
        <v>946</v>
      </c>
      <c r="G810" s="51">
        <v>28</v>
      </c>
      <c r="H810" s="52">
        <v>26669</v>
      </c>
      <c r="I810" s="53">
        <v>5</v>
      </c>
      <c r="J810" s="54" t="s">
        <v>947</v>
      </c>
    </row>
    <row r="811" spans="1:10" ht="24" customHeight="1">
      <c r="A811" s="49" t="s">
        <v>2659</v>
      </c>
      <c r="B811" s="50" t="s">
        <v>1827</v>
      </c>
      <c r="C811" s="49" t="s">
        <v>837</v>
      </c>
      <c r="D811" s="50" t="s">
        <v>2727</v>
      </c>
      <c r="E811" s="51" t="s">
        <v>941</v>
      </c>
      <c r="F811" s="51" t="s">
        <v>949</v>
      </c>
      <c r="G811" s="51">
        <v>65</v>
      </c>
      <c r="H811" s="52">
        <v>58552</v>
      </c>
      <c r="I811" s="53">
        <v>12</v>
      </c>
      <c r="J811" s="54" t="s">
        <v>2886</v>
      </c>
    </row>
    <row r="812" spans="1:10" ht="24" customHeight="1">
      <c r="A812" s="49" t="s">
        <v>2659</v>
      </c>
      <c r="B812" s="50" t="s">
        <v>1827</v>
      </c>
      <c r="C812" s="49" t="s">
        <v>838</v>
      </c>
      <c r="D812" s="50" t="s">
        <v>2728</v>
      </c>
      <c r="E812" s="51" t="s">
        <v>941</v>
      </c>
      <c r="F812" s="51" t="s">
        <v>946</v>
      </c>
      <c r="G812" s="51">
        <v>30</v>
      </c>
      <c r="H812" s="52">
        <v>20259</v>
      </c>
      <c r="I812" s="53">
        <v>5</v>
      </c>
      <c r="J812" s="54" t="s">
        <v>947</v>
      </c>
    </row>
    <row r="813" spans="1:10" ht="24" customHeight="1">
      <c r="A813" s="49" t="s">
        <v>2659</v>
      </c>
      <c r="B813" s="50" t="s">
        <v>1827</v>
      </c>
      <c r="C813" s="49" t="s">
        <v>839</v>
      </c>
      <c r="D813" s="50" t="s">
        <v>2729</v>
      </c>
      <c r="E813" s="51" t="s">
        <v>941</v>
      </c>
      <c r="F813" s="51" t="s">
        <v>946</v>
      </c>
      <c r="G813" s="51">
        <v>42</v>
      </c>
      <c r="H813" s="52">
        <v>43650</v>
      </c>
      <c r="I813" s="53">
        <v>6</v>
      </c>
      <c r="J813" s="54" t="s">
        <v>2885</v>
      </c>
    </row>
    <row r="814" spans="1:10" ht="24" customHeight="1">
      <c r="A814" s="49" t="s">
        <v>2659</v>
      </c>
      <c r="B814" s="50" t="s">
        <v>1827</v>
      </c>
      <c r="C814" s="49" t="s">
        <v>840</v>
      </c>
      <c r="D814" s="50" t="s">
        <v>2730</v>
      </c>
      <c r="E814" s="51" t="s">
        <v>941</v>
      </c>
      <c r="F814" s="51" t="s">
        <v>946</v>
      </c>
      <c r="G814" s="51">
        <v>60</v>
      </c>
      <c r="H814" s="52">
        <v>56630</v>
      </c>
      <c r="I814" s="53">
        <v>6</v>
      </c>
      <c r="J814" s="54" t="s">
        <v>2885</v>
      </c>
    </row>
    <row r="815" spans="1:10" ht="24" customHeight="1">
      <c r="A815" s="49" t="s">
        <v>2659</v>
      </c>
      <c r="B815" s="50" t="s">
        <v>1827</v>
      </c>
      <c r="C815" s="49" t="s">
        <v>841</v>
      </c>
      <c r="D815" s="50" t="s">
        <v>2731</v>
      </c>
      <c r="E815" s="51" t="s">
        <v>941</v>
      </c>
      <c r="F815" s="51" t="s">
        <v>946</v>
      </c>
      <c r="G815" s="51">
        <v>83</v>
      </c>
      <c r="H815" s="52">
        <v>36813</v>
      </c>
      <c r="I815" s="53">
        <v>6</v>
      </c>
      <c r="J815" s="54" t="s">
        <v>2885</v>
      </c>
    </row>
    <row r="816" spans="1:10" ht="24" customHeight="1">
      <c r="A816" s="49" t="s">
        <v>2659</v>
      </c>
      <c r="B816" s="50" t="s">
        <v>1827</v>
      </c>
      <c r="C816" s="49" t="s">
        <v>842</v>
      </c>
      <c r="D816" s="50" t="s">
        <v>2732</v>
      </c>
      <c r="E816" s="51" t="s">
        <v>941</v>
      </c>
      <c r="F816" s="51" t="s">
        <v>946</v>
      </c>
      <c r="G816" s="51">
        <v>37</v>
      </c>
      <c r="H816" s="52">
        <v>24267</v>
      </c>
      <c r="I816" s="53">
        <v>5</v>
      </c>
      <c r="J816" s="54" t="s">
        <v>947</v>
      </c>
    </row>
    <row r="817" spans="1:10" ht="24" customHeight="1">
      <c r="A817" s="49" t="s">
        <v>2659</v>
      </c>
      <c r="B817" s="50" t="s">
        <v>1827</v>
      </c>
      <c r="C817" s="49" t="s">
        <v>843</v>
      </c>
      <c r="D817" s="50" t="s">
        <v>2949</v>
      </c>
      <c r="E817" s="51" t="s">
        <v>941</v>
      </c>
      <c r="F817" s="51" t="s">
        <v>949</v>
      </c>
      <c r="G817" s="51">
        <v>110</v>
      </c>
      <c r="H817" s="52">
        <v>51621</v>
      </c>
      <c r="I817" s="53">
        <v>13</v>
      </c>
      <c r="J817" s="54" t="s">
        <v>2884</v>
      </c>
    </row>
    <row r="818" spans="1:10" ht="24" customHeight="1">
      <c r="A818" s="49" t="s">
        <v>2659</v>
      </c>
      <c r="B818" s="50" t="s">
        <v>1827</v>
      </c>
      <c r="C818" s="49" t="s">
        <v>844</v>
      </c>
      <c r="D818" s="50" t="s">
        <v>2733</v>
      </c>
      <c r="E818" s="51" t="s">
        <v>941</v>
      </c>
      <c r="F818" s="51" t="s">
        <v>946</v>
      </c>
      <c r="G818" s="51">
        <v>30</v>
      </c>
      <c r="H818" s="52">
        <v>13598</v>
      </c>
      <c r="I818" s="53">
        <v>5</v>
      </c>
      <c r="J818" s="54" t="s">
        <v>947</v>
      </c>
    </row>
    <row r="819" spans="1:10" ht="24" customHeight="1">
      <c r="A819" s="49" t="s">
        <v>2659</v>
      </c>
      <c r="B819" s="50" t="s">
        <v>1827</v>
      </c>
      <c r="C819" s="49" t="s">
        <v>845</v>
      </c>
      <c r="D819" s="50" t="s">
        <v>2734</v>
      </c>
      <c r="E819" s="51" t="s">
        <v>941</v>
      </c>
      <c r="F819" s="51" t="s">
        <v>949</v>
      </c>
      <c r="G819" s="51">
        <v>73</v>
      </c>
      <c r="H819" s="52">
        <v>32475</v>
      </c>
      <c r="I819" s="53">
        <v>12</v>
      </c>
      <c r="J819" s="54" t="s">
        <v>2886</v>
      </c>
    </row>
    <row r="820" spans="1:10" ht="24" customHeight="1">
      <c r="A820" s="49" t="s">
        <v>2735</v>
      </c>
      <c r="B820" s="50" t="s">
        <v>1848</v>
      </c>
      <c r="C820" s="49" t="s">
        <v>846</v>
      </c>
      <c r="D820" s="50" t="s">
        <v>2736</v>
      </c>
      <c r="E820" s="51" t="s">
        <v>2898</v>
      </c>
      <c r="F820" s="51" t="s">
        <v>938</v>
      </c>
      <c r="G820" s="51">
        <v>555</v>
      </c>
      <c r="H820" s="52">
        <v>117787</v>
      </c>
      <c r="I820" s="53">
        <v>18</v>
      </c>
      <c r="J820" s="54" t="s">
        <v>1959</v>
      </c>
    </row>
    <row r="821" spans="1:10" ht="24" customHeight="1">
      <c r="A821" s="49" t="s">
        <v>2735</v>
      </c>
      <c r="B821" s="50" t="s">
        <v>1848</v>
      </c>
      <c r="C821" s="49" t="s">
        <v>847</v>
      </c>
      <c r="D821" s="50" t="s">
        <v>2737</v>
      </c>
      <c r="E821" s="51" t="s">
        <v>941</v>
      </c>
      <c r="F821" s="51" t="s">
        <v>942</v>
      </c>
      <c r="G821" s="51">
        <v>60</v>
      </c>
      <c r="H821" s="52">
        <v>67283</v>
      </c>
      <c r="I821" s="53">
        <v>10</v>
      </c>
      <c r="J821" s="54" t="s">
        <v>943</v>
      </c>
    </row>
    <row r="822" spans="1:10" ht="24" customHeight="1">
      <c r="A822" s="49" t="s">
        <v>2735</v>
      </c>
      <c r="B822" s="50" t="s">
        <v>1848</v>
      </c>
      <c r="C822" s="49" t="s">
        <v>848</v>
      </c>
      <c r="D822" s="50" t="s">
        <v>2738</v>
      </c>
      <c r="E822" s="51" t="s">
        <v>941</v>
      </c>
      <c r="F822" s="51" t="s">
        <v>942</v>
      </c>
      <c r="G822" s="51">
        <v>60</v>
      </c>
      <c r="H822" s="52">
        <v>49350</v>
      </c>
      <c r="I822" s="53">
        <v>9</v>
      </c>
      <c r="J822" s="54" t="s">
        <v>965</v>
      </c>
    </row>
    <row r="823" spans="1:10" ht="24" customHeight="1">
      <c r="A823" s="49" t="s">
        <v>2735</v>
      </c>
      <c r="B823" s="50" t="s">
        <v>1848</v>
      </c>
      <c r="C823" s="49" t="s">
        <v>849</v>
      </c>
      <c r="D823" s="50" t="s">
        <v>2739</v>
      </c>
      <c r="E823" s="51" t="s">
        <v>941</v>
      </c>
      <c r="F823" s="51" t="s">
        <v>946</v>
      </c>
      <c r="G823" s="51">
        <v>30</v>
      </c>
      <c r="H823" s="52">
        <v>52391</v>
      </c>
      <c r="I823" s="53">
        <v>6</v>
      </c>
      <c r="J823" s="54" t="s">
        <v>2885</v>
      </c>
    </row>
    <row r="824" spans="1:10" ht="24" customHeight="1">
      <c r="A824" s="49" t="s">
        <v>2735</v>
      </c>
      <c r="B824" s="50" t="s">
        <v>1848</v>
      </c>
      <c r="C824" s="49" t="s">
        <v>850</v>
      </c>
      <c r="D824" s="50" t="s">
        <v>2740</v>
      </c>
      <c r="E824" s="51" t="s">
        <v>941</v>
      </c>
      <c r="F824" s="51" t="s">
        <v>946</v>
      </c>
      <c r="G824" s="51">
        <v>60</v>
      </c>
      <c r="H824" s="52">
        <v>33013</v>
      </c>
      <c r="I824" s="53">
        <v>6</v>
      </c>
      <c r="J824" s="54" t="s">
        <v>2885</v>
      </c>
    </row>
    <row r="825" spans="1:10" ht="24" customHeight="1">
      <c r="A825" s="49" t="s">
        <v>2735</v>
      </c>
      <c r="B825" s="50" t="s">
        <v>1848</v>
      </c>
      <c r="C825" s="49" t="s">
        <v>851</v>
      </c>
      <c r="D825" s="50" t="s">
        <v>2741</v>
      </c>
      <c r="E825" s="51" t="s">
        <v>941</v>
      </c>
      <c r="F825" s="51" t="s">
        <v>949</v>
      </c>
      <c r="G825" s="51">
        <v>90</v>
      </c>
      <c r="H825" s="52">
        <v>73274</v>
      </c>
      <c r="I825" s="53">
        <v>12</v>
      </c>
      <c r="J825" s="54" t="s">
        <v>2886</v>
      </c>
    </row>
    <row r="826" spans="1:10" ht="24" customHeight="1">
      <c r="A826" s="49" t="s">
        <v>2735</v>
      </c>
      <c r="B826" s="50" t="s">
        <v>1848</v>
      </c>
      <c r="C826" s="49" t="s">
        <v>852</v>
      </c>
      <c r="D826" s="50" t="s">
        <v>2742</v>
      </c>
      <c r="E826" s="51" t="s">
        <v>941</v>
      </c>
      <c r="F826" s="51" t="s">
        <v>946</v>
      </c>
      <c r="G826" s="51">
        <v>30</v>
      </c>
      <c r="H826" s="52">
        <v>34987</v>
      </c>
      <c r="I826" s="53">
        <v>6</v>
      </c>
      <c r="J826" s="54" t="s">
        <v>2885</v>
      </c>
    </row>
    <row r="827" spans="1:10" ht="24" customHeight="1">
      <c r="A827" s="49" t="s">
        <v>2735</v>
      </c>
      <c r="B827" s="50" t="s">
        <v>1848</v>
      </c>
      <c r="C827" s="49" t="s">
        <v>853</v>
      </c>
      <c r="D827" s="50" t="s">
        <v>2743</v>
      </c>
      <c r="E827" s="51" t="s">
        <v>941</v>
      </c>
      <c r="F827" s="51" t="s">
        <v>946</v>
      </c>
      <c r="G827" s="51">
        <v>60</v>
      </c>
      <c r="H827" s="52">
        <v>33230</v>
      </c>
      <c r="I827" s="53">
        <v>6</v>
      </c>
      <c r="J827" s="54" t="s">
        <v>2885</v>
      </c>
    </row>
    <row r="828" spans="1:10" ht="24" customHeight="1">
      <c r="A828" s="49" t="s">
        <v>2735</v>
      </c>
      <c r="B828" s="50" t="s">
        <v>1848</v>
      </c>
      <c r="C828" s="49" t="s">
        <v>854</v>
      </c>
      <c r="D828" s="50" t="s">
        <v>2744</v>
      </c>
      <c r="E828" s="51" t="s">
        <v>941</v>
      </c>
      <c r="F828" s="51" t="s">
        <v>946</v>
      </c>
      <c r="G828" s="51">
        <v>30</v>
      </c>
      <c r="H828" s="52">
        <v>23451</v>
      </c>
      <c r="I828" s="53">
        <v>5</v>
      </c>
      <c r="J828" s="54" t="s">
        <v>947</v>
      </c>
    </row>
    <row r="829" spans="1:10" ht="24" customHeight="1">
      <c r="A829" s="49" t="s">
        <v>2735</v>
      </c>
      <c r="B829" s="50" t="s">
        <v>1848</v>
      </c>
      <c r="C829" s="49" t="s">
        <v>855</v>
      </c>
      <c r="D829" s="50" t="s">
        <v>2950</v>
      </c>
      <c r="E829" s="51" t="s">
        <v>941</v>
      </c>
      <c r="F829" s="51" t="s">
        <v>968</v>
      </c>
      <c r="G829" s="51">
        <v>25</v>
      </c>
      <c r="H829" s="52">
        <v>12959</v>
      </c>
      <c r="I829" s="53">
        <v>2</v>
      </c>
      <c r="J829" s="54" t="s">
        <v>969</v>
      </c>
    </row>
    <row r="830" spans="1:10" ht="24" customHeight="1">
      <c r="A830" s="49" t="s">
        <v>2735</v>
      </c>
      <c r="B830" s="50" t="s">
        <v>1859</v>
      </c>
      <c r="C830" s="49" t="s">
        <v>856</v>
      </c>
      <c r="D830" s="50" t="s">
        <v>2745</v>
      </c>
      <c r="E830" s="51" t="s">
        <v>974</v>
      </c>
      <c r="F830" s="51" t="s">
        <v>1001</v>
      </c>
      <c r="G830" s="51">
        <v>407</v>
      </c>
      <c r="H830" s="52">
        <v>99432</v>
      </c>
      <c r="I830" s="53">
        <v>17</v>
      </c>
      <c r="J830" s="54" t="s">
        <v>1002</v>
      </c>
    </row>
    <row r="831" spans="1:10" ht="24" customHeight="1">
      <c r="A831" s="49" t="s">
        <v>2735</v>
      </c>
      <c r="B831" s="50" t="s">
        <v>1859</v>
      </c>
      <c r="C831" s="49" t="s">
        <v>857</v>
      </c>
      <c r="D831" s="50" t="s">
        <v>2746</v>
      </c>
      <c r="E831" s="51" t="s">
        <v>974</v>
      </c>
      <c r="F831" s="51" t="s">
        <v>975</v>
      </c>
      <c r="G831" s="51">
        <v>212</v>
      </c>
      <c r="H831" s="52">
        <v>69068</v>
      </c>
      <c r="I831" s="53">
        <v>15</v>
      </c>
      <c r="J831" s="54" t="s">
        <v>2887</v>
      </c>
    </row>
    <row r="832" spans="1:10" ht="24" customHeight="1">
      <c r="A832" s="49" t="s">
        <v>2735</v>
      </c>
      <c r="B832" s="50" t="s">
        <v>1859</v>
      </c>
      <c r="C832" s="49" t="s">
        <v>858</v>
      </c>
      <c r="D832" s="50" t="s">
        <v>2747</v>
      </c>
      <c r="E832" s="51" t="s">
        <v>941</v>
      </c>
      <c r="F832" s="51" t="s">
        <v>942</v>
      </c>
      <c r="G832" s="51">
        <v>110</v>
      </c>
      <c r="H832" s="52">
        <v>63100</v>
      </c>
      <c r="I832" s="53">
        <v>10</v>
      </c>
      <c r="J832" s="54" t="s">
        <v>943</v>
      </c>
    </row>
    <row r="833" spans="1:10" ht="24" customHeight="1">
      <c r="A833" s="49" t="s">
        <v>2735</v>
      </c>
      <c r="B833" s="50" t="s">
        <v>1859</v>
      </c>
      <c r="C833" s="49" t="s">
        <v>859</v>
      </c>
      <c r="D833" s="50" t="s">
        <v>2748</v>
      </c>
      <c r="E833" s="51" t="s">
        <v>941</v>
      </c>
      <c r="F833" s="51" t="s">
        <v>946</v>
      </c>
      <c r="G833" s="51">
        <v>30</v>
      </c>
      <c r="H833" s="52">
        <v>47183</v>
      </c>
      <c r="I833" s="53">
        <v>6</v>
      </c>
      <c r="J833" s="54" t="s">
        <v>2885</v>
      </c>
    </row>
    <row r="834" spans="1:10" ht="24" customHeight="1">
      <c r="A834" s="49" t="s">
        <v>2735</v>
      </c>
      <c r="B834" s="50" t="s">
        <v>1859</v>
      </c>
      <c r="C834" s="49" t="s">
        <v>860</v>
      </c>
      <c r="D834" s="50" t="s">
        <v>2749</v>
      </c>
      <c r="E834" s="51" t="s">
        <v>941</v>
      </c>
      <c r="F834" s="51" t="s">
        <v>942</v>
      </c>
      <c r="G834" s="51">
        <v>85</v>
      </c>
      <c r="H834" s="52">
        <v>80241</v>
      </c>
      <c r="I834" s="53">
        <v>10</v>
      </c>
      <c r="J834" s="54" t="s">
        <v>943</v>
      </c>
    </row>
    <row r="835" spans="1:10" ht="24" customHeight="1">
      <c r="A835" s="49" t="s">
        <v>2735</v>
      </c>
      <c r="B835" s="50" t="s">
        <v>1859</v>
      </c>
      <c r="C835" s="49" t="s">
        <v>861</v>
      </c>
      <c r="D835" s="50" t="s">
        <v>2750</v>
      </c>
      <c r="E835" s="51" t="s">
        <v>941</v>
      </c>
      <c r="F835" s="51" t="s">
        <v>946</v>
      </c>
      <c r="G835" s="51">
        <v>82</v>
      </c>
      <c r="H835" s="52">
        <v>63921</v>
      </c>
      <c r="I835" s="53">
        <v>7</v>
      </c>
      <c r="J835" s="54" t="s">
        <v>956</v>
      </c>
    </row>
    <row r="836" spans="1:10" ht="24" customHeight="1">
      <c r="A836" s="49" t="s">
        <v>2735</v>
      </c>
      <c r="B836" s="50" t="s">
        <v>1859</v>
      </c>
      <c r="C836" s="49" t="s">
        <v>862</v>
      </c>
      <c r="D836" s="50" t="s">
        <v>2751</v>
      </c>
      <c r="E836" s="51" t="s">
        <v>941</v>
      </c>
      <c r="F836" s="51" t="s">
        <v>946</v>
      </c>
      <c r="G836" s="51">
        <v>42</v>
      </c>
      <c r="H836" s="52">
        <v>34602</v>
      </c>
      <c r="I836" s="53">
        <v>6</v>
      </c>
      <c r="J836" s="54" t="s">
        <v>2885</v>
      </c>
    </row>
    <row r="837" spans="1:10" ht="24" customHeight="1">
      <c r="A837" s="49" t="s">
        <v>2735</v>
      </c>
      <c r="B837" s="50" t="s">
        <v>1859</v>
      </c>
      <c r="C837" s="49" t="s">
        <v>863</v>
      </c>
      <c r="D837" s="50" t="s">
        <v>2752</v>
      </c>
      <c r="E837" s="51" t="s">
        <v>941</v>
      </c>
      <c r="F837" s="51" t="s">
        <v>946</v>
      </c>
      <c r="G837" s="51">
        <v>36</v>
      </c>
      <c r="H837" s="52">
        <v>46480</v>
      </c>
      <c r="I837" s="53">
        <v>6</v>
      </c>
      <c r="J837" s="54" t="s">
        <v>2885</v>
      </c>
    </row>
    <row r="838" spans="1:10" ht="24" customHeight="1">
      <c r="A838" s="49" t="s">
        <v>2735</v>
      </c>
      <c r="B838" s="50" t="s">
        <v>1859</v>
      </c>
      <c r="C838" s="49" t="s">
        <v>864</v>
      </c>
      <c r="D838" s="50" t="s">
        <v>2753</v>
      </c>
      <c r="E838" s="51" t="s">
        <v>941</v>
      </c>
      <c r="F838" s="51" t="s">
        <v>946</v>
      </c>
      <c r="G838" s="51">
        <v>38</v>
      </c>
      <c r="H838" s="52">
        <v>22377</v>
      </c>
      <c r="I838" s="53">
        <v>5</v>
      </c>
      <c r="J838" s="54" t="s">
        <v>947</v>
      </c>
    </row>
    <row r="839" spans="1:10" ht="24" customHeight="1">
      <c r="A839" s="49" t="s">
        <v>2735</v>
      </c>
      <c r="B839" s="50" t="s">
        <v>1859</v>
      </c>
      <c r="C839" s="49" t="s">
        <v>865</v>
      </c>
      <c r="D839" s="50" t="s">
        <v>2754</v>
      </c>
      <c r="E839" s="51" t="s">
        <v>941</v>
      </c>
      <c r="F839" s="51" t="s">
        <v>946</v>
      </c>
      <c r="G839" s="51">
        <v>35</v>
      </c>
      <c r="H839" s="52">
        <v>49641</v>
      </c>
      <c r="I839" s="53">
        <v>6</v>
      </c>
      <c r="J839" s="54" t="s">
        <v>2885</v>
      </c>
    </row>
    <row r="840" spans="1:10" ht="24" customHeight="1">
      <c r="A840" s="49" t="s">
        <v>2735</v>
      </c>
      <c r="B840" s="50" t="s">
        <v>1859</v>
      </c>
      <c r="C840" s="49" t="s">
        <v>866</v>
      </c>
      <c r="D840" s="50" t="s">
        <v>2755</v>
      </c>
      <c r="E840" s="51" t="s">
        <v>941</v>
      </c>
      <c r="F840" s="51" t="s">
        <v>946</v>
      </c>
      <c r="G840" s="51">
        <v>37</v>
      </c>
      <c r="H840" s="52">
        <v>34639</v>
      </c>
      <c r="I840" s="53">
        <v>6</v>
      </c>
      <c r="J840" s="54" t="s">
        <v>2885</v>
      </c>
    </row>
    <row r="841" spans="1:10" ht="24" customHeight="1">
      <c r="A841" s="49" t="s">
        <v>2735</v>
      </c>
      <c r="B841" s="50" t="s">
        <v>1859</v>
      </c>
      <c r="C841" s="49" t="s">
        <v>867</v>
      </c>
      <c r="D841" s="50" t="s">
        <v>2756</v>
      </c>
      <c r="E841" s="51" t="s">
        <v>941</v>
      </c>
      <c r="F841" s="51" t="s">
        <v>946</v>
      </c>
      <c r="G841" s="51">
        <v>30</v>
      </c>
      <c r="H841" s="52">
        <v>36008</v>
      </c>
      <c r="I841" s="53">
        <v>6</v>
      </c>
      <c r="J841" s="54" t="s">
        <v>2885</v>
      </c>
    </row>
    <row r="842" spans="1:10" ht="24" customHeight="1">
      <c r="A842" s="49" t="s">
        <v>2735</v>
      </c>
      <c r="B842" s="50" t="s">
        <v>1859</v>
      </c>
      <c r="C842" s="49" t="s">
        <v>868</v>
      </c>
      <c r="D842" s="50" t="s">
        <v>2951</v>
      </c>
      <c r="E842" s="51" t="s">
        <v>941</v>
      </c>
      <c r="F842" s="51" t="s">
        <v>946</v>
      </c>
      <c r="G842" s="51">
        <v>44</v>
      </c>
      <c r="H842" s="52">
        <v>38610</v>
      </c>
      <c r="I842" s="53">
        <v>6</v>
      </c>
      <c r="J842" s="54" t="s">
        <v>2885</v>
      </c>
    </row>
    <row r="843" spans="1:10" ht="24" customHeight="1">
      <c r="A843" s="49" t="s">
        <v>2735</v>
      </c>
      <c r="B843" s="50" t="s">
        <v>1873</v>
      </c>
      <c r="C843" s="49" t="s">
        <v>869</v>
      </c>
      <c r="D843" s="50" t="s">
        <v>2757</v>
      </c>
      <c r="E843" s="51" t="s">
        <v>974</v>
      </c>
      <c r="F843" s="51" t="s">
        <v>1001</v>
      </c>
      <c r="G843" s="51">
        <v>504</v>
      </c>
      <c r="H843" s="52">
        <v>113243</v>
      </c>
      <c r="I843" s="53">
        <v>17</v>
      </c>
      <c r="J843" s="54" t="s">
        <v>1002</v>
      </c>
    </row>
    <row r="844" spans="1:10" ht="24" customHeight="1">
      <c r="A844" s="49" t="s">
        <v>2735</v>
      </c>
      <c r="B844" s="50" t="s">
        <v>1873</v>
      </c>
      <c r="C844" s="49" t="s">
        <v>870</v>
      </c>
      <c r="D844" s="50" t="s">
        <v>2758</v>
      </c>
      <c r="E844" s="51" t="s">
        <v>941</v>
      </c>
      <c r="F844" s="51" t="s">
        <v>942</v>
      </c>
      <c r="G844" s="51">
        <v>104</v>
      </c>
      <c r="H844" s="52">
        <v>54923</v>
      </c>
      <c r="I844" s="53">
        <v>10</v>
      </c>
      <c r="J844" s="54" t="s">
        <v>943</v>
      </c>
    </row>
    <row r="845" spans="1:10" ht="24" customHeight="1">
      <c r="A845" s="49" t="s">
        <v>2735</v>
      </c>
      <c r="B845" s="50" t="s">
        <v>1873</v>
      </c>
      <c r="C845" s="49" t="s">
        <v>871</v>
      </c>
      <c r="D845" s="50" t="s">
        <v>2759</v>
      </c>
      <c r="E845" s="51" t="s">
        <v>941</v>
      </c>
      <c r="F845" s="51" t="s">
        <v>946</v>
      </c>
      <c r="G845" s="51">
        <v>44</v>
      </c>
      <c r="H845" s="52">
        <v>64384</v>
      </c>
      <c r="I845" s="53">
        <v>7</v>
      </c>
      <c r="J845" s="54" t="s">
        <v>956</v>
      </c>
    </row>
    <row r="846" spans="1:10" ht="24" customHeight="1">
      <c r="A846" s="49" t="s">
        <v>2735</v>
      </c>
      <c r="B846" s="50" t="s">
        <v>1873</v>
      </c>
      <c r="C846" s="49" t="s">
        <v>872</v>
      </c>
      <c r="D846" s="50" t="s">
        <v>2760</v>
      </c>
      <c r="E846" s="51" t="s">
        <v>941</v>
      </c>
      <c r="F846" s="51" t="s">
        <v>946</v>
      </c>
      <c r="G846" s="51">
        <v>30</v>
      </c>
      <c r="H846" s="52">
        <v>39141</v>
      </c>
      <c r="I846" s="53">
        <v>6</v>
      </c>
      <c r="J846" s="54" t="s">
        <v>2885</v>
      </c>
    </row>
    <row r="847" spans="1:10" ht="24" customHeight="1">
      <c r="A847" s="49" t="s">
        <v>2735</v>
      </c>
      <c r="B847" s="50" t="s">
        <v>1873</v>
      </c>
      <c r="C847" s="49" t="s">
        <v>873</v>
      </c>
      <c r="D847" s="50" t="s">
        <v>2761</v>
      </c>
      <c r="E847" s="51" t="s">
        <v>941</v>
      </c>
      <c r="F847" s="51" t="s">
        <v>946</v>
      </c>
      <c r="G847" s="51">
        <v>42</v>
      </c>
      <c r="H847" s="52">
        <v>53546</v>
      </c>
      <c r="I847" s="53">
        <v>6</v>
      </c>
      <c r="J847" s="54" t="s">
        <v>2885</v>
      </c>
    </row>
    <row r="848" spans="1:10" ht="24" customHeight="1">
      <c r="A848" s="49" t="s">
        <v>2735</v>
      </c>
      <c r="B848" s="50" t="s">
        <v>1873</v>
      </c>
      <c r="C848" s="49" t="s">
        <v>874</v>
      </c>
      <c r="D848" s="50" t="s">
        <v>2762</v>
      </c>
      <c r="E848" s="51" t="s">
        <v>941</v>
      </c>
      <c r="F848" s="51" t="s">
        <v>946</v>
      </c>
      <c r="G848" s="51">
        <v>30</v>
      </c>
      <c r="H848" s="52">
        <v>22158</v>
      </c>
      <c r="I848" s="53">
        <v>5</v>
      </c>
      <c r="J848" s="54" t="s">
        <v>947</v>
      </c>
    </row>
    <row r="849" spans="1:10" ht="24" customHeight="1">
      <c r="A849" s="49" t="s">
        <v>2735</v>
      </c>
      <c r="B849" s="50" t="s">
        <v>1873</v>
      </c>
      <c r="C849" s="49" t="s">
        <v>875</v>
      </c>
      <c r="D849" s="50" t="s">
        <v>2763</v>
      </c>
      <c r="E849" s="51" t="s">
        <v>941</v>
      </c>
      <c r="F849" s="51" t="s">
        <v>946</v>
      </c>
      <c r="G849" s="51">
        <v>30</v>
      </c>
      <c r="H849" s="52">
        <v>10914</v>
      </c>
      <c r="I849" s="53">
        <v>5</v>
      </c>
      <c r="J849" s="54" t="s">
        <v>947</v>
      </c>
    </row>
    <row r="850" spans="1:10" ht="24" customHeight="1">
      <c r="A850" s="49" t="s">
        <v>2735</v>
      </c>
      <c r="B850" s="50" t="s">
        <v>1873</v>
      </c>
      <c r="C850" s="49" t="s">
        <v>876</v>
      </c>
      <c r="D850" s="50" t="s">
        <v>2764</v>
      </c>
      <c r="E850" s="51" t="s">
        <v>941</v>
      </c>
      <c r="F850" s="51" t="s">
        <v>946</v>
      </c>
      <c r="G850" s="51">
        <v>62</v>
      </c>
      <c r="H850" s="52">
        <v>77300</v>
      </c>
      <c r="I850" s="53">
        <v>7</v>
      </c>
      <c r="J850" s="54" t="s">
        <v>956</v>
      </c>
    </row>
    <row r="851" spans="1:10" ht="24" customHeight="1">
      <c r="A851" s="49" t="s">
        <v>2735</v>
      </c>
      <c r="B851" s="50" t="s">
        <v>1873</v>
      </c>
      <c r="C851" s="49" t="s">
        <v>877</v>
      </c>
      <c r="D851" s="50" t="s">
        <v>2765</v>
      </c>
      <c r="E851" s="51" t="s">
        <v>941</v>
      </c>
      <c r="F851" s="51" t="s">
        <v>946</v>
      </c>
      <c r="G851" s="51">
        <v>49</v>
      </c>
      <c r="H851" s="52">
        <v>79694</v>
      </c>
      <c r="I851" s="53">
        <v>7</v>
      </c>
      <c r="J851" s="54" t="s">
        <v>956</v>
      </c>
    </row>
    <row r="852" spans="1:10" ht="24" customHeight="1">
      <c r="A852" s="49" t="s">
        <v>2735</v>
      </c>
      <c r="B852" s="50" t="s">
        <v>1873</v>
      </c>
      <c r="C852" s="49" t="s">
        <v>878</v>
      </c>
      <c r="D852" s="50" t="s">
        <v>2766</v>
      </c>
      <c r="E852" s="51" t="s">
        <v>941</v>
      </c>
      <c r="F852" s="51" t="s">
        <v>946</v>
      </c>
      <c r="G852" s="51">
        <v>30</v>
      </c>
      <c r="H852" s="52">
        <v>14554</v>
      </c>
      <c r="I852" s="53">
        <v>5</v>
      </c>
      <c r="J852" s="54" t="s">
        <v>947</v>
      </c>
    </row>
    <row r="853" spans="1:10" ht="24" customHeight="1">
      <c r="A853" s="49" t="s">
        <v>2735</v>
      </c>
      <c r="B853" s="50" t="s">
        <v>1873</v>
      </c>
      <c r="C853" s="49" t="s">
        <v>879</v>
      </c>
      <c r="D853" s="50" t="s">
        <v>2952</v>
      </c>
      <c r="E853" s="51" t="s">
        <v>941</v>
      </c>
      <c r="F853" s="51" t="s">
        <v>949</v>
      </c>
      <c r="G853" s="51">
        <v>80</v>
      </c>
      <c r="H853" s="52">
        <v>60192</v>
      </c>
      <c r="I853" s="53">
        <v>12</v>
      </c>
      <c r="J853" s="54" t="s">
        <v>2886</v>
      </c>
    </row>
    <row r="854" spans="1:10" ht="24" customHeight="1">
      <c r="A854" s="49" t="s">
        <v>2735</v>
      </c>
      <c r="B854" s="50" t="s">
        <v>1873</v>
      </c>
      <c r="C854" s="49" t="s">
        <v>880</v>
      </c>
      <c r="D854" s="50" t="s">
        <v>2767</v>
      </c>
      <c r="E854" s="51" t="s">
        <v>941</v>
      </c>
      <c r="F854" s="51" t="s">
        <v>946</v>
      </c>
      <c r="G854" s="51">
        <v>32</v>
      </c>
      <c r="H854" s="52">
        <v>16553</v>
      </c>
      <c r="I854" s="53">
        <v>5</v>
      </c>
      <c r="J854" s="54" t="s">
        <v>947</v>
      </c>
    </row>
    <row r="855" spans="1:10" ht="24" customHeight="1">
      <c r="A855" s="49" t="s">
        <v>2735</v>
      </c>
      <c r="B855" s="50" t="s">
        <v>1886</v>
      </c>
      <c r="C855" s="49" t="s">
        <v>881</v>
      </c>
      <c r="D855" s="50" t="s">
        <v>2768</v>
      </c>
      <c r="E855" s="51" t="s">
        <v>974</v>
      </c>
      <c r="F855" s="51" t="s">
        <v>1001</v>
      </c>
      <c r="G855" s="51">
        <v>445</v>
      </c>
      <c r="H855" s="52">
        <v>81316</v>
      </c>
      <c r="I855" s="53">
        <v>17</v>
      </c>
      <c r="J855" s="54" t="s">
        <v>1002</v>
      </c>
    </row>
    <row r="856" spans="1:10" ht="24" customHeight="1">
      <c r="A856" s="49" t="s">
        <v>2735</v>
      </c>
      <c r="B856" s="50" t="s">
        <v>1886</v>
      </c>
      <c r="C856" s="49" t="s">
        <v>882</v>
      </c>
      <c r="D856" s="50" t="s">
        <v>2769</v>
      </c>
      <c r="E856" s="51" t="s">
        <v>941</v>
      </c>
      <c r="F856" s="51" t="s">
        <v>946</v>
      </c>
      <c r="G856" s="51">
        <v>30</v>
      </c>
      <c r="H856" s="52">
        <v>28650</v>
      </c>
      <c r="I856" s="53">
        <v>5</v>
      </c>
      <c r="J856" s="54" t="s">
        <v>947</v>
      </c>
    </row>
    <row r="857" spans="1:10" ht="24" customHeight="1">
      <c r="A857" s="49" t="s">
        <v>2735</v>
      </c>
      <c r="B857" s="50" t="s">
        <v>1886</v>
      </c>
      <c r="C857" s="49" t="s">
        <v>883</v>
      </c>
      <c r="D857" s="50" t="s">
        <v>2770</v>
      </c>
      <c r="E857" s="51" t="s">
        <v>941</v>
      </c>
      <c r="F857" s="51" t="s">
        <v>946</v>
      </c>
      <c r="G857" s="51">
        <v>30</v>
      </c>
      <c r="H857" s="52">
        <v>32759</v>
      </c>
      <c r="I857" s="53">
        <v>6</v>
      </c>
      <c r="J857" s="54" t="s">
        <v>2885</v>
      </c>
    </row>
    <row r="858" spans="1:10" ht="24" customHeight="1">
      <c r="A858" s="49" t="s">
        <v>2735</v>
      </c>
      <c r="B858" s="50" t="s">
        <v>1886</v>
      </c>
      <c r="C858" s="49" t="s">
        <v>884</v>
      </c>
      <c r="D858" s="50" t="s">
        <v>2771</v>
      </c>
      <c r="E858" s="51" t="s">
        <v>941</v>
      </c>
      <c r="F858" s="51" t="s">
        <v>942</v>
      </c>
      <c r="G858" s="51">
        <v>30</v>
      </c>
      <c r="H858" s="52">
        <v>24633</v>
      </c>
      <c r="I858" s="53">
        <v>9</v>
      </c>
      <c r="J858" s="54" t="s">
        <v>965</v>
      </c>
    </row>
    <row r="859" spans="1:10" ht="24" customHeight="1">
      <c r="A859" s="49" t="s">
        <v>2735</v>
      </c>
      <c r="B859" s="50" t="s">
        <v>1886</v>
      </c>
      <c r="C859" s="49" t="s">
        <v>885</v>
      </c>
      <c r="D859" s="50" t="s">
        <v>2772</v>
      </c>
      <c r="E859" s="51" t="s">
        <v>941</v>
      </c>
      <c r="F859" s="51" t="s">
        <v>949</v>
      </c>
      <c r="G859" s="51">
        <v>90</v>
      </c>
      <c r="H859" s="52">
        <v>59338</v>
      </c>
      <c r="I859" s="53">
        <v>12</v>
      </c>
      <c r="J859" s="54" t="s">
        <v>2886</v>
      </c>
    </row>
    <row r="860" spans="1:10" ht="24" customHeight="1">
      <c r="A860" s="49" t="s">
        <v>2735</v>
      </c>
      <c r="B860" s="50" t="s">
        <v>1886</v>
      </c>
      <c r="C860" s="49" t="s">
        <v>886</v>
      </c>
      <c r="D860" s="50" t="s">
        <v>2773</v>
      </c>
      <c r="E860" s="51" t="s">
        <v>941</v>
      </c>
      <c r="F860" s="51" t="s">
        <v>946</v>
      </c>
      <c r="G860" s="51">
        <v>30</v>
      </c>
      <c r="H860" s="52">
        <v>36567</v>
      </c>
      <c r="I860" s="53">
        <v>6</v>
      </c>
      <c r="J860" s="54" t="s">
        <v>2885</v>
      </c>
    </row>
    <row r="861" spans="1:10" ht="24" customHeight="1">
      <c r="A861" s="49" t="s">
        <v>2735</v>
      </c>
      <c r="B861" s="50" t="s">
        <v>1886</v>
      </c>
      <c r="C861" s="49" t="s">
        <v>887</v>
      </c>
      <c r="D861" s="50" t="s">
        <v>2774</v>
      </c>
      <c r="E861" s="51" t="s">
        <v>941</v>
      </c>
      <c r="F861" s="51" t="s">
        <v>946</v>
      </c>
      <c r="G861" s="51">
        <v>30</v>
      </c>
      <c r="H861" s="52">
        <v>13380</v>
      </c>
      <c r="I861" s="53">
        <v>5</v>
      </c>
      <c r="J861" s="54" t="s">
        <v>947</v>
      </c>
    </row>
    <row r="862" spans="1:10" ht="24" customHeight="1">
      <c r="A862" s="49" t="s">
        <v>2735</v>
      </c>
      <c r="B862" s="50" t="s">
        <v>1886</v>
      </c>
      <c r="C862" s="49" t="s">
        <v>888</v>
      </c>
      <c r="D862" s="50" t="s">
        <v>2775</v>
      </c>
      <c r="E862" s="51" t="s">
        <v>941</v>
      </c>
      <c r="F862" s="51" t="s">
        <v>946</v>
      </c>
      <c r="G862" s="51">
        <v>30</v>
      </c>
      <c r="H862" s="52">
        <v>36829</v>
      </c>
      <c r="I862" s="53">
        <v>6</v>
      </c>
      <c r="J862" s="54" t="s">
        <v>2885</v>
      </c>
    </row>
    <row r="863" spans="1:10" ht="24" customHeight="1">
      <c r="A863" s="49" t="s">
        <v>2735</v>
      </c>
      <c r="B863" s="50" t="s">
        <v>1886</v>
      </c>
      <c r="C863" s="49" t="s">
        <v>889</v>
      </c>
      <c r="D863" s="50" t="s">
        <v>2776</v>
      </c>
      <c r="E863" s="51" t="s">
        <v>941</v>
      </c>
      <c r="F863" s="51" t="s">
        <v>946</v>
      </c>
      <c r="G863" s="51">
        <v>30</v>
      </c>
      <c r="H863" s="52">
        <v>19635</v>
      </c>
      <c r="I863" s="53">
        <v>5</v>
      </c>
      <c r="J863" s="54" t="s">
        <v>947</v>
      </c>
    </row>
    <row r="864" spans="1:10" ht="24" customHeight="1">
      <c r="A864" s="49" t="s">
        <v>2735</v>
      </c>
      <c r="B864" s="50" t="s">
        <v>1886</v>
      </c>
      <c r="C864" s="49" t="s">
        <v>890</v>
      </c>
      <c r="D864" s="50" t="s">
        <v>2777</v>
      </c>
      <c r="E864" s="51" t="s">
        <v>941</v>
      </c>
      <c r="F864" s="51" t="s">
        <v>946</v>
      </c>
      <c r="G864" s="51">
        <v>30</v>
      </c>
      <c r="H864" s="52">
        <v>28806</v>
      </c>
      <c r="I864" s="53">
        <v>5</v>
      </c>
      <c r="J864" s="54" t="s">
        <v>947</v>
      </c>
    </row>
    <row r="865" spans="1:10" ht="24" customHeight="1">
      <c r="A865" s="49" t="s">
        <v>2735</v>
      </c>
      <c r="B865" s="50" t="s">
        <v>1886</v>
      </c>
      <c r="C865" s="49" t="s">
        <v>891</v>
      </c>
      <c r="D865" s="50" t="s">
        <v>2953</v>
      </c>
      <c r="E865" s="51" t="s">
        <v>941</v>
      </c>
      <c r="F865" s="51" t="s">
        <v>968</v>
      </c>
      <c r="G865" s="51">
        <v>30</v>
      </c>
      <c r="H865" s="52">
        <v>20239</v>
      </c>
      <c r="I865" s="51">
        <v>3</v>
      </c>
      <c r="J865" s="57" t="s">
        <v>1017</v>
      </c>
    </row>
    <row r="866" spans="1:10" ht="24" customHeight="1">
      <c r="A866" s="49" t="s">
        <v>2735</v>
      </c>
      <c r="B866" s="50" t="s">
        <v>1898</v>
      </c>
      <c r="C866" s="49" t="s">
        <v>892</v>
      </c>
      <c r="D866" s="50" t="s">
        <v>2778</v>
      </c>
      <c r="E866" s="51" t="s">
        <v>2898</v>
      </c>
      <c r="F866" s="51" t="s">
        <v>938</v>
      </c>
      <c r="G866" s="51">
        <v>479</v>
      </c>
      <c r="H866" s="52">
        <v>145224</v>
      </c>
      <c r="I866" s="53">
        <v>18</v>
      </c>
      <c r="J866" s="54" t="s">
        <v>1959</v>
      </c>
    </row>
    <row r="867" spans="1:10" ht="24" customHeight="1">
      <c r="A867" s="49" t="s">
        <v>2735</v>
      </c>
      <c r="B867" s="50" t="s">
        <v>1898</v>
      </c>
      <c r="C867" s="49" t="s">
        <v>893</v>
      </c>
      <c r="D867" s="50" t="s">
        <v>2779</v>
      </c>
      <c r="E867" s="51" t="s">
        <v>974</v>
      </c>
      <c r="F867" s="51" t="s">
        <v>975</v>
      </c>
      <c r="G867" s="51">
        <v>170</v>
      </c>
      <c r="H867" s="52">
        <v>58195</v>
      </c>
      <c r="I867" s="53">
        <v>14</v>
      </c>
      <c r="J867" s="54" t="s">
        <v>2888</v>
      </c>
    </row>
    <row r="868" spans="1:10" ht="24" customHeight="1">
      <c r="A868" s="49" t="s">
        <v>2735</v>
      </c>
      <c r="B868" s="50" t="s">
        <v>1898</v>
      </c>
      <c r="C868" s="49" t="s">
        <v>894</v>
      </c>
      <c r="D868" s="50" t="s">
        <v>2780</v>
      </c>
      <c r="E868" s="51" t="s">
        <v>941</v>
      </c>
      <c r="F868" s="51" t="s">
        <v>946</v>
      </c>
      <c r="G868" s="51">
        <v>60</v>
      </c>
      <c r="H868" s="52">
        <v>53880</v>
      </c>
      <c r="I868" s="53">
        <v>6</v>
      </c>
      <c r="J868" s="54" t="s">
        <v>2885</v>
      </c>
    </row>
    <row r="869" spans="1:10" ht="24" customHeight="1">
      <c r="A869" s="49" t="s">
        <v>2735</v>
      </c>
      <c r="B869" s="50" t="s">
        <v>1898</v>
      </c>
      <c r="C869" s="49" t="s">
        <v>895</v>
      </c>
      <c r="D869" s="50" t="s">
        <v>2781</v>
      </c>
      <c r="E869" s="51" t="s">
        <v>941</v>
      </c>
      <c r="F869" s="51" t="s">
        <v>946</v>
      </c>
      <c r="G869" s="51">
        <v>29</v>
      </c>
      <c r="H869" s="52">
        <v>21610</v>
      </c>
      <c r="I869" s="53">
        <v>5</v>
      </c>
      <c r="J869" s="54" t="s">
        <v>947</v>
      </c>
    </row>
    <row r="870" spans="1:10" ht="24" customHeight="1">
      <c r="A870" s="49" t="s">
        <v>2735</v>
      </c>
      <c r="B870" s="50" t="s">
        <v>1898</v>
      </c>
      <c r="C870" s="49" t="s">
        <v>896</v>
      </c>
      <c r="D870" s="50" t="s">
        <v>2782</v>
      </c>
      <c r="E870" s="51" t="s">
        <v>941</v>
      </c>
      <c r="F870" s="51" t="s">
        <v>942</v>
      </c>
      <c r="G870" s="51">
        <v>89</v>
      </c>
      <c r="H870" s="52">
        <v>80126</v>
      </c>
      <c r="I870" s="53">
        <v>10</v>
      </c>
      <c r="J870" s="54" t="s">
        <v>943</v>
      </c>
    </row>
    <row r="871" spans="1:10" ht="24" customHeight="1">
      <c r="A871" s="49" t="s">
        <v>2735</v>
      </c>
      <c r="B871" s="50" t="s">
        <v>1898</v>
      </c>
      <c r="C871" s="49" t="s">
        <v>897</v>
      </c>
      <c r="D871" s="50" t="s">
        <v>2954</v>
      </c>
      <c r="E871" s="51" t="s">
        <v>941</v>
      </c>
      <c r="F871" s="51" t="s">
        <v>942</v>
      </c>
      <c r="G871" s="51">
        <v>72</v>
      </c>
      <c r="H871" s="52">
        <v>55834</v>
      </c>
      <c r="I871" s="53">
        <v>10</v>
      </c>
      <c r="J871" s="54" t="s">
        <v>943</v>
      </c>
    </row>
    <row r="872" spans="1:10" ht="24" customHeight="1">
      <c r="A872" s="49" t="s">
        <v>2735</v>
      </c>
      <c r="B872" s="50" t="s">
        <v>1898</v>
      </c>
      <c r="C872" s="49" t="s">
        <v>898</v>
      </c>
      <c r="D872" s="50" t="s">
        <v>2783</v>
      </c>
      <c r="E872" s="51" t="s">
        <v>941</v>
      </c>
      <c r="F872" s="51" t="s">
        <v>946</v>
      </c>
      <c r="G872" s="51">
        <v>30</v>
      </c>
      <c r="H872" s="52">
        <v>24126</v>
      </c>
      <c r="I872" s="53">
        <v>5</v>
      </c>
      <c r="J872" s="54" t="s">
        <v>947</v>
      </c>
    </row>
    <row r="873" spans="1:10" ht="24" customHeight="1">
      <c r="A873" s="49" t="s">
        <v>2735</v>
      </c>
      <c r="B873" s="50" t="s">
        <v>1898</v>
      </c>
      <c r="C873" s="49" t="s">
        <v>899</v>
      </c>
      <c r="D873" s="50" t="s">
        <v>2784</v>
      </c>
      <c r="E873" s="51" t="s">
        <v>941</v>
      </c>
      <c r="F873" s="51" t="s">
        <v>946</v>
      </c>
      <c r="G873" s="51">
        <v>30</v>
      </c>
      <c r="H873" s="52">
        <v>25596</v>
      </c>
      <c r="I873" s="53">
        <v>5</v>
      </c>
      <c r="J873" s="54" t="s">
        <v>947</v>
      </c>
    </row>
    <row r="874" spans="1:10" ht="24" customHeight="1">
      <c r="A874" s="49" t="s">
        <v>2735</v>
      </c>
      <c r="B874" s="50" t="s">
        <v>1907</v>
      </c>
      <c r="C874" s="49" t="s">
        <v>900</v>
      </c>
      <c r="D874" s="50" t="s">
        <v>2785</v>
      </c>
      <c r="E874" s="51" t="s">
        <v>2898</v>
      </c>
      <c r="F874" s="51" t="s">
        <v>938</v>
      </c>
      <c r="G874" s="51">
        <v>721</v>
      </c>
      <c r="H874" s="52">
        <v>266807</v>
      </c>
      <c r="I874" s="53">
        <v>19</v>
      </c>
      <c r="J874" s="54" t="s">
        <v>1958</v>
      </c>
    </row>
    <row r="875" spans="1:10" ht="24" customHeight="1">
      <c r="A875" s="49" t="s">
        <v>2735</v>
      </c>
      <c r="B875" s="50" t="s">
        <v>1907</v>
      </c>
      <c r="C875" s="49" t="s">
        <v>901</v>
      </c>
      <c r="D875" s="50" t="s">
        <v>2786</v>
      </c>
      <c r="E875" s="51" t="s">
        <v>974</v>
      </c>
      <c r="F875" s="51" t="s">
        <v>1001</v>
      </c>
      <c r="G875" s="51">
        <v>508</v>
      </c>
      <c r="H875" s="52">
        <v>162946</v>
      </c>
      <c r="I875" s="53">
        <v>17</v>
      </c>
      <c r="J875" s="54" t="s">
        <v>1002</v>
      </c>
    </row>
    <row r="876" spans="1:10" ht="24" customHeight="1">
      <c r="A876" s="49" t="s">
        <v>2735</v>
      </c>
      <c r="B876" s="50" t="s">
        <v>1907</v>
      </c>
      <c r="C876" s="49" t="s">
        <v>902</v>
      </c>
      <c r="D876" s="50" t="s">
        <v>2787</v>
      </c>
      <c r="E876" s="51" t="s">
        <v>941</v>
      </c>
      <c r="F876" s="51" t="s">
        <v>946</v>
      </c>
      <c r="G876" s="51">
        <v>30</v>
      </c>
      <c r="H876" s="52">
        <v>32391</v>
      </c>
      <c r="I876" s="53">
        <v>6</v>
      </c>
      <c r="J876" s="54" t="s">
        <v>2885</v>
      </c>
    </row>
    <row r="877" spans="1:10" ht="24" customHeight="1">
      <c r="A877" s="49" t="s">
        <v>2735</v>
      </c>
      <c r="B877" s="50" t="s">
        <v>1907</v>
      </c>
      <c r="C877" s="49" t="s">
        <v>903</v>
      </c>
      <c r="D877" s="50" t="s">
        <v>2788</v>
      </c>
      <c r="E877" s="51" t="s">
        <v>941</v>
      </c>
      <c r="F877" s="51" t="s">
        <v>946</v>
      </c>
      <c r="G877" s="51">
        <v>70</v>
      </c>
      <c r="H877" s="52">
        <v>70292</v>
      </c>
      <c r="I877" s="53">
        <v>7</v>
      </c>
      <c r="J877" s="54" t="s">
        <v>956</v>
      </c>
    </row>
    <row r="878" spans="1:10" ht="24" customHeight="1">
      <c r="A878" s="49" t="s">
        <v>2735</v>
      </c>
      <c r="B878" s="50" t="s">
        <v>1907</v>
      </c>
      <c r="C878" s="49" t="s">
        <v>904</v>
      </c>
      <c r="D878" s="50" t="s">
        <v>2955</v>
      </c>
      <c r="E878" s="51" t="s">
        <v>941</v>
      </c>
      <c r="F878" s="51" t="s">
        <v>949</v>
      </c>
      <c r="G878" s="51">
        <v>121</v>
      </c>
      <c r="H878" s="52">
        <v>60265</v>
      </c>
      <c r="I878" s="53">
        <v>13</v>
      </c>
      <c r="J878" s="54" t="s">
        <v>2884</v>
      </c>
    </row>
    <row r="879" spans="1:10" ht="24" customHeight="1">
      <c r="A879" s="49" t="s">
        <v>2735</v>
      </c>
      <c r="B879" s="50" t="s">
        <v>1907</v>
      </c>
      <c r="C879" s="49" t="s">
        <v>905</v>
      </c>
      <c r="D879" s="50" t="s">
        <v>2789</v>
      </c>
      <c r="E879" s="51" t="s">
        <v>941</v>
      </c>
      <c r="F879" s="51" t="s">
        <v>946</v>
      </c>
      <c r="G879" s="51">
        <v>60</v>
      </c>
      <c r="H879" s="52">
        <v>62592</v>
      </c>
      <c r="I879" s="53">
        <v>7</v>
      </c>
      <c r="J879" s="54" t="s">
        <v>956</v>
      </c>
    </row>
    <row r="880" spans="1:10" ht="24" customHeight="1">
      <c r="A880" s="49" t="s">
        <v>2735</v>
      </c>
      <c r="B880" s="50" t="s">
        <v>1907</v>
      </c>
      <c r="C880" s="49" t="s">
        <v>906</v>
      </c>
      <c r="D880" s="50" t="s">
        <v>2790</v>
      </c>
      <c r="E880" s="51" t="s">
        <v>941</v>
      </c>
      <c r="F880" s="51" t="s">
        <v>946</v>
      </c>
      <c r="G880" s="51">
        <v>44</v>
      </c>
      <c r="H880" s="52">
        <v>63317</v>
      </c>
      <c r="I880" s="53">
        <v>7</v>
      </c>
      <c r="J880" s="54" t="s">
        <v>956</v>
      </c>
    </row>
    <row r="881" spans="1:10" ht="24" customHeight="1">
      <c r="A881" s="49" t="s">
        <v>2735</v>
      </c>
      <c r="B881" s="50" t="s">
        <v>1907</v>
      </c>
      <c r="C881" s="49" t="s">
        <v>907</v>
      </c>
      <c r="D881" s="50" t="s">
        <v>2791</v>
      </c>
      <c r="E881" s="51" t="s">
        <v>941</v>
      </c>
      <c r="F881" s="51" t="s">
        <v>942</v>
      </c>
      <c r="G881" s="51">
        <v>60</v>
      </c>
      <c r="H881" s="52">
        <v>49244</v>
      </c>
      <c r="I881" s="53">
        <v>9</v>
      </c>
      <c r="J881" s="54" t="s">
        <v>965</v>
      </c>
    </row>
    <row r="882" spans="1:10" ht="24" customHeight="1">
      <c r="A882" s="49" t="s">
        <v>2735</v>
      </c>
      <c r="B882" s="50" t="s">
        <v>1907</v>
      </c>
      <c r="C882" s="49" t="s">
        <v>908</v>
      </c>
      <c r="D882" s="50" t="s">
        <v>2792</v>
      </c>
      <c r="E882" s="51" t="s">
        <v>941</v>
      </c>
      <c r="F882" s="51" t="s">
        <v>946</v>
      </c>
      <c r="G882" s="51">
        <v>30</v>
      </c>
      <c r="H882" s="52">
        <v>10422</v>
      </c>
      <c r="I882" s="53">
        <v>5</v>
      </c>
      <c r="J882" s="54" t="s">
        <v>947</v>
      </c>
    </row>
    <row r="883" spans="1:10" ht="24" customHeight="1">
      <c r="A883" s="49" t="s">
        <v>2735</v>
      </c>
      <c r="B883" s="50" t="s">
        <v>1907</v>
      </c>
      <c r="C883" s="49" t="s">
        <v>909</v>
      </c>
      <c r="D883" s="50" t="s">
        <v>2793</v>
      </c>
      <c r="E883" s="51" t="s">
        <v>941</v>
      </c>
      <c r="F883" s="51" t="s">
        <v>946</v>
      </c>
      <c r="G883" s="51">
        <v>46</v>
      </c>
      <c r="H883" s="52">
        <v>56312</v>
      </c>
      <c r="I883" s="53">
        <v>6</v>
      </c>
      <c r="J883" s="54" t="s">
        <v>2885</v>
      </c>
    </row>
    <row r="884" spans="1:10" ht="24" customHeight="1">
      <c r="A884" s="49" t="s">
        <v>2735</v>
      </c>
      <c r="B884" s="50" t="s">
        <v>1907</v>
      </c>
      <c r="C884" s="49" t="s">
        <v>910</v>
      </c>
      <c r="D884" s="50" t="s">
        <v>2794</v>
      </c>
      <c r="E884" s="51" t="s">
        <v>941</v>
      </c>
      <c r="F884" s="51" t="s">
        <v>946</v>
      </c>
      <c r="G884" s="51">
        <v>43</v>
      </c>
      <c r="H884" s="52">
        <v>58870</v>
      </c>
      <c r="I884" s="53">
        <v>6</v>
      </c>
      <c r="J884" s="54" t="s">
        <v>2885</v>
      </c>
    </row>
    <row r="885" spans="1:10" ht="24" customHeight="1">
      <c r="A885" s="49" t="s">
        <v>2735</v>
      </c>
      <c r="B885" s="50" t="s">
        <v>1907</v>
      </c>
      <c r="C885" s="49" t="s">
        <v>911</v>
      </c>
      <c r="D885" s="50" t="s">
        <v>2795</v>
      </c>
      <c r="E885" s="51" t="s">
        <v>941</v>
      </c>
      <c r="F885" s="51" t="s">
        <v>946</v>
      </c>
      <c r="G885" s="51">
        <v>28</v>
      </c>
      <c r="H885" s="52">
        <v>15406</v>
      </c>
      <c r="I885" s="53">
        <v>5</v>
      </c>
      <c r="J885" s="54" t="s">
        <v>947</v>
      </c>
    </row>
    <row r="886" spans="1:10" ht="24" customHeight="1">
      <c r="A886" s="49" t="s">
        <v>2735</v>
      </c>
      <c r="B886" s="50" t="s">
        <v>1907</v>
      </c>
      <c r="C886" s="49" t="s">
        <v>912</v>
      </c>
      <c r="D886" s="50" t="s">
        <v>2796</v>
      </c>
      <c r="E886" s="51" t="s">
        <v>941</v>
      </c>
      <c r="F886" s="51" t="s">
        <v>946</v>
      </c>
      <c r="G886" s="51">
        <v>30</v>
      </c>
      <c r="H886" s="52">
        <v>25764</v>
      </c>
      <c r="I886" s="53">
        <v>5</v>
      </c>
      <c r="J886" s="54" t="s">
        <v>947</v>
      </c>
    </row>
    <row r="887" spans="1:10" ht="24" customHeight="1">
      <c r="A887" s="49" t="s">
        <v>2735</v>
      </c>
      <c r="B887" s="50" t="s">
        <v>1907</v>
      </c>
      <c r="C887" s="49" t="s">
        <v>913</v>
      </c>
      <c r="D887" s="50" t="s">
        <v>2797</v>
      </c>
      <c r="E887" s="51" t="s">
        <v>941</v>
      </c>
      <c r="F887" s="51" t="s">
        <v>946</v>
      </c>
      <c r="G887" s="51">
        <v>30</v>
      </c>
      <c r="H887" s="52">
        <v>34931</v>
      </c>
      <c r="I887" s="53">
        <v>6</v>
      </c>
      <c r="J887" s="54" t="s">
        <v>2885</v>
      </c>
    </row>
    <row r="888" spans="1:10" ht="24" customHeight="1">
      <c r="A888" s="49" t="s">
        <v>2735</v>
      </c>
      <c r="B888" s="50" t="s">
        <v>1907</v>
      </c>
      <c r="C888" s="49" t="s">
        <v>914</v>
      </c>
      <c r="D888" s="50" t="s">
        <v>2798</v>
      </c>
      <c r="E888" s="51" t="s">
        <v>941</v>
      </c>
      <c r="F888" s="51" t="s">
        <v>946</v>
      </c>
      <c r="G888" s="51">
        <v>30</v>
      </c>
      <c r="H888" s="52">
        <v>21122</v>
      </c>
      <c r="I888" s="53">
        <v>5</v>
      </c>
      <c r="J888" s="54" t="s">
        <v>947</v>
      </c>
    </row>
    <row r="889" spans="1:10" ht="24" customHeight="1">
      <c r="A889" s="49" t="s">
        <v>2735</v>
      </c>
      <c r="B889" s="50" t="s">
        <v>1907</v>
      </c>
      <c r="C889" s="49" t="s">
        <v>915</v>
      </c>
      <c r="D889" s="50" t="s">
        <v>2799</v>
      </c>
      <c r="E889" s="51" t="s">
        <v>941</v>
      </c>
      <c r="F889" s="51" t="s">
        <v>946</v>
      </c>
      <c r="G889" s="51">
        <v>30</v>
      </c>
      <c r="H889" s="52">
        <v>37135</v>
      </c>
      <c r="I889" s="53">
        <v>6</v>
      </c>
      <c r="J889" s="54" t="s">
        <v>2885</v>
      </c>
    </row>
    <row r="890" spans="1:10" ht="24" customHeight="1">
      <c r="A890" s="49" t="s">
        <v>2735</v>
      </c>
      <c r="B890" s="50" t="s">
        <v>1907</v>
      </c>
      <c r="C890" s="49" t="s">
        <v>916</v>
      </c>
      <c r="D890" s="50" t="s">
        <v>2800</v>
      </c>
      <c r="E890" s="51" t="s">
        <v>941</v>
      </c>
      <c r="F890" s="51" t="s">
        <v>946</v>
      </c>
      <c r="G890" s="51">
        <v>30</v>
      </c>
      <c r="H890" s="52">
        <v>17977</v>
      </c>
      <c r="I890" s="53">
        <v>5</v>
      </c>
      <c r="J890" s="54" t="s">
        <v>947</v>
      </c>
    </row>
    <row r="891" spans="1:10" ht="24" customHeight="1">
      <c r="A891" s="49" t="s">
        <v>2735</v>
      </c>
      <c r="B891" s="50" t="s">
        <v>1925</v>
      </c>
      <c r="C891" s="49" t="s">
        <v>917</v>
      </c>
      <c r="D891" s="50" t="s">
        <v>2801</v>
      </c>
      <c r="E891" s="51" t="s">
        <v>974</v>
      </c>
      <c r="F891" s="51" t="s">
        <v>1001</v>
      </c>
      <c r="G891" s="51">
        <v>202</v>
      </c>
      <c r="H891" s="52">
        <v>94609</v>
      </c>
      <c r="I891" s="53">
        <v>16</v>
      </c>
      <c r="J891" s="54" t="s">
        <v>1040</v>
      </c>
    </row>
    <row r="892" spans="1:10" ht="24" customHeight="1">
      <c r="A892" s="49" t="s">
        <v>2735</v>
      </c>
      <c r="B892" s="50" t="s">
        <v>1925</v>
      </c>
      <c r="C892" s="49" t="s">
        <v>918</v>
      </c>
      <c r="D892" s="50" t="s">
        <v>2802</v>
      </c>
      <c r="E892" s="51" t="s">
        <v>941</v>
      </c>
      <c r="F892" s="51" t="s">
        <v>946</v>
      </c>
      <c r="G892" s="51">
        <v>30</v>
      </c>
      <c r="H892" s="52">
        <v>18877</v>
      </c>
      <c r="I892" s="53">
        <v>5</v>
      </c>
      <c r="J892" s="54" t="s">
        <v>947</v>
      </c>
    </row>
    <row r="893" spans="1:10" ht="24" customHeight="1">
      <c r="A893" s="49" t="s">
        <v>2735</v>
      </c>
      <c r="B893" s="50" t="s">
        <v>1925</v>
      </c>
      <c r="C893" s="49" t="s">
        <v>919</v>
      </c>
      <c r="D893" s="50" t="s">
        <v>2803</v>
      </c>
      <c r="E893" s="51" t="s">
        <v>941</v>
      </c>
      <c r="F893" s="51" t="s">
        <v>946</v>
      </c>
      <c r="G893" s="51">
        <v>33</v>
      </c>
      <c r="H893" s="52">
        <v>26540</v>
      </c>
      <c r="I893" s="53">
        <v>5</v>
      </c>
      <c r="J893" s="54" t="s">
        <v>947</v>
      </c>
    </row>
    <row r="894" spans="1:10" ht="24" customHeight="1">
      <c r="A894" s="49" t="s">
        <v>2735</v>
      </c>
      <c r="B894" s="50" t="s">
        <v>1925</v>
      </c>
      <c r="C894" s="49" t="s">
        <v>920</v>
      </c>
      <c r="D894" s="50" t="s">
        <v>2804</v>
      </c>
      <c r="E894" s="51" t="s">
        <v>941</v>
      </c>
      <c r="F894" s="51" t="s">
        <v>946</v>
      </c>
      <c r="G894" s="51">
        <v>33</v>
      </c>
      <c r="H894" s="52">
        <v>23847</v>
      </c>
      <c r="I894" s="53">
        <v>5</v>
      </c>
      <c r="J894" s="54" t="s">
        <v>947</v>
      </c>
    </row>
    <row r="895" spans="1:10" ht="24" customHeight="1">
      <c r="A895" s="49" t="s">
        <v>2735</v>
      </c>
      <c r="B895" s="50" t="s">
        <v>1925</v>
      </c>
      <c r="C895" s="49" t="s">
        <v>921</v>
      </c>
      <c r="D895" s="50" t="s">
        <v>2805</v>
      </c>
      <c r="E895" s="51" t="s">
        <v>941</v>
      </c>
      <c r="F895" s="51" t="s">
        <v>942</v>
      </c>
      <c r="G895" s="51">
        <v>63</v>
      </c>
      <c r="H895" s="52">
        <v>57290</v>
      </c>
      <c r="I895" s="53">
        <v>10</v>
      </c>
      <c r="J895" s="54" t="s">
        <v>943</v>
      </c>
    </row>
    <row r="896" spans="1:10" ht="24" customHeight="1">
      <c r="A896" s="49" t="s">
        <v>2735</v>
      </c>
      <c r="B896" s="50" t="s">
        <v>1925</v>
      </c>
      <c r="C896" s="49" t="s">
        <v>922</v>
      </c>
      <c r="D896" s="50" t="s">
        <v>2806</v>
      </c>
      <c r="E896" s="51" t="s">
        <v>941</v>
      </c>
      <c r="F896" s="51" t="s">
        <v>946</v>
      </c>
      <c r="G896" s="51">
        <v>30</v>
      </c>
      <c r="H896" s="52">
        <v>19686</v>
      </c>
      <c r="I896" s="53">
        <v>5</v>
      </c>
      <c r="J896" s="54" t="s">
        <v>947</v>
      </c>
    </row>
    <row r="897" spans="1:10" ht="24" customHeight="1">
      <c r="A897" s="49" t="s">
        <v>2735</v>
      </c>
      <c r="B897" s="50" t="s">
        <v>1925</v>
      </c>
      <c r="C897" s="49" t="s">
        <v>923</v>
      </c>
      <c r="D897" s="50" t="s">
        <v>2807</v>
      </c>
      <c r="E897" s="51" t="s">
        <v>941</v>
      </c>
      <c r="F897" s="51" t="s">
        <v>968</v>
      </c>
      <c r="G897" s="51">
        <v>30</v>
      </c>
      <c r="H897" s="52">
        <v>15111</v>
      </c>
      <c r="I897" s="53">
        <v>2</v>
      </c>
      <c r="J897" s="54" t="s">
        <v>969</v>
      </c>
    </row>
    <row r="898" spans="1:10" ht="24" customHeight="1">
      <c r="A898" s="53"/>
      <c r="B898" s="64"/>
      <c r="C898" s="53"/>
      <c r="D898" s="64"/>
      <c r="E898" s="64"/>
      <c r="F898" s="64"/>
      <c r="H898" s="64"/>
    </row>
    <row r="899" spans="1:10" ht="24" customHeight="1">
      <c r="A899" s="53"/>
      <c r="B899" s="64"/>
      <c r="C899" s="53"/>
      <c r="D899" s="64"/>
      <c r="E899" s="64"/>
      <c r="F899" s="64"/>
      <c r="H899" s="64"/>
    </row>
    <row r="900" spans="1:10" ht="24" customHeight="1">
      <c r="A900" s="53"/>
      <c r="B900" s="64"/>
      <c r="C900" s="53"/>
      <c r="D900" s="64"/>
      <c r="E900" s="64"/>
      <c r="F900" s="64"/>
      <c r="H900" s="64"/>
    </row>
    <row r="901" spans="1:10" ht="24" customHeight="1">
      <c r="A901" s="53"/>
      <c r="B901" s="64"/>
      <c r="C901" s="53"/>
      <c r="D901" s="64"/>
      <c r="E901" s="64"/>
      <c r="F901" s="64"/>
      <c r="H901" s="64"/>
    </row>
    <row r="902" spans="1:10" ht="24" customHeight="1">
      <c r="A902" s="53"/>
      <c r="B902" s="64"/>
      <c r="C902" s="53"/>
      <c r="D902" s="64"/>
      <c r="E902" s="64"/>
      <c r="F902" s="64"/>
      <c r="H902" s="64"/>
    </row>
    <row r="903" spans="1:10" ht="24" customHeight="1">
      <c r="A903" s="53"/>
      <c r="B903" s="64"/>
      <c r="C903" s="53"/>
      <c r="D903" s="64"/>
      <c r="E903" s="64"/>
      <c r="F903" s="64"/>
      <c r="H903" s="64"/>
    </row>
    <row r="904" spans="1:10" ht="24" customHeight="1">
      <c r="A904" s="53"/>
      <c r="B904" s="64"/>
      <c r="C904" s="53"/>
      <c r="D904" s="64"/>
      <c r="E904" s="64"/>
      <c r="F904" s="64"/>
      <c r="H904" s="64"/>
    </row>
    <row r="905" spans="1:10" ht="24" customHeight="1">
      <c r="A905" s="53"/>
      <c r="B905" s="64"/>
      <c r="C905" s="53"/>
      <c r="D905" s="64"/>
      <c r="E905" s="64"/>
      <c r="F905" s="64"/>
      <c r="H905" s="64"/>
    </row>
    <row r="906" spans="1:10" ht="24" customHeight="1">
      <c r="A906" s="53"/>
      <c r="B906" s="64"/>
      <c r="C906" s="53"/>
      <c r="D906" s="64"/>
      <c r="E906" s="64"/>
      <c r="F906" s="64"/>
      <c r="H906" s="64"/>
    </row>
    <row r="907" spans="1:10" ht="24" customHeight="1">
      <c r="A907" s="53"/>
      <c r="B907" s="64"/>
      <c r="C907" s="53"/>
      <c r="D907" s="64"/>
      <c r="E907" s="64"/>
      <c r="F907" s="64"/>
      <c r="H907" s="64"/>
    </row>
    <row r="908" spans="1:10" ht="24" customHeight="1">
      <c r="A908" s="53"/>
      <c r="B908" s="64"/>
      <c r="C908" s="53"/>
      <c r="D908" s="64"/>
      <c r="E908" s="64"/>
      <c r="F908" s="64"/>
      <c r="H908" s="64"/>
    </row>
    <row r="909" spans="1:10" ht="24" customHeight="1">
      <c r="A909" s="53"/>
      <c r="B909" s="64"/>
      <c r="C909" s="53"/>
      <c r="D909" s="64"/>
      <c r="E909" s="64"/>
      <c r="F909" s="64"/>
      <c r="H909" s="64"/>
    </row>
    <row r="910" spans="1:10" ht="24" customHeight="1">
      <c r="A910" s="53"/>
      <c r="B910" s="64"/>
      <c r="C910" s="53"/>
      <c r="D910" s="64"/>
      <c r="E910" s="64"/>
      <c r="F910" s="64"/>
      <c r="H910" s="64"/>
    </row>
    <row r="911" spans="1:10" ht="24" customHeight="1">
      <c r="A911" s="53"/>
      <c r="B911" s="64"/>
      <c r="C911" s="53"/>
      <c r="D911" s="64"/>
      <c r="E911" s="64"/>
      <c r="F911" s="64"/>
      <c r="H911" s="64"/>
    </row>
    <row r="912" spans="1:10" ht="24" customHeight="1">
      <c r="A912" s="53"/>
      <c r="B912" s="64"/>
      <c r="C912" s="53"/>
      <c r="D912" s="64"/>
      <c r="E912" s="64"/>
      <c r="F912" s="64"/>
      <c r="H912" s="64"/>
    </row>
    <row r="913" spans="1:8" ht="24" customHeight="1">
      <c r="A913" s="53"/>
      <c r="B913" s="64"/>
      <c r="C913" s="53"/>
      <c r="D913" s="64"/>
      <c r="E913" s="64"/>
      <c r="F913" s="64"/>
      <c r="H913" s="64"/>
    </row>
    <row r="914" spans="1:8" ht="24" customHeight="1">
      <c r="A914" s="53"/>
      <c r="B914" s="64"/>
      <c r="C914" s="53"/>
      <c r="D914" s="64"/>
      <c r="E914" s="64"/>
      <c r="F914" s="64"/>
      <c r="H914" s="64"/>
    </row>
    <row r="915" spans="1:8" ht="24" customHeight="1">
      <c r="A915" s="53"/>
      <c r="B915" s="64"/>
      <c r="C915" s="53"/>
      <c r="D915" s="64"/>
      <c r="E915" s="64"/>
      <c r="F915" s="64"/>
      <c r="H915" s="64"/>
    </row>
    <row r="916" spans="1:8" ht="24" customHeight="1">
      <c r="A916" s="53"/>
      <c r="B916" s="64"/>
      <c r="C916" s="53"/>
      <c r="D916" s="64"/>
      <c r="E916" s="64"/>
      <c r="F916" s="64"/>
      <c r="H916" s="64"/>
    </row>
    <row r="917" spans="1:8" ht="24" customHeight="1">
      <c r="A917" s="53"/>
      <c r="B917" s="64"/>
      <c r="C917" s="53"/>
      <c r="D917" s="64"/>
      <c r="E917" s="64"/>
      <c r="F917" s="64"/>
      <c r="H917" s="64"/>
    </row>
    <row r="918" spans="1:8" ht="24" customHeight="1">
      <c r="A918" s="53"/>
      <c r="B918" s="64"/>
      <c r="C918" s="53"/>
      <c r="D918" s="64"/>
      <c r="E918" s="64"/>
      <c r="F918" s="64"/>
      <c r="H918" s="64"/>
    </row>
    <row r="919" spans="1:8" ht="24" customHeight="1">
      <c r="A919" s="53"/>
      <c r="B919" s="64"/>
      <c r="C919" s="53"/>
      <c r="D919" s="64"/>
      <c r="E919" s="64"/>
      <c r="F919" s="64"/>
      <c r="H919" s="64"/>
    </row>
    <row r="920" spans="1:8" ht="24" customHeight="1">
      <c r="A920" s="53"/>
      <c r="B920" s="64"/>
      <c r="C920" s="53"/>
      <c r="D920" s="64"/>
      <c r="E920" s="64"/>
      <c r="F920" s="64"/>
      <c r="H920" s="64"/>
    </row>
    <row r="921" spans="1:8" ht="24" customHeight="1">
      <c r="A921" s="53"/>
      <c r="B921" s="64"/>
      <c r="C921" s="53"/>
      <c r="D921" s="64"/>
      <c r="E921" s="64"/>
      <c r="F921" s="64"/>
      <c r="H921" s="64"/>
    </row>
    <row r="922" spans="1:8" ht="24" customHeight="1">
      <c r="A922" s="53"/>
      <c r="B922" s="64"/>
      <c r="C922" s="53"/>
      <c r="D922" s="64"/>
      <c r="E922" s="64"/>
      <c r="F922" s="64"/>
      <c r="H922" s="64"/>
    </row>
    <row r="923" spans="1:8" ht="24" customHeight="1">
      <c r="A923" s="53"/>
      <c r="B923" s="64"/>
      <c r="C923" s="53"/>
      <c r="D923" s="64"/>
      <c r="E923" s="64"/>
      <c r="F923" s="64"/>
      <c r="H923" s="64"/>
    </row>
    <row r="924" spans="1:8" ht="24" customHeight="1">
      <c r="A924" s="53"/>
      <c r="B924" s="64"/>
      <c r="C924" s="53"/>
      <c r="D924" s="64"/>
      <c r="E924" s="64"/>
      <c r="F924" s="64"/>
      <c r="H924" s="64"/>
    </row>
    <row r="925" spans="1:8" ht="24" customHeight="1">
      <c r="A925" s="53"/>
      <c r="B925" s="64"/>
      <c r="C925" s="53"/>
      <c r="D925" s="64"/>
      <c r="E925" s="64"/>
      <c r="F925" s="64"/>
      <c r="H925" s="64"/>
    </row>
    <row r="926" spans="1:8" ht="24" customHeight="1">
      <c r="A926" s="53"/>
      <c r="B926" s="64"/>
      <c r="C926" s="53"/>
      <c r="D926" s="64"/>
      <c r="E926" s="64"/>
      <c r="F926" s="64"/>
      <c r="H926" s="64"/>
    </row>
    <row r="927" spans="1:8" ht="24" customHeight="1">
      <c r="A927" s="53"/>
      <c r="B927" s="64"/>
      <c r="C927" s="53"/>
      <c r="D927" s="64"/>
      <c r="E927" s="64"/>
      <c r="F927" s="64"/>
      <c r="H927" s="64"/>
    </row>
    <row r="928" spans="1:8" ht="24" customHeight="1">
      <c r="A928" s="53"/>
      <c r="B928" s="64"/>
      <c r="C928" s="53"/>
      <c r="D928" s="64"/>
      <c r="E928" s="64"/>
      <c r="F928" s="64"/>
      <c r="H928" s="64"/>
    </row>
    <row r="929" spans="1:8" ht="24" customHeight="1">
      <c r="A929" s="53"/>
      <c r="B929" s="64"/>
      <c r="C929" s="53"/>
      <c r="D929" s="64"/>
      <c r="E929" s="64"/>
      <c r="F929" s="64"/>
      <c r="H929" s="64"/>
    </row>
    <row r="930" spans="1:8" ht="24" customHeight="1">
      <c r="A930" s="53"/>
      <c r="B930" s="64"/>
      <c r="C930" s="53"/>
      <c r="D930" s="64"/>
      <c r="E930" s="64"/>
      <c r="F930" s="64"/>
      <c r="H930" s="64"/>
    </row>
    <row r="931" spans="1:8" ht="24" customHeight="1">
      <c r="A931" s="53"/>
      <c r="B931" s="64"/>
      <c r="C931" s="53"/>
      <c r="D931" s="64"/>
      <c r="E931" s="64"/>
      <c r="F931" s="64"/>
      <c r="H931" s="64"/>
    </row>
    <row r="932" spans="1:8" ht="24" customHeight="1">
      <c r="A932" s="53"/>
      <c r="B932" s="64"/>
      <c r="C932" s="53"/>
      <c r="D932" s="64"/>
      <c r="E932" s="64"/>
      <c r="F932" s="64"/>
      <c r="H932" s="64"/>
    </row>
    <row r="933" spans="1:8" ht="24" customHeight="1">
      <c r="A933" s="53"/>
      <c r="B933" s="64"/>
      <c r="C933" s="53"/>
      <c r="D933" s="64"/>
      <c r="E933" s="64"/>
      <c r="F933" s="64"/>
      <c r="H933" s="64"/>
    </row>
    <row r="934" spans="1:8" ht="24" customHeight="1">
      <c r="A934" s="53"/>
      <c r="B934" s="64"/>
      <c r="C934" s="53"/>
      <c r="D934" s="64"/>
      <c r="E934" s="64"/>
      <c r="F934" s="64"/>
      <c r="H934" s="64"/>
    </row>
    <row r="935" spans="1:8" ht="24" customHeight="1">
      <c r="A935" s="53"/>
      <c r="B935" s="64"/>
      <c r="C935" s="53"/>
      <c r="D935" s="64"/>
      <c r="E935" s="64"/>
      <c r="F935" s="64"/>
      <c r="H935" s="64"/>
    </row>
    <row r="936" spans="1:8" ht="24" customHeight="1">
      <c r="A936" s="53"/>
      <c r="B936" s="64"/>
      <c r="C936" s="53"/>
      <c r="D936" s="64"/>
      <c r="E936" s="64"/>
      <c r="F936" s="64"/>
      <c r="H936" s="64"/>
    </row>
    <row r="937" spans="1:8" ht="24" customHeight="1">
      <c r="A937" s="53"/>
      <c r="B937" s="64"/>
      <c r="C937" s="53"/>
      <c r="D937" s="64"/>
      <c r="E937" s="64"/>
      <c r="F937" s="64"/>
      <c r="H937" s="64"/>
    </row>
    <row r="938" spans="1:8" ht="24" customHeight="1">
      <c r="A938" s="53"/>
      <c r="B938" s="64"/>
      <c r="C938" s="53"/>
      <c r="D938" s="64"/>
      <c r="E938" s="64"/>
      <c r="F938" s="64"/>
      <c r="H938" s="64"/>
    </row>
    <row r="939" spans="1:8" ht="24" customHeight="1">
      <c r="A939" s="53"/>
      <c r="B939" s="64"/>
      <c r="C939" s="53"/>
      <c r="D939" s="64"/>
      <c r="E939" s="64"/>
      <c r="F939" s="64"/>
      <c r="H939" s="64"/>
    </row>
    <row r="940" spans="1:8" ht="24" customHeight="1">
      <c r="A940" s="53"/>
      <c r="B940" s="64"/>
      <c r="C940" s="53"/>
      <c r="D940" s="64"/>
      <c r="E940" s="64"/>
      <c r="F940" s="64"/>
      <c r="H940" s="64"/>
    </row>
    <row r="941" spans="1:8" ht="24" customHeight="1">
      <c r="A941" s="53"/>
      <c r="B941" s="64"/>
      <c r="C941" s="53"/>
      <c r="D941" s="64"/>
      <c r="E941" s="64"/>
      <c r="F941" s="64"/>
      <c r="H941" s="64"/>
    </row>
    <row r="942" spans="1:8" ht="24" customHeight="1">
      <c r="A942" s="53"/>
      <c r="B942" s="64"/>
      <c r="C942" s="53"/>
      <c r="D942" s="64"/>
      <c r="E942" s="64"/>
      <c r="F942" s="64"/>
      <c r="H942" s="64"/>
    </row>
    <row r="943" spans="1:8" ht="24" customHeight="1">
      <c r="A943" s="53"/>
      <c r="B943" s="64"/>
      <c r="C943" s="53"/>
      <c r="D943" s="64"/>
      <c r="E943" s="64"/>
      <c r="F943" s="64"/>
      <c r="H943" s="64"/>
    </row>
    <row r="944" spans="1:8" ht="24" customHeight="1">
      <c r="A944" s="53"/>
      <c r="B944" s="64"/>
      <c r="C944" s="53"/>
      <c r="D944" s="64"/>
      <c r="E944" s="64"/>
      <c r="F944" s="64"/>
      <c r="H944" s="64"/>
    </row>
    <row r="945" spans="1:8" ht="24" customHeight="1">
      <c r="A945" s="53"/>
      <c r="B945" s="64"/>
      <c r="C945" s="53"/>
      <c r="D945" s="64"/>
      <c r="E945" s="64"/>
      <c r="F945" s="64"/>
      <c r="H945" s="64"/>
    </row>
    <row r="946" spans="1:8" ht="24" customHeight="1">
      <c r="A946" s="53"/>
      <c r="B946" s="64"/>
      <c r="C946" s="53"/>
      <c r="D946" s="64"/>
      <c r="E946" s="64"/>
      <c r="F946" s="64"/>
      <c r="H946" s="64"/>
    </row>
    <row r="947" spans="1:8" ht="24" customHeight="1">
      <c r="A947" s="53"/>
      <c r="B947" s="64"/>
      <c r="C947" s="53"/>
      <c r="D947" s="64"/>
      <c r="E947" s="64"/>
      <c r="F947" s="64"/>
      <c r="H947" s="64"/>
    </row>
    <row r="948" spans="1:8" ht="24" customHeight="1">
      <c r="A948" s="53"/>
      <c r="B948" s="64"/>
      <c r="C948" s="53"/>
      <c r="D948" s="64"/>
      <c r="E948" s="64"/>
      <c r="F948" s="64"/>
      <c r="H948" s="64"/>
    </row>
    <row r="949" spans="1:8" ht="24" customHeight="1">
      <c r="A949" s="53"/>
      <c r="B949" s="64"/>
      <c r="C949" s="53"/>
      <c r="D949" s="64"/>
      <c r="E949" s="64"/>
      <c r="F949" s="64"/>
      <c r="H949" s="64"/>
    </row>
    <row r="950" spans="1:8" ht="24" customHeight="1">
      <c r="A950" s="53"/>
      <c r="B950" s="64"/>
      <c r="C950" s="53"/>
      <c r="D950" s="64"/>
      <c r="E950" s="64"/>
      <c r="F950" s="64"/>
      <c r="H950" s="64"/>
    </row>
    <row r="951" spans="1:8" ht="24" customHeight="1">
      <c r="A951" s="53"/>
      <c r="B951" s="64"/>
      <c r="C951" s="53"/>
      <c r="D951" s="64"/>
      <c r="E951" s="64"/>
      <c r="F951" s="64"/>
      <c r="H951" s="64"/>
    </row>
    <row r="952" spans="1:8" ht="24" customHeight="1">
      <c r="A952" s="53"/>
      <c r="B952" s="64"/>
      <c r="C952" s="53"/>
      <c r="D952" s="64"/>
      <c r="E952" s="64"/>
      <c r="F952" s="64"/>
      <c r="H952" s="64"/>
    </row>
    <row r="953" spans="1:8" ht="24" customHeight="1">
      <c r="A953" s="53"/>
      <c r="B953" s="64"/>
      <c r="C953" s="53"/>
      <c r="D953" s="64"/>
      <c r="E953" s="64"/>
      <c r="F953" s="64"/>
      <c r="H953" s="64"/>
    </row>
    <row r="954" spans="1:8" ht="24" customHeight="1">
      <c r="A954" s="53"/>
      <c r="B954" s="64"/>
      <c r="C954" s="53"/>
      <c r="D954" s="64"/>
      <c r="E954" s="64"/>
      <c r="F954" s="64"/>
      <c r="H954" s="64"/>
    </row>
    <row r="955" spans="1:8" ht="24" customHeight="1">
      <c r="A955" s="53"/>
      <c r="B955" s="64"/>
      <c r="C955" s="53"/>
      <c r="D955" s="64"/>
      <c r="E955" s="64"/>
      <c r="F955" s="64"/>
      <c r="H955" s="64"/>
    </row>
    <row r="956" spans="1:8" ht="24" customHeight="1">
      <c r="A956" s="53"/>
      <c r="B956" s="64"/>
      <c r="C956" s="53"/>
      <c r="D956" s="64"/>
      <c r="E956" s="64"/>
      <c r="F956" s="64"/>
      <c r="H956" s="64"/>
    </row>
    <row r="957" spans="1:8" ht="24" customHeight="1">
      <c r="A957" s="53"/>
      <c r="B957" s="64"/>
      <c r="C957" s="53"/>
      <c r="D957" s="64"/>
      <c r="E957" s="64"/>
      <c r="F957" s="64"/>
      <c r="H957" s="64"/>
    </row>
    <row r="958" spans="1:8" ht="24" customHeight="1">
      <c r="A958" s="53"/>
      <c r="B958" s="64"/>
      <c r="C958" s="53"/>
      <c r="D958" s="64"/>
      <c r="E958" s="64"/>
      <c r="F958" s="64"/>
      <c r="H958" s="64"/>
    </row>
    <row r="959" spans="1:8" ht="24" customHeight="1">
      <c r="A959" s="53"/>
      <c r="B959" s="64"/>
      <c r="C959" s="53"/>
      <c r="D959" s="64"/>
      <c r="E959" s="64"/>
      <c r="F959" s="64"/>
      <c r="H959" s="64"/>
    </row>
    <row r="960" spans="1:8" ht="24" customHeight="1">
      <c r="A960" s="53"/>
      <c r="B960" s="64"/>
      <c r="C960" s="53"/>
      <c r="D960" s="64"/>
      <c r="E960" s="64"/>
      <c r="F960" s="64"/>
      <c r="H960" s="64"/>
    </row>
    <row r="961" spans="1:8" ht="24" customHeight="1">
      <c r="A961" s="53"/>
      <c r="B961" s="64"/>
      <c r="C961" s="53"/>
      <c r="D961" s="64"/>
      <c r="E961" s="64"/>
      <c r="F961" s="64"/>
      <c r="H961" s="64"/>
    </row>
    <row r="962" spans="1:8" ht="24" customHeight="1">
      <c r="A962" s="53"/>
      <c r="B962" s="64"/>
      <c r="C962" s="53"/>
      <c r="D962" s="64"/>
      <c r="E962" s="64"/>
      <c r="F962" s="64"/>
      <c r="H962" s="64"/>
    </row>
    <row r="963" spans="1:8" ht="24" customHeight="1">
      <c r="A963" s="53"/>
      <c r="B963" s="64"/>
      <c r="C963" s="53"/>
      <c r="D963" s="64"/>
      <c r="E963" s="64"/>
      <c r="F963" s="64"/>
      <c r="H963" s="64"/>
    </row>
    <row r="964" spans="1:8" ht="24" customHeight="1">
      <c r="A964" s="53"/>
      <c r="B964" s="64"/>
      <c r="C964" s="53"/>
      <c r="D964" s="64"/>
      <c r="E964" s="64"/>
      <c r="F964" s="64"/>
      <c r="H964" s="64"/>
    </row>
    <row r="965" spans="1:8" ht="24" customHeight="1">
      <c r="A965" s="53"/>
      <c r="B965" s="64"/>
      <c r="C965" s="53"/>
      <c r="D965" s="64"/>
      <c r="E965" s="64"/>
      <c r="F965" s="64"/>
      <c r="H965" s="64"/>
    </row>
    <row r="966" spans="1:8" ht="24" customHeight="1">
      <c r="A966" s="53"/>
      <c r="B966" s="64"/>
      <c r="C966" s="53"/>
      <c r="D966" s="64"/>
      <c r="E966" s="64"/>
      <c r="F966" s="64"/>
      <c r="H966" s="64"/>
    </row>
    <row r="967" spans="1:8" ht="24" customHeight="1">
      <c r="A967" s="53"/>
      <c r="B967" s="64"/>
      <c r="C967" s="53"/>
      <c r="D967" s="64"/>
      <c r="E967" s="64"/>
      <c r="F967" s="64"/>
      <c r="H967" s="64"/>
    </row>
    <row r="968" spans="1:8" ht="24" customHeight="1">
      <c r="A968" s="53"/>
      <c r="B968" s="64"/>
      <c r="C968" s="53"/>
      <c r="D968" s="64"/>
      <c r="E968" s="64"/>
      <c r="F968" s="64"/>
      <c r="H968" s="64"/>
    </row>
    <row r="969" spans="1:8" ht="24" customHeight="1">
      <c r="A969" s="53"/>
      <c r="B969" s="64"/>
      <c r="C969" s="53"/>
      <c r="D969" s="64"/>
      <c r="E969" s="64"/>
      <c r="F969" s="64"/>
      <c r="H969" s="64"/>
    </row>
    <row r="970" spans="1:8" ht="24" customHeight="1">
      <c r="A970" s="53"/>
      <c r="B970" s="64"/>
      <c r="C970" s="53"/>
      <c r="D970" s="64"/>
      <c r="E970" s="64"/>
      <c r="F970" s="64"/>
      <c r="H970" s="64"/>
    </row>
    <row r="971" spans="1:8" ht="24" customHeight="1">
      <c r="A971" s="53"/>
      <c r="B971" s="64"/>
      <c r="C971" s="53"/>
      <c r="D971" s="64"/>
      <c r="E971" s="64"/>
      <c r="F971" s="64"/>
      <c r="H971" s="64"/>
    </row>
    <row r="972" spans="1:8" ht="24" customHeight="1">
      <c r="A972" s="53"/>
      <c r="B972" s="64"/>
      <c r="C972" s="53"/>
      <c r="D972" s="64"/>
      <c r="E972" s="64"/>
      <c r="F972" s="64"/>
      <c r="H972" s="64"/>
    </row>
    <row r="973" spans="1:8" ht="24" customHeight="1">
      <c r="A973" s="53"/>
      <c r="B973" s="64"/>
      <c r="C973" s="53"/>
      <c r="D973" s="64"/>
      <c r="E973" s="64"/>
      <c r="F973" s="64"/>
      <c r="H973" s="64"/>
    </row>
    <row r="974" spans="1:8" ht="24" customHeight="1">
      <c r="A974" s="53"/>
      <c r="B974" s="64"/>
      <c r="C974" s="53"/>
      <c r="D974" s="64"/>
      <c r="E974" s="64"/>
      <c r="F974" s="64"/>
      <c r="H974" s="64"/>
    </row>
    <row r="975" spans="1:8" ht="24" customHeight="1">
      <c r="A975" s="53"/>
      <c r="B975" s="64"/>
      <c r="C975" s="53"/>
      <c r="D975" s="64"/>
      <c r="E975" s="64"/>
      <c r="F975" s="64"/>
      <c r="H975" s="64"/>
    </row>
    <row r="976" spans="1:8" ht="24" customHeight="1">
      <c r="A976" s="53"/>
      <c r="B976" s="64"/>
      <c r="C976" s="53"/>
      <c r="D976" s="64"/>
      <c r="E976" s="64"/>
      <c r="F976" s="64"/>
      <c r="H976" s="64"/>
    </row>
    <row r="977" spans="1:8" ht="24" customHeight="1">
      <c r="A977" s="53"/>
      <c r="B977" s="64"/>
      <c r="C977" s="53"/>
      <c r="D977" s="64"/>
      <c r="E977" s="64"/>
      <c r="F977" s="64"/>
      <c r="H977" s="64"/>
    </row>
    <row r="978" spans="1:8" ht="24" customHeight="1">
      <c r="A978" s="53"/>
      <c r="B978" s="64"/>
      <c r="C978" s="53"/>
      <c r="D978" s="64"/>
      <c r="E978" s="64"/>
      <c r="F978" s="64"/>
      <c r="H978" s="64"/>
    </row>
    <row r="979" spans="1:8" ht="24" customHeight="1">
      <c r="A979" s="53"/>
      <c r="B979" s="64"/>
      <c r="C979" s="53"/>
      <c r="D979" s="64"/>
      <c r="E979" s="64"/>
      <c r="F979" s="64"/>
      <c r="H979" s="64"/>
    </row>
    <row r="980" spans="1:8" ht="24" customHeight="1">
      <c r="A980" s="53"/>
      <c r="B980" s="64"/>
      <c r="C980" s="53"/>
      <c r="D980" s="64"/>
      <c r="E980" s="64"/>
      <c r="F980" s="64"/>
      <c r="H980" s="64"/>
    </row>
    <row r="981" spans="1:8" ht="24" customHeight="1">
      <c r="A981" s="53"/>
      <c r="B981" s="64"/>
      <c r="C981" s="53"/>
      <c r="D981" s="64"/>
      <c r="E981" s="64"/>
      <c r="F981" s="64"/>
      <c r="H981" s="64"/>
    </row>
    <row r="982" spans="1:8" ht="24" customHeight="1">
      <c r="A982" s="53"/>
      <c r="B982" s="64"/>
      <c r="C982" s="53"/>
      <c r="D982" s="64"/>
      <c r="E982" s="64"/>
      <c r="F982" s="64"/>
      <c r="H982" s="64"/>
    </row>
    <row r="983" spans="1:8" ht="24" customHeight="1">
      <c r="A983" s="53"/>
      <c r="B983" s="64"/>
      <c r="C983" s="53"/>
      <c r="D983" s="64"/>
      <c r="E983" s="64"/>
      <c r="F983" s="64"/>
      <c r="H983" s="64"/>
    </row>
    <row r="984" spans="1:8" ht="24" customHeight="1">
      <c r="A984" s="53"/>
      <c r="B984" s="64"/>
      <c r="C984" s="53"/>
      <c r="D984" s="64"/>
      <c r="E984" s="64"/>
      <c r="F984" s="64"/>
      <c r="H984" s="64"/>
    </row>
    <row r="985" spans="1:8" ht="24" customHeight="1">
      <c r="A985" s="53"/>
      <c r="B985" s="64"/>
      <c r="C985" s="53"/>
      <c r="D985" s="64"/>
      <c r="E985" s="64"/>
      <c r="F985" s="64"/>
      <c r="H985" s="64"/>
    </row>
    <row r="986" spans="1:8" ht="24" customHeight="1">
      <c r="A986" s="53"/>
      <c r="B986" s="64"/>
      <c r="C986" s="53"/>
      <c r="D986" s="64"/>
      <c r="E986" s="64"/>
      <c r="F986" s="64"/>
      <c r="H986" s="64"/>
    </row>
    <row r="987" spans="1:8" ht="24" customHeight="1">
      <c r="A987" s="53"/>
      <c r="B987" s="64"/>
      <c r="C987" s="53"/>
      <c r="D987" s="64"/>
      <c r="E987" s="64"/>
      <c r="F987" s="64"/>
      <c r="H987" s="64"/>
    </row>
    <row r="988" spans="1:8" ht="24" customHeight="1">
      <c r="A988" s="53"/>
      <c r="B988" s="64"/>
      <c r="C988" s="53"/>
      <c r="D988" s="64"/>
      <c r="E988" s="64"/>
      <c r="F988" s="64"/>
      <c r="H988" s="64"/>
    </row>
    <row r="989" spans="1:8" ht="24" customHeight="1">
      <c r="A989" s="53"/>
      <c r="B989" s="64"/>
      <c r="C989" s="53"/>
      <c r="D989" s="64"/>
      <c r="E989" s="64"/>
      <c r="F989" s="64"/>
      <c r="H989" s="64"/>
    </row>
    <row r="990" spans="1:8" ht="24" customHeight="1">
      <c r="A990" s="53"/>
      <c r="B990" s="64"/>
      <c r="C990" s="53"/>
      <c r="D990" s="64"/>
      <c r="E990" s="64"/>
      <c r="F990" s="64"/>
      <c r="H990" s="64"/>
    </row>
    <row r="991" spans="1:8" ht="24" customHeight="1">
      <c r="A991" s="53"/>
      <c r="B991" s="64"/>
      <c r="C991" s="53"/>
      <c r="D991" s="64"/>
      <c r="E991" s="64"/>
      <c r="F991" s="64"/>
      <c r="H991" s="64"/>
    </row>
    <row r="992" spans="1:8" ht="24" customHeight="1">
      <c r="A992" s="53"/>
      <c r="B992" s="64"/>
      <c r="C992" s="53"/>
      <c r="D992" s="64"/>
      <c r="E992" s="64"/>
      <c r="F992" s="64"/>
      <c r="H992" s="64"/>
    </row>
    <row r="993" spans="1:8" ht="24" customHeight="1">
      <c r="A993" s="53"/>
      <c r="B993" s="64"/>
      <c r="C993" s="53"/>
      <c r="D993" s="64"/>
      <c r="E993" s="64"/>
      <c r="F993" s="64"/>
      <c r="H993" s="64"/>
    </row>
    <row r="994" spans="1:8" ht="24" customHeight="1">
      <c r="A994" s="53"/>
      <c r="B994" s="64"/>
      <c r="C994" s="53"/>
      <c r="D994" s="64"/>
      <c r="E994" s="64"/>
      <c r="F994" s="64"/>
      <c r="H994" s="64"/>
    </row>
    <row r="995" spans="1:8" ht="24" customHeight="1">
      <c r="A995" s="53"/>
      <c r="B995" s="64"/>
      <c r="C995" s="53"/>
      <c r="D995" s="64"/>
      <c r="E995" s="64"/>
      <c r="F995" s="64"/>
      <c r="H995" s="64"/>
    </row>
    <row r="996" spans="1:8" ht="24" customHeight="1">
      <c r="A996" s="53"/>
      <c r="B996" s="64"/>
      <c r="C996" s="53"/>
      <c r="D996" s="64"/>
      <c r="E996" s="64"/>
      <c r="F996" s="64"/>
      <c r="H996" s="64"/>
    </row>
    <row r="997" spans="1:8" ht="24" customHeight="1">
      <c r="A997" s="53"/>
      <c r="B997" s="64"/>
      <c r="C997" s="53"/>
      <c r="D997" s="64"/>
      <c r="E997" s="64"/>
      <c r="F997" s="64"/>
      <c r="H997" s="64"/>
    </row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00"/>
  <sheetViews>
    <sheetView zoomScale="90" zoomScaleNormal="90" workbookViewId="0">
      <pane xSplit="5" ySplit="1" topLeftCell="AS882" activePane="bottomRight" state="frozen"/>
      <selection pane="topRight" activeCell="E1" sqref="E1"/>
      <selection pane="bottomLeft" activeCell="A2" sqref="A2"/>
      <selection pane="bottomRight" activeCell="AY13" sqref="AX13:AY13"/>
    </sheetView>
  </sheetViews>
  <sheetFormatPr defaultColWidth="8.77734375" defaultRowHeight="24.6"/>
  <cols>
    <col min="1" max="1" width="8.77734375" style="1"/>
    <col min="2" max="2" width="35.33203125" style="1" customWidth="1"/>
    <col min="3" max="3" width="9.44140625" style="1" customWidth="1"/>
    <col min="4" max="4" width="8.44140625" style="1" customWidth="1"/>
    <col min="5" max="6" width="8.77734375" style="146"/>
    <col min="7" max="7" width="8.77734375" style="1"/>
    <col min="8" max="8" width="10.109375" style="1" customWidth="1"/>
    <col min="9" max="9" width="9.88671875" style="1" customWidth="1"/>
    <col min="10" max="12" width="8.77734375" style="1"/>
    <col min="13" max="13" width="10.44140625" style="1" customWidth="1"/>
    <col min="14" max="14" width="7.109375" style="1" customWidth="1"/>
    <col min="15" max="38" width="8.77734375" style="1"/>
    <col min="39" max="39" width="11.77734375" style="1" customWidth="1"/>
    <col min="40" max="42" width="8.77734375" style="1"/>
    <col min="43" max="43" width="16" style="1" customWidth="1"/>
    <col min="44" max="44" width="14.33203125" style="1" bestFit="1" customWidth="1"/>
    <col min="45" max="45" width="3" style="1" customWidth="1"/>
    <col min="46" max="46" width="10" style="1" bestFit="1" customWidth="1"/>
    <col min="47" max="47" width="8.77734375" style="1"/>
    <col min="48" max="48" width="13.44140625" style="1" bestFit="1" customWidth="1"/>
    <col min="49" max="49" width="11" style="1" bestFit="1" customWidth="1"/>
    <col min="50" max="50" width="8.88671875" style="266" bestFit="1" customWidth="1"/>
    <col min="51" max="51" width="8.77734375" style="134"/>
    <col min="52" max="16384" width="8.77734375" style="1"/>
  </cols>
  <sheetData>
    <row r="1" spans="1:51">
      <c r="C1" s="255"/>
      <c r="D1" s="255"/>
      <c r="E1" s="256" t="s">
        <v>3914</v>
      </c>
      <c r="F1" s="256" t="s">
        <v>3914</v>
      </c>
      <c r="G1" s="255" t="s">
        <v>3914</v>
      </c>
      <c r="H1" s="255" t="s">
        <v>3914</v>
      </c>
      <c r="I1" s="255" t="s">
        <v>3914</v>
      </c>
      <c r="J1" s="1">
        <v>2562</v>
      </c>
      <c r="Y1" s="1">
        <v>2563</v>
      </c>
      <c r="AT1" s="257" t="s">
        <v>3915</v>
      </c>
      <c r="AU1" s="257"/>
      <c r="AV1" s="258"/>
      <c r="AW1" s="258"/>
      <c r="AY1" s="264"/>
    </row>
    <row r="2" spans="1:51">
      <c r="C2" s="255"/>
      <c r="D2" s="255"/>
      <c r="E2" s="256"/>
      <c r="F2" s="256"/>
      <c r="G2" s="255"/>
      <c r="H2" s="255"/>
      <c r="I2" s="255"/>
      <c r="J2" s="1" t="s">
        <v>3916</v>
      </c>
      <c r="O2" s="1" t="s">
        <v>3917</v>
      </c>
      <c r="T2" s="1" t="s">
        <v>3918</v>
      </c>
      <c r="Y2" s="1" t="s">
        <v>3919</v>
      </c>
      <c r="AD2" s="1" t="s">
        <v>3920</v>
      </c>
      <c r="AI2" s="1" t="s">
        <v>3921</v>
      </c>
      <c r="AN2" s="1" t="s">
        <v>3922</v>
      </c>
      <c r="AT2" s="257"/>
      <c r="AU2" s="257"/>
      <c r="AV2">
        <f>31+30+31+31+29+31</f>
        <v>183</v>
      </c>
    </row>
    <row r="3" spans="1:51" s="8" customFormat="1" ht="98.4">
      <c r="B3" s="8" t="s">
        <v>930</v>
      </c>
      <c r="C3" s="259" t="s">
        <v>3923</v>
      </c>
      <c r="D3" s="259" t="s">
        <v>3900</v>
      </c>
      <c r="E3" s="260" t="s">
        <v>3924</v>
      </c>
      <c r="F3" s="260" t="s">
        <v>3925</v>
      </c>
      <c r="G3" s="259" t="s">
        <v>3926</v>
      </c>
      <c r="H3" s="259" t="s">
        <v>3927</v>
      </c>
      <c r="I3" s="259" t="s">
        <v>3928</v>
      </c>
      <c r="J3" s="8" t="s">
        <v>3924</v>
      </c>
      <c r="K3" s="8" t="s">
        <v>3925</v>
      </c>
      <c r="L3" s="8" t="s">
        <v>3926</v>
      </c>
      <c r="M3" s="8" t="s">
        <v>3927</v>
      </c>
      <c r="N3" s="8" t="s">
        <v>3928</v>
      </c>
      <c r="O3" s="8" t="s">
        <v>3924</v>
      </c>
      <c r="P3" s="8" t="s">
        <v>3925</v>
      </c>
      <c r="Q3" s="8" t="s">
        <v>3926</v>
      </c>
      <c r="R3" s="8" t="s">
        <v>3927</v>
      </c>
      <c r="S3" s="8" t="s">
        <v>3928</v>
      </c>
      <c r="T3" s="8" t="s">
        <v>3924</v>
      </c>
      <c r="U3" s="8" t="s">
        <v>3925</v>
      </c>
      <c r="V3" s="8" t="s">
        <v>3926</v>
      </c>
      <c r="W3" s="8" t="s">
        <v>3927</v>
      </c>
      <c r="X3" s="8" t="s">
        <v>3928</v>
      </c>
      <c r="Y3" s="8" t="s">
        <v>3924</v>
      </c>
      <c r="Z3" s="8" t="s">
        <v>3925</v>
      </c>
      <c r="AA3" s="8" t="s">
        <v>3926</v>
      </c>
      <c r="AB3" s="8" t="s">
        <v>3927</v>
      </c>
      <c r="AC3" s="8" t="s">
        <v>3928</v>
      </c>
      <c r="AD3" s="8" t="s">
        <v>3924</v>
      </c>
      <c r="AE3" s="8" t="s">
        <v>3925</v>
      </c>
      <c r="AF3" s="8" t="s">
        <v>3926</v>
      </c>
      <c r="AG3" s="8" t="s">
        <v>3927</v>
      </c>
      <c r="AH3" s="8" t="s">
        <v>3928</v>
      </c>
      <c r="AI3" s="8" t="s">
        <v>3924</v>
      </c>
      <c r="AJ3" s="8" t="s">
        <v>3925</v>
      </c>
      <c r="AK3" s="8" t="s">
        <v>3926</v>
      </c>
      <c r="AL3" s="8" t="s">
        <v>3927</v>
      </c>
      <c r="AM3" s="8" t="s">
        <v>3928</v>
      </c>
      <c r="AN3" s="8" t="s">
        <v>3924</v>
      </c>
      <c r="AO3" s="8" t="s">
        <v>3925</v>
      </c>
      <c r="AP3" s="8" t="s">
        <v>3926</v>
      </c>
      <c r="AQ3" s="8" t="s">
        <v>3927</v>
      </c>
      <c r="AR3" s="8" t="s">
        <v>3928</v>
      </c>
      <c r="AT3" s="261" t="s">
        <v>3924</v>
      </c>
      <c r="AU3" s="261" t="s">
        <v>3925</v>
      </c>
      <c r="AV3" s="261" t="s">
        <v>3901</v>
      </c>
      <c r="AW3" s="261" t="s">
        <v>3902</v>
      </c>
      <c r="AX3" s="267" t="s">
        <v>3929</v>
      </c>
      <c r="AY3" s="265" t="s">
        <v>3930</v>
      </c>
    </row>
    <row r="4" spans="1:51">
      <c r="A4" s="1" t="str">
        <f>LEFT(B4,5)</f>
        <v>10713</v>
      </c>
      <c r="B4" s="1" t="s">
        <v>3006</v>
      </c>
      <c r="C4" s="255">
        <v>609</v>
      </c>
      <c r="D4" s="255">
        <v>609</v>
      </c>
      <c r="E4" s="256">
        <v>28311</v>
      </c>
      <c r="F4" s="256">
        <v>135935</v>
      </c>
      <c r="G4" s="255">
        <v>4.8</v>
      </c>
      <c r="H4" s="255">
        <v>61.15</v>
      </c>
      <c r="I4" s="255">
        <v>61.15</v>
      </c>
      <c r="J4" s="1">
        <v>4888</v>
      </c>
      <c r="K4" s="1">
        <v>23956</v>
      </c>
      <c r="L4" s="1">
        <v>4.9000000000000004</v>
      </c>
      <c r="M4" s="1">
        <v>126.89</v>
      </c>
      <c r="N4" s="1">
        <v>126.89</v>
      </c>
      <c r="O4" s="1">
        <v>4856</v>
      </c>
      <c r="P4" s="1">
        <v>23058</v>
      </c>
      <c r="Q4" s="1">
        <v>4.75</v>
      </c>
      <c r="R4" s="1">
        <v>126.21</v>
      </c>
      <c r="S4" s="1">
        <v>126.21</v>
      </c>
      <c r="T4" s="1">
        <v>4732</v>
      </c>
      <c r="U4" s="1">
        <v>23178</v>
      </c>
      <c r="V4" s="1">
        <v>4.9000000000000004</v>
      </c>
      <c r="W4" s="1">
        <v>122.77</v>
      </c>
      <c r="X4" s="1">
        <v>122.77</v>
      </c>
      <c r="Y4" s="1">
        <v>4981</v>
      </c>
      <c r="Z4" s="1">
        <v>24010</v>
      </c>
      <c r="AA4" s="1">
        <v>4.82</v>
      </c>
      <c r="AB4" s="1">
        <v>127.18</v>
      </c>
      <c r="AC4" s="1">
        <v>127.18</v>
      </c>
      <c r="AD4" s="1">
        <v>4476</v>
      </c>
      <c r="AE4" s="1">
        <v>21096</v>
      </c>
      <c r="AF4" s="1">
        <v>4.71</v>
      </c>
      <c r="AG4" s="1">
        <v>123.72</v>
      </c>
      <c r="AH4" s="1">
        <v>123.72</v>
      </c>
      <c r="AI4" s="1">
        <v>4378</v>
      </c>
      <c r="AJ4" s="1">
        <v>20637</v>
      </c>
      <c r="AK4" s="1">
        <v>4.71</v>
      </c>
      <c r="AL4" s="1">
        <v>109.31</v>
      </c>
      <c r="AM4" s="1">
        <v>109.31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T4" s="262">
        <f>SUM(J4,O4,T4,Y4,AD4,AI4)</f>
        <v>28311</v>
      </c>
      <c r="AU4" s="262">
        <f>SUM(K4,P4,U4,Z4,AE4,AJ4)</f>
        <v>135935</v>
      </c>
      <c r="AV4" s="263">
        <f>SUM(AU4*100)</f>
        <v>13593500</v>
      </c>
      <c r="AW4" s="263">
        <f>SUM($D4*$AV$2)</f>
        <v>111447</v>
      </c>
      <c r="AX4" s="268">
        <f>SUM(AV4/AW4)</f>
        <v>121.9727762972534</v>
      </c>
      <c r="AY4" s="264">
        <f>AVERAGE(N4,S4,X4,AC4,AH4,AM4)</f>
        <v>122.67999999999999</v>
      </c>
    </row>
    <row r="5" spans="1:51">
      <c r="A5" s="1" t="str">
        <f t="shared" ref="A5:A68" si="0">LEFT(B5,5)</f>
        <v>11119</v>
      </c>
      <c r="B5" s="1" t="s">
        <v>3007</v>
      </c>
      <c r="C5" s="255">
        <v>240</v>
      </c>
      <c r="D5" s="255">
        <v>240</v>
      </c>
      <c r="E5" s="256">
        <v>7436</v>
      </c>
      <c r="F5" s="256">
        <v>39169</v>
      </c>
      <c r="G5" s="255">
        <v>5.27</v>
      </c>
      <c r="H5" s="255">
        <v>44.71</v>
      </c>
      <c r="I5" s="255">
        <v>44.71</v>
      </c>
      <c r="J5" s="1">
        <v>1329</v>
      </c>
      <c r="K5" s="1">
        <v>5286</v>
      </c>
      <c r="L5" s="1">
        <v>3.98</v>
      </c>
      <c r="M5" s="1">
        <v>71.05</v>
      </c>
      <c r="N5" s="1">
        <v>71.05</v>
      </c>
      <c r="O5" s="1">
        <v>1357</v>
      </c>
      <c r="P5" s="1">
        <v>10215</v>
      </c>
      <c r="Q5" s="1">
        <v>7.53</v>
      </c>
      <c r="R5" s="1">
        <v>141.88</v>
      </c>
      <c r="S5" s="1">
        <v>141.88</v>
      </c>
      <c r="T5" s="1">
        <v>1282</v>
      </c>
      <c r="U5" s="1">
        <v>5744</v>
      </c>
      <c r="V5" s="1">
        <v>4.4800000000000004</v>
      </c>
      <c r="W5" s="1">
        <v>77.2</v>
      </c>
      <c r="X5" s="1">
        <v>77.2</v>
      </c>
      <c r="Y5" s="1">
        <v>1334</v>
      </c>
      <c r="Z5" s="1">
        <v>5260</v>
      </c>
      <c r="AA5" s="1">
        <v>3.94</v>
      </c>
      <c r="AB5" s="1">
        <v>70.7</v>
      </c>
      <c r="AC5" s="1">
        <v>70.7</v>
      </c>
      <c r="AD5" s="1">
        <v>1212</v>
      </c>
      <c r="AE5" s="1">
        <v>8999</v>
      </c>
      <c r="AF5" s="1">
        <v>7.42</v>
      </c>
      <c r="AG5" s="1">
        <v>133.91</v>
      </c>
      <c r="AH5" s="1">
        <v>133.91</v>
      </c>
      <c r="AI5" s="1">
        <v>922</v>
      </c>
      <c r="AJ5" s="1">
        <v>3665</v>
      </c>
      <c r="AK5" s="1">
        <v>3.98</v>
      </c>
      <c r="AL5" s="1">
        <v>49.26</v>
      </c>
      <c r="AM5" s="1">
        <v>49.26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T5" s="262">
        <f t="shared" ref="AT5:AU68" si="1">SUM(J5,O5,T5,Y5,AD5,AI5)</f>
        <v>7436</v>
      </c>
      <c r="AU5" s="262">
        <f t="shared" si="1"/>
        <v>39169</v>
      </c>
      <c r="AV5" s="263">
        <f t="shared" ref="AV5:AV68" si="2">SUM(AU5*100)</f>
        <v>3916900</v>
      </c>
      <c r="AW5" s="263">
        <f t="shared" ref="AW5:AW68" si="3">SUM($D5*$AV$2)</f>
        <v>43920</v>
      </c>
      <c r="AX5" s="268">
        <f t="shared" ref="AX5:AX68" si="4">SUM(AV5/AW5)</f>
        <v>89.18260473588343</v>
      </c>
      <c r="AY5" s="264">
        <f t="shared" ref="AY5:AY68" si="5">AVERAGE(N5,S5,X5,AC5,AH5,AM5)</f>
        <v>90.666666666666671</v>
      </c>
    </row>
    <row r="6" spans="1:51">
      <c r="A6" s="1" t="str">
        <f t="shared" si="0"/>
        <v>11120</v>
      </c>
      <c r="B6" s="1" t="s">
        <v>3008</v>
      </c>
      <c r="C6" s="255">
        <v>60</v>
      </c>
      <c r="D6" s="255">
        <v>60</v>
      </c>
      <c r="E6" s="256">
        <v>1844</v>
      </c>
      <c r="F6" s="256">
        <v>4639</v>
      </c>
      <c r="G6" s="255">
        <v>2.52</v>
      </c>
      <c r="H6" s="255">
        <v>21.18</v>
      </c>
      <c r="I6" s="255">
        <v>21.18</v>
      </c>
      <c r="J6" s="1">
        <v>336</v>
      </c>
      <c r="K6" s="1">
        <v>892</v>
      </c>
      <c r="L6" s="1">
        <v>2.65</v>
      </c>
      <c r="M6" s="1">
        <v>47.96</v>
      </c>
      <c r="N6" s="1">
        <v>47.96</v>
      </c>
      <c r="O6" s="1">
        <v>297</v>
      </c>
      <c r="P6" s="1">
        <v>764</v>
      </c>
      <c r="Q6" s="1">
        <v>2.57</v>
      </c>
      <c r="R6" s="1">
        <v>42.44</v>
      </c>
      <c r="S6" s="1">
        <v>42.44</v>
      </c>
      <c r="T6" s="1">
        <v>402</v>
      </c>
      <c r="U6" s="1">
        <v>959</v>
      </c>
      <c r="V6" s="1">
        <v>2.39</v>
      </c>
      <c r="W6" s="1">
        <v>51.56</v>
      </c>
      <c r="X6" s="1">
        <v>51.56</v>
      </c>
      <c r="Y6" s="1">
        <v>291</v>
      </c>
      <c r="Z6" s="1">
        <v>788</v>
      </c>
      <c r="AA6" s="1">
        <v>2.71</v>
      </c>
      <c r="AB6" s="1">
        <v>42.37</v>
      </c>
      <c r="AC6" s="1">
        <v>42.37</v>
      </c>
      <c r="AD6" s="1">
        <v>231</v>
      </c>
      <c r="AE6" s="1">
        <v>610</v>
      </c>
      <c r="AF6" s="1">
        <v>2.64</v>
      </c>
      <c r="AG6" s="1">
        <v>36.31</v>
      </c>
      <c r="AH6" s="1">
        <v>36.31</v>
      </c>
      <c r="AI6" s="1">
        <v>246</v>
      </c>
      <c r="AJ6" s="1">
        <v>543</v>
      </c>
      <c r="AK6" s="1">
        <v>2.21</v>
      </c>
      <c r="AL6" s="1">
        <v>29.19</v>
      </c>
      <c r="AM6" s="1">
        <v>29.19</v>
      </c>
      <c r="AN6" s="1">
        <v>41</v>
      </c>
      <c r="AO6" s="1">
        <v>83</v>
      </c>
      <c r="AP6" s="1">
        <v>2.02</v>
      </c>
      <c r="AQ6" s="1">
        <v>4.6100000000000003</v>
      </c>
      <c r="AR6" s="1">
        <v>4.6100000000000003</v>
      </c>
      <c r="AT6" s="262">
        <f t="shared" si="1"/>
        <v>1803</v>
      </c>
      <c r="AU6" s="262">
        <f t="shared" si="1"/>
        <v>4556</v>
      </c>
      <c r="AV6" s="263">
        <f t="shared" si="2"/>
        <v>455600</v>
      </c>
      <c r="AW6" s="263">
        <f t="shared" si="3"/>
        <v>10980</v>
      </c>
      <c r="AX6" s="268">
        <f t="shared" si="4"/>
        <v>41.493624772313296</v>
      </c>
      <c r="AY6" s="264">
        <f t="shared" si="5"/>
        <v>41.638333333333335</v>
      </c>
    </row>
    <row r="7" spans="1:51">
      <c r="A7" s="1" t="str">
        <f t="shared" si="0"/>
        <v>11121</v>
      </c>
      <c r="B7" s="1" t="s">
        <v>3009</v>
      </c>
      <c r="C7" s="255">
        <v>89</v>
      </c>
      <c r="D7" s="255">
        <v>89</v>
      </c>
      <c r="E7" s="256">
        <v>2625</v>
      </c>
      <c r="F7" s="256">
        <v>8306</v>
      </c>
      <c r="G7" s="255">
        <v>3.16</v>
      </c>
      <c r="H7" s="255">
        <v>25.57</v>
      </c>
      <c r="I7" s="255">
        <v>25.57</v>
      </c>
      <c r="J7" s="1">
        <v>743</v>
      </c>
      <c r="K7" s="1">
        <v>2282</v>
      </c>
      <c r="L7" s="1">
        <v>3.07</v>
      </c>
      <c r="M7" s="1">
        <v>82.71</v>
      </c>
      <c r="N7" s="1">
        <v>82.71</v>
      </c>
      <c r="O7" s="1">
        <v>647</v>
      </c>
      <c r="P7" s="1">
        <v>2004</v>
      </c>
      <c r="Q7" s="1">
        <v>3.1</v>
      </c>
      <c r="R7" s="1">
        <v>75.06</v>
      </c>
      <c r="S7" s="1">
        <v>75.06</v>
      </c>
      <c r="T7" s="1">
        <v>578</v>
      </c>
      <c r="U7" s="1">
        <v>1850</v>
      </c>
      <c r="V7" s="1">
        <v>3.2</v>
      </c>
      <c r="W7" s="1">
        <v>67.05</v>
      </c>
      <c r="X7" s="1">
        <v>67.05</v>
      </c>
      <c r="Y7" s="1">
        <v>606</v>
      </c>
      <c r="Z7" s="1">
        <v>1931</v>
      </c>
      <c r="AA7" s="1">
        <v>3.19</v>
      </c>
      <c r="AB7" s="1">
        <v>69.989999999999995</v>
      </c>
      <c r="AC7" s="1">
        <v>69.989999999999995</v>
      </c>
      <c r="AD7" s="1">
        <v>32</v>
      </c>
      <c r="AE7" s="1">
        <v>174</v>
      </c>
      <c r="AF7" s="1">
        <v>5.44</v>
      </c>
      <c r="AG7" s="1">
        <v>6.98</v>
      </c>
      <c r="AH7" s="1">
        <v>6.98</v>
      </c>
      <c r="AI7" s="1">
        <v>19</v>
      </c>
      <c r="AJ7" s="1">
        <v>65</v>
      </c>
      <c r="AK7" s="1">
        <v>3.42</v>
      </c>
      <c r="AL7" s="1">
        <v>2.36</v>
      </c>
      <c r="AM7" s="1">
        <v>2.36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T7" s="262">
        <f t="shared" si="1"/>
        <v>2625</v>
      </c>
      <c r="AU7" s="262">
        <f t="shared" si="1"/>
        <v>8306</v>
      </c>
      <c r="AV7" s="263">
        <f t="shared" si="2"/>
        <v>830600</v>
      </c>
      <c r="AW7" s="263">
        <f t="shared" si="3"/>
        <v>16287</v>
      </c>
      <c r="AX7" s="268">
        <f t="shared" si="4"/>
        <v>50.997728249524158</v>
      </c>
      <c r="AY7" s="264">
        <f t="shared" si="5"/>
        <v>50.69166666666667</v>
      </c>
    </row>
    <row r="8" spans="1:51">
      <c r="A8" s="1" t="str">
        <f t="shared" si="0"/>
        <v>11122</v>
      </c>
      <c r="B8" s="1" t="s">
        <v>3010</v>
      </c>
      <c r="C8" s="255">
        <v>60</v>
      </c>
      <c r="D8" s="255">
        <v>60</v>
      </c>
      <c r="E8" s="256">
        <v>2554</v>
      </c>
      <c r="F8" s="256">
        <v>7704</v>
      </c>
      <c r="G8" s="255">
        <v>3.02</v>
      </c>
      <c r="H8" s="255">
        <v>35.18</v>
      </c>
      <c r="I8" s="255">
        <v>35.18</v>
      </c>
      <c r="J8" s="1">
        <v>494</v>
      </c>
      <c r="K8" s="1">
        <v>1571</v>
      </c>
      <c r="L8" s="1">
        <v>3.18</v>
      </c>
      <c r="M8" s="1">
        <v>84.46</v>
      </c>
      <c r="N8" s="1">
        <v>84.46</v>
      </c>
      <c r="O8" s="1">
        <v>504</v>
      </c>
      <c r="P8" s="1">
        <v>1393</v>
      </c>
      <c r="Q8" s="1">
        <v>2.76</v>
      </c>
      <c r="R8" s="1">
        <v>77.39</v>
      </c>
      <c r="S8" s="1">
        <v>77.39</v>
      </c>
      <c r="T8" s="1">
        <v>511</v>
      </c>
      <c r="U8" s="1">
        <v>1510</v>
      </c>
      <c r="V8" s="1">
        <v>2.95</v>
      </c>
      <c r="W8" s="1">
        <v>81.180000000000007</v>
      </c>
      <c r="X8" s="1">
        <v>81.180000000000007</v>
      </c>
      <c r="Y8" s="1">
        <v>555</v>
      </c>
      <c r="Z8" s="1">
        <v>1760</v>
      </c>
      <c r="AA8" s="1">
        <v>3.17</v>
      </c>
      <c r="AB8" s="1">
        <v>94.62</v>
      </c>
      <c r="AC8" s="1">
        <v>94.62</v>
      </c>
      <c r="AD8" s="1">
        <v>490</v>
      </c>
      <c r="AE8" s="1">
        <v>1470</v>
      </c>
      <c r="AF8" s="1">
        <v>3</v>
      </c>
      <c r="AG8" s="1">
        <v>87.5</v>
      </c>
      <c r="AH8" s="1">
        <v>87.5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T8" s="262">
        <f t="shared" si="1"/>
        <v>2554</v>
      </c>
      <c r="AU8" s="262">
        <f t="shared" si="1"/>
        <v>7704</v>
      </c>
      <c r="AV8" s="263">
        <f t="shared" si="2"/>
        <v>770400</v>
      </c>
      <c r="AW8" s="263">
        <f t="shared" si="3"/>
        <v>10980</v>
      </c>
      <c r="AX8" s="268">
        <f t="shared" si="4"/>
        <v>70.163934426229503</v>
      </c>
      <c r="AY8" s="264">
        <f t="shared" si="5"/>
        <v>70.858333333333334</v>
      </c>
    </row>
    <row r="9" spans="1:51">
      <c r="A9" s="1" t="str">
        <f t="shared" si="0"/>
        <v>11123</v>
      </c>
      <c r="B9" s="1" t="s">
        <v>3011</v>
      </c>
      <c r="C9" s="255">
        <v>60</v>
      </c>
      <c r="D9" s="255">
        <v>60</v>
      </c>
      <c r="E9" s="256">
        <v>2175</v>
      </c>
      <c r="F9" s="256">
        <v>7030</v>
      </c>
      <c r="G9" s="255">
        <v>3.23</v>
      </c>
      <c r="H9" s="255">
        <v>32.1</v>
      </c>
      <c r="I9" s="255">
        <v>32.1</v>
      </c>
      <c r="J9" s="1">
        <v>434</v>
      </c>
      <c r="K9" s="1">
        <v>1427</v>
      </c>
      <c r="L9" s="1">
        <v>3.29</v>
      </c>
      <c r="M9" s="1">
        <v>76.72</v>
      </c>
      <c r="N9" s="1">
        <v>76.72</v>
      </c>
      <c r="O9" s="1">
        <v>403</v>
      </c>
      <c r="P9" s="1">
        <v>1331</v>
      </c>
      <c r="Q9" s="1">
        <v>3.3</v>
      </c>
      <c r="R9" s="1">
        <v>73.94</v>
      </c>
      <c r="S9" s="1">
        <v>73.94</v>
      </c>
      <c r="T9" s="1">
        <v>428</v>
      </c>
      <c r="U9" s="1">
        <v>1285</v>
      </c>
      <c r="V9" s="1">
        <v>3</v>
      </c>
      <c r="W9" s="1">
        <v>69.09</v>
      </c>
      <c r="X9" s="1">
        <v>69.09</v>
      </c>
      <c r="Y9" s="1">
        <v>481</v>
      </c>
      <c r="Z9" s="1">
        <v>1523</v>
      </c>
      <c r="AA9" s="1">
        <v>3.17</v>
      </c>
      <c r="AB9" s="1">
        <v>81.88</v>
      </c>
      <c r="AC9" s="1">
        <v>81.88</v>
      </c>
      <c r="AD9" s="1">
        <v>429</v>
      </c>
      <c r="AE9" s="1">
        <v>1464</v>
      </c>
      <c r="AF9" s="1">
        <v>3.41</v>
      </c>
      <c r="AG9" s="1">
        <v>87.14</v>
      </c>
      <c r="AH9" s="1">
        <v>87.14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T9" s="262">
        <f t="shared" si="1"/>
        <v>2175</v>
      </c>
      <c r="AU9" s="262">
        <f t="shared" si="1"/>
        <v>7030</v>
      </c>
      <c r="AV9" s="263">
        <f t="shared" si="2"/>
        <v>703000</v>
      </c>
      <c r="AW9" s="263">
        <f t="shared" si="3"/>
        <v>10980</v>
      </c>
      <c r="AX9" s="268">
        <f t="shared" si="4"/>
        <v>64.025500910746814</v>
      </c>
      <c r="AY9" s="264">
        <f t="shared" si="5"/>
        <v>64.795000000000002</v>
      </c>
    </row>
    <row r="10" spans="1:51">
      <c r="A10" s="1" t="str">
        <f t="shared" si="0"/>
        <v>11124</v>
      </c>
      <c r="B10" s="1" t="s">
        <v>3012</v>
      </c>
      <c r="C10" s="255">
        <v>30</v>
      </c>
      <c r="D10" s="255">
        <v>30</v>
      </c>
      <c r="E10" s="256">
        <v>1425</v>
      </c>
      <c r="F10" s="256">
        <v>4938</v>
      </c>
      <c r="G10" s="255">
        <v>3.47</v>
      </c>
      <c r="H10" s="255">
        <v>45.1</v>
      </c>
      <c r="I10" s="255">
        <v>45.1</v>
      </c>
      <c r="J10" s="1">
        <v>281</v>
      </c>
      <c r="K10" s="1">
        <v>943</v>
      </c>
      <c r="L10" s="1">
        <v>3.36</v>
      </c>
      <c r="M10" s="1">
        <v>101.4</v>
      </c>
      <c r="N10" s="1">
        <v>101.4</v>
      </c>
      <c r="O10" s="1">
        <v>269</v>
      </c>
      <c r="P10" s="1">
        <v>1009</v>
      </c>
      <c r="Q10" s="1">
        <v>3.75</v>
      </c>
      <c r="R10" s="1">
        <v>112.11</v>
      </c>
      <c r="S10" s="1">
        <v>112.11</v>
      </c>
      <c r="T10" s="1">
        <v>216</v>
      </c>
      <c r="U10" s="1">
        <v>792</v>
      </c>
      <c r="V10" s="1">
        <v>3.67</v>
      </c>
      <c r="W10" s="1">
        <v>85.16</v>
      </c>
      <c r="X10" s="1">
        <v>85.16</v>
      </c>
      <c r="Y10" s="1">
        <v>221</v>
      </c>
      <c r="Z10" s="1">
        <v>712</v>
      </c>
      <c r="AA10" s="1">
        <v>3.22</v>
      </c>
      <c r="AB10" s="1">
        <v>76.56</v>
      </c>
      <c r="AC10" s="1">
        <v>76.56</v>
      </c>
      <c r="AD10" s="1">
        <v>241</v>
      </c>
      <c r="AE10" s="1">
        <v>735</v>
      </c>
      <c r="AF10" s="1">
        <v>3.05</v>
      </c>
      <c r="AG10" s="1">
        <v>87.5</v>
      </c>
      <c r="AH10" s="1">
        <v>87.5</v>
      </c>
      <c r="AI10" s="1">
        <v>197</v>
      </c>
      <c r="AJ10" s="1">
        <v>747</v>
      </c>
      <c r="AK10" s="1">
        <v>3.79</v>
      </c>
      <c r="AL10" s="1">
        <v>80.319999999999993</v>
      </c>
      <c r="AM10" s="1">
        <v>80.319999999999993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T10" s="262">
        <f t="shared" si="1"/>
        <v>1425</v>
      </c>
      <c r="AU10" s="262">
        <f t="shared" si="1"/>
        <v>4938</v>
      </c>
      <c r="AV10" s="263">
        <f t="shared" si="2"/>
        <v>493800</v>
      </c>
      <c r="AW10" s="263">
        <f t="shared" si="3"/>
        <v>5490</v>
      </c>
      <c r="AX10" s="268">
        <f t="shared" si="4"/>
        <v>89.945355191256837</v>
      </c>
      <c r="AY10" s="264">
        <f t="shared" si="5"/>
        <v>90.508333333333326</v>
      </c>
    </row>
    <row r="11" spans="1:51">
      <c r="A11" s="1" t="str">
        <f t="shared" si="0"/>
        <v>11125</v>
      </c>
      <c r="B11" s="1" t="s">
        <v>3013</v>
      </c>
      <c r="C11" s="255">
        <v>230</v>
      </c>
      <c r="D11" s="255">
        <v>230</v>
      </c>
      <c r="E11" s="256">
        <v>5793</v>
      </c>
      <c r="F11" s="256">
        <v>25953</v>
      </c>
      <c r="G11" s="255">
        <v>4.4800000000000004</v>
      </c>
      <c r="H11" s="255">
        <v>30.91</v>
      </c>
      <c r="I11" s="255">
        <v>30.91</v>
      </c>
      <c r="J11" s="1">
        <v>1138</v>
      </c>
      <c r="K11" s="1">
        <v>5474</v>
      </c>
      <c r="L11" s="1">
        <v>4.8099999999999996</v>
      </c>
      <c r="M11" s="1">
        <v>76.77</v>
      </c>
      <c r="N11" s="1">
        <v>76.77</v>
      </c>
      <c r="O11" s="1">
        <v>1121</v>
      </c>
      <c r="P11" s="1">
        <v>4564</v>
      </c>
      <c r="Q11" s="1">
        <v>4.07</v>
      </c>
      <c r="R11" s="1">
        <v>66.14</v>
      </c>
      <c r="S11" s="1">
        <v>66.14</v>
      </c>
      <c r="T11" s="1">
        <v>1233</v>
      </c>
      <c r="U11" s="1">
        <v>5486</v>
      </c>
      <c r="V11" s="1">
        <v>4.45</v>
      </c>
      <c r="W11" s="1">
        <v>76.94</v>
      </c>
      <c r="X11" s="1">
        <v>76.94</v>
      </c>
      <c r="Y11" s="1">
        <v>1252</v>
      </c>
      <c r="Z11" s="1">
        <v>5881</v>
      </c>
      <c r="AA11" s="1">
        <v>4.7</v>
      </c>
      <c r="AB11" s="1">
        <v>82.48</v>
      </c>
      <c r="AC11" s="1">
        <v>82.48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1049</v>
      </c>
      <c r="AJ11" s="1">
        <v>4548</v>
      </c>
      <c r="AK11" s="1">
        <v>4.34</v>
      </c>
      <c r="AL11" s="1">
        <v>63.79</v>
      </c>
      <c r="AM11" s="1">
        <v>63.79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T11" s="262">
        <f t="shared" si="1"/>
        <v>5793</v>
      </c>
      <c r="AU11" s="262">
        <f t="shared" si="1"/>
        <v>25953</v>
      </c>
      <c r="AV11" s="263">
        <f t="shared" si="2"/>
        <v>2595300</v>
      </c>
      <c r="AW11" s="263">
        <f t="shared" si="3"/>
        <v>42090</v>
      </c>
      <c r="AX11" s="268">
        <f t="shared" si="4"/>
        <v>61.660727013542406</v>
      </c>
      <c r="AY11" s="264">
        <f t="shared" si="5"/>
        <v>61.02</v>
      </c>
    </row>
    <row r="12" spans="1:51">
      <c r="A12" s="1" t="str">
        <f t="shared" si="0"/>
        <v>11126</v>
      </c>
      <c r="B12" s="1" t="s">
        <v>3014</v>
      </c>
      <c r="C12" s="255">
        <v>75</v>
      </c>
      <c r="D12" s="255">
        <v>75</v>
      </c>
      <c r="E12" s="256">
        <v>2903</v>
      </c>
      <c r="F12" s="256">
        <v>10281</v>
      </c>
      <c r="G12" s="255">
        <v>3.54</v>
      </c>
      <c r="H12" s="255">
        <v>37.56</v>
      </c>
      <c r="I12" s="255">
        <v>37.56</v>
      </c>
      <c r="J12" s="1">
        <v>595</v>
      </c>
      <c r="K12" s="1">
        <v>2095</v>
      </c>
      <c r="L12" s="1">
        <v>3.52</v>
      </c>
      <c r="M12" s="1">
        <v>90.11</v>
      </c>
      <c r="N12" s="1">
        <v>90.11</v>
      </c>
      <c r="O12" s="1">
        <v>585</v>
      </c>
      <c r="P12" s="1">
        <v>2021</v>
      </c>
      <c r="Q12" s="1">
        <v>3.45</v>
      </c>
      <c r="R12" s="1">
        <v>89.82</v>
      </c>
      <c r="S12" s="1">
        <v>89.82</v>
      </c>
      <c r="T12" s="1">
        <v>608</v>
      </c>
      <c r="U12" s="1">
        <v>2075</v>
      </c>
      <c r="V12" s="1">
        <v>3.41</v>
      </c>
      <c r="W12" s="1">
        <v>89.25</v>
      </c>
      <c r="X12" s="1">
        <v>89.25</v>
      </c>
      <c r="Y12" s="1">
        <v>609</v>
      </c>
      <c r="Z12" s="1">
        <v>2153</v>
      </c>
      <c r="AA12" s="1">
        <v>3.54</v>
      </c>
      <c r="AB12" s="1">
        <v>92.6</v>
      </c>
      <c r="AC12" s="1">
        <v>92.6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506</v>
      </c>
      <c r="AJ12" s="1">
        <v>1937</v>
      </c>
      <c r="AK12" s="1">
        <v>3.83</v>
      </c>
      <c r="AL12" s="1">
        <v>83.31</v>
      </c>
      <c r="AM12" s="1">
        <v>83.31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T12" s="262">
        <f t="shared" si="1"/>
        <v>2903</v>
      </c>
      <c r="AU12" s="262">
        <f t="shared" si="1"/>
        <v>10281</v>
      </c>
      <c r="AV12" s="263">
        <f t="shared" si="2"/>
        <v>1028100</v>
      </c>
      <c r="AW12" s="263">
        <f t="shared" si="3"/>
        <v>13725</v>
      </c>
      <c r="AX12" s="268">
        <f t="shared" si="4"/>
        <v>74.907103825136616</v>
      </c>
      <c r="AY12" s="264">
        <f t="shared" si="5"/>
        <v>74.181666666666658</v>
      </c>
    </row>
    <row r="13" spans="1:51">
      <c r="A13" s="1" t="str">
        <f t="shared" si="0"/>
        <v>11127</v>
      </c>
      <c r="B13" s="1" t="s">
        <v>3015</v>
      </c>
      <c r="C13" s="255">
        <v>67</v>
      </c>
      <c r="D13" s="255">
        <v>67</v>
      </c>
      <c r="E13" s="256">
        <v>2010</v>
      </c>
      <c r="F13" s="256">
        <v>5884</v>
      </c>
      <c r="G13" s="255">
        <v>2.93</v>
      </c>
      <c r="H13" s="255">
        <v>24.06</v>
      </c>
      <c r="I13" s="255">
        <v>24.06</v>
      </c>
      <c r="J13" s="1">
        <v>503</v>
      </c>
      <c r="K13" s="1">
        <v>1444</v>
      </c>
      <c r="L13" s="1">
        <v>2.87</v>
      </c>
      <c r="M13" s="1">
        <v>69.52</v>
      </c>
      <c r="N13" s="1">
        <v>69.52</v>
      </c>
      <c r="O13" s="1">
        <v>399</v>
      </c>
      <c r="P13" s="1">
        <v>1123</v>
      </c>
      <c r="Q13" s="1">
        <v>2.81</v>
      </c>
      <c r="R13" s="1">
        <v>55.87</v>
      </c>
      <c r="S13" s="1">
        <v>55.87</v>
      </c>
      <c r="T13" s="1">
        <v>381</v>
      </c>
      <c r="U13" s="1">
        <v>1129</v>
      </c>
      <c r="V13" s="1">
        <v>2.96</v>
      </c>
      <c r="W13" s="1">
        <v>54.36</v>
      </c>
      <c r="X13" s="1">
        <v>54.36</v>
      </c>
      <c r="Y13" s="1">
        <v>391</v>
      </c>
      <c r="Z13" s="1">
        <v>1212</v>
      </c>
      <c r="AA13" s="1">
        <v>3.1</v>
      </c>
      <c r="AB13" s="1">
        <v>58.35</v>
      </c>
      <c r="AC13" s="1">
        <v>58.35</v>
      </c>
      <c r="AD13" s="1">
        <v>336</v>
      </c>
      <c r="AE13" s="1">
        <v>976</v>
      </c>
      <c r="AF13" s="1">
        <v>2.9</v>
      </c>
      <c r="AG13" s="1">
        <v>52.03</v>
      </c>
      <c r="AH13" s="1">
        <v>52.03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T13" s="262">
        <f t="shared" si="1"/>
        <v>2010</v>
      </c>
      <c r="AU13" s="262">
        <f t="shared" si="1"/>
        <v>5884</v>
      </c>
      <c r="AV13" s="263">
        <f t="shared" si="2"/>
        <v>588400</v>
      </c>
      <c r="AW13" s="263">
        <f t="shared" si="3"/>
        <v>12261</v>
      </c>
      <c r="AX13" s="268">
        <f t="shared" si="4"/>
        <v>47.989560394747571</v>
      </c>
      <c r="AY13" s="264">
        <f t="shared" si="5"/>
        <v>48.354999999999997</v>
      </c>
    </row>
    <row r="14" spans="1:51">
      <c r="A14" s="1" t="str">
        <f t="shared" si="0"/>
        <v>11128</v>
      </c>
      <c r="B14" s="1" t="s">
        <v>3016</v>
      </c>
      <c r="C14" s="255">
        <v>168</v>
      </c>
      <c r="D14" s="255">
        <v>168</v>
      </c>
      <c r="E14" s="256">
        <v>6253</v>
      </c>
      <c r="F14" s="256">
        <v>20966</v>
      </c>
      <c r="G14" s="255">
        <v>3.35</v>
      </c>
      <c r="H14" s="255">
        <v>34.19</v>
      </c>
      <c r="I14" s="255">
        <v>34.19</v>
      </c>
      <c r="J14" s="1">
        <v>1095</v>
      </c>
      <c r="K14" s="1">
        <v>3740</v>
      </c>
      <c r="L14" s="1">
        <v>3.42</v>
      </c>
      <c r="M14" s="1">
        <v>71.81</v>
      </c>
      <c r="N14" s="1">
        <v>71.81</v>
      </c>
      <c r="O14" s="1">
        <v>1066</v>
      </c>
      <c r="P14" s="1">
        <v>3426</v>
      </c>
      <c r="Q14" s="1">
        <v>3.21</v>
      </c>
      <c r="R14" s="1">
        <v>67.98</v>
      </c>
      <c r="S14" s="1">
        <v>67.98</v>
      </c>
      <c r="T14" s="1">
        <v>1062</v>
      </c>
      <c r="U14" s="1">
        <v>3644</v>
      </c>
      <c r="V14" s="1">
        <v>3.43</v>
      </c>
      <c r="W14" s="1">
        <v>69.97</v>
      </c>
      <c r="X14" s="1">
        <v>69.97</v>
      </c>
      <c r="Y14" s="1">
        <v>1086</v>
      </c>
      <c r="Z14" s="1">
        <v>3654</v>
      </c>
      <c r="AA14" s="1">
        <v>3.36</v>
      </c>
      <c r="AB14" s="1">
        <v>70.16</v>
      </c>
      <c r="AC14" s="1">
        <v>70.16</v>
      </c>
      <c r="AD14" s="1">
        <v>879</v>
      </c>
      <c r="AE14" s="1">
        <v>3096</v>
      </c>
      <c r="AF14" s="1">
        <v>3.52</v>
      </c>
      <c r="AG14" s="1">
        <v>65.819999999999993</v>
      </c>
      <c r="AH14" s="1">
        <v>65.819999999999993</v>
      </c>
      <c r="AI14" s="1">
        <v>896</v>
      </c>
      <c r="AJ14" s="1">
        <v>2780</v>
      </c>
      <c r="AK14" s="1">
        <v>3.1</v>
      </c>
      <c r="AL14" s="1">
        <v>53.38</v>
      </c>
      <c r="AM14" s="1">
        <v>53.38</v>
      </c>
      <c r="AN14" s="1">
        <v>169</v>
      </c>
      <c r="AO14" s="1">
        <v>626</v>
      </c>
      <c r="AP14" s="1">
        <v>3.7</v>
      </c>
      <c r="AQ14" s="1">
        <v>12.42</v>
      </c>
      <c r="AR14" s="1">
        <v>12.42</v>
      </c>
      <c r="AT14" s="262">
        <f t="shared" si="1"/>
        <v>6084</v>
      </c>
      <c r="AU14" s="262">
        <f t="shared" si="1"/>
        <v>20340</v>
      </c>
      <c r="AV14" s="263">
        <f t="shared" si="2"/>
        <v>2034000</v>
      </c>
      <c r="AW14" s="263">
        <f t="shared" si="3"/>
        <v>30744</v>
      </c>
      <c r="AX14" s="268">
        <f t="shared" si="4"/>
        <v>66.159250585480095</v>
      </c>
      <c r="AY14" s="264">
        <f t="shared" si="5"/>
        <v>66.52</v>
      </c>
    </row>
    <row r="15" spans="1:51">
      <c r="A15" s="1" t="str">
        <f t="shared" si="0"/>
        <v>11129</v>
      </c>
      <c r="B15" s="1" t="s">
        <v>3017</v>
      </c>
      <c r="C15" s="255">
        <v>57</v>
      </c>
      <c r="D15" s="255">
        <v>57</v>
      </c>
      <c r="E15" s="256">
        <v>1655</v>
      </c>
      <c r="F15" s="256">
        <v>6762</v>
      </c>
      <c r="G15" s="255">
        <v>4.09</v>
      </c>
      <c r="H15" s="255">
        <v>32.5</v>
      </c>
      <c r="I15" s="255">
        <v>32.5</v>
      </c>
      <c r="J15" s="1">
        <v>389</v>
      </c>
      <c r="K15" s="1">
        <v>1254</v>
      </c>
      <c r="L15" s="1">
        <v>3.22</v>
      </c>
      <c r="M15" s="1">
        <v>70.97</v>
      </c>
      <c r="N15" s="1">
        <v>70.97</v>
      </c>
      <c r="O15" s="1">
        <v>18</v>
      </c>
      <c r="P15" s="1">
        <v>92</v>
      </c>
      <c r="Q15" s="1">
        <v>5.1100000000000003</v>
      </c>
      <c r="R15" s="1">
        <v>5.38</v>
      </c>
      <c r="S15" s="1">
        <v>5.38</v>
      </c>
      <c r="T15" s="1">
        <v>359</v>
      </c>
      <c r="U15" s="1">
        <v>2368</v>
      </c>
      <c r="V15" s="1">
        <v>6.6</v>
      </c>
      <c r="W15" s="1">
        <v>134.01</v>
      </c>
      <c r="X15" s="1">
        <v>134.01</v>
      </c>
      <c r="Y15" s="1">
        <v>353</v>
      </c>
      <c r="Z15" s="1">
        <v>1188</v>
      </c>
      <c r="AA15" s="1">
        <v>3.37</v>
      </c>
      <c r="AB15" s="1">
        <v>67.23</v>
      </c>
      <c r="AC15" s="1">
        <v>67.23</v>
      </c>
      <c r="AD15" s="1">
        <v>295</v>
      </c>
      <c r="AE15" s="1">
        <v>973</v>
      </c>
      <c r="AF15" s="1">
        <v>3.3</v>
      </c>
      <c r="AG15" s="1">
        <v>60.96</v>
      </c>
      <c r="AH15" s="1">
        <v>60.96</v>
      </c>
      <c r="AI15" s="1">
        <v>241</v>
      </c>
      <c r="AJ15" s="1">
        <v>887</v>
      </c>
      <c r="AK15" s="1">
        <v>3.68</v>
      </c>
      <c r="AL15" s="1">
        <v>50.2</v>
      </c>
      <c r="AM15" s="1">
        <v>50.2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T15" s="262">
        <f t="shared" si="1"/>
        <v>1655</v>
      </c>
      <c r="AU15" s="262">
        <f t="shared" si="1"/>
        <v>6762</v>
      </c>
      <c r="AV15" s="263">
        <f t="shared" si="2"/>
        <v>676200</v>
      </c>
      <c r="AW15" s="263">
        <f t="shared" si="3"/>
        <v>10431</v>
      </c>
      <c r="AX15" s="268">
        <f t="shared" si="4"/>
        <v>64.82599942479149</v>
      </c>
      <c r="AY15" s="264">
        <f t="shared" si="5"/>
        <v>64.791666666666657</v>
      </c>
    </row>
    <row r="16" spans="1:51">
      <c r="A16" s="1" t="str">
        <f t="shared" si="0"/>
        <v>11130</v>
      </c>
      <c r="B16" s="1" t="s">
        <v>3018</v>
      </c>
      <c r="C16" s="255">
        <v>168</v>
      </c>
      <c r="D16" s="255">
        <v>168</v>
      </c>
      <c r="E16" s="256">
        <v>5900</v>
      </c>
      <c r="F16" s="256">
        <v>25950</v>
      </c>
      <c r="G16" s="255">
        <v>4.4000000000000004</v>
      </c>
      <c r="H16" s="255">
        <v>42.32</v>
      </c>
      <c r="I16" s="255">
        <v>42.32</v>
      </c>
      <c r="J16" s="1">
        <v>1146</v>
      </c>
      <c r="K16" s="1">
        <v>4998</v>
      </c>
      <c r="L16" s="1">
        <v>4.3600000000000003</v>
      </c>
      <c r="M16" s="1">
        <v>95.97</v>
      </c>
      <c r="N16" s="1">
        <v>95.97</v>
      </c>
      <c r="O16" s="1">
        <v>1116</v>
      </c>
      <c r="P16" s="1">
        <v>4880</v>
      </c>
      <c r="Q16" s="1">
        <v>4.37</v>
      </c>
      <c r="R16" s="1">
        <v>96.83</v>
      </c>
      <c r="S16" s="1">
        <v>96.83</v>
      </c>
      <c r="T16" s="1">
        <v>1137</v>
      </c>
      <c r="U16" s="1">
        <v>5551</v>
      </c>
      <c r="V16" s="1">
        <v>4.88</v>
      </c>
      <c r="W16" s="1">
        <v>106.59</v>
      </c>
      <c r="X16" s="1">
        <v>106.59</v>
      </c>
      <c r="Y16" s="1">
        <v>477</v>
      </c>
      <c r="Z16" s="1">
        <v>2108</v>
      </c>
      <c r="AA16" s="1">
        <v>4.42</v>
      </c>
      <c r="AB16" s="1">
        <v>40.479999999999997</v>
      </c>
      <c r="AC16" s="1">
        <v>40.479999999999997</v>
      </c>
      <c r="AD16" s="1">
        <v>1027</v>
      </c>
      <c r="AE16" s="1">
        <v>4600</v>
      </c>
      <c r="AF16" s="1">
        <v>4.4800000000000004</v>
      </c>
      <c r="AG16" s="1">
        <v>97.79</v>
      </c>
      <c r="AH16" s="1">
        <v>97.79</v>
      </c>
      <c r="AI16" s="1">
        <v>940</v>
      </c>
      <c r="AJ16" s="1">
        <v>3517</v>
      </c>
      <c r="AK16" s="1">
        <v>3.74</v>
      </c>
      <c r="AL16" s="1">
        <v>67.53</v>
      </c>
      <c r="AM16" s="1">
        <v>67.53</v>
      </c>
      <c r="AN16" s="1">
        <v>57</v>
      </c>
      <c r="AO16" s="1">
        <v>296</v>
      </c>
      <c r="AP16" s="1">
        <v>5.19</v>
      </c>
      <c r="AQ16" s="1">
        <v>5.87</v>
      </c>
      <c r="AR16" s="1">
        <v>5.87</v>
      </c>
      <c r="AT16" s="262">
        <f t="shared" si="1"/>
        <v>5843</v>
      </c>
      <c r="AU16" s="262">
        <f t="shared" si="1"/>
        <v>25654</v>
      </c>
      <c r="AV16" s="263">
        <f t="shared" si="2"/>
        <v>2565400</v>
      </c>
      <c r="AW16" s="263">
        <f t="shared" si="3"/>
        <v>30744</v>
      </c>
      <c r="AX16" s="268">
        <f t="shared" si="4"/>
        <v>83.443924017694513</v>
      </c>
      <c r="AY16" s="264">
        <f t="shared" si="5"/>
        <v>84.198333333333338</v>
      </c>
    </row>
    <row r="17" spans="1:51">
      <c r="A17" s="1" t="str">
        <f t="shared" si="0"/>
        <v>11131</v>
      </c>
      <c r="B17" s="1" t="s">
        <v>3019</v>
      </c>
      <c r="C17" s="255">
        <v>88</v>
      </c>
      <c r="D17" s="255">
        <v>88</v>
      </c>
      <c r="E17" s="256">
        <v>4438</v>
      </c>
      <c r="F17" s="256">
        <v>16809</v>
      </c>
      <c r="G17" s="255">
        <v>3.79</v>
      </c>
      <c r="H17" s="255">
        <v>52.33</v>
      </c>
      <c r="I17" s="255">
        <v>52.33</v>
      </c>
      <c r="J17" s="1">
        <v>772</v>
      </c>
      <c r="K17" s="1">
        <v>2761</v>
      </c>
      <c r="L17" s="1">
        <v>3.58</v>
      </c>
      <c r="M17" s="1">
        <v>101.21</v>
      </c>
      <c r="N17" s="1">
        <v>101.21</v>
      </c>
      <c r="O17" s="1">
        <v>791</v>
      </c>
      <c r="P17" s="1">
        <v>2919</v>
      </c>
      <c r="Q17" s="1">
        <v>3.69</v>
      </c>
      <c r="R17" s="1">
        <v>110.57</v>
      </c>
      <c r="S17" s="1">
        <v>110.57</v>
      </c>
      <c r="T17" s="1">
        <v>700</v>
      </c>
      <c r="U17" s="1">
        <v>3024</v>
      </c>
      <c r="V17" s="1">
        <v>4.32</v>
      </c>
      <c r="W17" s="1">
        <v>110.85</v>
      </c>
      <c r="X17" s="1">
        <v>110.85</v>
      </c>
      <c r="Y17" s="1">
        <v>744</v>
      </c>
      <c r="Z17" s="1">
        <v>2777</v>
      </c>
      <c r="AA17" s="1">
        <v>3.73</v>
      </c>
      <c r="AB17" s="1">
        <v>101.8</v>
      </c>
      <c r="AC17" s="1">
        <v>101.8</v>
      </c>
      <c r="AD17" s="1">
        <v>673</v>
      </c>
      <c r="AE17" s="1">
        <v>2526</v>
      </c>
      <c r="AF17" s="1">
        <v>3.75</v>
      </c>
      <c r="AG17" s="1">
        <v>102.52</v>
      </c>
      <c r="AH17" s="1">
        <v>102.52</v>
      </c>
      <c r="AI17" s="1">
        <v>624</v>
      </c>
      <c r="AJ17" s="1">
        <v>2360</v>
      </c>
      <c r="AK17" s="1">
        <v>3.78</v>
      </c>
      <c r="AL17" s="1">
        <v>86.51</v>
      </c>
      <c r="AM17" s="1">
        <v>86.51</v>
      </c>
      <c r="AN17" s="1">
        <v>134</v>
      </c>
      <c r="AO17" s="1">
        <v>442</v>
      </c>
      <c r="AP17" s="1">
        <v>3.3</v>
      </c>
      <c r="AQ17" s="1">
        <v>16.739999999999998</v>
      </c>
      <c r="AR17" s="1">
        <v>16.739999999999998</v>
      </c>
      <c r="AT17" s="262">
        <f t="shared" si="1"/>
        <v>4304</v>
      </c>
      <c r="AU17" s="262">
        <f t="shared" si="1"/>
        <v>16367</v>
      </c>
      <c r="AV17" s="263">
        <f t="shared" si="2"/>
        <v>1636700</v>
      </c>
      <c r="AW17" s="263">
        <f t="shared" si="3"/>
        <v>16104</v>
      </c>
      <c r="AX17" s="268">
        <f t="shared" si="4"/>
        <v>101.63313462493791</v>
      </c>
      <c r="AY17" s="264">
        <f t="shared" si="5"/>
        <v>102.24333333333334</v>
      </c>
    </row>
    <row r="18" spans="1:51">
      <c r="A18" s="1" t="str">
        <f t="shared" si="0"/>
        <v>11132</v>
      </c>
      <c r="B18" s="1" t="s">
        <v>3020</v>
      </c>
      <c r="C18" s="255">
        <v>77</v>
      </c>
      <c r="D18" s="255">
        <v>77</v>
      </c>
      <c r="E18" s="256">
        <v>2894</v>
      </c>
      <c r="F18" s="256">
        <v>8562</v>
      </c>
      <c r="G18" s="255">
        <v>2.96</v>
      </c>
      <c r="H18" s="255">
        <v>30.46</v>
      </c>
      <c r="I18" s="255">
        <v>30.46</v>
      </c>
      <c r="J18" s="1">
        <v>535</v>
      </c>
      <c r="K18" s="1">
        <v>1638</v>
      </c>
      <c r="L18" s="1">
        <v>3.06</v>
      </c>
      <c r="M18" s="1">
        <v>68.62</v>
      </c>
      <c r="N18" s="1">
        <v>68.62</v>
      </c>
      <c r="O18" s="1">
        <v>565</v>
      </c>
      <c r="P18" s="1">
        <v>1749</v>
      </c>
      <c r="Q18" s="1">
        <v>3.1</v>
      </c>
      <c r="R18" s="1">
        <v>75.709999999999994</v>
      </c>
      <c r="S18" s="1">
        <v>75.709999999999994</v>
      </c>
      <c r="T18" s="1">
        <v>468</v>
      </c>
      <c r="U18" s="1">
        <v>1316</v>
      </c>
      <c r="V18" s="1">
        <v>2.81</v>
      </c>
      <c r="W18" s="1">
        <v>55.13</v>
      </c>
      <c r="X18" s="1">
        <v>55.13</v>
      </c>
      <c r="Y18" s="1">
        <v>450</v>
      </c>
      <c r="Z18" s="1">
        <v>1255</v>
      </c>
      <c r="AA18" s="1">
        <v>2.79</v>
      </c>
      <c r="AB18" s="1">
        <v>52.58</v>
      </c>
      <c r="AC18" s="1">
        <v>52.58</v>
      </c>
      <c r="AD18" s="1">
        <v>402</v>
      </c>
      <c r="AE18" s="1">
        <v>1239</v>
      </c>
      <c r="AF18" s="1">
        <v>3.08</v>
      </c>
      <c r="AG18" s="1">
        <v>57.47</v>
      </c>
      <c r="AH18" s="1">
        <v>57.47</v>
      </c>
      <c r="AI18" s="1">
        <v>400</v>
      </c>
      <c r="AJ18" s="1">
        <v>1200</v>
      </c>
      <c r="AK18" s="1">
        <v>3</v>
      </c>
      <c r="AL18" s="1">
        <v>50.27</v>
      </c>
      <c r="AM18" s="1">
        <v>50.27</v>
      </c>
      <c r="AN18" s="1">
        <v>74</v>
      </c>
      <c r="AO18" s="1">
        <v>165</v>
      </c>
      <c r="AP18" s="1">
        <v>2.23</v>
      </c>
      <c r="AQ18" s="1">
        <v>7.14</v>
      </c>
      <c r="AR18" s="1">
        <v>7.14</v>
      </c>
      <c r="AT18" s="262">
        <f t="shared" si="1"/>
        <v>2820</v>
      </c>
      <c r="AU18" s="262">
        <f t="shared" si="1"/>
        <v>8397</v>
      </c>
      <c r="AV18" s="263">
        <f t="shared" si="2"/>
        <v>839700</v>
      </c>
      <c r="AW18" s="263">
        <f t="shared" si="3"/>
        <v>14091</v>
      </c>
      <c r="AX18" s="268">
        <f t="shared" si="4"/>
        <v>59.591228443687463</v>
      </c>
      <c r="AY18" s="264">
        <f t="shared" si="5"/>
        <v>59.963333333333331</v>
      </c>
    </row>
    <row r="19" spans="1:51">
      <c r="A19" s="1" t="str">
        <f t="shared" si="0"/>
        <v>11133</v>
      </c>
      <c r="B19" s="1" t="s">
        <v>3021</v>
      </c>
      <c r="C19" s="255">
        <v>30</v>
      </c>
      <c r="D19" s="255">
        <v>30</v>
      </c>
      <c r="E19" s="256">
        <v>1921</v>
      </c>
      <c r="F19" s="256">
        <v>4595</v>
      </c>
      <c r="G19" s="255">
        <v>2.39</v>
      </c>
      <c r="H19" s="255">
        <v>41.96</v>
      </c>
      <c r="I19" s="255">
        <v>41.96</v>
      </c>
      <c r="J19" s="1">
        <v>342</v>
      </c>
      <c r="K19" s="1">
        <v>901</v>
      </c>
      <c r="L19" s="1">
        <v>2.63</v>
      </c>
      <c r="M19" s="1">
        <v>96.88</v>
      </c>
      <c r="N19" s="1">
        <v>96.88</v>
      </c>
      <c r="O19" s="1">
        <v>281</v>
      </c>
      <c r="P19" s="1">
        <v>730</v>
      </c>
      <c r="Q19" s="1">
        <v>2.6</v>
      </c>
      <c r="R19" s="1">
        <v>81.11</v>
      </c>
      <c r="S19" s="1">
        <v>81.11</v>
      </c>
      <c r="T19" s="1">
        <v>315</v>
      </c>
      <c r="U19" s="1">
        <v>739</v>
      </c>
      <c r="V19" s="1">
        <v>2.35</v>
      </c>
      <c r="W19" s="1">
        <v>79.459999999999994</v>
      </c>
      <c r="X19" s="1">
        <v>79.459999999999994</v>
      </c>
      <c r="Y19" s="1">
        <v>320</v>
      </c>
      <c r="Z19" s="1">
        <v>690</v>
      </c>
      <c r="AA19" s="1">
        <v>2.16</v>
      </c>
      <c r="AB19" s="1">
        <v>74.19</v>
      </c>
      <c r="AC19" s="1">
        <v>74.19</v>
      </c>
      <c r="AD19" s="1">
        <v>274</v>
      </c>
      <c r="AE19" s="1">
        <v>646</v>
      </c>
      <c r="AF19" s="1">
        <v>2.36</v>
      </c>
      <c r="AG19" s="1">
        <v>76.900000000000006</v>
      </c>
      <c r="AH19" s="1">
        <v>76.900000000000006</v>
      </c>
      <c r="AI19" s="1">
        <v>281</v>
      </c>
      <c r="AJ19" s="1">
        <v>625</v>
      </c>
      <c r="AK19" s="1">
        <v>2.2200000000000002</v>
      </c>
      <c r="AL19" s="1">
        <v>67.2</v>
      </c>
      <c r="AM19" s="1">
        <v>67.2</v>
      </c>
      <c r="AN19" s="1">
        <v>108</v>
      </c>
      <c r="AO19" s="1">
        <v>264</v>
      </c>
      <c r="AP19" s="1">
        <v>2.44</v>
      </c>
      <c r="AQ19" s="1">
        <v>29.33</v>
      </c>
      <c r="AR19" s="1">
        <v>29.33</v>
      </c>
      <c r="AT19" s="262">
        <f t="shared" si="1"/>
        <v>1813</v>
      </c>
      <c r="AU19" s="262">
        <f t="shared" si="1"/>
        <v>4331</v>
      </c>
      <c r="AV19" s="263">
        <f t="shared" si="2"/>
        <v>433100</v>
      </c>
      <c r="AW19" s="263">
        <f t="shared" si="3"/>
        <v>5490</v>
      </c>
      <c r="AX19" s="268">
        <f t="shared" si="4"/>
        <v>78.888888888888886</v>
      </c>
      <c r="AY19" s="264">
        <f t="shared" si="5"/>
        <v>79.289999999999992</v>
      </c>
    </row>
    <row r="20" spans="1:51">
      <c r="A20" s="1" t="str">
        <f t="shared" si="0"/>
        <v>11134</v>
      </c>
      <c r="B20" s="1" t="s">
        <v>3022</v>
      </c>
      <c r="C20" s="255">
        <v>64</v>
      </c>
      <c r="D20" s="255">
        <v>64</v>
      </c>
      <c r="E20" s="256">
        <v>2893</v>
      </c>
      <c r="F20" s="256">
        <v>9837</v>
      </c>
      <c r="G20" s="255">
        <v>3.4</v>
      </c>
      <c r="H20" s="255">
        <v>42.11</v>
      </c>
      <c r="I20" s="255">
        <v>42.11</v>
      </c>
      <c r="J20" s="1">
        <v>500</v>
      </c>
      <c r="K20" s="1">
        <v>1587</v>
      </c>
      <c r="L20" s="1">
        <v>3.17</v>
      </c>
      <c r="M20" s="1">
        <v>79.989999999999995</v>
      </c>
      <c r="N20" s="1">
        <v>79.989999999999995</v>
      </c>
      <c r="O20" s="1">
        <v>498</v>
      </c>
      <c r="P20" s="1">
        <v>1813</v>
      </c>
      <c r="Q20" s="1">
        <v>3.64</v>
      </c>
      <c r="R20" s="1">
        <v>94.43</v>
      </c>
      <c r="S20" s="1">
        <v>94.43</v>
      </c>
      <c r="T20" s="1">
        <v>452</v>
      </c>
      <c r="U20" s="1">
        <v>1608</v>
      </c>
      <c r="V20" s="1">
        <v>3.56</v>
      </c>
      <c r="W20" s="1">
        <v>81.05</v>
      </c>
      <c r="X20" s="1">
        <v>81.05</v>
      </c>
      <c r="Y20" s="1">
        <v>452</v>
      </c>
      <c r="Z20" s="1">
        <v>1519</v>
      </c>
      <c r="AA20" s="1">
        <v>3.36</v>
      </c>
      <c r="AB20" s="1">
        <v>76.56</v>
      </c>
      <c r="AC20" s="1">
        <v>76.56</v>
      </c>
      <c r="AD20" s="1">
        <v>385</v>
      </c>
      <c r="AE20" s="1">
        <v>1261</v>
      </c>
      <c r="AF20" s="1">
        <v>3.28</v>
      </c>
      <c r="AG20" s="1">
        <v>70.37</v>
      </c>
      <c r="AH20" s="1">
        <v>70.37</v>
      </c>
      <c r="AI20" s="1">
        <v>425</v>
      </c>
      <c r="AJ20" s="1">
        <v>1461</v>
      </c>
      <c r="AK20" s="1">
        <v>3.44</v>
      </c>
      <c r="AL20" s="1">
        <v>73.64</v>
      </c>
      <c r="AM20" s="1">
        <v>73.64</v>
      </c>
      <c r="AN20" s="1">
        <v>181</v>
      </c>
      <c r="AO20" s="1">
        <v>588</v>
      </c>
      <c r="AP20" s="1">
        <v>3.25</v>
      </c>
      <c r="AQ20" s="1">
        <v>30.63</v>
      </c>
      <c r="AR20" s="1">
        <v>30.63</v>
      </c>
      <c r="AT20" s="262">
        <f t="shared" si="1"/>
        <v>2712</v>
      </c>
      <c r="AU20" s="262">
        <f t="shared" si="1"/>
        <v>9249</v>
      </c>
      <c r="AV20" s="263">
        <f t="shared" si="2"/>
        <v>924900</v>
      </c>
      <c r="AW20" s="263">
        <f t="shared" si="3"/>
        <v>11712</v>
      </c>
      <c r="AX20" s="268">
        <f t="shared" si="4"/>
        <v>78.970286885245898</v>
      </c>
      <c r="AY20" s="264">
        <f t="shared" si="5"/>
        <v>79.34</v>
      </c>
    </row>
    <row r="21" spans="1:51">
      <c r="A21" s="1" t="str">
        <f t="shared" si="0"/>
        <v>11135</v>
      </c>
      <c r="B21" s="1" t="s">
        <v>3023</v>
      </c>
      <c r="C21" s="255">
        <v>60</v>
      </c>
      <c r="D21" s="255">
        <v>60</v>
      </c>
      <c r="E21" s="256">
        <v>1983</v>
      </c>
      <c r="F21" s="256">
        <v>6640</v>
      </c>
      <c r="G21" s="255">
        <v>3.35</v>
      </c>
      <c r="H21" s="255">
        <v>30.32</v>
      </c>
      <c r="I21" s="255">
        <v>30.32</v>
      </c>
      <c r="J21" s="1">
        <v>382</v>
      </c>
      <c r="K21" s="1">
        <v>1353</v>
      </c>
      <c r="L21" s="1">
        <v>3.54</v>
      </c>
      <c r="M21" s="1">
        <v>72.739999999999995</v>
      </c>
      <c r="N21" s="1">
        <v>72.739999999999995</v>
      </c>
      <c r="O21" s="1">
        <v>370</v>
      </c>
      <c r="P21" s="1">
        <v>1154</v>
      </c>
      <c r="Q21" s="1">
        <v>3.12</v>
      </c>
      <c r="R21" s="1">
        <v>64.11</v>
      </c>
      <c r="S21" s="1">
        <v>64.11</v>
      </c>
      <c r="T21" s="1">
        <v>429</v>
      </c>
      <c r="U21" s="1">
        <v>1464</v>
      </c>
      <c r="V21" s="1">
        <v>3.41</v>
      </c>
      <c r="W21" s="1">
        <v>78.709999999999994</v>
      </c>
      <c r="X21" s="1">
        <v>78.709999999999994</v>
      </c>
      <c r="Y21" s="1">
        <v>422</v>
      </c>
      <c r="Z21" s="1">
        <v>1353</v>
      </c>
      <c r="AA21" s="1">
        <v>3.21</v>
      </c>
      <c r="AB21" s="1">
        <v>72.739999999999995</v>
      </c>
      <c r="AC21" s="1">
        <v>72.739999999999995</v>
      </c>
      <c r="AD21" s="1">
        <v>380</v>
      </c>
      <c r="AE21" s="1">
        <v>1316</v>
      </c>
      <c r="AF21" s="1">
        <v>3.46</v>
      </c>
      <c r="AG21" s="1">
        <v>78.33</v>
      </c>
      <c r="AH21" s="1">
        <v>78.33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T21" s="262">
        <f t="shared" si="1"/>
        <v>1983</v>
      </c>
      <c r="AU21" s="262">
        <f t="shared" si="1"/>
        <v>6640</v>
      </c>
      <c r="AV21" s="263">
        <f t="shared" si="2"/>
        <v>664000</v>
      </c>
      <c r="AW21" s="263">
        <f t="shared" si="3"/>
        <v>10980</v>
      </c>
      <c r="AX21" s="268">
        <f t="shared" si="4"/>
        <v>60.473588342440799</v>
      </c>
      <c r="AY21" s="264">
        <f t="shared" si="5"/>
        <v>61.104999999999997</v>
      </c>
    </row>
    <row r="22" spans="1:51">
      <c r="A22" s="1" t="str">
        <f t="shared" si="0"/>
        <v>11136</v>
      </c>
      <c r="B22" s="1" t="s">
        <v>3024</v>
      </c>
      <c r="C22" s="255">
        <v>36</v>
      </c>
      <c r="D22" s="255">
        <v>36</v>
      </c>
      <c r="E22" s="256">
        <v>1220</v>
      </c>
      <c r="F22" s="256">
        <v>3478</v>
      </c>
      <c r="G22" s="255">
        <v>2.85</v>
      </c>
      <c r="H22" s="255">
        <v>26.47</v>
      </c>
      <c r="I22" s="255">
        <v>26.47</v>
      </c>
      <c r="J22" s="1">
        <v>221</v>
      </c>
      <c r="K22" s="1">
        <v>638</v>
      </c>
      <c r="L22" s="1">
        <v>2.89</v>
      </c>
      <c r="M22" s="1">
        <v>57.17</v>
      </c>
      <c r="N22" s="1">
        <v>57.17</v>
      </c>
      <c r="O22" s="1">
        <v>215</v>
      </c>
      <c r="P22" s="1">
        <v>783</v>
      </c>
      <c r="Q22" s="1">
        <v>3.64</v>
      </c>
      <c r="R22" s="1">
        <v>72.5</v>
      </c>
      <c r="S22" s="1">
        <v>72.5</v>
      </c>
      <c r="T22" s="1">
        <v>200</v>
      </c>
      <c r="U22" s="1">
        <v>563</v>
      </c>
      <c r="V22" s="1">
        <v>2.82</v>
      </c>
      <c r="W22" s="1">
        <v>50.45</v>
      </c>
      <c r="X22" s="1">
        <v>50.45</v>
      </c>
      <c r="Y22" s="1">
        <v>221</v>
      </c>
      <c r="Z22" s="1">
        <v>554</v>
      </c>
      <c r="AA22" s="1">
        <v>2.5099999999999998</v>
      </c>
      <c r="AB22" s="1">
        <v>49.64</v>
      </c>
      <c r="AC22" s="1">
        <v>49.64</v>
      </c>
      <c r="AD22" s="1">
        <v>181</v>
      </c>
      <c r="AE22" s="1">
        <v>475</v>
      </c>
      <c r="AF22" s="1">
        <v>2.62</v>
      </c>
      <c r="AG22" s="1">
        <v>47.12</v>
      </c>
      <c r="AH22" s="1">
        <v>47.12</v>
      </c>
      <c r="AI22" s="1">
        <v>182</v>
      </c>
      <c r="AJ22" s="1">
        <v>465</v>
      </c>
      <c r="AK22" s="1">
        <v>2.5499999999999998</v>
      </c>
      <c r="AL22" s="1">
        <v>41.67</v>
      </c>
      <c r="AM22" s="1">
        <v>41.67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T22" s="262">
        <f t="shared" si="1"/>
        <v>1220</v>
      </c>
      <c r="AU22" s="262">
        <f t="shared" si="1"/>
        <v>3478</v>
      </c>
      <c r="AV22" s="263">
        <f t="shared" si="2"/>
        <v>347800</v>
      </c>
      <c r="AW22" s="263">
        <f t="shared" si="3"/>
        <v>6588</v>
      </c>
      <c r="AX22" s="268">
        <f t="shared" si="4"/>
        <v>52.792956891317544</v>
      </c>
      <c r="AY22" s="264">
        <f t="shared" si="5"/>
        <v>53.091666666666669</v>
      </c>
    </row>
    <row r="23" spans="1:51">
      <c r="A23" s="1" t="str">
        <f t="shared" si="0"/>
        <v>11137</v>
      </c>
      <c r="B23" s="1" t="s">
        <v>3025</v>
      </c>
      <c r="C23" s="255">
        <v>45</v>
      </c>
      <c r="D23" s="255">
        <v>45</v>
      </c>
      <c r="E23" s="256">
        <v>1565</v>
      </c>
      <c r="F23" s="256">
        <v>4398</v>
      </c>
      <c r="G23" s="255">
        <v>2.81</v>
      </c>
      <c r="H23" s="255">
        <v>26.78</v>
      </c>
      <c r="I23" s="255">
        <v>26.78</v>
      </c>
      <c r="J23" s="1">
        <v>249</v>
      </c>
      <c r="K23" s="1">
        <v>725</v>
      </c>
      <c r="L23" s="1">
        <v>2.91</v>
      </c>
      <c r="M23" s="1">
        <v>51.97</v>
      </c>
      <c r="N23" s="1">
        <v>51.97</v>
      </c>
      <c r="O23" s="1">
        <v>268</v>
      </c>
      <c r="P23" s="1">
        <v>747</v>
      </c>
      <c r="Q23" s="1">
        <v>2.79</v>
      </c>
      <c r="R23" s="1">
        <v>55.33</v>
      </c>
      <c r="S23" s="1">
        <v>55.33</v>
      </c>
      <c r="T23" s="1">
        <v>249</v>
      </c>
      <c r="U23" s="1">
        <v>703</v>
      </c>
      <c r="V23" s="1">
        <v>2.82</v>
      </c>
      <c r="W23" s="1">
        <v>50.39</v>
      </c>
      <c r="X23" s="1">
        <v>50.39</v>
      </c>
      <c r="Y23" s="1">
        <v>277</v>
      </c>
      <c r="Z23" s="1">
        <v>801</v>
      </c>
      <c r="AA23" s="1">
        <v>2.89</v>
      </c>
      <c r="AB23" s="1">
        <v>57.42</v>
      </c>
      <c r="AC23" s="1">
        <v>57.42</v>
      </c>
      <c r="AD23" s="1">
        <v>262</v>
      </c>
      <c r="AE23" s="1">
        <v>687</v>
      </c>
      <c r="AF23" s="1">
        <v>2.62</v>
      </c>
      <c r="AG23" s="1">
        <v>54.52</v>
      </c>
      <c r="AH23" s="1">
        <v>54.52</v>
      </c>
      <c r="AI23" s="1">
        <v>260</v>
      </c>
      <c r="AJ23" s="1">
        <v>735</v>
      </c>
      <c r="AK23" s="1">
        <v>2.83</v>
      </c>
      <c r="AL23" s="1">
        <v>52.69</v>
      </c>
      <c r="AM23" s="1">
        <v>52.69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T23" s="262">
        <f t="shared" si="1"/>
        <v>1565</v>
      </c>
      <c r="AU23" s="262">
        <f t="shared" si="1"/>
        <v>4398</v>
      </c>
      <c r="AV23" s="263">
        <f t="shared" si="2"/>
        <v>439800</v>
      </c>
      <c r="AW23" s="263">
        <f t="shared" si="3"/>
        <v>8235</v>
      </c>
      <c r="AX23" s="268">
        <f t="shared" si="4"/>
        <v>53.406193078324229</v>
      </c>
      <c r="AY23" s="264">
        <f t="shared" si="5"/>
        <v>53.72</v>
      </c>
    </row>
    <row r="24" spans="1:51">
      <c r="A24" s="1" t="str">
        <f t="shared" si="0"/>
        <v>11138</v>
      </c>
      <c r="B24" s="1" t="s">
        <v>3026</v>
      </c>
      <c r="C24" s="255">
        <v>36</v>
      </c>
      <c r="D24" s="255">
        <v>36</v>
      </c>
      <c r="E24" s="256">
        <v>2358</v>
      </c>
      <c r="F24" s="256">
        <v>5647</v>
      </c>
      <c r="G24" s="255">
        <v>2.39</v>
      </c>
      <c r="H24" s="255">
        <v>42.98</v>
      </c>
      <c r="I24" s="255">
        <v>42.98</v>
      </c>
      <c r="J24" s="1">
        <v>379</v>
      </c>
      <c r="K24" s="1">
        <v>966</v>
      </c>
      <c r="L24" s="1">
        <v>2.5499999999999998</v>
      </c>
      <c r="M24" s="1">
        <v>86.56</v>
      </c>
      <c r="N24" s="1">
        <v>86.56</v>
      </c>
      <c r="O24" s="1">
        <v>435</v>
      </c>
      <c r="P24" s="1">
        <v>1081</v>
      </c>
      <c r="Q24" s="1">
        <v>2.4900000000000002</v>
      </c>
      <c r="R24" s="1">
        <v>100.09</v>
      </c>
      <c r="S24" s="1">
        <v>100.09</v>
      </c>
      <c r="T24" s="1">
        <v>372</v>
      </c>
      <c r="U24" s="1">
        <v>840</v>
      </c>
      <c r="V24" s="1">
        <v>2.2599999999999998</v>
      </c>
      <c r="W24" s="1">
        <v>75.27</v>
      </c>
      <c r="X24" s="1">
        <v>75.27</v>
      </c>
      <c r="Y24" s="1">
        <v>401</v>
      </c>
      <c r="Z24" s="1">
        <v>967</v>
      </c>
      <c r="AA24" s="1">
        <v>2.41</v>
      </c>
      <c r="AB24" s="1">
        <v>86.65</v>
      </c>
      <c r="AC24" s="1">
        <v>86.65</v>
      </c>
      <c r="AD24" s="1">
        <v>341</v>
      </c>
      <c r="AE24" s="1">
        <v>796</v>
      </c>
      <c r="AF24" s="1">
        <v>2.33</v>
      </c>
      <c r="AG24" s="1">
        <v>78.97</v>
      </c>
      <c r="AH24" s="1">
        <v>78.97</v>
      </c>
      <c r="AI24" s="1">
        <v>303</v>
      </c>
      <c r="AJ24" s="1">
        <v>686</v>
      </c>
      <c r="AK24" s="1">
        <v>2.2599999999999998</v>
      </c>
      <c r="AL24" s="1">
        <v>61.47</v>
      </c>
      <c r="AM24" s="1">
        <v>61.47</v>
      </c>
      <c r="AN24" s="1">
        <v>127</v>
      </c>
      <c r="AO24" s="1">
        <v>311</v>
      </c>
      <c r="AP24" s="1">
        <v>2.4500000000000002</v>
      </c>
      <c r="AQ24" s="1">
        <v>28.8</v>
      </c>
      <c r="AR24" s="1">
        <v>28.8</v>
      </c>
      <c r="AT24" s="262">
        <f t="shared" si="1"/>
        <v>2231</v>
      </c>
      <c r="AU24" s="262">
        <f t="shared" si="1"/>
        <v>5336</v>
      </c>
      <c r="AV24" s="263">
        <f t="shared" si="2"/>
        <v>533600</v>
      </c>
      <c r="AW24" s="263">
        <f t="shared" si="3"/>
        <v>6588</v>
      </c>
      <c r="AX24" s="268">
        <f t="shared" si="4"/>
        <v>80.99574984820886</v>
      </c>
      <c r="AY24" s="264">
        <f t="shared" si="5"/>
        <v>81.501666666666679</v>
      </c>
    </row>
    <row r="25" spans="1:51">
      <c r="A25" s="1" t="str">
        <f t="shared" si="0"/>
        <v>11139</v>
      </c>
      <c r="B25" s="1" t="s">
        <v>3027</v>
      </c>
      <c r="C25" s="255">
        <v>31</v>
      </c>
      <c r="D25" s="255">
        <v>31</v>
      </c>
      <c r="E25" s="256">
        <v>1293</v>
      </c>
      <c r="F25" s="256">
        <v>3517</v>
      </c>
      <c r="G25" s="255">
        <v>2.72</v>
      </c>
      <c r="H25" s="255">
        <v>31.08</v>
      </c>
      <c r="I25" s="255">
        <v>31.08</v>
      </c>
      <c r="J25" s="1">
        <v>244</v>
      </c>
      <c r="K25" s="1">
        <v>649</v>
      </c>
      <c r="L25" s="1">
        <v>2.66</v>
      </c>
      <c r="M25" s="1">
        <v>67.53</v>
      </c>
      <c r="N25" s="1">
        <v>67.53</v>
      </c>
      <c r="O25" s="1">
        <v>192</v>
      </c>
      <c r="P25" s="1">
        <v>489</v>
      </c>
      <c r="Q25" s="1">
        <v>2.5499999999999998</v>
      </c>
      <c r="R25" s="1">
        <v>52.58</v>
      </c>
      <c r="S25" s="1">
        <v>52.58</v>
      </c>
      <c r="T25" s="1">
        <v>221</v>
      </c>
      <c r="U25" s="1">
        <v>617</v>
      </c>
      <c r="V25" s="1">
        <v>2.79</v>
      </c>
      <c r="W25" s="1">
        <v>64.2</v>
      </c>
      <c r="X25" s="1">
        <v>64.2</v>
      </c>
      <c r="Y25" s="1">
        <v>244</v>
      </c>
      <c r="Z25" s="1">
        <v>691</v>
      </c>
      <c r="AA25" s="1">
        <v>2.83</v>
      </c>
      <c r="AB25" s="1">
        <v>71.900000000000006</v>
      </c>
      <c r="AC25" s="1">
        <v>71.900000000000006</v>
      </c>
      <c r="AD25" s="1">
        <v>195</v>
      </c>
      <c r="AE25" s="1">
        <v>510</v>
      </c>
      <c r="AF25" s="1">
        <v>2.62</v>
      </c>
      <c r="AG25" s="1">
        <v>58.76</v>
      </c>
      <c r="AH25" s="1">
        <v>58.76</v>
      </c>
      <c r="AI25" s="1">
        <v>197</v>
      </c>
      <c r="AJ25" s="1">
        <v>561</v>
      </c>
      <c r="AK25" s="1">
        <v>2.85</v>
      </c>
      <c r="AL25" s="1">
        <v>58.38</v>
      </c>
      <c r="AM25" s="1">
        <v>58.38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T25" s="262">
        <f t="shared" si="1"/>
        <v>1293</v>
      </c>
      <c r="AU25" s="262">
        <f t="shared" si="1"/>
        <v>3517</v>
      </c>
      <c r="AV25" s="263">
        <f t="shared" si="2"/>
        <v>351700</v>
      </c>
      <c r="AW25" s="263">
        <f t="shared" si="3"/>
        <v>5673</v>
      </c>
      <c r="AX25" s="268">
        <f t="shared" si="4"/>
        <v>61.995416887008638</v>
      </c>
      <c r="AY25" s="264">
        <f t="shared" si="5"/>
        <v>62.225000000000001</v>
      </c>
    </row>
    <row r="26" spans="1:51">
      <c r="A26" s="1" t="str">
        <f t="shared" si="0"/>
        <v>11643</v>
      </c>
      <c r="B26" s="1" t="s">
        <v>3028</v>
      </c>
      <c r="C26" s="255">
        <v>30</v>
      </c>
      <c r="D26" s="255">
        <v>30</v>
      </c>
      <c r="E26" s="256">
        <v>781</v>
      </c>
      <c r="F26" s="256">
        <v>2932</v>
      </c>
      <c r="G26" s="255">
        <v>3.75</v>
      </c>
      <c r="H26" s="255">
        <v>26.78</v>
      </c>
      <c r="I26" s="255">
        <v>26.78</v>
      </c>
      <c r="J26" s="1">
        <v>164</v>
      </c>
      <c r="K26" s="1">
        <v>620</v>
      </c>
      <c r="L26" s="1">
        <v>3.78</v>
      </c>
      <c r="M26" s="1">
        <v>66.67</v>
      </c>
      <c r="N26" s="1">
        <v>66.67</v>
      </c>
      <c r="O26" s="1">
        <v>133</v>
      </c>
      <c r="P26" s="1">
        <v>500</v>
      </c>
      <c r="Q26" s="1">
        <v>3.76</v>
      </c>
      <c r="R26" s="1">
        <v>55.56</v>
      </c>
      <c r="S26" s="1">
        <v>55.56</v>
      </c>
      <c r="T26" s="1">
        <v>114</v>
      </c>
      <c r="U26" s="1">
        <v>487</v>
      </c>
      <c r="V26" s="1">
        <v>4.2699999999999996</v>
      </c>
      <c r="W26" s="1">
        <v>52.37</v>
      </c>
      <c r="X26" s="1">
        <v>52.37</v>
      </c>
      <c r="Y26" s="1">
        <v>139</v>
      </c>
      <c r="Z26" s="1">
        <v>489</v>
      </c>
      <c r="AA26" s="1">
        <v>3.52</v>
      </c>
      <c r="AB26" s="1">
        <v>52.58</v>
      </c>
      <c r="AC26" s="1">
        <v>52.58</v>
      </c>
      <c r="AD26" s="1">
        <v>118</v>
      </c>
      <c r="AE26" s="1">
        <v>448</v>
      </c>
      <c r="AF26" s="1">
        <v>3.8</v>
      </c>
      <c r="AG26" s="1">
        <v>53.33</v>
      </c>
      <c r="AH26" s="1">
        <v>53.33</v>
      </c>
      <c r="AI26" s="1">
        <v>113</v>
      </c>
      <c r="AJ26" s="1">
        <v>388</v>
      </c>
      <c r="AK26" s="1">
        <v>3.43</v>
      </c>
      <c r="AL26" s="1">
        <v>41.72</v>
      </c>
      <c r="AM26" s="1">
        <v>41.72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T26" s="262">
        <f t="shared" si="1"/>
        <v>781</v>
      </c>
      <c r="AU26" s="262">
        <f t="shared" si="1"/>
        <v>2932</v>
      </c>
      <c r="AV26" s="263">
        <f t="shared" si="2"/>
        <v>293200</v>
      </c>
      <c r="AW26" s="263">
        <f t="shared" si="3"/>
        <v>5490</v>
      </c>
      <c r="AX26" s="268">
        <f t="shared" si="4"/>
        <v>53.406193078324229</v>
      </c>
      <c r="AY26" s="264">
        <f t="shared" si="5"/>
        <v>53.705000000000005</v>
      </c>
    </row>
    <row r="27" spans="1:51">
      <c r="A27" s="1" t="str">
        <f t="shared" si="0"/>
        <v>23736</v>
      </c>
      <c r="B27" s="1" t="s">
        <v>3029</v>
      </c>
      <c r="C27" s="255">
        <v>23</v>
      </c>
      <c r="D27" s="255">
        <v>23</v>
      </c>
      <c r="E27" s="256">
        <v>417</v>
      </c>
      <c r="F27" s="256">
        <v>1170</v>
      </c>
      <c r="G27" s="255">
        <v>2.81</v>
      </c>
      <c r="H27" s="255">
        <v>13.94</v>
      </c>
      <c r="I27" s="255">
        <v>13.94</v>
      </c>
      <c r="J27" s="1">
        <v>134</v>
      </c>
      <c r="K27" s="1">
        <v>343</v>
      </c>
      <c r="L27" s="1">
        <v>2.56</v>
      </c>
      <c r="M27" s="1">
        <v>48.11</v>
      </c>
      <c r="N27" s="1">
        <v>48.11</v>
      </c>
      <c r="O27" s="1">
        <v>106</v>
      </c>
      <c r="P27" s="1">
        <v>280</v>
      </c>
      <c r="Q27" s="1">
        <v>2.64</v>
      </c>
      <c r="R27" s="1">
        <v>40.58</v>
      </c>
      <c r="S27" s="1">
        <v>40.58</v>
      </c>
      <c r="T27" s="1">
        <v>91</v>
      </c>
      <c r="U27" s="1">
        <v>249</v>
      </c>
      <c r="V27" s="1">
        <v>2.74</v>
      </c>
      <c r="W27" s="1">
        <v>34.92</v>
      </c>
      <c r="X27" s="1">
        <v>34.92</v>
      </c>
      <c r="Y27" s="1">
        <v>3</v>
      </c>
      <c r="Z27" s="1">
        <v>4</v>
      </c>
      <c r="AA27" s="1">
        <v>1.33</v>
      </c>
      <c r="AB27" s="1">
        <v>0.56000000000000005</v>
      </c>
      <c r="AC27" s="1">
        <v>0.56000000000000005</v>
      </c>
      <c r="AD27" s="1">
        <v>50</v>
      </c>
      <c r="AE27" s="1">
        <v>193</v>
      </c>
      <c r="AF27" s="1">
        <v>3.86</v>
      </c>
      <c r="AG27" s="1">
        <v>29.97</v>
      </c>
      <c r="AH27" s="1">
        <v>29.97</v>
      </c>
      <c r="AI27" s="1">
        <v>33</v>
      </c>
      <c r="AJ27" s="1">
        <v>101</v>
      </c>
      <c r="AK27" s="1">
        <v>3.06</v>
      </c>
      <c r="AL27" s="1">
        <v>14.17</v>
      </c>
      <c r="AM27" s="1">
        <v>14.17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T27" s="262">
        <f t="shared" si="1"/>
        <v>417</v>
      </c>
      <c r="AU27" s="262">
        <f t="shared" si="1"/>
        <v>1170</v>
      </c>
      <c r="AV27" s="263">
        <f t="shared" si="2"/>
        <v>117000</v>
      </c>
      <c r="AW27" s="263">
        <f t="shared" si="3"/>
        <v>4209</v>
      </c>
      <c r="AX27" s="268">
        <f t="shared" si="4"/>
        <v>27.797576621525302</v>
      </c>
      <c r="AY27" s="264">
        <f t="shared" si="5"/>
        <v>28.051666666666662</v>
      </c>
    </row>
    <row r="28" spans="1:51">
      <c r="A28" s="1" t="str">
        <f t="shared" si="0"/>
        <v>10714</v>
      </c>
      <c r="B28" s="1" t="s">
        <v>3030</v>
      </c>
      <c r="C28" s="255">
        <v>411</v>
      </c>
      <c r="D28" s="255">
        <v>411</v>
      </c>
      <c r="E28" s="256">
        <v>17421</v>
      </c>
      <c r="F28" s="256">
        <v>67849</v>
      </c>
      <c r="G28" s="255">
        <v>3.89</v>
      </c>
      <c r="H28" s="255">
        <v>45.23</v>
      </c>
      <c r="I28" s="255">
        <v>45.23</v>
      </c>
      <c r="J28" s="1">
        <v>3091</v>
      </c>
      <c r="K28" s="1">
        <v>13011</v>
      </c>
      <c r="L28" s="1">
        <v>4.21</v>
      </c>
      <c r="M28" s="1">
        <v>102.12</v>
      </c>
      <c r="N28" s="1">
        <v>102.12</v>
      </c>
      <c r="O28" s="1">
        <v>3151</v>
      </c>
      <c r="P28" s="1">
        <v>11731</v>
      </c>
      <c r="Q28" s="1">
        <v>3.72</v>
      </c>
      <c r="R28" s="1">
        <v>95.14</v>
      </c>
      <c r="S28" s="1">
        <v>95.14</v>
      </c>
      <c r="T28" s="1">
        <v>2891</v>
      </c>
      <c r="U28" s="1">
        <v>11751</v>
      </c>
      <c r="V28" s="1">
        <v>4.0599999999999996</v>
      </c>
      <c r="W28" s="1">
        <v>92.23</v>
      </c>
      <c r="X28" s="1">
        <v>92.23</v>
      </c>
      <c r="Y28" s="1">
        <v>2866</v>
      </c>
      <c r="Z28" s="1">
        <v>10730</v>
      </c>
      <c r="AA28" s="1">
        <v>3.74</v>
      </c>
      <c r="AB28" s="1">
        <v>84.22</v>
      </c>
      <c r="AC28" s="1">
        <v>84.22</v>
      </c>
      <c r="AD28" s="1">
        <v>2792</v>
      </c>
      <c r="AE28" s="1">
        <v>10702</v>
      </c>
      <c r="AF28" s="1">
        <v>3.83</v>
      </c>
      <c r="AG28" s="1">
        <v>93</v>
      </c>
      <c r="AH28" s="1">
        <v>93</v>
      </c>
      <c r="AI28" s="1">
        <v>2630</v>
      </c>
      <c r="AJ28" s="1">
        <v>9924</v>
      </c>
      <c r="AK28" s="1">
        <v>3.77</v>
      </c>
      <c r="AL28" s="1">
        <v>77.89</v>
      </c>
      <c r="AM28" s="1">
        <v>77.89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T28" s="262">
        <f t="shared" si="1"/>
        <v>17421</v>
      </c>
      <c r="AU28" s="262">
        <f t="shared" si="1"/>
        <v>67849</v>
      </c>
      <c r="AV28" s="263">
        <f t="shared" si="2"/>
        <v>6784900</v>
      </c>
      <c r="AW28" s="263">
        <f t="shared" si="3"/>
        <v>75213</v>
      </c>
      <c r="AX28" s="268">
        <f t="shared" si="4"/>
        <v>90.209139377501231</v>
      </c>
      <c r="AY28" s="264">
        <f t="shared" si="5"/>
        <v>90.766666666666666</v>
      </c>
    </row>
    <row r="29" spans="1:51">
      <c r="A29" s="1" t="str">
        <f t="shared" si="0"/>
        <v>11140</v>
      </c>
      <c r="B29" s="1" t="s">
        <v>3031</v>
      </c>
      <c r="C29" s="255">
        <v>30</v>
      </c>
      <c r="D29" s="255">
        <v>30</v>
      </c>
      <c r="E29" s="256">
        <v>1374</v>
      </c>
      <c r="F29" s="256">
        <v>2634</v>
      </c>
      <c r="G29" s="255">
        <v>1.92</v>
      </c>
      <c r="H29" s="255">
        <v>24.05</v>
      </c>
      <c r="I29" s="255">
        <v>24.05</v>
      </c>
      <c r="J29" s="1">
        <v>253</v>
      </c>
      <c r="K29" s="1">
        <v>483</v>
      </c>
      <c r="L29" s="1">
        <v>1.91</v>
      </c>
      <c r="M29" s="1">
        <v>51.94</v>
      </c>
      <c r="N29" s="1">
        <v>51.94</v>
      </c>
      <c r="O29" s="1">
        <v>230</v>
      </c>
      <c r="P29" s="1">
        <v>460</v>
      </c>
      <c r="Q29" s="1">
        <v>2</v>
      </c>
      <c r="R29" s="1">
        <v>51.11</v>
      </c>
      <c r="S29" s="1">
        <v>51.11</v>
      </c>
      <c r="T29" s="1">
        <v>224</v>
      </c>
      <c r="U29" s="1">
        <v>471</v>
      </c>
      <c r="V29" s="1">
        <v>2.1</v>
      </c>
      <c r="W29" s="1">
        <v>50.65</v>
      </c>
      <c r="X29" s="1">
        <v>50.65</v>
      </c>
      <c r="Y29" s="1">
        <v>256</v>
      </c>
      <c r="Z29" s="1">
        <v>445</v>
      </c>
      <c r="AA29" s="1">
        <v>1.74</v>
      </c>
      <c r="AB29" s="1">
        <v>47.85</v>
      </c>
      <c r="AC29" s="1">
        <v>47.85</v>
      </c>
      <c r="AD29" s="1">
        <v>210</v>
      </c>
      <c r="AE29" s="1">
        <v>362</v>
      </c>
      <c r="AF29" s="1">
        <v>1.72</v>
      </c>
      <c r="AG29" s="1">
        <v>43.1</v>
      </c>
      <c r="AH29" s="1">
        <v>43.1</v>
      </c>
      <c r="AI29" s="1">
        <v>201</v>
      </c>
      <c r="AJ29" s="1">
        <v>413</v>
      </c>
      <c r="AK29" s="1">
        <v>2.0499999999999998</v>
      </c>
      <c r="AL29" s="1">
        <v>44.41</v>
      </c>
      <c r="AM29" s="1">
        <v>44.41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T29" s="262">
        <f t="shared" si="1"/>
        <v>1374</v>
      </c>
      <c r="AU29" s="262">
        <f t="shared" si="1"/>
        <v>2634</v>
      </c>
      <c r="AV29" s="263">
        <f t="shared" si="2"/>
        <v>263400</v>
      </c>
      <c r="AW29" s="263">
        <f t="shared" si="3"/>
        <v>5490</v>
      </c>
      <c r="AX29" s="268">
        <f t="shared" si="4"/>
        <v>47.978142076502735</v>
      </c>
      <c r="AY29" s="264">
        <f t="shared" si="5"/>
        <v>48.176666666666655</v>
      </c>
    </row>
    <row r="30" spans="1:51">
      <c r="A30" s="1" t="str">
        <f t="shared" si="0"/>
        <v>11141</v>
      </c>
      <c r="B30" s="1" t="s">
        <v>3032</v>
      </c>
      <c r="C30" s="255">
        <v>30</v>
      </c>
      <c r="D30" s="255">
        <v>30</v>
      </c>
      <c r="E30" s="256">
        <v>1914</v>
      </c>
      <c r="F30" s="256">
        <v>4743</v>
      </c>
      <c r="G30" s="255">
        <v>2.48</v>
      </c>
      <c r="H30" s="255">
        <v>43.32</v>
      </c>
      <c r="I30" s="255">
        <v>43.32</v>
      </c>
      <c r="J30" s="1">
        <v>349</v>
      </c>
      <c r="K30" s="1">
        <v>815</v>
      </c>
      <c r="L30" s="1">
        <v>2.34</v>
      </c>
      <c r="M30" s="1">
        <v>87.63</v>
      </c>
      <c r="N30" s="1">
        <v>87.63</v>
      </c>
      <c r="O30" s="1">
        <v>320</v>
      </c>
      <c r="P30" s="1">
        <v>778</v>
      </c>
      <c r="Q30" s="1">
        <v>2.4300000000000002</v>
      </c>
      <c r="R30" s="1">
        <v>86.44</v>
      </c>
      <c r="S30" s="1">
        <v>86.44</v>
      </c>
      <c r="T30" s="1">
        <v>342</v>
      </c>
      <c r="U30" s="1">
        <v>854</v>
      </c>
      <c r="V30" s="1">
        <v>2.5</v>
      </c>
      <c r="W30" s="1">
        <v>91.83</v>
      </c>
      <c r="X30" s="1">
        <v>91.83</v>
      </c>
      <c r="Y30" s="1">
        <v>334</v>
      </c>
      <c r="Z30" s="1">
        <v>866</v>
      </c>
      <c r="AA30" s="1">
        <v>2.59</v>
      </c>
      <c r="AB30" s="1">
        <v>93.12</v>
      </c>
      <c r="AC30" s="1">
        <v>93.12</v>
      </c>
      <c r="AD30" s="1">
        <v>281</v>
      </c>
      <c r="AE30" s="1">
        <v>673</v>
      </c>
      <c r="AF30" s="1">
        <v>2.4</v>
      </c>
      <c r="AG30" s="1">
        <v>80.12</v>
      </c>
      <c r="AH30" s="1">
        <v>80.12</v>
      </c>
      <c r="AI30" s="1">
        <v>288</v>
      </c>
      <c r="AJ30" s="1">
        <v>757</v>
      </c>
      <c r="AK30" s="1">
        <v>2.63</v>
      </c>
      <c r="AL30" s="1">
        <v>81.400000000000006</v>
      </c>
      <c r="AM30" s="1">
        <v>81.400000000000006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T30" s="262">
        <f t="shared" si="1"/>
        <v>1914</v>
      </c>
      <c r="AU30" s="262">
        <f t="shared" si="1"/>
        <v>4743</v>
      </c>
      <c r="AV30" s="263">
        <f t="shared" si="2"/>
        <v>474300</v>
      </c>
      <c r="AW30" s="263">
        <f t="shared" si="3"/>
        <v>5490</v>
      </c>
      <c r="AX30" s="268">
        <f t="shared" si="4"/>
        <v>86.393442622950815</v>
      </c>
      <c r="AY30" s="264">
        <f t="shared" si="5"/>
        <v>86.756666666666661</v>
      </c>
    </row>
    <row r="31" spans="1:51">
      <c r="A31" s="1" t="str">
        <f t="shared" si="0"/>
        <v>11142</v>
      </c>
      <c r="B31" s="1" t="s">
        <v>3033</v>
      </c>
      <c r="C31" s="255">
        <v>60</v>
      </c>
      <c r="D31" s="255">
        <v>60</v>
      </c>
      <c r="E31" s="256">
        <v>2391</v>
      </c>
      <c r="F31" s="256">
        <v>6810</v>
      </c>
      <c r="G31" s="255">
        <v>2.85</v>
      </c>
      <c r="H31" s="255">
        <v>31.1</v>
      </c>
      <c r="I31" s="255">
        <v>31.1</v>
      </c>
      <c r="J31" s="1">
        <v>472</v>
      </c>
      <c r="K31" s="1">
        <v>1392</v>
      </c>
      <c r="L31" s="1">
        <v>2.95</v>
      </c>
      <c r="M31" s="1">
        <v>74.84</v>
      </c>
      <c r="N31" s="1">
        <v>74.84</v>
      </c>
      <c r="O31" s="1">
        <v>451</v>
      </c>
      <c r="P31" s="1">
        <v>1270</v>
      </c>
      <c r="Q31" s="1">
        <v>2.82</v>
      </c>
      <c r="R31" s="1">
        <v>70.56</v>
      </c>
      <c r="S31" s="1">
        <v>70.56</v>
      </c>
      <c r="T31" s="1">
        <v>485</v>
      </c>
      <c r="U31" s="1">
        <v>1455</v>
      </c>
      <c r="V31" s="1">
        <v>3</v>
      </c>
      <c r="W31" s="1">
        <v>78.23</v>
      </c>
      <c r="X31" s="1">
        <v>78.23</v>
      </c>
      <c r="Y31" s="1">
        <v>460</v>
      </c>
      <c r="Z31" s="1">
        <v>1260</v>
      </c>
      <c r="AA31" s="1">
        <v>2.74</v>
      </c>
      <c r="AB31" s="1">
        <v>67.739999999999995</v>
      </c>
      <c r="AC31" s="1">
        <v>67.739999999999995</v>
      </c>
      <c r="AD31" s="1">
        <v>436</v>
      </c>
      <c r="AE31" s="1">
        <v>1145</v>
      </c>
      <c r="AF31" s="1">
        <v>2.63</v>
      </c>
      <c r="AG31" s="1">
        <v>68.150000000000006</v>
      </c>
      <c r="AH31" s="1">
        <v>68.150000000000006</v>
      </c>
      <c r="AI31" s="1">
        <v>87</v>
      </c>
      <c r="AJ31" s="1">
        <v>288</v>
      </c>
      <c r="AK31" s="1">
        <v>3.31</v>
      </c>
      <c r="AL31" s="1">
        <v>15.48</v>
      </c>
      <c r="AM31" s="1">
        <v>15.48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T31" s="262">
        <f t="shared" si="1"/>
        <v>2391</v>
      </c>
      <c r="AU31" s="262">
        <f t="shared" si="1"/>
        <v>6810</v>
      </c>
      <c r="AV31" s="263">
        <f t="shared" si="2"/>
        <v>681000</v>
      </c>
      <c r="AW31" s="263">
        <f t="shared" si="3"/>
        <v>10980</v>
      </c>
      <c r="AX31" s="268">
        <f t="shared" si="4"/>
        <v>62.021857923497265</v>
      </c>
      <c r="AY31" s="264">
        <f t="shared" si="5"/>
        <v>62.5</v>
      </c>
    </row>
    <row r="32" spans="1:51">
      <c r="A32" s="1" t="str">
        <f t="shared" si="0"/>
        <v>11143</v>
      </c>
      <c r="B32" s="1" t="s">
        <v>3034</v>
      </c>
      <c r="C32" s="255">
        <v>30</v>
      </c>
      <c r="D32" s="255">
        <v>30</v>
      </c>
      <c r="E32" s="256">
        <v>831</v>
      </c>
      <c r="F32" s="256">
        <v>1885</v>
      </c>
      <c r="G32" s="255">
        <v>2.27</v>
      </c>
      <c r="H32" s="255">
        <v>17.21</v>
      </c>
      <c r="I32" s="255">
        <v>17.21</v>
      </c>
      <c r="J32" s="1">
        <v>176</v>
      </c>
      <c r="K32" s="1">
        <v>426</v>
      </c>
      <c r="L32" s="1">
        <v>2.42</v>
      </c>
      <c r="M32" s="1">
        <v>45.81</v>
      </c>
      <c r="N32" s="1">
        <v>45.81</v>
      </c>
      <c r="O32" s="1">
        <v>134</v>
      </c>
      <c r="P32" s="1">
        <v>342</v>
      </c>
      <c r="Q32" s="1">
        <v>2.5499999999999998</v>
      </c>
      <c r="R32" s="1">
        <v>38</v>
      </c>
      <c r="S32" s="1">
        <v>38</v>
      </c>
      <c r="T32" s="1">
        <v>124</v>
      </c>
      <c r="U32" s="1">
        <v>310</v>
      </c>
      <c r="V32" s="1">
        <v>2.5</v>
      </c>
      <c r="W32" s="1">
        <v>33.33</v>
      </c>
      <c r="X32" s="1">
        <v>33.33</v>
      </c>
      <c r="Y32" s="1">
        <v>112</v>
      </c>
      <c r="Z32" s="1">
        <v>228</v>
      </c>
      <c r="AA32" s="1">
        <v>2.04</v>
      </c>
      <c r="AB32" s="1">
        <v>24.52</v>
      </c>
      <c r="AC32" s="1">
        <v>24.52</v>
      </c>
      <c r="AD32" s="1">
        <v>155</v>
      </c>
      <c r="AE32" s="1">
        <v>321</v>
      </c>
      <c r="AF32" s="1">
        <v>2.0699999999999998</v>
      </c>
      <c r="AG32" s="1">
        <v>38.21</v>
      </c>
      <c r="AH32" s="1">
        <v>38.21</v>
      </c>
      <c r="AI32" s="1">
        <v>97</v>
      </c>
      <c r="AJ32" s="1">
        <v>181</v>
      </c>
      <c r="AK32" s="1">
        <v>1.87</v>
      </c>
      <c r="AL32" s="1">
        <v>19.46</v>
      </c>
      <c r="AM32" s="1">
        <v>19.46</v>
      </c>
      <c r="AN32" s="1">
        <v>33</v>
      </c>
      <c r="AO32" s="1">
        <v>77</v>
      </c>
      <c r="AP32" s="1">
        <v>2.33</v>
      </c>
      <c r="AQ32" s="1">
        <v>8.56</v>
      </c>
      <c r="AR32" s="1">
        <v>8.56</v>
      </c>
      <c r="AT32" s="262">
        <f t="shared" si="1"/>
        <v>798</v>
      </c>
      <c r="AU32" s="262">
        <f t="shared" si="1"/>
        <v>1808</v>
      </c>
      <c r="AV32" s="263">
        <f t="shared" si="2"/>
        <v>180800</v>
      </c>
      <c r="AW32" s="263">
        <f t="shared" si="3"/>
        <v>5490</v>
      </c>
      <c r="AX32" s="268">
        <f t="shared" si="4"/>
        <v>32.932604735883423</v>
      </c>
      <c r="AY32" s="264">
        <f t="shared" si="5"/>
        <v>33.221666666666671</v>
      </c>
    </row>
    <row r="33" spans="1:51">
      <c r="A33" s="1" t="str">
        <f t="shared" si="0"/>
        <v>11144</v>
      </c>
      <c r="B33" s="1" t="s">
        <v>3035</v>
      </c>
      <c r="C33" s="255">
        <v>60</v>
      </c>
      <c r="D33" s="255">
        <v>60</v>
      </c>
      <c r="E33" s="256">
        <v>2647</v>
      </c>
      <c r="F33" s="256">
        <v>8750</v>
      </c>
      <c r="G33" s="255">
        <v>3.31</v>
      </c>
      <c r="H33" s="255">
        <v>39.950000000000003</v>
      </c>
      <c r="I33" s="255">
        <v>39.950000000000003</v>
      </c>
      <c r="J33" s="1">
        <v>541</v>
      </c>
      <c r="K33" s="1">
        <v>1748</v>
      </c>
      <c r="L33" s="1">
        <v>3.23</v>
      </c>
      <c r="M33" s="1">
        <v>93.98</v>
      </c>
      <c r="N33" s="1">
        <v>93.98</v>
      </c>
      <c r="O33" s="1">
        <v>440</v>
      </c>
      <c r="P33" s="1">
        <v>1537</v>
      </c>
      <c r="Q33" s="1">
        <v>3.49</v>
      </c>
      <c r="R33" s="1">
        <v>85.39</v>
      </c>
      <c r="S33" s="1">
        <v>85.39</v>
      </c>
      <c r="T33" s="1">
        <v>455</v>
      </c>
      <c r="U33" s="1">
        <v>1465</v>
      </c>
      <c r="V33" s="1">
        <v>3.22</v>
      </c>
      <c r="W33" s="1">
        <v>78.760000000000005</v>
      </c>
      <c r="X33" s="1">
        <v>78.760000000000005</v>
      </c>
      <c r="Y33" s="1">
        <v>473</v>
      </c>
      <c r="Z33" s="1">
        <v>1584</v>
      </c>
      <c r="AA33" s="1">
        <v>3.35</v>
      </c>
      <c r="AB33" s="1">
        <v>85.16</v>
      </c>
      <c r="AC33" s="1">
        <v>85.16</v>
      </c>
      <c r="AD33" s="1">
        <v>428</v>
      </c>
      <c r="AE33" s="1">
        <v>1364</v>
      </c>
      <c r="AF33" s="1">
        <v>3.19</v>
      </c>
      <c r="AG33" s="1">
        <v>81.19</v>
      </c>
      <c r="AH33" s="1">
        <v>81.19</v>
      </c>
      <c r="AI33" s="1">
        <v>310</v>
      </c>
      <c r="AJ33" s="1">
        <v>1052</v>
      </c>
      <c r="AK33" s="1">
        <v>3.39</v>
      </c>
      <c r="AL33" s="1">
        <v>56.56</v>
      </c>
      <c r="AM33" s="1">
        <v>56.56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T33" s="262">
        <f t="shared" si="1"/>
        <v>2647</v>
      </c>
      <c r="AU33" s="262">
        <f t="shared" si="1"/>
        <v>8750</v>
      </c>
      <c r="AV33" s="263">
        <f t="shared" si="2"/>
        <v>875000</v>
      </c>
      <c r="AW33" s="263">
        <f t="shared" si="3"/>
        <v>10980</v>
      </c>
      <c r="AX33" s="268">
        <f t="shared" si="4"/>
        <v>79.690346083788711</v>
      </c>
      <c r="AY33" s="264">
        <f t="shared" si="5"/>
        <v>80.173333333333332</v>
      </c>
    </row>
    <row r="34" spans="1:51">
      <c r="A34" s="1" t="str">
        <f t="shared" si="0"/>
        <v>11145</v>
      </c>
      <c r="B34" s="1" t="s">
        <v>3036</v>
      </c>
      <c r="C34" s="255">
        <v>30</v>
      </c>
      <c r="D34" s="255">
        <v>30</v>
      </c>
      <c r="E34" s="256">
        <v>1053</v>
      </c>
      <c r="F34" s="256">
        <v>2859</v>
      </c>
      <c r="G34" s="255">
        <v>2.72</v>
      </c>
      <c r="H34" s="255">
        <v>26.11</v>
      </c>
      <c r="I34" s="255">
        <v>26.11</v>
      </c>
      <c r="J34" s="1">
        <v>183</v>
      </c>
      <c r="K34" s="1">
        <v>542</v>
      </c>
      <c r="L34" s="1">
        <v>2.96</v>
      </c>
      <c r="M34" s="1">
        <v>58.28</v>
      </c>
      <c r="N34" s="1">
        <v>58.28</v>
      </c>
      <c r="O34" s="1">
        <v>170</v>
      </c>
      <c r="P34" s="1">
        <v>494</v>
      </c>
      <c r="Q34" s="1">
        <v>2.91</v>
      </c>
      <c r="R34" s="1">
        <v>54.89</v>
      </c>
      <c r="S34" s="1">
        <v>54.89</v>
      </c>
      <c r="T34" s="1">
        <v>162</v>
      </c>
      <c r="U34" s="1">
        <v>431</v>
      </c>
      <c r="V34" s="1">
        <v>2.66</v>
      </c>
      <c r="W34" s="1">
        <v>46.34</v>
      </c>
      <c r="X34" s="1">
        <v>46.34</v>
      </c>
      <c r="Y34" s="1">
        <v>197</v>
      </c>
      <c r="Z34" s="1">
        <v>516</v>
      </c>
      <c r="AA34" s="1">
        <v>2.62</v>
      </c>
      <c r="AB34" s="1">
        <v>55.48</v>
      </c>
      <c r="AC34" s="1">
        <v>55.48</v>
      </c>
      <c r="AD34" s="1">
        <v>148</v>
      </c>
      <c r="AE34" s="1">
        <v>349</v>
      </c>
      <c r="AF34" s="1">
        <v>2.36</v>
      </c>
      <c r="AG34" s="1">
        <v>41.55</v>
      </c>
      <c r="AH34" s="1">
        <v>41.55</v>
      </c>
      <c r="AI34" s="1">
        <v>146</v>
      </c>
      <c r="AJ34" s="1">
        <v>420</v>
      </c>
      <c r="AK34" s="1">
        <v>2.88</v>
      </c>
      <c r="AL34" s="1">
        <v>45.16</v>
      </c>
      <c r="AM34" s="1">
        <v>45.16</v>
      </c>
      <c r="AN34" s="1">
        <v>47</v>
      </c>
      <c r="AO34" s="1">
        <v>107</v>
      </c>
      <c r="AP34" s="1">
        <v>2.2799999999999998</v>
      </c>
      <c r="AQ34" s="1">
        <v>11.89</v>
      </c>
      <c r="AR34" s="1">
        <v>11.89</v>
      </c>
      <c r="AT34" s="262">
        <f t="shared" si="1"/>
        <v>1006</v>
      </c>
      <c r="AU34" s="262">
        <f t="shared" si="1"/>
        <v>2752</v>
      </c>
      <c r="AV34" s="263">
        <f t="shared" si="2"/>
        <v>275200</v>
      </c>
      <c r="AW34" s="263">
        <f t="shared" si="3"/>
        <v>5490</v>
      </c>
      <c r="AX34" s="268">
        <f t="shared" si="4"/>
        <v>50.127504553734063</v>
      </c>
      <c r="AY34" s="264">
        <f t="shared" si="5"/>
        <v>50.283333333333324</v>
      </c>
    </row>
    <row r="35" spans="1:51">
      <c r="A35" s="1" t="str">
        <f t="shared" si="0"/>
        <v>24956</v>
      </c>
      <c r="B35" s="1" t="s">
        <v>3037</v>
      </c>
      <c r="C35" s="255">
        <v>10</v>
      </c>
      <c r="D35" s="255">
        <v>10</v>
      </c>
      <c r="E35" s="256">
        <v>677</v>
      </c>
      <c r="F35" s="256">
        <v>1801</v>
      </c>
      <c r="G35" s="255">
        <v>2.66</v>
      </c>
      <c r="H35" s="255">
        <v>49.34</v>
      </c>
      <c r="I35" s="255">
        <v>49.34</v>
      </c>
      <c r="J35" s="1">
        <v>124</v>
      </c>
      <c r="K35" s="1">
        <v>313</v>
      </c>
      <c r="L35" s="1">
        <v>2.52</v>
      </c>
      <c r="M35" s="1">
        <v>100.97</v>
      </c>
      <c r="N35" s="1">
        <v>100.97</v>
      </c>
      <c r="O35" s="1">
        <v>143</v>
      </c>
      <c r="P35" s="1">
        <v>437</v>
      </c>
      <c r="Q35" s="1">
        <v>3.06</v>
      </c>
      <c r="R35" s="1">
        <v>145.66999999999999</v>
      </c>
      <c r="S35" s="1">
        <v>145.66999999999999</v>
      </c>
      <c r="T35" s="1">
        <v>135</v>
      </c>
      <c r="U35" s="1">
        <v>343</v>
      </c>
      <c r="V35" s="1">
        <v>2.54</v>
      </c>
      <c r="W35" s="1">
        <v>110.65</v>
      </c>
      <c r="X35" s="1">
        <v>110.65</v>
      </c>
      <c r="Y35" s="1">
        <v>156</v>
      </c>
      <c r="Z35" s="1">
        <v>347</v>
      </c>
      <c r="AA35" s="1">
        <v>2.2200000000000002</v>
      </c>
      <c r="AB35" s="1">
        <v>111.94</v>
      </c>
      <c r="AC35" s="1">
        <v>111.94</v>
      </c>
      <c r="AD35" s="1">
        <v>111</v>
      </c>
      <c r="AE35" s="1">
        <v>331</v>
      </c>
      <c r="AF35" s="1">
        <v>2.98</v>
      </c>
      <c r="AG35" s="1">
        <v>118.21</v>
      </c>
      <c r="AH35" s="1">
        <v>118.21</v>
      </c>
      <c r="AI35" s="1">
        <v>8</v>
      </c>
      <c r="AJ35" s="1">
        <v>30</v>
      </c>
      <c r="AK35" s="1">
        <v>3.75</v>
      </c>
      <c r="AL35" s="1">
        <v>9.68</v>
      </c>
      <c r="AM35" s="1">
        <v>9.68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T35" s="262">
        <f t="shared" si="1"/>
        <v>677</v>
      </c>
      <c r="AU35" s="262">
        <f t="shared" si="1"/>
        <v>1801</v>
      </c>
      <c r="AV35" s="263">
        <f t="shared" si="2"/>
        <v>180100</v>
      </c>
      <c r="AW35" s="263">
        <f t="shared" si="3"/>
        <v>1830</v>
      </c>
      <c r="AX35" s="268">
        <f t="shared" si="4"/>
        <v>98.415300546448094</v>
      </c>
      <c r="AY35" s="264">
        <f t="shared" si="5"/>
        <v>99.519999999999982</v>
      </c>
    </row>
    <row r="36" spans="1:51">
      <c r="A36" s="1" t="str">
        <f t="shared" si="0"/>
        <v>10672</v>
      </c>
      <c r="B36" s="1" t="s">
        <v>3038</v>
      </c>
      <c r="C36" s="255">
        <v>743</v>
      </c>
      <c r="D36" s="255">
        <v>743</v>
      </c>
      <c r="E36" s="256">
        <v>23438</v>
      </c>
      <c r="F36" s="256">
        <v>108656</v>
      </c>
      <c r="G36" s="255">
        <v>4.6399999999999997</v>
      </c>
      <c r="H36" s="255">
        <v>40.07</v>
      </c>
      <c r="I36" s="255">
        <v>40.07</v>
      </c>
      <c r="J36" s="1">
        <v>4988</v>
      </c>
      <c r="K36" s="1">
        <v>22712</v>
      </c>
      <c r="L36" s="1">
        <v>4.55</v>
      </c>
      <c r="M36" s="1">
        <v>98.61</v>
      </c>
      <c r="N36" s="1">
        <v>98.61</v>
      </c>
      <c r="O36" s="1">
        <v>4976</v>
      </c>
      <c r="P36" s="1">
        <v>23796</v>
      </c>
      <c r="Q36" s="1">
        <v>4.78</v>
      </c>
      <c r="R36" s="1">
        <v>106.76</v>
      </c>
      <c r="S36" s="1">
        <v>106.76</v>
      </c>
      <c r="T36" s="1">
        <v>4947</v>
      </c>
      <c r="U36" s="1">
        <v>23209</v>
      </c>
      <c r="V36" s="1">
        <v>4.6900000000000004</v>
      </c>
      <c r="W36" s="1">
        <v>100.76</v>
      </c>
      <c r="X36" s="1">
        <v>100.76</v>
      </c>
      <c r="Y36" s="1">
        <v>4022</v>
      </c>
      <c r="Z36" s="1">
        <v>18211</v>
      </c>
      <c r="AA36" s="1">
        <v>4.53</v>
      </c>
      <c r="AB36" s="1">
        <v>79.06</v>
      </c>
      <c r="AC36" s="1">
        <v>79.06</v>
      </c>
      <c r="AD36" s="1">
        <v>3468</v>
      </c>
      <c r="AE36" s="1">
        <v>16033</v>
      </c>
      <c r="AF36" s="1">
        <v>4.62</v>
      </c>
      <c r="AG36" s="1">
        <v>77.069999999999993</v>
      </c>
      <c r="AH36" s="1">
        <v>77.069999999999993</v>
      </c>
      <c r="AI36" s="1">
        <v>1037</v>
      </c>
      <c r="AJ36" s="1">
        <v>4695</v>
      </c>
      <c r="AK36" s="1">
        <v>4.53</v>
      </c>
      <c r="AL36" s="1">
        <v>20.38</v>
      </c>
      <c r="AM36" s="1">
        <v>20.38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T36" s="262">
        <f t="shared" si="1"/>
        <v>23438</v>
      </c>
      <c r="AU36" s="262">
        <f t="shared" si="1"/>
        <v>108656</v>
      </c>
      <c r="AV36" s="263">
        <f t="shared" si="2"/>
        <v>10865600</v>
      </c>
      <c r="AW36" s="263">
        <f t="shared" si="3"/>
        <v>135969</v>
      </c>
      <c r="AX36" s="268">
        <f t="shared" si="4"/>
        <v>79.912332958247831</v>
      </c>
      <c r="AY36" s="264">
        <f t="shared" si="5"/>
        <v>80.44</v>
      </c>
    </row>
    <row r="37" spans="1:51">
      <c r="A37" s="1" t="str">
        <f t="shared" si="0"/>
        <v>11146</v>
      </c>
      <c r="B37" s="1" t="s">
        <v>3039</v>
      </c>
      <c r="C37" s="255">
        <v>30</v>
      </c>
      <c r="D37" s="255">
        <v>30</v>
      </c>
      <c r="E37" s="256">
        <v>2001</v>
      </c>
      <c r="F37" s="256">
        <v>5598</v>
      </c>
      <c r="G37" s="255">
        <v>2.8</v>
      </c>
      <c r="H37" s="255">
        <v>51.12</v>
      </c>
      <c r="I37" s="255">
        <v>51.12</v>
      </c>
      <c r="J37" s="1">
        <v>349</v>
      </c>
      <c r="K37" s="1">
        <v>928</v>
      </c>
      <c r="L37" s="1">
        <v>2.66</v>
      </c>
      <c r="M37" s="1">
        <v>99.78</v>
      </c>
      <c r="N37" s="1">
        <v>99.78</v>
      </c>
      <c r="O37" s="1">
        <v>305</v>
      </c>
      <c r="P37" s="1">
        <v>854</v>
      </c>
      <c r="Q37" s="1">
        <v>2.8</v>
      </c>
      <c r="R37" s="1">
        <v>94.89</v>
      </c>
      <c r="S37" s="1">
        <v>94.89</v>
      </c>
      <c r="T37" s="1">
        <v>319</v>
      </c>
      <c r="U37" s="1">
        <v>850</v>
      </c>
      <c r="V37" s="1">
        <v>2.66</v>
      </c>
      <c r="W37" s="1">
        <v>91.4</v>
      </c>
      <c r="X37" s="1">
        <v>91.4</v>
      </c>
      <c r="Y37" s="1">
        <v>335</v>
      </c>
      <c r="Z37" s="1">
        <v>970</v>
      </c>
      <c r="AA37" s="1">
        <v>2.9</v>
      </c>
      <c r="AB37" s="1">
        <v>104.3</v>
      </c>
      <c r="AC37" s="1">
        <v>104.3</v>
      </c>
      <c r="AD37" s="1">
        <v>334</v>
      </c>
      <c r="AE37" s="1">
        <v>953</v>
      </c>
      <c r="AF37" s="1">
        <v>2.85</v>
      </c>
      <c r="AG37" s="1">
        <v>113.45</v>
      </c>
      <c r="AH37" s="1">
        <v>113.45</v>
      </c>
      <c r="AI37" s="1">
        <v>299</v>
      </c>
      <c r="AJ37" s="1">
        <v>847</v>
      </c>
      <c r="AK37" s="1">
        <v>2.83</v>
      </c>
      <c r="AL37" s="1">
        <v>91.08</v>
      </c>
      <c r="AM37" s="1">
        <v>91.08</v>
      </c>
      <c r="AN37" s="1">
        <v>60</v>
      </c>
      <c r="AO37" s="1">
        <v>196</v>
      </c>
      <c r="AP37" s="1">
        <v>3.27</v>
      </c>
      <c r="AQ37" s="1">
        <v>21.78</v>
      </c>
      <c r="AR37" s="1">
        <v>21.78</v>
      </c>
      <c r="AT37" s="262">
        <f t="shared" si="1"/>
        <v>1941</v>
      </c>
      <c r="AU37" s="262">
        <f t="shared" si="1"/>
        <v>5402</v>
      </c>
      <c r="AV37" s="263">
        <f t="shared" si="2"/>
        <v>540200</v>
      </c>
      <c r="AW37" s="263">
        <f t="shared" si="3"/>
        <v>5490</v>
      </c>
      <c r="AX37" s="268">
        <f t="shared" si="4"/>
        <v>98.397085610200364</v>
      </c>
      <c r="AY37" s="264">
        <f t="shared" si="5"/>
        <v>99.15000000000002</v>
      </c>
    </row>
    <row r="38" spans="1:51">
      <c r="A38" s="1" t="str">
        <f t="shared" si="0"/>
        <v>11147</v>
      </c>
      <c r="B38" s="1" t="s">
        <v>3040</v>
      </c>
      <c r="C38" s="255">
        <v>120</v>
      </c>
      <c r="D38" s="255">
        <v>120</v>
      </c>
      <c r="E38" s="256">
        <v>4540</v>
      </c>
      <c r="F38" s="256">
        <v>16225</v>
      </c>
      <c r="G38" s="255">
        <v>3.57</v>
      </c>
      <c r="H38" s="255">
        <v>37.04</v>
      </c>
      <c r="I38" s="255">
        <v>37.04</v>
      </c>
      <c r="J38" s="1">
        <v>748</v>
      </c>
      <c r="K38" s="1">
        <v>2749</v>
      </c>
      <c r="L38" s="1">
        <v>3.68</v>
      </c>
      <c r="M38" s="1">
        <v>73.900000000000006</v>
      </c>
      <c r="N38" s="1">
        <v>73.900000000000006</v>
      </c>
      <c r="O38" s="1">
        <v>720</v>
      </c>
      <c r="P38" s="1">
        <v>2675</v>
      </c>
      <c r="Q38" s="1">
        <v>3.72</v>
      </c>
      <c r="R38" s="1">
        <v>74.31</v>
      </c>
      <c r="S38" s="1">
        <v>74.31</v>
      </c>
      <c r="T38" s="1">
        <v>755</v>
      </c>
      <c r="U38" s="1">
        <v>2265</v>
      </c>
      <c r="V38" s="1">
        <v>3</v>
      </c>
      <c r="W38" s="1">
        <v>60.89</v>
      </c>
      <c r="X38" s="1">
        <v>60.89</v>
      </c>
      <c r="Y38" s="1">
        <v>782</v>
      </c>
      <c r="Z38" s="1">
        <v>3004</v>
      </c>
      <c r="AA38" s="1">
        <v>3.84</v>
      </c>
      <c r="AB38" s="1">
        <v>80.75</v>
      </c>
      <c r="AC38" s="1">
        <v>80.75</v>
      </c>
      <c r="AD38" s="1">
        <v>723</v>
      </c>
      <c r="AE38" s="1">
        <v>2538</v>
      </c>
      <c r="AF38" s="1">
        <v>3.51</v>
      </c>
      <c r="AG38" s="1">
        <v>75.540000000000006</v>
      </c>
      <c r="AH38" s="1">
        <v>75.540000000000006</v>
      </c>
      <c r="AI38" s="1">
        <v>622</v>
      </c>
      <c r="AJ38" s="1">
        <v>2212</v>
      </c>
      <c r="AK38" s="1">
        <v>3.56</v>
      </c>
      <c r="AL38" s="1">
        <v>59.46</v>
      </c>
      <c r="AM38" s="1">
        <v>59.46</v>
      </c>
      <c r="AN38" s="1">
        <v>190</v>
      </c>
      <c r="AO38" s="1">
        <v>782</v>
      </c>
      <c r="AP38" s="1">
        <v>4.12</v>
      </c>
      <c r="AQ38" s="1">
        <v>21.72</v>
      </c>
      <c r="AR38" s="1">
        <v>21.72</v>
      </c>
      <c r="AT38" s="262">
        <f t="shared" si="1"/>
        <v>4350</v>
      </c>
      <c r="AU38" s="262">
        <f t="shared" si="1"/>
        <v>15443</v>
      </c>
      <c r="AV38" s="263">
        <f t="shared" si="2"/>
        <v>1544300</v>
      </c>
      <c r="AW38" s="263">
        <f t="shared" si="3"/>
        <v>21960</v>
      </c>
      <c r="AX38" s="268">
        <f t="shared" si="4"/>
        <v>70.32331511839709</v>
      </c>
      <c r="AY38" s="264">
        <f t="shared" si="5"/>
        <v>70.808333333333337</v>
      </c>
    </row>
    <row r="39" spans="1:51">
      <c r="A39" s="1" t="str">
        <f t="shared" si="0"/>
        <v>11148</v>
      </c>
      <c r="B39" s="1" t="s">
        <v>3041</v>
      </c>
      <c r="C39" s="255">
        <v>30</v>
      </c>
      <c r="D39" s="255">
        <v>30</v>
      </c>
      <c r="E39" s="256">
        <v>1565</v>
      </c>
      <c r="F39" s="256">
        <v>4399</v>
      </c>
      <c r="G39" s="255">
        <v>2.81</v>
      </c>
      <c r="H39" s="255">
        <v>40.17</v>
      </c>
      <c r="I39" s="255">
        <v>40.17</v>
      </c>
      <c r="J39" s="1">
        <v>267</v>
      </c>
      <c r="K39" s="1">
        <v>647</v>
      </c>
      <c r="L39" s="1">
        <v>2.42</v>
      </c>
      <c r="M39" s="1">
        <v>69.569999999999993</v>
      </c>
      <c r="N39" s="1">
        <v>69.569999999999993</v>
      </c>
      <c r="O39" s="1">
        <v>257</v>
      </c>
      <c r="P39" s="1">
        <v>633</v>
      </c>
      <c r="Q39" s="1">
        <v>2.46</v>
      </c>
      <c r="R39" s="1">
        <v>70.33</v>
      </c>
      <c r="S39" s="1">
        <v>70.33</v>
      </c>
      <c r="T39" s="1">
        <v>250</v>
      </c>
      <c r="U39" s="1">
        <v>706</v>
      </c>
      <c r="V39" s="1">
        <v>2.82</v>
      </c>
      <c r="W39" s="1">
        <v>75.91</v>
      </c>
      <c r="X39" s="1">
        <v>75.91</v>
      </c>
      <c r="Y39" s="1">
        <v>287</v>
      </c>
      <c r="Z39" s="1">
        <v>725</v>
      </c>
      <c r="AA39" s="1">
        <v>2.5299999999999998</v>
      </c>
      <c r="AB39" s="1">
        <v>77.959999999999994</v>
      </c>
      <c r="AC39" s="1">
        <v>77.959999999999994</v>
      </c>
      <c r="AD39" s="1">
        <v>229</v>
      </c>
      <c r="AE39" s="1">
        <v>686</v>
      </c>
      <c r="AF39" s="1">
        <v>3</v>
      </c>
      <c r="AG39" s="1">
        <v>81.67</v>
      </c>
      <c r="AH39" s="1">
        <v>81.67</v>
      </c>
      <c r="AI39" s="1">
        <v>191</v>
      </c>
      <c r="AJ39" s="1">
        <v>706</v>
      </c>
      <c r="AK39" s="1">
        <v>3.7</v>
      </c>
      <c r="AL39" s="1">
        <v>75.91</v>
      </c>
      <c r="AM39" s="1">
        <v>75.91</v>
      </c>
      <c r="AN39" s="1">
        <v>84</v>
      </c>
      <c r="AO39" s="1">
        <v>296</v>
      </c>
      <c r="AP39" s="1">
        <v>3.52</v>
      </c>
      <c r="AQ39" s="1">
        <v>32.89</v>
      </c>
      <c r="AR39" s="1">
        <v>32.89</v>
      </c>
      <c r="AT39" s="262">
        <f t="shared" si="1"/>
        <v>1481</v>
      </c>
      <c r="AU39" s="262">
        <f t="shared" si="1"/>
        <v>4103</v>
      </c>
      <c r="AV39" s="263">
        <f t="shared" si="2"/>
        <v>410300</v>
      </c>
      <c r="AW39" s="263">
        <f t="shared" si="3"/>
        <v>5490</v>
      </c>
      <c r="AX39" s="268">
        <f t="shared" si="4"/>
        <v>74.735883424408016</v>
      </c>
      <c r="AY39" s="264">
        <f t="shared" si="5"/>
        <v>75.225000000000009</v>
      </c>
    </row>
    <row r="40" spans="1:51">
      <c r="A40" s="1" t="str">
        <f t="shared" si="0"/>
        <v>11149</v>
      </c>
      <c r="B40" s="1" t="s">
        <v>3042</v>
      </c>
      <c r="C40" s="255">
        <v>40</v>
      </c>
      <c r="D40" s="255">
        <v>40</v>
      </c>
      <c r="E40" s="256">
        <v>2207</v>
      </c>
      <c r="F40" s="256">
        <v>5649</v>
      </c>
      <c r="G40" s="255">
        <v>2.56</v>
      </c>
      <c r="H40" s="255">
        <v>38.69</v>
      </c>
      <c r="I40" s="255">
        <v>38.69</v>
      </c>
      <c r="J40" s="1">
        <v>343</v>
      </c>
      <c r="K40" s="1">
        <v>885</v>
      </c>
      <c r="L40" s="1">
        <v>2.58</v>
      </c>
      <c r="M40" s="1">
        <v>71.37</v>
      </c>
      <c r="N40" s="1">
        <v>71.37</v>
      </c>
      <c r="O40" s="1">
        <v>326</v>
      </c>
      <c r="P40" s="1">
        <v>820</v>
      </c>
      <c r="Q40" s="1">
        <v>2.52</v>
      </c>
      <c r="R40" s="1">
        <v>68.33</v>
      </c>
      <c r="S40" s="1">
        <v>68.33</v>
      </c>
      <c r="T40" s="1">
        <v>335</v>
      </c>
      <c r="U40" s="1">
        <v>821</v>
      </c>
      <c r="V40" s="1">
        <v>2.4500000000000002</v>
      </c>
      <c r="W40" s="1">
        <v>66.209999999999994</v>
      </c>
      <c r="X40" s="1">
        <v>66.209999999999994</v>
      </c>
      <c r="Y40" s="1">
        <v>406</v>
      </c>
      <c r="Z40" s="1">
        <v>1024</v>
      </c>
      <c r="AA40" s="1">
        <v>2.52</v>
      </c>
      <c r="AB40" s="1">
        <v>82.58</v>
      </c>
      <c r="AC40" s="1">
        <v>82.58</v>
      </c>
      <c r="AD40" s="1">
        <v>341</v>
      </c>
      <c r="AE40" s="1">
        <v>874</v>
      </c>
      <c r="AF40" s="1">
        <v>2.56</v>
      </c>
      <c r="AG40" s="1">
        <v>78.040000000000006</v>
      </c>
      <c r="AH40" s="1">
        <v>78.040000000000006</v>
      </c>
      <c r="AI40" s="1">
        <v>336</v>
      </c>
      <c r="AJ40" s="1">
        <v>861</v>
      </c>
      <c r="AK40" s="1">
        <v>2.56</v>
      </c>
      <c r="AL40" s="1">
        <v>69.44</v>
      </c>
      <c r="AM40" s="1">
        <v>69.44</v>
      </c>
      <c r="AN40" s="1">
        <v>120</v>
      </c>
      <c r="AO40" s="1">
        <v>364</v>
      </c>
      <c r="AP40" s="1">
        <v>3.03</v>
      </c>
      <c r="AQ40" s="1">
        <v>30.33</v>
      </c>
      <c r="AR40" s="1">
        <v>30.33</v>
      </c>
      <c r="AT40" s="262">
        <f t="shared" si="1"/>
        <v>2087</v>
      </c>
      <c r="AU40" s="262">
        <f t="shared" si="1"/>
        <v>5285</v>
      </c>
      <c r="AV40" s="263">
        <f t="shared" si="2"/>
        <v>528500</v>
      </c>
      <c r="AW40" s="263">
        <f t="shared" si="3"/>
        <v>7320</v>
      </c>
      <c r="AX40" s="268">
        <f t="shared" si="4"/>
        <v>72.199453551912569</v>
      </c>
      <c r="AY40" s="264">
        <f t="shared" si="5"/>
        <v>72.661666666666662</v>
      </c>
    </row>
    <row r="41" spans="1:51">
      <c r="A41" s="1" t="str">
        <f t="shared" si="0"/>
        <v>11150</v>
      </c>
      <c r="B41" s="1" t="s">
        <v>3043</v>
      </c>
      <c r="C41" s="255">
        <v>30</v>
      </c>
      <c r="D41" s="255">
        <v>30</v>
      </c>
      <c r="E41" s="256">
        <v>1478</v>
      </c>
      <c r="F41" s="256">
        <v>4343</v>
      </c>
      <c r="G41" s="255">
        <v>2.94</v>
      </c>
      <c r="H41" s="255">
        <v>39.659999999999997</v>
      </c>
      <c r="I41" s="255">
        <v>39.659999999999997</v>
      </c>
      <c r="J41" s="1">
        <v>275</v>
      </c>
      <c r="K41" s="1">
        <v>784</v>
      </c>
      <c r="L41" s="1">
        <v>2.85</v>
      </c>
      <c r="M41" s="1">
        <v>84.3</v>
      </c>
      <c r="N41" s="1">
        <v>84.3</v>
      </c>
      <c r="O41" s="1">
        <v>205</v>
      </c>
      <c r="P41" s="1">
        <v>585</v>
      </c>
      <c r="Q41" s="1">
        <v>2.85</v>
      </c>
      <c r="R41" s="1">
        <v>65</v>
      </c>
      <c r="S41" s="1">
        <v>65</v>
      </c>
      <c r="T41" s="1">
        <v>227</v>
      </c>
      <c r="U41" s="1">
        <v>680</v>
      </c>
      <c r="V41" s="1">
        <v>3</v>
      </c>
      <c r="W41" s="1">
        <v>73.12</v>
      </c>
      <c r="X41" s="1">
        <v>73.12</v>
      </c>
      <c r="Y41" s="1">
        <v>280</v>
      </c>
      <c r="Z41" s="1">
        <v>858</v>
      </c>
      <c r="AA41" s="1">
        <v>3.06</v>
      </c>
      <c r="AB41" s="1">
        <v>92.26</v>
      </c>
      <c r="AC41" s="1">
        <v>92.26</v>
      </c>
      <c r="AD41" s="1">
        <v>233</v>
      </c>
      <c r="AE41" s="1">
        <v>636</v>
      </c>
      <c r="AF41" s="1">
        <v>2.73</v>
      </c>
      <c r="AG41" s="1">
        <v>75.709999999999994</v>
      </c>
      <c r="AH41" s="1">
        <v>75.709999999999994</v>
      </c>
      <c r="AI41" s="1">
        <v>179</v>
      </c>
      <c r="AJ41" s="1">
        <v>590</v>
      </c>
      <c r="AK41" s="1">
        <v>3.3</v>
      </c>
      <c r="AL41" s="1">
        <v>63.44</v>
      </c>
      <c r="AM41" s="1">
        <v>63.44</v>
      </c>
      <c r="AN41" s="1">
        <v>79</v>
      </c>
      <c r="AO41" s="1">
        <v>210</v>
      </c>
      <c r="AP41" s="1">
        <v>2.66</v>
      </c>
      <c r="AQ41" s="1">
        <v>23.33</v>
      </c>
      <c r="AR41" s="1">
        <v>23.33</v>
      </c>
      <c r="AT41" s="262">
        <f t="shared" si="1"/>
        <v>1399</v>
      </c>
      <c r="AU41" s="262">
        <f t="shared" si="1"/>
        <v>4133</v>
      </c>
      <c r="AV41" s="263">
        <f t="shared" si="2"/>
        <v>413300</v>
      </c>
      <c r="AW41" s="263">
        <f t="shared" si="3"/>
        <v>5490</v>
      </c>
      <c r="AX41" s="268">
        <f t="shared" si="4"/>
        <v>75.282331511839715</v>
      </c>
      <c r="AY41" s="264">
        <f t="shared" si="5"/>
        <v>75.638333333333335</v>
      </c>
    </row>
    <row r="42" spans="1:51">
      <c r="A42" s="1" t="str">
        <f t="shared" si="0"/>
        <v>11151</v>
      </c>
      <c r="B42" s="1" t="s">
        <v>3044</v>
      </c>
      <c r="C42" s="255">
        <v>30</v>
      </c>
      <c r="D42" s="255">
        <v>30</v>
      </c>
      <c r="E42" s="256">
        <v>1846</v>
      </c>
      <c r="F42" s="256">
        <v>5705</v>
      </c>
      <c r="G42" s="255">
        <v>3.09</v>
      </c>
      <c r="H42" s="255">
        <v>52.1</v>
      </c>
      <c r="I42" s="255">
        <v>52.1</v>
      </c>
      <c r="J42" s="1">
        <v>302</v>
      </c>
      <c r="K42" s="1">
        <v>907</v>
      </c>
      <c r="L42" s="1">
        <v>3</v>
      </c>
      <c r="M42" s="1">
        <v>97.53</v>
      </c>
      <c r="N42" s="1">
        <v>97.53</v>
      </c>
      <c r="O42" s="1">
        <v>318</v>
      </c>
      <c r="P42" s="1">
        <v>1089</v>
      </c>
      <c r="Q42" s="1">
        <v>3.42</v>
      </c>
      <c r="R42" s="1">
        <v>121</v>
      </c>
      <c r="S42" s="1">
        <v>121</v>
      </c>
      <c r="T42" s="1">
        <v>277</v>
      </c>
      <c r="U42" s="1">
        <v>812</v>
      </c>
      <c r="V42" s="1">
        <v>2.93</v>
      </c>
      <c r="W42" s="1">
        <v>87.31</v>
      </c>
      <c r="X42" s="1">
        <v>87.31</v>
      </c>
      <c r="Y42" s="1">
        <v>296</v>
      </c>
      <c r="Z42" s="1">
        <v>937</v>
      </c>
      <c r="AA42" s="1">
        <v>3.17</v>
      </c>
      <c r="AB42" s="1">
        <v>100.75</v>
      </c>
      <c r="AC42" s="1">
        <v>100.75</v>
      </c>
      <c r="AD42" s="1">
        <v>274</v>
      </c>
      <c r="AE42" s="1">
        <v>802</v>
      </c>
      <c r="AF42" s="1">
        <v>2.93</v>
      </c>
      <c r="AG42" s="1">
        <v>95.48</v>
      </c>
      <c r="AH42" s="1">
        <v>95.48</v>
      </c>
      <c r="AI42" s="1">
        <v>285</v>
      </c>
      <c r="AJ42" s="1">
        <v>867</v>
      </c>
      <c r="AK42" s="1">
        <v>3.04</v>
      </c>
      <c r="AL42" s="1">
        <v>93.23</v>
      </c>
      <c r="AM42" s="1">
        <v>93.23</v>
      </c>
      <c r="AN42" s="1">
        <v>94</v>
      </c>
      <c r="AO42" s="1">
        <v>291</v>
      </c>
      <c r="AP42" s="1">
        <v>3.1</v>
      </c>
      <c r="AQ42" s="1">
        <v>32.33</v>
      </c>
      <c r="AR42" s="1">
        <v>32.33</v>
      </c>
      <c r="AT42" s="262">
        <f t="shared" si="1"/>
        <v>1752</v>
      </c>
      <c r="AU42" s="262">
        <f t="shared" si="1"/>
        <v>5414</v>
      </c>
      <c r="AV42" s="263">
        <f t="shared" si="2"/>
        <v>541400</v>
      </c>
      <c r="AW42" s="263">
        <f t="shared" si="3"/>
        <v>5490</v>
      </c>
      <c r="AX42" s="268">
        <f t="shared" si="4"/>
        <v>98.615664845173043</v>
      </c>
      <c r="AY42" s="264">
        <f t="shared" si="5"/>
        <v>99.216666666666683</v>
      </c>
    </row>
    <row r="43" spans="1:51">
      <c r="A43" s="1" t="str">
        <f t="shared" si="0"/>
        <v>11152</v>
      </c>
      <c r="B43" s="1" t="s">
        <v>3045</v>
      </c>
      <c r="C43" s="255">
        <v>60</v>
      </c>
      <c r="D43" s="255">
        <v>60</v>
      </c>
      <c r="E43" s="256">
        <v>4010</v>
      </c>
      <c r="F43" s="256">
        <v>13377</v>
      </c>
      <c r="G43" s="255">
        <v>3.34</v>
      </c>
      <c r="H43" s="255">
        <v>61.08</v>
      </c>
      <c r="I43" s="255">
        <v>61.08</v>
      </c>
      <c r="J43" s="1">
        <v>680</v>
      </c>
      <c r="K43" s="1">
        <v>2335</v>
      </c>
      <c r="L43" s="1">
        <v>3.43</v>
      </c>
      <c r="M43" s="1">
        <v>125.54</v>
      </c>
      <c r="N43" s="1">
        <v>125.54</v>
      </c>
      <c r="O43" s="1">
        <v>635</v>
      </c>
      <c r="P43" s="1">
        <v>2110</v>
      </c>
      <c r="Q43" s="1">
        <v>3.32</v>
      </c>
      <c r="R43" s="1">
        <v>117.22</v>
      </c>
      <c r="S43" s="1">
        <v>117.22</v>
      </c>
      <c r="T43" s="1">
        <v>636</v>
      </c>
      <c r="U43" s="1">
        <v>2213</v>
      </c>
      <c r="V43" s="1">
        <v>3.48</v>
      </c>
      <c r="W43" s="1">
        <v>118.98</v>
      </c>
      <c r="X43" s="1">
        <v>118.98</v>
      </c>
      <c r="Y43" s="1">
        <v>656</v>
      </c>
      <c r="Z43" s="1">
        <v>2157</v>
      </c>
      <c r="AA43" s="1">
        <v>3.29</v>
      </c>
      <c r="AB43" s="1">
        <v>115.97</v>
      </c>
      <c r="AC43" s="1">
        <v>115.97</v>
      </c>
      <c r="AD43" s="1">
        <v>656</v>
      </c>
      <c r="AE43" s="1">
        <v>2039</v>
      </c>
      <c r="AF43" s="1">
        <v>3.11</v>
      </c>
      <c r="AG43" s="1">
        <v>121.37</v>
      </c>
      <c r="AH43" s="1">
        <v>121.37</v>
      </c>
      <c r="AI43" s="1">
        <v>563</v>
      </c>
      <c r="AJ43" s="1">
        <v>1915</v>
      </c>
      <c r="AK43" s="1">
        <v>3.4</v>
      </c>
      <c r="AL43" s="1">
        <v>102.96</v>
      </c>
      <c r="AM43" s="1">
        <v>102.96</v>
      </c>
      <c r="AN43" s="1">
        <v>184</v>
      </c>
      <c r="AO43" s="1">
        <v>608</v>
      </c>
      <c r="AP43" s="1">
        <v>3.3</v>
      </c>
      <c r="AQ43" s="1">
        <v>33.78</v>
      </c>
      <c r="AR43" s="1">
        <v>33.78</v>
      </c>
      <c r="AT43" s="262">
        <f t="shared" si="1"/>
        <v>3826</v>
      </c>
      <c r="AU43" s="262">
        <f t="shared" si="1"/>
        <v>12769</v>
      </c>
      <c r="AV43" s="263">
        <f t="shared" si="2"/>
        <v>1276900</v>
      </c>
      <c r="AW43" s="263">
        <f t="shared" si="3"/>
        <v>10980</v>
      </c>
      <c r="AX43" s="268">
        <f t="shared" si="4"/>
        <v>116.29326047358835</v>
      </c>
      <c r="AY43" s="264">
        <f t="shared" si="5"/>
        <v>117.00666666666667</v>
      </c>
    </row>
    <row r="44" spans="1:51">
      <c r="A44" s="1" t="str">
        <f t="shared" si="0"/>
        <v>11153</v>
      </c>
      <c r="B44" s="1" t="s">
        <v>3046</v>
      </c>
      <c r="C44" s="255">
        <v>30</v>
      </c>
      <c r="D44" s="255">
        <v>30</v>
      </c>
      <c r="E44" s="256">
        <v>503</v>
      </c>
      <c r="F44" s="256">
        <v>1440</v>
      </c>
      <c r="G44" s="255">
        <v>2.86</v>
      </c>
      <c r="H44" s="255">
        <v>13.15</v>
      </c>
      <c r="I44" s="255">
        <v>13.15</v>
      </c>
      <c r="J44" s="1">
        <v>80</v>
      </c>
      <c r="K44" s="1">
        <v>239</v>
      </c>
      <c r="L44" s="1">
        <v>2.99</v>
      </c>
      <c r="M44" s="1">
        <v>25.7</v>
      </c>
      <c r="N44" s="1">
        <v>25.7</v>
      </c>
      <c r="O44" s="1">
        <v>86</v>
      </c>
      <c r="P44" s="1">
        <v>239</v>
      </c>
      <c r="Q44" s="1">
        <v>2.78</v>
      </c>
      <c r="R44" s="1">
        <v>26.56</v>
      </c>
      <c r="S44" s="1">
        <v>26.56</v>
      </c>
      <c r="T44" s="1">
        <v>85</v>
      </c>
      <c r="U44" s="1">
        <v>261</v>
      </c>
      <c r="V44" s="1">
        <v>3.07</v>
      </c>
      <c r="W44" s="1">
        <v>28.06</v>
      </c>
      <c r="X44" s="1">
        <v>28.06</v>
      </c>
      <c r="Y44" s="1">
        <v>85</v>
      </c>
      <c r="Z44" s="1">
        <v>228</v>
      </c>
      <c r="AA44" s="1">
        <v>2.68</v>
      </c>
      <c r="AB44" s="1">
        <v>24.52</v>
      </c>
      <c r="AC44" s="1">
        <v>24.52</v>
      </c>
      <c r="AD44" s="1">
        <v>73</v>
      </c>
      <c r="AE44" s="1">
        <v>231</v>
      </c>
      <c r="AF44" s="1">
        <v>3.16</v>
      </c>
      <c r="AG44" s="1">
        <v>27.5</v>
      </c>
      <c r="AH44" s="1">
        <v>27.5</v>
      </c>
      <c r="AI44" s="1">
        <v>72</v>
      </c>
      <c r="AJ44" s="1">
        <v>180</v>
      </c>
      <c r="AK44" s="1">
        <v>2.5</v>
      </c>
      <c r="AL44" s="1">
        <v>19.350000000000001</v>
      </c>
      <c r="AM44" s="1">
        <v>19.350000000000001</v>
      </c>
      <c r="AN44" s="1">
        <v>22</v>
      </c>
      <c r="AO44" s="1">
        <v>62</v>
      </c>
      <c r="AP44" s="1">
        <v>2.82</v>
      </c>
      <c r="AQ44" s="1">
        <v>6.89</v>
      </c>
      <c r="AR44" s="1">
        <v>6.89</v>
      </c>
      <c r="AT44" s="262">
        <f t="shared" si="1"/>
        <v>481</v>
      </c>
      <c r="AU44" s="262">
        <f t="shared" si="1"/>
        <v>1378</v>
      </c>
      <c r="AV44" s="263">
        <f t="shared" si="2"/>
        <v>137800</v>
      </c>
      <c r="AW44" s="263">
        <f t="shared" si="3"/>
        <v>5490</v>
      </c>
      <c r="AX44" s="268">
        <f t="shared" si="4"/>
        <v>25.100182149362478</v>
      </c>
      <c r="AY44" s="264">
        <f t="shared" si="5"/>
        <v>25.281666666666663</v>
      </c>
    </row>
    <row r="45" spans="1:51">
      <c r="A45" s="1" t="str">
        <f t="shared" si="0"/>
        <v>11154</v>
      </c>
      <c r="B45" s="1" t="s">
        <v>3047</v>
      </c>
      <c r="C45" s="255">
        <v>30</v>
      </c>
      <c r="D45" s="255">
        <v>30</v>
      </c>
      <c r="E45" s="256">
        <v>1046</v>
      </c>
      <c r="F45" s="256">
        <v>2486</v>
      </c>
      <c r="G45" s="255">
        <v>2.38</v>
      </c>
      <c r="H45" s="255">
        <v>22.7</v>
      </c>
      <c r="I45" s="255">
        <v>22.7</v>
      </c>
      <c r="J45" s="1">
        <v>230</v>
      </c>
      <c r="K45" s="1">
        <v>623</v>
      </c>
      <c r="L45" s="1">
        <v>2.71</v>
      </c>
      <c r="M45" s="1">
        <v>66.989999999999995</v>
      </c>
      <c r="N45" s="1">
        <v>66.989999999999995</v>
      </c>
      <c r="O45" s="1">
        <v>165</v>
      </c>
      <c r="P45" s="1">
        <v>388</v>
      </c>
      <c r="Q45" s="1">
        <v>2.35</v>
      </c>
      <c r="R45" s="1">
        <v>43.11</v>
      </c>
      <c r="S45" s="1">
        <v>43.11</v>
      </c>
      <c r="T45" s="1">
        <v>125</v>
      </c>
      <c r="U45" s="1">
        <v>283</v>
      </c>
      <c r="V45" s="1">
        <v>2.2599999999999998</v>
      </c>
      <c r="W45" s="1">
        <v>30.43</v>
      </c>
      <c r="X45" s="1">
        <v>30.43</v>
      </c>
      <c r="Y45" s="1">
        <v>155</v>
      </c>
      <c r="Z45" s="1">
        <v>330</v>
      </c>
      <c r="AA45" s="1">
        <v>2.13</v>
      </c>
      <c r="AB45" s="1">
        <v>35.479999999999997</v>
      </c>
      <c r="AC45" s="1">
        <v>35.479999999999997</v>
      </c>
      <c r="AD45" s="1">
        <v>163</v>
      </c>
      <c r="AE45" s="1">
        <v>350</v>
      </c>
      <c r="AF45" s="1">
        <v>2.15</v>
      </c>
      <c r="AG45" s="1">
        <v>41.67</v>
      </c>
      <c r="AH45" s="1">
        <v>41.67</v>
      </c>
      <c r="AI45" s="1">
        <v>151</v>
      </c>
      <c r="AJ45" s="1">
        <v>339</v>
      </c>
      <c r="AK45" s="1">
        <v>2.25</v>
      </c>
      <c r="AL45" s="1">
        <v>36.450000000000003</v>
      </c>
      <c r="AM45" s="1">
        <v>36.450000000000003</v>
      </c>
      <c r="AN45" s="1">
        <v>57</v>
      </c>
      <c r="AO45" s="1">
        <v>173</v>
      </c>
      <c r="AP45" s="1">
        <v>3.04</v>
      </c>
      <c r="AQ45" s="1">
        <v>19.22</v>
      </c>
      <c r="AR45" s="1">
        <v>19.22</v>
      </c>
      <c r="AT45" s="262">
        <f t="shared" si="1"/>
        <v>989</v>
      </c>
      <c r="AU45" s="262">
        <f t="shared" si="1"/>
        <v>2313</v>
      </c>
      <c r="AV45" s="263">
        <f t="shared" si="2"/>
        <v>231300</v>
      </c>
      <c r="AW45" s="263">
        <f t="shared" si="3"/>
        <v>5490</v>
      </c>
      <c r="AX45" s="268">
        <f t="shared" si="4"/>
        <v>42.131147540983605</v>
      </c>
      <c r="AY45" s="264">
        <f t="shared" si="5"/>
        <v>42.354999999999997</v>
      </c>
    </row>
    <row r="46" spans="1:51">
      <c r="A46" s="1" t="str">
        <f t="shared" si="0"/>
        <v>11155</v>
      </c>
      <c r="B46" s="1" t="s">
        <v>3048</v>
      </c>
      <c r="C46" s="255">
        <v>30</v>
      </c>
      <c r="D46" s="255">
        <v>30</v>
      </c>
      <c r="E46" s="256">
        <v>1008</v>
      </c>
      <c r="F46" s="256">
        <v>2795</v>
      </c>
      <c r="G46" s="255">
        <v>2.77</v>
      </c>
      <c r="H46" s="255">
        <v>25.53</v>
      </c>
      <c r="I46" s="255">
        <v>25.53</v>
      </c>
      <c r="J46" s="1">
        <v>234</v>
      </c>
      <c r="K46" s="1">
        <v>646</v>
      </c>
      <c r="L46" s="1">
        <v>2.76</v>
      </c>
      <c r="M46" s="1">
        <v>69.459999999999994</v>
      </c>
      <c r="N46" s="1">
        <v>69.459999999999994</v>
      </c>
      <c r="O46" s="1">
        <v>173</v>
      </c>
      <c r="P46" s="1">
        <v>526</v>
      </c>
      <c r="Q46" s="1">
        <v>3.04</v>
      </c>
      <c r="R46" s="1">
        <v>58.44</v>
      </c>
      <c r="S46" s="1">
        <v>58.44</v>
      </c>
      <c r="T46" s="1">
        <v>146</v>
      </c>
      <c r="U46" s="1">
        <v>376</v>
      </c>
      <c r="V46" s="1">
        <v>2.58</v>
      </c>
      <c r="W46" s="1">
        <v>40.43</v>
      </c>
      <c r="X46" s="1">
        <v>40.43</v>
      </c>
      <c r="Y46" s="1">
        <v>155</v>
      </c>
      <c r="Z46" s="1">
        <v>388</v>
      </c>
      <c r="AA46" s="1">
        <v>2.5</v>
      </c>
      <c r="AB46" s="1">
        <v>41.72</v>
      </c>
      <c r="AC46" s="1">
        <v>41.72</v>
      </c>
      <c r="AD46" s="1">
        <v>116</v>
      </c>
      <c r="AE46" s="1">
        <v>357</v>
      </c>
      <c r="AF46" s="1">
        <v>3.08</v>
      </c>
      <c r="AG46" s="1">
        <v>42.5</v>
      </c>
      <c r="AH46" s="1">
        <v>42.5</v>
      </c>
      <c r="AI46" s="1">
        <v>135</v>
      </c>
      <c r="AJ46" s="1">
        <v>328</v>
      </c>
      <c r="AK46" s="1">
        <v>2.4300000000000002</v>
      </c>
      <c r="AL46" s="1">
        <v>35.270000000000003</v>
      </c>
      <c r="AM46" s="1">
        <v>35.270000000000003</v>
      </c>
      <c r="AN46" s="1">
        <v>49</v>
      </c>
      <c r="AO46" s="1">
        <v>174</v>
      </c>
      <c r="AP46" s="1">
        <v>3.55</v>
      </c>
      <c r="AQ46" s="1">
        <v>19.329999999999998</v>
      </c>
      <c r="AR46" s="1">
        <v>19.329999999999998</v>
      </c>
      <c r="AT46" s="262">
        <f t="shared" si="1"/>
        <v>959</v>
      </c>
      <c r="AU46" s="262">
        <f t="shared" si="1"/>
        <v>2621</v>
      </c>
      <c r="AV46" s="263">
        <f t="shared" si="2"/>
        <v>262100</v>
      </c>
      <c r="AW46" s="263">
        <f t="shared" si="3"/>
        <v>5490</v>
      </c>
      <c r="AX46" s="268">
        <f t="shared" si="4"/>
        <v>47.741347905282332</v>
      </c>
      <c r="AY46" s="264">
        <f t="shared" si="5"/>
        <v>47.97</v>
      </c>
    </row>
    <row r="47" spans="1:51">
      <c r="A47" s="1" t="str">
        <f t="shared" si="0"/>
        <v>11156</v>
      </c>
      <c r="B47" s="1" t="s">
        <v>3049</v>
      </c>
      <c r="C47" s="255">
        <v>30</v>
      </c>
      <c r="D47" s="255">
        <v>30</v>
      </c>
      <c r="E47" s="256">
        <v>1813</v>
      </c>
      <c r="F47" s="256">
        <v>5334</v>
      </c>
      <c r="G47" s="255">
        <v>2.94</v>
      </c>
      <c r="H47" s="255">
        <v>48.71</v>
      </c>
      <c r="I47" s="255">
        <v>48.71</v>
      </c>
      <c r="J47" s="1">
        <v>325</v>
      </c>
      <c r="K47" s="1">
        <v>899</v>
      </c>
      <c r="L47" s="1">
        <v>2.77</v>
      </c>
      <c r="M47" s="1">
        <v>96.67</v>
      </c>
      <c r="N47" s="1">
        <v>96.67</v>
      </c>
      <c r="O47" s="1">
        <v>274</v>
      </c>
      <c r="P47" s="1">
        <v>791</v>
      </c>
      <c r="Q47" s="1">
        <v>2.89</v>
      </c>
      <c r="R47" s="1">
        <v>87.89</v>
      </c>
      <c r="S47" s="1">
        <v>87.89</v>
      </c>
      <c r="T47" s="1">
        <v>310</v>
      </c>
      <c r="U47" s="1">
        <v>875</v>
      </c>
      <c r="V47" s="1">
        <v>2.82</v>
      </c>
      <c r="W47" s="1">
        <v>94.09</v>
      </c>
      <c r="X47" s="1">
        <v>94.09</v>
      </c>
      <c r="Y47" s="1">
        <v>303</v>
      </c>
      <c r="Z47" s="1">
        <v>936</v>
      </c>
      <c r="AA47" s="1">
        <v>3.09</v>
      </c>
      <c r="AB47" s="1">
        <v>100.65</v>
      </c>
      <c r="AC47" s="1">
        <v>100.65</v>
      </c>
      <c r="AD47" s="1">
        <v>267</v>
      </c>
      <c r="AE47" s="1">
        <v>812</v>
      </c>
      <c r="AF47" s="1">
        <v>3.04</v>
      </c>
      <c r="AG47" s="1">
        <v>96.67</v>
      </c>
      <c r="AH47" s="1">
        <v>96.67</v>
      </c>
      <c r="AI47" s="1">
        <v>251</v>
      </c>
      <c r="AJ47" s="1">
        <v>787</v>
      </c>
      <c r="AK47" s="1">
        <v>3.14</v>
      </c>
      <c r="AL47" s="1">
        <v>84.62</v>
      </c>
      <c r="AM47" s="1">
        <v>84.62</v>
      </c>
      <c r="AN47" s="1">
        <v>83</v>
      </c>
      <c r="AO47" s="1">
        <v>234</v>
      </c>
      <c r="AP47" s="1">
        <v>2.82</v>
      </c>
      <c r="AQ47" s="1">
        <v>26</v>
      </c>
      <c r="AR47" s="1">
        <v>26</v>
      </c>
      <c r="AT47" s="262">
        <f t="shared" si="1"/>
        <v>1730</v>
      </c>
      <c r="AU47" s="262">
        <f t="shared" si="1"/>
        <v>5100</v>
      </c>
      <c r="AV47" s="263">
        <f t="shared" si="2"/>
        <v>510000</v>
      </c>
      <c r="AW47" s="263">
        <f t="shared" si="3"/>
        <v>5490</v>
      </c>
      <c r="AX47" s="268">
        <f t="shared" si="4"/>
        <v>92.896174863387984</v>
      </c>
      <c r="AY47" s="264">
        <f t="shared" si="5"/>
        <v>93.431666666666658</v>
      </c>
    </row>
    <row r="48" spans="1:51">
      <c r="A48" s="1" t="str">
        <f t="shared" si="0"/>
        <v>11157</v>
      </c>
      <c r="B48" s="1" t="s">
        <v>3050</v>
      </c>
      <c r="C48" s="255">
        <v>30</v>
      </c>
      <c r="D48" s="255">
        <v>30</v>
      </c>
      <c r="E48" s="256">
        <v>1107</v>
      </c>
      <c r="F48" s="256">
        <v>3317</v>
      </c>
      <c r="G48" s="255">
        <v>3</v>
      </c>
      <c r="H48" s="255">
        <v>30.29</v>
      </c>
      <c r="I48" s="255">
        <v>30.29</v>
      </c>
      <c r="J48" s="1">
        <v>181</v>
      </c>
      <c r="K48" s="1">
        <v>508</v>
      </c>
      <c r="L48" s="1">
        <v>2.81</v>
      </c>
      <c r="M48" s="1">
        <v>54.62</v>
      </c>
      <c r="N48" s="1">
        <v>54.62</v>
      </c>
      <c r="O48" s="1">
        <v>217</v>
      </c>
      <c r="P48" s="1">
        <v>618</v>
      </c>
      <c r="Q48" s="1">
        <v>2.85</v>
      </c>
      <c r="R48" s="1">
        <v>68.67</v>
      </c>
      <c r="S48" s="1">
        <v>68.67</v>
      </c>
      <c r="T48" s="1">
        <v>171</v>
      </c>
      <c r="U48" s="1">
        <v>465</v>
      </c>
      <c r="V48" s="1">
        <v>2.72</v>
      </c>
      <c r="W48" s="1">
        <v>50</v>
      </c>
      <c r="X48" s="1">
        <v>50</v>
      </c>
      <c r="Y48" s="1">
        <v>195</v>
      </c>
      <c r="Z48" s="1">
        <v>582</v>
      </c>
      <c r="AA48" s="1">
        <v>2.98</v>
      </c>
      <c r="AB48" s="1">
        <v>62.58</v>
      </c>
      <c r="AC48" s="1">
        <v>62.58</v>
      </c>
      <c r="AD48" s="1">
        <v>161</v>
      </c>
      <c r="AE48" s="1">
        <v>569</v>
      </c>
      <c r="AF48" s="1">
        <v>3.53</v>
      </c>
      <c r="AG48" s="1">
        <v>67.739999999999995</v>
      </c>
      <c r="AH48" s="1">
        <v>67.739999999999995</v>
      </c>
      <c r="AI48" s="1">
        <v>146</v>
      </c>
      <c r="AJ48" s="1">
        <v>482</v>
      </c>
      <c r="AK48" s="1">
        <v>3.3</v>
      </c>
      <c r="AL48" s="1">
        <v>51.83</v>
      </c>
      <c r="AM48" s="1">
        <v>51.83</v>
      </c>
      <c r="AN48" s="1">
        <v>36</v>
      </c>
      <c r="AO48" s="1">
        <v>93</v>
      </c>
      <c r="AP48" s="1">
        <v>2.58</v>
      </c>
      <c r="AQ48" s="1">
        <v>10.33</v>
      </c>
      <c r="AR48" s="1">
        <v>10.33</v>
      </c>
      <c r="AT48" s="262">
        <f t="shared" si="1"/>
        <v>1071</v>
      </c>
      <c r="AU48" s="262">
        <f t="shared" si="1"/>
        <v>3224</v>
      </c>
      <c r="AV48" s="263">
        <f t="shared" si="2"/>
        <v>322400</v>
      </c>
      <c r="AW48" s="263">
        <f t="shared" si="3"/>
        <v>5490</v>
      </c>
      <c r="AX48" s="268">
        <f t="shared" si="4"/>
        <v>58.724954462659383</v>
      </c>
      <c r="AY48" s="264">
        <f t="shared" si="5"/>
        <v>59.24</v>
      </c>
    </row>
    <row r="49" spans="1:51">
      <c r="A49" s="1" t="str">
        <f t="shared" si="0"/>
        <v>10715</v>
      </c>
      <c r="B49" s="1" t="s">
        <v>3051</v>
      </c>
      <c r="C49" s="255">
        <v>500</v>
      </c>
      <c r="D49" s="255">
        <v>500</v>
      </c>
      <c r="E49" s="256">
        <v>19276</v>
      </c>
      <c r="F49" s="256">
        <v>87175</v>
      </c>
      <c r="G49" s="255">
        <v>4.5199999999999996</v>
      </c>
      <c r="H49" s="255">
        <v>47.77</v>
      </c>
      <c r="I49" s="255">
        <v>47.77</v>
      </c>
      <c r="J49" s="1">
        <v>3499</v>
      </c>
      <c r="K49" s="1">
        <v>16821</v>
      </c>
      <c r="L49" s="1">
        <v>4.8099999999999996</v>
      </c>
      <c r="M49" s="1">
        <v>108.52</v>
      </c>
      <c r="N49" s="1">
        <v>108.52</v>
      </c>
      <c r="O49" s="1">
        <v>3326</v>
      </c>
      <c r="P49" s="1">
        <v>14093</v>
      </c>
      <c r="Q49" s="1">
        <v>4.24</v>
      </c>
      <c r="R49" s="1">
        <v>93.95</v>
      </c>
      <c r="S49" s="1">
        <v>93.95</v>
      </c>
      <c r="T49" s="1">
        <v>3071</v>
      </c>
      <c r="U49" s="1">
        <v>13883</v>
      </c>
      <c r="V49" s="1">
        <v>4.5199999999999996</v>
      </c>
      <c r="W49" s="1">
        <v>89.57</v>
      </c>
      <c r="X49" s="1">
        <v>89.57</v>
      </c>
      <c r="Y49" s="1">
        <v>3330</v>
      </c>
      <c r="Z49" s="1">
        <v>15071</v>
      </c>
      <c r="AA49" s="1">
        <v>4.53</v>
      </c>
      <c r="AB49" s="1">
        <v>97.23</v>
      </c>
      <c r="AC49" s="1">
        <v>97.23</v>
      </c>
      <c r="AD49" s="1">
        <v>3127</v>
      </c>
      <c r="AE49" s="1">
        <v>14505</v>
      </c>
      <c r="AF49" s="1">
        <v>4.6399999999999997</v>
      </c>
      <c r="AG49" s="1">
        <v>103.61</v>
      </c>
      <c r="AH49" s="1">
        <v>103.61</v>
      </c>
      <c r="AI49" s="1">
        <v>2923</v>
      </c>
      <c r="AJ49" s="1">
        <v>12802</v>
      </c>
      <c r="AK49" s="1">
        <v>4.38</v>
      </c>
      <c r="AL49" s="1">
        <v>82.59</v>
      </c>
      <c r="AM49" s="1">
        <v>82.59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T49" s="262">
        <f t="shared" si="1"/>
        <v>19276</v>
      </c>
      <c r="AU49" s="262">
        <f t="shared" si="1"/>
        <v>87175</v>
      </c>
      <c r="AV49" s="263">
        <f t="shared" si="2"/>
        <v>8717500</v>
      </c>
      <c r="AW49" s="263">
        <f t="shared" si="3"/>
        <v>91500</v>
      </c>
      <c r="AX49" s="268">
        <f t="shared" si="4"/>
        <v>95.273224043715842</v>
      </c>
      <c r="AY49" s="264">
        <f t="shared" si="5"/>
        <v>95.911666666666676</v>
      </c>
    </row>
    <row r="50" spans="1:51">
      <c r="A50" s="1" t="str">
        <f t="shared" si="0"/>
        <v>11166</v>
      </c>
      <c r="B50" s="1" t="s">
        <v>3052</v>
      </c>
      <c r="C50" s="255">
        <v>64</v>
      </c>
      <c r="D50" s="255">
        <v>64</v>
      </c>
      <c r="E50" s="256">
        <v>2756</v>
      </c>
      <c r="F50" s="256">
        <v>6704</v>
      </c>
      <c r="G50" s="255">
        <v>2.4300000000000002</v>
      </c>
      <c r="H50" s="255">
        <v>28.7</v>
      </c>
      <c r="I50" s="255">
        <v>28.7</v>
      </c>
      <c r="J50" s="1">
        <v>507</v>
      </c>
      <c r="K50" s="1">
        <v>1229</v>
      </c>
      <c r="L50" s="1">
        <v>2.42</v>
      </c>
      <c r="M50" s="1">
        <v>61.95</v>
      </c>
      <c r="N50" s="1">
        <v>61.95</v>
      </c>
      <c r="O50" s="1">
        <v>455</v>
      </c>
      <c r="P50" s="1">
        <v>1103</v>
      </c>
      <c r="Q50" s="1">
        <v>2.42</v>
      </c>
      <c r="R50" s="1">
        <v>57.45</v>
      </c>
      <c r="S50" s="1">
        <v>57.45</v>
      </c>
      <c r="T50" s="1">
        <v>496</v>
      </c>
      <c r="U50" s="1">
        <v>1149</v>
      </c>
      <c r="V50" s="1">
        <v>2.3199999999999998</v>
      </c>
      <c r="W50" s="1">
        <v>57.91</v>
      </c>
      <c r="X50" s="1">
        <v>57.91</v>
      </c>
      <c r="Y50" s="1">
        <v>467</v>
      </c>
      <c r="Z50" s="1">
        <v>1219</v>
      </c>
      <c r="AA50" s="1">
        <v>2.61</v>
      </c>
      <c r="AB50" s="1">
        <v>61.44</v>
      </c>
      <c r="AC50" s="1">
        <v>61.44</v>
      </c>
      <c r="AD50" s="1">
        <v>436</v>
      </c>
      <c r="AE50" s="1">
        <v>984</v>
      </c>
      <c r="AF50" s="1">
        <v>2.2599999999999998</v>
      </c>
      <c r="AG50" s="1">
        <v>54.91</v>
      </c>
      <c r="AH50" s="1">
        <v>54.91</v>
      </c>
      <c r="AI50" s="1">
        <v>395</v>
      </c>
      <c r="AJ50" s="1">
        <v>1020</v>
      </c>
      <c r="AK50" s="1">
        <v>2.58</v>
      </c>
      <c r="AL50" s="1">
        <v>51.41</v>
      </c>
      <c r="AM50" s="1">
        <v>51.41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T50" s="262">
        <f t="shared" si="1"/>
        <v>2756</v>
      </c>
      <c r="AU50" s="262">
        <f t="shared" si="1"/>
        <v>6704</v>
      </c>
      <c r="AV50" s="263">
        <f t="shared" si="2"/>
        <v>670400</v>
      </c>
      <c r="AW50" s="263">
        <f t="shared" si="3"/>
        <v>11712</v>
      </c>
      <c r="AX50" s="268">
        <f t="shared" si="4"/>
        <v>57.240437158469945</v>
      </c>
      <c r="AY50" s="264">
        <f t="shared" si="5"/>
        <v>57.511666666666656</v>
      </c>
    </row>
    <row r="51" spans="1:51">
      <c r="A51" s="1" t="str">
        <f t="shared" si="0"/>
        <v>11167</v>
      </c>
      <c r="B51" s="1" t="s">
        <v>3053</v>
      </c>
      <c r="C51" s="255">
        <v>60</v>
      </c>
      <c r="D51" s="255">
        <v>60</v>
      </c>
      <c r="E51" s="256">
        <v>1620</v>
      </c>
      <c r="F51" s="256">
        <v>4536</v>
      </c>
      <c r="G51" s="255">
        <v>2.8</v>
      </c>
      <c r="H51" s="255">
        <v>20.71</v>
      </c>
      <c r="I51" s="255">
        <v>20.71</v>
      </c>
      <c r="J51" s="1">
        <v>314</v>
      </c>
      <c r="K51" s="1">
        <v>885</v>
      </c>
      <c r="L51" s="1">
        <v>2.82</v>
      </c>
      <c r="M51" s="1">
        <v>47.58</v>
      </c>
      <c r="N51" s="1">
        <v>47.58</v>
      </c>
      <c r="O51" s="1">
        <v>298</v>
      </c>
      <c r="P51" s="1">
        <v>853</v>
      </c>
      <c r="Q51" s="1">
        <v>2.86</v>
      </c>
      <c r="R51" s="1">
        <v>47.39</v>
      </c>
      <c r="S51" s="1">
        <v>47.39</v>
      </c>
      <c r="T51" s="1">
        <v>271</v>
      </c>
      <c r="U51" s="1">
        <v>772</v>
      </c>
      <c r="V51" s="1">
        <v>2.85</v>
      </c>
      <c r="W51" s="1">
        <v>41.51</v>
      </c>
      <c r="X51" s="1">
        <v>41.51</v>
      </c>
      <c r="Y51" s="1">
        <v>317</v>
      </c>
      <c r="Z51" s="1">
        <v>839</v>
      </c>
      <c r="AA51" s="1">
        <v>2.65</v>
      </c>
      <c r="AB51" s="1">
        <v>45.11</v>
      </c>
      <c r="AC51" s="1">
        <v>45.11</v>
      </c>
      <c r="AD51" s="1">
        <v>269</v>
      </c>
      <c r="AE51" s="1">
        <v>743</v>
      </c>
      <c r="AF51" s="1">
        <v>2.76</v>
      </c>
      <c r="AG51" s="1">
        <v>44.23</v>
      </c>
      <c r="AH51" s="1">
        <v>44.23</v>
      </c>
      <c r="AI51" s="1">
        <v>151</v>
      </c>
      <c r="AJ51" s="1">
        <v>444</v>
      </c>
      <c r="AK51" s="1">
        <v>2.94</v>
      </c>
      <c r="AL51" s="1">
        <v>23.87</v>
      </c>
      <c r="AM51" s="1">
        <v>23.87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T51" s="262">
        <f t="shared" si="1"/>
        <v>1620</v>
      </c>
      <c r="AU51" s="262">
        <f t="shared" si="1"/>
        <v>4536</v>
      </c>
      <c r="AV51" s="263">
        <f t="shared" si="2"/>
        <v>453600</v>
      </c>
      <c r="AW51" s="263">
        <f t="shared" si="3"/>
        <v>10980</v>
      </c>
      <c r="AX51" s="268">
        <f t="shared" si="4"/>
        <v>41.311475409836063</v>
      </c>
      <c r="AY51" s="264">
        <f t="shared" si="5"/>
        <v>41.614999999999995</v>
      </c>
    </row>
    <row r="52" spans="1:51">
      <c r="A52" s="1" t="str">
        <f t="shared" si="0"/>
        <v>11169</v>
      </c>
      <c r="B52" s="1" t="s">
        <v>3054</v>
      </c>
      <c r="C52" s="255">
        <v>42</v>
      </c>
      <c r="D52" s="255">
        <v>42</v>
      </c>
      <c r="E52" s="256">
        <v>1799</v>
      </c>
      <c r="F52" s="256">
        <v>4862</v>
      </c>
      <c r="G52" s="255">
        <v>2.7</v>
      </c>
      <c r="H52" s="255">
        <v>31.72</v>
      </c>
      <c r="I52" s="255">
        <v>31.72</v>
      </c>
      <c r="J52" s="1">
        <v>292</v>
      </c>
      <c r="K52" s="1">
        <v>764</v>
      </c>
      <c r="L52" s="1">
        <v>2.62</v>
      </c>
      <c r="M52" s="1">
        <v>58.68</v>
      </c>
      <c r="N52" s="1">
        <v>58.68</v>
      </c>
      <c r="O52" s="1">
        <v>302</v>
      </c>
      <c r="P52" s="1">
        <v>859</v>
      </c>
      <c r="Q52" s="1">
        <v>2.84</v>
      </c>
      <c r="R52" s="1">
        <v>68.17</v>
      </c>
      <c r="S52" s="1">
        <v>68.17</v>
      </c>
      <c r="T52" s="1">
        <v>289</v>
      </c>
      <c r="U52" s="1">
        <v>900</v>
      </c>
      <c r="V52" s="1">
        <v>3.11</v>
      </c>
      <c r="W52" s="1">
        <v>69.12</v>
      </c>
      <c r="X52" s="1">
        <v>69.12</v>
      </c>
      <c r="Y52" s="1">
        <v>336</v>
      </c>
      <c r="Z52" s="1">
        <v>864</v>
      </c>
      <c r="AA52" s="1">
        <v>2.57</v>
      </c>
      <c r="AB52" s="1">
        <v>66.36</v>
      </c>
      <c r="AC52" s="1">
        <v>66.36</v>
      </c>
      <c r="AD52" s="1">
        <v>316</v>
      </c>
      <c r="AE52" s="1">
        <v>801</v>
      </c>
      <c r="AF52" s="1">
        <v>2.5299999999999998</v>
      </c>
      <c r="AG52" s="1">
        <v>68.11</v>
      </c>
      <c r="AH52" s="1">
        <v>68.11</v>
      </c>
      <c r="AI52" s="1">
        <v>264</v>
      </c>
      <c r="AJ52" s="1">
        <v>674</v>
      </c>
      <c r="AK52" s="1">
        <v>2.5499999999999998</v>
      </c>
      <c r="AL52" s="1">
        <v>51.77</v>
      </c>
      <c r="AM52" s="1">
        <v>51.77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T52" s="262">
        <f t="shared" si="1"/>
        <v>1799</v>
      </c>
      <c r="AU52" s="262">
        <f t="shared" si="1"/>
        <v>4862</v>
      </c>
      <c r="AV52" s="263">
        <f t="shared" si="2"/>
        <v>486200</v>
      </c>
      <c r="AW52" s="263">
        <f t="shared" si="3"/>
        <v>7686</v>
      </c>
      <c r="AX52" s="268">
        <f t="shared" si="4"/>
        <v>63.257871454592767</v>
      </c>
      <c r="AY52" s="264">
        <f t="shared" si="5"/>
        <v>63.701666666666661</v>
      </c>
    </row>
    <row r="53" spans="1:51">
      <c r="A53" s="1" t="str">
        <f t="shared" si="0"/>
        <v>11170</v>
      </c>
      <c r="B53" s="1" t="s">
        <v>3055</v>
      </c>
      <c r="C53" s="255">
        <v>35</v>
      </c>
      <c r="D53" s="255">
        <v>35</v>
      </c>
      <c r="E53" s="256">
        <v>1771</v>
      </c>
      <c r="F53" s="256">
        <v>4673</v>
      </c>
      <c r="G53" s="255">
        <v>2.64</v>
      </c>
      <c r="H53" s="255">
        <v>36.58</v>
      </c>
      <c r="I53" s="255">
        <v>36.58</v>
      </c>
      <c r="J53" s="1">
        <v>277</v>
      </c>
      <c r="K53" s="1">
        <v>689</v>
      </c>
      <c r="L53" s="1">
        <v>2.4900000000000002</v>
      </c>
      <c r="M53" s="1">
        <v>63.5</v>
      </c>
      <c r="N53" s="1">
        <v>63.5</v>
      </c>
      <c r="O53" s="1">
        <v>281</v>
      </c>
      <c r="P53" s="1">
        <v>722</v>
      </c>
      <c r="Q53" s="1">
        <v>2.57</v>
      </c>
      <c r="R53" s="1">
        <v>68.760000000000005</v>
      </c>
      <c r="S53" s="1">
        <v>68.760000000000005</v>
      </c>
      <c r="T53" s="1">
        <v>256</v>
      </c>
      <c r="U53" s="1">
        <v>703</v>
      </c>
      <c r="V53" s="1">
        <v>2.75</v>
      </c>
      <c r="W53" s="1">
        <v>64.790000000000006</v>
      </c>
      <c r="X53" s="1">
        <v>64.790000000000006</v>
      </c>
      <c r="Y53" s="1">
        <v>306</v>
      </c>
      <c r="Z53" s="1">
        <v>758</v>
      </c>
      <c r="AA53" s="1">
        <v>2.48</v>
      </c>
      <c r="AB53" s="1">
        <v>69.86</v>
      </c>
      <c r="AC53" s="1">
        <v>69.86</v>
      </c>
      <c r="AD53" s="1">
        <v>255</v>
      </c>
      <c r="AE53" s="1">
        <v>719</v>
      </c>
      <c r="AF53" s="1">
        <v>2.82</v>
      </c>
      <c r="AG53" s="1">
        <v>73.37</v>
      </c>
      <c r="AH53" s="1">
        <v>73.37</v>
      </c>
      <c r="AI53" s="1">
        <v>272</v>
      </c>
      <c r="AJ53" s="1">
        <v>768</v>
      </c>
      <c r="AK53" s="1">
        <v>2.82</v>
      </c>
      <c r="AL53" s="1">
        <v>70.78</v>
      </c>
      <c r="AM53" s="1">
        <v>70.78</v>
      </c>
      <c r="AN53" s="1">
        <v>124</v>
      </c>
      <c r="AO53" s="1">
        <v>314</v>
      </c>
      <c r="AP53" s="1">
        <v>2.5299999999999998</v>
      </c>
      <c r="AQ53" s="1">
        <v>29.9</v>
      </c>
      <c r="AR53" s="1">
        <v>29.9</v>
      </c>
      <c r="AT53" s="262">
        <f t="shared" si="1"/>
        <v>1647</v>
      </c>
      <c r="AU53" s="262">
        <f t="shared" si="1"/>
        <v>4359</v>
      </c>
      <c r="AV53" s="263">
        <f t="shared" si="2"/>
        <v>435900</v>
      </c>
      <c r="AW53" s="263">
        <f t="shared" si="3"/>
        <v>6405</v>
      </c>
      <c r="AX53" s="268">
        <f t="shared" si="4"/>
        <v>68.05620608899298</v>
      </c>
      <c r="AY53" s="264">
        <f t="shared" si="5"/>
        <v>68.510000000000005</v>
      </c>
    </row>
    <row r="54" spans="1:51">
      <c r="A54" s="1" t="str">
        <f t="shared" si="0"/>
        <v>11171</v>
      </c>
      <c r="B54" s="1" t="s">
        <v>3056</v>
      </c>
      <c r="C54" s="255">
        <v>38</v>
      </c>
      <c r="D54" s="255">
        <v>38</v>
      </c>
      <c r="E54" s="256">
        <v>2074</v>
      </c>
      <c r="F54" s="256">
        <v>4518</v>
      </c>
      <c r="G54" s="255">
        <v>2.1800000000000002</v>
      </c>
      <c r="H54" s="255">
        <v>32.57</v>
      </c>
      <c r="I54" s="255">
        <v>32.57</v>
      </c>
      <c r="J54" s="1">
        <v>336</v>
      </c>
      <c r="K54" s="1">
        <v>724</v>
      </c>
      <c r="L54" s="1">
        <v>2.15</v>
      </c>
      <c r="M54" s="1">
        <v>61.46</v>
      </c>
      <c r="N54" s="1">
        <v>61.46</v>
      </c>
      <c r="O54" s="1">
        <v>333</v>
      </c>
      <c r="P54" s="1">
        <v>695</v>
      </c>
      <c r="Q54" s="1">
        <v>2.09</v>
      </c>
      <c r="R54" s="1">
        <v>60.96</v>
      </c>
      <c r="S54" s="1">
        <v>60.96</v>
      </c>
      <c r="T54" s="1">
        <v>352</v>
      </c>
      <c r="U54" s="1">
        <v>818</v>
      </c>
      <c r="V54" s="1">
        <v>2.3199999999999998</v>
      </c>
      <c r="W54" s="1">
        <v>69.44</v>
      </c>
      <c r="X54" s="1">
        <v>69.44</v>
      </c>
      <c r="Y54" s="1">
        <v>366</v>
      </c>
      <c r="Z54" s="1">
        <v>775</v>
      </c>
      <c r="AA54" s="1">
        <v>2.12</v>
      </c>
      <c r="AB54" s="1">
        <v>65.790000000000006</v>
      </c>
      <c r="AC54" s="1">
        <v>65.790000000000006</v>
      </c>
      <c r="AD54" s="1">
        <v>341</v>
      </c>
      <c r="AE54" s="1">
        <v>748</v>
      </c>
      <c r="AF54" s="1">
        <v>2.19</v>
      </c>
      <c r="AG54" s="1">
        <v>70.3</v>
      </c>
      <c r="AH54" s="1">
        <v>70.3</v>
      </c>
      <c r="AI54" s="1">
        <v>273</v>
      </c>
      <c r="AJ54" s="1">
        <v>603</v>
      </c>
      <c r="AK54" s="1">
        <v>2.21</v>
      </c>
      <c r="AL54" s="1">
        <v>51.19</v>
      </c>
      <c r="AM54" s="1">
        <v>51.19</v>
      </c>
      <c r="AN54" s="1">
        <v>73</v>
      </c>
      <c r="AO54" s="1">
        <v>155</v>
      </c>
      <c r="AP54" s="1">
        <v>2.12</v>
      </c>
      <c r="AQ54" s="1">
        <v>13.6</v>
      </c>
      <c r="AR54" s="1">
        <v>13.6</v>
      </c>
      <c r="AT54" s="262">
        <f t="shared" si="1"/>
        <v>2001</v>
      </c>
      <c r="AU54" s="262">
        <f t="shared" si="1"/>
        <v>4363</v>
      </c>
      <c r="AV54" s="263">
        <f t="shared" si="2"/>
        <v>436300</v>
      </c>
      <c r="AW54" s="263">
        <f t="shared" si="3"/>
        <v>6954</v>
      </c>
      <c r="AX54" s="268">
        <f t="shared" si="4"/>
        <v>62.740868564854757</v>
      </c>
      <c r="AY54" s="264">
        <f t="shared" si="5"/>
        <v>63.190000000000005</v>
      </c>
    </row>
    <row r="55" spans="1:51">
      <c r="A55" s="1" t="str">
        <f t="shared" si="0"/>
        <v>11172</v>
      </c>
      <c r="B55" s="1" t="s">
        <v>3057</v>
      </c>
      <c r="C55" s="255">
        <v>34</v>
      </c>
      <c r="D55" s="255">
        <v>34</v>
      </c>
      <c r="E55" s="256">
        <v>923</v>
      </c>
      <c r="F55" s="256">
        <v>2310</v>
      </c>
      <c r="G55" s="255">
        <v>2.5</v>
      </c>
      <c r="H55" s="255">
        <v>18.61</v>
      </c>
      <c r="I55" s="255">
        <v>18.61</v>
      </c>
      <c r="J55" s="1">
        <v>161</v>
      </c>
      <c r="K55" s="1">
        <v>392</v>
      </c>
      <c r="L55" s="1">
        <v>2.4300000000000002</v>
      </c>
      <c r="M55" s="1">
        <v>37.19</v>
      </c>
      <c r="N55" s="1">
        <v>37.19</v>
      </c>
      <c r="O55" s="1">
        <v>142</v>
      </c>
      <c r="P55" s="1">
        <v>370</v>
      </c>
      <c r="Q55" s="1">
        <v>2.61</v>
      </c>
      <c r="R55" s="1">
        <v>36.270000000000003</v>
      </c>
      <c r="S55" s="1">
        <v>36.270000000000003</v>
      </c>
      <c r="T55" s="1">
        <v>149</v>
      </c>
      <c r="U55" s="1">
        <v>386</v>
      </c>
      <c r="V55" s="1">
        <v>2.59</v>
      </c>
      <c r="W55" s="1">
        <v>36.619999999999997</v>
      </c>
      <c r="X55" s="1">
        <v>36.619999999999997</v>
      </c>
      <c r="Y55" s="1">
        <v>171</v>
      </c>
      <c r="Z55" s="1">
        <v>419</v>
      </c>
      <c r="AA55" s="1">
        <v>2.4500000000000002</v>
      </c>
      <c r="AB55" s="1">
        <v>39.75</v>
      </c>
      <c r="AC55" s="1">
        <v>39.75</v>
      </c>
      <c r="AD55" s="1">
        <v>150</v>
      </c>
      <c r="AE55" s="1">
        <v>340</v>
      </c>
      <c r="AF55" s="1">
        <v>2.27</v>
      </c>
      <c r="AG55" s="1">
        <v>35.71</v>
      </c>
      <c r="AH55" s="1">
        <v>35.71</v>
      </c>
      <c r="AI55" s="1">
        <v>150</v>
      </c>
      <c r="AJ55" s="1">
        <v>403</v>
      </c>
      <c r="AK55" s="1">
        <v>2.69</v>
      </c>
      <c r="AL55" s="1">
        <v>38.24</v>
      </c>
      <c r="AM55" s="1">
        <v>38.24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T55" s="262">
        <f t="shared" si="1"/>
        <v>923</v>
      </c>
      <c r="AU55" s="262">
        <f t="shared" si="1"/>
        <v>2310</v>
      </c>
      <c r="AV55" s="263">
        <f t="shared" si="2"/>
        <v>231000</v>
      </c>
      <c r="AW55" s="263">
        <f t="shared" si="3"/>
        <v>6222</v>
      </c>
      <c r="AX55" s="268">
        <f t="shared" si="4"/>
        <v>37.126325940212148</v>
      </c>
      <c r="AY55" s="264">
        <f t="shared" si="5"/>
        <v>37.296666666666674</v>
      </c>
    </row>
    <row r="56" spans="1:51">
      <c r="A56" s="1" t="str">
        <f t="shared" si="0"/>
        <v>11452</v>
      </c>
      <c r="B56" s="1" t="s">
        <v>3058</v>
      </c>
      <c r="C56" s="255">
        <v>34</v>
      </c>
      <c r="D56" s="255">
        <v>34</v>
      </c>
      <c r="E56" s="256">
        <v>1596</v>
      </c>
      <c r="F56" s="256">
        <v>5072</v>
      </c>
      <c r="G56" s="255">
        <v>3.18</v>
      </c>
      <c r="H56" s="255">
        <v>40.869999999999997</v>
      </c>
      <c r="I56" s="255">
        <v>40.869999999999997</v>
      </c>
      <c r="J56" s="1">
        <v>286</v>
      </c>
      <c r="K56" s="1">
        <v>934</v>
      </c>
      <c r="L56" s="1">
        <v>3.27</v>
      </c>
      <c r="M56" s="1">
        <v>88.61</v>
      </c>
      <c r="N56" s="1">
        <v>88.61</v>
      </c>
      <c r="O56" s="1">
        <v>254</v>
      </c>
      <c r="P56" s="1">
        <v>814</v>
      </c>
      <c r="Q56" s="1">
        <v>3.2</v>
      </c>
      <c r="R56" s="1">
        <v>79.8</v>
      </c>
      <c r="S56" s="1">
        <v>79.8</v>
      </c>
      <c r="T56" s="1">
        <v>243</v>
      </c>
      <c r="U56" s="1">
        <v>797</v>
      </c>
      <c r="V56" s="1">
        <v>3.28</v>
      </c>
      <c r="W56" s="1">
        <v>75.62</v>
      </c>
      <c r="X56" s="1">
        <v>75.62</v>
      </c>
      <c r="Y56" s="1">
        <v>293</v>
      </c>
      <c r="Z56" s="1">
        <v>953</v>
      </c>
      <c r="AA56" s="1">
        <v>3.25</v>
      </c>
      <c r="AB56" s="1">
        <v>90.42</v>
      </c>
      <c r="AC56" s="1">
        <v>90.42</v>
      </c>
      <c r="AD56" s="1">
        <v>248</v>
      </c>
      <c r="AE56" s="1">
        <v>759</v>
      </c>
      <c r="AF56" s="1">
        <v>3.06</v>
      </c>
      <c r="AG56" s="1">
        <v>79.73</v>
      </c>
      <c r="AH56" s="1">
        <v>79.73</v>
      </c>
      <c r="AI56" s="1">
        <v>249</v>
      </c>
      <c r="AJ56" s="1">
        <v>742</v>
      </c>
      <c r="AK56" s="1">
        <v>2.98</v>
      </c>
      <c r="AL56" s="1">
        <v>70.400000000000006</v>
      </c>
      <c r="AM56" s="1">
        <v>70.400000000000006</v>
      </c>
      <c r="AN56" s="1">
        <v>23</v>
      </c>
      <c r="AO56" s="1">
        <v>73</v>
      </c>
      <c r="AP56" s="1">
        <v>3.17</v>
      </c>
      <c r="AQ56" s="1">
        <v>7.16</v>
      </c>
      <c r="AR56" s="1">
        <v>7.16</v>
      </c>
      <c r="AT56" s="262">
        <f t="shared" si="1"/>
        <v>1573</v>
      </c>
      <c r="AU56" s="262">
        <f t="shared" si="1"/>
        <v>4999</v>
      </c>
      <c r="AV56" s="263">
        <f t="shared" si="2"/>
        <v>499900</v>
      </c>
      <c r="AW56" s="263">
        <f t="shared" si="3"/>
        <v>6222</v>
      </c>
      <c r="AX56" s="268">
        <f t="shared" si="4"/>
        <v>80.343940855030539</v>
      </c>
      <c r="AY56" s="264">
        <f t="shared" si="5"/>
        <v>80.763333333333335</v>
      </c>
    </row>
    <row r="57" spans="1:51">
      <c r="A57" s="1" t="str">
        <f t="shared" si="0"/>
        <v>10716</v>
      </c>
      <c r="B57" s="1" t="s">
        <v>3059</v>
      </c>
      <c r="C57" s="255">
        <v>502</v>
      </c>
      <c r="D57" s="255">
        <v>502</v>
      </c>
      <c r="E57" s="256">
        <v>18416</v>
      </c>
      <c r="F57" s="256">
        <v>82496</v>
      </c>
      <c r="G57" s="255">
        <v>4.4800000000000004</v>
      </c>
      <c r="H57" s="255">
        <v>45.02</v>
      </c>
      <c r="I57" s="255">
        <v>45.02</v>
      </c>
      <c r="J57" s="1">
        <v>3298</v>
      </c>
      <c r="K57" s="1">
        <v>14702</v>
      </c>
      <c r="L57" s="1">
        <v>4.46</v>
      </c>
      <c r="M57" s="1">
        <v>94.47</v>
      </c>
      <c r="N57" s="1">
        <v>94.47</v>
      </c>
      <c r="O57" s="1">
        <v>3081</v>
      </c>
      <c r="P57" s="1">
        <v>14507</v>
      </c>
      <c r="Q57" s="1">
        <v>4.71</v>
      </c>
      <c r="R57" s="1">
        <v>96.33</v>
      </c>
      <c r="S57" s="1">
        <v>96.33</v>
      </c>
      <c r="T57" s="1">
        <v>3084</v>
      </c>
      <c r="U57" s="1">
        <v>14185</v>
      </c>
      <c r="V57" s="1">
        <v>4.5999999999999996</v>
      </c>
      <c r="W57" s="1">
        <v>91.15</v>
      </c>
      <c r="X57" s="1">
        <v>91.15</v>
      </c>
      <c r="Y57" s="1">
        <v>3285</v>
      </c>
      <c r="Z57" s="1">
        <v>14601</v>
      </c>
      <c r="AA57" s="1">
        <v>4.4400000000000004</v>
      </c>
      <c r="AB57" s="1">
        <v>93.82</v>
      </c>
      <c r="AC57" s="1">
        <v>93.82</v>
      </c>
      <c r="AD57" s="1">
        <v>3012</v>
      </c>
      <c r="AE57" s="1">
        <v>13449</v>
      </c>
      <c r="AF57" s="1">
        <v>4.47</v>
      </c>
      <c r="AG57" s="1">
        <v>95.68</v>
      </c>
      <c r="AH57" s="1">
        <v>95.68</v>
      </c>
      <c r="AI57" s="1">
        <v>2656</v>
      </c>
      <c r="AJ57" s="1">
        <v>11052</v>
      </c>
      <c r="AK57" s="1">
        <v>4.16</v>
      </c>
      <c r="AL57" s="1">
        <v>71.02</v>
      </c>
      <c r="AM57" s="1">
        <v>71.02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T57" s="262">
        <f t="shared" si="1"/>
        <v>18416</v>
      </c>
      <c r="AU57" s="262">
        <f t="shared" si="1"/>
        <v>82496</v>
      </c>
      <c r="AV57" s="263">
        <f t="shared" si="2"/>
        <v>8249600</v>
      </c>
      <c r="AW57" s="263">
        <f t="shared" si="3"/>
        <v>91866</v>
      </c>
      <c r="AX57" s="268">
        <f t="shared" si="4"/>
        <v>89.800361395946268</v>
      </c>
      <c r="AY57" s="264">
        <f t="shared" si="5"/>
        <v>90.411666666666676</v>
      </c>
    </row>
    <row r="58" spans="1:51">
      <c r="A58" s="1" t="str">
        <f t="shared" si="0"/>
        <v>11173</v>
      </c>
      <c r="B58" s="1" t="s">
        <v>3060</v>
      </c>
      <c r="C58" s="255">
        <v>30</v>
      </c>
      <c r="D58" s="255">
        <v>30</v>
      </c>
      <c r="E58" s="256">
        <v>818</v>
      </c>
      <c r="F58" s="256">
        <v>2341</v>
      </c>
      <c r="G58" s="255">
        <v>2.86</v>
      </c>
      <c r="H58" s="255">
        <v>21.38</v>
      </c>
      <c r="I58" s="255">
        <v>21.38</v>
      </c>
      <c r="J58" s="1">
        <v>186</v>
      </c>
      <c r="K58" s="1">
        <v>574</v>
      </c>
      <c r="L58" s="1">
        <v>3.09</v>
      </c>
      <c r="M58" s="1">
        <v>61.72</v>
      </c>
      <c r="N58" s="1">
        <v>61.72</v>
      </c>
      <c r="O58" s="1">
        <v>168</v>
      </c>
      <c r="P58" s="1">
        <v>511</v>
      </c>
      <c r="Q58" s="1">
        <v>3.04</v>
      </c>
      <c r="R58" s="1">
        <v>56.78</v>
      </c>
      <c r="S58" s="1">
        <v>56.78</v>
      </c>
      <c r="T58" s="1">
        <v>155</v>
      </c>
      <c r="U58" s="1">
        <v>411</v>
      </c>
      <c r="V58" s="1">
        <v>2.65</v>
      </c>
      <c r="W58" s="1">
        <v>44.19</v>
      </c>
      <c r="X58" s="1">
        <v>44.19</v>
      </c>
      <c r="Y58" s="1">
        <v>179</v>
      </c>
      <c r="Z58" s="1">
        <v>468</v>
      </c>
      <c r="AA58" s="1">
        <v>2.61</v>
      </c>
      <c r="AB58" s="1">
        <v>50.32</v>
      </c>
      <c r="AC58" s="1">
        <v>50.32</v>
      </c>
      <c r="AD58" s="1">
        <v>130</v>
      </c>
      <c r="AE58" s="1">
        <v>377</v>
      </c>
      <c r="AF58" s="1">
        <v>2.9</v>
      </c>
      <c r="AG58" s="1">
        <v>44.88</v>
      </c>
      <c r="AH58" s="1">
        <v>44.88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T58" s="262">
        <f t="shared" si="1"/>
        <v>818</v>
      </c>
      <c r="AU58" s="262">
        <f t="shared" si="1"/>
        <v>2341</v>
      </c>
      <c r="AV58" s="263">
        <f t="shared" si="2"/>
        <v>234100</v>
      </c>
      <c r="AW58" s="263">
        <f t="shared" si="3"/>
        <v>5490</v>
      </c>
      <c r="AX58" s="268">
        <f t="shared" si="4"/>
        <v>42.641165755919857</v>
      </c>
      <c r="AY58" s="264">
        <f t="shared" si="5"/>
        <v>42.981666666666662</v>
      </c>
    </row>
    <row r="59" spans="1:51">
      <c r="A59" s="1" t="str">
        <f t="shared" si="0"/>
        <v>11174</v>
      </c>
      <c r="B59" s="1" t="s">
        <v>3061</v>
      </c>
      <c r="C59" s="255">
        <v>30</v>
      </c>
      <c r="D59" s="255">
        <v>30</v>
      </c>
      <c r="E59" s="256">
        <v>784</v>
      </c>
      <c r="F59" s="256">
        <v>2313</v>
      </c>
      <c r="G59" s="255">
        <v>2.95</v>
      </c>
      <c r="H59" s="255">
        <v>21.12</v>
      </c>
      <c r="I59" s="255">
        <v>21.12</v>
      </c>
      <c r="J59" s="1">
        <v>141</v>
      </c>
      <c r="K59" s="1">
        <v>357</v>
      </c>
      <c r="L59" s="1">
        <v>2.5299999999999998</v>
      </c>
      <c r="M59" s="1">
        <v>38.39</v>
      </c>
      <c r="N59" s="1">
        <v>38.39</v>
      </c>
      <c r="O59" s="1">
        <v>158</v>
      </c>
      <c r="P59" s="1">
        <v>427</v>
      </c>
      <c r="Q59" s="1">
        <v>2.7</v>
      </c>
      <c r="R59" s="1">
        <v>47.44</v>
      </c>
      <c r="S59" s="1">
        <v>47.44</v>
      </c>
      <c r="T59" s="1">
        <v>137</v>
      </c>
      <c r="U59" s="1">
        <v>429</v>
      </c>
      <c r="V59" s="1">
        <v>3.13</v>
      </c>
      <c r="W59" s="1">
        <v>46.13</v>
      </c>
      <c r="X59" s="1">
        <v>46.13</v>
      </c>
      <c r="Y59" s="1">
        <v>128</v>
      </c>
      <c r="Z59" s="1">
        <v>371</v>
      </c>
      <c r="AA59" s="1">
        <v>2.9</v>
      </c>
      <c r="AB59" s="1">
        <v>39.89</v>
      </c>
      <c r="AC59" s="1">
        <v>39.89</v>
      </c>
      <c r="AD59" s="1">
        <v>119</v>
      </c>
      <c r="AE59" s="1">
        <v>365</v>
      </c>
      <c r="AF59" s="1">
        <v>3.07</v>
      </c>
      <c r="AG59" s="1">
        <v>43.45</v>
      </c>
      <c r="AH59" s="1">
        <v>43.45</v>
      </c>
      <c r="AI59" s="1">
        <v>101</v>
      </c>
      <c r="AJ59" s="1">
        <v>364</v>
      </c>
      <c r="AK59" s="1">
        <v>3.6</v>
      </c>
      <c r="AL59" s="1">
        <v>39.14</v>
      </c>
      <c r="AM59" s="1">
        <v>39.14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T59" s="262">
        <f t="shared" si="1"/>
        <v>784</v>
      </c>
      <c r="AU59" s="262">
        <f t="shared" si="1"/>
        <v>2313</v>
      </c>
      <c r="AV59" s="263">
        <f t="shared" si="2"/>
        <v>231300</v>
      </c>
      <c r="AW59" s="263">
        <f t="shared" si="3"/>
        <v>5490</v>
      </c>
      <c r="AX59" s="268">
        <f t="shared" si="4"/>
        <v>42.131147540983605</v>
      </c>
      <c r="AY59" s="264">
        <f t="shared" si="5"/>
        <v>42.406666666666666</v>
      </c>
    </row>
    <row r="60" spans="1:51">
      <c r="A60" s="1" t="str">
        <f t="shared" si="0"/>
        <v>11175</v>
      </c>
      <c r="B60" s="1" t="s">
        <v>3062</v>
      </c>
      <c r="C60" s="255">
        <v>40</v>
      </c>
      <c r="D60" s="255">
        <v>40</v>
      </c>
      <c r="E60" s="256">
        <v>1257</v>
      </c>
      <c r="F60" s="256">
        <v>3934</v>
      </c>
      <c r="G60" s="255">
        <v>3.13</v>
      </c>
      <c r="H60" s="255">
        <v>26.95</v>
      </c>
      <c r="I60" s="255">
        <v>26.95</v>
      </c>
      <c r="J60" s="1">
        <v>221</v>
      </c>
      <c r="K60" s="1">
        <v>608</v>
      </c>
      <c r="L60" s="1">
        <v>2.75</v>
      </c>
      <c r="M60" s="1">
        <v>49.03</v>
      </c>
      <c r="N60" s="1">
        <v>49.03</v>
      </c>
      <c r="O60" s="1">
        <v>197</v>
      </c>
      <c r="P60" s="1">
        <v>586</v>
      </c>
      <c r="Q60" s="1">
        <v>2.97</v>
      </c>
      <c r="R60" s="1">
        <v>48.83</v>
      </c>
      <c r="S60" s="1">
        <v>48.83</v>
      </c>
      <c r="T60" s="1">
        <v>183</v>
      </c>
      <c r="U60" s="1">
        <v>583</v>
      </c>
      <c r="V60" s="1">
        <v>3.19</v>
      </c>
      <c r="W60" s="1">
        <v>47.02</v>
      </c>
      <c r="X60" s="1">
        <v>47.02</v>
      </c>
      <c r="Y60" s="1">
        <v>204</v>
      </c>
      <c r="Z60" s="1">
        <v>693</v>
      </c>
      <c r="AA60" s="1">
        <v>3.4</v>
      </c>
      <c r="AB60" s="1">
        <v>55.89</v>
      </c>
      <c r="AC60" s="1">
        <v>55.89</v>
      </c>
      <c r="AD60" s="1">
        <v>191</v>
      </c>
      <c r="AE60" s="1">
        <v>662</v>
      </c>
      <c r="AF60" s="1">
        <v>3.47</v>
      </c>
      <c r="AG60" s="1">
        <v>59.11</v>
      </c>
      <c r="AH60" s="1">
        <v>59.11</v>
      </c>
      <c r="AI60" s="1">
        <v>181</v>
      </c>
      <c r="AJ60" s="1">
        <v>547</v>
      </c>
      <c r="AK60" s="1">
        <v>3.02</v>
      </c>
      <c r="AL60" s="1">
        <v>44.11</v>
      </c>
      <c r="AM60" s="1">
        <v>44.11</v>
      </c>
      <c r="AN60" s="1">
        <v>80</v>
      </c>
      <c r="AO60" s="1">
        <v>255</v>
      </c>
      <c r="AP60" s="1">
        <v>3.19</v>
      </c>
      <c r="AQ60" s="1">
        <v>21.25</v>
      </c>
      <c r="AR60" s="1">
        <v>21.25</v>
      </c>
      <c r="AT60" s="262">
        <f t="shared" si="1"/>
        <v>1177</v>
      </c>
      <c r="AU60" s="262">
        <f t="shared" si="1"/>
        <v>3679</v>
      </c>
      <c r="AV60" s="263">
        <f t="shared" si="2"/>
        <v>367900</v>
      </c>
      <c r="AW60" s="263">
        <f t="shared" si="3"/>
        <v>7320</v>
      </c>
      <c r="AX60" s="268">
        <f t="shared" si="4"/>
        <v>50.259562841530055</v>
      </c>
      <c r="AY60" s="264">
        <f t="shared" si="5"/>
        <v>50.664999999999999</v>
      </c>
    </row>
    <row r="61" spans="1:51">
      <c r="A61" s="1" t="str">
        <f t="shared" si="0"/>
        <v>11176</v>
      </c>
      <c r="B61" s="1" t="s">
        <v>3063</v>
      </c>
      <c r="C61" s="255">
        <v>36</v>
      </c>
      <c r="D61" s="255">
        <v>36</v>
      </c>
      <c r="E61" s="256">
        <v>2143</v>
      </c>
      <c r="F61" s="256">
        <v>6433</v>
      </c>
      <c r="G61" s="255">
        <v>3</v>
      </c>
      <c r="H61" s="255">
        <v>48.96</v>
      </c>
      <c r="I61" s="255">
        <v>48.96</v>
      </c>
      <c r="J61" s="1">
        <v>362</v>
      </c>
      <c r="K61" s="1">
        <v>1078</v>
      </c>
      <c r="L61" s="1">
        <v>2.98</v>
      </c>
      <c r="M61" s="1">
        <v>96.59</v>
      </c>
      <c r="N61" s="1">
        <v>96.59</v>
      </c>
      <c r="O61" s="1">
        <v>383</v>
      </c>
      <c r="P61" s="1">
        <v>1213</v>
      </c>
      <c r="Q61" s="1">
        <v>3.17</v>
      </c>
      <c r="R61" s="1">
        <v>112.31</v>
      </c>
      <c r="S61" s="1">
        <v>112.31</v>
      </c>
      <c r="T61" s="1">
        <v>365</v>
      </c>
      <c r="U61" s="1">
        <v>1004</v>
      </c>
      <c r="V61" s="1">
        <v>2.75</v>
      </c>
      <c r="W61" s="1">
        <v>89.96</v>
      </c>
      <c r="X61" s="1">
        <v>89.96</v>
      </c>
      <c r="Y61" s="1">
        <v>387</v>
      </c>
      <c r="Z61" s="1">
        <v>1101</v>
      </c>
      <c r="AA61" s="1">
        <v>2.84</v>
      </c>
      <c r="AB61" s="1">
        <v>98.66</v>
      </c>
      <c r="AC61" s="1">
        <v>98.66</v>
      </c>
      <c r="AD61" s="1">
        <v>320</v>
      </c>
      <c r="AE61" s="1">
        <v>955</v>
      </c>
      <c r="AF61" s="1">
        <v>2.98</v>
      </c>
      <c r="AG61" s="1">
        <v>94.74</v>
      </c>
      <c r="AH61" s="1">
        <v>94.74</v>
      </c>
      <c r="AI61" s="1">
        <v>326</v>
      </c>
      <c r="AJ61" s="1">
        <v>1082</v>
      </c>
      <c r="AK61" s="1">
        <v>3.32</v>
      </c>
      <c r="AL61" s="1">
        <v>96.95</v>
      </c>
      <c r="AM61" s="1">
        <v>96.95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T61" s="262">
        <f t="shared" si="1"/>
        <v>2143</v>
      </c>
      <c r="AU61" s="262">
        <f t="shared" si="1"/>
        <v>6433</v>
      </c>
      <c r="AV61" s="263">
        <f t="shared" si="2"/>
        <v>643300</v>
      </c>
      <c r="AW61" s="263">
        <f t="shared" si="3"/>
        <v>6588</v>
      </c>
      <c r="AX61" s="268">
        <f t="shared" si="4"/>
        <v>97.647237401335758</v>
      </c>
      <c r="AY61" s="264">
        <f t="shared" si="5"/>
        <v>98.201666666666668</v>
      </c>
    </row>
    <row r="62" spans="1:51">
      <c r="A62" s="1" t="str">
        <f t="shared" si="0"/>
        <v>11177</v>
      </c>
      <c r="B62" s="1" t="s">
        <v>3064</v>
      </c>
      <c r="C62" s="255">
        <v>84</v>
      </c>
      <c r="D62" s="255">
        <v>84</v>
      </c>
      <c r="E62" s="256">
        <v>3675</v>
      </c>
      <c r="F62" s="256">
        <v>12278</v>
      </c>
      <c r="G62" s="255">
        <v>3.34</v>
      </c>
      <c r="H62" s="255">
        <v>40.049999999999997</v>
      </c>
      <c r="I62" s="255">
        <v>40.049999999999997</v>
      </c>
      <c r="J62" s="1">
        <v>638</v>
      </c>
      <c r="K62" s="1">
        <v>2171</v>
      </c>
      <c r="L62" s="1">
        <v>3.4</v>
      </c>
      <c r="M62" s="1">
        <v>83.37</v>
      </c>
      <c r="N62" s="1">
        <v>83.37</v>
      </c>
      <c r="O62" s="1">
        <v>687</v>
      </c>
      <c r="P62" s="1">
        <v>2135</v>
      </c>
      <c r="Q62" s="1">
        <v>3.11</v>
      </c>
      <c r="R62" s="1">
        <v>84.72</v>
      </c>
      <c r="S62" s="1">
        <v>84.72</v>
      </c>
      <c r="T62" s="1">
        <v>635</v>
      </c>
      <c r="U62" s="1">
        <v>2021</v>
      </c>
      <c r="V62" s="1">
        <v>3.18</v>
      </c>
      <c r="W62" s="1">
        <v>77.61</v>
      </c>
      <c r="X62" s="1">
        <v>77.61</v>
      </c>
      <c r="Y62" s="1">
        <v>685</v>
      </c>
      <c r="Z62" s="1">
        <v>2358</v>
      </c>
      <c r="AA62" s="1">
        <v>3.44</v>
      </c>
      <c r="AB62" s="1">
        <v>90.55</v>
      </c>
      <c r="AC62" s="1">
        <v>90.55</v>
      </c>
      <c r="AD62" s="1">
        <v>543</v>
      </c>
      <c r="AE62" s="1">
        <v>1967</v>
      </c>
      <c r="AF62" s="1">
        <v>3.62</v>
      </c>
      <c r="AG62" s="1">
        <v>83.63</v>
      </c>
      <c r="AH62" s="1">
        <v>83.63</v>
      </c>
      <c r="AI62" s="1">
        <v>487</v>
      </c>
      <c r="AJ62" s="1">
        <v>1626</v>
      </c>
      <c r="AK62" s="1">
        <v>3.34</v>
      </c>
      <c r="AL62" s="1">
        <v>62.44</v>
      </c>
      <c r="AM62" s="1">
        <v>62.44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T62" s="262">
        <f t="shared" si="1"/>
        <v>3675</v>
      </c>
      <c r="AU62" s="262">
        <f t="shared" si="1"/>
        <v>12278</v>
      </c>
      <c r="AV62" s="263">
        <f t="shared" si="2"/>
        <v>1227800</v>
      </c>
      <c r="AW62" s="263">
        <f t="shared" si="3"/>
        <v>15372</v>
      </c>
      <c r="AX62" s="268">
        <f t="shared" si="4"/>
        <v>79.872495446265944</v>
      </c>
      <c r="AY62" s="264">
        <f t="shared" si="5"/>
        <v>80.38666666666667</v>
      </c>
    </row>
    <row r="63" spans="1:51">
      <c r="A63" s="1" t="str">
        <f t="shared" si="0"/>
        <v>11178</v>
      </c>
      <c r="B63" s="1" t="s">
        <v>3065</v>
      </c>
      <c r="C63" s="255">
        <v>30</v>
      </c>
      <c r="D63" s="255">
        <v>30</v>
      </c>
      <c r="E63" s="256">
        <v>1137</v>
      </c>
      <c r="F63" s="256">
        <v>3095</v>
      </c>
      <c r="G63" s="255">
        <v>2.72</v>
      </c>
      <c r="H63" s="255">
        <v>28.26</v>
      </c>
      <c r="I63" s="255">
        <v>28.26</v>
      </c>
      <c r="J63" s="1">
        <v>238</v>
      </c>
      <c r="K63" s="1">
        <v>603</v>
      </c>
      <c r="L63" s="1">
        <v>2.5299999999999998</v>
      </c>
      <c r="M63" s="1">
        <v>64.84</v>
      </c>
      <c r="N63" s="1">
        <v>64.84</v>
      </c>
      <c r="O63" s="1">
        <v>181</v>
      </c>
      <c r="P63" s="1">
        <v>526</v>
      </c>
      <c r="Q63" s="1">
        <v>2.91</v>
      </c>
      <c r="R63" s="1">
        <v>58.44</v>
      </c>
      <c r="S63" s="1">
        <v>58.44</v>
      </c>
      <c r="T63" s="1">
        <v>186</v>
      </c>
      <c r="U63" s="1">
        <v>540</v>
      </c>
      <c r="V63" s="1">
        <v>2.9</v>
      </c>
      <c r="W63" s="1">
        <v>58.06</v>
      </c>
      <c r="X63" s="1">
        <v>58.06</v>
      </c>
      <c r="Y63" s="1">
        <v>209</v>
      </c>
      <c r="Z63" s="1">
        <v>557</v>
      </c>
      <c r="AA63" s="1">
        <v>2.67</v>
      </c>
      <c r="AB63" s="1">
        <v>59.89</v>
      </c>
      <c r="AC63" s="1">
        <v>59.89</v>
      </c>
      <c r="AD63" s="1">
        <v>170</v>
      </c>
      <c r="AE63" s="1">
        <v>449</v>
      </c>
      <c r="AF63" s="1">
        <v>2.64</v>
      </c>
      <c r="AG63" s="1">
        <v>53.45</v>
      </c>
      <c r="AH63" s="1">
        <v>53.45</v>
      </c>
      <c r="AI63" s="1">
        <v>153</v>
      </c>
      <c r="AJ63" s="1">
        <v>420</v>
      </c>
      <c r="AK63" s="1">
        <v>2.75</v>
      </c>
      <c r="AL63" s="1">
        <v>45.16</v>
      </c>
      <c r="AM63" s="1">
        <v>45.16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T63" s="262">
        <f t="shared" si="1"/>
        <v>1137</v>
      </c>
      <c r="AU63" s="262">
        <f t="shared" si="1"/>
        <v>3095</v>
      </c>
      <c r="AV63" s="263">
        <f t="shared" si="2"/>
        <v>309500</v>
      </c>
      <c r="AW63" s="263">
        <f t="shared" si="3"/>
        <v>5490</v>
      </c>
      <c r="AX63" s="268">
        <f t="shared" si="4"/>
        <v>56.375227686703099</v>
      </c>
      <c r="AY63" s="264">
        <f t="shared" si="5"/>
        <v>56.640000000000008</v>
      </c>
    </row>
    <row r="64" spans="1:51">
      <c r="A64" s="1" t="str">
        <f t="shared" si="0"/>
        <v>11179</v>
      </c>
      <c r="B64" s="1" t="s">
        <v>3066</v>
      </c>
      <c r="C64" s="255">
        <v>37</v>
      </c>
      <c r="D64" s="255">
        <v>37</v>
      </c>
      <c r="E64" s="256">
        <v>1539</v>
      </c>
      <c r="F64" s="256">
        <v>4623</v>
      </c>
      <c r="G64" s="255">
        <v>3</v>
      </c>
      <c r="H64" s="255">
        <v>34.229999999999997</v>
      </c>
      <c r="I64" s="255">
        <v>34.229999999999997</v>
      </c>
      <c r="J64" s="1">
        <v>252</v>
      </c>
      <c r="K64" s="1">
        <v>654</v>
      </c>
      <c r="L64" s="1">
        <v>2.6</v>
      </c>
      <c r="M64" s="1">
        <v>57.02</v>
      </c>
      <c r="N64" s="1">
        <v>57.02</v>
      </c>
      <c r="O64" s="1">
        <v>252</v>
      </c>
      <c r="P64" s="1">
        <v>637</v>
      </c>
      <c r="Q64" s="1">
        <v>2.5299999999999998</v>
      </c>
      <c r="R64" s="1">
        <v>57.39</v>
      </c>
      <c r="S64" s="1">
        <v>57.39</v>
      </c>
      <c r="T64" s="1">
        <v>227</v>
      </c>
      <c r="U64" s="1">
        <v>628</v>
      </c>
      <c r="V64" s="1">
        <v>2.77</v>
      </c>
      <c r="W64" s="1">
        <v>54.75</v>
      </c>
      <c r="X64" s="1">
        <v>54.75</v>
      </c>
      <c r="Y64" s="1">
        <v>228</v>
      </c>
      <c r="Z64" s="1">
        <v>699</v>
      </c>
      <c r="AA64" s="1">
        <v>3.07</v>
      </c>
      <c r="AB64" s="1">
        <v>60.94</v>
      </c>
      <c r="AC64" s="1">
        <v>60.94</v>
      </c>
      <c r="AD64" s="1">
        <v>273</v>
      </c>
      <c r="AE64" s="1">
        <v>816</v>
      </c>
      <c r="AF64" s="1">
        <v>2.99</v>
      </c>
      <c r="AG64" s="1">
        <v>78.760000000000005</v>
      </c>
      <c r="AH64" s="1">
        <v>78.760000000000005</v>
      </c>
      <c r="AI64" s="1">
        <v>254</v>
      </c>
      <c r="AJ64" s="1">
        <v>1020</v>
      </c>
      <c r="AK64" s="1">
        <v>4.0199999999999996</v>
      </c>
      <c r="AL64" s="1">
        <v>88.93</v>
      </c>
      <c r="AM64" s="1">
        <v>88.93</v>
      </c>
      <c r="AN64" s="1">
        <v>53</v>
      </c>
      <c r="AO64" s="1">
        <v>169</v>
      </c>
      <c r="AP64" s="1">
        <v>3.19</v>
      </c>
      <c r="AQ64" s="1">
        <v>15.23</v>
      </c>
      <c r="AR64" s="1">
        <v>15.23</v>
      </c>
      <c r="AT64" s="262">
        <f t="shared" si="1"/>
        <v>1486</v>
      </c>
      <c r="AU64" s="262">
        <f t="shared" si="1"/>
        <v>4454</v>
      </c>
      <c r="AV64" s="263">
        <f t="shared" si="2"/>
        <v>445400</v>
      </c>
      <c r="AW64" s="263">
        <f t="shared" si="3"/>
        <v>6771</v>
      </c>
      <c r="AX64" s="268">
        <f t="shared" si="4"/>
        <v>65.78053463299365</v>
      </c>
      <c r="AY64" s="264">
        <f t="shared" si="5"/>
        <v>66.298333333333332</v>
      </c>
    </row>
    <row r="65" spans="1:51">
      <c r="A65" s="1" t="str">
        <f t="shared" si="0"/>
        <v>11180</v>
      </c>
      <c r="B65" s="1" t="s">
        <v>3067</v>
      </c>
      <c r="C65" s="255">
        <v>30</v>
      </c>
      <c r="D65" s="255">
        <v>30</v>
      </c>
      <c r="E65" s="256">
        <v>837</v>
      </c>
      <c r="F65" s="256">
        <v>2262</v>
      </c>
      <c r="G65" s="255">
        <v>2.7</v>
      </c>
      <c r="H65" s="255">
        <v>20.66</v>
      </c>
      <c r="I65" s="255">
        <v>20.66</v>
      </c>
      <c r="J65" s="1">
        <v>125</v>
      </c>
      <c r="K65" s="1">
        <v>368</v>
      </c>
      <c r="L65" s="1">
        <v>2.94</v>
      </c>
      <c r="M65" s="1">
        <v>39.57</v>
      </c>
      <c r="N65" s="1">
        <v>39.57</v>
      </c>
      <c r="O65" s="1">
        <v>124</v>
      </c>
      <c r="P65" s="1">
        <v>352</v>
      </c>
      <c r="Q65" s="1">
        <v>2.84</v>
      </c>
      <c r="R65" s="1">
        <v>39.11</v>
      </c>
      <c r="S65" s="1">
        <v>39.11</v>
      </c>
      <c r="T65" s="1">
        <v>127</v>
      </c>
      <c r="U65" s="1">
        <v>354</v>
      </c>
      <c r="V65" s="1">
        <v>2.79</v>
      </c>
      <c r="W65" s="1">
        <v>38.06</v>
      </c>
      <c r="X65" s="1">
        <v>38.06</v>
      </c>
      <c r="Y65" s="1">
        <v>152</v>
      </c>
      <c r="Z65" s="1">
        <v>435</v>
      </c>
      <c r="AA65" s="1">
        <v>2.86</v>
      </c>
      <c r="AB65" s="1">
        <v>46.77</v>
      </c>
      <c r="AC65" s="1">
        <v>46.77</v>
      </c>
      <c r="AD65" s="1">
        <v>141</v>
      </c>
      <c r="AE65" s="1">
        <v>360</v>
      </c>
      <c r="AF65" s="1">
        <v>2.5499999999999998</v>
      </c>
      <c r="AG65" s="1">
        <v>42.86</v>
      </c>
      <c r="AH65" s="1">
        <v>42.86</v>
      </c>
      <c r="AI65" s="1">
        <v>117</v>
      </c>
      <c r="AJ65" s="1">
        <v>281</v>
      </c>
      <c r="AK65" s="1">
        <v>2.4</v>
      </c>
      <c r="AL65" s="1">
        <v>30.22</v>
      </c>
      <c r="AM65" s="1">
        <v>30.22</v>
      </c>
      <c r="AN65" s="1">
        <v>51</v>
      </c>
      <c r="AO65" s="1">
        <v>112</v>
      </c>
      <c r="AP65" s="1">
        <v>2.2000000000000002</v>
      </c>
      <c r="AQ65" s="1">
        <v>12.44</v>
      </c>
      <c r="AR65" s="1">
        <v>12.44</v>
      </c>
      <c r="AT65" s="262">
        <f t="shared" si="1"/>
        <v>786</v>
      </c>
      <c r="AU65" s="262">
        <f t="shared" si="1"/>
        <v>2150</v>
      </c>
      <c r="AV65" s="263">
        <f t="shared" si="2"/>
        <v>215000</v>
      </c>
      <c r="AW65" s="263">
        <f t="shared" si="3"/>
        <v>5490</v>
      </c>
      <c r="AX65" s="268">
        <f t="shared" si="4"/>
        <v>39.162112932604735</v>
      </c>
      <c r="AY65" s="264">
        <f t="shared" si="5"/>
        <v>39.431666666666665</v>
      </c>
    </row>
    <row r="66" spans="1:51">
      <c r="A66" s="1" t="str">
        <f t="shared" si="0"/>
        <v>11181</v>
      </c>
      <c r="B66" s="1" t="s">
        <v>3068</v>
      </c>
      <c r="C66" s="255">
        <v>30</v>
      </c>
      <c r="D66" s="255">
        <v>30</v>
      </c>
      <c r="E66" s="256">
        <v>927</v>
      </c>
      <c r="F66" s="256">
        <v>2592</v>
      </c>
      <c r="G66" s="255">
        <v>2.8</v>
      </c>
      <c r="H66" s="255">
        <v>23.67</v>
      </c>
      <c r="I66" s="255">
        <v>23.67</v>
      </c>
      <c r="J66" s="1">
        <v>134</v>
      </c>
      <c r="K66" s="1">
        <v>406</v>
      </c>
      <c r="L66" s="1">
        <v>3.03</v>
      </c>
      <c r="M66" s="1">
        <v>43.66</v>
      </c>
      <c r="N66" s="1">
        <v>43.66</v>
      </c>
      <c r="O66" s="1">
        <v>168</v>
      </c>
      <c r="P66" s="1">
        <v>468</v>
      </c>
      <c r="Q66" s="1">
        <v>2.79</v>
      </c>
      <c r="R66" s="1">
        <v>52</v>
      </c>
      <c r="S66" s="1">
        <v>52</v>
      </c>
      <c r="T66" s="1">
        <v>121</v>
      </c>
      <c r="U66" s="1">
        <v>325</v>
      </c>
      <c r="V66" s="1">
        <v>2.69</v>
      </c>
      <c r="W66" s="1">
        <v>34.950000000000003</v>
      </c>
      <c r="X66" s="1">
        <v>34.950000000000003</v>
      </c>
      <c r="Y66" s="1">
        <v>179</v>
      </c>
      <c r="Z66" s="1">
        <v>502</v>
      </c>
      <c r="AA66" s="1">
        <v>2.8</v>
      </c>
      <c r="AB66" s="1">
        <v>53.98</v>
      </c>
      <c r="AC66" s="1">
        <v>53.98</v>
      </c>
      <c r="AD66" s="1">
        <v>134</v>
      </c>
      <c r="AE66" s="1">
        <v>392</v>
      </c>
      <c r="AF66" s="1">
        <v>2.93</v>
      </c>
      <c r="AG66" s="1">
        <v>46.67</v>
      </c>
      <c r="AH66" s="1">
        <v>46.67</v>
      </c>
      <c r="AI66" s="1">
        <v>137</v>
      </c>
      <c r="AJ66" s="1">
        <v>367</v>
      </c>
      <c r="AK66" s="1">
        <v>2.68</v>
      </c>
      <c r="AL66" s="1">
        <v>39.46</v>
      </c>
      <c r="AM66" s="1">
        <v>39.46</v>
      </c>
      <c r="AN66" s="1">
        <v>54</v>
      </c>
      <c r="AO66" s="1">
        <v>132</v>
      </c>
      <c r="AP66" s="1">
        <v>2.44</v>
      </c>
      <c r="AQ66" s="1">
        <v>14.67</v>
      </c>
      <c r="AR66" s="1">
        <v>14.67</v>
      </c>
      <c r="AT66" s="262">
        <f t="shared" si="1"/>
        <v>873</v>
      </c>
      <c r="AU66" s="262">
        <f t="shared" si="1"/>
        <v>2460</v>
      </c>
      <c r="AV66" s="263">
        <f t="shared" si="2"/>
        <v>246000</v>
      </c>
      <c r="AW66" s="263">
        <f t="shared" si="3"/>
        <v>5490</v>
      </c>
      <c r="AX66" s="268">
        <f t="shared" si="4"/>
        <v>44.808743169398909</v>
      </c>
      <c r="AY66" s="264">
        <f t="shared" si="5"/>
        <v>45.12</v>
      </c>
    </row>
    <row r="67" spans="1:51">
      <c r="A67" s="1" t="str">
        <f t="shared" si="0"/>
        <v>11182</v>
      </c>
      <c r="B67" s="1" t="s">
        <v>3069</v>
      </c>
      <c r="C67" s="255">
        <v>0</v>
      </c>
      <c r="D67" s="255">
        <v>0</v>
      </c>
      <c r="E67" s="256">
        <v>0</v>
      </c>
      <c r="F67" s="256">
        <v>0</v>
      </c>
      <c r="G67" s="255">
        <v>0</v>
      </c>
      <c r="H67" s="255">
        <v>0</v>
      </c>
      <c r="I67" s="255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T67" s="262">
        <f t="shared" si="1"/>
        <v>0</v>
      </c>
      <c r="AU67" s="262">
        <f t="shared" si="1"/>
        <v>0</v>
      </c>
      <c r="AV67" s="263">
        <f t="shared" si="2"/>
        <v>0</v>
      </c>
      <c r="AW67" s="263">
        <f t="shared" si="3"/>
        <v>0</v>
      </c>
      <c r="AX67" s="268" t="e">
        <f t="shared" si="4"/>
        <v>#DIV/0!</v>
      </c>
      <c r="AY67" s="264">
        <f t="shared" si="5"/>
        <v>0</v>
      </c>
    </row>
    <row r="68" spans="1:51">
      <c r="A68" s="1" t="str">
        <f t="shared" si="0"/>
        <v>11183</v>
      </c>
      <c r="B68" s="1" t="s">
        <v>3070</v>
      </c>
      <c r="C68" s="255">
        <v>30</v>
      </c>
      <c r="D68" s="255">
        <v>30</v>
      </c>
      <c r="E68" s="256">
        <v>525</v>
      </c>
      <c r="F68" s="256">
        <v>1225</v>
      </c>
      <c r="G68" s="255">
        <v>2.33</v>
      </c>
      <c r="H68" s="255">
        <v>11.19</v>
      </c>
      <c r="I68" s="255">
        <v>11.19</v>
      </c>
      <c r="J68" s="1">
        <v>98</v>
      </c>
      <c r="K68" s="1">
        <v>255</v>
      </c>
      <c r="L68" s="1">
        <v>2.6</v>
      </c>
      <c r="M68" s="1">
        <v>27.42</v>
      </c>
      <c r="N68" s="1">
        <v>27.42</v>
      </c>
      <c r="O68" s="1">
        <v>94</v>
      </c>
      <c r="P68" s="1">
        <v>224</v>
      </c>
      <c r="Q68" s="1">
        <v>2.38</v>
      </c>
      <c r="R68" s="1">
        <v>24.89</v>
      </c>
      <c r="S68" s="1">
        <v>24.89</v>
      </c>
      <c r="T68" s="1">
        <v>74</v>
      </c>
      <c r="U68" s="1">
        <v>175</v>
      </c>
      <c r="V68" s="1">
        <v>2.36</v>
      </c>
      <c r="W68" s="1">
        <v>18.82</v>
      </c>
      <c r="X68" s="1">
        <v>18.82</v>
      </c>
      <c r="Y68" s="1">
        <v>80</v>
      </c>
      <c r="Z68" s="1">
        <v>181</v>
      </c>
      <c r="AA68" s="1">
        <v>2.2599999999999998</v>
      </c>
      <c r="AB68" s="1">
        <v>19.46</v>
      </c>
      <c r="AC68" s="1">
        <v>19.46</v>
      </c>
      <c r="AD68" s="1">
        <v>93</v>
      </c>
      <c r="AE68" s="1">
        <v>224</v>
      </c>
      <c r="AF68" s="1">
        <v>2.41</v>
      </c>
      <c r="AG68" s="1">
        <v>26.67</v>
      </c>
      <c r="AH68" s="1">
        <v>26.67</v>
      </c>
      <c r="AI68" s="1">
        <v>86</v>
      </c>
      <c r="AJ68" s="1">
        <v>166</v>
      </c>
      <c r="AK68" s="1">
        <v>1.93</v>
      </c>
      <c r="AL68" s="1">
        <v>17.850000000000001</v>
      </c>
      <c r="AM68" s="1">
        <v>17.850000000000001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T68" s="262">
        <f t="shared" si="1"/>
        <v>525</v>
      </c>
      <c r="AU68" s="262">
        <f t="shared" si="1"/>
        <v>1225</v>
      </c>
      <c r="AV68" s="263">
        <f t="shared" si="2"/>
        <v>122500</v>
      </c>
      <c r="AW68" s="263">
        <f t="shared" si="3"/>
        <v>5490</v>
      </c>
      <c r="AX68" s="268">
        <f t="shared" si="4"/>
        <v>22.313296903460838</v>
      </c>
      <c r="AY68" s="264">
        <f t="shared" si="5"/>
        <v>22.518333333333334</v>
      </c>
    </row>
    <row r="69" spans="1:51">
      <c r="A69" s="1" t="str">
        <f t="shared" ref="A69:A132" si="6">LEFT(B69,5)</f>
        <v>11453</v>
      </c>
      <c r="B69" s="1" t="s">
        <v>3071</v>
      </c>
      <c r="C69" s="255">
        <v>125</v>
      </c>
      <c r="D69" s="255">
        <v>125</v>
      </c>
      <c r="E69" s="256">
        <v>3983</v>
      </c>
      <c r="F69" s="256">
        <v>17633</v>
      </c>
      <c r="G69" s="255">
        <v>4.43</v>
      </c>
      <c r="H69" s="255">
        <v>38.65</v>
      </c>
      <c r="I69" s="255">
        <v>38.65</v>
      </c>
      <c r="J69" s="1">
        <v>719</v>
      </c>
      <c r="K69" s="1">
        <v>2709</v>
      </c>
      <c r="L69" s="1">
        <v>3.77</v>
      </c>
      <c r="M69" s="1">
        <v>69.91</v>
      </c>
      <c r="N69" s="1">
        <v>69.91</v>
      </c>
      <c r="O69" s="1">
        <v>623</v>
      </c>
      <c r="P69" s="1">
        <v>2800</v>
      </c>
      <c r="Q69" s="1">
        <v>4.49</v>
      </c>
      <c r="R69" s="1">
        <v>74.67</v>
      </c>
      <c r="S69" s="1">
        <v>74.67</v>
      </c>
      <c r="T69" s="1">
        <v>711</v>
      </c>
      <c r="U69" s="1">
        <v>2987</v>
      </c>
      <c r="V69" s="1">
        <v>4.2</v>
      </c>
      <c r="W69" s="1">
        <v>77.08</v>
      </c>
      <c r="X69" s="1">
        <v>77.08</v>
      </c>
      <c r="Y69" s="1">
        <v>693</v>
      </c>
      <c r="Z69" s="1">
        <v>2831</v>
      </c>
      <c r="AA69" s="1">
        <v>4.09</v>
      </c>
      <c r="AB69" s="1">
        <v>73.06</v>
      </c>
      <c r="AC69" s="1">
        <v>73.06</v>
      </c>
      <c r="AD69" s="1">
        <v>659</v>
      </c>
      <c r="AE69" s="1">
        <v>2704</v>
      </c>
      <c r="AF69" s="1">
        <v>4.0999999999999996</v>
      </c>
      <c r="AG69" s="1">
        <v>77.260000000000005</v>
      </c>
      <c r="AH69" s="1">
        <v>77.260000000000005</v>
      </c>
      <c r="AI69" s="1">
        <v>578</v>
      </c>
      <c r="AJ69" s="1">
        <v>3602</v>
      </c>
      <c r="AK69" s="1">
        <v>6.23</v>
      </c>
      <c r="AL69" s="1">
        <v>92.95</v>
      </c>
      <c r="AM69" s="1">
        <v>92.95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T69" s="262">
        <f t="shared" ref="AT69:AU132" si="7">SUM(J69,O69,T69,Y69,AD69,AI69)</f>
        <v>3983</v>
      </c>
      <c r="AU69" s="262">
        <f t="shared" si="7"/>
        <v>17633</v>
      </c>
      <c r="AV69" s="263">
        <f t="shared" ref="AV69:AV132" si="8">SUM(AU69*100)</f>
        <v>1763300</v>
      </c>
      <c r="AW69" s="263">
        <f t="shared" ref="AW69:AW132" si="9">SUM($D69*$AV$2)</f>
        <v>22875</v>
      </c>
      <c r="AX69" s="268">
        <f t="shared" ref="AX69:AX132" si="10">SUM(AV69/AW69)</f>
        <v>77.084153005464486</v>
      </c>
      <c r="AY69" s="264">
        <f t="shared" ref="AY69:AY132" si="11">AVERAGE(N69,S69,X69,AC69,AH69,AM69)</f>
        <v>77.48833333333333</v>
      </c>
    </row>
    <row r="70" spans="1:51">
      <c r="A70" s="1" t="str">
        <f t="shared" si="6"/>
        <v>11625</v>
      </c>
      <c r="B70" s="1" t="s">
        <v>3072</v>
      </c>
      <c r="C70" s="255">
        <v>30</v>
      </c>
      <c r="D70" s="255">
        <v>30</v>
      </c>
      <c r="E70" s="256">
        <v>599</v>
      </c>
      <c r="F70" s="256">
        <v>1852</v>
      </c>
      <c r="G70" s="255">
        <v>3.09</v>
      </c>
      <c r="H70" s="255">
        <v>16.91</v>
      </c>
      <c r="I70" s="255">
        <v>16.91</v>
      </c>
      <c r="J70" s="1">
        <v>116</v>
      </c>
      <c r="K70" s="1">
        <v>319</v>
      </c>
      <c r="L70" s="1">
        <v>2.75</v>
      </c>
      <c r="M70" s="1">
        <v>34.299999999999997</v>
      </c>
      <c r="N70" s="1">
        <v>34.299999999999997</v>
      </c>
      <c r="O70" s="1">
        <v>86</v>
      </c>
      <c r="P70" s="1">
        <v>257</v>
      </c>
      <c r="Q70" s="1">
        <v>2.99</v>
      </c>
      <c r="R70" s="1">
        <v>28.56</v>
      </c>
      <c r="S70" s="1">
        <v>28.56</v>
      </c>
      <c r="T70" s="1">
        <v>82</v>
      </c>
      <c r="U70" s="1">
        <v>242</v>
      </c>
      <c r="V70" s="1">
        <v>2.95</v>
      </c>
      <c r="W70" s="1">
        <v>26.02</v>
      </c>
      <c r="X70" s="1">
        <v>26.02</v>
      </c>
      <c r="Y70" s="1">
        <v>111</v>
      </c>
      <c r="Z70" s="1">
        <v>348</v>
      </c>
      <c r="AA70" s="1">
        <v>3.14</v>
      </c>
      <c r="AB70" s="1">
        <v>37.42</v>
      </c>
      <c r="AC70" s="1">
        <v>37.42</v>
      </c>
      <c r="AD70" s="1">
        <v>94</v>
      </c>
      <c r="AE70" s="1">
        <v>298</v>
      </c>
      <c r="AF70" s="1">
        <v>3.17</v>
      </c>
      <c r="AG70" s="1">
        <v>35.479999999999997</v>
      </c>
      <c r="AH70" s="1">
        <v>35.479999999999997</v>
      </c>
      <c r="AI70" s="1">
        <v>78</v>
      </c>
      <c r="AJ70" s="1">
        <v>258</v>
      </c>
      <c r="AK70" s="1">
        <v>3.31</v>
      </c>
      <c r="AL70" s="1">
        <v>27.74</v>
      </c>
      <c r="AM70" s="1">
        <v>27.74</v>
      </c>
      <c r="AN70" s="1">
        <v>32</v>
      </c>
      <c r="AO70" s="1">
        <v>130</v>
      </c>
      <c r="AP70" s="1">
        <v>4.0599999999999996</v>
      </c>
      <c r="AQ70" s="1">
        <v>14.44</v>
      </c>
      <c r="AR70" s="1">
        <v>14.44</v>
      </c>
      <c r="AT70" s="262">
        <f t="shared" si="7"/>
        <v>567</v>
      </c>
      <c r="AU70" s="262">
        <f t="shared" si="7"/>
        <v>1722</v>
      </c>
      <c r="AV70" s="263">
        <f t="shared" si="8"/>
        <v>172200</v>
      </c>
      <c r="AW70" s="263">
        <f t="shared" si="9"/>
        <v>5490</v>
      </c>
      <c r="AX70" s="268">
        <f t="shared" si="10"/>
        <v>31.366120218579233</v>
      </c>
      <c r="AY70" s="264">
        <f t="shared" si="11"/>
        <v>31.58666666666667</v>
      </c>
    </row>
    <row r="71" spans="1:51">
      <c r="A71" s="1" t="str">
        <f t="shared" si="6"/>
        <v>25017</v>
      </c>
      <c r="B71" s="1" t="s">
        <v>3073</v>
      </c>
      <c r="C71" s="255">
        <v>0</v>
      </c>
      <c r="D71" s="255">
        <v>0</v>
      </c>
      <c r="E71" s="256">
        <v>0</v>
      </c>
      <c r="F71" s="256">
        <v>0</v>
      </c>
      <c r="G71" s="255">
        <v>0</v>
      </c>
      <c r="H71" s="255">
        <v>0</v>
      </c>
      <c r="I71" s="255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T71" s="262">
        <f t="shared" si="7"/>
        <v>0</v>
      </c>
      <c r="AU71" s="262">
        <f t="shared" si="7"/>
        <v>0</v>
      </c>
      <c r="AV71" s="263">
        <f t="shared" si="8"/>
        <v>0</v>
      </c>
      <c r="AW71" s="263">
        <f t="shared" si="9"/>
        <v>0</v>
      </c>
      <c r="AX71" s="268" t="e">
        <f t="shared" si="10"/>
        <v>#DIV/0!</v>
      </c>
      <c r="AY71" s="264">
        <f t="shared" si="11"/>
        <v>0</v>
      </c>
    </row>
    <row r="72" spans="1:51">
      <c r="A72" s="1" t="str">
        <f t="shared" si="6"/>
        <v>10717</v>
      </c>
      <c r="B72" s="1" t="s">
        <v>3074</v>
      </c>
      <c r="C72" s="255">
        <v>400</v>
      </c>
      <c r="D72" s="255">
        <v>400</v>
      </c>
      <c r="E72" s="256">
        <v>13812</v>
      </c>
      <c r="F72" s="256">
        <v>57335</v>
      </c>
      <c r="G72" s="255">
        <v>4.1500000000000004</v>
      </c>
      <c r="H72" s="255">
        <v>39.270000000000003</v>
      </c>
      <c r="I72" s="255">
        <v>39.270000000000003</v>
      </c>
      <c r="J72" s="1">
        <v>2344</v>
      </c>
      <c r="K72" s="1">
        <v>10173</v>
      </c>
      <c r="L72" s="1">
        <v>4.34</v>
      </c>
      <c r="M72" s="1">
        <v>82.04</v>
      </c>
      <c r="N72" s="1">
        <v>82.04</v>
      </c>
      <c r="O72" s="1">
        <v>2265</v>
      </c>
      <c r="P72" s="1">
        <v>9561</v>
      </c>
      <c r="Q72" s="1">
        <v>4.22</v>
      </c>
      <c r="R72" s="1">
        <v>79.680000000000007</v>
      </c>
      <c r="S72" s="1">
        <v>79.680000000000007</v>
      </c>
      <c r="T72" s="1">
        <v>2255</v>
      </c>
      <c r="U72" s="1">
        <v>10272</v>
      </c>
      <c r="V72" s="1">
        <v>4.5599999999999996</v>
      </c>
      <c r="W72" s="1">
        <v>82.84</v>
      </c>
      <c r="X72" s="1">
        <v>82.84</v>
      </c>
      <c r="Y72" s="1">
        <v>2463</v>
      </c>
      <c r="Z72" s="1">
        <v>9792</v>
      </c>
      <c r="AA72" s="1">
        <v>3.98</v>
      </c>
      <c r="AB72" s="1">
        <v>78.97</v>
      </c>
      <c r="AC72" s="1">
        <v>78.97</v>
      </c>
      <c r="AD72" s="1">
        <v>2255</v>
      </c>
      <c r="AE72" s="1">
        <v>8935</v>
      </c>
      <c r="AF72" s="1">
        <v>3.96</v>
      </c>
      <c r="AG72" s="1">
        <v>79.78</v>
      </c>
      <c r="AH72" s="1">
        <v>79.78</v>
      </c>
      <c r="AI72" s="1">
        <v>2230</v>
      </c>
      <c r="AJ72" s="1">
        <v>8602</v>
      </c>
      <c r="AK72" s="1">
        <v>3.86</v>
      </c>
      <c r="AL72" s="1">
        <v>69.37</v>
      </c>
      <c r="AM72" s="1">
        <v>69.37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T72" s="262">
        <f t="shared" si="7"/>
        <v>13812</v>
      </c>
      <c r="AU72" s="262">
        <f t="shared" si="7"/>
        <v>57335</v>
      </c>
      <c r="AV72" s="263">
        <f t="shared" si="8"/>
        <v>5733500</v>
      </c>
      <c r="AW72" s="263">
        <f t="shared" si="9"/>
        <v>73200</v>
      </c>
      <c r="AX72" s="268">
        <f t="shared" si="10"/>
        <v>78.326502732240442</v>
      </c>
      <c r="AY72" s="264">
        <f t="shared" si="11"/>
        <v>78.780000000000015</v>
      </c>
    </row>
    <row r="73" spans="1:51">
      <c r="A73" s="1" t="str">
        <f t="shared" si="6"/>
        <v>10718</v>
      </c>
      <c r="B73" s="1" t="s">
        <v>3075</v>
      </c>
      <c r="C73" s="255">
        <v>231</v>
      </c>
      <c r="D73" s="255">
        <v>231</v>
      </c>
      <c r="E73" s="256">
        <v>9300</v>
      </c>
      <c r="F73" s="256">
        <v>38101</v>
      </c>
      <c r="G73" s="255">
        <v>4.0999999999999996</v>
      </c>
      <c r="H73" s="255">
        <v>45.19</v>
      </c>
      <c r="I73" s="255">
        <v>45.19</v>
      </c>
      <c r="J73" s="1">
        <v>1650</v>
      </c>
      <c r="K73" s="1">
        <v>6624</v>
      </c>
      <c r="L73" s="1">
        <v>4.01</v>
      </c>
      <c r="M73" s="1">
        <v>92.5</v>
      </c>
      <c r="N73" s="1">
        <v>92.5</v>
      </c>
      <c r="O73" s="1">
        <v>1584</v>
      </c>
      <c r="P73" s="1">
        <v>6693</v>
      </c>
      <c r="Q73" s="1">
        <v>4.2300000000000004</v>
      </c>
      <c r="R73" s="1">
        <v>96.58</v>
      </c>
      <c r="S73" s="1">
        <v>96.58</v>
      </c>
      <c r="T73" s="1">
        <v>1499</v>
      </c>
      <c r="U73" s="1">
        <v>6753</v>
      </c>
      <c r="V73" s="1">
        <v>4.51</v>
      </c>
      <c r="W73" s="1">
        <v>94.3</v>
      </c>
      <c r="X73" s="1">
        <v>94.3</v>
      </c>
      <c r="Y73" s="1">
        <v>1608</v>
      </c>
      <c r="Z73" s="1">
        <v>6275</v>
      </c>
      <c r="AA73" s="1">
        <v>3.9</v>
      </c>
      <c r="AB73" s="1">
        <v>87.63</v>
      </c>
      <c r="AC73" s="1">
        <v>87.63</v>
      </c>
      <c r="AD73" s="1">
        <v>1548</v>
      </c>
      <c r="AE73" s="1">
        <v>6225</v>
      </c>
      <c r="AF73" s="1">
        <v>4.0199999999999996</v>
      </c>
      <c r="AG73" s="1">
        <v>96.24</v>
      </c>
      <c r="AH73" s="1">
        <v>96.24</v>
      </c>
      <c r="AI73" s="1">
        <v>1411</v>
      </c>
      <c r="AJ73" s="1">
        <v>5531</v>
      </c>
      <c r="AK73" s="1">
        <v>3.92</v>
      </c>
      <c r="AL73" s="1">
        <v>77.239999999999995</v>
      </c>
      <c r="AM73" s="1">
        <v>77.239999999999995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T73" s="262">
        <f t="shared" si="7"/>
        <v>9300</v>
      </c>
      <c r="AU73" s="262">
        <f t="shared" si="7"/>
        <v>38101</v>
      </c>
      <c r="AV73" s="263">
        <f t="shared" si="8"/>
        <v>3810100</v>
      </c>
      <c r="AW73" s="263">
        <f t="shared" si="9"/>
        <v>42273</v>
      </c>
      <c r="AX73" s="268">
        <f t="shared" si="10"/>
        <v>90.130816360324559</v>
      </c>
      <c r="AY73" s="264">
        <f t="shared" si="11"/>
        <v>90.748333333333335</v>
      </c>
    </row>
    <row r="74" spans="1:51">
      <c r="A74" s="1" t="str">
        <f t="shared" si="6"/>
        <v>11184</v>
      </c>
      <c r="B74" s="1" t="s">
        <v>3076</v>
      </c>
      <c r="C74" s="255">
        <v>52</v>
      </c>
      <c r="D74" s="255">
        <v>52</v>
      </c>
      <c r="E74" s="256">
        <v>1728</v>
      </c>
      <c r="F74" s="256">
        <v>5951</v>
      </c>
      <c r="G74" s="255">
        <v>3.44</v>
      </c>
      <c r="H74" s="255">
        <v>31.35</v>
      </c>
      <c r="I74" s="255">
        <v>31.35</v>
      </c>
      <c r="J74" s="1">
        <v>314</v>
      </c>
      <c r="K74" s="1">
        <v>1028</v>
      </c>
      <c r="L74" s="1">
        <v>3.27</v>
      </c>
      <c r="M74" s="1">
        <v>63.77</v>
      </c>
      <c r="N74" s="1">
        <v>63.77</v>
      </c>
      <c r="O74" s="1">
        <v>284</v>
      </c>
      <c r="P74" s="1">
        <v>1002</v>
      </c>
      <c r="Q74" s="1">
        <v>3.53</v>
      </c>
      <c r="R74" s="1">
        <v>64.23</v>
      </c>
      <c r="S74" s="1">
        <v>64.23</v>
      </c>
      <c r="T74" s="1">
        <v>302</v>
      </c>
      <c r="U74" s="1">
        <v>991</v>
      </c>
      <c r="V74" s="1">
        <v>3.28</v>
      </c>
      <c r="W74" s="1">
        <v>61.48</v>
      </c>
      <c r="X74" s="1">
        <v>61.48</v>
      </c>
      <c r="Y74" s="1">
        <v>289</v>
      </c>
      <c r="Z74" s="1">
        <v>1019</v>
      </c>
      <c r="AA74" s="1">
        <v>3.53</v>
      </c>
      <c r="AB74" s="1">
        <v>63.21</v>
      </c>
      <c r="AC74" s="1">
        <v>63.21</v>
      </c>
      <c r="AD74" s="1">
        <v>268</v>
      </c>
      <c r="AE74" s="1">
        <v>940</v>
      </c>
      <c r="AF74" s="1">
        <v>3.51</v>
      </c>
      <c r="AG74" s="1">
        <v>64.56</v>
      </c>
      <c r="AH74" s="1">
        <v>64.56</v>
      </c>
      <c r="AI74" s="1">
        <v>223</v>
      </c>
      <c r="AJ74" s="1">
        <v>846</v>
      </c>
      <c r="AK74" s="1">
        <v>3.79</v>
      </c>
      <c r="AL74" s="1">
        <v>52.48</v>
      </c>
      <c r="AM74" s="1">
        <v>52.48</v>
      </c>
      <c r="AN74" s="1">
        <v>48</v>
      </c>
      <c r="AO74" s="1">
        <v>125</v>
      </c>
      <c r="AP74" s="1">
        <v>2.6</v>
      </c>
      <c r="AQ74" s="1">
        <v>8.01</v>
      </c>
      <c r="AR74" s="1">
        <v>8.01</v>
      </c>
      <c r="AT74" s="262">
        <f t="shared" si="7"/>
        <v>1680</v>
      </c>
      <c r="AU74" s="262">
        <f t="shared" si="7"/>
        <v>5826</v>
      </c>
      <c r="AV74" s="263">
        <f t="shared" si="8"/>
        <v>582600</v>
      </c>
      <c r="AW74" s="263">
        <f t="shared" si="9"/>
        <v>9516</v>
      </c>
      <c r="AX74" s="268">
        <f t="shared" si="10"/>
        <v>61.223203026481713</v>
      </c>
      <c r="AY74" s="264">
        <f t="shared" si="11"/>
        <v>61.62166666666667</v>
      </c>
    </row>
    <row r="75" spans="1:51">
      <c r="A75" s="1" t="str">
        <f t="shared" si="6"/>
        <v>11185</v>
      </c>
      <c r="B75" s="1" t="s">
        <v>3077</v>
      </c>
      <c r="C75" s="255">
        <v>30</v>
      </c>
      <c r="D75" s="255">
        <v>30</v>
      </c>
      <c r="E75" s="256">
        <v>914</v>
      </c>
      <c r="F75" s="256">
        <v>2816</v>
      </c>
      <c r="G75" s="255">
        <v>3.08</v>
      </c>
      <c r="H75" s="255">
        <v>25.72</v>
      </c>
      <c r="I75" s="255">
        <v>25.72</v>
      </c>
      <c r="J75" s="1">
        <v>167</v>
      </c>
      <c r="K75" s="1">
        <v>479</v>
      </c>
      <c r="L75" s="1">
        <v>2.87</v>
      </c>
      <c r="M75" s="1">
        <v>51.51</v>
      </c>
      <c r="N75" s="1">
        <v>51.51</v>
      </c>
      <c r="O75" s="1">
        <v>141</v>
      </c>
      <c r="P75" s="1">
        <v>413</v>
      </c>
      <c r="Q75" s="1">
        <v>2.93</v>
      </c>
      <c r="R75" s="1">
        <v>45.89</v>
      </c>
      <c r="S75" s="1">
        <v>45.89</v>
      </c>
      <c r="T75" s="1">
        <v>161</v>
      </c>
      <c r="U75" s="1">
        <v>517</v>
      </c>
      <c r="V75" s="1">
        <v>3.21</v>
      </c>
      <c r="W75" s="1">
        <v>55.59</v>
      </c>
      <c r="X75" s="1">
        <v>55.59</v>
      </c>
      <c r="Y75" s="1">
        <v>154</v>
      </c>
      <c r="Z75" s="1">
        <v>481</v>
      </c>
      <c r="AA75" s="1">
        <v>3.12</v>
      </c>
      <c r="AB75" s="1">
        <v>51.72</v>
      </c>
      <c r="AC75" s="1">
        <v>51.72</v>
      </c>
      <c r="AD75" s="1">
        <v>143</v>
      </c>
      <c r="AE75" s="1">
        <v>450</v>
      </c>
      <c r="AF75" s="1">
        <v>3.15</v>
      </c>
      <c r="AG75" s="1">
        <v>53.57</v>
      </c>
      <c r="AH75" s="1">
        <v>53.57</v>
      </c>
      <c r="AI75" s="1">
        <v>148</v>
      </c>
      <c r="AJ75" s="1">
        <v>476</v>
      </c>
      <c r="AK75" s="1">
        <v>3.22</v>
      </c>
      <c r="AL75" s="1">
        <v>51.18</v>
      </c>
      <c r="AM75" s="1">
        <v>51.18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T75" s="262">
        <f t="shared" si="7"/>
        <v>914</v>
      </c>
      <c r="AU75" s="262">
        <f t="shared" si="7"/>
        <v>2816</v>
      </c>
      <c r="AV75" s="263">
        <f t="shared" si="8"/>
        <v>281600</v>
      </c>
      <c r="AW75" s="263">
        <f t="shared" si="9"/>
        <v>5490</v>
      </c>
      <c r="AX75" s="268">
        <f t="shared" si="10"/>
        <v>51.29326047358834</v>
      </c>
      <c r="AY75" s="264">
        <f t="shared" si="11"/>
        <v>51.576666666666675</v>
      </c>
    </row>
    <row r="76" spans="1:51">
      <c r="A76" s="1" t="str">
        <f t="shared" si="6"/>
        <v>11186</v>
      </c>
      <c r="B76" s="1" t="s">
        <v>3078</v>
      </c>
      <c r="C76" s="255">
        <v>76</v>
      </c>
      <c r="D76" s="255">
        <v>76</v>
      </c>
      <c r="E76" s="256">
        <v>2101</v>
      </c>
      <c r="F76" s="256">
        <v>7497</v>
      </c>
      <c r="G76" s="255">
        <v>3.57</v>
      </c>
      <c r="H76" s="255">
        <v>27.03</v>
      </c>
      <c r="I76" s="255">
        <v>27.03</v>
      </c>
      <c r="J76" s="1">
        <v>374</v>
      </c>
      <c r="K76" s="1">
        <v>1389</v>
      </c>
      <c r="L76" s="1">
        <v>3.71</v>
      </c>
      <c r="M76" s="1">
        <v>58.96</v>
      </c>
      <c r="N76" s="1">
        <v>58.96</v>
      </c>
      <c r="O76" s="1">
        <v>325</v>
      </c>
      <c r="P76" s="1">
        <v>1192</v>
      </c>
      <c r="Q76" s="1">
        <v>3.67</v>
      </c>
      <c r="R76" s="1">
        <v>52.28</v>
      </c>
      <c r="S76" s="1">
        <v>52.28</v>
      </c>
      <c r="T76" s="1">
        <v>306</v>
      </c>
      <c r="U76" s="1">
        <v>1049</v>
      </c>
      <c r="V76" s="1">
        <v>3.43</v>
      </c>
      <c r="W76" s="1">
        <v>44.52</v>
      </c>
      <c r="X76" s="1">
        <v>44.52</v>
      </c>
      <c r="Y76" s="1">
        <v>379</v>
      </c>
      <c r="Z76" s="1">
        <v>1416</v>
      </c>
      <c r="AA76" s="1">
        <v>3.74</v>
      </c>
      <c r="AB76" s="1">
        <v>60.1</v>
      </c>
      <c r="AC76" s="1">
        <v>60.1</v>
      </c>
      <c r="AD76" s="1">
        <v>363</v>
      </c>
      <c r="AE76" s="1">
        <v>1257</v>
      </c>
      <c r="AF76" s="1">
        <v>3.46</v>
      </c>
      <c r="AG76" s="1">
        <v>59.07</v>
      </c>
      <c r="AH76" s="1">
        <v>59.07</v>
      </c>
      <c r="AI76" s="1">
        <v>354</v>
      </c>
      <c r="AJ76" s="1">
        <v>1194</v>
      </c>
      <c r="AK76" s="1">
        <v>3.37</v>
      </c>
      <c r="AL76" s="1">
        <v>50.68</v>
      </c>
      <c r="AM76" s="1">
        <v>50.68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T76" s="262">
        <f t="shared" si="7"/>
        <v>2101</v>
      </c>
      <c r="AU76" s="262">
        <f t="shared" si="7"/>
        <v>7497</v>
      </c>
      <c r="AV76" s="263">
        <f t="shared" si="8"/>
        <v>749700</v>
      </c>
      <c r="AW76" s="263">
        <f t="shared" si="9"/>
        <v>13908</v>
      </c>
      <c r="AX76" s="268">
        <f t="shared" si="10"/>
        <v>53.904227782571184</v>
      </c>
      <c r="AY76" s="264">
        <f t="shared" si="11"/>
        <v>54.268333333333338</v>
      </c>
    </row>
    <row r="77" spans="1:51">
      <c r="A77" s="1" t="str">
        <f t="shared" si="6"/>
        <v>11187</v>
      </c>
      <c r="B77" s="1" t="s">
        <v>3079</v>
      </c>
      <c r="C77" s="255">
        <v>56</v>
      </c>
      <c r="D77" s="255">
        <v>56</v>
      </c>
      <c r="E77" s="256">
        <v>2117</v>
      </c>
      <c r="F77" s="256">
        <v>7036</v>
      </c>
      <c r="G77" s="255">
        <v>3.32</v>
      </c>
      <c r="H77" s="255">
        <v>34.42</v>
      </c>
      <c r="I77" s="255">
        <v>34.42</v>
      </c>
      <c r="J77" s="1">
        <v>430</v>
      </c>
      <c r="K77" s="1">
        <v>1489</v>
      </c>
      <c r="L77" s="1">
        <v>3.46</v>
      </c>
      <c r="M77" s="1">
        <v>85.77</v>
      </c>
      <c r="N77" s="1">
        <v>85.77</v>
      </c>
      <c r="O77" s="1">
        <v>379</v>
      </c>
      <c r="P77" s="1">
        <v>1185</v>
      </c>
      <c r="Q77" s="1">
        <v>3.13</v>
      </c>
      <c r="R77" s="1">
        <v>70.540000000000006</v>
      </c>
      <c r="S77" s="1">
        <v>70.540000000000006</v>
      </c>
      <c r="T77" s="1">
        <v>324</v>
      </c>
      <c r="U77" s="1">
        <v>1031</v>
      </c>
      <c r="V77" s="1">
        <v>3.18</v>
      </c>
      <c r="W77" s="1">
        <v>59.39</v>
      </c>
      <c r="X77" s="1">
        <v>59.39</v>
      </c>
      <c r="Y77" s="1">
        <v>311</v>
      </c>
      <c r="Z77" s="1">
        <v>990</v>
      </c>
      <c r="AA77" s="1">
        <v>3.18</v>
      </c>
      <c r="AB77" s="1">
        <v>57.03</v>
      </c>
      <c r="AC77" s="1">
        <v>57.03</v>
      </c>
      <c r="AD77" s="1">
        <v>337</v>
      </c>
      <c r="AE77" s="1">
        <v>1198</v>
      </c>
      <c r="AF77" s="1">
        <v>3.55</v>
      </c>
      <c r="AG77" s="1">
        <v>76.400000000000006</v>
      </c>
      <c r="AH77" s="1">
        <v>76.400000000000006</v>
      </c>
      <c r="AI77" s="1">
        <v>336</v>
      </c>
      <c r="AJ77" s="1">
        <v>1143</v>
      </c>
      <c r="AK77" s="1">
        <v>3.4</v>
      </c>
      <c r="AL77" s="1">
        <v>65.84</v>
      </c>
      <c r="AM77" s="1">
        <v>65.84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T77" s="262">
        <f t="shared" si="7"/>
        <v>2117</v>
      </c>
      <c r="AU77" s="262">
        <f t="shared" si="7"/>
        <v>7036</v>
      </c>
      <c r="AV77" s="263">
        <f t="shared" si="8"/>
        <v>703600</v>
      </c>
      <c r="AW77" s="263">
        <f t="shared" si="9"/>
        <v>10248</v>
      </c>
      <c r="AX77" s="268">
        <f t="shared" si="10"/>
        <v>68.657298985167841</v>
      </c>
      <c r="AY77" s="264">
        <f t="shared" si="11"/>
        <v>69.161666666666676</v>
      </c>
    </row>
    <row r="78" spans="1:51">
      <c r="A78" s="1" t="str">
        <f t="shared" si="6"/>
        <v>11188</v>
      </c>
      <c r="B78" s="1" t="s">
        <v>3080</v>
      </c>
      <c r="C78" s="255">
        <v>34</v>
      </c>
      <c r="D78" s="255">
        <v>34</v>
      </c>
      <c r="E78" s="256">
        <v>1250</v>
      </c>
      <c r="F78" s="256">
        <v>3781</v>
      </c>
      <c r="G78" s="255">
        <v>3.02</v>
      </c>
      <c r="H78" s="255">
        <v>30.47</v>
      </c>
      <c r="I78" s="255">
        <v>30.47</v>
      </c>
      <c r="J78" s="1">
        <v>242</v>
      </c>
      <c r="K78" s="1">
        <v>670</v>
      </c>
      <c r="L78" s="1">
        <v>2.77</v>
      </c>
      <c r="M78" s="1">
        <v>63.57</v>
      </c>
      <c r="N78" s="1">
        <v>63.57</v>
      </c>
      <c r="O78" s="1">
        <v>217</v>
      </c>
      <c r="P78" s="1">
        <v>665</v>
      </c>
      <c r="Q78" s="1">
        <v>3.06</v>
      </c>
      <c r="R78" s="1">
        <v>65.2</v>
      </c>
      <c r="S78" s="1">
        <v>65.2</v>
      </c>
      <c r="T78" s="1">
        <v>199</v>
      </c>
      <c r="U78" s="1">
        <v>590</v>
      </c>
      <c r="V78" s="1">
        <v>2.96</v>
      </c>
      <c r="W78" s="1">
        <v>55.98</v>
      </c>
      <c r="X78" s="1">
        <v>55.98</v>
      </c>
      <c r="Y78" s="1">
        <v>194</v>
      </c>
      <c r="Z78" s="1">
        <v>630</v>
      </c>
      <c r="AA78" s="1">
        <v>3.25</v>
      </c>
      <c r="AB78" s="1">
        <v>59.77</v>
      </c>
      <c r="AC78" s="1">
        <v>59.77</v>
      </c>
      <c r="AD78" s="1">
        <v>212</v>
      </c>
      <c r="AE78" s="1">
        <v>604</v>
      </c>
      <c r="AF78" s="1">
        <v>2.85</v>
      </c>
      <c r="AG78" s="1">
        <v>63.45</v>
      </c>
      <c r="AH78" s="1">
        <v>63.45</v>
      </c>
      <c r="AI78" s="1">
        <v>186</v>
      </c>
      <c r="AJ78" s="1">
        <v>622</v>
      </c>
      <c r="AK78" s="1">
        <v>3.34</v>
      </c>
      <c r="AL78" s="1">
        <v>59.01</v>
      </c>
      <c r="AM78" s="1">
        <v>59.01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T78" s="262">
        <f t="shared" si="7"/>
        <v>1250</v>
      </c>
      <c r="AU78" s="262">
        <f t="shared" si="7"/>
        <v>3781</v>
      </c>
      <c r="AV78" s="263">
        <f t="shared" si="8"/>
        <v>378100</v>
      </c>
      <c r="AW78" s="263">
        <f t="shared" si="9"/>
        <v>6222</v>
      </c>
      <c r="AX78" s="268">
        <f t="shared" si="10"/>
        <v>60.768241722918674</v>
      </c>
      <c r="AY78" s="264">
        <f t="shared" si="11"/>
        <v>61.163333333333334</v>
      </c>
    </row>
    <row r="79" spans="1:51">
      <c r="A79" s="1" t="str">
        <f t="shared" si="6"/>
        <v>40744</v>
      </c>
      <c r="B79" s="1" t="s">
        <v>3081</v>
      </c>
      <c r="C79" s="255">
        <v>0</v>
      </c>
      <c r="D79" s="255">
        <v>0</v>
      </c>
      <c r="E79" s="256">
        <v>0</v>
      </c>
      <c r="F79" s="256">
        <v>0</v>
      </c>
      <c r="G79" s="255">
        <v>0</v>
      </c>
      <c r="H79" s="255">
        <v>0</v>
      </c>
      <c r="I79" s="255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T79" s="262">
        <f t="shared" si="7"/>
        <v>0</v>
      </c>
      <c r="AU79" s="262">
        <f t="shared" si="7"/>
        <v>0</v>
      </c>
      <c r="AV79" s="263">
        <f t="shared" si="8"/>
        <v>0</v>
      </c>
      <c r="AW79" s="263">
        <f t="shared" si="9"/>
        <v>0</v>
      </c>
      <c r="AX79" s="268" t="e">
        <f t="shared" si="10"/>
        <v>#DIV/0!</v>
      </c>
      <c r="AY79" s="264">
        <f t="shared" si="11"/>
        <v>0</v>
      </c>
    </row>
    <row r="80" spans="1:51">
      <c r="A80" s="1" t="str">
        <f t="shared" si="6"/>
        <v>10674</v>
      </c>
      <c r="B80" s="1" t="s">
        <v>3082</v>
      </c>
      <c r="C80" s="255">
        <v>758</v>
      </c>
      <c r="D80" s="255">
        <v>758</v>
      </c>
      <c r="E80" s="256">
        <v>30019</v>
      </c>
      <c r="F80" s="256">
        <v>125135</v>
      </c>
      <c r="G80" s="255">
        <v>4.17</v>
      </c>
      <c r="H80" s="255">
        <v>45.23</v>
      </c>
      <c r="I80" s="255">
        <v>45.23</v>
      </c>
      <c r="J80" s="1">
        <v>5991</v>
      </c>
      <c r="K80" s="1">
        <v>24696</v>
      </c>
      <c r="L80" s="1">
        <v>4.12</v>
      </c>
      <c r="M80" s="1">
        <v>105.1</v>
      </c>
      <c r="N80" s="1">
        <v>105.1</v>
      </c>
      <c r="O80" s="1">
        <v>6072</v>
      </c>
      <c r="P80" s="1">
        <v>25698</v>
      </c>
      <c r="Q80" s="1">
        <v>4.2300000000000004</v>
      </c>
      <c r="R80" s="1">
        <v>113.01</v>
      </c>
      <c r="S80" s="1">
        <v>113.01</v>
      </c>
      <c r="T80" s="1">
        <v>6086</v>
      </c>
      <c r="U80" s="1">
        <v>26655</v>
      </c>
      <c r="V80" s="1">
        <v>4.38</v>
      </c>
      <c r="W80" s="1">
        <v>113.44</v>
      </c>
      <c r="X80" s="1">
        <v>113.44</v>
      </c>
      <c r="Y80" s="1">
        <v>6219</v>
      </c>
      <c r="Z80" s="1">
        <v>25312</v>
      </c>
      <c r="AA80" s="1">
        <v>4.07</v>
      </c>
      <c r="AB80" s="1">
        <v>107.72</v>
      </c>
      <c r="AC80" s="1">
        <v>107.72</v>
      </c>
      <c r="AD80" s="1">
        <v>5651</v>
      </c>
      <c r="AE80" s="1">
        <v>22774</v>
      </c>
      <c r="AF80" s="1">
        <v>4.03</v>
      </c>
      <c r="AG80" s="1">
        <v>107.3</v>
      </c>
      <c r="AH80" s="1">
        <v>107.3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T80" s="262">
        <f t="shared" si="7"/>
        <v>30019</v>
      </c>
      <c r="AU80" s="262">
        <f t="shared" si="7"/>
        <v>125135</v>
      </c>
      <c r="AV80" s="263">
        <f t="shared" si="8"/>
        <v>12513500</v>
      </c>
      <c r="AW80" s="263">
        <f t="shared" si="9"/>
        <v>138714</v>
      </c>
      <c r="AX80" s="268">
        <f t="shared" si="10"/>
        <v>90.210793431088433</v>
      </c>
      <c r="AY80" s="264">
        <f t="shared" si="11"/>
        <v>91.094999999999985</v>
      </c>
    </row>
    <row r="81" spans="1:51">
      <c r="A81" s="1" t="str">
        <f t="shared" si="6"/>
        <v>11189</v>
      </c>
      <c r="B81" s="1" t="s">
        <v>3083</v>
      </c>
      <c r="C81" s="255">
        <v>69</v>
      </c>
      <c r="D81" s="255">
        <v>69</v>
      </c>
      <c r="E81" s="256">
        <v>2809</v>
      </c>
      <c r="F81" s="256">
        <v>9975</v>
      </c>
      <c r="G81" s="255">
        <v>3.55</v>
      </c>
      <c r="H81" s="255">
        <v>39.61</v>
      </c>
      <c r="I81" s="255">
        <v>39.61</v>
      </c>
      <c r="J81" s="1">
        <v>514</v>
      </c>
      <c r="K81" s="1">
        <v>1640</v>
      </c>
      <c r="L81" s="1">
        <v>3.19</v>
      </c>
      <c r="M81" s="1">
        <v>76.67</v>
      </c>
      <c r="N81" s="1">
        <v>76.67</v>
      </c>
      <c r="O81" s="1">
        <v>446</v>
      </c>
      <c r="P81" s="1">
        <v>1601</v>
      </c>
      <c r="Q81" s="1">
        <v>3.59</v>
      </c>
      <c r="R81" s="1">
        <v>77.34</v>
      </c>
      <c r="S81" s="1">
        <v>77.34</v>
      </c>
      <c r="T81" s="1">
        <v>469</v>
      </c>
      <c r="U81" s="1">
        <v>1638</v>
      </c>
      <c r="V81" s="1">
        <v>3.49</v>
      </c>
      <c r="W81" s="1">
        <v>76.58</v>
      </c>
      <c r="X81" s="1">
        <v>76.58</v>
      </c>
      <c r="Y81" s="1">
        <v>490</v>
      </c>
      <c r="Z81" s="1">
        <v>1749</v>
      </c>
      <c r="AA81" s="1">
        <v>3.57</v>
      </c>
      <c r="AB81" s="1">
        <v>81.77</v>
      </c>
      <c r="AC81" s="1">
        <v>81.77</v>
      </c>
      <c r="AD81" s="1">
        <v>390</v>
      </c>
      <c r="AE81" s="1">
        <v>1467</v>
      </c>
      <c r="AF81" s="1">
        <v>3.76</v>
      </c>
      <c r="AG81" s="1">
        <v>75.930000000000007</v>
      </c>
      <c r="AH81" s="1">
        <v>75.930000000000007</v>
      </c>
      <c r="AI81" s="1">
        <v>377</v>
      </c>
      <c r="AJ81" s="1">
        <v>1364</v>
      </c>
      <c r="AK81" s="1">
        <v>3.62</v>
      </c>
      <c r="AL81" s="1">
        <v>63.77</v>
      </c>
      <c r="AM81" s="1">
        <v>63.77</v>
      </c>
      <c r="AN81" s="1">
        <v>123</v>
      </c>
      <c r="AO81" s="1">
        <v>516</v>
      </c>
      <c r="AP81" s="1">
        <v>4.2</v>
      </c>
      <c r="AQ81" s="1">
        <v>24.93</v>
      </c>
      <c r="AR81" s="1">
        <v>24.93</v>
      </c>
      <c r="AT81" s="262">
        <f t="shared" si="7"/>
        <v>2686</v>
      </c>
      <c r="AU81" s="262">
        <f t="shared" si="7"/>
        <v>9459</v>
      </c>
      <c r="AV81" s="263">
        <f t="shared" si="8"/>
        <v>945900</v>
      </c>
      <c r="AW81" s="263">
        <f t="shared" si="9"/>
        <v>12627</v>
      </c>
      <c r="AX81" s="268">
        <f t="shared" si="10"/>
        <v>74.910905203136139</v>
      </c>
      <c r="AY81" s="264">
        <f t="shared" si="11"/>
        <v>75.34333333333332</v>
      </c>
    </row>
    <row r="82" spans="1:51">
      <c r="A82" s="1" t="str">
        <f t="shared" si="6"/>
        <v>11190</v>
      </c>
      <c r="B82" s="1" t="s">
        <v>3084</v>
      </c>
      <c r="C82" s="255">
        <v>125</v>
      </c>
      <c r="D82" s="255">
        <v>125</v>
      </c>
      <c r="E82" s="256">
        <v>4402</v>
      </c>
      <c r="F82" s="256">
        <v>19773</v>
      </c>
      <c r="G82" s="255">
        <v>4.49</v>
      </c>
      <c r="H82" s="255">
        <v>43.34</v>
      </c>
      <c r="I82" s="255">
        <v>43.34</v>
      </c>
      <c r="J82" s="1">
        <v>817</v>
      </c>
      <c r="K82" s="1">
        <v>3469</v>
      </c>
      <c r="L82" s="1">
        <v>4.25</v>
      </c>
      <c r="M82" s="1">
        <v>89.52</v>
      </c>
      <c r="N82" s="1">
        <v>89.52</v>
      </c>
      <c r="O82" s="1">
        <v>785</v>
      </c>
      <c r="P82" s="1">
        <v>3350</v>
      </c>
      <c r="Q82" s="1">
        <v>4.2699999999999996</v>
      </c>
      <c r="R82" s="1">
        <v>89.33</v>
      </c>
      <c r="S82" s="1">
        <v>89.33</v>
      </c>
      <c r="T82" s="1">
        <v>866</v>
      </c>
      <c r="U82" s="1">
        <v>3805</v>
      </c>
      <c r="V82" s="1">
        <v>4.3899999999999997</v>
      </c>
      <c r="W82" s="1">
        <v>98.19</v>
      </c>
      <c r="X82" s="1">
        <v>98.19</v>
      </c>
      <c r="Y82" s="1">
        <v>852</v>
      </c>
      <c r="Z82" s="1">
        <v>3973</v>
      </c>
      <c r="AA82" s="1">
        <v>4.66</v>
      </c>
      <c r="AB82" s="1">
        <v>102.53</v>
      </c>
      <c r="AC82" s="1">
        <v>102.53</v>
      </c>
      <c r="AD82" s="1">
        <v>765</v>
      </c>
      <c r="AE82" s="1">
        <v>3597</v>
      </c>
      <c r="AF82" s="1">
        <v>4.7</v>
      </c>
      <c r="AG82" s="1">
        <v>102.77</v>
      </c>
      <c r="AH82" s="1">
        <v>102.77</v>
      </c>
      <c r="AI82" s="1">
        <v>317</v>
      </c>
      <c r="AJ82" s="1">
        <v>1579</v>
      </c>
      <c r="AK82" s="1">
        <v>4.9800000000000004</v>
      </c>
      <c r="AL82" s="1">
        <v>40.75</v>
      </c>
      <c r="AM82" s="1">
        <v>40.75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T82" s="262">
        <f t="shared" si="7"/>
        <v>4402</v>
      </c>
      <c r="AU82" s="262">
        <f t="shared" si="7"/>
        <v>19773</v>
      </c>
      <c r="AV82" s="263">
        <f t="shared" si="8"/>
        <v>1977300</v>
      </c>
      <c r="AW82" s="263">
        <f t="shared" si="9"/>
        <v>22875</v>
      </c>
      <c r="AX82" s="268">
        <f t="shared" si="10"/>
        <v>86.43934426229508</v>
      </c>
      <c r="AY82" s="264">
        <f t="shared" si="11"/>
        <v>87.181666666666658</v>
      </c>
    </row>
    <row r="83" spans="1:51">
      <c r="A83" s="1" t="str">
        <f t="shared" si="6"/>
        <v>11191</v>
      </c>
      <c r="B83" s="1" t="s">
        <v>3085</v>
      </c>
      <c r="C83" s="255">
        <v>30</v>
      </c>
      <c r="D83" s="255">
        <v>30</v>
      </c>
      <c r="E83" s="256">
        <v>831</v>
      </c>
      <c r="F83" s="256">
        <v>3187</v>
      </c>
      <c r="G83" s="255">
        <v>3.84</v>
      </c>
      <c r="H83" s="255">
        <v>29.11</v>
      </c>
      <c r="I83" s="255">
        <v>29.11</v>
      </c>
      <c r="J83" s="1">
        <v>126</v>
      </c>
      <c r="K83" s="1">
        <v>458</v>
      </c>
      <c r="L83" s="1">
        <v>3.63</v>
      </c>
      <c r="M83" s="1">
        <v>49.25</v>
      </c>
      <c r="N83" s="1">
        <v>49.25</v>
      </c>
      <c r="O83" s="1">
        <v>140</v>
      </c>
      <c r="P83" s="1">
        <v>503</v>
      </c>
      <c r="Q83" s="1">
        <v>3.59</v>
      </c>
      <c r="R83" s="1">
        <v>55.89</v>
      </c>
      <c r="S83" s="1">
        <v>55.89</v>
      </c>
      <c r="T83" s="1">
        <v>181</v>
      </c>
      <c r="U83" s="1">
        <v>695</v>
      </c>
      <c r="V83" s="1">
        <v>3.84</v>
      </c>
      <c r="W83" s="1">
        <v>74.73</v>
      </c>
      <c r="X83" s="1">
        <v>74.73</v>
      </c>
      <c r="Y83" s="1">
        <v>157</v>
      </c>
      <c r="Z83" s="1">
        <v>702</v>
      </c>
      <c r="AA83" s="1">
        <v>4.47</v>
      </c>
      <c r="AB83" s="1">
        <v>75.48</v>
      </c>
      <c r="AC83" s="1">
        <v>75.48</v>
      </c>
      <c r="AD83" s="1">
        <v>115</v>
      </c>
      <c r="AE83" s="1">
        <v>422</v>
      </c>
      <c r="AF83" s="1">
        <v>3.67</v>
      </c>
      <c r="AG83" s="1">
        <v>50.24</v>
      </c>
      <c r="AH83" s="1">
        <v>50.24</v>
      </c>
      <c r="AI83" s="1">
        <v>95</v>
      </c>
      <c r="AJ83" s="1">
        <v>336</v>
      </c>
      <c r="AK83" s="1">
        <v>3.54</v>
      </c>
      <c r="AL83" s="1">
        <v>36.130000000000003</v>
      </c>
      <c r="AM83" s="1">
        <v>36.130000000000003</v>
      </c>
      <c r="AN83" s="1">
        <v>17</v>
      </c>
      <c r="AO83" s="1">
        <v>71</v>
      </c>
      <c r="AP83" s="1">
        <v>4.18</v>
      </c>
      <c r="AQ83" s="1">
        <v>7.89</v>
      </c>
      <c r="AR83" s="1">
        <v>7.89</v>
      </c>
      <c r="AT83" s="262">
        <f t="shared" si="7"/>
        <v>814</v>
      </c>
      <c r="AU83" s="262">
        <f t="shared" si="7"/>
        <v>3116</v>
      </c>
      <c r="AV83" s="263">
        <f t="shared" si="8"/>
        <v>311600</v>
      </c>
      <c r="AW83" s="263">
        <f t="shared" si="9"/>
        <v>5490</v>
      </c>
      <c r="AX83" s="268">
        <f t="shared" si="10"/>
        <v>56.757741347905281</v>
      </c>
      <c r="AY83" s="264">
        <f t="shared" si="11"/>
        <v>56.95333333333334</v>
      </c>
    </row>
    <row r="84" spans="1:51">
      <c r="A84" s="1" t="str">
        <f t="shared" si="6"/>
        <v>11192</v>
      </c>
      <c r="B84" s="1" t="s">
        <v>3086</v>
      </c>
      <c r="C84" s="255">
        <v>158</v>
      </c>
      <c r="D84" s="255">
        <v>158</v>
      </c>
      <c r="E84" s="256">
        <v>6500</v>
      </c>
      <c r="F84" s="256">
        <v>20868</v>
      </c>
      <c r="G84" s="255">
        <v>3.21</v>
      </c>
      <c r="H84" s="255">
        <v>36.19</v>
      </c>
      <c r="I84" s="255">
        <v>36.19</v>
      </c>
      <c r="J84" s="1">
        <v>1077</v>
      </c>
      <c r="K84" s="1">
        <v>3378</v>
      </c>
      <c r="L84" s="1">
        <v>3.14</v>
      </c>
      <c r="M84" s="1">
        <v>68.97</v>
      </c>
      <c r="N84" s="1">
        <v>68.97</v>
      </c>
      <c r="O84" s="1">
        <v>1107</v>
      </c>
      <c r="P84" s="1">
        <v>3610</v>
      </c>
      <c r="Q84" s="1">
        <v>3.26</v>
      </c>
      <c r="R84" s="1">
        <v>76.16</v>
      </c>
      <c r="S84" s="1">
        <v>76.16</v>
      </c>
      <c r="T84" s="1">
        <v>1094</v>
      </c>
      <c r="U84" s="1">
        <v>3550</v>
      </c>
      <c r="V84" s="1">
        <v>3.24</v>
      </c>
      <c r="W84" s="1">
        <v>72.48</v>
      </c>
      <c r="X84" s="1">
        <v>72.48</v>
      </c>
      <c r="Y84" s="1">
        <v>1133</v>
      </c>
      <c r="Z84" s="1">
        <v>3478</v>
      </c>
      <c r="AA84" s="1">
        <v>3.07</v>
      </c>
      <c r="AB84" s="1">
        <v>71.010000000000005</v>
      </c>
      <c r="AC84" s="1">
        <v>71.010000000000005</v>
      </c>
      <c r="AD84" s="1">
        <v>1115</v>
      </c>
      <c r="AE84" s="1">
        <v>3727</v>
      </c>
      <c r="AF84" s="1">
        <v>3.34</v>
      </c>
      <c r="AG84" s="1">
        <v>84.25</v>
      </c>
      <c r="AH84" s="1">
        <v>84.25</v>
      </c>
      <c r="AI84" s="1">
        <v>974</v>
      </c>
      <c r="AJ84" s="1">
        <v>3125</v>
      </c>
      <c r="AK84" s="1">
        <v>3.21</v>
      </c>
      <c r="AL84" s="1">
        <v>63.8</v>
      </c>
      <c r="AM84" s="1">
        <v>63.8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T84" s="262">
        <f t="shared" si="7"/>
        <v>6500</v>
      </c>
      <c r="AU84" s="262">
        <f t="shared" si="7"/>
        <v>20868</v>
      </c>
      <c r="AV84" s="263">
        <f t="shared" si="8"/>
        <v>2086800</v>
      </c>
      <c r="AW84" s="263">
        <f t="shared" si="9"/>
        <v>28914</v>
      </c>
      <c r="AX84" s="268">
        <f t="shared" si="10"/>
        <v>72.172649927370827</v>
      </c>
      <c r="AY84" s="264">
        <f t="shared" si="11"/>
        <v>72.778333333333336</v>
      </c>
    </row>
    <row r="85" spans="1:51">
      <c r="A85" s="1" t="str">
        <f t="shared" si="6"/>
        <v>11193</v>
      </c>
      <c r="B85" s="1" t="s">
        <v>3087</v>
      </c>
      <c r="C85" s="255">
        <v>52</v>
      </c>
      <c r="D85" s="255">
        <v>52</v>
      </c>
      <c r="E85" s="256">
        <v>2338</v>
      </c>
      <c r="F85" s="256">
        <v>6537</v>
      </c>
      <c r="G85" s="255">
        <v>2.8</v>
      </c>
      <c r="H85" s="255">
        <v>34.44</v>
      </c>
      <c r="I85" s="255">
        <v>34.44</v>
      </c>
      <c r="J85" s="1">
        <v>413</v>
      </c>
      <c r="K85" s="1">
        <v>1066</v>
      </c>
      <c r="L85" s="1">
        <v>2.58</v>
      </c>
      <c r="M85" s="1">
        <v>66.13</v>
      </c>
      <c r="N85" s="1">
        <v>66.13</v>
      </c>
      <c r="O85" s="1">
        <v>393</v>
      </c>
      <c r="P85" s="1">
        <v>1111</v>
      </c>
      <c r="Q85" s="1">
        <v>2.83</v>
      </c>
      <c r="R85" s="1">
        <v>71.22</v>
      </c>
      <c r="S85" s="1">
        <v>71.22</v>
      </c>
      <c r="T85" s="1">
        <v>430</v>
      </c>
      <c r="U85" s="1">
        <v>1261</v>
      </c>
      <c r="V85" s="1">
        <v>2.93</v>
      </c>
      <c r="W85" s="1">
        <v>78.23</v>
      </c>
      <c r="X85" s="1">
        <v>78.23</v>
      </c>
      <c r="Y85" s="1">
        <v>461</v>
      </c>
      <c r="Z85" s="1">
        <v>1375</v>
      </c>
      <c r="AA85" s="1">
        <v>2.98</v>
      </c>
      <c r="AB85" s="1">
        <v>85.3</v>
      </c>
      <c r="AC85" s="1">
        <v>85.3</v>
      </c>
      <c r="AD85" s="1">
        <v>340</v>
      </c>
      <c r="AE85" s="1">
        <v>966</v>
      </c>
      <c r="AF85" s="1">
        <v>2.84</v>
      </c>
      <c r="AG85" s="1">
        <v>66.349999999999994</v>
      </c>
      <c r="AH85" s="1">
        <v>66.349999999999994</v>
      </c>
      <c r="AI85" s="1">
        <v>301</v>
      </c>
      <c r="AJ85" s="1">
        <v>758</v>
      </c>
      <c r="AK85" s="1">
        <v>2.52</v>
      </c>
      <c r="AL85" s="1">
        <v>47.02</v>
      </c>
      <c r="AM85" s="1">
        <v>47.02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T85" s="262">
        <f t="shared" si="7"/>
        <v>2338</v>
      </c>
      <c r="AU85" s="262">
        <f t="shared" si="7"/>
        <v>6537</v>
      </c>
      <c r="AV85" s="263">
        <f t="shared" si="8"/>
        <v>653700</v>
      </c>
      <c r="AW85" s="263">
        <f t="shared" si="9"/>
        <v>9516</v>
      </c>
      <c r="AX85" s="268">
        <f t="shared" si="10"/>
        <v>68.694829760403536</v>
      </c>
      <c r="AY85" s="264">
        <f t="shared" si="11"/>
        <v>69.041666666666671</v>
      </c>
    </row>
    <row r="86" spans="1:51">
      <c r="A86" s="1" t="str">
        <f t="shared" si="6"/>
        <v>11194</v>
      </c>
      <c r="B86" s="1" t="s">
        <v>3088</v>
      </c>
      <c r="C86" s="255">
        <v>118</v>
      </c>
      <c r="D86" s="255">
        <v>118</v>
      </c>
      <c r="E86" s="256">
        <v>5443</v>
      </c>
      <c r="F86" s="256">
        <v>19384</v>
      </c>
      <c r="G86" s="255">
        <v>3.56</v>
      </c>
      <c r="H86" s="255">
        <v>45.01</v>
      </c>
      <c r="I86" s="255">
        <v>45.01</v>
      </c>
      <c r="J86" s="1">
        <v>908</v>
      </c>
      <c r="K86" s="1">
        <v>3133</v>
      </c>
      <c r="L86" s="1">
        <v>3.45</v>
      </c>
      <c r="M86" s="1">
        <v>85.65</v>
      </c>
      <c r="N86" s="1">
        <v>85.65</v>
      </c>
      <c r="O86" s="1">
        <v>932</v>
      </c>
      <c r="P86" s="1">
        <v>3227</v>
      </c>
      <c r="Q86" s="1">
        <v>3.46</v>
      </c>
      <c r="R86" s="1">
        <v>91.16</v>
      </c>
      <c r="S86" s="1">
        <v>91.16</v>
      </c>
      <c r="T86" s="1">
        <v>972</v>
      </c>
      <c r="U86" s="1">
        <v>3536</v>
      </c>
      <c r="V86" s="1">
        <v>3.64</v>
      </c>
      <c r="W86" s="1">
        <v>96.66</v>
      </c>
      <c r="X86" s="1">
        <v>96.66</v>
      </c>
      <c r="Y86" s="1">
        <v>952</v>
      </c>
      <c r="Z86" s="1">
        <v>3460</v>
      </c>
      <c r="AA86" s="1">
        <v>3.63</v>
      </c>
      <c r="AB86" s="1">
        <v>94.59</v>
      </c>
      <c r="AC86" s="1">
        <v>94.59</v>
      </c>
      <c r="AD86" s="1">
        <v>889</v>
      </c>
      <c r="AE86" s="1">
        <v>3130</v>
      </c>
      <c r="AF86" s="1">
        <v>3.52</v>
      </c>
      <c r="AG86" s="1">
        <v>94.73</v>
      </c>
      <c r="AH86" s="1">
        <v>94.73</v>
      </c>
      <c r="AI86" s="1">
        <v>790</v>
      </c>
      <c r="AJ86" s="1">
        <v>2898</v>
      </c>
      <c r="AK86" s="1">
        <v>3.67</v>
      </c>
      <c r="AL86" s="1">
        <v>79.22</v>
      </c>
      <c r="AM86" s="1">
        <v>79.22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T86" s="262">
        <f t="shared" si="7"/>
        <v>5443</v>
      </c>
      <c r="AU86" s="262">
        <f t="shared" si="7"/>
        <v>19384</v>
      </c>
      <c r="AV86" s="263">
        <f t="shared" si="8"/>
        <v>1938400</v>
      </c>
      <c r="AW86" s="263">
        <f t="shared" si="9"/>
        <v>21594</v>
      </c>
      <c r="AX86" s="268">
        <f t="shared" si="10"/>
        <v>89.765675650643701</v>
      </c>
      <c r="AY86" s="264">
        <f t="shared" si="11"/>
        <v>90.335000000000022</v>
      </c>
    </row>
    <row r="87" spans="1:51">
      <c r="A87" s="1" t="str">
        <f t="shared" si="6"/>
        <v>11195</v>
      </c>
      <c r="B87" s="1" t="s">
        <v>3089</v>
      </c>
      <c r="C87" s="255">
        <v>65</v>
      </c>
      <c r="D87" s="255">
        <v>65</v>
      </c>
      <c r="E87" s="256">
        <v>2891</v>
      </c>
      <c r="F87" s="256">
        <v>10803</v>
      </c>
      <c r="G87" s="255">
        <v>3.74</v>
      </c>
      <c r="H87" s="255">
        <v>45.53</v>
      </c>
      <c r="I87" s="255">
        <v>45.53</v>
      </c>
      <c r="J87" s="1">
        <v>574</v>
      </c>
      <c r="K87" s="1">
        <v>2142</v>
      </c>
      <c r="L87" s="1">
        <v>3.73</v>
      </c>
      <c r="M87" s="1">
        <v>106.3</v>
      </c>
      <c r="N87" s="1">
        <v>106.3</v>
      </c>
      <c r="O87" s="1">
        <v>541</v>
      </c>
      <c r="P87" s="1">
        <v>1887</v>
      </c>
      <c r="Q87" s="1">
        <v>3.49</v>
      </c>
      <c r="R87" s="1">
        <v>96.77</v>
      </c>
      <c r="S87" s="1">
        <v>96.77</v>
      </c>
      <c r="T87" s="1">
        <v>478</v>
      </c>
      <c r="U87" s="1">
        <v>1804</v>
      </c>
      <c r="V87" s="1">
        <v>3.77</v>
      </c>
      <c r="W87" s="1">
        <v>89.53</v>
      </c>
      <c r="X87" s="1">
        <v>89.53</v>
      </c>
      <c r="Y87" s="1">
        <v>436</v>
      </c>
      <c r="Z87" s="1">
        <v>1680</v>
      </c>
      <c r="AA87" s="1">
        <v>3.85</v>
      </c>
      <c r="AB87" s="1">
        <v>83.37</v>
      </c>
      <c r="AC87" s="1">
        <v>83.37</v>
      </c>
      <c r="AD87" s="1">
        <v>439</v>
      </c>
      <c r="AE87" s="1">
        <v>1681</v>
      </c>
      <c r="AF87" s="1">
        <v>3.83</v>
      </c>
      <c r="AG87" s="1">
        <v>92.36</v>
      </c>
      <c r="AH87" s="1">
        <v>92.36</v>
      </c>
      <c r="AI87" s="1">
        <v>423</v>
      </c>
      <c r="AJ87" s="1">
        <v>1609</v>
      </c>
      <c r="AK87" s="1">
        <v>3.8</v>
      </c>
      <c r="AL87" s="1">
        <v>79.849999999999994</v>
      </c>
      <c r="AM87" s="1">
        <v>79.849999999999994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T87" s="262">
        <f t="shared" si="7"/>
        <v>2891</v>
      </c>
      <c r="AU87" s="262">
        <f t="shared" si="7"/>
        <v>10803</v>
      </c>
      <c r="AV87" s="263">
        <f t="shared" si="8"/>
        <v>1080300</v>
      </c>
      <c r="AW87" s="263">
        <f t="shared" si="9"/>
        <v>11895</v>
      </c>
      <c r="AX87" s="268">
        <f t="shared" si="10"/>
        <v>90.819672131147541</v>
      </c>
      <c r="AY87" s="264">
        <f t="shared" si="11"/>
        <v>91.363333333333344</v>
      </c>
    </row>
    <row r="88" spans="1:51">
      <c r="A88" s="1" t="str">
        <f t="shared" si="6"/>
        <v>11196</v>
      </c>
      <c r="B88" s="1" t="s">
        <v>3090</v>
      </c>
      <c r="C88" s="255">
        <v>64</v>
      </c>
      <c r="D88" s="255">
        <v>64</v>
      </c>
      <c r="E88" s="256">
        <v>2753</v>
      </c>
      <c r="F88" s="256">
        <v>10099</v>
      </c>
      <c r="G88" s="255">
        <v>3.67</v>
      </c>
      <c r="H88" s="255">
        <v>43.23</v>
      </c>
      <c r="I88" s="255">
        <v>43.23</v>
      </c>
      <c r="J88" s="1">
        <v>500</v>
      </c>
      <c r="K88" s="1">
        <v>1764</v>
      </c>
      <c r="L88" s="1">
        <v>3.53</v>
      </c>
      <c r="M88" s="1">
        <v>88.91</v>
      </c>
      <c r="N88" s="1">
        <v>88.91</v>
      </c>
      <c r="O88" s="1">
        <v>429</v>
      </c>
      <c r="P88" s="1">
        <v>1661</v>
      </c>
      <c r="Q88" s="1">
        <v>3.87</v>
      </c>
      <c r="R88" s="1">
        <v>86.51</v>
      </c>
      <c r="S88" s="1">
        <v>86.51</v>
      </c>
      <c r="T88" s="1">
        <v>457</v>
      </c>
      <c r="U88" s="1">
        <v>1704</v>
      </c>
      <c r="V88" s="1">
        <v>3.73</v>
      </c>
      <c r="W88" s="1">
        <v>85.89</v>
      </c>
      <c r="X88" s="1">
        <v>85.89</v>
      </c>
      <c r="Y88" s="1">
        <v>495</v>
      </c>
      <c r="Z88" s="1">
        <v>1831</v>
      </c>
      <c r="AA88" s="1">
        <v>3.7</v>
      </c>
      <c r="AB88" s="1">
        <v>92.29</v>
      </c>
      <c r="AC88" s="1">
        <v>92.29</v>
      </c>
      <c r="AD88" s="1">
        <v>455</v>
      </c>
      <c r="AE88" s="1">
        <v>1617</v>
      </c>
      <c r="AF88" s="1">
        <v>3.55</v>
      </c>
      <c r="AG88" s="1">
        <v>90.23</v>
      </c>
      <c r="AH88" s="1">
        <v>90.23</v>
      </c>
      <c r="AI88" s="1">
        <v>417</v>
      </c>
      <c r="AJ88" s="1">
        <v>1522</v>
      </c>
      <c r="AK88" s="1">
        <v>3.65</v>
      </c>
      <c r="AL88" s="1">
        <v>76.709999999999994</v>
      </c>
      <c r="AM88" s="1">
        <v>76.709999999999994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T88" s="262">
        <f t="shared" si="7"/>
        <v>2753</v>
      </c>
      <c r="AU88" s="262">
        <f t="shared" si="7"/>
        <v>10099</v>
      </c>
      <c r="AV88" s="263">
        <f t="shared" si="8"/>
        <v>1009900</v>
      </c>
      <c r="AW88" s="263">
        <f t="shared" si="9"/>
        <v>11712</v>
      </c>
      <c r="AX88" s="268">
        <f t="shared" si="10"/>
        <v>86.227800546448094</v>
      </c>
      <c r="AY88" s="264">
        <f t="shared" si="11"/>
        <v>86.756666666666675</v>
      </c>
    </row>
    <row r="89" spans="1:51">
      <c r="A89" s="1" t="str">
        <f t="shared" si="6"/>
        <v>11197</v>
      </c>
      <c r="B89" s="1" t="s">
        <v>3091</v>
      </c>
      <c r="C89" s="255">
        <v>60</v>
      </c>
      <c r="D89" s="255">
        <v>60</v>
      </c>
      <c r="E89" s="256">
        <v>1891</v>
      </c>
      <c r="F89" s="256">
        <v>7099</v>
      </c>
      <c r="G89" s="255">
        <v>3.75</v>
      </c>
      <c r="H89" s="255">
        <v>32.42</v>
      </c>
      <c r="I89" s="255">
        <v>32.42</v>
      </c>
      <c r="J89" s="1">
        <v>343</v>
      </c>
      <c r="K89" s="1">
        <v>1291</v>
      </c>
      <c r="L89" s="1">
        <v>3.76</v>
      </c>
      <c r="M89" s="1">
        <v>69.41</v>
      </c>
      <c r="N89" s="1">
        <v>69.41</v>
      </c>
      <c r="O89" s="1">
        <v>312</v>
      </c>
      <c r="P89" s="1">
        <v>1148</v>
      </c>
      <c r="Q89" s="1">
        <v>3.68</v>
      </c>
      <c r="R89" s="1">
        <v>63.78</v>
      </c>
      <c r="S89" s="1">
        <v>63.78</v>
      </c>
      <c r="T89" s="1">
        <v>311</v>
      </c>
      <c r="U89" s="1">
        <v>1159</v>
      </c>
      <c r="V89" s="1">
        <v>3.73</v>
      </c>
      <c r="W89" s="1">
        <v>62.31</v>
      </c>
      <c r="X89" s="1">
        <v>62.31</v>
      </c>
      <c r="Y89" s="1">
        <v>349</v>
      </c>
      <c r="Z89" s="1">
        <v>1270</v>
      </c>
      <c r="AA89" s="1">
        <v>3.64</v>
      </c>
      <c r="AB89" s="1">
        <v>68.28</v>
      </c>
      <c r="AC89" s="1">
        <v>68.28</v>
      </c>
      <c r="AD89" s="1">
        <v>280</v>
      </c>
      <c r="AE89" s="1">
        <v>1155</v>
      </c>
      <c r="AF89" s="1">
        <v>4.13</v>
      </c>
      <c r="AG89" s="1">
        <v>68.75</v>
      </c>
      <c r="AH89" s="1">
        <v>68.75</v>
      </c>
      <c r="AI89" s="1">
        <v>296</v>
      </c>
      <c r="AJ89" s="1">
        <v>1076</v>
      </c>
      <c r="AK89" s="1">
        <v>3.64</v>
      </c>
      <c r="AL89" s="1">
        <v>57.85</v>
      </c>
      <c r="AM89" s="1">
        <v>57.85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T89" s="262">
        <f t="shared" si="7"/>
        <v>1891</v>
      </c>
      <c r="AU89" s="262">
        <f t="shared" si="7"/>
        <v>7099</v>
      </c>
      <c r="AV89" s="263">
        <f t="shared" si="8"/>
        <v>709900</v>
      </c>
      <c r="AW89" s="263">
        <f t="shared" si="9"/>
        <v>10980</v>
      </c>
      <c r="AX89" s="268">
        <f t="shared" si="10"/>
        <v>64.653916211293264</v>
      </c>
      <c r="AY89" s="264">
        <f t="shared" si="11"/>
        <v>65.063333333333333</v>
      </c>
    </row>
    <row r="90" spans="1:51">
      <c r="A90" s="1" t="str">
        <f t="shared" si="6"/>
        <v>11198</v>
      </c>
      <c r="B90" s="1" t="s">
        <v>3092</v>
      </c>
      <c r="C90" s="255">
        <v>30</v>
      </c>
      <c r="D90" s="255">
        <v>30</v>
      </c>
      <c r="E90" s="256">
        <v>1466</v>
      </c>
      <c r="F90" s="256">
        <v>4115</v>
      </c>
      <c r="G90" s="255">
        <v>2.81</v>
      </c>
      <c r="H90" s="255">
        <v>37.58</v>
      </c>
      <c r="I90" s="255">
        <v>37.58</v>
      </c>
      <c r="J90" s="1">
        <v>260</v>
      </c>
      <c r="K90" s="1">
        <v>677</v>
      </c>
      <c r="L90" s="1">
        <v>2.6</v>
      </c>
      <c r="M90" s="1">
        <v>72.8</v>
      </c>
      <c r="N90" s="1">
        <v>72.8</v>
      </c>
      <c r="O90" s="1">
        <v>210</v>
      </c>
      <c r="P90" s="1">
        <v>567</v>
      </c>
      <c r="Q90" s="1">
        <v>2.7</v>
      </c>
      <c r="R90" s="1">
        <v>63</v>
      </c>
      <c r="S90" s="1">
        <v>63</v>
      </c>
      <c r="T90" s="1">
        <v>270</v>
      </c>
      <c r="U90" s="1">
        <v>815</v>
      </c>
      <c r="V90" s="1">
        <v>3.02</v>
      </c>
      <c r="W90" s="1">
        <v>87.63</v>
      </c>
      <c r="X90" s="1">
        <v>87.63</v>
      </c>
      <c r="Y90" s="1">
        <v>270</v>
      </c>
      <c r="Z90" s="1">
        <v>756</v>
      </c>
      <c r="AA90" s="1">
        <v>2.8</v>
      </c>
      <c r="AB90" s="1">
        <v>81.290000000000006</v>
      </c>
      <c r="AC90" s="1">
        <v>81.290000000000006</v>
      </c>
      <c r="AD90" s="1">
        <v>254</v>
      </c>
      <c r="AE90" s="1">
        <v>766</v>
      </c>
      <c r="AF90" s="1">
        <v>3.02</v>
      </c>
      <c r="AG90" s="1">
        <v>91.19</v>
      </c>
      <c r="AH90" s="1">
        <v>91.19</v>
      </c>
      <c r="AI90" s="1">
        <v>202</v>
      </c>
      <c r="AJ90" s="1">
        <v>534</v>
      </c>
      <c r="AK90" s="1">
        <v>2.64</v>
      </c>
      <c r="AL90" s="1">
        <v>57.42</v>
      </c>
      <c r="AM90" s="1">
        <v>57.42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T90" s="262">
        <f t="shared" si="7"/>
        <v>1466</v>
      </c>
      <c r="AU90" s="262">
        <f t="shared" si="7"/>
        <v>4115</v>
      </c>
      <c r="AV90" s="263">
        <f t="shared" si="8"/>
        <v>411500</v>
      </c>
      <c r="AW90" s="263">
        <f t="shared" si="9"/>
        <v>5490</v>
      </c>
      <c r="AX90" s="268">
        <f t="shared" si="10"/>
        <v>74.954462659380695</v>
      </c>
      <c r="AY90" s="264">
        <f t="shared" si="11"/>
        <v>75.555000000000007</v>
      </c>
    </row>
    <row r="91" spans="1:51">
      <c r="A91" s="1" t="str">
        <f t="shared" si="6"/>
        <v>11199</v>
      </c>
      <c r="B91" s="1" t="s">
        <v>3093</v>
      </c>
      <c r="C91" s="255">
        <v>41</v>
      </c>
      <c r="D91" s="255">
        <v>41</v>
      </c>
      <c r="E91" s="256">
        <v>1193</v>
      </c>
      <c r="F91" s="256">
        <v>4355</v>
      </c>
      <c r="G91" s="255">
        <v>3.65</v>
      </c>
      <c r="H91" s="255">
        <v>29.1</v>
      </c>
      <c r="I91" s="255">
        <v>29.1</v>
      </c>
      <c r="J91" s="1">
        <v>209</v>
      </c>
      <c r="K91" s="1">
        <v>788</v>
      </c>
      <c r="L91" s="1">
        <v>3.77</v>
      </c>
      <c r="M91" s="1">
        <v>62</v>
      </c>
      <c r="N91" s="1">
        <v>62</v>
      </c>
      <c r="O91" s="1">
        <v>202</v>
      </c>
      <c r="P91" s="1">
        <v>751</v>
      </c>
      <c r="Q91" s="1">
        <v>3.72</v>
      </c>
      <c r="R91" s="1">
        <v>61.06</v>
      </c>
      <c r="S91" s="1">
        <v>61.06</v>
      </c>
      <c r="T91" s="1">
        <v>214</v>
      </c>
      <c r="U91" s="1">
        <v>768</v>
      </c>
      <c r="V91" s="1">
        <v>3.59</v>
      </c>
      <c r="W91" s="1">
        <v>60.42</v>
      </c>
      <c r="X91" s="1">
        <v>60.42</v>
      </c>
      <c r="Y91" s="1">
        <v>220</v>
      </c>
      <c r="Z91" s="1">
        <v>823</v>
      </c>
      <c r="AA91" s="1">
        <v>3.74</v>
      </c>
      <c r="AB91" s="1">
        <v>64.75</v>
      </c>
      <c r="AC91" s="1">
        <v>64.75</v>
      </c>
      <c r="AD91" s="1">
        <v>166</v>
      </c>
      <c r="AE91" s="1">
        <v>663</v>
      </c>
      <c r="AF91" s="1">
        <v>3.99</v>
      </c>
      <c r="AG91" s="1">
        <v>57.75</v>
      </c>
      <c r="AH91" s="1">
        <v>57.75</v>
      </c>
      <c r="AI91" s="1">
        <v>182</v>
      </c>
      <c r="AJ91" s="1">
        <v>562</v>
      </c>
      <c r="AK91" s="1">
        <v>3.09</v>
      </c>
      <c r="AL91" s="1">
        <v>44.22</v>
      </c>
      <c r="AM91" s="1">
        <v>44.22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T91" s="262">
        <f t="shared" si="7"/>
        <v>1193</v>
      </c>
      <c r="AU91" s="262">
        <f t="shared" si="7"/>
        <v>4355</v>
      </c>
      <c r="AV91" s="263">
        <f t="shared" si="8"/>
        <v>435500</v>
      </c>
      <c r="AW91" s="263">
        <f t="shared" si="9"/>
        <v>7503</v>
      </c>
      <c r="AX91" s="268">
        <f t="shared" si="10"/>
        <v>58.043449286951883</v>
      </c>
      <c r="AY91" s="264">
        <f t="shared" si="11"/>
        <v>58.366666666666674</v>
      </c>
    </row>
    <row r="92" spans="1:51">
      <c r="A92" s="1" t="str">
        <f t="shared" si="6"/>
        <v>11200</v>
      </c>
      <c r="B92" s="1" t="s">
        <v>3094</v>
      </c>
      <c r="C92" s="255">
        <v>30</v>
      </c>
      <c r="D92" s="255">
        <v>30</v>
      </c>
      <c r="E92" s="256">
        <v>2773</v>
      </c>
      <c r="F92" s="256">
        <v>7638</v>
      </c>
      <c r="G92" s="255">
        <v>2.75</v>
      </c>
      <c r="H92" s="255">
        <v>69.75</v>
      </c>
      <c r="I92" s="255">
        <v>69.75</v>
      </c>
      <c r="J92" s="1">
        <v>482</v>
      </c>
      <c r="K92" s="1">
        <v>1166</v>
      </c>
      <c r="L92" s="1">
        <v>2.42</v>
      </c>
      <c r="M92" s="1">
        <v>125.38</v>
      </c>
      <c r="N92" s="1">
        <v>125.38</v>
      </c>
      <c r="O92" s="1">
        <v>482</v>
      </c>
      <c r="P92" s="1">
        <v>1316</v>
      </c>
      <c r="Q92" s="1">
        <v>2.73</v>
      </c>
      <c r="R92" s="1">
        <v>146.22</v>
      </c>
      <c r="S92" s="1">
        <v>146.22</v>
      </c>
      <c r="T92" s="1">
        <v>376</v>
      </c>
      <c r="U92" s="1">
        <v>1082</v>
      </c>
      <c r="V92" s="1">
        <v>2.88</v>
      </c>
      <c r="W92" s="1">
        <v>116.34</v>
      </c>
      <c r="X92" s="1">
        <v>116.34</v>
      </c>
      <c r="Y92" s="1">
        <v>435</v>
      </c>
      <c r="Z92" s="1">
        <v>1210</v>
      </c>
      <c r="AA92" s="1">
        <v>2.78</v>
      </c>
      <c r="AB92" s="1">
        <v>130.11000000000001</v>
      </c>
      <c r="AC92" s="1">
        <v>130.11000000000001</v>
      </c>
      <c r="AD92" s="1">
        <v>435</v>
      </c>
      <c r="AE92" s="1">
        <v>1163</v>
      </c>
      <c r="AF92" s="1">
        <v>2.67</v>
      </c>
      <c r="AG92" s="1">
        <v>138.44999999999999</v>
      </c>
      <c r="AH92" s="1">
        <v>138.44999999999999</v>
      </c>
      <c r="AI92" s="1">
        <v>395</v>
      </c>
      <c r="AJ92" s="1">
        <v>1164</v>
      </c>
      <c r="AK92" s="1">
        <v>2.95</v>
      </c>
      <c r="AL92" s="1">
        <v>125.16</v>
      </c>
      <c r="AM92" s="1">
        <v>125.16</v>
      </c>
      <c r="AN92" s="1">
        <v>168</v>
      </c>
      <c r="AO92" s="1">
        <v>537</v>
      </c>
      <c r="AP92" s="1">
        <v>3.2</v>
      </c>
      <c r="AQ92" s="1">
        <v>59.67</v>
      </c>
      <c r="AR92" s="1">
        <v>59.67</v>
      </c>
      <c r="AT92" s="262">
        <f t="shared" si="7"/>
        <v>2605</v>
      </c>
      <c r="AU92" s="262">
        <f t="shared" si="7"/>
        <v>7101</v>
      </c>
      <c r="AV92" s="263">
        <f t="shared" si="8"/>
        <v>710100</v>
      </c>
      <c r="AW92" s="263">
        <f t="shared" si="9"/>
        <v>5490</v>
      </c>
      <c r="AX92" s="268">
        <f t="shared" si="10"/>
        <v>129.34426229508196</v>
      </c>
      <c r="AY92" s="264">
        <f t="shared" si="11"/>
        <v>130.27666666666667</v>
      </c>
    </row>
    <row r="93" spans="1:51">
      <c r="A93" s="1" t="str">
        <f t="shared" si="6"/>
        <v>11201</v>
      </c>
      <c r="B93" s="1" t="s">
        <v>3095</v>
      </c>
      <c r="C93" s="255">
        <v>30</v>
      </c>
      <c r="D93" s="255">
        <v>30</v>
      </c>
      <c r="E93" s="256">
        <v>2037</v>
      </c>
      <c r="F93" s="256">
        <v>3860</v>
      </c>
      <c r="G93" s="255">
        <v>1.89</v>
      </c>
      <c r="H93" s="255">
        <v>35.25</v>
      </c>
      <c r="I93" s="255">
        <v>35.25</v>
      </c>
      <c r="J93" s="1">
        <v>384</v>
      </c>
      <c r="K93" s="1">
        <v>748</v>
      </c>
      <c r="L93" s="1">
        <v>1.95</v>
      </c>
      <c r="M93" s="1">
        <v>80.430000000000007</v>
      </c>
      <c r="N93" s="1">
        <v>80.430000000000007</v>
      </c>
      <c r="O93" s="1">
        <v>327</v>
      </c>
      <c r="P93" s="1">
        <v>651</v>
      </c>
      <c r="Q93" s="1">
        <v>1.99</v>
      </c>
      <c r="R93" s="1">
        <v>72.33</v>
      </c>
      <c r="S93" s="1">
        <v>72.33</v>
      </c>
      <c r="T93" s="1">
        <v>354</v>
      </c>
      <c r="U93" s="1">
        <v>650</v>
      </c>
      <c r="V93" s="1">
        <v>1.84</v>
      </c>
      <c r="W93" s="1">
        <v>69.89</v>
      </c>
      <c r="X93" s="1">
        <v>69.89</v>
      </c>
      <c r="Y93" s="1">
        <v>347</v>
      </c>
      <c r="Z93" s="1">
        <v>726</v>
      </c>
      <c r="AA93" s="1">
        <v>2.09</v>
      </c>
      <c r="AB93" s="1">
        <v>78.06</v>
      </c>
      <c r="AC93" s="1">
        <v>78.06</v>
      </c>
      <c r="AD93" s="1">
        <v>308</v>
      </c>
      <c r="AE93" s="1">
        <v>559</v>
      </c>
      <c r="AF93" s="1">
        <v>1.81</v>
      </c>
      <c r="AG93" s="1">
        <v>66.55</v>
      </c>
      <c r="AH93" s="1">
        <v>66.55</v>
      </c>
      <c r="AI93" s="1">
        <v>317</v>
      </c>
      <c r="AJ93" s="1">
        <v>526</v>
      </c>
      <c r="AK93" s="1">
        <v>1.66</v>
      </c>
      <c r="AL93" s="1">
        <v>56.56</v>
      </c>
      <c r="AM93" s="1">
        <v>56.56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T93" s="262">
        <f t="shared" si="7"/>
        <v>2037</v>
      </c>
      <c r="AU93" s="262">
        <f t="shared" si="7"/>
        <v>3860</v>
      </c>
      <c r="AV93" s="263">
        <f t="shared" si="8"/>
        <v>386000</v>
      </c>
      <c r="AW93" s="263">
        <f t="shared" si="9"/>
        <v>5490</v>
      </c>
      <c r="AX93" s="268">
        <f t="shared" si="10"/>
        <v>70.309653916211289</v>
      </c>
      <c r="AY93" s="264">
        <f t="shared" si="11"/>
        <v>70.63666666666667</v>
      </c>
    </row>
    <row r="94" spans="1:51">
      <c r="A94" s="1" t="str">
        <f t="shared" si="6"/>
        <v>11202</v>
      </c>
      <c r="B94" s="1" t="s">
        <v>3096</v>
      </c>
      <c r="C94" s="255">
        <v>30</v>
      </c>
      <c r="D94" s="255">
        <v>30</v>
      </c>
      <c r="E94" s="256">
        <v>881</v>
      </c>
      <c r="F94" s="256">
        <v>2895</v>
      </c>
      <c r="G94" s="255">
        <v>3.29</v>
      </c>
      <c r="H94" s="255">
        <v>26.44</v>
      </c>
      <c r="I94" s="255">
        <v>26.44</v>
      </c>
      <c r="J94" s="1">
        <v>122</v>
      </c>
      <c r="K94" s="1">
        <v>404</v>
      </c>
      <c r="L94" s="1">
        <v>3.31</v>
      </c>
      <c r="M94" s="1">
        <v>43.44</v>
      </c>
      <c r="N94" s="1">
        <v>43.44</v>
      </c>
      <c r="O94" s="1">
        <v>136</v>
      </c>
      <c r="P94" s="1">
        <v>499</v>
      </c>
      <c r="Q94" s="1">
        <v>3.67</v>
      </c>
      <c r="R94" s="1">
        <v>55.44</v>
      </c>
      <c r="S94" s="1">
        <v>55.44</v>
      </c>
      <c r="T94" s="1">
        <v>154</v>
      </c>
      <c r="U94" s="1">
        <v>447</v>
      </c>
      <c r="V94" s="1">
        <v>2.9</v>
      </c>
      <c r="W94" s="1">
        <v>48.06</v>
      </c>
      <c r="X94" s="1">
        <v>48.06</v>
      </c>
      <c r="Y94" s="1">
        <v>186</v>
      </c>
      <c r="Z94" s="1">
        <v>536</v>
      </c>
      <c r="AA94" s="1">
        <v>2.88</v>
      </c>
      <c r="AB94" s="1">
        <v>57.63</v>
      </c>
      <c r="AC94" s="1">
        <v>57.63</v>
      </c>
      <c r="AD94" s="1">
        <v>123</v>
      </c>
      <c r="AE94" s="1">
        <v>449</v>
      </c>
      <c r="AF94" s="1">
        <v>3.65</v>
      </c>
      <c r="AG94" s="1">
        <v>53.45</v>
      </c>
      <c r="AH94" s="1">
        <v>53.45</v>
      </c>
      <c r="AI94" s="1">
        <v>160</v>
      </c>
      <c r="AJ94" s="1">
        <v>560</v>
      </c>
      <c r="AK94" s="1">
        <v>3.5</v>
      </c>
      <c r="AL94" s="1">
        <v>60.22</v>
      </c>
      <c r="AM94" s="1">
        <v>60.22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T94" s="262">
        <f t="shared" si="7"/>
        <v>881</v>
      </c>
      <c r="AU94" s="262">
        <f t="shared" si="7"/>
        <v>2895</v>
      </c>
      <c r="AV94" s="263">
        <f t="shared" si="8"/>
        <v>289500</v>
      </c>
      <c r="AW94" s="263">
        <f t="shared" si="9"/>
        <v>5490</v>
      </c>
      <c r="AX94" s="268">
        <f t="shared" si="10"/>
        <v>52.732240437158467</v>
      </c>
      <c r="AY94" s="264">
        <f t="shared" si="11"/>
        <v>53.04</v>
      </c>
    </row>
    <row r="95" spans="1:51">
      <c r="A95" s="1" t="str">
        <f t="shared" si="6"/>
        <v>11454</v>
      </c>
      <c r="B95" s="1" t="s">
        <v>3097</v>
      </c>
      <c r="C95" s="255">
        <v>68</v>
      </c>
      <c r="D95" s="255">
        <v>68</v>
      </c>
      <c r="E95" s="256">
        <v>2014</v>
      </c>
      <c r="F95" s="256">
        <v>7638</v>
      </c>
      <c r="G95" s="255">
        <v>3.79</v>
      </c>
      <c r="H95" s="255">
        <v>30.77</v>
      </c>
      <c r="I95" s="255">
        <v>30.77</v>
      </c>
      <c r="J95" s="1">
        <v>454</v>
      </c>
      <c r="K95" s="1">
        <v>1534</v>
      </c>
      <c r="L95" s="1">
        <v>3.38</v>
      </c>
      <c r="M95" s="1">
        <v>72.77</v>
      </c>
      <c r="N95" s="1">
        <v>72.77</v>
      </c>
      <c r="O95" s="1">
        <v>412</v>
      </c>
      <c r="P95" s="1">
        <v>1477</v>
      </c>
      <c r="Q95" s="1">
        <v>3.58</v>
      </c>
      <c r="R95" s="1">
        <v>72.400000000000006</v>
      </c>
      <c r="S95" s="1">
        <v>72.400000000000006</v>
      </c>
      <c r="T95" s="1">
        <v>413</v>
      </c>
      <c r="U95" s="1">
        <v>1634</v>
      </c>
      <c r="V95" s="1">
        <v>3.96</v>
      </c>
      <c r="W95" s="1">
        <v>77.510000000000005</v>
      </c>
      <c r="X95" s="1">
        <v>77.510000000000005</v>
      </c>
      <c r="Y95" s="1">
        <v>389</v>
      </c>
      <c r="Z95" s="1">
        <v>1509</v>
      </c>
      <c r="AA95" s="1">
        <v>3.88</v>
      </c>
      <c r="AB95" s="1">
        <v>71.58</v>
      </c>
      <c r="AC95" s="1">
        <v>71.58</v>
      </c>
      <c r="AD95" s="1">
        <v>174</v>
      </c>
      <c r="AE95" s="1">
        <v>795</v>
      </c>
      <c r="AF95" s="1">
        <v>4.57</v>
      </c>
      <c r="AG95" s="1">
        <v>41.75</v>
      </c>
      <c r="AH95" s="1">
        <v>41.75</v>
      </c>
      <c r="AI95" s="1">
        <v>171</v>
      </c>
      <c r="AJ95" s="1">
        <v>687</v>
      </c>
      <c r="AK95" s="1">
        <v>4.0199999999999996</v>
      </c>
      <c r="AL95" s="1">
        <v>32.590000000000003</v>
      </c>
      <c r="AM95" s="1">
        <v>32.590000000000003</v>
      </c>
      <c r="AN95" s="1">
        <v>1</v>
      </c>
      <c r="AO95" s="1">
        <v>2</v>
      </c>
      <c r="AP95" s="1">
        <v>2</v>
      </c>
      <c r="AQ95" s="1">
        <v>0.1</v>
      </c>
      <c r="AR95" s="1">
        <v>0.1</v>
      </c>
      <c r="AT95" s="262">
        <f t="shared" si="7"/>
        <v>2013</v>
      </c>
      <c r="AU95" s="262">
        <f t="shared" si="7"/>
        <v>7636</v>
      </c>
      <c r="AV95" s="263">
        <f t="shared" si="8"/>
        <v>763600</v>
      </c>
      <c r="AW95" s="263">
        <f t="shared" si="9"/>
        <v>12444</v>
      </c>
      <c r="AX95" s="268">
        <f t="shared" si="10"/>
        <v>61.362905818064931</v>
      </c>
      <c r="AY95" s="264">
        <f t="shared" si="11"/>
        <v>61.433333333333337</v>
      </c>
    </row>
    <row r="96" spans="1:51">
      <c r="A96" s="1" t="str">
        <f t="shared" si="6"/>
        <v>15012</v>
      </c>
      <c r="B96" s="1" t="s">
        <v>3098</v>
      </c>
      <c r="C96" s="255">
        <v>43</v>
      </c>
      <c r="D96" s="255">
        <v>43</v>
      </c>
      <c r="E96" s="256">
        <v>1455</v>
      </c>
      <c r="F96" s="256">
        <v>4577</v>
      </c>
      <c r="G96" s="255">
        <v>3.15</v>
      </c>
      <c r="H96" s="255">
        <v>29.16</v>
      </c>
      <c r="I96" s="255">
        <v>29.16</v>
      </c>
      <c r="J96" s="1">
        <v>242</v>
      </c>
      <c r="K96" s="1">
        <v>773</v>
      </c>
      <c r="L96" s="1">
        <v>3.19</v>
      </c>
      <c r="M96" s="1">
        <v>57.99</v>
      </c>
      <c r="N96" s="1">
        <v>57.99</v>
      </c>
      <c r="O96" s="1">
        <v>265</v>
      </c>
      <c r="P96" s="1">
        <v>770</v>
      </c>
      <c r="Q96" s="1">
        <v>2.91</v>
      </c>
      <c r="R96" s="1">
        <v>59.69</v>
      </c>
      <c r="S96" s="1">
        <v>59.69</v>
      </c>
      <c r="T96" s="1">
        <v>239</v>
      </c>
      <c r="U96" s="1">
        <v>687</v>
      </c>
      <c r="V96" s="1">
        <v>2.87</v>
      </c>
      <c r="W96" s="1">
        <v>51.54</v>
      </c>
      <c r="X96" s="1">
        <v>51.54</v>
      </c>
      <c r="Y96" s="1">
        <v>272</v>
      </c>
      <c r="Z96" s="1">
        <v>875</v>
      </c>
      <c r="AA96" s="1">
        <v>3.22</v>
      </c>
      <c r="AB96" s="1">
        <v>65.64</v>
      </c>
      <c r="AC96" s="1">
        <v>65.64</v>
      </c>
      <c r="AD96" s="1">
        <v>226</v>
      </c>
      <c r="AE96" s="1">
        <v>768</v>
      </c>
      <c r="AF96" s="1">
        <v>3.4</v>
      </c>
      <c r="AG96" s="1">
        <v>63.79</v>
      </c>
      <c r="AH96" s="1">
        <v>63.79</v>
      </c>
      <c r="AI96" s="1">
        <v>211</v>
      </c>
      <c r="AJ96" s="1">
        <v>704</v>
      </c>
      <c r="AK96" s="1">
        <v>3.34</v>
      </c>
      <c r="AL96" s="1">
        <v>52.81</v>
      </c>
      <c r="AM96" s="1">
        <v>52.81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T96" s="262">
        <f t="shared" si="7"/>
        <v>1455</v>
      </c>
      <c r="AU96" s="262">
        <f t="shared" si="7"/>
        <v>4577</v>
      </c>
      <c r="AV96" s="263">
        <f t="shared" si="8"/>
        <v>457700</v>
      </c>
      <c r="AW96" s="263">
        <f t="shared" si="9"/>
        <v>7869</v>
      </c>
      <c r="AX96" s="268">
        <f t="shared" si="10"/>
        <v>58.164951073834033</v>
      </c>
      <c r="AY96" s="264">
        <f t="shared" si="11"/>
        <v>58.576666666666675</v>
      </c>
    </row>
    <row r="97" spans="1:51">
      <c r="A97" s="1" t="str">
        <f t="shared" si="6"/>
        <v>28823</v>
      </c>
      <c r="B97" s="1" t="s">
        <v>3099</v>
      </c>
      <c r="C97" s="255">
        <v>0</v>
      </c>
      <c r="D97" s="255">
        <v>0</v>
      </c>
      <c r="E97" s="256">
        <v>0</v>
      </c>
      <c r="F97" s="256">
        <v>0</v>
      </c>
      <c r="G97" s="255">
        <v>0</v>
      </c>
      <c r="H97" s="255">
        <v>0</v>
      </c>
      <c r="I97" s="255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T97" s="262">
        <f t="shared" si="7"/>
        <v>0</v>
      </c>
      <c r="AU97" s="262">
        <f t="shared" si="7"/>
        <v>0</v>
      </c>
      <c r="AV97" s="263">
        <f t="shared" si="8"/>
        <v>0</v>
      </c>
      <c r="AW97" s="263">
        <f t="shared" si="9"/>
        <v>0</v>
      </c>
      <c r="AX97" s="268" t="e">
        <f t="shared" si="10"/>
        <v>#DIV/0!</v>
      </c>
      <c r="AY97" s="264">
        <f t="shared" si="11"/>
        <v>0</v>
      </c>
    </row>
    <row r="98" spans="1:51">
      <c r="A98" s="1" t="str">
        <f t="shared" si="6"/>
        <v>10719</v>
      </c>
      <c r="B98" s="1" t="s">
        <v>3100</v>
      </c>
      <c r="C98" s="255">
        <v>198</v>
      </c>
      <c r="D98" s="255">
        <v>198</v>
      </c>
      <c r="E98" s="256">
        <v>5566</v>
      </c>
      <c r="F98" s="256">
        <v>25557</v>
      </c>
      <c r="G98" s="255">
        <v>4.59</v>
      </c>
      <c r="H98" s="255">
        <v>35.36</v>
      </c>
      <c r="I98" s="255">
        <v>35.36</v>
      </c>
      <c r="J98" s="1">
        <v>936</v>
      </c>
      <c r="K98" s="1">
        <v>4279</v>
      </c>
      <c r="L98" s="1">
        <v>4.57</v>
      </c>
      <c r="M98" s="1">
        <v>69.709999999999994</v>
      </c>
      <c r="N98" s="1">
        <v>69.709999999999994</v>
      </c>
      <c r="O98" s="1">
        <v>836</v>
      </c>
      <c r="P98" s="1">
        <v>3790</v>
      </c>
      <c r="Q98" s="1">
        <v>4.53</v>
      </c>
      <c r="R98" s="1">
        <v>63.8</v>
      </c>
      <c r="S98" s="1">
        <v>63.8</v>
      </c>
      <c r="T98" s="1">
        <v>849</v>
      </c>
      <c r="U98" s="1">
        <v>4140</v>
      </c>
      <c r="V98" s="1">
        <v>4.88</v>
      </c>
      <c r="W98" s="1">
        <v>67.45</v>
      </c>
      <c r="X98" s="1">
        <v>67.45</v>
      </c>
      <c r="Y98" s="1">
        <v>897</v>
      </c>
      <c r="Z98" s="1">
        <v>3942</v>
      </c>
      <c r="AA98" s="1">
        <v>4.3899999999999997</v>
      </c>
      <c r="AB98" s="1">
        <v>64.22</v>
      </c>
      <c r="AC98" s="1">
        <v>64.22</v>
      </c>
      <c r="AD98" s="1">
        <v>875</v>
      </c>
      <c r="AE98" s="1">
        <v>3907</v>
      </c>
      <c r="AF98" s="1">
        <v>4.47</v>
      </c>
      <c r="AG98" s="1">
        <v>70.47</v>
      </c>
      <c r="AH98" s="1">
        <v>70.47</v>
      </c>
      <c r="AI98" s="1">
        <v>828</v>
      </c>
      <c r="AJ98" s="1">
        <v>3743</v>
      </c>
      <c r="AK98" s="1">
        <v>4.5199999999999996</v>
      </c>
      <c r="AL98" s="1">
        <v>60.98</v>
      </c>
      <c r="AM98" s="1">
        <v>60.98</v>
      </c>
      <c r="AN98" s="1">
        <v>345</v>
      </c>
      <c r="AO98" s="1">
        <v>1756</v>
      </c>
      <c r="AP98" s="1">
        <v>5.09</v>
      </c>
      <c r="AQ98" s="1">
        <v>29.56</v>
      </c>
      <c r="AR98" s="1">
        <v>29.56</v>
      </c>
      <c r="AT98" s="262">
        <f t="shared" si="7"/>
        <v>5221</v>
      </c>
      <c r="AU98" s="262">
        <f t="shared" si="7"/>
        <v>23801</v>
      </c>
      <c r="AV98" s="263">
        <f t="shared" si="8"/>
        <v>2380100</v>
      </c>
      <c r="AW98" s="263">
        <f t="shared" si="9"/>
        <v>36234</v>
      </c>
      <c r="AX98" s="268">
        <f t="shared" si="10"/>
        <v>65.686923883645193</v>
      </c>
      <c r="AY98" s="264">
        <f t="shared" si="11"/>
        <v>66.105000000000004</v>
      </c>
    </row>
    <row r="99" spans="1:51">
      <c r="A99" s="1" t="str">
        <f t="shared" si="6"/>
        <v>11203</v>
      </c>
      <c r="B99" s="1" t="s">
        <v>3101</v>
      </c>
      <c r="C99" s="255">
        <v>34</v>
      </c>
      <c r="D99" s="255">
        <v>34</v>
      </c>
      <c r="E99" s="256">
        <v>1904</v>
      </c>
      <c r="F99" s="256">
        <v>6365</v>
      </c>
      <c r="G99" s="255">
        <v>3.34</v>
      </c>
      <c r="H99" s="255">
        <v>51.29</v>
      </c>
      <c r="I99" s="255">
        <v>51.29</v>
      </c>
      <c r="J99" s="1">
        <v>363</v>
      </c>
      <c r="K99" s="1">
        <v>1224</v>
      </c>
      <c r="L99" s="1">
        <v>3.37</v>
      </c>
      <c r="M99" s="1">
        <v>116.13</v>
      </c>
      <c r="N99" s="1">
        <v>116.13</v>
      </c>
      <c r="O99" s="1">
        <v>334</v>
      </c>
      <c r="P99" s="1">
        <v>1103</v>
      </c>
      <c r="Q99" s="1">
        <v>3.3</v>
      </c>
      <c r="R99" s="1">
        <v>108.14</v>
      </c>
      <c r="S99" s="1">
        <v>108.14</v>
      </c>
      <c r="T99" s="1">
        <v>305</v>
      </c>
      <c r="U99" s="1">
        <v>1095</v>
      </c>
      <c r="V99" s="1">
        <v>3.59</v>
      </c>
      <c r="W99" s="1">
        <v>103.89</v>
      </c>
      <c r="X99" s="1">
        <v>103.89</v>
      </c>
      <c r="Y99" s="1">
        <v>289</v>
      </c>
      <c r="Z99" s="1">
        <v>890</v>
      </c>
      <c r="AA99" s="1">
        <v>3.08</v>
      </c>
      <c r="AB99" s="1">
        <v>84.44</v>
      </c>
      <c r="AC99" s="1">
        <v>84.44</v>
      </c>
      <c r="AD99" s="1">
        <v>287</v>
      </c>
      <c r="AE99" s="1">
        <v>925</v>
      </c>
      <c r="AF99" s="1">
        <v>3.22</v>
      </c>
      <c r="AG99" s="1">
        <v>97.16</v>
      </c>
      <c r="AH99" s="1">
        <v>97.16</v>
      </c>
      <c r="AI99" s="1">
        <v>265</v>
      </c>
      <c r="AJ99" s="1">
        <v>942</v>
      </c>
      <c r="AK99" s="1">
        <v>3.55</v>
      </c>
      <c r="AL99" s="1">
        <v>89.37</v>
      </c>
      <c r="AM99" s="1">
        <v>89.37</v>
      </c>
      <c r="AN99" s="1">
        <v>61</v>
      </c>
      <c r="AO99" s="1">
        <v>186</v>
      </c>
      <c r="AP99" s="1">
        <v>3.05</v>
      </c>
      <c r="AQ99" s="1">
        <v>18.239999999999998</v>
      </c>
      <c r="AR99" s="1">
        <v>18.239999999999998</v>
      </c>
      <c r="AT99" s="262">
        <f t="shared" si="7"/>
        <v>1843</v>
      </c>
      <c r="AU99" s="262">
        <f t="shared" si="7"/>
        <v>6179</v>
      </c>
      <c r="AV99" s="263">
        <f t="shared" si="8"/>
        <v>617900</v>
      </c>
      <c r="AW99" s="263">
        <f t="shared" si="9"/>
        <v>6222</v>
      </c>
      <c r="AX99" s="268">
        <f t="shared" si="10"/>
        <v>99.308903889424627</v>
      </c>
      <c r="AY99" s="264">
        <f t="shared" si="11"/>
        <v>99.855000000000004</v>
      </c>
    </row>
    <row r="100" spans="1:51">
      <c r="A100" s="1" t="str">
        <f t="shared" si="6"/>
        <v>11204</v>
      </c>
      <c r="B100" s="1" t="s">
        <v>3102</v>
      </c>
      <c r="C100" s="255">
        <v>60</v>
      </c>
      <c r="D100" s="255">
        <v>60</v>
      </c>
      <c r="E100" s="256">
        <v>1980</v>
      </c>
      <c r="F100" s="256">
        <v>6736</v>
      </c>
      <c r="G100" s="255">
        <v>3.4</v>
      </c>
      <c r="H100" s="255">
        <v>30.76</v>
      </c>
      <c r="I100" s="255">
        <v>30.76</v>
      </c>
      <c r="J100" s="1">
        <v>365</v>
      </c>
      <c r="K100" s="1">
        <v>1199</v>
      </c>
      <c r="L100" s="1">
        <v>3.28</v>
      </c>
      <c r="M100" s="1">
        <v>64.459999999999994</v>
      </c>
      <c r="N100" s="1">
        <v>64.459999999999994</v>
      </c>
      <c r="O100" s="1">
        <v>330</v>
      </c>
      <c r="P100" s="1">
        <v>1097</v>
      </c>
      <c r="Q100" s="1">
        <v>3.32</v>
      </c>
      <c r="R100" s="1">
        <v>60.94</v>
      </c>
      <c r="S100" s="1">
        <v>60.94</v>
      </c>
      <c r="T100" s="1">
        <v>319</v>
      </c>
      <c r="U100" s="1">
        <v>1133</v>
      </c>
      <c r="V100" s="1">
        <v>3.55</v>
      </c>
      <c r="W100" s="1">
        <v>60.91</v>
      </c>
      <c r="X100" s="1">
        <v>60.91</v>
      </c>
      <c r="Y100" s="1">
        <v>347</v>
      </c>
      <c r="Z100" s="1">
        <v>1161</v>
      </c>
      <c r="AA100" s="1">
        <v>3.35</v>
      </c>
      <c r="AB100" s="1">
        <v>62.42</v>
      </c>
      <c r="AC100" s="1">
        <v>62.42</v>
      </c>
      <c r="AD100" s="1">
        <v>285</v>
      </c>
      <c r="AE100" s="1">
        <v>1008</v>
      </c>
      <c r="AF100" s="1">
        <v>3.54</v>
      </c>
      <c r="AG100" s="1">
        <v>60</v>
      </c>
      <c r="AH100" s="1">
        <v>60</v>
      </c>
      <c r="AI100" s="1">
        <v>285</v>
      </c>
      <c r="AJ100" s="1">
        <v>957</v>
      </c>
      <c r="AK100" s="1">
        <v>3.36</v>
      </c>
      <c r="AL100" s="1">
        <v>51.45</v>
      </c>
      <c r="AM100" s="1">
        <v>51.45</v>
      </c>
      <c r="AN100" s="1">
        <v>49</v>
      </c>
      <c r="AO100" s="1">
        <v>181</v>
      </c>
      <c r="AP100" s="1">
        <v>3.69</v>
      </c>
      <c r="AQ100" s="1">
        <v>10.06</v>
      </c>
      <c r="AR100" s="1">
        <v>10.06</v>
      </c>
      <c r="AT100" s="262">
        <f t="shared" si="7"/>
        <v>1931</v>
      </c>
      <c r="AU100" s="262">
        <f t="shared" si="7"/>
        <v>6555</v>
      </c>
      <c r="AV100" s="263">
        <f t="shared" si="8"/>
        <v>655500</v>
      </c>
      <c r="AW100" s="263">
        <f t="shared" si="9"/>
        <v>10980</v>
      </c>
      <c r="AX100" s="268">
        <f t="shared" si="10"/>
        <v>59.699453551912569</v>
      </c>
      <c r="AY100" s="264">
        <f t="shared" si="11"/>
        <v>60.03</v>
      </c>
    </row>
    <row r="101" spans="1:51">
      <c r="A101" s="1" t="str">
        <f t="shared" si="6"/>
        <v>11205</v>
      </c>
      <c r="B101" s="1" t="s">
        <v>3103</v>
      </c>
      <c r="C101" s="255">
        <v>118</v>
      </c>
      <c r="D101" s="255">
        <v>118</v>
      </c>
      <c r="E101" s="256">
        <v>4279</v>
      </c>
      <c r="F101" s="256">
        <v>14039</v>
      </c>
      <c r="G101" s="255">
        <v>3.28</v>
      </c>
      <c r="H101" s="255">
        <v>32.6</v>
      </c>
      <c r="I101" s="255">
        <v>32.6</v>
      </c>
      <c r="J101" s="1">
        <v>626</v>
      </c>
      <c r="K101" s="1">
        <v>1931</v>
      </c>
      <c r="L101" s="1">
        <v>3.08</v>
      </c>
      <c r="M101" s="1">
        <v>52.79</v>
      </c>
      <c r="N101" s="1">
        <v>52.79</v>
      </c>
      <c r="O101" s="1">
        <v>626</v>
      </c>
      <c r="P101" s="1">
        <v>1868</v>
      </c>
      <c r="Q101" s="1">
        <v>2.98</v>
      </c>
      <c r="R101" s="1">
        <v>52.77</v>
      </c>
      <c r="S101" s="1">
        <v>52.77</v>
      </c>
      <c r="T101" s="1">
        <v>642</v>
      </c>
      <c r="U101" s="1">
        <v>1989</v>
      </c>
      <c r="V101" s="1">
        <v>3.1</v>
      </c>
      <c r="W101" s="1">
        <v>54.37</v>
      </c>
      <c r="X101" s="1">
        <v>54.37</v>
      </c>
      <c r="Y101" s="1">
        <v>690</v>
      </c>
      <c r="Z101" s="1">
        <v>2565</v>
      </c>
      <c r="AA101" s="1">
        <v>3.72</v>
      </c>
      <c r="AB101" s="1">
        <v>70.12</v>
      </c>
      <c r="AC101" s="1">
        <v>70.12</v>
      </c>
      <c r="AD101" s="1">
        <v>654</v>
      </c>
      <c r="AE101" s="1">
        <v>2143</v>
      </c>
      <c r="AF101" s="1">
        <v>3.28</v>
      </c>
      <c r="AG101" s="1">
        <v>64.86</v>
      </c>
      <c r="AH101" s="1">
        <v>64.86</v>
      </c>
      <c r="AI101" s="1">
        <v>693</v>
      </c>
      <c r="AJ101" s="1">
        <v>2215</v>
      </c>
      <c r="AK101" s="1">
        <v>3.2</v>
      </c>
      <c r="AL101" s="1">
        <v>60.55</v>
      </c>
      <c r="AM101" s="1">
        <v>60.55</v>
      </c>
      <c r="AN101" s="1">
        <v>348</v>
      </c>
      <c r="AO101" s="1">
        <v>1328</v>
      </c>
      <c r="AP101" s="1">
        <v>3.82</v>
      </c>
      <c r="AQ101" s="1">
        <v>37.51</v>
      </c>
      <c r="AR101" s="1">
        <v>37.51</v>
      </c>
      <c r="AT101" s="262">
        <f t="shared" si="7"/>
        <v>3931</v>
      </c>
      <c r="AU101" s="262">
        <f t="shared" si="7"/>
        <v>12711</v>
      </c>
      <c r="AV101" s="263">
        <f t="shared" si="8"/>
        <v>1271100</v>
      </c>
      <c r="AW101" s="263">
        <f t="shared" si="9"/>
        <v>21594</v>
      </c>
      <c r="AX101" s="268">
        <f t="shared" si="10"/>
        <v>58.863573214781887</v>
      </c>
      <c r="AY101" s="264">
        <f t="shared" si="11"/>
        <v>59.243333333333339</v>
      </c>
    </row>
    <row r="102" spans="1:51">
      <c r="A102" s="1" t="str">
        <f t="shared" si="6"/>
        <v>11206</v>
      </c>
      <c r="B102" s="1" t="s">
        <v>3104</v>
      </c>
      <c r="C102" s="255">
        <v>30</v>
      </c>
      <c r="D102" s="255">
        <v>30</v>
      </c>
      <c r="E102" s="256">
        <v>1238</v>
      </c>
      <c r="F102" s="256">
        <v>3093</v>
      </c>
      <c r="G102" s="255">
        <v>2.5</v>
      </c>
      <c r="H102" s="255">
        <v>28.25</v>
      </c>
      <c r="I102" s="255">
        <v>28.25</v>
      </c>
      <c r="J102" s="1">
        <v>220</v>
      </c>
      <c r="K102" s="1">
        <v>556</v>
      </c>
      <c r="L102" s="1">
        <v>2.5299999999999998</v>
      </c>
      <c r="M102" s="1">
        <v>59.78</v>
      </c>
      <c r="N102" s="1">
        <v>59.78</v>
      </c>
      <c r="O102" s="1">
        <v>211</v>
      </c>
      <c r="P102" s="1">
        <v>581</v>
      </c>
      <c r="Q102" s="1">
        <v>2.75</v>
      </c>
      <c r="R102" s="1">
        <v>64.56</v>
      </c>
      <c r="S102" s="1">
        <v>64.56</v>
      </c>
      <c r="T102" s="1">
        <v>202</v>
      </c>
      <c r="U102" s="1">
        <v>502</v>
      </c>
      <c r="V102" s="1">
        <v>2.4900000000000002</v>
      </c>
      <c r="W102" s="1">
        <v>53.98</v>
      </c>
      <c r="X102" s="1">
        <v>53.98</v>
      </c>
      <c r="Y102" s="1">
        <v>184</v>
      </c>
      <c r="Z102" s="1">
        <v>433</v>
      </c>
      <c r="AA102" s="1">
        <v>2.35</v>
      </c>
      <c r="AB102" s="1">
        <v>46.56</v>
      </c>
      <c r="AC102" s="1">
        <v>46.56</v>
      </c>
      <c r="AD102" s="1">
        <v>165</v>
      </c>
      <c r="AE102" s="1">
        <v>410</v>
      </c>
      <c r="AF102" s="1">
        <v>2.48</v>
      </c>
      <c r="AG102" s="1">
        <v>48.81</v>
      </c>
      <c r="AH102" s="1">
        <v>48.81</v>
      </c>
      <c r="AI102" s="1">
        <v>185</v>
      </c>
      <c r="AJ102" s="1">
        <v>445</v>
      </c>
      <c r="AK102" s="1">
        <v>2.41</v>
      </c>
      <c r="AL102" s="1">
        <v>47.85</v>
      </c>
      <c r="AM102" s="1">
        <v>47.85</v>
      </c>
      <c r="AN102" s="1">
        <v>71</v>
      </c>
      <c r="AO102" s="1">
        <v>166</v>
      </c>
      <c r="AP102" s="1">
        <v>2.34</v>
      </c>
      <c r="AQ102" s="1">
        <v>18.440000000000001</v>
      </c>
      <c r="AR102" s="1">
        <v>18.440000000000001</v>
      </c>
      <c r="AT102" s="262">
        <f t="shared" si="7"/>
        <v>1167</v>
      </c>
      <c r="AU102" s="262">
        <f t="shared" si="7"/>
        <v>2927</v>
      </c>
      <c r="AV102" s="263">
        <f t="shared" si="8"/>
        <v>292700</v>
      </c>
      <c r="AW102" s="263">
        <f t="shared" si="9"/>
        <v>5490</v>
      </c>
      <c r="AX102" s="268">
        <f t="shared" si="10"/>
        <v>53.315118397085612</v>
      </c>
      <c r="AY102" s="264">
        <f t="shared" si="11"/>
        <v>53.59</v>
      </c>
    </row>
    <row r="103" spans="1:51">
      <c r="A103" s="1" t="str">
        <f t="shared" si="6"/>
        <v>11207</v>
      </c>
      <c r="B103" s="1" t="s">
        <v>3105</v>
      </c>
      <c r="C103" s="255">
        <v>30</v>
      </c>
      <c r="D103" s="255">
        <v>30</v>
      </c>
      <c r="E103" s="256">
        <v>1040</v>
      </c>
      <c r="F103" s="256">
        <v>3470</v>
      </c>
      <c r="G103" s="255">
        <v>3.34</v>
      </c>
      <c r="H103" s="255">
        <v>31.69</v>
      </c>
      <c r="I103" s="255">
        <v>31.69</v>
      </c>
      <c r="J103" s="1">
        <v>216</v>
      </c>
      <c r="K103" s="1">
        <v>753</v>
      </c>
      <c r="L103" s="1">
        <v>3.49</v>
      </c>
      <c r="M103" s="1">
        <v>80.97</v>
      </c>
      <c r="N103" s="1">
        <v>80.97</v>
      </c>
      <c r="O103" s="1">
        <v>181</v>
      </c>
      <c r="P103" s="1">
        <v>616</v>
      </c>
      <c r="Q103" s="1">
        <v>3.4</v>
      </c>
      <c r="R103" s="1">
        <v>68.44</v>
      </c>
      <c r="S103" s="1">
        <v>68.44</v>
      </c>
      <c r="T103" s="1">
        <v>203</v>
      </c>
      <c r="U103" s="1">
        <v>651</v>
      </c>
      <c r="V103" s="1">
        <v>3.21</v>
      </c>
      <c r="W103" s="1">
        <v>70</v>
      </c>
      <c r="X103" s="1">
        <v>70</v>
      </c>
      <c r="Y103" s="1">
        <v>199</v>
      </c>
      <c r="Z103" s="1">
        <v>596</v>
      </c>
      <c r="AA103" s="1">
        <v>2.99</v>
      </c>
      <c r="AB103" s="1">
        <v>64.09</v>
      </c>
      <c r="AC103" s="1">
        <v>64.09</v>
      </c>
      <c r="AD103" s="1">
        <v>155</v>
      </c>
      <c r="AE103" s="1">
        <v>556</v>
      </c>
      <c r="AF103" s="1">
        <v>3.59</v>
      </c>
      <c r="AG103" s="1">
        <v>66.19</v>
      </c>
      <c r="AH103" s="1">
        <v>66.19</v>
      </c>
      <c r="AI103" s="1">
        <v>86</v>
      </c>
      <c r="AJ103" s="1">
        <v>298</v>
      </c>
      <c r="AK103" s="1">
        <v>3.47</v>
      </c>
      <c r="AL103" s="1">
        <v>32.04</v>
      </c>
      <c r="AM103" s="1">
        <v>32.04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T103" s="262">
        <f t="shared" si="7"/>
        <v>1040</v>
      </c>
      <c r="AU103" s="262">
        <f t="shared" si="7"/>
        <v>3470</v>
      </c>
      <c r="AV103" s="263">
        <f t="shared" si="8"/>
        <v>347000</v>
      </c>
      <c r="AW103" s="263">
        <f t="shared" si="9"/>
        <v>5490</v>
      </c>
      <c r="AX103" s="268">
        <f t="shared" si="10"/>
        <v>63.205828779599273</v>
      </c>
      <c r="AY103" s="264">
        <f t="shared" si="11"/>
        <v>63.62166666666667</v>
      </c>
    </row>
    <row r="104" spans="1:51">
      <c r="A104" s="1" t="str">
        <f t="shared" si="6"/>
        <v>11208</v>
      </c>
      <c r="B104" s="1" t="s">
        <v>3106</v>
      </c>
      <c r="C104" s="255">
        <v>34</v>
      </c>
      <c r="D104" s="255">
        <v>34</v>
      </c>
      <c r="E104" s="256">
        <v>1341</v>
      </c>
      <c r="F104" s="256">
        <v>4887</v>
      </c>
      <c r="G104" s="255">
        <v>3.64</v>
      </c>
      <c r="H104" s="255">
        <v>39.380000000000003</v>
      </c>
      <c r="I104" s="255">
        <v>39.380000000000003</v>
      </c>
      <c r="J104" s="1">
        <v>239</v>
      </c>
      <c r="K104" s="1">
        <v>850</v>
      </c>
      <c r="L104" s="1">
        <v>3.56</v>
      </c>
      <c r="M104" s="1">
        <v>80.650000000000006</v>
      </c>
      <c r="N104" s="1">
        <v>80.650000000000006</v>
      </c>
      <c r="O104" s="1">
        <v>239</v>
      </c>
      <c r="P104" s="1">
        <v>736</v>
      </c>
      <c r="Q104" s="1">
        <v>3.08</v>
      </c>
      <c r="R104" s="1">
        <v>72.16</v>
      </c>
      <c r="S104" s="1">
        <v>72.16</v>
      </c>
      <c r="T104" s="1">
        <v>202</v>
      </c>
      <c r="U104" s="1">
        <v>699</v>
      </c>
      <c r="V104" s="1">
        <v>3.46</v>
      </c>
      <c r="W104" s="1">
        <v>66.319999999999993</v>
      </c>
      <c r="X104" s="1">
        <v>66.319999999999993</v>
      </c>
      <c r="Y104" s="1">
        <v>220</v>
      </c>
      <c r="Z104" s="1">
        <v>875</v>
      </c>
      <c r="AA104" s="1">
        <v>3.98</v>
      </c>
      <c r="AB104" s="1">
        <v>83.02</v>
      </c>
      <c r="AC104" s="1">
        <v>83.02</v>
      </c>
      <c r="AD104" s="1">
        <v>201</v>
      </c>
      <c r="AE104" s="1">
        <v>720</v>
      </c>
      <c r="AF104" s="1">
        <v>3.58</v>
      </c>
      <c r="AG104" s="1">
        <v>75.63</v>
      </c>
      <c r="AH104" s="1">
        <v>75.63</v>
      </c>
      <c r="AI104" s="1">
        <v>193</v>
      </c>
      <c r="AJ104" s="1">
        <v>842</v>
      </c>
      <c r="AK104" s="1">
        <v>4.3600000000000003</v>
      </c>
      <c r="AL104" s="1">
        <v>79.89</v>
      </c>
      <c r="AM104" s="1">
        <v>79.89</v>
      </c>
      <c r="AN104" s="1">
        <v>47</v>
      </c>
      <c r="AO104" s="1">
        <v>165</v>
      </c>
      <c r="AP104" s="1">
        <v>3.51</v>
      </c>
      <c r="AQ104" s="1">
        <v>16.18</v>
      </c>
      <c r="AR104" s="1">
        <v>16.18</v>
      </c>
      <c r="AT104" s="262">
        <f t="shared" si="7"/>
        <v>1294</v>
      </c>
      <c r="AU104" s="262">
        <f t="shared" si="7"/>
        <v>4722</v>
      </c>
      <c r="AV104" s="263">
        <f t="shared" si="8"/>
        <v>472200</v>
      </c>
      <c r="AW104" s="263">
        <f t="shared" si="9"/>
        <v>6222</v>
      </c>
      <c r="AX104" s="268">
        <f t="shared" si="10"/>
        <v>75.891996142719378</v>
      </c>
      <c r="AY104" s="264">
        <f t="shared" si="11"/>
        <v>76.278333333333322</v>
      </c>
    </row>
    <row r="105" spans="1:51">
      <c r="A105" s="1" t="str">
        <f t="shared" si="6"/>
        <v>10673</v>
      </c>
      <c r="B105" s="1" t="s">
        <v>3107</v>
      </c>
      <c r="C105" s="255">
        <v>620</v>
      </c>
      <c r="D105" s="255">
        <v>620</v>
      </c>
      <c r="E105" s="256">
        <v>20701</v>
      </c>
      <c r="F105" s="256">
        <v>114464</v>
      </c>
      <c r="G105" s="255">
        <v>5.53</v>
      </c>
      <c r="H105" s="255">
        <v>50.58</v>
      </c>
      <c r="I105" s="255">
        <v>50.58</v>
      </c>
      <c r="J105" s="1">
        <v>3750</v>
      </c>
      <c r="K105" s="1">
        <v>20629</v>
      </c>
      <c r="L105" s="1">
        <v>5.5</v>
      </c>
      <c r="M105" s="1">
        <v>107.33</v>
      </c>
      <c r="N105" s="1">
        <v>107.33</v>
      </c>
      <c r="O105" s="1">
        <v>3329</v>
      </c>
      <c r="P105" s="1">
        <v>19573</v>
      </c>
      <c r="Q105" s="1">
        <v>5.88</v>
      </c>
      <c r="R105" s="1">
        <v>105.23</v>
      </c>
      <c r="S105" s="1">
        <v>105.23</v>
      </c>
      <c r="T105" s="1">
        <v>3473</v>
      </c>
      <c r="U105" s="1">
        <v>19585</v>
      </c>
      <c r="V105" s="1">
        <v>5.64</v>
      </c>
      <c r="W105" s="1">
        <v>101.9</v>
      </c>
      <c r="X105" s="1">
        <v>101.9</v>
      </c>
      <c r="Y105" s="1">
        <v>3574</v>
      </c>
      <c r="Z105" s="1">
        <v>18817</v>
      </c>
      <c r="AA105" s="1">
        <v>5.26</v>
      </c>
      <c r="AB105" s="1">
        <v>97.9</v>
      </c>
      <c r="AC105" s="1">
        <v>97.9</v>
      </c>
      <c r="AD105" s="1">
        <v>3353</v>
      </c>
      <c r="AE105" s="1">
        <v>17857</v>
      </c>
      <c r="AF105" s="1">
        <v>5.33</v>
      </c>
      <c r="AG105" s="1">
        <v>102.86</v>
      </c>
      <c r="AH105" s="1">
        <v>102.86</v>
      </c>
      <c r="AI105" s="1">
        <v>3222</v>
      </c>
      <c r="AJ105" s="1">
        <v>18003</v>
      </c>
      <c r="AK105" s="1">
        <v>5.59</v>
      </c>
      <c r="AL105" s="1">
        <v>93.67</v>
      </c>
      <c r="AM105" s="1">
        <v>93.67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T105" s="262">
        <f t="shared" si="7"/>
        <v>20701</v>
      </c>
      <c r="AU105" s="262">
        <f t="shared" si="7"/>
        <v>114464</v>
      </c>
      <c r="AV105" s="263">
        <f t="shared" si="8"/>
        <v>11446400</v>
      </c>
      <c r="AW105" s="263">
        <f t="shared" si="9"/>
        <v>113460</v>
      </c>
      <c r="AX105" s="268">
        <f t="shared" si="10"/>
        <v>100.88489335448617</v>
      </c>
      <c r="AY105" s="264">
        <f t="shared" si="11"/>
        <v>101.48166666666667</v>
      </c>
    </row>
    <row r="106" spans="1:51">
      <c r="A106" s="1" t="str">
        <f t="shared" si="6"/>
        <v>11158</v>
      </c>
      <c r="B106" s="1" t="s">
        <v>3108</v>
      </c>
      <c r="C106" s="255">
        <v>34</v>
      </c>
      <c r="D106" s="255">
        <v>34</v>
      </c>
      <c r="E106" s="256">
        <v>1343</v>
      </c>
      <c r="F106" s="256">
        <v>4485</v>
      </c>
      <c r="G106" s="255">
        <v>3.34</v>
      </c>
      <c r="H106" s="255">
        <v>36.14</v>
      </c>
      <c r="I106" s="255">
        <v>36.14</v>
      </c>
      <c r="J106" s="1">
        <v>213</v>
      </c>
      <c r="K106" s="1">
        <v>709</v>
      </c>
      <c r="L106" s="1">
        <v>3.33</v>
      </c>
      <c r="M106" s="1">
        <v>67.27</v>
      </c>
      <c r="N106" s="1">
        <v>67.27</v>
      </c>
      <c r="O106" s="1">
        <v>217</v>
      </c>
      <c r="P106" s="1">
        <v>756</v>
      </c>
      <c r="Q106" s="1">
        <v>3.48</v>
      </c>
      <c r="R106" s="1">
        <v>74.12</v>
      </c>
      <c r="S106" s="1">
        <v>74.12</v>
      </c>
      <c r="T106" s="1">
        <v>204</v>
      </c>
      <c r="U106" s="1">
        <v>610</v>
      </c>
      <c r="V106" s="1">
        <v>2.99</v>
      </c>
      <c r="W106" s="1">
        <v>57.87</v>
      </c>
      <c r="X106" s="1">
        <v>57.87</v>
      </c>
      <c r="Y106" s="1">
        <v>240</v>
      </c>
      <c r="Z106" s="1">
        <v>771</v>
      </c>
      <c r="AA106" s="1">
        <v>3.21</v>
      </c>
      <c r="AB106" s="1">
        <v>73.150000000000006</v>
      </c>
      <c r="AC106" s="1">
        <v>73.150000000000006</v>
      </c>
      <c r="AD106" s="1">
        <v>215</v>
      </c>
      <c r="AE106" s="1">
        <v>723</v>
      </c>
      <c r="AF106" s="1">
        <v>3.36</v>
      </c>
      <c r="AG106" s="1">
        <v>75.95</v>
      </c>
      <c r="AH106" s="1">
        <v>75.95</v>
      </c>
      <c r="AI106" s="1">
        <v>190</v>
      </c>
      <c r="AJ106" s="1">
        <v>667</v>
      </c>
      <c r="AK106" s="1">
        <v>3.51</v>
      </c>
      <c r="AL106" s="1">
        <v>63.28</v>
      </c>
      <c r="AM106" s="1">
        <v>63.28</v>
      </c>
      <c r="AN106" s="1">
        <v>64</v>
      </c>
      <c r="AO106" s="1">
        <v>249</v>
      </c>
      <c r="AP106" s="1">
        <v>3.89</v>
      </c>
      <c r="AQ106" s="1">
        <v>24.41</v>
      </c>
      <c r="AR106" s="1">
        <v>24.41</v>
      </c>
      <c r="AT106" s="262">
        <f t="shared" si="7"/>
        <v>1279</v>
      </c>
      <c r="AU106" s="262">
        <f t="shared" si="7"/>
        <v>4236</v>
      </c>
      <c r="AV106" s="263">
        <f t="shared" si="8"/>
        <v>423600</v>
      </c>
      <c r="AW106" s="263">
        <f t="shared" si="9"/>
        <v>6222</v>
      </c>
      <c r="AX106" s="268">
        <f t="shared" si="10"/>
        <v>68.08100289296047</v>
      </c>
      <c r="AY106" s="264">
        <f t="shared" si="11"/>
        <v>68.606666666666669</v>
      </c>
    </row>
    <row r="107" spans="1:51">
      <c r="A107" s="1" t="str">
        <f t="shared" si="6"/>
        <v>11159</v>
      </c>
      <c r="B107" s="1" t="s">
        <v>3109</v>
      </c>
      <c r="C107" s="255">
        <v>35</v>
      </c>
      <c r="D107" s="255">
        <v>35</v>
      </c>
      <c r="E107" s="256">
        <v>1318</v>
      </c>
      <c r="F107" s="256">
        <v>3622</v>
      </c>
      <c r="G107" s="255">
        <v>2.75</v>
      </c>
      <c r="H107" s="255">
        <v>28.35</v>
      </c>
      <c r="I107" s="255">
        <v>28.35</v>
      </c>
      <c r="J107" s="1">
        <v>195</v>
      </c>
      <c r="K107" s="1">
        <v>580</v>
      </c>
      <c r="L107" s="1">
        <v>2.97</v>
      </c>
      <c r="M107" s="1">
        <v>53.46</v>
      </c>
      <c r="N107" s="1">
        <v>53.46</v>
      </c>
      <c r="O107" s="1">
        <v>220</v>
      </c>
      <c r="P107" s="1">
        <v>565</v>
      </c>
      <c r="Q107" s="1">
        <v>2.57</v>
      </c>
      <c r="R107" s="1">
        <v>53.81</v>
      </c>
      <c r="S107" s="1">
        <v>53.81</v>
      </c>
      <c r="T107" s="1">
        <v>213</v>
      </c>
      <c r="U107" s="1">
        <v>619</v>
      </c>
      <c r="V107" s="1">
        <v>2.91</v>
      </c>
      <c r="W107" s="1">
        <v>57.05</v>
      </c>
      <c r="X107" s="1">
        <v>57.05</v>
      </c>
      <c r="Y107" s="1">
        <v>255</v>
      </c>
      <c r="Z107" s="1">
        <v>650</v>
      </c>
      <c r="AA107" s="1">
        <v>2.5499999999999998</v>
      </c>
      <c r="AB107" s="1">
        <v>59.91</v>
      </c>
      <c r="AC107" s="1">
        <v>59.91</v>
      </c>
      <c r="AD107" s="1">
        <v>240</v>
      </c>
      <c r="AE107" s="1">
        <v>627</v>
      </c>
      <c r="AF107" s="1">
        <v>2.61</v>
      </c>
      <c r="AG107" s="1">
        <v>63.98</v>
      </c>
      <c r="AH107" s="1">
        <v>63.98</v>
      </c>
      <c r="AI107" s="1">
        <v>195</v>
      </c>
      <c r="AJ107" s="1">
        <v>581</v>
      </c>
      <c r="AK107" s="1">
        <v>2.98</v>
      </c>
      <c r="AL107" s="1">
        <v>53.55</v>
      </c>
      <c r="AM107" s="1">
        <v>53.55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T107" s="262">
        <f t="shared" si="7"/>
        <v>1318</v>
      </c>
      <c r="AU107" s="262">
        <f t="shared" si="7"/>
        <v>3622</v>
      </c>
      <c r="AV107" s="263">
        <f t="shared" si="8"/>
        <v>362200</v>
      </c>
      <c r="AW107" s="263">
        <f t="shared" si="9"/>
        <v>6405</v>
      </c>
      <c r="AX107" s="268">
        <f t="shared" si="10"/>
        <v>56.549570647931304</v>
      </c>
      <c r="AY107" s="264">
        <f t="shared" si="11"/>
        <v>56.96</v>
      </c>
    </row>
    <row r="108" spans="1:51">
      <c r="A108" s="1" t="str">
        <f t="shared" si="6"/>
        <v>11160</v>
      </c>
      <c r="B108" s="1" t="s">
        <v>3110</v>
      </c>
      <c r="C108" s="255">
        <v>34</v>
      </c>
      <c r="D108" s="255">
        <v>34</v>
      </c>
      <c r="E108" s="256">
        <v>1358</v>
      </c>
      <c r="F108" s="256">
        <v>3657</v>
      </c>
      <c r="G108" s="255">
        <v>2.69</v>
      </c>
      <c r="H108" s="255">
        <v>29.47</v>
      </c>
      <c r="I108" s="255">
        <v>29.47</v>
      </c>
      <c r="J108" s="1">
        <v>224</v>
      </c>
      <c r="K108" s="1">
        <v>640</v>
      </c>
      <c r="L108" s="1">
        <v>2.86</v>
      </c>
      <c r="M108" s="1">
        <v>60.72</v>
      </c>
      <c r="N108" s="1">
        <v>60.72</v>
      </c>
      <c r="O108" s="1">
        <v>186</v>
      </c>
      <c r="P108" s="1">
        <v>518</v>
      </c>
      <c r="Q108" s="1">
        <v>2.78</v>
      </c>
      <c r="R108" s="1">
        <v>50.78</v>
      </c>
      <c r="S108" s="1">
        <v>50.78</v>
      </c>
      <c r="T108" s="1">
        <v>199</v>
      </c>
      <c r="U108" s="1">
        <v>532</v>
      </c>
      <c r="V108" s="1">
        <v>2.67</v>
      </c>
      <c r="W108" s="1">
        <v>50.47</v>
      </c>
      <c r="X108" s="1">
        <v>50.47</v>
      </c>
      <c r="Y108" s="1">
        <v>268</v>
      </c>
      <c r="Z108" s="1">
        <v>661</v>
      </c>
      <c r="AA108" s="1">
        <v>2.4700000000000002</v>
      </c>
      <c r="AB108" s="1">
        <v>62.71</v>
      </c>
      <c r="AC108" s="1">
        <v>62.71</v>
      </c>
      <c r="AD108" s="1">
        <v>267</v>
      </c>
      <c r="AE108" s="1">
        <v>744</v>
      </c>
      <c r="AF108" s="1">
        <v>2.79</v>
      </c>
      <c r="AG108" s="1">
        <v>78.150000000000006</v>
      </c>
      <c r="AH108" s="1">
        <v>78.150000000000006</v>
      </c>
      <c r="AI108" s="1">
        <v>214</v>
      </c>
      <c r="AJ108" s="1">
        <v>562</v>
      </c>
      <c r="AK108" s="1">
        <v>2.63</v>
      </c>
      <c r="AL108" s="1">
        <v>53.32</v>
      </c>
      <c r="AM108" s="1">
        <v>53.32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T108" s="262">
        <f t="shared" si="7"/>
        <v>1358</v>
      </c>
      <c r="AU108" s="262">
        <f t="shared" si="7"/>
        <v>3657</v>
      </c>
      <c r="AV108" s="263">
        <f t="shared" si="8"/>
        <v>365700</v>
      </c>
      <c r="AW108" s="263">
        <f t="shared" si="9"/>
        <v>6222</v>
      </c>
      <c r="AX108" s="268">
        <f t="shared" si="10"/>
        <v>58.775313404050145</v>
      </c>
      <c r="AY108" s="264">
        <f t="shared" si="11"/>
        <v>59.358333333333341</v>
      </c>
    </row>
    <row r="109" spans="1:51">
      <c r="A109" s="1" t="str">
        <f t="shared" si="6"/>
        <v>11161</v>
      </c>
      <c r="B109" s="1" t="s">
        <v>3111</v>
      </c>
      <c r="C109" s="255">
        <v>30</v>
      </c>
      <c r="D109" s="255">
        <v>30</v>
      </c>
      <c r="E109" s="256">
        <v>647</v>
      </c>
      <c r="F109" s="256">
        <v>1384</v>
      </c>
      <c r="G109" s="255">
        <v>2.14</v>
      </c>
      <c r="H109" s="255">
        <v>12.64</v>
      </c>
      <c r="I109" s="255">
        <v>12.64</v>
      </c>
      <c r="J109" s="1">
        <v>124</v>
      </c>
      <c r="K109" s="1">
        <v>267</v>
      </c>
      <c r="L109" s="1">
        <v>2.15</v>
      </c>
      <c r="M109" s="1">
        <v>28.71</v>
      </c>
      <c r="N109" s="1">
        <v>28.71</v>
      </c>
      <c r="O109" s="1">
        <v>109</v>
      </c>
      <c r="P109" s="1">
        <v>257</v>
      </c>
      <c r="Q109" s="1">
        <v>2.36</v>
      </c>
      <c r="R109" s="1">
        <v>28.56</v>
      </c>
      <c r="S109" s="1">
        <v>28.56</v>
      </c>
      <c r="T109" s="1">
        <v>97</v>
      </c>
      <c r="U109" s="1">
        <v>173</v>
      </c>
      <c r="V109" s="1">
        <v>1.78</v>
      </c>
      <c r="W109" s="1">
        <v>18.600000000000001</v>
      </c>
      <c r="X109" s="1">
        <v>18.600000000000001</v>
      </c>
      <c r="Y109" s="1">
        <v>89</v>
      </c>
      <c r="Z109" s="1">
        <v>161</v>
      </c>
      <c r="AA109" s="1">
        <v>1.81</v>
      </c>
      <c r="AB109" s="1">
        <v>17.309999999999999</v>
      </c>
      <c r="AC109" s="1">
        <v>17.309999999999999</v>
      </c>
      <c r="AD109" s="1">
        <v>100</v>
      </c>
      <c r="AE109" s="1">
        <v>224</v>
      </c>
      <c r="AF109" s="1">
        <v>2.2400000000000002</v>
      </c>
      <c r="AG109" s="1">
        <v>26.67</v>
      </c>
      <c r="AH109" s="1">
        <v>26.67</v>
      </c>
      <c r="AI109" s="1">
        <v>103</v>
      </c>
      <c r="AJ109" s="1">
        <v>254</v>
      </c>
      <c r="AK109" s="1">
        <v>2.4700000000000002</v>
      </c>
      <c r="AL109" s="1">
        <v>27.31</v>
      </c>
      <c r="AM109" s="1">
        <v>27.31</v>
      </c>
      <c r="AN109" s="1">
        <v>25</v>
      </c>
      <c r="AO109" s="1">
        <v>48</v>
      </c>
      <c r="AP109" s="1">
        <v>1.92</v>
      </c>
      <c r="AQ109" s="1">
        <v>5.33</v>
      </c>
      <c r="AR109" s="1">
        <v>5.33</v>
      </c>
      <c r="AT109" s="262">
        <f t="shared" si="7"/>
        <v>622</v>
      </c>
      <c r="AU109" s="262">
        <f t="shared" si="7"/>
        <v>1336</v>
      </c>
      <c r="AV109" s="263">
        <f t="shared" si="8"/>
        <v>133600</v>
      </c>
      <c r="AW109" s="263">
        <f t="shared" si="9"/>
        <v>5490</v>
      </c>
      <c r="AX109" s="268">
        <f t="shared" si="10"/>
        <v>24.335154826958107</v>
      </c>
      <c r="AY109" s="264">
        <f t="shared" si="11"/>
        <v>24.526666666666667</v>
      </c>
    </row>
    <row r="110" spans="1:51">
      <c r="A110" s="1" t="str">
        <f t="shared" si="6"/>
        <v>11162</v>
      </c>
      <c r="B110" s="1" t="s">
        <v>3112</v>
      </c>
      <c r="C110" s="255">
        <v>30</v>
      </c>
      <c r="D110" s="255">
        <v>30</v>
      </c>
      <c r="E110" s="256">
        <v>942</v>
      </c>
      <c r="F110" s="256">
        <v>2128</v>
      </c>
      <c r="G110" s="255">
        <v>2.2599999999999998</v>
      </c>
      <c r="H110" s="255">
        <v>19.43</v>
      </c>
      <c r="I110" s="255">
        <v>19.43</v>
      </c>
      <c r="J110" s="1">
        <v>186</v>
      </c>
      <c r="K110" s="1">
        <v>381</v>
      </c>
      <c r="L110" s="1">
        <v>2.0499999999999998</v>
      </c>
      <c r="M110" s="1">
        <v>40.97</v>
      </c>
      <c r="N110" s="1">
        <v>40.97</v>
      </c>
      <c r="O110" s="1">
        <v>130</v>
      </c>
      <c r="P110" s="1">
        <v>283</v>
      </c>
      <c r="Q110" s="1">
        <v>2.1800000000000002</v>
      </c>
      <c r="R110" s="1">
        <v>31.44</v>
      </c>
      <c r="S110" s="1">
        <v>31.44</v>
      </c>
      <c r="T110" s="1">
        <v>132</v>
      </c>
      <c r="U110" s="1">
        <v>305</v>
      </c>
      <c r="V110" s="1">
        <v>2.31</v>
      </c>
      <c r="W110" s="1">
        <v>32.799999999999997</v>
      </c>
      <c r="X110" s="1">
        <v>32.799999999999997</v>
      </c>
      <c r="Y110" s="1">
        <v>144</v>
      </c>
      <c r="Z110" s="1">
        <v>349</v>
      </c>
      <c r="AA110" s="1">
        <v>2.42</v>
      </c>
      <c r="AB110" s="1">
        <v>37.53</v>
      </c>
      <c r="AC110" s="1">
        <v>37.53</v>
      </c>
      <c r="AD110" s="1">
        <v>143</v>
      </c>
      <c r="AE110" s="1">
        <v>320</v>
      </c>
      <c r="AF110" s="1">
        <v>2.2400000000000002</v>
      </c>
      <c r="AG110" s="1">
        <v>38.1</v>
      </c>
      <c r="AH110" s="1">
        <v>38.1</v>
      </c>
      <c r="AI110" s="1">
        <v>132</v>
      </c>
      <c r="AJ110" s="1">
        <v>306</v>
      </c>
      <c r="AK110" s="1">
        <v>2.3199999999999998</v>
      </c>
      <c r="AL110" s="1">
        <v>32.9</v>
      </c>
      <c r="AM110" s="1">
        <v>32.9</v>
      </c>
      <c r="AN110" s="1">
        <v>75</v>
      </c>
      <c r="AO110" s="1">
        <v>184</v>
      </c>
      <c r="AP110" s="1">
        <v>2.4500000000000002</v>
      </c>
      <c r="AQ110" s="1">
        <v>20.440000000000001</v>
      </c>
      <c r="AR110" s="1">
        <v>20.440000000000001</v>
      </c>
      <c r="AT110" s="262">
        <f t="shared" si="7"/>
        <v>867</v>
      </c>
      <c r="AU110" s="262">
        <f t="shared" si="7"/>
        <v>1944</v>
      </c>
      <c r="AV110" s="263">
        <f t="shared" si="8"/>
        <v>194400</v>
      </c>
      <c r="AW110" s="263">
        <f t="shared" si="9"/>
        <v>5490</v>
      </c>
      <c r="AX110" s="268">
        <f t="shared" si="10"/>
        <v>35.409836065573771</v>
      </c>
      <c r="AY110" s="264">
        <f t="shared" si="11"/>
        <v>35.623333333333335</v>
      </c>
    </row>
    <row r="111" spans="1:51">
      <c r="A111" s="1" t="str">
        <f t="shared" si="6"/>
        <v>11163</v>
      </c>
      <c r="B111" s="1" t="s">
        <v>3113</v>
      </c>
      <c r="C111" s="255">
        <v>60</v>
      </c>
      <c r="D111" s="255">
        <v>60</v>
      </c>
      <c r="E111" s="256">
        <v>2205</v>
      </c>
      <c r="F111" s="256">
        <v>6658</v>
      </c>
      <c r="G111" s="255">
        <v>3.02</v>
      </c>
      <c r="H111" s="255">
        <v>30.4</v>
      </c>
      <c r="I111" s="255">
        <v>30.4</v>
      </c>
      <c r="J111" s="1">
        <v>343</v>
      </c>
      <c r="K111" s="1">
        <v>1144</v>
      </c>
      <c r="L111" s="1">
        <v>3.34</v>
      </c>
      <c r="M111" s="1">
        <v>61.51</v>
      </c>
      <c r="N111" s="1">
        <v>61.51</v>
      </c>
      <c r="O111" s="1">
        <v>354</v>
      </c>
      <c r="P111" s="1">
        <v>801</v>
      </c>
      <c r="Q111" s="1">
        <v>2.2599999999999998</v>
      </c>
      <c r="R111" s="1">
        <v>44.5</v>
      </c>
      <c r="S111" s="1">
        <v>44.5</v>
      </c>
      <c r="T111" s="1">
        <v>389</v>
      </c>
      <c r="U111" s="1">
        <v>1049</v>
      </c>
      <c r="V111" s="1">
        <v>2.7</v>
      </c>
      <c r="W111" s="1">
        <v>56.4</v>
      </c>
      <c r="X111" s="1">
        <v>56.4</v>
      </c>
      <c r="Y111" s="1">
        <v>375</v>
      </c>
      <c r="Z111" s="1">
        <v>1363</v>
      </c>
      <c r="AA111" s="1">
        <v>3.63</v>
      </c>
      <c r="AB111" s="1">
        <v>73.28</v>
      </c>
      <c r="AC111" s="1">
        <v>73.28</v>
      </c>
      <c r="AD111" s="1">
        <v>340</v>
      </c>
      <c r="AE111" s="1">
        <v>1096</v>
      </c>
      <c r="AF111" s="1">
        <v>3.22</v>
      </c>
      <c r="AG111" s="1">
        <v>65.239999999999995</v>
      </c>
      <c r="AH111" s="1">
        <v>65.239999999999995</v>
      </c>
      <c r="AI111" s="1">
        <v>326</v>
      </c>
      <c r="AJ111" s="1">
        <v>947</v>
      </c>
      <c r="AK111" s="1">
        <v>2.9</v>
      </c>
      <c r="AL111" s="1">
        <v>50.91</v>
      </c>
      <c r="AM111" s="1">
        <v>50.91</v>
      </c>
      <c r="AN111" s="1">
        <v>78</v>
      </c>
      <c r="AO111" s="1">
        <v>258</v>
      </c>
      <c r="AP111" s="1">
        <v>3.31</v>
      </c>
      <c r="AQ111" s="1">
        <v>14.33</v>
      </c>
      <c r="AR111" s="1">
        <v>14.33</v>
      </c>
      <c r="AT111" s="262">
        <f t="shared" si="7"/>
        <v>2127</v>
      </c>
      <c r="AU111" s="262">
        <f t="shared" si="7"/>
        <v>6400</v>
      </c>
      <c r="AV111" s="263">
        <f t="shared" si="8"/>
        <v>640000</v>
      </c>
      <c r="AW111" s="263">
        <f t="shared" si="9"/>
        <v>10980</v>
      </c>
      <c r="AX111" s="268">
        <f t="shared" si="10"/>
        <v>58.287795992714024</v>
      </c>
      <c r="AY111" s="264">
        <f t="shared" si="11"/>
        <v>58.640000000000008</v>
      </c>
    </row>
    <row r="112" spans="1:51">
      <c r="A112" s="1" t="str">
        <f t="shared" si="6"/>
        <v>11164</v>
      </c>
      <c r="B112" s="1" t="s">
        <v>3114</v>
      </c>
      <c r="C112" s="255">
        <v>30</v>
      </c>
      <c r="D112" s="255">
        <v>30</v>
      </c>
      <c r="E112" s="256">
        <v>1243</v>
      </c>
      <c r="F112" s="256">
        <v>4630</v>
      </c>
      <c r="G112" s="255">
        <v>3.72</v>
      </c>
      <c r="H112" s="255">
        <v>42.28</v>
      </c>
      <c r="I112" s="255">
        <v>42.28</v>
      </c>
      <c r="J112" s="1">
        <v>216</v>
      </c>
      <c r="K112" s="1">
        <v>712</v>
      </c>
      <c r="L112" s="1">
        <v>3.3</v>
      </c>
      <c r="M112" s="1">
        <v>76.56</v>
      </c>
      <c r="N112" s="1">
        <v>76.56</v>
      </c>
      <c r="O112" s="1">
        <v>211</v>
      </c>
      <c r="P112" s="1">
        <v>682</v>
      </c>
      <c r="Q112" s="1">
        <v>3.23</v>
      </c>
      <c r="R112" s="1">
        <v>75.78</v>
      </c>
      <c r="S112" s="1">
        <v>75.78</v>
      </c>
      <c r="T112" s="1">
        <v>171</v>
      </c>
      <c r="U112" s="1">
        <v>598</v>
      </c>
      <c r="V112" s="1">
        <v>3.5</v>
      </c>
      <c r="W112" s="1">
        <v>64.3</v>
      </c>
      <c r="X112" s="1">
        <v>64.3</v>
      </c>
      <c r="Y112" s="1">
        <v>195</v>
      </c>
      <c r="Z112" s="1">
        <v>875</v>
      </c>
      <c r="AA112" s="1">
        <v>4.49</v>
      </c>
      <c r="AB112" s="1">
        <v>94.09</v>
      </c>
      <c r="AC112" s="1">
        <v>94.09</v>
      </c>
      <c r="AD112" s="1">
        <v>167</v>
      </c>
      <c r="AE112" s="1">
        <v>700</v>
      </c>
      <c r="AF112" s="1">
        <v>4.1900000000000004</v>
      </c>
      <c r="AG112" s="1">
        <v>83.33</v>
      </c>
      <c r="AH112" s="1">
        <v>83.33</v>
      </c>
      <c r="AI112" s="1">
        <v>186</v>
      </c>
      <c r="AJ112" s="1">
        <v>693</v>
      </c>
      <c r="AK112" s="1">
        <v>3.73</v>
      </c>
      <c r="AL112" s="1">
        <v>74.52</v>
      </c>
      <c r="AM112" s="1">
        <v>74.52</v>
      </c>
      <c r="AN112" s="1">
        <v>97</v>
      </c>
      <c r="AO112" s="1">
        <v>370</v>
      </c>
      <c r="AP112" s="1">
        <v>3.81</v>
      </c>
      <c r="AQ112" s="1">
        <v>41.11</v>
      </c>
      <c r="AR112" s="1">
        <v>41.11</v>
      </c>
      <c r="AT112" s="262">
        <f t="shared" si="7"/>
        <v>1146</v>
      </c>
      <c r="AU112" s="262">
        <f t="shared" si="7"/>
        <v>4260</v>
      </c>
      <c r="AV112" s="263">
        <f t="shared" si="8"/>
        <v>426000</v>
      </c>
      <c r="AW112" s="263">
        <f t="shared" si="9"/>
        <v>5490</v>
      </c>
      <c r="AX112" s="268">
        <f t="shared" si="10"/>
        <v>77.595628415300553</v>
      </c>
      <c r="AY112" s="264">
        <f t="shared" si="11"/>
        <v>78.096666666666664</v>
      </c>
    </row>
    <row r="113" spans="1:51">
      <c r="A113" s="1" t="str">
        <f t="shared" si="6"/>
        <v>11165</v>
      </c>
      <c r="B113" s="1" t="s">
        <v>3115</v>
      </c>
      <c r="C113" s="255">
        <v>35</v>
      </c>
      <c r="D113" s="255">
        <v>35</v>
      </c>
      <c r="E113" s="256">
        <v>1008</v>
      </c>
      <c r="F113" s="256">
        <v>3296</v>
      </c>
      <c r="G113" s="255">
        <v>3.27</v>
      </c>
      <c r="H113" s="255">
        <v>25.8</v>
      </c>
      <c r="I113" s="255">
        <v>25.8</v>
      </c>
      <c r="J113" s="1">
        <v>192</v>
      </c>
      <c r="K113" s="1">
        <v>685</v>
      </c>
      <c r="L113" s="1">
        <v>3.57</v>
      </c>
      <c r="M113" s="1">
        <v>63.13</v>
      </c>
      <c r="N113" s="1">
        <v>63.13</v>
      </c>
      <c r="O113" s="1">
        <v>134</v>
      </c>
      <c r="P113" s="1">
        <v>374</v>
      </c>
      <c r="Q113" s="1">
        <v>2.79</v>
      </c>
      <c r="R113" s="1">
        <v>35.619999999999997</v>
      </c>
      <c r="S113" s="1">
        <v>35.619999999999997</v>
      </c>
      <c r="T113" s="1">
        <v>169</v>
      </c>
      <c r="U113" s="1">
        <v>491</v>
      </c>
      <c r="V113" s="1">
        <v>2.91</v>
      </c>
      <c r="W113" s="1">
        <v>45.25</v>
      </c>
      <c r="X113" s="1">
        <v>45.25</v>
      </c>
      <c r="Y113" s="1">
        <v>195</v>
      </c>
      <c r="Z113" s="1">
        <v>664</v>
      </c>
      <c r="AA113" s="1">
        <v>3.41</v>
      </c>
      <c r="AB113" s="1">
        <v>61.2</v>
      </c>
      <c r="AC113" s="1">
        <v>61.2</v>
      </c>
      <c r="AD113" s="1">
        <v>151</v>
      </c>
      <c r="AE113" s="1">
        <v>519</v>
      </c>
      <c r="AF113" s="1">
        <v>3.44</v>
      </c>
      <c r="AG113" s="1">
        <v>52.96</v>
      </c>
      <c r="AH113" s="1">
        <v>52.96</v>
      </c>
      <c r="AI113" s="1">
        <v>121</v>
      </c>
      <c r="AJ113" s="1">
        <v>413</v>
      </c>
      <c r="AK113" s="1">
        <v>3.41</v>
      </c>
      <c r="AL113" s="1">
        <v>38.06</v>
      </c>
      <c r="AM113" s="1">
        <v>38.06</v>
      </c>
      <c r="AN113" s="1">
        <v>46</v>
      </c>
      <c r="AO113" s="1">
        <v>150</v>
      </c>
      <c r="AP113" s="1">
        <v>3.26</v>
      </c>
      <c r="AQ113" s="1">
        <v>14.29</v>
      </c>
      <c r="AR113" s="1">
        <v>14.29</v>
      </c>
      <c r="AT113" s="262">
        <f t="shared" si="7"/>
        <v>962</v>
      </c>
      <c r="AU113" s="262">
        <f t="shared" si="7"/>
        <v>3146</v>
      </c>
      <c r="AV113" s="263">
        <f t="shared" si="8"/>
        <v>314600</v>
      </c>
      <c r="AW113" s="263">
        <f t="shared" si="9"/>
        <v>6405</v>
      </c>
      <c r="AX113" s="268">
        <f t="shared" si="10"/>
        <v>49.117876658860268</v>
      </c>
      <c r="AY113" s="264">
        <f t="shared" si="11"/>
        <v>49.37</v>
      </c>
    </row>
    <row r="114" spans="1:51">
      <c r="A114" s="1" t="str">
        <f t="shared" si="6"/>
        <v>10722</v>
      </c>
      <c r="B114" s="1" t="s">
        <v>3116</v>
      </c>
      <c r="C114" s="255">
        <v>310</v>
      </c>
      <c r="D114" s="255">
        <v>310</v>
      </c>
      <c r="E114" s="256">
        <v>8652</v>
      </c>
      <c r="F114" s="256">
        <v>37636</v>
      </c>
      <c r="G114" s="255">
        <v>4.3499999999999996</v>
      </c>
      <c r="H114" s="255">
        <v>33.26</v>
      </c>
      <c r="I114" s="255">
        <v>33.26</v>
      </c>
      <c r="J114" s="1">
        <v>1599</v>
      </c>
      <c r="K114" s="1">
        <v>6583</v>
      </c>
      <c r="L114" s="1">
        <v>4.12</v>
      </c>
      <c r="M114" s="1">
        <v>68.5</v>
      </c>
      <c r="N114" s="1">
        <v>68.5</v>
      </c>
      <c r="O114" s="1">
        <v>1529</v>
      </c>
      <c r="P114" s="1">
        <v>6676</v>
      </c>
      <c r="Q114" s="1">
        <v>4.37</v>
      </c>
      <c r="R114" s="1">
        <v>71.78</v>
      </c>
      <c r="S114" s="1">
        <v>71.78</v>
      </c>
      <c r="T114" s="1">
        <v>1457</v>
      </c>
      <c r="U114" s="1">
        <v>6155</v>
      </c>
      <c r="V114" s="1">
        <v>4.22</v>
      </c>
      <c r="W114" s="1">
        <v>64.05</v>
      </c>
      <c r="X114" s="1">
        <v>64.05</v>
      </c>
      <c r="Y114" s="1">
        <v>1448</v>
      </c>
      <c r="Z114" s="1">
        <v>6596</v>
      </c>
      <c r="AA114" s="1">
        <v>4.5599999999999996</v>
      </c>
      <c r="AB114" s="1">
        <v>68.64</v>
      </c>
      <c r="AC114" s="1">
        <v>68.64</v>
      </c>
      <c r="AD114" s="1">
        <v>1383</v>
      </c>
      <c r="AE114" s="1">
        <v>5774</v>
      </c>
      <c r="AF114" s="1">
        <v>4.17</v>
      </c>
      <c r="AG114" s="1">
        <v>66.52</v>
      </c>
      <c r="AH114" s="1">
        <v>66.52</v>
      </c>
      <c r="AI114" s="1">
        <v>1236</v>
      </c>
      <c r="AJ114" s="1">
        <v>5852</v>
      </c>
      <c r="AK114" s="1">
        <v>4.7300000000000004</v>
      </c>
      <c r="AL114" s="1">
        <v>60.89</v>
      </c>
      <c r="AM114" s="1">
        <v>60.89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T114" s="262">
        <f t="shared" si="7"/>
        <v>8652</v>
      </c>
      <c r="AU114" s="262">
        <f t="shared" si="7"/>
        <v>37636</v>
      </c>
      <c r="AV114" s="263">
        <f t="shared" si="8"/>
        <v>3763600</v>
      </c>
      <c r="AW114" s="263">
        <f t="shared" si="9"/>
        <v>56730</v>
      </c>
      <c r="AX114" s="268">
        <f t="shared" si="10"/>
        <v>66.342323285739468</v>
      </c>
      <c r="AY114" s="264">
        <f t="shared" si="11"/>
        <v>66.72999999999999</v>
      </c>
    </row>
    <row r="115" spans="1:51">
      <c r="A115" s="1" t="str">
        <f t="shared" si="6"/>
        <v>10723</v>
      </c>
      <c r="B115" s="1" t="s">
        <v>3117</v>
      </c>
      <c r="C115" s="255">
        <v>365</v>
      </c>
      <c r="D115" s="255">
        <v>365</v>
      </c>
      <c r="E115" s="256">
        <v>12760</v>
      </c>
      <c r="F115" s="256">
        <v>66481</v>
      </c>
      <c r="G115" s="255">
        <v>5.21</v>
      </c>
      <c r="H115" s="255">
        <v>49.9</v>
      </c>
      <c r="I115" s="255">
        <v>49.9</v>
      </c>
      <c r="J115" s="1">
        <v>2198</v>
      </c>
      <c r="K115" s="1">
        <v>10354</v>
      </c>
      <c r="L115" s="1">
        <v>4.71</v>
      </c>
      <c r="M115" s="1">
        <v>91.51</v>
      </c>
      <c r="N115" s="1">
        <v>91.51</v>
      </c>
      <c r="O115" s="1">
        <v>2032</v>
      </c>
      <c r="P115" s="1">
        <v>10420</v>
      </c>
      <c r="Q115" s="1">
        <v>5.13</v>
      </c>
      <c r="R115" s="1">
        <v>95.16</v>
      </c>
      <c r="S115" s="1">
        <v>95.16</v>
      </c>
      <c r="T115" s="1">
        <v>2022</v>
      </c>
      <c r="U115" s="1">
        <v>11775</v>
      </c>
      <c r="V115" s="1">
        <v>5.82</v>
      </c>
      <c r="W115" s="1">
        <v>104.07</v>
      </c>
      <c r="X115" s="1">
        <v>104.07</v>
      </c>
      <c r="Y115" s="1">
        <v>2193</v>
      </c>
      <c r="Z115" s="1">
        <v>11306</v>
      </c>
      <c r="AA115" s="1">
        <v>5.16</v>
      </c>
      <c r="AB115" s="1">
        <v>99.92</v>
      </c>
      <c r="AC115" s="1">
        <v>99.92</v>
      </c>
      <c r="AD115" s="1">
        <v>2109</v>
      </c>
      <c r="AE115" s="1">
        <v>11808</v>
      </c>
      <c r="AF115" s="1">
        <v>5.6</v>
      </c>
      <c r="AG115" s="1">
        <v>115.54</v>
      </c>
      <c r="AH115" s="1">
        <v>115.54</v>
      </c>
      <c r="AI115" s="1">
        <v>1946</v>
      </c>
      <c r="AJ115" s="1">
        <v>9600</v>
      </c>
      <c r="AK115" s="1">
        <v>4.93</v>
      </c>
      <c r="AL115" s="1">
        <v>84.84</v>
      </c>
      <c r="AM115" s="1">
        <v>84.84</v>
      </c>
      <c r="AN115" s="1">
        <v>260</v>
      </c>
      <c r="AO115" s="1">
        <v>1218</v>
      </c>
      <c r="AP115" s="1">
        <v>4.68</v>
      </c>
      <c r="AQ115" s="1">
        <v>11.12</v>
      </c>
      <c r="AR115" s="1">
        <v>11.12</v>
      </c>
      <c r="AT115" s="262">
        <f t="shared" si="7"/>
        <v>12500</v>
      </c>
      <c r="AU115" s="262">
        <f t="shared" si="7"/>
        <v>65263</v>
      </c>
      <c r="AV115" s="263">
        <f t="shared" si="8"/>
        <v>6526300</v>
      </c>
      <c r="AW115" s="263">
        <f t="shared" si="9"/>
        <v>66795</v>
      </c>
      <c r="AX115" s="268">
        <f t="shared" si="10"/>
        <v>97.706415150834644</v>
      </c>
      <c r="AY115" s="264">
        <f t="shared" si="11"/>
        <v>98.506666666666675</v>
      </c>
    </row>
    <row r="116" spans="1:51">
      <c r="A116" s="1" t="str">
        <f t="shared" si="6"/>
        <v>11238</v>
      </c>
      <c r="B116" s="1" t="s">
        <v>3118</v>
      </c>
      <c r="C116" s="255">
        <v>60</v>
      </c>
      <c r="D116" s="255">
        <v>60</v>
      </c>
      <c r="E116" s="256">
        <v>1417</v>
      </c>
      <c r="F116" s="256">
        <v>4860</v>
      </c>
      <c r="G116" s="255">
        <v>3.43</v>
      </c>
      <c r="H116" s="255">
        <v>22.19</v>
      </c>
      <c r="I116" s="255">
        <v>22.19</v>
      </c>
      <c r="J116" s="1">
        <v>243</v>
      </c>
      <c r="K116" s="1">
        <v>846</v>
      </c>
      <c r="L116" s="1">
        <v>3.48</v>
      </c>
      <c r="M116" s="1">
        <v>45.48</v>
      </c>
      <c r="N116" s="1">
        <v>45.48</v>
      </c>
      <c r="O116" s="1">
        <v>258</v>
      </c>
      <c r="P116" s="1">
        <v>826</v>
      </c>
      <c r="Q116" s="1">
        <v>3.2</v>
      </c>
      <c r="R116" s="1">
        <v>45.89</v>
      </c>
      <c r="S116" s="1">
        <v>45.89</v>
      </c>
      <c r="T116" s="1">
        <v>215</v>
      </c>
      <c r="U116" s="1">
        <v>841</v>
      </c>
      <c r="V116" s="1">
        <v>3.91</v>
      </c>
      <c r="W116" s="1">
        <v>45.22</v>
      </c>
      <c r="X116" s="1">
        <v>45.22</v>
      </c>
      <c r="Y116" s="1">
        <v>233</v>
      </c>
      <c r="Z116" s="1">
        <v>924</v>
      </c>
      <c r="AA116" s="1">
        <v>3.97</v>
      </c>
      <c r="AB116" s="1">
        <v>49.68</v>
      </c>
      <c r="AC116" s="1">
        <v>49.68</v>
      </c>
      <c r="AD116" s="1">
        <v>198</v>
      </c>
      <c r="AE116" s="1">
        <v>625</v>
      </c>
      <c r="AF116" s="1">
        <v>3.16</v>
      </c>
      <c r="AG116" s="1">
        <v>37.200000000000003</v>
      </c>
      <c r="AH116" s="1">
        <v>37.200000000000003</v>
      </c>
      <c r="AI116" s="1">
        <v>194</v>
      </c>
      <c r="AJ116" s="1">
        <v>584</v>
      </c>
      <c r="AK116" s="1">
        <v>3.01</v>
      </c>
      <c r="AL116" s="1">
        <v>31.4</v>
      </c>
      <c r="AM116" s="1">
        <v>31.4</v>
      </c>
      <c r="AN116" s="1">
        <v>76</v>
      </c>
      <c r="AO116" s="1">
        <v>214</v>
      </c>
      <c r="AP116" s="1">
        <v>2.82</v>
      </c>
      <c r="AQ116" s="1">
        <v>11.89</v>
      </c>
      <c r="AR116" s="1">
        <v>11.89</v>
      </c>
      <c r="AT116" s="262">
        <f t="shared" si="7"/>
        <v>1341</v>
      </c>
      <c r="AU116" s="262">
        <f t="shared" si="7"/>
        <v>4646</v>
      </c>
      <c r="AV116" s="263">
        <f t="shared" si="8"/>
        <v>464600</v>
      </c>
      <c r="AW116" s="263">
        <f t="shared" si="9"/>
        <v>10980</v>
      </c>
      <c r="AX116" s="268">
        <f t="shared" si="10"/>
        <v>42.313296903460838</v>
      </c>
      <c r="AY116" s="264">
        <f t="shared" si="11"/>
        <v>42.478333333333339</v>
      </c>
    </row>
    <row r="117" spans="1:51">
      <c r="A117" s="1" t="str">
        <f t="shared" si="6"/>
        <v>11239</v>
      </c>
      <c r="B117" s="1" t="s">
        <v>3119</v>
      </c>
      <c r="C117" s="255">
        <v>36</v>
      </c>
      <c r="D117" s="255">
        <v>36</v>
      </c>
      <c r="E117" s="256">
        <v>919</v>
      </c>
      <c r="F117" s="256">
        <v>3492</v>
      </c>
      <c r="G117" s="255">
        <v>3.8</v>
      </c>
      <c r="H117" s="255">
        <v>26.58</v>
      </c>
      <c r="I117" s="255">
        <v>26.58</v>
      </c>
      <c r="J117" s="1">
        <v>181</v>
      </c>
      <c r="K117" s="1">
        <v>715</v>
      </c>
      <c r="L117" s="1">
        <v>3.95</v>
      </c>
      <c r="M117" s="1">
        <v>64.069999999999993</v>
      </c>
      <c r="N117" s="1">
        <v>64.069999999999993</v>
      </c>
      <c r="O117" s="1">
        <v>147</v>
      </c>
      <c r="P117" s="1">
        <v>595</v>
      </c>
      <c r="Q117" s="1">
        <v>4.05</v>
      </c>
      <c r="R117" s="1">
        <v>55.09</v>
      </c>
      <c r="S117" s="1">
        <v>55.09</v>
      </c>
      <c r="T117" s="1">
        <v>137</v>
      </c>
      <c r="U117" s="1">
        <v>455</v>
      </c>
      <c r="V117" s="1">
        <v>3.32</v>
      </c>
      <c r="W117" s="1">
        <v>40.770000000000003</v>
      </c>
      <c r="X117" s="1">
        <v>40.770000000000003</v>
      </c>
      <c r="Y117" s="1">
        <v>152</v>
      </c>
      <c r="Z117" s="1">
        <v>616</v>
      </c>
      <c r="AA117" s="1">
        <v>4.05</v>
      </c>
      <c r="AB117" s="1">
        <v>55.2</v>
      </c>
      <c r="AC117" s="1">
        <v>55.2</v>
      </c>
      <c r="AD117" s="1">
        <v>137</v>
      </c>
      <c r="AE117" s="1">
        <v>462</v>
      </c>
      <c r="AF117" s="1">
        <v>3.37</v>
      </c>
      <c r="AG117" s="1">
        <v>45.83</v>
      </c>
      <c r="AH117" s="1">
        <v>45.83</v>
      </c>
      <c r="AI117" s="1">
        <v>147</v>
      </c>
      <c r="AJ117" s="1">
        <v>577</v>
      </c>
      <c r="AK117" s="1">
        <v>3.93</v>
      </c>
      <c r="AL117" s="1">
        <v>51.7</v>
      </c>
      <c r="AM117" s="1">
        <v>51.7</v>
      </c>
      <c r="AN117" s="1">
        <v>18</v>
      </c>
      <c r="AO117" s="1">
        <v>72</v>
      </c>
      <c r="AP117" s="1">
        <v>4</v>
      </c>
      <c r="AQ117" s="1">
        <v>6.67</v>
      </c>
      <c r="AR117" s="1">
        <v>6.67</v>
      </c>
      <c r="AT117" s="262">
        <f t="shared" si="7"/>
        <v>901</v>
      </c>
      <c r="AU117" s="262">
        <f t="shared" si="7"/>
        <v>3420</v>
      </c>
      <c r="AV117" s="263">
        <f t="shared" si="8"/>
        <v>342000</v>
      </c>
      <c r="AW117" s="263">
        <f t="shared" si="9"/>
        <v>6588</v>
      </c>
      <c r="AX117" s="268">
        <f t="shared" si="10"/>
        <v>51.912568306010932</v>
      </c>
      <c r="AY117" s="264">
        <f t="shared" si="11"/>
        <v>52.109999999999992</v>
      </c>
    </row>
    <row r="118" spans="1:51">
      <c r="A118" s="1" t="str">
        <f t="shared" si="6"/>
        <v>11240</v>
      </c>
      <c r="B118" s="1" t="s">
        <v>3120</v>
      </c>
      <c r="C118" s="255">
        <v>120</v>
      </c>
      <c r="D118" s="255">
        <v>120</v>
      </c>
      <c r="E118" s="256">
        <v>5833</v>
      </c>
      <c r="F118" s="256">
        <v>21775</v>
      </c>
      <c r="G118" s="255">
        <v>3.73</v>
      </c>
      <c r="H118" s="255">
        <v>49.71</v>
      </c>
      <c r="I118" s="255">
        <v>49.71</v>
      </c>
      <c r="J118" s="1">
        <v>992</v>
      </c>
      <c r="K118" s="1">
        <v>4030</v>
      </c>
      <c r="L118" s="1">
        <v>4.0599999999999996</v>
      </c>
      <c r="M118" s="1">
        <v>108.33</v>
      </c>
      <c r="N118" s="1">
        <v>108.33</v>
      </c>
      <c r="O118" s="1">
        <v>890</v>
      </c>
      <c r="P118" s="1">
        <v>3175</v>
      </c>
      <c r="Q118" s="1">
        <v>3.57</v>
      </c>
      <c r="R118" s="1">
        <v>88.19</v>
      </c>
      <c r="S118" s="1">
        <v>88.19</v>
      </c>
      <c r="T118" s="1">
        <v>845</v>
      </c>
      <c r="U118" s="1">
        <v>3020</v>
      </c>
      <c r="V118" s="1">
        <v>3.57</v>
      </c>
      <c r="W118" s="1">
        <v>81.180000000000007</v>
      </c>
      <c r="X118" s="1">
        <v>81.180000000000007</v>
      </c>
      <c r="Y118" s="1">
        <v>894</v>
      </c>
      <c r="Z118" s="1">
        <v>3381</v>
      </c>
      <c r="AA118" s="1">
        <v>3.78</v>
      </c>
      <c r="AB118" s="1">
        <v>90.89</v>
      </c>
      <c r="AC118" s="1">
        <v>90.89</v>
      </c>
      <c r="AD118" s="1">
        <v>968</v>
      </c>
      <c r="AE118" s="1">
        <v>3427</v>
      </c>
      <c r="AF118" s="1">
        <v>3.54</v>
      </c>
      <c r="AG118" s="1">
        <v>101.99</v>
      </c>
      <c r="AH118" s="1">
        <v>101.99</v>
      </c>
      <c r="AI118" s="1">
        <v>952</v>
      </c>
      <c r="AJ118" s="1">
        <v>3771</v>
      </c>
      <c r="AK118" s="1">
        <v>3.96</v>
      </c>
      <c r="AL118" s="1">
        <v>101.37</v>
      </c>
      <c r="AM118" s="1">
        <v>101.37</v>
      </c>
      <c r="AN118" s="1">
        <v>292</v>
      </c>
      <c r="AO118" s="1">
        <v>971</v>
      </c>
      <c r="AP118" s="1">
        <v>3.33</v>
      </c>
      <c r="AQ118" s="1">
        <v>26.97</v>
      </c>
      <c r="AR118" s="1">
        <v>26.97</v>
      </c>
      <c r="AT118" s="262">
        <f t="shared" si="7"/>
        <v>5541</v>
      </c>
      <c r="AU118" s="262">
        <f t="shared" si="7"/>
        <v>20804</v>
      </c>
      <c r="AV118" s="263">
        <f t="shared" si="8"/>
        <v>2080400</v>
      </c>
      <c r="AW118" s="263">
        <f t="shared" si="9"/>
        <v>21960</v>
      </c>
      <c r="AX118" s="268">
        <f t="shared" si="10"/>
        <v>94.735883424408016</v>
      </c>
      <c r="AY118" s="264">
        <f t="shared" si="11"/>
        <v>95.325000000000003</v>
      </c>
    </row>
    <row r="119" spans="1:51">
      <c r="A119" s="1" t="str">
        <f t="shared" si="6"/>
        <v>11241</v>
      </c>
      <c r="B119" s="1" t="s">
        <v>3121</v>
      </c>
      <c r="C119" s="255">
        <v>78</v>
      </c>
      <c r="D119" s="255">
        <v>78</v>
      </c>
      <c r="E119" s="256">
        <v>4173</v>
      </c>
      <c r="F119" s="256">
        <v>16133</v>
      </c>
      <c r="G119" s="255">
        <v>3.87</v>
      </c>
      <c r="H119" s="255">
        <v>56.67</v>
      </c>
      <c r="I119" s="255">
        <v>56.67</v>
      </c>
      <c r="J119" s="1">
        <v>747</v>
      </c>
      <c r="K119" s="1">
        <v>2934</v>
      </c>
      <c r="L119" s="1">
        <v>3.93</v>
      </c>
      <c r="M119" s="1">
        <v>121.34</v>
      </c>
      <c r="N119" s="1">
        <v>121.34</v>
      </c>
      <c r="O119" s="1">
        <v>618</v>
      </c>
      <c r="P119" s="1">
        <v>2646</v>
      </c>
      <c r="Q119" s="1">
        <v>4.28</v>
      </c>
      <c r="R119" s="1">
        <v>113.08</v>
      </c>
      <c r="S119" s="1">
        <v>113.08</v>
      </c>
      <c r="T119" s="1">
        <v>708</v>
      </c>
      <c r="U119" s="1">
        <v>2801</v>
      </c>
      <c r="V119" s="1">
        <v>3.96</v>
      </c>
      <c r="W119" s="1">
        <v>115.84</v>
      </c>
      <c r="X119" s="1">
        <v>115.84</v>
      </c>
      <c r="Y119" s="1">
        <v>655</v>
      </c>
      <c r="Z119" s="1">
        <v>2304</v>
      </c>
      <c r="AA119" s="1">
        <v>3.52</v>
      </c>
      <c r="AB119" s="1">
        <v>95.29</v>
      </c>
      <c r="AC119" s="1">
        <v>95.29</v>
      </c>
      <c r="AD119" s="1">
        <v>694</v>
      </c>
      <c r="AE119" s="1">
        <v>2635</v>
      </c>
      <c r="AF119" s="1">
        <v>3.8</v>
      </c>
      <c r="AG119" s="1">
        <v>120.65</v>
      </c>
      <c r="AH119" s="1">
        <v>120.65</v>
      </c>
      <c r="AI119" s="1">
        <v>648</v>
      </c>
      <c r="AJ119" s="1">
        <v>2430</v>
      </c>
      <c r="AK119" s="1">
        <v>3.75</v>
      </c>
      <c r="AL119" s="1">
        <v>100.5</v>
      </c>
      <c r="AM119" s="1">
        <v>100.5</v>
      </c>
      <c r="AN119" s="1">
        <v>103</v>
      </c>
      <c r="AO119" s="1">
        <v>383</v>
      </c>
      <c r="AP119" s="1">
        <v>3.72</v>
      </c>
      <c r="AQ119" s="1">
        <v>16.37</v>
      </c>
      <c r="AR119" s="1">
        <v>16.37</v>
      </c>
      <c r="AT119" s="262">
        <f t="shared" si="7"/>
        <v>4070</v>
      </c>
      <c r="AU119" s="262">
        <f t="shared" si="7"/>
        <v>15750</v>
      </c>
      <c r="AV119" s="263">
        <f t="shared" si="8"/>
        <v>1575000</v>
      </c>
      <c r="AW119" s="263">
        <f t="shared" si="9"/>
        <v>14274</v>
      </c>
      <c r="AX119" s="268">
        <f t="shared" si="10"/>
        <v>110.3404791929382</v>
      </c>
      <c r="AY119" s="264">
        <f t="shared" si="11"/>
        <v>111.11666666666667</v>
      </c>
    </row>
    <row r="120" spans="1:51">
      <c r="A120" s="1" t="str">
        <f t="shared" si="6"/>
        <v>11242</v>
      </c>
      <c r="B120" s="1" t="s">
        <v>3122</v>
      </c>
      <c r="C120" s="255">
        <v>75</v>
      </c>
      <c r="D120" s="255">
        <v>75</v>
      </c>
      <c r="E120" s="256">
        <v>3057</v>
      </c>
      <c r="F120" s="256">
        <v>10850</v>
      </c>
      <c r="G120" s="255">
        <v>3.55</v>
      </c>
      <c r="H120" s="255">
        <v>39.630000000000003</v>
      </c>
      <c r="I120" s="255">
        <v>39.630000000000003</v>
      </c>
      <c r="J120" s="1">
        <v>599</v>
      </c>
      <c r="K120" s="1">
        <v>2276</v>
      </c>
      <c r="L120" s="1">
        <v>3.8</v>
      </c>
      <c r="M120" s="1">
        <v>97.89</v>
      </c>
      <c r="N120" s="1">
        <v>97.89</v>
      </c>
      <c r="O120" s="1">
        <v>484</v>
      </c>
      <c r="P120" s="1">
        <v>1760</v>
      </c>
      <c r="Q120" s="1">
        <v>3.64</v>
      </c>
      <c r="R120" s="1">
        <v>78.22</v>
      </c>
      <c r="S120" s="1">
        <v>78.22</v>
      </c>
      <c r="T120" s="1">
        <v>513</v>
      </c>
      <c r="U120" s="1">
        <v>1865</v>
      </c>
      <c r="V120" s="1">
        <v>3.64</v>
      </c>
      <c r="W120" s="1">
        <v>80.22</v>
      </c>
      <c r="X120" s="1">
        <v>80.22</v>
      </c>
      <c r="Y120" s="1">
        <v>495</v>
      </c>
      <c r="Z120" s="1">
        <v>1660</v>
      </c>
      <c r="AA120" s="1">
        <v>3.35</v>
      </c>
      <c r="AB120" s="1">
        <v>71.400000000000006</v>
      </c>
      <c r="AC120" s="1">
        <v>71.400000000000006</v>
      </c>
      <c r="AD120" s="1">
        <v>497</v>
      </c>
      <c r="AE120" s="1">
        <v>1705</v>
      </c>
      <c r="AF120" s="1">
        <v>3.43</v>
      </c>
      <c r="AG120" s="1">
        <v>81.19</v>
      </c>
      <c r="AH120" s="1">
        <v>81.19</v>
      </c>
      <c r="AI120" s="1">
        <v>469</v>
      </c>
      <c r="AJ120" s="1">
        <v>1584</v>
      </c>
      <c r="AK120" s="1">
        <v>3.38</v>
      </c>
      <c r="AL120" s="1">
        <v>68.13</v>
      </c>
      <c r="AM120" s="1">
        <v>68.13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T120" s="262">
        <f t="shared" si="7"/>
        <v>3057</v>
      </c>
      <c r="AU120" s="262">
        <f t="shared" si="7"/>
        <v>10850</v>
      </c>
      <c r="AV120" s="263">
        <f t="shared" si="8"/>
        <v>1085000</v>
      </c>
      <c r="AW120" s="263">
        <f t="shared" si="9"/>
        <v>13725</v>
      </c>
      <c r="AX120" s="268">
        <f t="shared" si="10"/>
        <v>79.052823315118403</v>
      </c>
      <c r="AY120" s="264">
        <f t="shared" si="11"/>
        <v>79.50833333333334</v>
      </c>
    </row>
    <row r="121" spans="1:51">
      <c r="A121" s="1" t="str">
        <f t="shared" si="6"/>
        <v>11243</v>
      </c>
      <c r="B121" s="1" t="s">
        <v>3123</v>
      </c>
      <c r="C121" s="255">
        <v>72</v>
      </c>
      <c r="D121" s="255">
        <v>72</v>
      </c>
      <c r="E121" s="256">
        <v>3312</v>
      </c>
      <c r="F121" s="256">
        <v>12669</v>
      </c>
      <c r="G121" s="255">
        <v>3.83</v>
      </c>
      <c r="H121" s="255">
        <v>48.21</v>
      </c>
      <c r="I121" s="255">
        <v>48.21</v>
      </c>
      <c r="J121" s="1">
        <v>510</v>
      </c>
      <c r="K121" s="1">
        <v>1961</v>
      </c>
      <c r="L121" s="1">
        <v>3.85</v>
      </c>
      <c r="M121" s="1">
        <v>87.86</v>
      </c>
      <c r="N121" s="1">
        <v>87.86</v>
      </c>
      <c r="O121" s="1">
        <v>465</v>
      </c>
      <c r="P121" s="1">
        <v>1570</v>
      </c>
      <c r="Q121" s="1">
        <v>3.38</v>
      </c>
      <c r="R121" s="1">
        <v>72.69</v>
      </c>
      <c r="S121" s="1">
        <v>72.69</v>
      </c>
      <c r="T121" s="1">
        <v>505</v>
      </c>
      <c r="U121" s="1">
        <v>1996</v>
      </c>
      <c r="V121" s="1">
        <v>3.95</v>
      </c>
      <c r="W121" s="1">
        <v>89.43</v>
      </c>
      <c r="X121" s="1">
        <v>89.43</v>
      </c>
      <c r="Y121" s="1">
        <v>579</v>
      </c>
      <c r="Z121" s="1">
        <v>2138</v>
      </c>
      <c r="AA121" s="1">
        <v>3.69</v>
      </c>
      <c r="AB121" s="1">
        <v>95.79</v>
      </c>
      <c r="AC121" s="1">
        <v>95.79</v>
      </c>
      <c r="AD121" s="1">
        <v>532</v>
      </c>
      <c r="AE121" s="1">
        <v>1816</v>
      </c>
      <c r="AF121" s="1">
        <v>3.41</v>
      </c>
      <c r="AG121" s="1">
        <v>90.08</v>
      </c>
      <c r="AH121" s="1">
        <v>90.08</v>
      </c>
      <c r="AI121" s="1">
        <v>577</v>
      </c>
      <c r="AJ121" s="1">
        <v>2531</v>
      </c>
      <c r="AK121" s="1">
        <v>4.3899999999999997</v>
      </c>
      <c r="AL121" s="1">
        <v>113.4</v>
      </c>
      <c r="AM121" s="1">
        <v>113.4</v>
      </c>
      <c r="AN121" s="1">
        <v>144</v>
      </c>
      <c r="AO121" s="1">
        <v>657</v>
      </c>
      <c r="AP121" s="1">
        <v>4.5599999999999996</v>
      </c>
      <c r="AQ121" s="1">
        <v>30.42</v>
      </c>
      <c r="AR121" s="1">
        <v>30.42</v>
      </c>
      <c r="AT121" s="262">
        <f t="shared" si="7"/>
        <v>3168</v>
      </c>
      <c r="AU121" s="262">
        <f t="shared" si="7"/>
        <v>12012</v>
      </c>
      <c r="AV121" s="263">
        <f t="shared" si="8"/>
        <v>1201200</v>
      </c>
      <c r="AW121" s="263">
        <f t="shared" si="9"/>
        <v>13176</v>
      </c>
      <c r="AX121" s="268">
        <f t="shared" si="10"/>
        <v>91.165755919854277</v>
      </c>
      <c r="AY121" s="264">
        <f t="shared" si="11"/>
        <v>91.541666666666671</v>
      </c>
    </row>
    <row r="122" spans="1:51">
      <c r="A122" s="1" t="str">
        <f t="shared" si="6"/>
        <v>27443</v>
      </c>
      <c r="B122" s="1" t="s">
        <v>3124</v>
      </c>
      <c r="C122" s="255">
        <v>0</v>
      </c>
      <c r="D122" s="255">
        <v>0</v>
      </c>
      <c r="E122" s="256">
        <v>212</v>
      </c>
      <c r="F122" s="256">
        <v>642</v>
      </c>
      <c r="G122" s="255">
        <v>3.03</v>
      </c>
      <c r="H122" s="255">
        <v>0</v>
      </c>
      <c r="I122" s="255">
        <v>0</v>
      </c>
      <c r="J122" s="1">
        <v>48</v>
      </c>
      <c r="K122" s="1">
        <v>133</v>
      </c>
      <c r="L122" s="1">
        <v>2.77</v>
      </c>
      <c r="M122" s="1">
        <v>0</v>
      </c>
      <c r="N122" s="1">
        <v>0</v>
      </c>
      <c r="O122" s="1">
        <v>52</v>
      </c>
      <c r="P122" s="1">
        <v>158</v>
      </c>
      <c r="Q122" s="1">
        <v>3.04</v>
      </c>
      <c r="R122" s="1">
        <v>0</v>
      </c>
      <c r="S122" s="1">
        <v>0</v>
      </c>
      <c r="T122" s="1">
        <v>50</v>
      </c>
      <c r="U122" s="1">
        <v>180</v>
      </c>
      <c r="V122" s="1">
        <v>3.6</v>
      </c>
      <c r="W122" s="1">
        <v>0</v>
      </c>
      <c r="X122" s="1">
        <v>0</v>
      </c>
      <c r="Y122" s="1">
        <v>62</v>
      </c>
      <c r="Z122" s="1">
        <v>171</v>
      </c>
      <c r="AA122" s="1">
        <v>2.76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T122" s="262">
        <f t="shared" si="7"/>
        <v>212</v>
      </c>
      <c r="AU122" s="262">
        <f t="shared" si="7"/>
        <v>642</v>
      </c>
      <c r="AV122" s="263">
        <f t="shared" si="8"/>
        <v>64200</v>
      </c>
      <c r="AW122" s="263">
        <f t="shared" si="9"/>
        <v>0</v>
      </c>
      <c r="AX122" s="268" t="e">
        <f t="shared" si="10"/>
        <v>#DIV/0!</v>
      </c>
      <c r="AY122" s="264">
        <f t="shared" si="11"/>
        <v>0</v>
      </c>
    </row>
    <row r="123" spans="1:51">
      <c r="A123" s="1" t="str">
        <f t="shared" si="6"/>
        <v>10724</v>
      </c>
      <c r="B123" s="1" t="s">
        <v>3125</v>
      </c>
      <c r="C123" s="255">
        <v>320</v>
      </c>
      <c r="D123" s="255">
        <v>320</v>
      </c>
      <c r="E123" s="256">
        <v>10098</v>
      </c>
      <c r="F123" s="256">
        <v>42069</v>
      </c>
      <c r="G123" s="255">
        <v>4.17</v>
      </c>
      <c r="H123" s="255">
        <v>36.020000000000003</v>
      </c>
      <c r="I123" s="255">
        <v>36.020000000000003</v>
      </c>
      <c r="J123" s="1">
        <v>1716</v>
      </c>
      <c r="K123" s="1">
        <v>7154</v>
      </c>
      <c r="L123" s="1">
        <v>4.17</v>
      </c>
      <c r="M123" s="1">
        <v>72.12</v>
      </c>
      <c r="N123" s="1">
        <v>72.12</v>
      </c>
      <c r="O123" s="1">
        <v>1712</v>
      </c>
      <c r="P123" s="1">
        <v>6836</v>
      </c>
      <c r="Q123" s="1">
        <v>3.99</v>
      </c>
      <c r="R123" s="1">
        <v>71.209999999999994</v>
      </c>
      <c r="S123" s="1">
        <v>71.209999999999994</v>
      </c>
      <c r="T123" s="1">
        <v>1596</v>
      </c>
      <c r="U123" s="1">
        <v>6735</v>
      </c>
      <c r="V123" s="1">
        <v>4.22</v>
      </c>
      <c r="W123" s="1">
        <v>67.89</v>
      </c>
      <c r="X123" s="1">
        <v>67.89</v>
      </c>
      <c r="Y123" s="1">
        <v>1662</v>
      </c>
      <c r="Z123" s="1">
        <v>7095</v>
      </c>
      <c r="AA123" s="1">
        <v>4.2699999999999996</v>
      </c>
      <c r="AB123" s="1">
        <v>71.52</v>
      </c>
      <c r="AC123" s="1">
        <v>71.52</v>
      </c>
      <c r="AD123" s="1">
        <v>1536</v>
      </c>
      <c r="AE123" s="1">
        <v>6332</v>
      </c>
      <c r="AF123" s="1">
        <v>4.12</v>
      </c>
      <c r="AG123" s="1">
        <v>70.67</v>
      </c>
      <c r="AH123" s="1">
        <v>70.67</v>
      </c>
      <c r="AI123" s="1">
        <v>1373</v>
      </c>
      <c r="AJ123" s="1">
        <v>5606</v>
      </c>
      <c r="AK123" s="1">
        <v>4.08</v>
      </c>
      <c r="AL123" s="1">
        <v>56.51</v>
      </c>
      <c r="AM123" s="1">
        <v>56.51</v>
      </c>
      <c r="AN123" s="1">
        <v>503</v>
      </c>
      <c r="AO123" s="1">
        <v>2311</v>
      </c>
      <c r="AP123" s="1">
        <v>4.59</v>
      </c>
      <c r="AQ123" s="1">
        <v>24.07</v>
      </c>
      <c r="AR123" s="1">
        <v>24.07</v>
      </c>
      <c r="AT123" s="262">
        <f t="shared" si="7"/>
        <v>9595</v>
      </c>
      <c r="AU123" s="262">
        <f t="shared" si="7"/>
        <v>39758</v>
      </c>
      <c r="AV123" s="263">
        <f t="shared" si="8"/>
        <v>3975800</v>
      </c>
      <c r="AW123" s="263">
        <f t="shared" si="9"/>
        <v>58560</v>
      </c>
      <c r="AX123" s="268">
        <f t="shared" si="10"/>
        <v>67.892759562841533</v>
      </c>
      <c r="AY123" s="264">
        <f t="shared" si="11"/>
        <v>68.319999999999993</v>
      </c>
    </row>
    <row r="124" spans="1:51">
      <c r="A124" s="1" t="str">
        <f t="shared" si="6"/>
        <v>10725</v>
      </c>
      <c r="B124" s="1" t="s">
        <v>3126</v>
      </c>
      <c r="C124" s="255">
        <v>307</v>
      </c>
      <c r="D124" s="255">
        <v>307</v>
      </c>
      <c r="E124" s="256">
        <v>6429</v>
      </c>
      <c r="F124" s="256">
        <v>30664</v>
      </c>
      <c r="G124" s="255">
        <v>4.7699999999999996</v>
      </c>
      <c r="H124" s="255">
        <v>27.37</v>
      </c>
      <c r="I124" s="255">
        <v>27.37</v>
      </c>
      <c r="J124" s="1">
        <v>1277</v>
      </c>
      <c r="K124" s="1">
        <v>5964</v>
      </c>
      <c r="L124" s="1">
        <v>4.67</v>
      </c>
      <c r="M124" s="1">
        <v>62.67</v>
      </c>
      <c r="N124" s="1">
        <v>62.67</v>
      </c>
      <c r="O124" s="1">
        <v>1321</v>
      </c>
      <c r="P124" s="1">
        <v>6310</v>
      </c>
      <c r="Q124" s="1">
        <v>4.78</v>
      </c>
      <c r="R124" s="1">
        <v>68.510000000000005</v>
      </c>
      <c r="S124" s="1">
        <v>68.510000000000005</v>
      </c>
      <c r="T124" s="1">
        <v>1272</v>
      </c>
      <c r="U124" s="1">
        <v>6243</v>
      </c>
      <c r="V124" s="1">
        <v>4.91</v>
      </c>
      <c r="W124" s="1">
        <v>65.599999999999994</v>
      </c>
      <c r="X124" s="1">
        <v>65.599999999999994</v>
      </c>
      <c r="Y124" s="1">
        <v>1361</v>
      </c>
      <c r="Z124" s="1">
        <v>6496</v>
      </c>
      <c r="AA124" s="1">
        <v>4.7699999999999996</v>
      </c>
      <c r="AB124" s="1">
        <v>68.260000000000005</v>
      </c>
      <c r="AC124" s="1">
        <v>68.260000000000005</v>
      </c>
      <c r="AD124" s="1">
        <v>1198</v>
      </c>
      <c r="AE124" s="1">
        <v>5651</v>
      </c>
      <c r="AF124" s="1">
        <v>4.72</v>
      </c>
      <c r="AG124" s="1">
        <v>65.739999999999995</v>
      </c>
      <c r="AH124" s="1">
        <v>65.739999999999995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T124" s="262">
        <f t="shared" si="7"/>
        <v>6429</v>
      </c>
      <c r="AU124" s="262">
        <f t="shared" si="7"/>
        <v>30664</v>
      </c>
      <c r="AV124" s="263">
        <f t="shared" si="8"/>
        <v>3066400</v>
      </c>
      <c r="AW124" s="263">
        <f t="shared" si="9"/>
        <v>56181</v>
      </c>
      <c r="AX124" s="268">
        <f t="shared" si="10"/>
        <v>54.580730140082949</v>
      </c>
      <c r="AY124" s="264">
        <f t="shared" si="11"/>
        <v>55.13</v>
      </c>
    </row>
    <row r="125" spans="1:51">
      <c r="A125" s="1" t="str">
        <f t="shared" si="6"/>
        <v>11244</v>
      </c>
      <c r="B125" s="1" t="s">
        <v>3127</v>
      </c>
      <c r="C125" s="255">
        <v>35</v>
      </c>
      <c r="D125" s="255">
        <v>35</v>
      </c>
      <c r="E125" s="256">
        <v>1420</v>
      </c>
      <c r="F125" s="256">
        <v>3665</v>
      </c>
      <c r="G125" s="255">
        <v>2.58</v>
      </c>
      <c r="H125" s="255">
        <v>28.69</v>
      </c>
      <c r="I125" s="255">
        <v>28.69</v>
      </c>
      <c r="J125" s="1">
        <v>260</v>
      </c>
      <c r="K125" s="1">
        <v>811</v>
      </c>
      <c r="L125" s="1">
        <v>3.12</v>
      </c>
      <c r="M125" s="1">
        <v>74.75</v>
      </c>
      <c r="N125" s="1">
        <v>74.75</v>
      </c>
      <c r="O125" s="1">
        <v>209</v>
      </c>
      <c r="P125" s="1">
        <v>546</v>
      </c>
      <c r="Q125" s="1">
        <v>2.61</v>
      </c>
      <c r="R125" s="1">
        <v>52</v>
      </c>
      <c r="S125" s="1">
        <v>52</v>
      </c>
      <c r="T125" s="1">
        <v>215</v>
      </c>
      <c r="U125" s="1">
        <v>487</v>
      </c>
      <c r="V125" s="1">
        <v>2.27</v>
      </c>
      <c r="W125" s="1">
        <v>44.88</v>
      </c>
      <c r="X125" s="1">
        <v>44.88</v>
      </c>
      <c r="Y125" s="1">
        <v>270</v>
      </c>
      <c r="Z125" s="1">
        <v>726</v>
      </c>
      <c r="AA125" s="1">
        <v>2.69</v>
      </c>
      <c r="AB125" s="1">
        <v>66.91</v>
      </c>
      <c r="AC125" s="1">
        <v>66.91</v>
      </c>
      <c r="AD125" s="1">
        <v>245</v>
      </c>
      <c r="AE125" s="1">
        <v>513</v>
      </c>
      <c r="AF125" s="1">
        <v>2.09</v>
      </c>
      <c r="AG125" s="1">
        <v>52.35</v>
      </c>
      <c r="AH125" s="1">
        <v>52.35</v>
      </c>
      <c r="AI125" s="1">
        <v>221</v>
      </c>
      <c r="AJ125" s="1">
        <v>582</v>
      </c>
      <c r="AK125" s="1">
        <v>2.63</v>
      </c>
      <c r="AL125" s="1">
        <v>53.64</v>
      </c>
      <c r="AM125" s="1">
        <v>53.64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T125" s="262">
        <f t="shared" si="7"/>
        <v>1420</v>
      </c>
      <c r="AU125" s="262">
        <f t="shared" si="7"/>
        <v>3665</v>
      </c>
      <c r="AV125" s="263">
        <f t="shared" si="8"/>
        <v>366500</v>
      </c>
      <c r="AW125" s="263">
        <f t="shared" si="9"/>
        <v>6405</v>
      </c>
      <c r="AX125" s="268">
        <f t="shared" si="10"/>
        <v>57.220921155347384</v>
      </c>
      <c r="AY125" s="264">
        <f t="shared" si="11"/>
        <v>57.42166666666666</v>
      </c>
    </row>
    <row r="126" spans="1:51">
      <c r="A126" s="1" t="str">
        <f t="shared" si="6"/>
        <v>11245</v>
      </c>
      <c r="B126" s="1" t="s">
        <v>3128</v>
      </c>
      <c r="C126" s="255">
        <v>40</v>
      </c>
      <c r="D126" s="255">
        <v>40</v>
      </c>
      <c r="E126" s="256">
        <v>1799</v>
      </c>
      <c r="F126" s="256">
        <v>5422</v>
      </c>
      <c r="G126" s="255">
        <v>3.01</v>
      </c>
      <c r="H126" s="255">
        <v>37.14</v>
      </c>
      <c r="I126" s="255">
        <v>37.14</v>
      </c>
      <c r="J126" s="1">
        <v>328</v>
      </c>
      <c r="K126" s="1">
        <v>952</v>
      </c>
      <c r="L126" s="1">
        <v>2.9</v>
      </c>
      <c r="M126" s="1">
        <v>76.77</v>
      </c>
      <c r="N126" s="1">
        <v>76.77</v>
      </c>
      <c r="O126" s="1">
        <v>313</v>
      </c>
      <c r="P126" s="1">
        <v>929</v>
      </c>
      <c r="Q126" s="1">
        <v>2.97</v>
      </c>
      <c r="R126" s="1">
        <v>77.42</v>
      </c>
      <c r="S126" s="1">
        <v>77.42</v>
      </c>
      <c r="T126" s="1">
        <v>298</v>
      </c>
      <c r="U126" s="1">
        <v>872</v>
      </c>
      <c r="V126" s="1">
        <v>2.93</v>
      </c>
      <c r="W126" s="1">
        <v>70.319999999999993</v>
      </c>
      <c r="X126" s="1">
        <v>70.319999999999993</v>
      </c>
      <c r="Y126" s="1">
        <v>302</v>
      </c>
      <c r="Z126" s="1">
        <v>947</v>
      </c>
      <c r="AA126" s="1">
        <v>3.14</v>
      </c>
      <c r="AB126" s="1">
        <v>76.37</v>
      </c>
      <c r="AC126" s="1">
        <v>76.37</v>
      </c>
      <c r="AD126" s="1">
        <v>271</v>
      </c>
      <c r="AE126" s="1">
        <v>839</v>
      </c>
      <c r="AF126" s="1">
        <v>3.1</v>
      </c>
      <c r="AG126" s="1">
        <v>74.91</v>
      </c>
      <c r="AH126" s="1">
        <v>74.91</v>
      </c>
      <c r="AI126" s="1">
        <v>239</v>
      </c>
      <c r="AJ126" s="1">
        <v>725</v>
      </c>
      <c r="AK126" s="1">
        <v>3.03</v>
      </c>
      <c r="AL126" s="1">
        <v>58.47</v>
      </c>
      <c r="AM126" s="1">
        <v>58.47</v>
      </c>
      <c r="AN126" s="1">
        <v>48</v>
      </c>
      <c r="AO126" s="1">
        <v>158</v>
      </c>
      <c r="AP126" s="1">
        <v>3.29</v>
      </c>
      <c r="AQ126" s="1">
        <v>13.17</v>
      </c>
      <c r="AR126" s="1">
        <v>13.17</v>
      </c>
      <c r="AT126" s="262">
        <f t="shared" si="7"/>
        <v>1751</v>
      </c>
      <c r="AU126" s="262">
        <f t="shared" si="7"/>
        <v>5264</v>
      </c>
      <c r="AV126" s="263">
        <f t="shared" si="8"/>
        <v>526400</v>
      </c>
      <c r="AW126" s="263">
        <f t="shared" si="9"/>
        <v>7320</v>
      </c>
      <c r="AX126" s="268">
        <f t="shared" si="10"/>
        <v>71.912568306010925</v>
      </c>
      <c r="AY126" s="264">
        <f t="shared" si="11"/>
        <v>72.376666666666665</v>
      </c>
    </row>
    <row r="127" spans="1:51">
      <c r="A127" s="1" t="str">
        <f t="shared" si="6"/>
        <v>11246</v>
      </c>
      <c r="B127" s="1" t="s">
        <v>3129</v>
      </c>
      <c r="C127" s="255">
        <v>34</v>
      </c>
      <c r="D127" s="255">
        <v>34</v>
      </c>
      <c r="E127" s="256">
        <v>1902</v>
      </c>
      <c r="F127" s="256">
        <v>5383</v>
      </c>
      <c r="G127" s="255">
        <v>2.83</v>
      </c>
      <c r="H127" s="255">
        <v>43.38</v>
      </c>
      <c r="I127" s="255">
        <v>43.38</v>
      </c>
      <c r="J127" s="1">
        <v>323</v>
      </c>
      <c r="K127" s="1">
        <v>987</v>
      </c>
      <c r="L127" s="1">
        <v>3.06</v>
      </c>
      <c r="M127" s="1">
        <v>93.64</v>
      </c>
      <c r="N127" s="1">
        <v>93.64</v>
      </c>
      <c r="O127" s="1">
        <v>311</v>
      </c>
      <c r="P127" s="1">
        <v>864</v>
      </c>
      <c r="Q127" s="1">
        <v>2.78</v>
      </c>
      <c r="R127" s="1">
        <v>84.71</v>
      </c>
      <c r="S127" s="1">
        <v>84.71</v>
      </c>
      <c r="T127" s="1">
        <v>299</v>
      </c>
      <c r="U127" s="1">
        <v>823</v>
      </c>
      <c r="V127" s="1">
        <v>2.75</v>
      </c>
      <c r="W127" s="1">
        <v>78.08</v>
      </c>
      <c r="X127" s="1">
        <v>78.08</v>
      </c>
      <c r="Y127" s="1">
        <v>390</v>
      </c>
      <c r="Z127" s="1">
        <v>1027</v>
      </c>
      <c r="AA127" s="1">
        <v>2.63</v>
      </c>
      <c r="AB127" s="1">
        <v>97.44</v>
      </c>
      <c r="AC127" s="1">
        <v>97.44</v>
      </c>
      <c r="AD127" s="1">
        <v>314</v>
      </c>
      <c r="AE127" s="1">
        <v>859</v>
      </c>
      <c r="AF127" s="1">
        <v>2.74</v>
      </c>
      <c r="AG127" s="1">
        <v>90.23</v>
      </c>
      <c r="AH127" s="1">
        <v>90.23</v>
      </c>
      <c r="AI127" s="1">
        <v>265</v>
      </c>
      <c r="AJ127" s="1">
        <v>823</v>
      </c>
      <c r="AK127" s="1">
        <v>3.11</v>
      </c>
      <c r="AL127" s="1">
        <v>78.08</v>
      </c>
      <c r="AM127" s="1">
        <v>78.08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T127" s="262">
        <f t="shared" si="7"/>
        <v>1902</v>
      </c>
      <c r="AU127" s="262">
        <f t="shared" si="7"/>
        <v>5383</v>
      </c>
      <c r="AV127" s="263">
        <f t="shared" si="8"/>
        <v>538300</v>
      </c>
      <c r="AW127" s="263">
        <f t="shared" si="9"/>
        <v>6222</v>
      </c>
      <c r="AX127" s="268">
        <f t="shared" si="10"/>
        <v>86.515589842494379</v>
      </c>
      <c r="AY127" s="264">
        <f t="shared" si="11"/>
        <v>87.030000000000015</v>
      </c>
    </row>
    <row r="128" spans="1:51">
      <c r="A128" s="1" t="str">
        <f t="shared" si="6"/>
        <v>11247</v>
      </c>
      <c r="B128" s="1" t="s">
        <v>3130</v>
      </c>
      <c r="C128" s="255">
        <v>70</v>
      </c>
      <c r="D128" s="255">
        <v>70</v>
      </c>
      <c r="E128" s="256">
        <v>1962</v>
      </c>
      <c r="F128" s="256">
        <v>6664</v>
      </c>
      <c r="G128" s="255">
        <v>3.4</v>
      </c>
      <c r="H128" s="255">
        <v>26.08</v>
      </c>
      <c r="I128" s="255">
        <v>26.08</v>
      </c>
      <c r="J128" s="1">
        <v>361</v>
      </c>
      <c r="K128" s="1">
        <v>1240</v>
      </c>
      <c r="L128" s="1">
        <v>3.43</v>
      </c>
      <c r="M128" s="1">
        <v>57.14</v>
      </c>
      <c r="N128" s="1">
        <v>57.14</v>
      </c>
      <c r="O128" s="1">
        <v>292</v>
      </c>
      <c r="P128" s="1">
        <v>991</v>
      </c>
      <c r="Q128" s="1">
        <v>3.39</v>
      </c>
      <c r="R128" s="1">
        <v>47.19</v>
      </c>
      <c r="S128" s="1">
        <v>47.19</v>
      </c>
      <c r="T128" s="1">
        <v>309</v>
      </c>
      <c r="U128" s="1">
        <v>1029</v>
      </c>
      <c r="V128" s="1">
        <v>3.33</v>
      </c>
      <c r="W128" s="1">
        <v>47.42</v>
      </c>
      <c r="X128" s="1">
        <v>47.42</v>
      </c>
      <c r="Y128" s="1">
        <v>370</v>
      </c>
      <c r="Z128" s="1">
        <v>1212</v>
      </c>
      <c r="AA128" s="1">
        <v>3.28</v>
      </c>
      <c r="AB128" s="1">
        <v>55.85</v>
      </c>
      <c r="AC128" s="1">
        <v>55.85</v>
      </c>
      <c r="AD128" s="1">
        <v>287</v>
      </c>
      <c r="AE128" s="1">
        <v>1014</v>
      </c>
      <c r="AF128" s="1">
        <v>3.53</v>
      </c>
      <c r="AG128" s="1">
        <v>51.73</v>
      </c>
      <c r="AH128" s="1">
        <v>51.73</v>
      </c>
      <c r="AI128" s="1">
        <v>343</v>
      </c>
      <c r="AJ128" s="1">
        <v>1178</v>
      </c>
      <c r="AK128" s="1">
        <v>3.43</v>
      </c>
      <c r="AL128" s="1">
        <v>54.29</v>
      </c>
      <c r="AM128" s="1">
        <v>54.29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T128" s="262">
        <f t="shared" si="7"/>
        <v>1962</v>
      </c>
      <c r="AU128" s="262">
        <f t="shared" si="7"/>
        <v>6664</v>
      </c>
      <c r="AV128" s="263">
        <f t="shared" si="8"/>
        <v>666400</v>
      </c>
      <c r="AW128" s="263">
        <f t="shared" si="9"/>
        <v>12810</v>
      </c>
      <c r="AX128" s="268">
        <f t="shared" si="10"/>
        <v>52.021857923497265</v>
      </c>
      <c r="AY128" s="264">
        <f t="shared" si="11"/>
        <v>52.27</v>
      </c>
    </row>
    <row r="129" spans="1:51">
      <c r="A129" s="1" t="str">
        <f t="shared" si="6"/>
        <v>11248</v>
      </c>
      <c r="B129" s="1" t="s">
        <v>3131</v>
      </c>
      <c r="C129" s="255">
        <v>111</v>
      </c>
      <c r="D129" s="255">
        <v>111</v>
      </c>
      <c r="E129" s="256">
        <v>3774</v>
      </c>
      <c r="F129" s="256">
        <v>15835</v>
      </c>
      <c r="G129" s="255">
        <v>4.2</v>
      </c>
      <c r="H129" s="255">
        <v>39.08</v>
      </c>
      <c r="I129" s="255">
        <v>39.08</v>
      </c>
      <c r="J129" s="1">
        <v>705</v>
      </c>
      <c r="K129" s="1">
        <v>3248</v>
      </c>
      <c r="L129" s="1">
        <v>4.6100000000000003</v>
      </c>
      <c r="M129" s="1">
        <v>94.39</v>
      </c>
      <c r="N129" s="1">
        <v>94.39</v>
      </c>
      <c r="O129" s="1">
        <v>584</v>
      </c>
      <c r="P129" s="1">
        <v>2707</v>
      </c>
      <c r="Q129" s="1">
        <v>4.6399999999999997</v>
      </c>
      <c r="R129" s="1">
        <v>81.290000000000006</v>
      </c>
      <c r="S129" s="1">
        <v>81.290000000000006</v>
      </c>
      <c r="T129" s="1">
        <v>757</v>
      </c>
      <c r="U129" s="1">
        <v>2695</v>
      </c>
      <c r="V129" s="1">
        <v>3.56</v>
      </c>
      <c r="W129" s="1">
        <v>78.319999999999993</v>
      </c>
      <c r="X129" s="1">
        <v>78.319999999999993</v>
      </c>
      <c r="Y129" s="1">
        <v>676</v>
      </c>
      <c r="Z129" s="1">
        <v>2798</v>
      </c>
      <c r="AA129" s="1">
        <v>4.1399999999999997</v>
      </c>
      <c r="AB129" s="1">
        <v>81.31</v>
      </c>
      <c r="AC129" s="1">
        <v>81.31</v>
      </c>
      <c r="AD129" s="1">
        <v>596</v>
      </c>
      <c r="AE129" s="1">
        <v>2329</v>
      </c>
      <c r="AF129" s="1">
        <v>3.91</v>
      </c>
      <c r="AG129" s="1">
        <v>74.94</v>
      </c>
      <c r="AH129" s="1">
        <v>74.94</v>
      </c>
      <c r="AI129" s="1">
        <v>456</v>
      </c>
      <c r="AJ129" s="1">
        <v>2058</v>
      </c>
      <c r="AK129" s="1">
        <v>4.51</v>
      </c>
      <c r="AL129" s="1">
        <v>59.81</v>
      </c>
      <c r="AM129" s="1">
        <v>59.81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T129" s="262">
        <f t="shared" si="7"/>
        <v>3774</v>
      </c>
      <c r="AU129" s="262">
        <f t="shared" si="7"/>
        <v>15835</v>
      </c>
      <c r="AV129" s="263">
        <f t="shared" si="8"/>
        <v>1583500</v>
      </c>
      <c r="AW129" s="263">
        <f t="shared" si="9"/>
        <v>20313</v>
      </c>
      <c r="AX129" s="268">
        <f t="shared" si="10"/>
        <v>77.955004184512376</v>
      </c>
      <c r="AY129" s="264">
        <f t="shared" si="11"/>
        <v>78.343333333333334</v>
      </c>
    </row>
    <row r="130" spans="1:51">
      <c r="A130" s="1" t="str">
        <f t="shared" si="6"/>
        <v>11249</v>
      </c>
      <c r="B130" s="1" t="s">
        <v>3132</v>
      </c>
      <c r="C130" s="255">
        <v>31</v>
      </c>
      <c r="D130" s="255">
        <v>31</v>
      </c>
      <c r="E130" s="256">
        <v>751</v>
      </c>
      <c r="F130" s="256">
        <v>2095</v>
      </c>
      <c r="G130" s="255">
        <v>2.79</v>
      </c>
      <c r="H130" s="255">
        <v>18.52</v>
      </c>
      <c r="I130" s="255">
        <v>18.52</v>
      </c>
      <c r="J130" s="1">
        <v>141</v>
      </c>
      <c r="K130" s="1">
        <v>382</v>
      </c>
      <c r="L130" s="1">
        <v>2.71</v>
      </c>
      <c r="M130" s="1">
        <v>39.75</v>
      </c>
      <c r="N130" s="1">
        <v>39.75</v>
      </c>
      <c r="O130" s="1">
        <v>121</v>
      </c>
      <c r="P130" s="1">
        <v>300</v>
      </c>
      <c r="Q130" s="1">
        <v>2.48</v>
      </c>
      <c r="R130" s="1">
        <v>32.26</v>
      </c>
      <c r="S130" s="1">
        <v>32.26</v>
      </c>
      <c r="T130" s="1">
        <v>133</v>
      </c>
      <c r="U130" s="1">
        <v>414</v>
      </c>
      <c r="V130" s="1">
        <v>3.11</v>
      </c>
      <c r="W130" s="1">
        <v>43.08</v>
      </c>
      <c r="X130" s="1">
        <v>43.08</v>
      </c>
      <c r="Y130" s="1">
        <v>125</v>
      </c>
      <c r="Z130" s="1">
        <v>367</v>
      </c>
      <c r="AA130" s="1">
        <v>2.94</v>
      </c>
      <c r="AB130" s="1">
        <v>38.19</v>
      </c>
      <c r="AC130" s="1">
        <v>38.19</v>
      </c>
      <c r="AD130" s="1">
        <v>111</v>
      </c>
      <c r="AE130" s="1">
        <v>306</v>
      </c>
      <c r="AF130" s="1">
        <v>2.76</v>
      </c>
      <c r="AG130" s="1">
        <v>35.25</v>
      </c>
      <c r="AH130" s="1">
        <v>35.25</v>
      </c>
      <c r="AI130" s="1">
        <v>120</v>
      </c>
      <c r="AJ130" s="1">
        <v>326</v>
      </c>
      <c r="AK130" s="1">
        <v>2.72</v>
      </c>
      <c r="AL130" s="1">
        <v>33.92</v>
      </c>
      <c r="AM130" s="1">
        <v>33.92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T130" s="262">
        <f t="shared" si="7"/>
        <v>751</v>
      </c>
      <c r="AU130" s="262">
        <f t="shared" si="7"/>
        <v>2095</v>
      </c>
      <c r="AV130" s="263">
        <f t="shared" si="8"/>
        <v>209500</v>
      </c>
      <c r="AW130" s="263">
        <f t="shared" si="9"/>
        <v>5673</v>
      </c>
      <c r="AX130" s="268">
        <f t="shared" si="10"/>
        <v>36.929314295787059</v>
      </c>
      <c r="AY130" s="264">
        <f t="shared" si="11"/>
        <v>37.074999999999996</v>
      </c>
    </row>
    <row r="131" spans="1:51">
      <c r="A131" s="1" t="str">
        <f t="shared" si="6"/>
        <v>11250</v>
      </c>
      <c r="B131" s="1" t="s">
        <v>3133</v>
      </c>
      <c r="C131" s="255">
        <v>43</v>
      </c>
      <c r="D131" s="255">
        <v>43</v>
      </c>
      <c r="E131" s="256">
        <v>1453</v>
      </c>
      <c r="F131" s="256">
        <v>4772</v>
      </c>
      <c r="G131" s="255">
        <v>3.28</v>
      </c>
      <c r="H131" s="255">
        <v>30.4</v>
      </c>
      <c r="I131" s="255">
        <v>30.4</v>
      </c>
      <c r="J131" s="1">
        <v>238</v>
      </c>
      <c r="K131" s="1">
        <v>781</v>
      </c>
      <c r="L131" s="1">
        <v>3.28</v>
      </c>
      <c r="M131" s="1">
        <v>58.59</v>
      </c>
      <c r="N131" s="1">
        <v>58.59</v>
      </c>
      <c r="O131" s="1">
        <v>212</v>
      </c>
      <c r="P131" s="1">
        <v>678</v>
      </c>
      <c r="Q131" s="1">
        <v>3.2</v>
      </c>
      <c r="R131" s="1">
        <v>52.56</v>
      </c>
      <c r="S131" s="1">
        <v>52.56</v>
      </c>
      <c r="T131" s="1">
        <v>234</v>
      </c>
      <c r="U131" s="1">
        <v>765</v>
      </c>
      <c r="V131" s="1">
        <v>3.27</v>
      </c>
      <c r="W131" s="1">
        <v>57.39</v>
      </c>
      <c r="X131" s="1">
        <v>57.39</v>
      </c>
      <c r="Y131" s="1">
        <v>252</v>
      </c>
      <c r="Z131" s="1">
        <v>828</v>
      </c>
      <c r="AA131" s="1">
        <v>3.29</v>
      </c>
      <c r="AB131" s="1">
        <v>62.12</v>
      </c>
      <c r="AC131" s="1">
        <v>62.12</v>
      </c>
      <c r="AD131" s="1">
        <v>223</v>
      </c>
      <c r="AE131" s="1">
        <v>731</v>
      </c>
      <c r="AF131" s="1">
        <v>3.28</v>
      </c>
      <c r="AG131" s="1">
        <v>60.71</v>
      </c>
      <c r="AH131" s="1">
        <v>60.71</v>
      </c>
      <c r="AI131" s="1">
        <v>225</v>
      </c>
      <c r="AJ131" s="1">
        <v>773</v>
      </c>
      <c r="AK131" s="1">
        <v>3.44</v>
      </c>
      <c r="AL131" s="1">
        <v>57.99</v>
      </c>
      <c r="AM131" s="1">
        <v>57.99</v>
      </c>
      <c r="AN131" s="1">
        <v>69</v>
      </c>
      <c r="AO131" s="1">
        <v>216</v>
      </c>
      <c r="AP131" s="1">
        <v>3.13</v>
      </c>
      <c r="AQ131" s="1">
        <v>16.739999999999998</v>
      </c>
      <c r="AR131" s="1">
        <v>16.739999999999998</v>
      </c>
      <c r="AT131" s="262">
        <f t="shared" si="7"/>
        <v>1384</v>
      </c>
      <c r="AU131" s="262">
        <f t="shared" si="7"/>
        <v>4556</v>
      </c>
      <c r="AV131" s="263">
        <f t="shared" si="8"/>
        <v>455600</v>
      </c>
      <c r="AW131" s="263">
        <f t="shared" si="9"/>
        <v>7869</v>
      </c>
      <c r="AX131" s="268">
        <f t="shared" si="10"/>
        <v>57.898081077646459</v>
      </c>
      <c r="AY131" s="264">
        <f t="shared" si="11"/>
        <v>58.226666666666667</v>
      </c>
    </row>
    <row r="132" spans="1:51">
      <c r="A132" s="1" t="str">
        <f t="shared" si="6"/>
        <v>10676</v>
      </c>
      <c r="B132" s="1" t="s">
        <v>3134</v>
      </c>
      <c r="C132" s="255">
        <v>1030</v>
      </c>
      <c r="D132" s="255">
        <v>1030</v>
      </c>
      <c r="E132" s="256">
        <v>31971</v>
      </c>
      <c r="F132" s="256">
        <v>161744</v>
      </c>
      <c r="G132" s="255">
        <v>5.0599999999999996</v>
      </c>
      <c r="H132" s="255">
        <v>43.02</v>
      </c>
      <c r="I132" s="255">
        <v>43.02</v>
      </c>
      <c r="J132" s="1">
        <v>5493</v>
      </c>
      <c r="K132" s="1">
        <v>26232</v>
      </c>
      <c r="L132" s="1">
        <v>4.78</v>
      </c>
      <c r="M132" s="1">
        <v>82.15</v>
      </c>
      <c r="N132" s="1">
        <v>82.15</v>
      </c>
      <c r="O132" s="1">
        <v>5373</v>
      </c>
      <c r="P132" s="1">
        <v>27989</v>
      </c>
      <c r="Q132" s="1">
        <v>5.21</v>
      </c>
      <c r="R132" s="1">
        <v>90.58</v>
      </c>
      <c r="S132" s="1">
        <v>90.58</v>
      </c>
      <c r="T132" s="1">
        <v>5239</v>
      </c>
      <c r="U132" s="1">
        <v>26199</v>
      </c>
      <c r="V132" s="1">
        <v>5</v>
      </c>
      <c r="W132" s="1">
        <v>82.05</v>
      </c>
      <c r="X132" s="1">
        <v>82.05</v>
      </c>
      <c r="Y132" s="1">
        <v>5443</v>
      </c>
      <c r="Z132" s="1">
        <v>26864</v>
      </c>
      <c r="AA132" s="1">
        <v>4.9400000000000004</v>
      </c>
      <c r="AB132" s="1">
        <v>84.13</v>
      </c>
      <c r="AC132" s="1">
        <v>84.13</v>
      </c>
      <c r="AD132" s="1">
        <v>5053</v>
      </c>
      <c r="AE132" s="1">
        <v>26049</v>
      </c>
      <c r="AF132" s="1">
        <v>5.16</v>
      </c>
      <c r="AG132" s="1">
        <v>90.32</v>
      </c>
      <c r="AH132" s="1">
        <v>90.32</v>
      </c>
      <c r="AI132" s="1">
        <v>4339</v>
      </c>
      <c r="AJ132" s="1">
        <v>23225</v>
      </c>
      <c r="AK132" s="1">
        <v>5.35</v>
      </c>
      <c r="AL132" s="1">
        <v>72.739999999999995</v>
      </c>
      <c r="AM132" s="1">
        <v>72.739999999999995</v>
      </c>
      <c r="AN132" s="1">
        <v>1031</v>
      </c>
      <c r="AO132" s="1">
        <v>5186</v>
      </c>
      <c r="AP132" s="1">
        <v>5.03</v>
      </c>
      <c r="AQ132" s="1">
        <v>16.78</v>
      </c>
      <c r="AR132" s="1">
        <v>16.78</v>
      </c>
      <c r="AT132" s="262">
        <f t="shared" si="7"/>
        <v>30940</v>
      </c>
      <c r="AU132" s="262">
        <f t="shared" si="7"/>
        <v>156558</v>
      </c>
      <c r="AV132" s="263">
        <f t="shared" si="8"/>
        <v>15655800</v>
      </c>
      <c r="AW132" s="263">
        <f t="shared" si="9"/>
        <v>188490</v>
      </c>
      <c r="AX132" s="268">
        <f t="shared" si="10"/>
        <v>83.059048225370049</v>
      </c>
      <c r="AY132" s="264">
        <f t="shared" si="11"/>
        <v>83.661666666666676</v>
      </c>
    </row>
    <row r="133" spans="1:51">
      <c r="A133" s="1" t="str">
        <f t="shared" ref="A133:A196" si="12">LEFT(B133,5)</f>
        <v>11251</v>
      </c>
      <c r="B133" s="1" t="s">
        <v>3135</v>
      </c>
      <c r="C133" s="255">
        <v>30</v>
      </c>
      <c r="D133" s="255">
        <v>30</v>
      </c>
      <c r="E133" s="256">
        <v>1320</v>
      </c>
      <c r="F133" s="256">
        <v>3553</v>
      </c>
      <c r="G133" s="255">
        <v>2.69</v>
      </c>
      <c r="H133" s="255">
        <v>32.450000000000003</v>
      </c>
      <c r="I133" s="255">
        <v>32.450000000000003</v>
      </c>
      <c r="J133" s="1">
        <v>286</v>
      </c>
      <c r="K133" s="1">
        <v>771</v>
      </c>
      <c r="L133" s="1">
        <v>2.7</v>
      </c>
      <c r="M133" s="1">
        <v>82.9</v>
      </c>
      <c r="N133" s="1">
        <v>82.9</v>
      </c>
      <c r="O133" s="1">
        <v>254</v>
      </c>
      <c r="P133" s="1">
        <v>667</v>
      </c>
      <c r="Q133" s="1">
        <v>2.63</v>
      </c>
      <c r="R133" s="1">
        <v>74.11</v>
      </c>
      <c r="S133" s="1">
        <v>74.11</v>
      </c>
      <c r="T133" s="1">
        <v>252</v>
      </c>
      <c r="U133" s="1">
        <v>617</v>
      </c>
      <c r="V133" s="1">
        <v>2.4500000000000002</v>
      </c>
      <c r="W133" s="1">
        <v>66.34</v>
      </c>
      <c r="X133" s="1">
        <v>66.34</v>
      </c>
      <c r="Y133" s="1">
        <v>254</v>
      </c>
      <c r="Z133" s="1">
        <v>726</v>
      </c>
      <c r="AA133" s="1">
        <v>2.86</v>
      </c>
      <c r="AB133" s="1">
        <v>78.06</v>
      </c>
      <c r="AC133" s="1">
        <v>78.06</v>
      </c>
      <c r="AD133" s="1">
        <v>274</v>
      </c>
      <c r="AE133" s="1">
        <v>772</v>
      </c>
      <c r="AF133" s="1">
        <v>2.82</v>
      </c>
      <c r="AG133" s="1">
        <v>91.9</v>
      </c>
      <c r="AH133" s="1">
        <v>91.9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T133" s="262">
        <f t="shared" ref="AT133:AU196" si="13">SUM(J133,O133,T133,Y133,AD133,AI133)</f>
        <v>1320</v>
      </c>
      <c r="AU133" s="262">
        <f t="shared" si="13"/>
        <v>3553</v>
      </c>
      <c r="AV133" s="263">
        <f t="shared" ref="AV133:AV196" si="14">SUM(AU133*100)</f>
        <v>355300</v>
      </c>
      <c r="AW133" s="263">
        <f t="shared" ref="AW133:AW196" si="15">SUM($D133*$AV$2)</f>
        <v>5490</v>
      </c>
      <c r="AX133" s="268">
        <f t="shared" ref="AX133:AX196" si="16">SUM(AV133/AW133)</f>
        <v>64.717668488160285</v>
      </c>
      <c r="AY133" s="264">
        <f t="shared" ref="AY133:AY196" si="17">AVERAGE(N133,S133,X133,AC133,AH133,AM133)</f>
        <v>65.551666666666662</v>
      </c>
    </row>
    <row r="134" spans="1:51">
      <c r="A134" s="1" t="str">
        <f t="shared" si="12"/>
        <v>11252</v>
      </c>
      <c r="B134" s="1" t="s">
        <v>3136</v>
      </c>
      <c r="C134" s="255">
        <v>50</v>
      </c>
      <c r="D134" s="255">
        <v>50</v>
      </c>
      <c r="E134" s="256">
        <v>3410</v>
      </c>
      <c r="F134" s="256">
        <v>9565</v>
      </c>
      <c r="G134" s="255">
        <v>2.8</v>
      </c>
      <c r="H134" s="255">
        <v>52.41</v>
      </c>
      <c r="I134" s="255">
        <v>52.41</v>
      </c>
      <c r="J134" s="1">
        <v>545</v>
      </c>
      <c r="K134" s="1">
        <v>1612</v>
      </c>
      <c r="L134" s="1">
        <v>2.96</v>
      </c>
      <c r="M134" s="1">
        <v>104</v>
      </c>
      <c r="N134" s="1">
        <v>104</v>
      </c>
      <c r="O134" s="1">
        <v>515</v>
      </c>
      <c r="P134" s="1">
        <v>1524</v>
      </c>
      <c r="Q134" s="1">
        <v>2.96</v>
      </c>
      <c r="R134" s="1">
        <v>101.6</v>
      </c>
      <c r="S134" s="1">
        <v>101.6</v>
      </c>
      <c r="T134" s="1">
        <v>571</v>
      </c>
      <c r="U134" s="1">
        <v>1445</v>
      </c>
      <c r="V134" s="1">
        <v>2.5299999999999998</v>
      </c>
      <c r="W134" s="1">
        <v>93.23</v>
      </c>
      <c r="X134" s="1">
        <v>93.23</v>
      </c>
      <c r="Y134" s="1">
        <v>630</v>
      </c>
      <c r="Z134" s="1">
        <v>1645</v>
      </c>
      <c r="AA134" s="1">
        <v>2.61</v>
      </c>
      <c r="AB134" s="1">
        <v>106.13</v>
      </c>
      <c r="AC134" s="1">
        <v>106.13</v>
      </c>
      <c r="AD134" s="1">
        <v>685</v>
      </c>
      <c r="AE134" s="1">
        <v>1835</v>
      </c>
      <c r="AF134" s="1">
        <v>2.68</v>
      </c>
      <c r="AG134" s="1">
        <v>131.07</v>
      </c>
      <c r="AH134" s="1">
        <v>131.07</v>
      </c>
      <c r="AI134" s="1">
        <v>464</v>
      </c>
      <c r="AJ134" s="1">
        <v>1504</v>
      </c>
      <c r="AK134" s="1">
        <v>3.24</v>
      </c>
      <c r="AL134" s="1">
        <v>97.03</v>
      </c>
      <c r="AM134" s="1">
        <v>97.03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T134" s="262">
        <f t="shared" si="13"/>
        <v>3410</v>
      </c>
      <c r="AU134" s="262">
        <f t="shared" si="13"/>
        <v>9565</v>
      </c>
      <c r="AV134" s="263">
        <f t="shared" si="14"/>
        <v>956500</v>
      </c>
      <c r="AW134" s="263">
        <f t="shared" si="15"/>
        <v>9150</v>
      </c>
      <c r="AX134" s="268">
        <f t="shared" si="16"/>
        <v>104.53551912568307</v>
      </c>
      <c r="AY134" s="264">
        <f t="shared" si="17"/>
        <v>105.50999999999999</v>
      </c>
    </row>
    <row r="135" spans="1:51">
      <c r="A135" s="1" t="str">
        <f t="shared" si="12"/>
        <v>11253</v>
      </c>
      <c r="B135" s="1" t="s">
        <v>3137</v>
      </c>
      <c r="C135" s="255">
        <v>56</v>
      </c>
      <c r="D135" s="255">
        <v>56</v>
      </c>
      <c r="E135" s="256">
        <v>1659</v>
      </c>
      <c r="F135" s="256">
        <v>6099</v>
      </c>
      <c r="G135" s="255">
        <v>3.68</v>
      </c>
      <c r="H135" s="255">
        <v>29.84</v>
      </c>
      <c r="I135" s="255">
        <v>29.84</v>
      </c>
      <c r="J135" s="1">
        <v>305</v>
      </c>
      <c r="K135" s="1">
        <v>1004</v>
      </c>
      <c r="L135" s="1">
        <v>3.29</v>
      </c>
      <c r="M135" s="1">
        <v>57.83</v>
      </c>
      <c r="N135" s="1">
        <v>57.83</v>
      </c>
      <c r="O135" s="1">
        <v>278</v>
      </c>
      <c r="P135" s="1">
        <v>917</v>
      </c>
      <c r="Q135" s="1">
        <v>3.3</v>
      </c>
      <c r="R135" s="1">
        <v>54.58</v>
      </c>
      <c r="S135" s="1">
        <v>54.58</v>
      </c>
      <c r="T135" s="1">
        <v>276</v>
      </c>
      <c r="U135" s="1">
        <v>990</v>
      </c>
      <c r="V135" s="1">
        <v>3.59</v>
      </c>
      <c r="W135" s="1">
        <v>57.03</v>
      </c>
      <c r="X135" s="1">
        <v>57.03</v>
      </c>
      <c r="Y135" s="1">
        <v>282</v>
      </c>
      <c r="Z135" s="1">
        <v>1143</v>
      </c>
      <c r="AA135" s="1">
        <v>4.05</v>
      </c>
      <c r="AB135" s="1">
        <v>65.84</v>
      </c>
      <c r="AC135" s="1">
        <v>65.84</v>
      </c>
      <c r="AD135" s="1">
        <v>276</v>
      </c>
      <c r="AE135" s="1">
        <v>1046</v>
      </c>
      <c r="AF135" s="1">
        <v>3.79</v>
      </c>
      <c r="AG135" s="1">
        <v>66.709999999999994</v>
      </c>
      <c r="AH135" s="1">
        <v>66.709999999999994</v>
      </c>
      <c r="AI135" s="1">
        <v>242</v>
      </c>
      <c r="AJ135" s="1">
        <v>999</v>
      </c>
      <c r="AK135" s="1">
        <v>4.13</v>
      </c>
      <c r="AL135" s="1">
        <v>57.55</v>
      </c>
      <c r="AM135" s="1">
        <v>57.55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T135" s="262">
        <f t="shared" si="13"/>
        <v>1659</v>
      </c>
      <c r="AU135" s="262">
        <f t="shared" si="13"/>
        <v>6099</v>
      </c>
      <c r="AV135" s="263">
        <f t="shared" si="14"/>
        <v>609900</v>
      </c>
      <c r="AW135" s="263">
        <f t="shared" si="15"/>
        <v>10248</v>
      </c>
      <c r="AX135" s="268">
        <f t="shared" si="16"/>
        <v>59.514051522248245</v>
      </c>
      <c r="AY135" s="264">
        <f t="shared" si="17"/>
        <v>59.923333333333339</v>
      </c>
    </row>
    <row r="136" spans="1:51">
      <c r="A136" s="1" t="str">
        <f t="shared" si="12"/>
        <v>11254</v>
      </c>
      <c r="B136" s="1" t="s">
        <v>3138</v>
      </c>
      <c r="C136" s="255">
        <v>40</v>
      </c>
      <c r="D136" s="255">
        <v>40</v>
      </c>
      <c r="E136" s="256">
        <v>2438</v>
      </c>
      <c r="F136" s="256">
        <v>7703</v>
      </c>
      <c r="G136" s="255">
        <v>3.16</v>
      </c>
      <c r="H136" s="255">
        <v>52.76</v>
      </c>
      <c r="I136" s="255">
        <v>52.76</v>
      </c>
      <c r="J136" s="1">
        <v>424</v>
      </c>
      <c r="K136" s="1">
        <v>1402</v>
      </c>
      <c r="L136" s="1">
        <v>3.31</v>
      </c>
      <c r="M136" s="1">
        <v>113.06</v>
      </c>
      <c r="N136" s="1">
        <v>113.06</v>
      </c>
      <c r="O136" s="1">
        <v>403</v>
      </c>
      <c r="P136" s="1">
        <v>1256</v>
      </c>
      <c r="Q136" s="1">
        <v>3.12</v>
      </c>
      <c r="R136" s="1">
        <v>104.67</v>
      </c>
      <c r="S136" s="1">
        <v>104.67</v>
      </c>
      <c r="T136" s="1">
        <v>390</v>
      </c>
      <c r="U136" s="1">
        <v>1227</v>
      </c>
      <c r="V136" s="1">
        <v>3.15</v>
      </c>
      <c r="W136" s="1">
        <v>98.95</v>
      </c>
      <c r="X136" s="1">
        <v>98.95</v>
      </c>
      <c r="Y136" s="1">
        <v>421</v>
      </c>
      <c r="Z136" s="1">
        <v>1278</v>
      </c>
      <c r="AA136" s="1">
        <v>3.04</v>
      </c>
      <c r="AB136" s="1">
        <v>103.06</v>
      </c>
      <c r="AC136" s="1">
        <v>103.06</v>
      </c>
      <c r="AD136" s="1">
        <v>372</v>
      </c>
      <c r="AE136" s="1">
        <v>1127</v>
      </c>
      <c r="AF136" s="1">
        <v>3.03</v>
      </c>
      <c r="AG136" s="1">
        <v>100.63</v>
      </c>
      <c r="AH136" s="1">
        <v>100.63</v>
      </c>
      <c r="AI136" s="1">
        <v>314</v>
      </c>
      <c r="AJ136" s="1">
        <v>1058</v>
      </c>
      <c r="AK136" s="1">
        <v>3.37</v>
      </c>
      <c r="AL136" s="1">
        <v>85.32</v>
      </c>
      <c r="AM136" s="1">
        <v>85.32</v>
      </c>
      <c r="AN136" s="1">
        <v>114</v>
      </c>
      <c r="AO136" s="1">
        <v>355</v>
      </c>
      <c r="AP136" s="1">
        <v>3.11</v>
      </c>
      <c r="AQ136" s="1">
        <v>29.58</v>
      </c>
      <c r="AR136" s="1">
        <v>29.58</v>
      </c>
      <c r="AT136" s="262">
        <f t="shared" si="13"/>
        <v>2324</v>
      </c>
      <c r="AU136" s="262">
        <f t="shared" si="13"/>
        <v>7348</v>
      </c>
      <c r="AV136" s="263">
        <f t="shared" si="14"/>
        <v>734800</v>
      </c>
      <c r="AW136" s="263">
        <f t="shared" si="15"/>
        <v>7320</v>
      </c>
      <c r="AX136" s="268">
        <f t="shared" si="16"/>
        <v>100.38251366120218</v>
      </c>
      <c r="AY136" s="264">
        <f t="shared" si="17"/>
        <v>100.94833333333334</v>
      </c>
    </row>
    <row r="137" spans="1:51">
      <c r="A137" s="1" t="str">
        <f t="shared" si="12"/>
        <v>11255</v>
      </c>
      <c r="B137" s="1" t="s">
        <v>3139</v>
      </c>
      <c r="C137" s="255">
        <v>30</v>
      </c>
      <c r="D137" s="255">
        <v>30</v>
      </c>
      <c r="E137" s="256">
        <v>1513</v>
      </c>
      <c r="F137" s="256">
        <v>4242</v>
      </c>
      <c r="G137" s="255">
        <v>2.8</v>
      </c>
      <c r="H137" s="255">
        <v>38.74</v>
      </c>
      <c r="I137" s="255">
        <v>38.74</v>
      </c>
      <c r="J137" s="1">
        <v>338</v>
      </c>
      <c r="K137" s="1">
        <v>931</v>
      </c>
      <c r="L137" s="1">
        <v>2.75</v>
      </c>
      <c r="M137" s="1">
        <v>100.11</v>
      </c>
      <c r="N137" s="1">
        <v>100.11</v>
      </c>
      <c r="O137" s="1">
        <v>304</v>
      </c>
      <c r="P137" s="1">
        <v>814</v>
      </c>
      <c r="Q137" s="1">
        <v>2.68</v>
      </c>
      <c r="R137" s="1">
        <v>90.44</v>
      </c>
      <c r="S137" s="1">
        <v>90.44</v>
      </c>
      <c r="T137" s="1">
        <v>264</v>
      </c>
      <c r="U137" s="1">
        <v>722</v>
      </c>
      <c r="V137" s="1">
        <v>2.73</v>
      </c>
      <c r="W137" s="1">
        <v>77.63</v>
      </c>
      <c r="X137" s="1">
        <v>77.63</v>
      </c>
      <c r="Y137" s="1">
        <v>273</v>
      </c>
      <c r="Z137" s="1">
        <v>790</v>
      </c>
      <c r="AA137" s="1">
        <v>2.89</v>
      </c>
      <c r="AB137" s="1">
        <v>84.95</v>
      </c>
      <c r="AC137" s="1">
        <v>84.95</v>
      </c>
      <c r="AD137" s="1">
        <v>309</v>
      </c>
      <c r="AE137" s="1">
        <v>883</v>
      </c>
      <c r="AF137" s="1">
        <v>2.86</v>
      </c>
      <c r="AG137" s="1">
        <v>105.12</v>
      </c>
      <c r="AH137" s="1">
        <v>105.12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25</v>
      </c>
      <c r="AO137" s="1">
        <v>102</v>
      </c>
      <c r="AP137" s="1">
        <v>4.08</v>
      </c>
      <c r="AQ137" s="1">
        <v>11.33</v>
      </c>
      <c r="AR137" s="1">
        <v>11.33</v>
      </c>
      <c r="AT137" s="262">
        <f t="shared" si="13"/>
        <v>1488</v>
      </c>
      <c r="AU137" s="262">
        <f t="shared" si="13"/>
        <v>4140</v>
      </c>
      <c r="AV137" s="263">
        <f t="shared" si="14"/>
        <v>414000</v>
      </c>
      <c r="AW137" s="263">
        <f t="shared" si="15"/>
        <v>5490</v>
      </c>
      <c r="AX137" s="268">
        <f t="shared" si="16"/>
        <v>75.409836065573771</v>
      </c>
      <c r="AY137" s="264">
        <f t="shared" si="17"/>
        <v>76.375</v>
      </c>
    </row>
    <row r="138" spans="1:51">
      <c r="A138" s="1" t="str">
        <f t="shared" si="12"/>
        <v>11256</v>
      </c>
      <c r="B138" s="1" t="s">
        <v>3140</v>
      </c>
      <c r="C138" s="255">
        <v>73</v>
      </c>
      <c r="D138" s="255">
        <v>73</v>
      </c>
      <c r="E138" s="256">
        <v>3478</v>
      </c>
      <c r="F138" s="256">
        <v>13027</v>
      </c>
      <c r="G138" s="255">
        <v>3.75</v>
      </c>
      <c r="H138" s="255">
        <v>48.89</v>
      </c>
      <c r="I138" s="255">
        <v>48.89</v>
      </c>
      <c r="J138" s="1">
        <v>623</v>
      </c>
      <c r="K138" s="1">
        <v>2346</v>
      </c>
      <c r="L138" s="1">
        <v>3.77</v>
      </c>
      <c r="M138" s="1">
        <v>103.67</v>
      </c>
      <c r="N138" s="1">
        <v>103.67</v>
      </c>
      <c r="O138" s="1">
        <v>530</v>
      </c>
      <c r="P138" s="1">
        <v>2047</v>
      </c>
      <c r="Q138" s="1">
        <v>3.86</v>
      </c>
      <c r="R138" s="1">
        <v>93.47</v>
      </c>
      <c r="S138" s="1">
        <v>93.47</v>
      </c>
      <c r="T138" s="1">
        <v>567</v>
      </c>
      <c r="U138" s="1">
        <v>2318</v>
      </c>
      <c r="V138" s="1">
        <v>4.09</v>
      </c>
      <c r="W138" s="1">
        <v>102.43</v>
      </c>
      <c r="X138" s="1">
        <v>102.43</v>
      </c>
      <c r="Y138" s="1">
        <v>656</v>
      </c>
      <c r="Z138" s="1">
        <v>2377</v>
      </c>
      <c r="AA138" s="1">
        <v>3.62</v>
      </c>
      <c r="AB138" s="1">
        <v>105.04</v>
      </c>
      <c r="AC138" s="1">
        <v>105.04</v>
      </c>
      <c r="AD138" s="1">
        <v>573</v>
      </c>
      <c r="AE138" s="1">
        <v>1957</v>
      </c>
      <c r="AF138" s="1">
        <v>3.42</v>
      </c>
      <c r="AG138" s="1">
        <v>95.74</v>
      </c>
      <c r="AH138" s="1">
        <v>95.74</v>
      </c>
      <c r="AI138" s="1">
        <v>529</v>
      </c>
      <c r="AJ138" s="1">
        <v>1982</v>
      </c>
      <c r="AK138" s="1">
        <v>3.75</v>
      </c>
      <c r="AL138" s="1">
        <v>87.58</v>
      </c>
      <c r="AM138" s="1">
        <v>87.58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T138" s="262">
        <f t="shared" si="13"/>
        <v>3478</v>
      </c>
      <c r="AU138" s="262">
        <f t="shared" si="13"/>
        <v>13027</v>
      </c>
      <c r="AV138" s="263">
        <f t="shared" si="14"/>
        <v>1302700</v>
      </c>
      <c r="AW138" s="263">
        <f t="shared" si="15"/>
        <v>13359</v>
      </c>
      <c r="AX138" s="268">
        <f t="shared" si="16"/>
        <v>97.514784040721608</v>
      </c>
      <c r="AY138" s="264">
        <f t="shared" si="17"/>
        <v>97.988333333333344</v>
      </c>
    </row>
    <row r="139" spans="1:51">
      <c r="A139" s="1" t="str">
        <f t="shared" si="12"/>
        <v>11257</v>
      </c>
      <c r="B139" s="1" t="s">
        <v>3141</v>
      </c>
      <c r="C139" s="255">
        <v>30</v>
      </c>
      <c r="D139" s="255">
        <v>30</v>
      </c>
      <c r="E139" s="256">
        <v>1837</v>
      </c>
      <c r="F139" s="256">
        <v>4772</v>
      </c>
      <c r="G139" s="255">
        <v>2.6</v>
      </c>
      <c r="H139" s="255">
        <v>43.58</v>
      </c>
      <c r="I139" s="255">
        <v>43.58</v>
      </c>
      <c r="J139" s="1">
        <v>376</v>
      </c>
      <c r="K139" s="1">
        <v>970</v>
      </c>
      <c r="L139" s="1">
        <v>2.58</v>
      </c>
      <c r="M139" s="1">
        <v>104.3</v>
      </c>
      <c r="N139" s="1">
        <v>104.3</v>
      </c>
      <c r="O139" s="1">
        <v>343</v>
      </c>
      <c r="P139" s="1">
        <v>831</v>
      </c>
      <c r="Q139" s="1">
        <v>2.42</v>
      </c>
      <c r="R139" s="1">
        <v>92.33</v>
      </c>
      <c r="S139" s="1">
        <v>92.33</v>
      </c>
      <c r="T139" s="1">
        <v>355</v>
      </c>
      <c r="U139" s="1">
        <v>917</v>
      </c>
      <c r="V139" s="1">
        <v>2.58</v>
      </c>
      <c r="W139" s="1">
        <v>98.6</v>
      </c>
      <c r="X139" s="1">
        <v>98.6</v>
      </c>
      <c r="Y139" s="1">
        <v>441</v>
      </c>
      <c r="Z139" s="1">
        <v>1116</v>
      </c>
      <c r="AA139" s="1">
        <v>2.5299999999999998</v>
      </c>
      <c r="AB139" s="1">
        <v>120</v>
      </c>
      <c r="AC139" s="1">
        <v>120</v>
      </c>
      <c r="AD139" s="1">
        <v>322</v>
      </c>
      <c r="AE139" s="1">
        <v>938</v>
      </c>
      <c r="AF139" s="1">
        <v>2.91</v>
      </c>
      <c r="AG139" s="1">
        <v>111.67</v>
      </c>
      <c r="AH139" s="1">
        <v>111.67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T139" s="262">
        <f t="shared" si="13"/>
        <v>1837</v>
      </c>
      <c r="AU139" s="262">
        <f t="shared" si="13"/>
        <v>4772</v>
      </c>
      <c r="AV139" s="263">
        <f t="shared" si="14"/>
        <v>477200</v>
      </c>
      <c r="AW139" s="263">
        <f t="shared" si="15"/>
        <v>5490</v>
      </c>
      <c r="AX139" s="268">
        <f t="shared" si="16"/>
        <v>86.921675774134798</v>
      </c>
      <c r="AY139" s="264">
        <f t="shared" si="17"/>
        <v>87.816666666666663</v>
      </c>
    </row>
    <row r="140" spans="1:51">
      <c r="A140" s="1" t="str">
        <f t="shared" si="12"/>
        <v>11455</v>
      </c>
      <c r="B140" s="1" t="s">
        <v>3142</v>
      </c>
      <c r="C140" s="255">
        <v>90</v>
      </c>
      <c r="D140" s="255">
        <v>90</v>
      </c>
      <c r="E140" s="256">
        <v>4352</v>
      </c>
      <c r="F140" s="256">
        <v>12869</v>
      </c>
      <c r="G140" s="255">
        <v>2.96</v>
      </c>
      <c r="H140" s="255">
        <v>39.18</v>
      </c>
      <c r="I140" s="255">
        <v>39.18</v>
      </c>
      <c r="J140" s="1">
        <v>837</v>
      </c>
      <c r="K140" s="1">
        <v>2401</v>
      </c>
      <c r="L140" s="1">
        <v>2.87</v>
      </c>
      <c r="M140" s="1">
        <v>86.06</v>
      </c>
      <c r="N140" s="1">
        <v>86.06</v>
      </c>
      <c r="O140" s="1">
        <v>714</v>
      </c>
      <c r="P140" s="1">
        <v>2120</v>
      </c>
      <c r="Q140" s="1">
        <v>2.97</v>
      </c>
      <c r="R140" s="1">
        <v>78.52</v>
      </c>
      <c r="S140" s="1">
        <v>78.52</v>
      </c>
      <c r="T140" s="1">
        <v>719</v>
      </c>
      <c r="U140" s="1">
        <v>2203</v>
      </c>
      <c r="V140" s="1">
        <v>3.06</v>
      </c>
      <c r="W140" s="1">
        <v>78.959999999999994</v>
      </c>
      <c r="X140" s="1">
        <v>78.959999999999994</v>
      </c>
      <c r="Y140" s="1">
        <v>859</v>
      </c>
      <c r="Z140" s="1">
        <v>2374</v>
      </c>
      <c r="AA140" s="1">
        <v>2.76</v>
      </c>
      <c r="AB140" s="1">
        <v>85.09</v>
      </c>
      <c r="AC140" s="1">
        <v>85.09</v>
      </c>
      <c r="AD140" s="1">
        <v>664</v>
      </c>
      <c r="AE140" s="1">
        <v>2016</v>
      </c>
      <c r="AF140" s="1">
        <v>3.04</v>
      </c>
      <c r="AG140" s="1">
        <v>80</v>
      </c>
      <c r="AH140" s="1">
        <v>80</v>
      </c>
      <c r="AI140" s="1">
        <v>541</v>
      </c>
      <c r="AJ140" s="1">
        <v>1695</v>
      </c>
      <c r="AK140" s="1">
        <v>3.13</v>
      </c>
      <c r="AL140" s="1">
        <v>60.75</v>
      </c>
      <c r="AM140" s="1">
        <v>60.75</v>
      </c>
      <c r="AN140" s="1">
        <v>18</v>
      </c>
      <c r="AO140" s="1">
        <v>60</v>
      </c>
      <c r="AP140" s="1">
        <v>3.33</v>
      </c>
      <c r="AQ140" s="1">
        <v>2.2200000000000002</v>
      </c>
      <c r="AR140" s="1">
        <v>2.2200000000000002</v>
      </c>
      <c r="AT140" s="262">
        <f t="shared" si="13"/>
        <v>4334</v>
      </c>
      <c r="AU140" s="262">
        <f t="shared" si="13"/>
        <v>12809</v>
      </c>
      <c r="AV140" s="263">
        <f t="shared" si="14"/>
        <v>1280900</v>
      </c>
      <c r="AW140" s="263">
        <f t="shared" si="15"/>
        <v>16470</v>
      </c>
      <c r="AX140" s="268">
        <f t="shared" si="16"/>
        <v>77.771706132361871</v>
      </c>
      <c r="AY140" s="264">
        <f t="shared" si="17"/>
        <v>78.23</v>
      </c>
    </row>
    <row r="141" spans="1:51">
      <c r="A141" s="1" t="str">
        <f t="shared" si="12"/>
        <v>10727</v>
      </c>
      <c r="B141" s="1" t="s">
        <v>3143</v>
      </c>
      <c r="C141" s="255">
        <v>509</v>
      </c>
      <c r="D141" s="255">
        <v>509</v>
      </c>
      <c r="E141" s="256">
        <v>15428</v>
      </c>
      <c r="F141" s="256">
        <v>72842</v>
      </c>
      <c r="G141" s="255">
        <v>4.72</v>
      </c>
      <c r="H141" s="255">
        <v>39.21</v>
      </c>
      <c r="I141" s="255">
        <v>39.21</v>
      </c>
      <c r="J141" s="1">
        <v>3324</v>
      </c>
      <c r="K141" s="1">
        <v>15477</v>
      </c>
      <c r="L141" s="1">
        <v>4.66</v>
      </c>
      <c r="M141" s="1">
        <v>98.09</v>
      </c>
      <c r="N141" s="1">
        <v>98.09</v>
      </c>
      <c r="O141" s="1">
        <v>3200</v>
      </c>
      <c r="P141" s="1">
        <v>14054</v>
      </c>
      <c r="Q141" s="1">
        <v>4.3899999999999997</v>
      </c>
      <c r="R141" s="1">
        <v>92.04</v>
      </c>
      <c r="S141" s="1">
        <v>92.04</v>
      </c>
      <c r="T141" s="1">
        <v>3053</v>
      </c>
      <c r="U141" s="1">
        <v>14121</v>
      </c>
      <c r="V141" s="1">
        <v>4.63</v>
      </c>
      <c r="W141" s="1">
        <v>89.49</v>
      </c>
      <c r="X141" s="1">
        <v>89.49</v>
      </c>
      <c r="Y141" s="1">
        <v>3206</v>
      </c>
      <c r="Z141" s="1">
        <v>15049</v>
      </c>
      <c r="AA141" s="1">
        <v>4.6900000000000004</v>
      </c>
      <c r="AB141" s="1">
        <v>95.37</v>
      </c>
      <c r="AC141" s="1">
        <v>95.37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2645</v>
      </c>
      <c r="AJ141" s="1">
        <v>14141</v>
      </c>
      <c r="AK141" s="1">
        <v>5.35</v>
      </c>
      <c r="AL141" s="1">
        <v>89.62</v>
      </c>
      <c r="AM141" s="1">
        <v>89.62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T141" s="262">
        <f t="shared" si="13"/>
        <v>15428</v>
      </c>
      <c r="AU141" s="262">
        <f t="shared" si="13"/>
        <v>72842</v>
      </c>
      <c r="AV141" s="263">
        <f t="shared" si="14"/>
        <v>7284200</v>
      </c>
      <c r="AW141" s="263">
        <f t="shared" si="15"/>
        <v>93147</v>
      </c>
      <c r="AX141" s="268">
        <f t="shared" si="16"/>
        <v>78.201122956187533</v>
      </c>
      <c r="AY141" s="264">
        <f t="shared" si="17"/>
        <v>77.435000000000002</v>
      </c>
    </row>
    <row r="142" spans="1:51">
      <c r="A142" s="1" t="str">
        <f t="shared" si="12"/>
        <v>11264</v>
      </c>
      <c r="B142" s="1" t="s">
        <v>3144</v>
      </c>
      <c r="C142" s="255">
        <v>60</v>
      </c>
      <c r="D142" s="255">
        <v>60</v>
      </c>
      <c r="E142" s="256">
        <v>2205</v>
      </c>
      <c r="F142" s="256">
        <v>6655</v>
      </c>
      <c r="G142" s="255">
        <v>3.02</v>
      </c>
      <c r="H142" s="255">
        <v>30.39</v>
      </c>
      <c r="I142" s="255">
        <v>30.39</v>
      </c>
      <c r="J142" s="1">
        <v>359</v>
      </c>
      <c r="K142" s="1">
        <v>1122</v>
      </c>
      <c r="L142" s="1">
        <v>3.13</v>
      </c>
      <c r="M142" s="1">
        <v>60.32</v>
      </c>
      <c r="N142" s="1">
        <v>60.32</v>
      </c>
      <c r="O142" s="1">
        <v>372</v>
      </c>
      <c r="P142" s="1">
        <v>1066</v>
      </c>
      <c r="Q142" s="1">
        <v>2.87</v>
      </c>
      <c r="R142" s="1">
        <v>59.22</v>
      </c>
      <c r="S142" s="1">
        <v>59.22</v>
      </c>
      <c r="T142" s="1">
        <v>341</v>
      </c>
      <c r="U142" s="1">
        <v>1000</v>
      </c>
      <c r="V142" s="1">
        <v>2.93</v>
      </c>
      <c r="W142" s="1">
        <v>53.76</v>
      </c>
      <c r="X142" s="1">
        <v>53.76</v>
      </c>
      <c r="Y142" s="1">
        <v>407</v>
      </c>
      <c r="Z142" s="1">
        <v>1333</v>
      </c>
      <c r="AA142" s="1">
        <v>3.28</v>
      </c>
      <c r="AB142" s="1">
        <v>71.67</v>
      </c>
      <c r="AC142" s="1">
        <v>71.67</v>
      </c>
      <c r="AD142" s="1">
        <v>316</v>
      </c>
      <c r="AE142" s="1">
        <v>932</v>
      </c>
      <c r="AF142" s="1">
        <v>2.95</v>
      </c>
      <c r="AG142" s="1">
        <v>55.48</v>
      </c>
      <c r="AH142" s="1">
        <v>55.48</v>
      </c>
      <c r="AI142" s="1">
        <v>358</v>
      </c>
      <c r="AJ142" s="1">
        <v>1064</v>
      </c>
      <c r="AK142" s="1">
        <v>2.97</v>
      </c>
      <c r="AL142" s="1">
        <v>57.2</v>
      </c>
      <c r="AM142" s="1">
        <v>57.2</v>
      </c>
      <c r="AN142" s="1">
        <v>52</v>
      </c>
      <c r="AO142" s="1">
        <v>138</v>
      </c>
      <c r="AP142" s="1">
        <v>2.65</v>
      </c>
      <c r="AQ142" s="1">
        <v>7.67</v>
      </c>
      <c r="AR142" s="1">
        <v>7.67</v>
      </c>
      <c r="AT142" s="262">
        <f t="shared" si="13"/>
        <v>2153</v>
      </c>
      <c r="AU142" s="262">
        <f t="shared" si="13"/>
        <v>6517</v>
      </c>
      <c r="AV142" s="263">
        <f t="shared" si="14"/>
        <v>651700</v>
      </c>
      <c r="AW142" s="263">
        <f t="shared" si="15"/>
        <v>10980</v>
      </c>
      <c r="AX142" s="268">
        <f t="shared" si="16"/>
        <v>59.353369763205826</v>
      </c>
      <c r="AY142" s="264">
        <f t="shared" si="17"/>
        <v>59.608333333333327</v>
      </c>
    </row>
    <row r="143" spans="1:51">
      <c r="A143" s="1" t="str">
        <f t="shared" si="12"/>
        <v>11265</v>
      </c>
      <c r="B143" s="1" t="s">
        <v>3145</v>
      </c>
      <c r="C143" s="255">
        <v>205</v>
      </c>
      <c r="D143" s="255">
        <v>205</v>
      </c>
      <c r="E143" s="256">
        <v>6965</v>
      </c>
      <c r="F143" s="256">
        <v>29268</v>
      </c>
      <c r="G143" s="255">
        <v>4.2</v>
      </c>
      <c r="H143" s="255">
        <v>39.119999999999997</v>
      </c>
      <c r="I143" s="255">
        <v>39.119999999999997</v>
      </c>
      <c r="J143" s="1">
        <v>1328</v>
      </c>
      <c r="K143" s="1">
        <v>6379</v>
      </c>
      <c r="L143" s="1">
        <v>4.8</v>
      </c>
      <c r="M143" s="1">
        <v>100.38</v>
      </c>
      <c r="N143" s="1">
        <v>100.38</v>
      </c>
      <c r="O143" s="1">
        <v>1177</v>
      </c>
      <c r="P143" s="1">
        <v>4722</v>
      </c>
      <c r="Q143" s="1">
        <v>4.01</v>
      </c>
      <c r="R143" s="1">
        <v>76.78</v>
      </c>
      <c r="S143" s="1">
        <v>76.78</v>
      </c>
      <c r="T143" s="1">
        <v>1318</v>
      </c>
      <c r="U143" s="1">
        <v>5373</v>
      </c>
      <c r="V143" s="1">
        <v>4.08</v>
      </c>
      <c r="W143" s="1">
        <v>84.55</v>
      </c>
      <c r="X143" s="1">
        <v>84.55</v>
      </c>
      <c r="Y143" s="1">
        <v>1446</v>
      </c>
      <c r="Z143" s="1">
        <v>5772</v>
      </c>
      <c r="AA143" s="1">
        <v>3.99</v>
      </c>
      <c r="AB143" s="1">
        <v>90.83</v>
      </c>
      <c r="AC143" s="1">
        <v>90.83</v>
      </c>
      <c r="AD143" s="1">
        <v>1229</v>
      </c>
      <c r="AE143" s="1">
        <v>5001</v>
      </c>
      <c r="AF143" s="1">
        <v>4.07</v>
      </c>
      <c r="AG143" s="1">
        <v>87.13</v>
      </c>
      <c r="AH143" s="1">
        <v>87.13</v>
      </c>
      <c r="AI143" s="1">
        <v>467</v>
      </c>
      <c r="AJ143" s="1">
        <v>2021</v>
      </c>
      <c r="AK143" s="1">
        <v>4.33</v>
      </c>
      <c r="AL143" s="1">
        <v>31.8</v>
      </c>
      <c r="AM143" s="1">
        <v>31.8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T143" s="262">
        <f t="shared" si="13"/>
        <v>6965</v>
      </c>
      <c r="AU143" s="262">
        <f t="shared" si="13"/>
        <v>29268</v>
      </c>
      <c r="AV143" s="263">
        <f t="shared" si="14"/>
        <v>2926800</v>
      </c>
      <c r="AW143" s="263">
        <f t="shared" si="15"/>
        <v>37515</v>
      </c>
      <c r="AX143" s="268">
        <f t="shared" si="16"/>
        <v>78.016793282686919</v>
      </c>
      <c r="AY143" s="264">
        <f t="shared" si="17"/>
        <v>78.578333333333333</v>
      </c>
    </row>
    <row r="144" spans="1:51">
      <c r="A144" s="1" t="str">
        <f t="shared" si="12"/>
        <v>11266</v>
      </c>
      <c r="B144" s="1" t="s">
        <v>3146</v>
      </c>
      <c r="C144" s="255">
        <v>240</v>
      </c>
      <c r="D144" s="255">
        <v>240</v>
      </c>
      <c r="E144" s="256">
        <v>8367</v>
      </c>
      <c r="F144" s="256">
        <v>29648</v>
      </c>
      <c r="G144" s="255">
        <v>3.54</v>
      </c>
      <c r="H144" s="255">
        <v>33.840000000000003</v>
      </c>
      <c r="I144" s="255">
        <v>33.840000000000003</v>
      </c>
      <c r="J144" s="1">
        <v>1519</v>
      </c>
      <c r="K144" s="1">
        <v>5651</v>
      </c>
      <c r="L144" s="1">
        <v>3.72</v>
      </c>
      <c r="M144" s="1">
        <v>75.95</v>
      </c>
      <c r="N144" s="1">
        <v>75.95</v>
      </c>
      <c r="O144" s="1">
        <v>1447</v>
      </c>
      <c r="P144" s="1">
        <v>5014</v>
      </c>
      <c r="Q144" s="1">
        <v>3.47</v>
      </c>
      <c r="R144" s="1">
        <v>69.64</v>
      </c>
      <c r="S144" s="1">
        <v>69.64</v>
      </c>
      <c r="T144" s="1">
        <v>1379</v>
      </c>
      <c r="U144" s="1">
        <v>4932</v>
      </c>
      <c r="V144" s="1">
        <v>3.58</v>
      </c>
      <c r="W144" s="1">
        <v>66.290000000000006</v>
      </c>
      <c r="X144" s="1">
        <v>66.290000000000006</v>
      </c>
      <c r="Y144" s="1">
        <v>1521</v>
      </c>
      <c r="Z144" s="1">
        <v>5272</v>
      </c>
      <c r="AA144" s="1">
        <v>3.47</v>
      </c>
      <c r="AB144" s="1">
        <v>70.86</v>
      </c>
      <c r="AC144" s="1">
        <v>70.86</v>
      </c>
      <c r="AD144" s="1">
        <v>1329</v>
      </c>
      <c r="AE144" s="1">
        <v>4757</v>
      </c>
      <c r="AF144" s="1">
        <v>3.58</v>
      </c>
      <c r="AG144" s="1">
        <v>70.790000000000006</v>
      </c>
      <c r="AH144" s="1">
        <v>70.790000000000006</v>
      </c>
      <c r="AI144" s="1">
        <v>1172</v>
      </c>
      <c r="AJ144" s="1">
        <v>4022</v>
      </c>
      <c r="AK144" s="1">
        <v>3.43</v>
      </c>
      <c r="AL144" s="1">
        <v>54.06</v>
      </c>
      <c r="AM144" s="1">
        <v>54.06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T144" s="262">
        <f t="shared" si="13"/>
        <v>8367</v>
      </c>
      <c r="AU144" s="262">
        <f t="shared" si="13"/>
        <v>29648</v>
      </c>
      <c r="AV144" s="263">
        <f t="shared" si="14"/>
        <v>2964800</v>
      </c>
      <c r="AW144" s="263">
        <f t="shared" si="15"/>
        <v>43920</v>
      </c>
      <c r="AX144" s="268">
        <f t="shared" si="16"/>
        <v>67.504553734061929</v>
      </c>
      <c r="AY144" s="264">
        <f t="shared" si="17"/>
        <v>67.931666666666672</v>
      </c>
    </row>
    <row r="145" spans="1:51">
      <c r="A145" s="1" t="str">
        <f t="shared" si="12"/>
        <v>11267</v>
      </c>
      <c r="B145" s="1" t="s">
        <v>3147</v>
      </c>
      <c r="C145" s="255">
        <v>58</v>
      </c>
      <c r="D145" s="255">
        <v>58</v>
      </c>
      <c r="E145" s="256">
        <v>2345</v>
      </c>
      <c r="F145" s="256">
        <v>7599</v>
      </c>
      <c r="G145" s="255">
        <v>3.24</v>
      </c>
      <c r="H145" s="255">
        <v>35.9</v>
      </c>
      <c r="I145" s="255">
        <v>35.9</v>
      </c>
      <c r="J145" s="1">
        <v>458</v>
      </c>
      <c r="K145" s="1">
        <v>1488</v>
      </c>
      <c r="L145" s="1">
        <v>3.25</v>
      </c>
      <c r="M145" s="1">
        <v>82.76</v>
      </c>
      <c r="N145" s="1">
        <v>82.76</v>
      </c>
      <c r="O145" s="1">
        <v>314</v>
      </c>
      <c r="P145" s="1">
        <v>1059</v>
      </c>
      <c r="Q145" s="1">
        <v>3.37</v>
      </c>
      <c r="R145" s="1">
        <v>60.86</v>
      </c>
      <c r="S145" s="1">
        <v>60.86</v>
      </c>
      <c r="T145" s="1">
        <v>400</v>
      </c>
      <c r="U145" s="1">
        <v>1324</v>
      </c>
      <c r="V145" s="1">
        <v>3.31</v>
      </c>
      <c r="W145" s="1">
        <v>73.64</v>
      </c>
      <c r="X145" s="1">
        <v>73.64</v>
      </c>
      <c r="Y145" s="1">
        <v>435</v>
      </c>
      <c r="Z145" s="1">
        <v>1430</v>
      </c>
      <c r="AA145" s="1">
        <v>3.29</v>
      </c>
      <c r="AB145" s="1">
        <v>79.53</v>
      </c>
      <c r="AC145" s="1">
        <v>79.53</v>
      </c>
      <c r="AD145" s="1">
        <v>416</v>
      </c>
      <c r="AE145" s="1">
        <v>1169</v>
      </c>
      <c r="AF145" s="1">
        <v>2.81</v>
      </c>
      <c r="AG145" s="1">
        <v>71.98</v>
      </c>
      <c r="AH145" s="1">
        <v>71.98</v>
      </c>
      <c r="AI145" s="1">
        <v>322</v>
      </c>
      <c r="AJ145" s="1">
        <v>1129</v>
      </c>
      <c r="AK145" s="1">
        <v>3.51</v>
      </c>
      <c r="AL145" s="1">
        <v>62.79</v>
      </c>
      <c r="AM145" s="1">
        <v>62.79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T145" s="262">
        <f t="shared" si="13"/>
        <v>2345</v>
      </c>
      <c r="AU145" s="262">
        <f t="shared" si="13"/>
        <v>7599</v>
      </c>
      <c r="AV145" s="263">
        <f t="shared" si="14"/>
        <v>759900</v>
      </c>
      <c r="AW145" s="263">
        <f t="shared" si="15"/>
        <v>10614</v>
      </c>
      <c r="AX145" s="268">
        <f t="shared" si="16"/>
        <v>71.594120972300729</v>
      </c>
      <c r="AY145" s="264">
        <f t="shared" si="17"/>
        <v>71.926666666666662</v>
      </c>
    </row>
    <row r="146" spans="1:51">
      <c r="A146" s="1" t="str">
        <f t="shared" si="12"/>
        <v>11268</v>
      </c>
      <c r="B146" s="1" t="s">
        <v>3148</v>
      </c>
      <c r="C146" s="255">
        <v>141</v>
      </c>
      <c r="D146" s="255">
        <v>141</v>
      </c>
      <c r="E146" s="256">
        <v>5131</v>
      </c>
      <c r="F146" s="256">
        <v>17000</v>
      </c>
      <c r="G146" s="255">
        <v>3.31</v>
      </c>
      <c r="H146" s="255">
        <v>33.03</v>
      </c>
      <c r="I146" s="255">
        <v>33.03</v>
      </c>
      <c r="J146" s="1">
        <v>923</v>
      </c>
      <c r="K146" s="1">
        <v>3131</v>
      </c>
      <c r="L146" s="1">
        <v>3.39</v>
      </c>
      <c r="M146" s="1">
        <v>71.63</v>
      </c>
      <c r="N146" s="1">
        <v>71.63</v>
      </c>
      <c r="O146" s="1">
        <v>837</v>
      </c>
      <c r="P146" s="1">
        <v>2780</v>
      </c>
      <c r="Q146" s="1">
        <v>3.32</v>
      </c>
      <c r="R146" s="1">
        <v>65.72</v>
      </c>
      <c r="S146" s="1">
        <v>65.72</v>
      </c>
      <c r="T146" s="1">
        <v>824</v>
      </c>
      <c r="U146" s="1">
        <v>2659</v>
      </c>
      <c r="V146" s="1">
        <v>3.23</v>
      </c>
      <c r="W146" s="1">
        <v>60.83</v>
      </c>
      <c r="X146" s="1">
        <v>60.83</v>
      </c>
      <c r="Y146" s="1">
        <v>921</v>
      </c>
      <c r="Z146" s="1">
        <v>2908</v>
      </c>
      <c r="AA146" s="1">
        <v>3.16</v>
      </c>
      <c r="AB146" s="1">
        <v>66.53</v>
      </c>
      <c r="AC146" s="1">
        <v>66.53</v>
      </c>
      <c r="AD146" s="1">
        <v>852</v>
      </c>
      <c r="AE146" s="1">
        <v>2784</v>
      </c>
      <c r="AF146" s="1">
        <v>3.27</v>
      </c>
      <c r="AG146" s="1">
        <v>70.52</v>
      </c>
      <c r="AH146" s="1">
        <v>70.52</v>
      </c>
      <c r="AI146" s="1">
        <v>774</v>
      </c>
      <c r="AJ146" s="1">
        <v>2738</v>
      </c>
      <c r="AK146" s="1">
        <v>3.54</v>
      </c>
      <c r="AL146" s="1">
        <v>62.64</v>
      </c>
      <c r="AM146" s="1">
        <v>62.64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T146" s="262">
        <f t="shared" si="13"/>
        <v>5131</v>
      </c>
      <c r="AU146" s="262">
        <f t="shared" si="13"/>
        <v>17000</v>
      </c>
      <c r="AV146" s="263">
        <f t="shared" si="14"/>
        <v>1700000</v>
      </c>
      <c r="AW146" s="263">
        <f t="shared" si="15"/>
        <v>25803</v>
      </c>
      <c r="AX146" s="268">
        <f t="shared" si="16"/>
        <v>65.883811959849623</v>
      </c>
      <c r="AY146" s="264">
        <f t="shared" si="17"/>
        <v>66.311666666666667</v>
      </c>
    </row>
    <row r="147" spans="1:51">
      <c r="A147" s="1" t="str">
        <f t="shared" si="12"/>
        <v>11269</v>
      </c>
      <c r="B147" s="1" t="s">
        <v>3149</v>
      </c>
      <c r="C147" s="255">
        <v>60</v>
      </c>
      <c r="D147" s="255">
        <v>60</v>
      </c>
      <c r="E147" s="256">
        <v>3591</v>
      </c>
      <c r="F147" s="256">
        <v>9175</v>
      </c>
      <c r="G147" s="255">
        <v>2.5499999999999998</v>
      </c>
      <c r="H147" s="255">
        <v>41.89</v>
      </c>
      <c r="I147" s="255">
        <v>41.89</v>
      </c>
      <c r="J147" s="1">
        <v>781</v>
      </c>
      <c r="K147" s="1">
        <v>2139</v>
      </c>
      <c r="L147" s="1">
        <v>2.74</v>
      </c>
      <c r="M147" s="1">
        <v>115</v>
      </c>
      <c r="N147" s="1">
        <v>115</v>
      </c>
      <c r="O147" s="1">
        <v>705</v>
      </c>
      <c r="P147" s="1">
        <v>1737</v>
      </c>
      <c r="Q147" s="1">
        <v>2.46</v>
      </c>
      <c r="R147" s="1">
        <v>96.5</v>
      </c>
      <c r="S147" s="1">
        <v>96.5</v>
      </c>
      <c r="T147" s="1">
        <v>668</v>
      </c>
      <c r="U147" s="1">
        <v>1777</v>
      </c>
      <c r="V147" s="1">
        <v>2.66</v>
      </c>
      <c r="W147" s="1">
        <v>95.54</v>
      </c>
      <c r="X147" s="1">
        <v>95.54</v>
      </c>
      <c r="Y147" s="1">
        <v>774</v>
      </c>
      <c r="Z147" s="1">
        <v>1982</v>
      </c>
      <c r="AA147" s="1">
        <v>2.56</v>
      </c>
      <c r="AB147" s="1">
        <v>106.56</v>
      </c>
      <c r="AC147" s="1">
        <v>106.56</v>
      </c>
      <c r="AD147" s="1">
        <v>663</v>
      </c>
      <c r="AE147" s="1">
        <v>1540</v>
      </c>
      <c r="AF147" s="1">
        <v>2.3199999999999998</v>
      </c>
      <c r="AG147" s="1">
        <v>91.67</v>
      </c>
      <c r="AH147" s="1">
        <v>91.67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T147" s="262">
        <f t="shared" si="13"/>
        <v>3591</v>
      </c>
      <c r="AU147" s="262">
        <f t="shared" si="13"/>
        <v>9175</v>
      </c>
      <c r="AV147" s="263">
        <f t="shared" si="14"/>
        <v>917500</v>
      </c>
      <c r="AW147" s="263">
        <f t="shared" si="15"/>
        <v>10980</v>
      </c>
      <c r="AX147" s="268">
        <f t="shared" si="16"/>
        <v>83.561020036429866</v>
      </c>
      <c r="AY147" s="264">
        <f t="shared" si="17"/>
        <v>84.211666666666673</v>
      </c>
    </row>
    <row r="148" spans="1:51">
      <c r="A148" s="1" t="str">
        <f t="shared" si="12"/>
        <v>11270</v>
      </c>
      <c r="B148" s="1" t="s">
        <v>3150</v>
      </c>
      <c r="C148" s="255">
        <v>18</v>
      </c>
      <c r="D148" s="255">
        <v>18</v>
      </c>
      <c r="E148" s="256">
        <v>671</v>
      </c>
      <c r="F148" s="256">
        <v>1865</v>
      </c>
      <c r="G148" s="255">
        <v>2.78</v>
      </c>
      <c r="H148" s="255">
        <v>28.39</v>
      </c>
      <c r="I148" s="255">
        <v>28.39</v>
      </c>
      <c r="J148" s="1">
        <v>118</v>
      </c>
      <c r="K148" s="1">
        <v>427</v>
      </c>
      <c r="L148" s="1">
        <v>3.62</v>
      </c>
      <c r="M148" s="1">
        <v>76.52</v>
      </c>
      <c r="N148" s="1">
        <v>76.52</v>
      </c>
      <c r="O148" s="1">
        <v>122</v>
      </c>
      <c r="P148" s="1">
        <v>325</v>
      </c>
      <c r="Q148" s="1">
        <v>2.66</v>
      </c>
      <c r="R148" s="1">
        <v>60.19</v>
      </c>
      <c r="S148" s="1">
        <v>60.19</v>
      </c>
      <c r="T148" s="1">
        <v>88</v>
      </c>
      <c r="U148" s="1">
        <v>206</v>
      </c>
      <c r="V148" s="1">
        <v>2.34</v>
      </c>
      <c r="W148" s="1">
        <v>36.92</v>
      </c>
      <c r="X148" s="1">
        <v>36.92</v>
      </c>
      <c r="Y148" s="1">
        <v>113</v>
      </c>
      <c r="Z148" s="1">
        <v>316</v>
      </c>
      <c r="AA148" s="1">
        <v>2.8</v>
      </c>
      <c r="AB148" s="1">
        <v>56.63</v>
      </c>
      <c r="AC148" s="1">
        <v>56.63</v>
      </c>
      <c r="AD148" s="1">
        <v>103</v>
      </c>
      <c r="AE148" s="1">
        <v>264</v>
      </c>
      <c r="AF148" s="1">
        <v>2.56</v>
      </c>
      <c r="AG148" s="1">
        <v>52.38</v>
      </c>
      <c r="AH148" s="1">
        <v>52.38</v>
      </c>
      <c r="AI148" s="1">
        <v>98</v>
      </c>
      <c r="AJ148" s="1">
        <v>241</v>
      </c>
      <c r="AK148" s="1">
        <v>2.46</v>
      </c>
      <c r="AL148" s="1">
        <v>43.19</v>
      </c>
      <c r="AM148" s="1">
        <v>43.19</v>
      </c>
      <c r="AN148" s="1">
        <v>29</v>
      </c>
      <c r="AO148" s="1">
        <v>86</v>
      </c>
      <c r="AP148" s="1">
        <v>2.97</v>
      </c>
      <c r="AQ148" s="1">
        <v>15.93</v>
      </c>
      <c r="AR148" s="1">
        <v>15.93</v>
      </c>
      <c r="AT148" s="262">
        <f t="shared" si="13"/>
        <v>642</v>
      </c>
      <c r="AU148" s="262">
        <f t="shared" si="13"/>
        <v>1779</v>
      </c>
      <c r="AV148" s="263">
        <f t="shared" si="14"/>
        <v>177900</v>
      </c>
      <c r="AW148" s="263">
        <f t="shared" si="15"/>
        <v>3294</v>
      </c>
      <c r="AX148" s="268">
        <f t="shared" si="16"/>
        <v>54.007285974499091</v>
      </c>
      <c r="AY148" s="264">
        <f t="shared" si="17"/>
        <v>54.305</v>
      </c>
    </row>
    <row r="149" spans="1:51">
      <c r="A149" s="1" t="str">
        <f t="shared" si="12"/>
        <v>11271</v>
      </c>
      <c r="B149" s="1" t="s">
        <v>3151</v>
      </c>
      <c r="C149" s="255">
        <v>30</v>
      </c>
      <c r="D149" s="255">
        <v>30</v>
      </c>
      <c r="E149" s="256">
        <v>1314</v>
      </c>
      <c r="F149" s="256">
        <v>4648</v>
      </c>
      <c r="G149" s="255">
        <v>3.54</v>
      </c>
      <c r="H149" s="255">
        <v>42.45</v>
      </c>
      <c r="I149" s="255">
        <v>42.45</v>
      </c>
      <c r="J149" s="1">
        <v>218</v>
      </c>
      <c r="K149" s="1">
        <v>790</v>
      </c>
      <c r="L149" s="1">
        <v>3.62</v>
      </c>
      <c r="M149" s="1">
        <v>84.95</v>
      </c>
      <c r="N149" s="1">
        <v>84.95</v>
      </c>
      <c r="O149" s="1">
        <v>214</v>
      </c>
      <c r="P149" s="1">
        <v>827</v>
      </c>
      <c r="Q149" s="1">
        <v>3.86</v>
      </c>
      <c r="R149" s="1">
        <v>91.89</v>
      </c>
      <c r="S149" s="1">
        <v>91.89</v>
      </c>
      <c r="T149" s="1">
        <v>226</v>
      </c>
      <c r="U149" s="1">
        <v>662</v>
      </c>
      <c r="V149" s="1">
        <v>2.93</v>
      </c>
      <c r="W149" s="1">
        <v>71.180000000000007</v>
      </c>
      <c r="X149" s="1">
        <v>71.180000000000007</v>
      </c>
      <c r="Y149" s="1">
        <v>267</v>
      </c>
      <c r="Z149" s="1">
        <v>851</v>
      </c>
      <c r="AA149" s="1">
        <v>3.19</v>
      </c>
      <c r="AB149" s="1">
        <v>91.51</v>
      </c>
      <c r="AC149" s="1">
        <v>91.51</v>
      </c>
      <c r="AD149" s="1">
        <v>215</v>
      </c>
      <c r="AE149" s="1">
        <v>867</v>
      </c>
      <c r="AF149" s="1">
        <v>4.03</v>
      </c>
      <c r="AG149" s="1">
        <v>103.21</v>
      </c>
      <c r="AH149" s="1">
        <v>103.21</v>
      </c>
      <c r="AI149" s="1">
        <v>174</v>
      </c>
      <c r="AJ149" s="1">
        <v>651</v>
      </c>
      <c r="AK149" s="1">
        <v>3.74</v>
      </c>
      <c r="AL149" s="1">
        <v>70</v>
      </c>
      <c r="AM149" s="1">
        <v>70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T149" s="262">
        <f t="shared" si="13"/>
        <v>1314</v>
      </c>
      <c r="AU149" s="262">
        <f t="shared" si="13"/>
        <v>4648</v>
      </c>
      <c r="AV149" s="263">
        <f t="shared" si="14"/>
        <v>464800</v>
      </c>
      <c r="AW149" s="263">
        <f t="shared" si="15"/>
        <v>5490</v>
      </c>
      <c r="AX149" s="268">
        <f t="shared" si="16"/>
        <v>84.663023679417122</v>
      </c>
      <c r="AY149" s="264">
        <f t="shared" si="17"/>
        <v>85.456666666666663</v>
      </c>
    </row>
    <row r="150" spans="1:51">
      <c r="A150" s="1" t="str">
        <f t="shared" si="12"/>
        <v>11272</v>
      </c>
      <c r="B150" s="1" t="s">
        <v>3152</v>
      </c>
      <c r="C150" s="255">
        <v>30</v>
      </c>
      <c r="D150" s="255">
        <v>30</v>
      </c>
      <c r="E150" s="256">
        <v>1699</v>
      </c>
      <c r="F150" s="256">
        <v>4336</v>
      </c>
      <c r="G150" s="255">
        <v>2.5499999999999998</v>
      </c>
      <c r="H150" s="255">
        <v>39.6</v>
      </c>
      <c r="I150" s="255">
        <v>39.6</v>
      </c>
      <c r="J150" s="1">
        <v>328</v>
      </c>
      <c r="K150" s="1">
        <v>823</v>
      </c>
      <c r="L150" s="1">
        <v>2.5099999999999998</v>
      </c>
      <c r="M150" s="1">
        <v>88.49</v>
      </c>
      <c r="N150" s="1">
        <v>88.49</v>
      </c>
      <c r="O150" s="1">
        <v>270</v>
      </c>
      <c r="P150" s="1">
        <v>689</v>
      </c>
      <c r="Q150" s="1">
        <v>2.5499999999999998</v>
      </c>
      <c r="R150" s="1">
        <v>76.56</v>
      </c>
      <c r="S150" s="1">
        <v>76.56</v>
      </c>
      <c r="T150" s="1">
        <v>289</v>
      </c>
      <c r="U150" s="1">
        <v>691</v>
      </c>
      <c r="V150" s="1">
        <v>2.39</v>
      </c>
      <c r="W150" s="1">
        <v>74.3</v>
      </c>
      <c r="X150" s="1">
        <v>74.3</v>
      </c>
      <c r="Y150" s="1">
        <v>246</v>
      </c>
      <c r="Z150" s="1">
        <v>625</v>
      </c>
      <c r="AA150" s="1">
        <v>2.54</v>
      </c>
      <c r="AB150" s="1">
        <v>67.2</v>
      </c>
      <c r="AC150" s="1">
        <v>67.2</v>
      </c>
      <c r="AD150" s="1">
        <v>228</v>
      </c>
      <c r="AE150" s="1">
        <v>614</v>
      </c>
      <c r="AF150" s="1">
        <v>2.69</v>
      </c>
      <c r="AG150" s="1">
        <v>73.099999999999994</v>
      </c>
      <c r="AH150" s="1">
        <v>73.099999999999994</v>
      </c>
      <c r="AI150" s="1">
        <v>255</v>
      </c>
      <c r="AJ150" s="1">
        <v>642</v>
      </c>
      <c r="AK150" s="1">
        <v>2.52</v>
      </c>
      <c r="AL150" s="1">
        <v>69.03</v>
      </c>
      <c r="AM150" s="1">
        <v>69.03</v>
      </c>
      <c r="AN150" s="1">
        <v>83</v>
      </c>
      <c r="AO150" s="1">
        <v>252</v>
      </c>
      <c r="AP150" s="1">
        <v>3.04</v>
      </c>
      <c r="AQ150" s="1">
        <v>28</v>
      </c>
      <c r="AR150" s="1">
        <v>28</v>
      </c>
      <c r="AT150" s="262">
        <f t="shared" si="13"/>
        <v>1616</v>
      </c>
      <c r="AU150" s="262">
        <f t="shared" si="13"/>
        <v>4084</v>
      </c>
      <c r="AV150" s="263">
        <f t="shared" si="14"/>
        <v>408400</v>
      </c>
      <c r="AW150" s="263">
        <f t="shared" si="15"/>
        <v>5490</v>
      </c>
      <c r="AX150" s="268">
        <f t="shared" si="16"/>
        <v>74.38979963570128</v>
      </c>
      <c r="AY150" s="264">
        <f t="shared" si="17"/>
        <v>74.779999999999987</v>
      </c>
    </row>
    <row r="151" spans="1:51">
      <c r="A151" s="1" t="str">
        <f t="shared" si="12"/>
        <v>11457</v>
      </c>
      <c r="B151" s="1" t="s">
        <v>3153</v>
      </c>
      <c r="C151" s="255">
        <v>121</v>
      </c>
      <c r="D151" s="255">
        <v>121</v>
      </c>
      <c r="E151" s="256">
        <v>4695</v>
      </c>
      <c r="F151" s="256">
        <v>18582</v>
      </c>
      <c r="G151" s="255">
        <v>3.96</v>
      </c>
      <c r="H151" s="255">
        <v>42.07</v>
      </c>
      <c r="I151" s="255">
        <v>42.07</v>
      </c>
      <c r="J151" s="1">
        <v>863</v>
      </c>
      <c r="K151" s="1">
        <v>3067</v>
      </c>
      <c r="L151" s="1">
        <v>3.55</v>
      </c>
      <c r="M151" s="1">
        <v>81.760000000000005</v>
      </c>
      <c r="N151" s="1">
        <v>81.760000000000005</v>
      </c>
      <c r="O151" s="1">
        <v>712</v>
      </c>
      <c r="P151" s="1">
        <v>2694</v>
      </c>
      <c r="Q151" s="1">
        <v>3.78</v>
      </c>
      <c r="R151" s="1">
        <v>74.209999999999994</v>
      </c>
      <c r="S151" s="1">
        <v>74.209999999999994</v>
      </c>
      <c r="T151" s="1">
        <v>791</v>
      </c>
      <c r="U151" s="1">
        <v>3720</v>
      </c>
      <c r="V151" s="1">
        <v>4.7</v>
      </c>
      <c r="W151" s="1">
        <v>99.17</v>
      </c>
      <c r="X151" s="1">
        <v>99.17</v>
      </c>
      <c r="Y151" s="1">
        <v>744</v>
      </c>
      <c r="Z151" s="1">
        <v>2650</v>
      </c>
      <c r="AA151" s="1">
        <v>3.56</v>
      </c>
      <c r="AB151" s="1">
        <v>70.650000000000006</v>
      </c>
      <c r="AC151" s="1">
        <v>70.650000000000006</v>
      </c>
      <c r="AD151" s="1">
        <v>707</v>
      </c>
      <c r="AE151" s="1">
        <v>2623</v>
      </c>
      <c r="AF151" s="1">
        <v>3.71</v>
      </c>
      <c r="AG151" s="1">
        <v>77.42</v>
      </c>
      <c r="AH151" s="1">
        <v>77.42</v>
      </c>
      <c r="AI151" s="1">
        <v>625</v>
      </c>
      <c r="AJ151" s="1">
        <v>2784</v>
      </c>
      <c r="AK151" s="1">
        <v>4.45</v>
      </c>
      <c r="AL151" s="1">
        <v>74.22</v>
      </c>
      <c r="AM151" s="1">
        <v>74.22</v>
      </c>
      <c r="AN151" s="1">
        <v>253</v>
      </c>
      <c r="AO151" s="1">
        <v>1044</v>
      </c>
      <c r="AP151" s="1">
        <v>4.13</v>
      </c>
      <c r="AQ151" s="1">
        <v>28.76</v>
      </c>
      <c r="AR151" s="1">
        <v>28.76</v>
      </c>
      <c r="AT151" s="262">
        <f t="shared" si="13"/>
        <v>4442</v>
      </c>
      <c r="AU151" s="262">
        <f t="shared" si="13"/>
        <v>17538</v>
      </c>
      <c r="AV151" s="263">
        <f t="shared" si="14"/>
        <v>1753800</v>
      </c>
      <c r="AW151" s="263">
        <f t="shared" si="15"/>
        <v>22143</v>
      </c>
      <c r="AX151" s="268">
        <f t="shared" si="16"/>
        <v>79.203359978322723</v>
      </c>
      <c r="AY151" s="264">
        <f t="shared" si="17"/>
        <v>79.571666666666658</v>
      </c>
    </row>
    <row r="152" spans="1:51">
      <c r="A152" s="1" t="str">
        <f t="shared" si="12"/>
        <v>10694</v>
      </c>
      <c r="B152" s="1" t="s">
        <v>3154</v>
      </c>
      <c r="C152" s="255">
        <v>348</v>
      </c>
      <c r="D152" s="255">
        <v>348</v>
      </c>
      <c r="E152" s="256">
        <v>11817</v>
      </c>
      <c r="F152" s="256">
        <v>61519</v>
      </c>
      <c r="G152" s="255">
        <v>5.21</v>
      </c>
      <c r="H152" s="255">
        <v>48.43</v>
      </c>
      <c r="I152" s="255">
        <v>48.43</v>
      </c>
      <c r="J152" s="1">
        <v>1998</v>
      </c>
      <c r="K152" s="1">
        <v>10631</v>
      </c>
      <c r="L152" s="1">
        <v>5.32</v>
      </c>
      <c r="M152" s="1">
        <v>98.54</v>
      </c>
      <c r="N152" s="1">
        <v>98.54</v>
      </c>
      <c r="O152" s="1">
        <v>1840</v>
      </c>
      <c r="P152" s="1">
        <v>10102</v>
      </c>
      <c r="Q152" s="1">
        <v>5.49</v>
      </c>
      <c r="R152" s="1">
        <v>96.76</v>
      </c>
      <c r="S152" s="1">
        <v>96.76</v>
      </c>
      <c r="T152" s="1">
        <v>1841</v>
      </c>
      <c r="U152" s="1">
        <v>9926</v>
      </c>
      <c r="V152" s="1">
        <v>5.39</v>
      </c>
      <c r="W152" s="1">
        <v>92.01</v>
      </c>
      <c r="X152" s="1">
        <v>92.01</v>
      </c>
      <c r="Y152" s="1">
        <v>2038</v>
      </c>
      <c r="Z152" s="1">
        <v>10486</v>
      </c>
      <c r="AA152" s="1">
        <v>5.15</v>
      </c>
      <c r="AB152" s="1">
        <v>97.2</v>
      </c>
      <c r="AC152" s="1">
        <v>97.2</v>
      </c>
      <c r="AD152" s="1">
        <v>1826</v>
      </c>
      <c r="AE152" s="1">
        <v>9269</v>
      </c>
      <c r="AF152" s="1">
        <v>5.08</v>
      </c>
      <c r="AG152" s="1">
        <v>95.13</v>
      </c>
      <c r="AH152" s="1">
        <v>95.13</v>
      </c>
      <c r="AI152" s="1">
        <v>1664</v>
      </c>
      <c r="AJ152" s="1">
        <v>8316</v>
      </c>
      <c r="AK152" s="1">
        <v>5</v>
      </c>
      <c r="AL152" s="1">
        <v>77.09</v>
      </c>
      <c r="AM152" s="1">
        <v>77.09</v>
      </c>
      <c r="AN152" s="1">
        <v>610</v>
      </c>
      <c r="AO152" s="1">
        <v>2789</v>
      </c>
      <c r="AP152" s="1">
        <v>4.57</v>
      </c>
      <c r="AQ152" s="1">
        <v>26.71</v>
      </c>
      <c r="AR152" s="1">
        <v>26.71</v>
      </c>
      <c r="AT152" s="262">
        <f t="shared" si="13"/>
        <v>11207</v>
      </c>
      <c r="AU152" s="262">
        <f t="shared" si="13"/>
        <v>58730</v>
      </c>
      <c r="AV152" s="263">
        <f t="shared" si="14"/>
        <v>5873000</v>
      </c>
      <c r="AW152" s="263">
        <f t="shared" si="15"/>
        <v>63684</v>
      </c>
      <c r="AX152" s="268">
        <f t="shared" si="16"/>
        <v>92.220966019722383</v>
      </c>
      <c r="AY152" s="264">
        <f t="shared" si="17"/>
        <v>92.788333333333341</v>
      </c>
    </row>
    <row r="153" spans="1:51">
      <c r="A153" s="1" t="str">
        <f t="shared" si="12"/>
        <v>10802</v>
      </c>
      <c r="B153" s="1" t="s">
        <v>3155</v>
      </c>
      <c r="C153" s="255">
        <v>30</v>
      </c>
      <c r="D153" s="255">
        <v>30</v>
      </c>
      <c r="E153" s="256">
        <v>1482</v>
      </c>
      <c r="F153" s="256">
        <v>3304</v>
      </c>
      <c r="G153" s="255">
        <v>2.23</v>
      </c>
      <c r="H153" s="255">
        <v>30.17</v>
      </c>
      <c r="I153" s="255">
        <v>30.17</v>
      </c>
      <c r="J153" s="1">
        <v>301</v>
      </c>
      <c r="K153" s="1">
        <v>657</v>
      </c>
      <c r="L153" s="1">
        <v>2.1800000000000002</v>
      </c>
      <c r="M153" s="1">
        <v>70.650000000000006</v>
      </c>
      <c r="N153" s="1">
        <v>70.650000000000006</v>
      </c>
      <c r="O153" s="1">
        <v>239</v>
      </c>
      <c r="P153" s="1">
        <v>527</v>
      </c>
      <c r="Q153" s="1">
        <v>2.21</v>
      </c>
      <c r="R153" s="1">
        <v>58.56</v>
      </c>
      <c r="S153" s="1">
        <v>58.56</v>
      </c>
      <c r="T153" s="1">
        <v>257</v>
      </c>
      <c r="U153" s="1">
        <v>570</v>
      </c>
      <c r="V153" s="1">
        <v>2.2200000000000002</v>
      </c>
      <c r="W153" s="1">
        <v>61.29</v>
      </c>
      <c r="X153" s="1">
        <v>61.29</v>
      </c>
      <c r="Y153" s="1">
        <v>242</v>
      </c>
      <c r="Z153" s="1">
        <v>521</v>
      </c>
      <c r="AA153" s="1">
        <v>2.15</v>
      </c>
      <c r="AB153" s="1">
        <v>56.02</v>
      </c>
      <c r="AC153" s="1">
        <v>56.02</v>
      </c>
      <c r="AD153" s="1">
        <v>208</v>
      </c>
      <c r="AE153" s="1">
        <v>490</v>
      </c>
      <c r="AF153" s="1">
        <v>2.36</v>
      </c>
      <c r="AG153" s="1">
        <v>58.33</v>
      </c>
      <c r="AH153" s="1">
        <v>58.33</v>
      </c>
      <c r="AI153" s="1">
        <v>235</v>
      </c>
      <c r="AJ153" s="1">
        <v>539</v>
      </c>
      <c r="AK153" s="1">
        <v>2.29</v>
      </c>
      <c r="AL153" s="1">
        <v>57.96</v>
      </c>
      <c r="AM153" s="1">
        <v>57.96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T153" s="262">
        <f t="shared" si="13"/>
        <v>1482</v>
      </c>
      <c r="AU153" s="262">
        <f t="shared" si="13"/>
        <v>3304</v>
      </c>
      <c r="AV153" s="263">
        <f t="shared" si="14"/>
        <v>330400</v>
      </c>
      <c r="AW153" s="263">
        <f t="shared" si="15"/>
        <v>5490</v>
      </c>
      <c r="AX153" s="268">
        <f t="shared" si="16"/>
        <v>60.182149362477233</v>
      </c>
      <c r="AY153" s="264">
        <f t="shared" si="17"/>
        <v>60.468333333333334</v>
      </c>
    </row>
    <row r="154" spans="1:51">
      <c r="A154" s="1" t="str">
        <f t="shared" si="12"/>
        <v>10803</v>
      </c>
      <c r="B154" s="1" t="s">
        <v>3156</v>
      </c>
      <c r="C154" s="255">
        <v>30</v>
      </c>
      <c r="D154" s="255">
        <v>30</v>
      </c>
      <c r="E154" s="256">
        <v>1021</v>
      </c>
      <c r="F154" s="256">
        <v>2933</v>
      </c>
      <c r="G154" s="255">
        <v>2.87</v>
      </c>
      <c r="H154" s="255">
        <v>26.79</v>
      </c>
      <c r="I154" s="255">
        <v>26.79</v>
      </c>
      <c r="J154" s="1">
        <v>160</v>
      </c>
      <c r="K154" s="1">
        <v>423</v>
      </c>
      <c r="L154" s="1">
        <v>2.64</v>
      </c>
      <c r="M154" s="1">
        <v>45.48</v>
      </c>
      <c r="N154" s="1">
        <v>45.48</v>
      </c>
      <c r="O154" s="1">
        <v>169</v>
      </c>
      <c r="P154" s="1">
        <v>408</v>
      </c>
      <c r="Q154" s="1">
        <v>2.41</v>
      </c>
      <c r="R154" s="1">
        <v>45.33</v>
      </c>
      <c r="S154" s="1">
        <v>45.33</v>
      </c>
      <c r="T154" s="1">
        <v>161</v>
      </c>
      <c r="U154" s="1">
        <v>467</v>
      </c>
      <c r="V154" s="1">
        <v>2.9</v>
      </c>
      <c r="W154" s="1">
        <v>50.22</v>
      </c>
      <c r="X154" s="1">
        <v>50.22</v>
      </c>
      <c r="Y154" s="1">
        <v>189</v>
      </c>
      <c r="Z154" s="1">
        <v>562</v>
      </c>
      <c r="AA154" s="1">
        <v>2.97</v>
      </c>
      <c r="AB154" s="1">
        <v>60.43</v>
      </c>
      <c r="AC154" s="1">
        <v>60.43</v>
      </c>
      <c r="AD154" s="1">
        <v>140</v>
      </c>
      <c r="AE154" s="1">
        <v>424</v>
      </c>
      <c r="AF154" s="1">
        <v>3.03</v>
      </c>
      <c r="AG154" s="1">
        <v>50.48</v>
      </c>
      <c r="AH154" s="1">
        <v>50.48</v>
      </c>
      <c r="AI154" s="1">
        <v>146</v>
      </c>
      <c r="AJ154" s="1">
        <v>436</v>
      </c>
      <c r="AK154" s="1">
        <v>2.99</v>
      </c>
      <c r="AL154" s="1">
        <v>46.88</v>
      </c>
      <c r="AM154" s="1">
        <v>46.88</v>
      </c>
      <c r="AN154" s="1">
        <v>56</v>
      </c>
      <c r="AO154" s="1">
        <v>213</v>
      </c>
      <c r="AP154" s="1">
        <v>3.8</v>
      </c>
      <c r="AQ154" s="1">
        <v>23.67</v>
      </c>
      <c r="AR154" s="1">
        <v>23.67</v>
      </c>
      <c r="AT154" s="262">
        <f t="shared" si="13"/>
        <v>965</v>
      </c>
      <c r="AU154" s="262">
        <f t="shared" si="13"/>
        <v>2720</v>
      </c>
      <c r="AV154" s="263">
        <f t="shared" si="14"/>
        <v>272000</v>
      </c>
      <c r="AW154" s="263">
        <f t="shared" si="15"/>
        <v>5490</v>
      </c>
      <c r="AX154" s="268">
        <f t="shared" si="16"/>
        <v>49.544626593806925</v>
      </c>
      <c r="AY154" s="264">
        <f t="shared" si="17"/>
        <v>49.803333333333335</v>
      </c>
    </row>
    <row r="155" spans="1:51">
      <c r="A155" s="1" t="str">
        <f t="shared" si="12"/>
        <v>10804</v>
      </c>
      <c r="B155" s="1" t="s">
        <v>3157</v>
      </c>
      <c r="C155" s="255">
        <v>30</v>
      </c>
      <c r="D155" s="255">
        <v>30</v>
      </c>
      <c r="E155" s="256">
        <v>1003</v>
      </c>
      <c r="F155" s="256">
        <v>2921</v>
      </c>
      <c r="G155" s="255">
        <v>2.91</v>
      </c>
      <c r="H155" s="255">
        <v>26.68</v>
      </c>
      <c r="I155" s="255">
        <v>26.68</v>
      </c>
      <c r="J155" s="1">
        <v>194</v>
      </c>
      <c r="K155" s="1">
        <v>577</v>
      </c>
      <c r="L155" s="1">
        <v>2.97</v>
      </c>
      <c r="M155" s="1">
        <v>62.04</v>
      </c>
      <c r="N155" s="1">
        <v>62.04</v>
      </c>
      <c r="O155" s="1">
        <v>126</v>
      </c>
      <c r="P155" s="1">
        <v>340</v>
      </c>
      <c r="Q155" s="1">
        <v>2.7</v>
      </c>
      <c r="R155" s="1">
        <v>37.78</v>
      </c>
      <c r="S155" s="1">
        <v>37.78</v>
      </c>
      <c r="T155" s="1">
        <v>158</v>
      </c>
      <c r="U155" s="1">
        <v>460</v>
      </c>
      <c r="V155" s="1">
        <v>2.91</v>
      </c>
      <c r="W155" s="1">
        <v>49.46</v>
      </c>
      <c r="X155" s="1">
        <v>49.46</v>
      </c>
      <c r="Y155" s="1">
        <v>162</v>
      </c>
      <c r="Z155" s="1">
        <v>446</v>
      </c>
      <c r="AA155" s="1">
        <v>2.75</v>
      </c>
      <c r="AB155" s="1">
        <v>47.96</v>
      </c>
      <c r="AC155" s="1">
        <v>47.96</v>
      </c>
      <c r="AD155" s="1">
        <v>153</v>
      </c>
      <c r="AE155" s="1">
        <v>470</v>
      </c>
      <c r="AF155" s="1">
        <v>3.07</v>
      </c>
      <c r="AG155" s="1">
        <v>55.95</v>
      </c>
      <c r="AH155" s="1">
        <v>55.95</v>
      </c>
      <c r="AI155" s="1">
        <v>152</v>
      </c>
      <c r="AJ155" s="1">
        <v>472</v>
      </c>
      <c r="AK155" s="1">
        <v>3.11</v>
      </c>
      <c r="AL155" s="1">
        <v>50.75</v>
      </c>
      <c r="AM155" s="1">
        <v>50.75</v>
      </c>
      <c r="AN155" s="1">
        <v>58</v>
      </c>
      <c r="AO155" s="1">
        <v>156</v>
      </c>
      <c r="AP155" s="1">
        <v>2.69</v>
      </c>
      <c r="AQ155" s="1">
        <v>17.329999999999998</v>
      </c>
      <c r="AR155" s="1">
        <v>17.329999999999998</v>
      </c>
      <c r="AT155" s="262">
        <f t="shared" si="13"/>
        <v>945</v>
      </c>
      <c r="AU155" s="262">
        <f t="shared" si="13"/>
        <v>2765</v>
      </c>
      <c r="AV155" s="263">
        <f t="shared" si="14"/>
        <v>276500</v>
      </c>
      <c r="AW155" s="263">
        <f t="shared" si="15"/>
        <v>5490</v>
      </c>
      <c r="AX155" s="268">
        <f t="shared" si="16"/>
        <v>50.364298724954466</v>
      </c>
      <c r="AY155" s="264">
        <f t="shared" si="17"/>
        <v>50.656666666666666</v>
      </c>
    </row>
    <row r="156" spans="1:51">
      <c r="A156" s="1" t="str">
        <f t="shared" si="12"/>
        <v>10805</v>
      </c>
      <c r="B156" s="1" t="s">
        <v>3158</v>
      </c>
      <c r="C156" s="255">
        <v>60</v>
      </c>
      <c r="D156" s="255">
        <v>60</v>
      </c>
      <c r="E156" s="256">
        <v>2248</v>
      </c>
      <c r="F156" s="256">
        <v>9997</v>
      </c>
      <c r="G156" s="255">
        <v>4.45</v>
      </c>
      <c r="H156" s="255">
        <v>45.65</v>
      </c>
      <c r="I156" s="255">
        <v>45.65</v>
      </c>
      <c r="J156" s="1">
        <v>386</v>
      </c>
      <c r="K156" s="1">
        <v>2551</v>
      </c>
      <c r="L156" s="1">
        <v>6.61</v>
      </c>
      <c r="M156" s="1">
        <v>137.15</v>
      </c>
      <c r="N156" s="1">
        <v>137.15</v>
      </c>
      <c r="O156" s="1">
        <v>327</v>
      </c>
      <c r="P156" s="1">
        <v>1106</v>
      </c>
      <c r="Q156" s="1">
        <v>3.38</v>
      </c>
      <c r="R156" s="1">
        <v>61.44</v>
      </c>
      <c r="S156" s="1">
        <v>61.44</v>
      </c>
      <c r="T156" s="1">
        <v>333</v>
      </c>
      <c r="U156" s="1">
        <v>1325</v>
      </c>
      <c r="V156" s="1">
        <v>3.98</v>
      </c>
      <c r="W156" s="1">
        <v>71.239999999999995</v>
      </c>
      <c r="X156" s="1">
        <v>71.239999999999995</v>
      </c>
      <c r="Y156" s="1">
        <v>390</v>
      </c>
      <c r="Z156" s="1">
        <v>1580</v>
      </c>
      <c r="AA156" s="1">
        <v>4.05</v>
      </c>
      <c r="AB156" s="1">
        <v>84.95</v>
      </c>
      <c r="AC156" s="1">
        <v>84.95</v>
      </c>
      <c r="AD156" s="1">
        <v>321</v>
      </c>
      <c r="AE156" s="1">
        <v>1285</v>
      </c>
      <c r="AF156" s="1">
        <v>4</v>
      </c>
      <c r="AG156" s="1">
        <v>76.489999999999995</v>
      </c>
      <c r="AH156" s="1">
        <v>76.489999999999995</v>
      </c>
      <c r="AI156" s="1">
        <v>326</v>
      </c>
      <c r="AJ156" s="1">
        <v>1378</v>
      </c>
      <c r="AK156" s="1">
        <v>4.2300000000000004</v>
      </c>
      <c r="AL156" s="1">
        <v>74.09</v>
      </c>
      <c r="AM156" s="1">
        <v>74.09</v>
      </c>
      <c r="AN156" s="1">
        <v>165</v>
      </c>
      <c r="AO156" s="1">
        <v>772</v>
      </c>
      <c r="AP156" s="1">
        <v>4.68</v>
      </c>
      <c r="AQ156" s="1">
        <v>42.89</v>
      </c>
      <c r="AR156" s="1">
        <v>42.89</v>
      </c>
      <c r="AT156" s="262">
        <f t="shared" si="13"/>
        <v>2083</v>
      </c>
      <c r="AU156" s="262">
        <f t="shared" si="13"/>
        <v>9225</v>
      </c>
      <c r="AV156" s="263">
        <f t="shared" si="14"/>
        <v>922500</v>
      </c>
      <c r="AW156" s="263">
        <f t="shared" si="15"/>
        <v>10980</v>
      </c>
      <c r="AX156" s="268">
        <f t="shared" si="16"/>
        <v>84.016393442622956</v>
      </c>
      <c r="AY156" s="264">
        <f t="shared" si="17"/>
        <v>84.226666666666674</v>
      </c>
    </row>
    <row r="157" spans="1:51">
      <c r="A157" s="1" t="str">
        <f t="shared" si="12"/>
        <v>10806</v>
      </c>
      <c r="B157" s="1" t="s">
        <v>3159</v>
      </c>
      <c r="C157" s="255">
        <v>30</v>
      </c>
      <c r="D157" s="255">
        <v>30</v>
      </c>
      <c r="E157" s="256">
        <v>1685</v>
      </c>
      <c r="F157" s="256">
        <v>4992</v>
      </c>
      <c r="G157" s="255">
        <v>2.96</v>
      </c>
      <c r="H157" s="255">
        <v>45.59</v>
      </c>
      <c r="I157" s="255">
        <v>45.59</v>
      </c>
      <c r="J157" s="1">
        <v>288</v>
      </c>
      <c r="K157" s="1">
        <v>788</v>
      </c>
      <c r="L157" s="1">
        <v>2.74</v>
      </c>
      <c r="M157" s="1">
        <v>84.73</v>
      </c>
      <c r="N157" s="1">
        <v>84.73</v>
      </c>
      <c r="O157" s="1">
        <v>245</v>
      </c>
      <c r="P157" s="1">
        <v>682</v>
      </c>
      <c r="Q157" s="1">
        <v>2.78</v>
      </c>
      <c r="R157" s="1">
        <v>75.78</v>
      </c>
      <c r="S157" s="1">
        <v>75.78</v>
      </c>
      <c r="T157" s="1">
        <v>235</v>
      </c>
      <c r="U157" s="1">
        <v>710</v>
      </c>
      <c r="V157" s="1">
        <v>3.02</v>
      </c>
      <c r="W157" s="1">
        <v>76.34</v>
      </c>
      <c r="X157" s="1">
        <v>76.34</v>
      </c>
      <c r="Y157" s="1">
        <v>266</v>
      </c>
      <c r="Z157" s="1">
        <v>829</v>
      </c>
      <c r="AA157" s="1">
        <v>3.12</v>
      </c>
      <c r="AB157" s="1">
        <v>89.14</v>
      </c>
      <c r="AC157" s="1">
        <v>89.14</v>
      </c>
      <c r="AD157" s="1">
        <v>279</v>
      </c>
      <c r="AE157" s="1">
        <v>785</v>
      </c>
      <c r="AF157" s="1">
        <v>2.81</v>
      </c>
      <c r="AG157" s="1">
        <v>93.45</v>
      </c>
      <c r="AH157" s="1">
        <v>93.45</v>
      </c>
      <c r="AI157" s="1">
        <v>287</v>
      </c>
      <c r="AJ157" s="1">
        <v>947</v>
      </c>
      <c r="AK157" s="1">
        <v>3.3</v>
      </c>
      <c r="AL157" s="1">
        <v>101.83</v>
      </c>
      <c r="AM157" s="1">
        <v>101.83</v>
      </c>
      <c r="AN157" s="1">
        <v>85</v>
      </c>
      <c r="AO157" s="1">
        <v>251</v>
      </c>
      <c r="AP157" s="1">
        <v>2.95</v>
      </c>
      <c r="AQ157" s="1">
        <v>27.89</v>
      </c>
      <c r="AR157" s="1">
        <v>27.89</v>
      </c>
      <c r="AT157" s="262">
        <f t="shared" si="13"/>
        <v>1600</v>
      </c>
      <c r="AU157" s="262">
        <f t="shared" si="13"/>
        <v>4741</v>
      </c>
      <c r="AV157" s="263">
        <f t="shared" si="14"/>
        <v>474100</v>
      </c>
      <c r="AW157" s="263">
        <f t="shared" si="15"/>
        <v>5490</v>
      </c>
      <c r="AX157" s="268">
        <f t="shared" si="16"/>
        <v>86.357012750455368</v>
      </c>
      <c r="AY157" s="264">
        <f t="shared" si="17"/>
        <v>86.87833333333333</v>
      </c>
    </row>
    <row r="158" spans="1:51">
      <c r="A158" s="1" t="str">
        <f t="shared" si="12"/>
        <v>27974</v>
      </c>
      <c r="B158" s="1" t="s">
        <v>3160</v>
      </c>
      <c r="C158" s="255">
        <v>14</v>
      </c>
      <c r="D158" s="255">
        <v>14</v>
      </c>
      <c r="E158" s="256">
        <v>846</v>
      </c>
      <c r="F158" s="256">
        <v>2586</v>
      </c>
      <c r="G158" s="255">
        <v>3.06</v>
      </c>
      <c r="H158" s="255">
        <v>50.61</v>
      </c>
      <c r="I158" s="255">
        <v>50.61</v>
      </c>
      <c r="J158" s="1">
        <v>131</v>
      </c>
      <c r="K158" s="1">
        <v>379</v>
      </c>
      <c r="L158" s="1">
        <v>2.89</v>
      </c>
      <c r="M158" s="1">
        <v>87.33</v>
      </c>
      <c r="N158" s="1">
        <v>87.33</v>
      </c>
      <c r="O158" s="1">
        <v>142</v>
      </c>
      <c r="P158" s="1">
        <v>410</v>
      </c>
      <c r="Q158" s="1">
        <v>2.89</v>
      </c>
      <c r="R158" s="1">
        <v>97.62</v>
      </c>
      <c r="S158" s="1">
        <v>97.62</v>
      </c>
      <c r="T158" s="1">
        <v>133</v>
      </c>
      <c r="U158" s="1">
        <v>363</v>
      </c>
      <c r="V158" s="1">
        <v>2.73</v>
      </c>
      <c r="W158" s="1">
        <v>83.64</v>
      </c>
      <c r="X158" s="1">
        <v>83.64</v>
      </c>
      <c r="Y158" s="1">
        <v>154</v>
      </c>
      <c r="Z158" s="1">
        <v>467</v>
      </c>
      <c r="AA158" s="1">
        <v>3.03</v>
      </c>
      <c r="AB158" s="1">
        <v>107.6</v>
      </c>
      <c r="AC158" s="1">
        <v>107.6</v>
      </c>
      <c r="AD158" s="1">
        <v>115</v>
      </c>
      <c r="AE158" s="1">
        <v>359</v>
      </c>
      <c r="AF158" s="1">
        <v>3.12</v>
      </c>
      <c r="AG158" s="1">
        <v>91.58</v>
      </c>
      <c r="AH158" s="1">
        <v>91.58</v>
      </c>
      <c r="AI158" s="1">
        <v>130</v>
      </c>
      <c r="AJ158" s="1">
        <v>492</v>
      </c>
      <c r="AK158" s="1">
        <v>3.78</v>
      </c>
      <c r="AL158" s="1">
        <v>113.36</v>
      </c>
      <c r="AM158" s="1">
        <v>113.36</v>
      </c>
      <c r="AN158" s="1">
        <v>41</v>
      </c>
      <c r="AO158" s="1">
        <v>116</v>
      </c>
      <c r="AP158" s="1">
        <v>2.83</v>
      </c>
      <c r="AQ158" s="1">
        <v>27.62</v>
      </c>
      <c r="AR158" s="1">
        <v>27.62</v>
      </c>
      <c r="AT158" s="262">
        <f t="shared" si="13"/>
        <v>805</v>
      </c>
      <c r="AU158" s="262">
        <f t="shared" si="13"/>
        <v>2470</v>
      </c>
      <c r="AV158" s="263">
        <f t="shared" si="14"/>
        <v>247000</v>
      </c>
      <c r="AW158" s="263">
        <f t="shared" si="15"/>
        <v>2562</v>
      </c>
      <c r="AX158" s="268">
        <f t="shared" si="16"/>
        <v>96.409055425448869</v>
      </c>
      <c r="AY158" s="264">
        <f t="shared" si="17"/>
        <v>96.854999999999976</v>
      </c>
    </row>
    <row r="159" spans="1:51">
      <c r="A159" s="1" t="str">
        <f t="shared" si="12"/>
        <v>27975</v>
      </c>
      <c r="B159" s="1" t="s">
        <v>3161</v>
      </c>
      <c r="C159" s="255">
        <v>0</v>
      </c>
      <c r="D159" s="255">
        <v>0</v>
      </c>
      <c r="E159" s="256">
        <v>0</v>
      </c>
      <c r="F159" s="256">
        <v>0</v>
      </c>
      <c r="G159" s="255">
        <v>0</v>
      </c>
      <c r="H159" s="255">
        <v>0</v>
      </c>
      <c r="I159" s="255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T159" s="262">
        <f t="shared" si="13"/>
        <v>0</v>
      </c>
      <c r="AU159" s="262">
        <f t="shared" si="13"/>
        <v>0</v>
      </c>
      <c r="AV159" s="263">
        <f t="shared" si="14"/>
        <v>0</v>
      </c>
      <c r="AW159" s="263">
        <f t="shared" si="15"/>
        <v>0</v>
      </c>
      <c r="AX159" s="268" t="e">
        <f t="shared" si="16"/>
        <v>#DIV/0!</v>
      </c>
      <c r="AY159" s="264">
        <f t="shared" si="17"/>
        <v>0</v>
      </c>
    </row>
    <row r="160" spans="1:51">
      <c r="A160" s="1" t="str">
        <f t="shared" si="12"/>
        <v>10675</v>
      </c>
      <c r="B160" s="1" t="s">
        <v>3162</v>
      </c>
      <c r="C160" s="255">
        <v>544</v>
      </c>
      <c r="D160" s="255">
        <v>544</v>
      </c>
      <c r="E160" s="256">
        <v>26729</v>
      </c>
      <c r="F160" s="256">
        <v>129133</v>
      </c>
      <c r="G160" s="255">
        <v>4.83</v>
      </c>
      <c r="H160" s="255">
        <v>65.03</v>
      </c>
      <c r="I160" s="255">
        <v>65.03</v>
      </c>
      <c r="J160" s="1">
        <v>4635</v>
      </c>
      <c r="K160" s="1">
        <v>23507</v>
      </c>
      <c r="L160" s="1">
        <v>5.07</v>
      </c>
      <c r="M160" s="1">
        <v>139.38999999999999</v>
      </c>
      <c r="N160" s="1">
        <v>139.38999999999999</v>
      </c>
      <c r="O160" s="1">
        <v>4490</v>
      </c>
      <c r="P160" s="1">
        <v>21872</v>
      </c>
      <c r="Q160" s="1">
        <v>4.87</v>
      </c>
      <c r="R160" s="1">
        <v>134.02000000000001</v>
      </c>
      <c r="S160" s="1">
        <v>134.02000000000001</v>
      </c>
      <c r="T160" s="1">
        <v>4665</v>
      </c>
      <c r="U160" s="1">
        <v>22954</v>
      </c>
      <c r="V160" s="1">
        <v>4.92</v>
      </c>
      <c r="W160" s="1">
        <v>136.11000000000001</v>
      </c>
      <c r="X160" s="1">
        <v>136.11000000000001</v>
      </c>
      <c r="Y160" s="1">
        <v>4715</v>
      </c>
      <c r="Z160" s="1">
        <v>22154</v>
      </c>
      <c r="AA160" s="1">
        <v>4.7</v>
      </c>
      <c r="AB160" s="1">
        <v>131.37</v>
      </c>
      <c r="AC160" s="1">
        <v>131.37</v>
      </c>
      <c r="AD160" s="1">
        <v>4327</v>
      </c>
      <c r="AE160" s="1">
        <v>20500</v>
      </c>
      <c r="AF160" s="1">
        <v>4.74</v>
      </c>
      <c r="AG160" s="1">
        <v>134.59</v>
      </c>
      <c r="AH160" s="1">
        <v>134.59</v>
      </c>
      <c r="AI160" s="1">
        <v>3897</v>
      </c>
      <c r="AJ160" s="1">
        <v>18146</v>
      </c>
      <c r="AK160" s="1">
        <v>4.66</v>
      </c>
      <c r="AL160" s="1">
        <v>107.6</v>
      </c>
      <c r="AM160" s="1">
        <v>107.6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T160" s="262">
        <f t="shared" si="13"/>
        <v>26729</v>
      </c>
      <c r="AU160" s="262">
        <f t="shared" si="13"/>
        <v>129133</v>
      </c>
      <c r="AV160" s="263">
        <f t="shared" si="14"/>
        <v>12913300</v>
      </c>
      <c r="AW160" s="263">
        <f t="shared" si="15"/>
        <v>99552</v>
      </c>
      <c r="AX160" s="268">
        <f t="shared" si="16"/>
        <v>129.71411925425909</v>
      </c>
      <c r="AY160" s="264">
        <f t="shared" si="17"/>
        <v>130.51333333333335</v>
      </c>
    </row>
    <row r="161" spans="1:51">
      <c r="A161" s="1" t="str">
        <f t="shared" si="12"/>
        <v>11209</v>
      </c>
      <c r="B161" s="1" t="s">
        <v>3163</v>
      </c>
      <c r="C161" s="255">
        <v>30</v>
      </c>
      <c r="D161" s="255">
        <v>30</v>
      </c>
      <c r="E161" s="256">
        <v>969</v>
      </c>
      <c r="F161" s="256">
        <v>3351</v>
      </c>
      <c r="G161" s="255">
        <v>3.46</v>
      </c>
      <c r="H161" s="255">
        <v>30.6</v>
      </c>
      <c r="I161" s="255">
        <v>30.6</v>
      </c>
      <c r="J161" s="1">
        <v>160</v>
      </c>
      <c r="K161" s="1">
        <v>504</v>
      </c>
      <c r="L161" s="1">
        <v>3.15</v>
      </c>
      <c r="M161" s="1">
        <v>54.19</v>
      </c>
      <c r="N161" s="1">
        <v>54.19</v>
      </c>
      <c r="O161" s="1">
        <v>181</v>
      </c>
      <c r="P161" s="1">
        <v>565</v>
      </c>
      <c r="Q161" s="1">
        <v>3.12</v>
      </c>
      <c r="R161" s="1">
        <v>62.78</v>
      </c>
      <c r="S161" s="1">
        <v>62.78</v>
      </c>
      <c r="T161" s="1">
        <v>151</v>
      </c>
      <c r="U161" s="1">
        <v>543</v>
      </c>
      <c r="V161" s="1">
        <v>3.6</v>
      </c>
      <c r="W161" s="1">
        <v>58.39</v>
      </c>
      <c r="X161" s="1">
        <v>58.39</v>
      </c>
      <c r="Y161" s="1">
        <v>143</v>
      </c>
      <c r="Z161" s="1">
        <v>492</v>
      </c>
      <c r="AA161" s="1">
        <v>3.44</v>
      </c>
      <c r="AB161" s="1">
        <v>52.9</v>
      </c>
      <c r="AC161" s="1">
        <v>52.9</v>
      </c>
      <c r="AD161" s="1">
        <v>158</v>
      </c>
      <c r="AE161" s="1">
        <v>540</v>
      </c>
      <c r="AF161" s="1">
        <v>3.42</v>
      </c>
      <c r="AG161" s="1">
        <v>64.290000000000006</v>
      </c>
      <c r="AH161" s="1">
        <v>64.290000000000006</v>
      </c>
      <c r="AI161" s="1">
        <v>133</v>
      </c>
      <c r="AJ161" s="1">
        <v>535</v>
      </c>
      <c r="AK161" s="1">
        <v>4.0199999999999996</v>
      </c>
      <c r="AL161" s="1">
        <v>57.53</v>
      </c>
      <c r="AM161" s="1">
        <v>57.53</v>
      </c>
      <c r="AN161" s="1">
        <v>43</v>
      </c>
      <c r="AO161" s="1">
        <v>172</v>
      </c>
      <c r="AP161" s="1">
        <v>4</v>
      </c>
      <c r="AQ161" s="1">
        <v>19.11</v>
      </c>
      <c r="AR161" s="1">
        <v>19.11</v>
      </c>
      <c r="AT161" s="262">
        <f t="shared" si="13"/>
        <v>926</v>
      </c>
      <c r="AU161" s="262">
        <f t="shared" si="13"/>
        <v>3179</v>
      </c>
      <c r="AV161" s="263">
        <f t="shared" si="14"/>
        <v>317900</v>
      </c>
      <c r="AW161" s="263">
        <f t="shared" si="15"/>
        <v>5490</v>
      </c>
      <c r="AX161" s="268">
        <f t="shared" si="16"/>
        <v>57.905282331511842</v>
      </c>
      <c r="AY161" s="264">
        <f t="shared" si="17"/>
        <v>58.346666666666671</v>
      </c>
    </row>
    <row r="162" spans="1:51">
      <c r="A162" s="1" t="str">
        <f t="shared" si="12"/>
        <v>11210</v>
      </c>
      <c r="B162" s="1" t="s">
        <v>3164</v>
      </c>
      <c r="C162" s="255">
        <v>60</v>
      </c>
      <c r="D162" s="255">
        <v>60</v>
      </c>
      <c r="E162" s="256">
        <v>2815</v>
      </c>
      <c r="F162" s="256">
        <v>8823</v>
      </c>
      <c r="G162" s="255">
        <v>3.13</v>
      </c>
      <c r="H162" s="255">
        <v>40.29</v>
      </c>
      <c r="I162" s="255">
        <v>40.29</v>
      </c>
      <c r="J162" s="1">
        <v>410</v>
      </c>
      <c r="K162" s="1">
        <v>1123</v>
      </c>
      <c r="L162" s="1">
        <v>2.74</v>
      </c>
      <c r="M162" s="1">
        <v>60.38</v>
      </c>
      <c r="N162" s="1">
        <v>60.38</v>
      </c>
      <c r="O162" s="1">
        <v>543</v>
      </c>
      <c r="P162" s="1">
        <v>1669</v>
      </c>
      <c r="Q162" s="1">
        <v>3.07</v>
      </c>
      <c r="R162" s="1">
        <v>92.72</v>
      </c>
      <c r="S162" s="1">
        <v>92.72</v>
      </c>
      <c r="T162" s="1">
        <v>485</v>
      </c>
      <c r="U162" s="1">
        <v>1677</v>
      </c>
      <c r="V162" s="1">
        <v>3.46</v>
      </c>
      <c r="W162" s="1">
        <v>90.16</v>
      </c>
      <c r="X162" s="1">
        <v>90.16</v>
      </c>
      <c r="Y162" s="1">
        <v>555</v>
      </c>
      <c r="Z162" s="1">
        <v>1977</v>
      </c>
      <c r="AA162" s="1">
        <v>3.56</v>
      </c>
      <c r="AB162" s="1">
        <v>106.29</v>
      </c>
      <c r="AC162" s="1">
        <v>106.29</v>
      </c>
      <c r="AD162" s="1">
        <v>503</v>
      </c>
      <c r="AE162" s="1">
        <v>1498</v>
      </c>
      <c r="AF162" s="1">
        <v>2.98</v>
      </c>
      <c r="AG162" s="1">
        <v>89.17</v>
      </c>
      <c r="AH162" s="1">
        <v>89.17</v>
      </c>
      <c r="AI162" s="1">
        <v>319</v>
      </c>
      <c r="AJ162" s="1">
        <v>879</v>
      </c>
      <c r="AK162" s="1">
        <v>2.76</v>
      </c>
      <c r="AL162" s="1">
        <v>47.26</v>
      </c>
      <c r="AM162" s="1">
        <v>47.26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T162" s="262">
        <f t="shared" si="13"/>
        <v>2815</v>
      </c>
      <c r="AU162" s="262">
        <f t="shared" si="13"/>
        <v>8823</v>
      </c>
      <c r="AV162" s="263">
        <f t="shared" si="14"/>
        <v>882300</v>
      </c>
      <c r="AW162" s="263">
        <f t="shared" si="15"/>
        <v>10980</v>
      </c>
      <c r="AX162" s="268">
        <f t="shared" si="16"/>
        <v>80.355191256830608</v>
      </c>
      <c r="AY162" s="264">
        <f t="shared" si="17"/>
        <v>80.99666666666667</v>
      </c>
    </row>
    <row r="163" spans="1:51">
      <c r="A163" s="1" t="str">
        <f t="shared" si="12"/>
        <v>11211</v>
      </c>
      <c r="B163" s="1" t="s">
        <v>3165</v>
      </c>
      <c r="C163" s="255">
        <v>60</v>
      </c>
      <c r="D163" s="255">
        <v>60</v>
      </c>
      <c r="E163" s="256">
        <v>2857</v>
      </c>
      <c r="F163" s="256">
        <v>9298</v>
      </c>
      <c r="G163" s="255">
        <v>3.25</v>
      </c>
      <c r="H163" s="255">
        <v>42.46</v>
      </c>
      <c r="I163" s="255">
        <v>42.46</v>
      </c>
      <c r="J163" s="1">
        <v>462</v>
      </c>
      <c r="K163" s="1">
        <v>1550</v>
      </c>
      <c r="L163" s="1">
        <v>3.35</v>
      </c>
      <c r="M163" s="1">
        <v>83.33</v>
      </c>
      <c r="N163" s="1">
        <v>83.33</v>
      </c>
      <c r="O163" s="1">
        <v>404</v>
      </c>
      <c r="P163" s="1">
        <v>1229</v>
      </c>
      <c r="Q163" s="1">
        <v>3.04</v>
      </c>
      <c r="R163" s="1">
        <v>68.28</v>
      </c>
      <c r="S163" s="1">
        <v>68.28</v>
      </c>
      <c r="T163" s="1">
        <v>475</v>
      </c>
      <c r="U163" s="1">
        <v>1650</v>
      </c>
      <c r="V163" s="1">
        <v>3.47</v>
      </c>
      <c r="W163" s="1">
        <v>88.71</v>
      </c>
      <c r="X163" s="1">
        <v>88.71</v>
      </c>
      <c r="Y163" s="1">
        <v>460</v>
      </c>
      <c r="Z163" s="1">
        <v>1471</v>
      </c>
      <c r="AA163" s="1">
        <v>3.2</v>
      </c>
      <c r="AB163" s="1">
        <v>79.09</v>
      </c>
      <c r="AC163" s="1">
        <v>79.09</v>
      </c>
      <c r="AD163" s="1">
        <v>454</v>
      </c>
      <c r="AE163" s="1">
        <v>1409</v>
      </c>
      <c r="AF163" s="1">
        <v>3.1</v>
      </c>
      <c r="AG163" s="1">
        <v>83.87</v>
      </c>
      <c r="AH163" s="1">
        <v>83.87</v>
      </c>
      <c r="AI163" s="1">
        <v>453</v>
      </c>
      <c r="AJ163" s="1">
        <v>1480</v>
      </c>
      <c r="AK163" s="1">
        <v>3.27</v>
      </c>
      <c r="AL163" s="1">
        <v>79.569999999999993</v>
      </c>
      <c r="AM163" s="1">
        <v>79.569999999999993</v>
      </c>
      <c r="AN163" s="1">
        <v>149</v>
      </c>
      <c r="AO163" s="1">
        <v>509</v>
      </c>
      <c r="AP163" s="1">
        <v>3.42</v>
      </c>
      <c r="AQ163" s="1">
        <v>28.28</v>
      </c>
      <c r="AR163" s="1">
        <v>28.28</v>
      </c>
      <c r="AT163" s="262">
        <f t="shared" si="13"/>
        <v>2708</v>
      </c>
      <c r="AU163" s="262">
        <f t="shared" si="13"/>
        <v>8789</v>
      </c>
      <c r="AV163" s="263">
        <f t="shared" si="14"/>
        <v>878900</v>
      </c>
      <c r="AW163" s="263">
        <f t="shared" si="15"/>
        <v>10980</v>
      </c>
      <c r="AX163" s="268">
        <f t="shared" si="16"/>
        <v>80.045537340619305</v>
      </c>
      <c r="AY163" s="264">
        <f t="shared" si="17"/>
        <v>80.474999999999994</v>
      </c>
    </row>
    <row r="164" spans="1:51">
      <c r="A164" s="1" t="str">
        <f t="shared" si="12"/>
        <v>11212</v>
      </c>
      <c r="B164" s="1" t="s">
        <v>3166</v>
      </c>
      <c r="C164" s="255">
        <v>102</v>
      </c>
      <c r="D164" s="255">
        <v>102</v>
      </c>
      <c r="E164" s="256">
        <v>4699</v>
      </c>
      <c r="F164" s="256">
        <v>17001</v>
      </c>
      <c r="G164" s="255">
        <v>3.62</v>
      </c>
      <c r="H164" s="255">
        <v>45.66</v>
      </c>
      <c r="I164" s="255">
        <v>45.66</v>
      </c>
      <c r="J164" s="1">
        <v>768</v>
      </c>
      <c r="K164" s="1">
        <v>2719</v>
      </c>
      <c r="L164" s="1">
        <v>3.54</v>
      </c>
      <c r="M164" s="1">
        <v>85.99</v>
      </c>
      <c r="N164" s="1">
        <v>85.99</v>
      </c>
      <c r="O164" s="1">
        <v>635</v>
      </c>
      <c r="P164" s="1">
        <v>2414</v>
      </c>
      <c r="Q164" s="1">
        <v>3.8</v>
      </c>
      <c r="R164" s="1">
        <v>78.89</v>
      </c>
      <c r="S164" s="1">
        <v>78.89</v>
      </c>
      <c r="T164" s="1">
        <v>816</v>
      </c>
      <c r="U164" s="1">
        <v>3081</v>
      </c>
      <c r="V164" s="1">
        <v>3.78</v>
      </c>
      <c r="W164" s="1">
        <v>97.44</v>
      </c>
      <c r="X164" s="1">
        <v>97.44</v>
      </c>
      <c r="Y164" s="1">
        <v>916</v>
      </c>
      <c r="Z164" s="1">
        <v>3185</v>
      </c>
      <c r="AA164" s="1">
        <v>3.48</v>
      </c>
      <c r="AB164" s="1">
        <v>100.73</v>
      </c>
      <c r="AC164" s="1">
        <v>100.73</v>
      </c>
      <c r="AD164" s="1">
        <v>687</v>
      </c>
      <c r="AE164" s="1">
        <v>2468</v>
      </c>
      <c r="AF164" s="1">
        <v>3.59</v>
      </c>
      <c r="AG164" s="1">
        <v>86.41</v>
      </c>
      <c r="AH164" s="1">
        <v>86.41</v>
      </c>
      <c r="AI164" s="1">
        <v>674</v>
      </c>
      <c r="AJ164" s="1">
        <v>2256</v>
      </c>
      <c r="AK164" s="1">
        <v>3.35</v>
      </c>
      <c r="AL164" s="1">
        <v>71.349999999999994</v>
      </c>
      <c r="AM164" s="1">
        <v>71.349999999999994</v>
      </c>
      <c r="AN164" s="1">
        <v>203</v>
      </c>
      <c r="AO164" s="1">
        <v>878</v>
      </c>
      <c r="AP164" s="1">
        <v>4.33</v>
      </c>
      <c r="AQ164" s="1">
        <v>28.69</v>
      </c>
      <c r="AR164" s="1">
        <v>28.69</v>
      </c>
      <c r="AT164" s="262">
        <f t="shared" si="13"/>
        <v>4496</v>
      </c>
      <c r="AU164" s="262">
        <f t="shared" si="13"/>
        <v>16123</v>
      </c>
      <c r="AV164" s="263">
        <f t="shared" si="14"/>
        <v>1612300</v>
      </c>
      <c r="AW164" s="263">
        <f t="shared" si="15"/>
        <v>18666</v>
      </c>
      <c r="AX164" s="268">
        <f t="shared" si="16"/>
        <v>86.376299153541197</v>
      </c>
      <c r="AY164" s="264">
        <f t="shared" si="17"/>
        <v>86.801666666666677</v>
      </c>
    </row>
    <row r="165" spans="1:51">
      <c r="A165" s="1" t="str">
        <f t="shared" si="12"/>
        <v>11213</v>
      </c>
      <c r="B165" s="1" t="s">
        <v>3167</v>
      </c>
      <c r="C165" s="255">
        <v>33</v>
      </c>
      <c r="D165" s="255">
        <v>33</v>
      </c>
      <c r="E165" s="256">
        <v>1414</v>
      </c>
      <c r="F165" s="256">
        <v>5477</v>
      </c>
      <c r="G165" s="255">
        <v>3.87</v>
      </c>
      <c r="H165" s="255">
        <v>45.47</v>
      </c>
      <c r="I165" s="255">
        <v>45.47</v>
      </c>
      <c r="J165" s="1">
        <v>269</v>
      </c>
      <c r="K165" s="1">
        <v>1128</v>
      </c>
      <c r="L165" s="1">
        <v>4.1900000000000004</v>
      </c>
      <c r="M165" s="1">
        <v>110.26</v>
      </c>
      <c r="N165" s="1">
        <v>110.26</v>
      </c>
      <c r="O165" s="1">
        <v>228</v>
      </c>
      <c r="P165" s="1">
        <v>883</v>
      </c>
      <c r="Q165" s="1">
        <v>3.87</v>
      </c>
      <c r="R165" s="1">
        <v>89.19</v>
      </c>
      <c r="S165" s="1">
        <v>89.19</v>
      </c>
      <c r="T165" s="1">
        <v>203</v>
      </c>
      <c r="U165" s="1">
        <v>775</v>
      </c>
      <c r="V165" s="1">
        <v>3.82</v>
      </c>
      <c r="W165" s="1">
        <v>75.760000000000005</v>
      </c>
      <c r="X165" s="1">
        <v>75.760000000000005</v>
      </c>
      <c r="Y165" s="1">
        <v>275</v>
      </c>
      <c r="Z165" s="1">
        <v>1046</v>
      </c>
      <c r="AA165" s="1">
        <v>3.8</v>
      </c>
      <c r="AB165" s="1">
        <v>102.25</v>
      </c>
      <c r="AC165" s="1">
        <v>102.25</v>
      </c>
      <c r="AD165" s="1">
        <v>210</v>
      </c>
      <c r="AE165" s="1">
        <v>730</v>
      </c>
      <c r="AF165" s="1">
        <v>3.48</v>
      </c>
      <c r="AG165" s="1">
        <v>79</v>
      </c>
      <c r="AH165" s="1">
        <v>79</v>
      </c>
      <c r="AI165" s="1">
        <v>201</v>
      </c>
      <c r="AJ165" s="1">
        <v>809</v>
      </c>
      <c r="AK165" s="1">
        <v>4.0199999999999996</v>
      </c>
      <c r="AL165" s="1">
        <v>79.08</v>
      </c>
      <c r="AM165" s="1">
        <v>79.08</v>
      </c>
      <c r="AN165" s="1">
        <v>28</v>
      </c>
      <c r="AO165" s="1">
        <v>106</v>
      </c>
      <c r="AP165" s="1">
        <v>3.79</v>
      </c>
      <c r="AQ165" s="1">
        <v>10.71</v>
      </c>
      <c r="AR165" s="1">
        <v>10.71</v>
      </c>
      <c r="AT165" s="262">
        <f t="shared" si="13"/>
        <v>1386</v>
      </c>
      <c r="AU165" s="262">
        <f t="shared" si="13"/>
        <v>5371</v>
      </c>
      <c r="AV165" s="263">
        <f t="shared" si="14"/>
        <v>537100</v>
      </c>
      <c r="AW165" s="263">
        <f t="shared" si="15"/>
        <v>6039</v>
      </c>
      <c r="AX165" s="268">
        <f t="shared" si="16"/>
        <v>88.938565987746315</v>
      </c>
      <c r="AY165" s="264">
        <f t="shared" si="17"/>
        <v>89.256666666666661</v>
      </c>
    </row>
    <row r="166" spans="1:51">
      <c r="A166" s="1" t="str">
        <f t="shared" si="12"/>
        <v>11214</v>
      </c>
      <c r="B166" s="1" t="s">
        <v>3168</v>
      </c>
      <c r="C166" s="255">
        <v>116</v>
      </c>
      <c r="D166" s="255">
        <v>116</v>
      </c>
      <c r="E166" s="256">
        <v>4411</v>
      </c>
      <c r="F166" s="256">
        <v>18180</v>
      </c>
      <c r="G166" s="255">
        <v>4.12</v>
      </c>
      <c r="H166" s="255">
        <v>42.94</v>
      </c>
      <c r="I166" s="255">
        <v>42.94</v>
      </c>
      <c r="J166" s="1">
        <v>774</v>
      </c>
      <c r="K166" s="1">
        <v>3215</v>
      </c>
      <c r="L166" s="1">
        <v>4.1500000000000004</v>
      </c>
      <c r="M166" s="1">
        <v>89.4</v>
      </c>
      <c r="N166" s="1">
        <v>89.4</v>
      </c>
      <c r="O166" s="1">
        <v>712</v>
      </c>
      <c r="P166" s="1">
        <v>2927</v>
      </c>
      <c r="Q166" s="1">
        <v>4.1100000000000003</v>
      </c>
      <c r="R166" s="1">
        <v>84.11</v>
      </c>
      <c r="S166" s="1">
        <v>84.11</v>
      </c>
      <c r="T166" s="1">
        <v>680</v>
      </c>
      <c r="U166" s="1">
        <v>2728</v>
      </c>
      <c r="V166" s="1">
        <v>4.01</v>
      </c>
      <c r="W166" s="1">
        <v>75.86</v>
      </c>
      <c r="X166" s="1">
        <v>75.86</v>
      </c>
      <c r="Y166" s="1">
        <v>711</v>
      </c>
      <c r="Z166" s="1">
        <v>2866</v>
      </c>
      <c r="AA166" s="1">
        <v>4.03</v>
      </c>
      <c r="AB166" s="1">
        <v>79.7</v>
      </c>
      <c r="AC166" s="1">
        <v>79.7</v>
      </c>
      <c r="AD166" s="1">
        <v>628</v>
      </c>
      <c r="AE166" s="1">
        <v>2582</v>
      </c>
      <c r="AF166" s="1">
        <v>4.1100000000000003</v>
      </c>
      <c r="AG166" s="1">
        <v>79.5</v>
      </c>
      <c r="AH166" s="1">
        <v>79.5</v>
      </c>
      <c r="AI166" s="1">
        <v>634</v>
      </c>
      <c r="AJ166" s="1">
        <v>2778</v>
      </c>
      <c r="AK166" s="1">
        <v>4.38</v>
      </c>
      <c r="AL166" s="1">
        <v>77.25</v>
      </c>
      <c r="AM166" s="1">
        <v>77.25</v>
      </c>
      <c r="AN166" s="1">
        <v>272</v>
      </c>
      <c r="AO166" s="1">
        <v>1084</v>
      </c>
      <c r="AP166" s="1">
        <v>3.99</v>
      </c>
      <c r="AQ166" s="1">
        <v>31.15</v>
      </c>
      <c r="AR166" s="1">
        <v>31.15</v>
      </c>
      <c r="AT166" s="262">
        <f t="shared" si="13"/>
        <v>4139</v>
      </c>
      <c r="AU166" s="262">
        <f t="shared" si="13"/>
        <v>17096</v>
      </c>
      <c r="AV166" s="263">
        <f t="shared" si="14"/>
        <v>1709600</v>
      </c>
      <c r="AW166" s="263">
        <f t="shared" si="15"/>
        <v>21228</v>
      </c>
      <c r="AX166" s="268">
        <f t="shared" si="16"/>
        <v>80.535142264933114</v>
      </c>
      <c r="AY166" s="264">
        <f t="shared" si="17"/>
        <v>80.97</v>
      </c>
    </row>
    <row r="167" spans="1:51">
      <c r="A167" s="1" t="str">
        <f t="shared" si="12"/>
        <v>11215</v>
      </c>
      <c r="B167" s="1" t="s">
        <v>3169</v>
      </c>
      <c r="C167" s="255">
        <v>60</v>
      </c>
      <c r="D167" s="255">
        <v>60</v>
      </c>
      <c r="E167" s="256">
        <v>1179</v>
      </c>
      <c r="F167" s="256">
        <v>5066</v>
      </c>
      <c r="G167" s="255">
        <v>4.3</v>
      </c>
      <c r="H167" s="255">
        <v>23.13</v>
      </c>
      <c r="I167" s="255">
        <v>23.13</v>
      </c>
      <c r="J167" s="1">
        <v>25</v>
      </c>
      <c r="K167" s="1">
        <v>122</v>
      </c>
      <c r="L167" s="1">
        <v>4.88</v>
      </c>
      <c r="M167" s="1">
        <v>6.56</v>
      </c>
      <c r="N167" s="1">
        <v>6.56</v>
      </c>
      <c r="O167" s="1">
        <v>17</v>
      </c>
      <c r="P167" s="1">
        <v>53</v>
      </c>
      <c r="Q167" s="1">
        <v>3.12</v>
      </c>
      <c r="R167" s="1">
        <v>2.94</v>
      </c>
      <c r="S167" s="1">
        <v>2.94</v>
      </c>
      <c r="T167" s="1">
        <v>74</v>
      </c>
      <c r="U167" s="1">
        <v>324</v>
      </c>
      <c r="V167" s="1">
        <v>4.38</v>
      </c>
      <c r="W167" s="1">
        <v>17.420000000000002</v>
      </c>
      <c r="X167" s="1">
        <v>17.420000000000002</v>
      </c>
      <c r="Y167" s="1">
        <v>373</v>
      </c>
      <c r="Z167" s="1">
        <v>1607</v>
      </c>
      <c r="AA167" s="1">
        <v>4.3099999999999996</v>
      </c>
      <c r="AB167" s="1">
        <v>86.4</v>
      </c>
      <c r="AC167" s="1">
        <v>86.4</v>
      </c>
      <c r="AD167" s="1">
        <v>281</v>
      </c>
      <c r="AE167" s="1">
        <v>1281</v>
      </c>
      <c r="AF167" s="1">
        <v>4.5599999999999996</v>
      </c>
      <c r="AG167" s="1">
        <v>76.25</v>
      </c>
      <c r="AH167" s="1">
        <v>76.25</v>
      </c>
      <c r="AI167" s="1">
        <v>290</v>
      </c>
      <c r="AJ167" s="1">
        <v>1198</v>
      </c>
      <c r="AK167" s="1">
        <v>4.13</v>
      </c>
      <c r="AL167" s="1">
        <v>64.41</v>
      </c>
      <c r="AM167" s="1">
        <v>64.41</v>
      </c>
      <c r="AN167" s="1">
        <v>119</v>
      </c>
      <c r="AO167" s="1">
        <v>481</v>
      </c>
      <c r="AP167" s="1">
        <v>4.04</v>
      </c>
      <c r="AQ167" s="1">
        <v>26.72</v>
      </c>
      <c r="AR167" s="1">
        <v>26.72</v>
      </c>
      <c r="AT167" s="262">
        <f t="shared" si="13"/>
        <v>1060</v>
      </c>
      <c r="AU167" s="262">
        <f t="shared" si="13"/>
        <v>4585</v>
      </c>
      <c r="AV167" s="263">
        <f t="shared" si="14"/>
        <v>458500</v>
      </c>
      <c r="AW167" s="263">
        <f t="shared" si="15"/>
        <v>10980</v>
      </c>
      <c r="AX167" s="268">
        <f t="shared" si="16"/>
        <v>41.757741347905281</v>
      </c>
      <c r="AY167" s="264">
        <f t="shared" si="17"/>
        <v>42.33</v>
      </c>
    </row>
    <row r="168" spans="1:51">
      <c r="A168" s="1" t="str">
        <f t="shared" si="12"/>
        <v>11216</v>
      </c>
      <c r="B168" s="1" t="s">
        <v>3170</v>
      </c>
      <c r="C168" s="255">
        <v>60</v>
      </c>
      <c r="D168" s="255">
        <v>60</v>
      </c>
      <c r="E168" s="256">
        <v>2314</v>
      </c>
      <c r="F168" s="256">
        <v>8151</v>
      </c>
      <c r="G168" s="255">
        <v>3.52</v>
      </c>
      <c r="H168" s="255">
        <v>37.22</v>
      </c>
      <c r="I168" s="255">
        <v>37.22</v>
      </c>
      <c r="J168" s="1">
        <v>442</v>
      </c>
      <c r="K168" s="1">
        <v>1453</v>
      </c>
      <c r="L168" s="1">
        <v>3.29</v>
      </c>
      <c r="M168" s="1">
        <v>78.12</v>
      </c>
      <c r="N168" s="1">
        <v>78.12</v>
      </c>
      <c r="O168" s="1">
        <v>418</v>
      </c>
      <c r="P168" s="1">
        <v>1506</v>
      </c>
      <c r="Q168" s="1">
        <v>3.6</v>
      </c>
      <c r="R168" s="1">
        <v>83.67</v>
      </c>
      <c r="S168" s="1">
        <v>83.67</v>
      </c>
      <c r="T168" s="1">
        <v>332</v>
      </c>
      <c r="U168" s="1">
        <v>1252</v>
      </c>
      <c r="V168" s="1">
        <v>3.77</v>
      </c>
      <c r="W168" s="1">
        <v>67.31</v>
      </c>
      <c r="X168" s="1">
        <v>67.31</v>
      </c>
      <c r="Y168" s="1">
        <v>385</v>
      </c>
      <c r="Z168" s="1">
        <v>1238</v>
      </c>
      <c r="AA168" s="1">
        <v>3.22</v>
      </c>
      <c r="AB168" s="1">
        <v>66.56</v>
      </c>
      <c r="AC168" s="1">
        <v>66.56</v>
      </c>
      <c r="AD168" s="1">
        <v>356</v>
      </c>
      <c r="AE168" s="1">
        <v>1358</v>
      </c>
      <c r="AF168" s="1">
        <v>3.81</v>
      </c>
      <c r="AG168" s="1">
        <v>80.83</v>
      </c>
      <c r="AH168" s="1">
        <v>80.83</v>
      </c>
      <c r="AI168" s="1">
        <v>326</v>
      </c>
      <c r="AJ168" s="1">
        <v>1097</v>
      </c>
      <c r="AK168" s="1">
        <v>3.37</v>
      </c>
      <c r="AL168" s="1">
        <v>58.98</v>
      </c>
      <c r="AM168" s="1">
        <v>58.98</v>
      </c>
      <c r="AN168" s="1">
        <v>55</v>
      </c>
      <c r="AO168" s="1">
        <v>247</v>
      </c>
      <c r="AP168" s="1">
        <v>4.49</v>
      </c>
      <c r="AQ168" s="1">
        <v>13.72</v>
      </c>
      <c r="AR168" s="1">
        <v>13.72</v>
      </c>
      <c r="AT168" s="262">
        <f t="shared" si="13"/>
        <v>2259</v>
      </c>
      <c r="AU168" s="262">
        <f t="shared" si="13"/>
        <v>7904</v>
      </c>
      <c r="AV168" s="263">
        <f t="shared" si="14"/>
        <v>790400</v>
      </c>
      <c r="AW168" s="263">
        <f t="shared" si="15"/>
        <v>10980</v>
      </c>
      <c r="AX168" s="268">
        <f t="shared" si="16"/>
        <v>71.985428051001819</v>
      </c>
      <c r="AY168" s="264">
        <f t="shared" si="17"/>
        <v>72.578333333333333</v>
      </c>
    </row>
    <row r="169" spans="1:51">
      <c r="A169" s="1" t="str">
        <f t="shared" si="12"/>
        <v>11217</v>
      </c>
      <c r="B169" s="1" t="s">
        <v>3171</v>
      </c>
      <c r="C169" s="255">
        <v>36</v>
      </c>
      <c r="D169" s="255">
        <v>36</v>
      </c>
      <c r="E169" s="256">
        <v>1781</v>
      </c>
      <c r="F169" s="256">
        <v>4730</v>
      </c>
      <c r="G169" s="255">
        <v>2.66</v>
      </c>
      <c r="H169" s="255">
        <v>36</v>
      </c>
      <c r="I169" s="255">
        <v>36</v>
      </c>
      <c r="J169" s="1">
        <v>346</v>
      </c>
      <c r="K169" s="1">
        <v>920</v>
      </c>
      <c r="L169" s="1">
        <v>2.66</v>
      </c>
      <c r="M169" s="1">
        <v>82.44</v>
      </c>
      <c r="N169" s="1">
        <v>82.44</v>
      </c>
      <c r="O169" s="1">
        <v>261</v>
      </c>
      <c r="P169" s="1">
        <v>689</v>
      </c>
      <c r="Q169" s="1">
        <v>2.64</v>
      </c>
      <c r="R169" s="1">
        <v>63.8</v>
      </c>
      <c r="S169" s="1">
        <v>63.8</v>
      </c>
      <c r="T169" s="1">
        <v>289</v>
      </c>
      <c r="U169" s="1">
        <v>753</v>
      </c>
      <c r="V169" s="1">
        <v>2.61</v>
      </c>
      <c r="W169" s="1">
        <v>67.47</v>
      </c>
      <c r="X169" s="1">
        <v>67.47</v>
      </c>
      <c r="Y169" s="1">
        <v>300</v>
      </c>
      <c r="Z169" s="1">
        <v>736</v>
      </c>
      <c r="AA169" s="1">
        <v>2.4500000000000002</v>
      </c>
      <c r="AB169" s="1">
        <v>65.95</v>
      </c>
      <c r="AC169" s="1">
        <v>65.95</v>
      </c>
      <c r="AD169" s="1">
        <v>277</v>
      </c>
      <c r="AE169" s="1">
        <v>779</v>
      </c>
      <c r="AF169" s="1">
        <v>2.81</v>
      </c>
      <c r="AG169" s="1">
        <v>77.28</v>
      </c>
      <c r="AH169" s="1">
        <v>77.28</v>
      </c>
      <c r="AI169" s="1">
        <v>255</v>
      </c>
      <c r="AJ169" s="1">
        <v>727</v>
      </c>
      <c r="AK169" s="1">
        <v>2.85</v>
      </c>
      <c r="AL169" s="1">
        <v>65.14</v>
      </c>
      <c r="AM169" s="1">
        <v>65.14</v>
      </c>
      <c r="AN169" s="1">
        <v>53</v>
      </c>
      <c r="AO169" s="1">
        <v>126</v>
      </c>
      <c r="AP169" s="1">
        <v>2.38</v>
      </c>
      <c r="AQ169" s="1">
        <v>11.67</v>
      </c>
      <c r="AR169" s="1">
        <v>11.67</v>
      </c>
      <c r="AT169" s="262">
        <f t="shared" si="13"/>
        <v>1728</v>
      </c>
      <c r="AU169" s="262">
        <f t="shared" si="13"/>
        <v>4604</v>
      </c>
      <c r="AV169" s="263">
        <f t="shared" si="14"/>
        <v>460400</v>
      </c>
      <c r="AW169" s="263">
        <f t="shared" si="15"/>
        <v>6588</v>
      </c>
      <c r="AX169" s="268">
        <f t="shared" si="16"/>
        <v>69.88463873709776</v>
      </c>
      <c r="AY169" s="264">
        <f t="shared" si="17"/>
        <v>70.346666666666678</v>
      </c>
    </row>
    <row r="170" spans="1:51">
      <c r="A170" s="1" t="str">
        <f t="shared" si="12"/>
        <v>11218</v>
      </c>
      <c r="B170" s="1" t="s">
        <v>3172</v>
      </c>
      <c r="C170" s="255">
        <v>90</v>
      </c>
      <c r="D170" s="255">
        <v>90</v>
      </c>
      <c r="E170" s="256">
        <v>2503</v>
      </c>
      <c r="F170" s="256">
        <v>8082</v>
      </c>
      <c r="G170" s="255">
        <v>3.23</v>
      </c>
      <c r="H170" s="255">
        <v>24.6</v>
      </c>
      <c r="I170" s="255">
        <v>24.6</v>
      </c>
      <c r="J170" s="1">
        <v>748</v>
      </c>
      <c r="K170" s="1">
        <v>2706</v>
      </c>
      <c r="L170" s="1">
        <v>3.62</v>
      </c>
      <c r="M170" s="1">
        <v>96.99</v>
      </c>
      <c r="N170" s="1">
        <v>96.99</v>
      </c>
      <c r="O170" s="1">
        <v>508</v>
      </c>
      <c r="P170" s="1">
        <v>1711</v>
      </c>
      <c r="Q170" s="1">
        <v>3.37</v>
      </c>
      <c r="R170" s="1">
        <v>63.37</v>
      </c>
      <c r="S170" s="1">
        <v>63.37</v>
      </c>
      <c r="T170" s="1">
        <v>426</v>
      </c>
      <c r="U170" s="1">
        <v>1269</v>
      </c>
      <c r="V170" s="1">
        <v>2.98</v>
      </c>
      <c r="W170" s="1">
        <v>45.48</v>
      </c>
      <c r="X170" s="1">
        <v>45.48</v>
      </c>
      <c r="Y170" s="1">
        <v>362</v>
      </c>
      <c r="Z170" s="1">
        <v>1050</v>
      </c>
      <c r="AA170" s="1">
        <v>2.9</v>
      </c>
      <c r="AB170" s="1">
        <v>37.630000000000003</v>
      </c>
      <c r="AC170" s="1">
        <v>37.630000000000003</v>
      </c>
      <c r="AD170" s="1">
        <v>417</v>
      </c>
      <c r="AE170" s="1">
        <v>1202</v>
      </c>
      <c r="AF170" s="1">
        <v>2.88</v>
      </c>
      <c r="AG170" s="1">
        <v>47.7</v>
      </c>
      <c r="AH170" s="1">
        <v>47.7</v>
      </c>
      <c r="AI170" s="1">
        <v>35</v>
      </c>
      <c r="AJ170" s="1">
        <v>124</v>
      </c>
      <c r="AK170" s="1">
        <v>3.54</v>
      </c>
      <c r="AL170" s="1">
        <v>4.4400000000000004</v>
      </c>
      <c r="AM170" s="1">
        <v>4.4400000000000004</v>
      </c>
      <c r="AN170" s="1">
        <v>7</v>
      </c>
      <c r="AO170" s="1">
        <v>20</v>
      </c>
      <c r="AP170" s="1">
        <v>2.86</v>
      </c>
      <c r="AQ170" s="1">
        <v>0.74</v>
      </c>
      <c r="AR170" s="1">
        <v>0.74</v>
      </c>
      <c r="AT170" s="262">
        <f t="shared" si="13"/>
        <v>2496</v>
      </c>
      <c r="AU170" s="262">
        <f t="shared" si="13"/>
        <v>8062</v>
      </c>
      <c r="AV170" s="263">
        <f t="shared" si="14"/>
        <v>806200</v>
      </c>
      <c r="AW170" s="263">
        <f t="shared" si="15"/>
        <v>16470</v>
      </c>
      <c r="AX170" s="268">
        <f t="shared" si="16"/>
        <v>48.949605343047963</v>
      </c>
      <c r="AY170" s="264">
        <f t="shared" si="17"/>
        <v>49.268333333333324</v>
      </c>
    </row>
    <row r="171" spans="1:51">
      <c r="A171" s="1" t="str">
        <f t="shared" si="12"/>
        <v>11219</v>
      </c>
      <c r="B171" s="1" t="s">
        <v>3173</v>
      </c>
      <c r="C171" s="255">
        <v>0</v>
      </c>
      <c r="D171" s="255">
        <v>0</v>
      </c>
      <c r="E171" s="256">
        <v>0</v>
      </c>
      <c r="F171" s="256">
        <v>0</v>
      </c>
      <c r="G171" s="255">
        <v>0</v>
      </c>
      <c r="H171" s="255">
        <v>0</v>
      </c>
      <c r="I171" s="255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T171" s="262">
        <f t="shared" si="13"/>
        <v>0</v>
      </c>
      <c r="AU171" s="262">
        <f t="shared" si="13"/>
        <v>0</v>
      </c>
      <c r="AV171" s="263">
        <f t="shared" si="14"/>
        <v>0</v>
      </c>
      <c r="AW171" s="263">
        <f t="shared" si="15"/>
        <v>0</v>
      </c>
      <c r="AX171" s="268" t="e">
        <f t="shared" si="16"/>
        <v>#DIV/0!</v>
      </c>
      <c r="AY171" s="264">
        <f t="shared" si="17"/>
        <v>0</v>
      </c>
    </row>
    <row r="172" spans="1:51">
      <c r="A172" s="1" t="str">
        <f t="shared" si="12"/>
        <v>11220</v>
      </c>
      <c r="B172" s="1" t="s">
        <v>3174</v>
      </c>
      <c r="C172" s="255">
        <v>30</v>
      </c>
      <c r="D172" s="255">
        <v>30</v>
      </c>
      <c r="E172" s="256">
        <v>1007</v>
      </c>
      <c r="F172" s="256">
        <v>3541</v>
      </c>
      <c r="G172" s="255">
        <v>3.52</v>
      </c>
      <c r="H172" s="255">
        <v>32.340000000000003</v>
      </c>
      <c r="I172" s="255">
        <v>32.340000000000003</v>
      </c>
      <c r="J172" s="1">
        <v>192</v>
      </c>
      <c r="K172" s="1">
        <v>621</v>
      </c>
      <c r="L172" s="1">
        <v>3.23</v>
      </c>
      <c r="M172" s="1">
        <v>66.77</v>
      </c>
      <c r="N172" s="1">
        <v>66.77</v>
      </c>
      <c r="O172" s="1">
        <v>150</v>
      </c>
      <c r="P172" s="1">
        <v>606</v>
      </c>
      <c r="Q172" s="1">
        <v>4.04</v>
      </c>
      <c r="R172" s="1">
        <v>67.33</v>
      </c>
      <c r="S172" s="1">
        <v>67.33</v>
      </c>
      <c r="T172" s="1">
        <v>211</v>
      </c>
      <c r="U172" s="1">
        <v>694</v>
      </c>
      <c r="V172" s="1">
        <v>3.29</v>
      </c>
      <c r="W172" s="1">
        <v>74.62</v>
      </c>
      <c r="X172" s="1">
        <v>74.62</v>
      </c>
      <c r="Y172" s="1">
        <v>222</v>
      </c>
      <c r="Z172" s="1">
        <v>773</v>
      </c>
      <c r="AA172" s="1">
        <v>3.48</v>
      </c>
      <c r="AB172" s="1">
        <v>83.12</v>
      </c>
      <c r="AC172" s="1">
        <v>83.12</v>
      </c>
      <c r="AD172" s="1">
        <v>148</v>
      </c>
      <c r="AE172" s="1">
        <v>533</v>
      </c>
      <c r="AF172" s="1">
        <v>3.6</v>
      </c>
      <c r="AG172" s="1">
        <v>63.45</v>
      </c>
      <c r="AH172" s="1">
        <v>63.45</v>
      </c>
      <c r="AI172" s="1">
        <v>77</v>
      </c>
      <c r="AJ172" s="1">
        <v>279</v>
      </c>
      <c r="AK172" s="1">
        <v>3.62</v>
      </c>
      <c r="AL172" s="1">
        <v>30</v>
      </c>
      <c r="AM172" s="1">
        <v>30</v>
      </c>
      <c r="AN172" s="1">
        <v>7</v>
      </c>
      <c r="AO172" s="1">
        <v>35</v>
      </c>
      <c r="AP172" s="1">
        <v>5</v>
      </c>
      <c r="AQ172" s="1">
        <v>3.89</v>
      </c>
      <c r="AR172" s="1">
        <v>3.89</v>
      </c>
      <c r="AT172" s="262">
        <f t="shared" si="13"/>
        <v>1000</v>
      </c>
      <c r="AU172" s="262">
        <f t="shared" si="13"/>
        <v>3506</v>
      </c>
      <c r="AV172" s="263">
        <f t="shared" si="14"/>
        <v>350600</v>
      </c>
      <c r="AW172" s="263">
        <f t="shared" si="15"/>
        <v>5490</v>
      </c>
      <c r="AX172" s="268">
        <f t="shared" si="16"/>
        <v>63.861566484517304</v>
      </c>
      <c r="AY172" s="264">
        <f t="shared" si="17"/>
        <v>64.215000000000003</v>
      </c>
    </row>
    <row r="173" spans="1:51">
      <c r="A173" s="1" t="str">
        <f t="shared" si="12"/>
        <v>40749</v>
      </c>
      <c r="B173" s="1" t="s">
        <v>3175</v>
      </c>
      <c r="C173" s="255">
        <v>0</v>
      </c>
      <c r="D173" s="255">
        <v>0</v>
      </c>
      <c r="E173" s="256">
        <v>0</v>
      </c>
      <c r="F173" s="256">
        <v>0</v>
      </c>
      <c r="G173" s="255">
        <v>0</v>
      </c>
      <c r="H173" s="255">
        <v>0</v>
      </c>
      <c r="I173" s="255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T173" s="262">
        <f t="shared" si="13"/>
        <v>0</v>
      </c>
      <c r="AU173" s="262">
        <f t="shared" si="13"/>
        <v>0</v>
      </c>
      <c r="AV173" s="263">
        <f t="shared" si="14"/>
        <v>0</v>
      </c>
      <c r="AW173" s="263">
        <f t="shared" si="15"/>
        <v>0</v>
      </c>
      <c r="AX173" s="268" t="e">
        <f t="shared" si="16"/>
        <v>#DIV/0!</v>
      </c>
      <c r="AY173" s="264">
        <f t="shared" si="17"/>
        <v>0</v>
      </c>
    </row>
    <row r="174" spans="1:51">
      <c r="A174" s="1" t="str">
        <f t="shared" si="12"/>
        <v>10720</v>
      </c>
      <c r="B174" s="1" t="s">
        <v>3176</v>
      </c>
      <c r="C174" s="255">
        <v>350</v>
      </c>
      <c r="D174" s="255">
        <v>350</v>
      </c>
      <c r="E174" s="256">
        <v>11941</v>
      </c>
      <c r="F174" s="256">
        <v>55999</v>
      </c>
      <c r="G174" s="255">
        <v>4.6900000000000004</v>
      </c>
      <c r="H174" s="255">
        <v>43.83</v>
      </c>
      <c r="I174" s="255">
        <v>43.83</v>
      </c>
      <c r="J174" s="1">
        <v>2003</v>
      </c>
      <c r="K174" s="1">
        <v>9330</v>
      </c>
      <c r="L174" s="1">
        <v>4.66</v>
      </c>
      <c r="M174" s="1">
        <v>85.99</v>
      </c>
      <c r="N174" s="1">
        <v>85.99</v>
      </c>
      <c r="O174" s="1">
        <v>1942</v>
      </c>
      <c r="P174" s="1">
        <v>8546</v>
      </c>
      <c r="Q174" s="1">
        <v>4.4000000000000004</v>
      </c>
      <c r="R174" s="1">
        <v>81.39</v>
      </c>
      <c r="S174" s="1">
        <v>81.39</v>
      </c>
      <c r="T174" s="1">
        <v>1810</v>
      </c>
      <c r="U174" s="1">
        <v>9266</v>
      </c>
      <c r="V174" s="1">
        <v>5.12</v>
      </c>
      <c r="W174" s="1">
        <v>85.4</v>
      </c>
      <c r="X174" s="1">
        <v>85.4</v>
      </c>
      <c r="Y174" s="1">
        <v>1852</v>
      </c>
      <c r="Z174" s="1">
        <v>8606</v>
      </c>
      <c r="AA174" s="1">
        <v>4.6500000000000004</v>
      </c>
      <c r="AB174" s="1">
        <v>79.319999999999993</v>
      </c>
      <c r="AC174" s="1">
        <v>79.319999999999993</v>
      </c>
      <c r="AD174" s="1">
        <v>1818</v>
      </c>
      <c r="AE174" s="1">
        <v>8310</v>
      </c>
      <c r="AF174" s="1">
        <v>4.57</v>
      </c>
      <c r="AG174" s="1">
        <v>84.8</v>
      </c>
      <c r="AH174" s="1">
        <v>84.8</v>
      </c>
      <c r="AI174" s="1">
        <v>1746</v>
      </c>
      <c r="AJ174" s="1">
        <v>8232</v>
      </c>
      <c r="AK174" s="1">
        <v>4.71</v>
      </c>
      <c r="AL174" s="1">
        <v>75.87</v>
      </c>
      <c r="AM174" s="1">
        <v>75.87</v>
      </c>
      <c r="AN174" s="1">
        <v>770</v>
      </c>
      <c r="AO174" s="1">
        <v>3709</v>
      </c>
      <c r="AP174" s="1">
        <v>4.82</v>
      </c>
      <c r="AQ174" s="1">
        <v>35.32</v>
      </c>
      <c r="AR174" s="1">
        <v>35.32</v>
      </c>
      <c r="AT174" s="262">
        <f t="shared" si="13"/>
        <v>11171</v>
      </c>
      <c r="AU174" s="262">
        <f t="shared" si="13"/>
        <v>52290</v>
      </c>
      <c r="AV174" s="263">
        <f t="shared" si="14"/>
        <v>5229000</v>
      </c>
      <c r="AW174" s="263">
        <f t="shared" si="15"/>
        <v>64050</v>
      </c>
      <c r="AX174" s="268">
        <f t="shared" si="16"/>
        <v>81.639344262295083</v>
      </c>
      <c r="AY174" s="264">
        <f t="shared" si="17"/>
        <v>82.128333333333345</v>
      </c>
    </row>
    <row r="175" spans="1:51">
      <c r="A175" s="1" t="str">
        <f t="shared" si="12"/>
        <v>11221</v>
      </c>
      <c r="B175" s="1" t="s">
        <v>3177</v>
      </c>
      <c r="C175" s="255">
        <v>90</v>
      </c>
      <c r="D175" s="255">
        <v>90</v>
      </c>
      <c r="E175" s="256">
        <v>3167</v>
      </c>
      <c r="F175" s="256">
        <v>10856</v>
      </c>
      <c r="G175" s="255">
        <v>3.43</v>
      </c>
      <c r="H175" s="255">
        <v>33.049999999999997</v>
      </c>
      <c r="I175" s="255">
        <v>33.049999999999997</v>
      </c>
      <c r="J175" s="1">
        <v>581</v>
      </c>
      <c r="K175" s="1">
        <v>2067</v>
      </c>
      <c r="L175" s="1">
        <v>3.56</v>
      </c>
      <c r="M175" s="1">
        <v>74.09</v>
      </c>
      <c r="N175" s="1">
        <v>74.09</v>
      </c>
      <c r="O175" s="1">
        <v>590</v>
      </c>
      <c r="P175" s="1">
        <v>2027</v>
      </c>
      <c r="Q175" s="1">
        <v>3.44</v>
      </c>
      <c r="R175" s="1">
        <v>75.069999999999993</v>
      </c>
      <c r="S175" s="1">
        <v>75.069999999999993</v>
      </c>
      <c r="T175" s="1">
        <v>490</v>
      </c>
      <c r="U175" s="1">
        <v>1624</v>
      </c>
      <c r="V175" s="1">
        <v>3.31</v>
      </c>
      <c r="W175" s="1">
        <v>58.21</v>
      </c>
      <c r="X175" s="1">
        <v>58.21</v>
      </c>
      <c r="Y175" s="1">
        <v>507</v>
      </c>
      <c r="Z175" s="1">
        <v>1722</v>
      </c>
      <c r="AA175" s="1">
        <v>3.4</v>
      </c>
      <c r="AB175" s="1">
        <v>61.72</v>
      </c>
      <c r="AC175" s="1">
        <v>61.72</v>
      </c>
      <c r="AD175" s="1">
        <v>561</v>
      </c>
      <c r="AE175" s="1">
        <v>1995</v>
      </c>
      <c r="AF175" s="1">
        <v>3.56</v>
      </c>
      <c r="AG175" s="1">
        <v>79.17</v>
      </c>
      <c r="AH175" s="1">
        <v>79.17</v>
      </c>
      <c r="AI175" s="1">
        <v>353</v>
      </c>
      <c r="AJ175" s="1">
        <v>1111</v>
      </c>
      <c r="AK175" s="1">
        <v>3.15</v>
      </c>
      <c r="AL175" s="1">
        <v>39.82</v>
      </c>
      <c r="AM175" s="1">
        <v>39.82</v>
      </c>
      <c r="AN175" s="1">
        <v>85</v>
      </c>
      <c r="AO175" s="1">
        <v>310</v>
      </c>
      <c r="AP175" s="1">
        <v>3.65</v>
      </c>
      <c r="AQ175" s="1">
        <v>11.48</v>
      </c>
      <c r="AR175" s="1">
        <v>11.48</v>
      </c>
      <c r="AT175" s="262">
        <f t="shared" si="13"/>
        <v>3082</v>
      </c>
      <c r="AU175" s="262">
        <f t="shared" si="13"/>
        <v>10546</v>
      </c>
      <c r="AV175" s="263">
        <f t="shared" si="14"/>
        <v>1054600</v>
      </c>
      <c r="AW175" s="263">
        <f t="shared" si="15"/>
        <v>16470</v>
      </c>
      <c r="AX175" s="268">
        <f t="shared" si="16"/>
        <v>64.031572556162715</v>
      </c>
      <c r="AY175" s="264">
        <f t="shared" si="17"/>
        <v>64.680000000000007</v>
      </c>
    </row>
    <row r="176" spans="1:51">
      <c r="A176" s="1" t="str">
        <f t="shared" si="12"/>
        <v>11222</v>
      </c>
      <c r="B176" s="1" t="s">
        <v>3178</v>
      </c>
      <c r="C176" s="255">
        <v>30</v>
      </c>
      <c r="D176" s="255">
        <v>30</v>
      </c>
      <c r="E176" s="256">
        <v>1679</v>
      </c>
      <c r="F176" s="256">
        <v>5929</v>
      </c>
      <c r="G176" s="255">
        <v>3.53</v>
      </c>
      <c r="H176" s="255">
        <v>54.15</v>
      </c>
      <c r="I176" s="255">
        <v>54.15</v>
      </c>
      <c r="J176" s="1">
        <v>289</v>
      </c>
      <c r="K176" s="1">
        <v>890</v>
      </c>
      <c r="L176" s="1">
        <v>3.08</v>
      </c>
      <c r="M176" s="1">
        <v>95.7</v>
      </c>
      <c r="N176" s="1">
        <v>95.7</v>
      </c>
      <c r="O176" s="1">
        <v>244</v>
      </c>
      <c r="P176" s="1">
        <v>866</v>
      </c>
      <c r="Q176" s="1">
        <v>3.55</v>
      </c>
      <c r="R176" s="1">
        <v>96.22</v>
      </c>
      <c r="S176" s="1">
        <v>96.22</v>
      </c>
      <c r="T176" s="1">
        <v>289</v>
      </c>
      <c r="U176" s="1">
        <v>999</v>
      </c>
      <c r="V176" s="1">
        <v>3.46</v>
      </c>
      <c r="W176" s="1">
        <v>107.42</v>
      </c>
      <c r="X176" s="1">
        <v>107.42</v>
      </c>
      <c r="Y176" s="1">
        <v>307</v>
      </c>
      <c r="Z176" s="1">
        <v>1135</v>
      </c>
      <c r="AA176" s="1">
        <v>3.7</v>
      </c>
      <c r="AB176" s="1">
        <v>122.04</v>
      </c>
      <c r="AC176" s="1">
        <v>122.04</v>
      </c>
      <c r="AD176" s="1">
        <v>283</v>
      </c>
      <c r="AE176" s="1">
        <v>974</v>
      </c>
      <c r="AF176" s="1">
        <v>3.44</v>
      </c>
      <c r="AG176" s="1">
        <v>115.95</v>
      </c>
      <c r="AH176" s="1">
        <v>115.95</v>
      </c>
      <c r="AI176" s="1">
        <v>210</v>
      </c>
      <c r="AJ176" s="1">
        <v>879</v>
      </c>
      <c r="AK176" s="1">
        <v>4.1900000000000004</v>
      </c>
      <c r="AL176" s="1">
        <v>94.52</v>
      </c>
      <c r="AM176" s="1">
        <v>94.52</v>
      </c>
      <c r="AN176" s="1">
        <v>57</v>
      </c>
      <c r="AO176" s="1">
        <v>186</v>
      </c>
      <c r="AP176" s="1">
        <v>3.26</v>
      </c>
      <c r="AQ176" s="1">
        <v>20.67</v>
      </c>
      <c r="AR176" s="1">
        <v>20.67</v>
      </c>
      <c r="AT176" s="262">
        <f t="shared" si="13"/>
        <v>1622</v>
      </c>
      <c r="AU176" s="262">
        <f t="shared" si="13"/>
        <v>5743</v>
      </c>
      <c r="AV176" s="263">
        <f t="shared" si="14"/>
        <v>574300</v>
      </c>
      <c r="AW176" s="263">
        <f t="shared" si="15"/>
        <v>5490</v>
      </c>
      <c r="AX176" s="268">
        <f t="shared" si="16"/>
        <v>104.60837887067396</v>
      </c>
      <c r="AY176" s="264">
        <f t="shared" si="17"/>
        <v>105.30833333333334</v>
      </c>
    </row>
    <row r="177" spans="1:51">
      <c r="A177" s="1" t="str">
        <f t="shared" si="12"/>
        <v>11223</v>
      </c>
      <c r="B177" s="1" t="s">
        <v>3179</v>
      </c>
      <c r="C177" s="255">
        <v>90</v>
      </c>
      <c r="D177" s="255">
        <v>90</v>
      </c>
      <c r="E177" s="256">
        <v>4585</v>
      </c>
      <c r="F177" s="256">
        <v>15400</v>
      </c>
      <c r="G177" s="255">
        <v>3.36</v>
      </c>
      <c r="H177" s="255">
        <v>46.88</v>
      </c>
      <c r="I177" s="255">
        <v>46.88</v>
      </c>
      <c r="J177" s="1">
        <v>566</v>
      </c>
      <c r="K177" s="1">
        <v>2176</v>
      </c>
      <c r="L177" s="1">
        <v>3.84</v>
      </c>
      <c r="M177" s="1">
        <v>77.989999999999995</v>
      </c>
      <c r="N177" s="1">
        <v>77.989999999999995</v>
      </c>
      <c r="O177" s="1">
        <v>684</v>
      </c>
      <c r="P177" s="1">
        <v>2347</v>
      </c>
      <c r="Q177" s="1">
        <v>3.43</v>
      </c>
      <c r="R177" s="1">
        <v>86.93</v>
      </c>
      <c r="S177" s="1">
        <v>86.93</v>
      </c>
      <c r="T177" s="1">
        <v>716</v>
      </c>
      <c r="U177" s="1">
        <v>2471</v>
      </c>
      <c r="V177" s="1">
        <v>3.45</v>
      </c>
      <c r="W177" s="1">
        <v>88.57</v>
      </c>
      <c r="X177" s="1">
        <v>88.57</v>
      </c>
      <c r="Y177" s="1">
        <v>855</v>
      </c>
      <c r="Z177" s="1">
        <v>2776</v>
      </c>
      <c r="AA177" s="1">
        <v>3.25</v>
      </c>
      <c r="AB177" s="1">
        <v>99.5</v>
      </c>
      <c r="AC177" s="1">
        <v>99.5</v>
      </c>
      <c r="AD177" s="1">
        <v>873</v>
      </c>
      <c r="AE177" s="1">
        <v>2828</v>
      </c>
      <c r="AF177" s="1">
        <v>3.24</v>
      </c>
      <c r="AG177" s="1">
        <v>112.22</v>
      </c>
      <c r="AH177" s="1">
        <v>112.22</v>
      </c>
      <c r="AI177" s="1">
        <v>700</v>
      </c>
      <c r="AJ177" s="1">
        <v>2181</v>
      </c>
      <c r="AK177" s="1">
        <v>3.12</v>
      </c>
      <c r="AL177" s="1">
        <v>78.17</v>
      </c>
      <c r="AM177" s="1">
        <v>78.17</v>
      </c>
      <c r="AN177" s="1">
        <v>191</v>
      </c>
      <c r="AO177" s="1">
        <v>621</v>
      </c>
      <c r="AP177" s="1">
        <v>3.25</v>
      </c>
      <c r="AQ177" s="1">
        <v>23</v>
      </c>
      <c r="AR177" s="1">
        <v>23</v>
      </c>
      <c r="AT177" s="262">
        <f t="shared" si="13"/>
        <v>4394</v>
      </c>
      <c r="AU177" s="262">
        <f t="shared" si="13"/>
        <v>14779</v>
      </c>
      <c r="AV177" s="263">
        <f t="shared" si="14"/>
        <v>1477900</v>
      </c>
      <c r="AW177" s="263">
        <f t="shared" si="15"/>
        <v>16470</v>
      </c>
      <c r="AX177" s="268">
        <f t="shared" si="16"/>
        <v>89.732847601700058</v>
      </c>
      <c r="AY177" s="264">
        <f t="shared" si="17"/>
        <v>90.563333333333333</v>
      </c>
    </row>
    <row r="178" spans="1:51">
      <c r="A178" s="1" t="str">
        <f t="shared" si="12"/>
        <v>11224</v>
      </c>
      <c r="B178" s="1" t="s">
        <v>3180</v>
      </c>
      <c r="C178" s="255">
        <v>10</v>
      </c>
      <c r="D178" s="255">
        <v>10</v>
      </c>
      <c r="E178" s="256">
        <v>724</v>
      </c>
      <c r="F178" s="256">
        <v>1182</v>
      </c>
      <c r="G178" s="255">
        <v>1.63</v>
      </c>
      <c r="H178" s="255">
        <v>32.380000000000003</v>
      </c>
      <c r="I178" s="255">
        <v>32.380000000000003</v>
      </c>
      <c r="J178" s="1">
        <v>72</v>
      </c>
      <c r="K178" s="1">
        <v>135</v>
      </c>
      <c r="L178" s="1">
        <v>1.88</v>
      </c>
      <c r="M178" s="1">
        <v>43.55</v>
      </c>
      <c r="N178" s="1">
        <v>43.55</v>
      </c>
      <c r="O178" s="1">
        <v>171</v>
      </c>
      <c r="P178" s="1">
        <v>237</v>
      </c>
      <c r="Q178" s="1">
        <v>1.39</v>
      </c>
      <c r="R178" s="1">
        <v>79</v>
      </c>
      <c r="S178" s="1">
        <v>79</v>
      </c>
      <c r="T178" s="1">
        <v>170</v>
      </c>
      <c r="U178" s="1">
        <v>231</v>
      </c>
      <c r="V178" s="1">
        <v>1.36</v>
      </c>
      <c r="W178" s="1">
        <v>74.52</v>
      </c>
      <c r="X178" s="1">
        <v>74.52</v>
      </c>
      <c r="Y178" s="1">
        <v>195</v>
      </c>
      <c r="Z178" s="1">
        <v>285</v>
      </c>
      <c r="AA178" s="1">
        <v>1.46</v>
      </c>
      <c r="AB178" s="1">
        <v>91.94</v>
      </c>
      <c r="AC178" s="1">
        <v>91.94</v>
      </c>
      <c r="AD178" s="1">
        <v>67</v>
      </c>
      <c r="AE178" s="1">
        <v>177</v>
      </c>
      <c r="AF178" s="1">
        <v>2.64</v>
      </c>
      <c r="AG178" s="1">
        <v>63.21</v>
      </c>
      <c r="AH178" s="1">
        <v>63.21</v>
      </c>
      <c r="AI178" s="1">
        <v>47</v>
      </c>
      <c r="AJ178" s="1">
        <v>108</v>
      </c>
      <c r="AK178" s="1">
        <v>2.2999999999999998</v>
      </c>
      <c r="AL178" s="1">
        <v>34.840000000000003</v>
      </c>
      <c r="AM178" s="1">
        <v>34.840000000000003</v>
      </c>
      <c r="AN178" s="1">
        <v>2</v>
      </c>
      <c r="AO178" s="1">
        <v>9</v>
      </c>
      <c r="AP178" s="1">
        <v>4.5</v>
      </c>
      <c r="AQ178" s="1">
        <v>3</v>
      </c>
      <c r="AR178" s="1">
        <v>3</v>
      </c>
      <c r="AT178" s="262">
        <f t="shared" si="13"/>
        <v>722</v>
      </c>
      <c r="AU178" s="262">
        <f t="shared" si="13"/>
        <v>1173</v>
      </c>
      <c r="AV178" s="263">
        <f t="shared" si="14"/>
        <v>117300</v>
      </c>
      <c r="AW178" s="263">
        <f t="shared" si="15"/>
        <v>1830</v>
      </c>
      <c r="AX178" s="268">
        <f t="shared" si="16"/>
        <v>64.098360655737707</v>
      </c>
      <c r="AY178" s="264">
        <f t="shared" si="17"/>
        <v>64.509999999999991</v>
      </c>
    </row>
    <row r="179" spans="1:51">
      <c r="A179" s="1" t="str">
        <f t="shared" si="12"/>
        <v>11225</v>
      </c>
      <c r="B179" s="1" t="s">
        <v>3181</v>
      </c>
      <c r="C179" s="255">
        <v>60</v>
      </c>
      <c r="D179" s="255">
        <v>60</v>
      </c>
      <c r="E179" s="256">
        <v>2687</v>
      </c>
      <c r="F179" s="256">
        <v>8116</v>
      </c>
      <c r="G179" s="255">
        <v>3.02</v>
      </c>
      <c r="H179" s="255">
        <v>37.06</v>
      </c>
      <c r="I179" s="255">
        <v>37.06</v>
      </c>
      <c r="J179" s="1">
        <v>430</v>
      </c>
      <c r="K179" s="1">
        <v>1298</v>
      </c>
      <c r="L179" s="1">
        <v>3.02</v>
      </c>
      <c r="M179" s="1">
        <v>69.78</v>
      </c>
      <c r="N179" s="1">
        <v>69.78</v>
      </c>
      <c r="O179" s="1">
        <v>459</v>
      </c>
      <c r="P179" s="1">
        <v>1357</v>
      </c>
      <c r="Q179" s="1">
        <v>2.96</v>
      </c>
      <c r="R179" s="1">
        <v>75.39</v>
      </c>
      <c r="S179" s="1">
        <v>75.39</v>
      </c>
      <c r="T179" s="1">
        <v>434</v>
      </c>
      <c r="U179" s="1">
        <v>1292</v>
      </c>
      <c r="V179" s="1">
        <v>2.98</v>
      </c>
      <c r="W179" s="1">
        <v>69.459999999999994</v>
      </c>
      <c r="X179" s="1">
        <v>69.459999999999994</v>
      </c>
      <c r="Y179" s="1">
        <v>455</v>
      </c>
      <c r="Z179" s="1">
        <v>1352</v>
      </c>
      <c r="AA179" s="1">
        <v>2.97</v>
      </c>
      <c r="AB179" s="1">
        <v>72.69</v>
      </c>
      <c r="AC179" s="1">
        <v>72.69</v>
      </c>
      <c r="AD179" s="1">
        <v>420</v>
      </c>
      <c r="AE179" s="1">
        <v>1325</v>
      </c>
      <c r="AF179" s="1">
        <v>3.15</v>
      </c>
      <c r="AG179" s="1">
        <v>78.87</v>
      </c>
      <c r="AH179" s="1">
        <v>78.87</v>
      </c>
      <c r="AI179" s="1">
        <v>436</v>
      </c>
      <c r="AJ179" s="1">
        <v>1347</v>
      </c>
      <c r="AK179" s="1">
        <v>3.09</v>
      </c>
      <c r="AL179" s="1">
        <v>72.42</v>
      </c>
      <c r="AM179" s="1">
        <v>72.42</v>
      </c>
      <c r="AN179" s="1">
        <v>53</v>
      </c>
      <c r="AO179" s="1">
        <v>145</v>
      </c>
      <c r="AP179" s="1">
        <v>2.74</v>
      </c>
      <c r="AQ179" s="1">
        <v>8.06</v>
      </c>
      <c r="AR179" s="1">
        <v>8.06</v>
      </c>
      <c r="AT179" s="262">
        <f t="shared" si="13"/>
        <v>2634</v>
      </c>
      <c r="AU179" s="262">
        <f t="shared" si="13"/>
        <v>7971</v>
      </c>
      <c r="AV179" s="263">
        <f t="shared" si="14"/>
        <v>797100</v>
      </c>
      <c r="AW179" s="263">
        <f t="shared" si="15"/>
        <v>10980</v>
      </c>
      <c r="AX179" s="268">
        <f t="shared" si="16"/>
        <v>72.595628415300553</v>
      </c>
      <c r="AY179" s="264">
        <f t="shared" si="17"/>
        <v>73.101666666666674</v>
      </c>
    </row>
    <row r="180" spans="1:51">
      <c r="A180" s="1" t="str">
        <f t="shared" si="12"/>
        <v>11226</v>
      </c>
      <c r="B180" s="1" t="s">
        <v>3182</v>
      </c>
      <c r="C180" s="255">
        <v>60</v>
      </c>
      <c r="D180" s="255">
        <v>60</v>
      </c>
      <c r="E180" s="256">
        <v>2614</v>
      </c>
      <c r="F180" s="256">
        <v>10363</v>
      </c>
      <c r="G180" s="255">
        <v>3.96</v>
      </c>
      <c r="H180" s="255">
        <v>47.32</v>
      </c>
      <c r="I180" s="255">
        <v>47.32</v>
      </c>
      <c r="J180" s="1">
        <v>471</v>
      </c>
      <c r="K180" s="1">
        <v>1837</v>
      </c>
      <c r="L180" s="1">
        <v>3.9</v>
      </c>
      <c r="M180" s="1">
        <v>98.76</v>
      </c>
      <c r="N180" s="1">
        <v>98.76</v>
      </c>
      <c r="O180" s="1">
        <v>421</v>
      </c>
      <c r="P180" s="1">
        <v>1652</v>
      </c>
      <c r="Q180" s="1">
        <v>3.92</v>
      </c>
      <c r="R180" s="1">
        <v>91.78</v>
      </c>
      <c r="S180" s="1">
        <v>91.78</v>
      </c>
      <c r="T180" s="1">
        <v>392</v>
      </c>
      <c r="U180" s="1">
        <v>1479</v>
      </c>
      <c r="V180" s="1">
        <v>3.77</v>
      </c>
      <c r="W180" s="1">
        <v>79.52</v>
      </c>
      <c r="X180" s="1">
        <v>79.52</v>
      </c>
      <c r="Y180" s="1">
        <v>455</v>
      </c>
      <c r="Z180" s="1">
        <v>1785</v>
      </c>
      <c r="AA180" s="1">
        <v>3.92</v>
      </c>
      <c r="AB180" s="1">
        <v>95.97</v>
      </c>
      <c r="AC180" s="1">
        <v>95.97</v>
      </c>
      <c r="AD180" s="1">
        <v>487</v>
      </c>
      <c r="AE180" s="1">
        <v>2056</v>
      </c>
      <c r="AF180" s="1">
        <v>4.22</v>
      </c>
      <c r="AG180" s="1">
        <v>122.38</v>
      </c>
      <c r="AH180" s="1">
        <v>122.38</v>
      </c>
      <c r="AI180" s="1">
        <v>388</v>
      </c>
      <c r="AJ180" s="1">
        <v>1554</v>
      </c>
      <c r="AK180" s="1">
        <v>4.01</v>
      </c>
      <c r="AL180" s="1">
        <v>83.55</v>
      </c>
      <c r="AM180" s="1">
        <v>83.55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T180" s="262">
        <f t="shared" si="13"/>
        <v>2614</v>
      </c>
      <c r="AU180" s="262">
        <f t="shared" si="13"/>
        <v>10363</v>
      </c>
      <c r="AV180" s="263">
        <f t="shared" si="14"/>
        <v>1036300</v>
      </c>
      <c r="AW180" s="263">
        <f t="shared" si="15"/>
        <v>10980</v>
      </c>
      <c r="AX180" s="268">
        <f t="shared" si="16"/>
        <v>94.380692167577408</v>
      </c>
      <c r="AY180" s="264">
        <f t="shared" si="17"/>
        <v>95.326666666666654</v>
      </c>
    </row>
    <row r="181" spans="1:51">
      <c r="A181" s="1" t="str">
        <f t="shared" si="12"/>
        <v>11227</v>
      </c>
      <c r="B181" s="1" t="s">
        <v>3183</v>
      </c>
      <c r="C181" s="255">
        <v>30</v>
      </c>
      <c r="D181" s="255">
        <v>30</v>
      </c>
      <c r="E181" s="256">
        <v>1647</v>
      </c>
      <c r="F181" s="256">
        <v>6012</v>
      </c>
      <c r="G181" s="255">
        <v>3.65</v>
      </c>
      <c r="H181" s="255">
        <v>54.9</v>
      </c>
      <c r="I181" s="255">
        <v>54.9</v>
      </c>
      <c r="J181" s="1">
        <v>249</v>
      </c>
      <c r="K181" s="1">
        <v>840</v>
      </c>
      <c r="L181" s="1">
        <v>3.37</v>
      </c>
      <c r="M181" s="1">
        <v>90.32</v>
      </c>
      <c r="N181" s="1">
        <v>90.32</v>
      </c>
      <c r="O181" s="1">
        <v>253</v>
      </c>
      <c r="P181" s="1">
        <v>894</v>
      </c>
      <c r="Q181" s="1">
        <v>3.53</v>
      </c>
      <c r="R181" s="1">
        <v>99.33</v>
      </c>
      <c r="S181" s="1">
        <v>99.33</v>
      </c>
      <c r="T181" s="1">
        <v>259</v>
      </c>
      <c r="U181" s="1">
        <v>1044</v>
      </c>
      <c r="V181" s="1">
        <v>4.03</v>
      </c>
      <c r="W181" s="1">
        <v>112.26</v>
      </c>
      <c r="X181" s="1">
        <v>112.26</v>
      </c>
      <c r="Y181" s="1">
        <v>286</v>
      </c>
      <c r="Z181" s="1">
        <v>1037</v>
      </c>
      <c r="AA181" s="1">
        <v>3.63</v>
      </c>
      <c r="AB181" s="1">
        <v>111.51</v>
      </c>
      <c r="AC181" s="1">
        <v>111.51</v>
      </c>
      <c r="AD181" s="1">
        <v>265</v>
      </c>
      <c r="AE181" s="1">
        <v>968</v>
      </c>
      <c r="AF181" s="1">
        <v>3.65</v>
      </c>
      <c r="AG181" s="1">
        <v>115.24</v>
      </c>
      <c r="AH181" s="1">
        <v>115.24</v>
      </c>
      <c r="AI181" s="1">
        <v>253</v>
      </c>
      <c r="AJ181" s="1">
        <v>919</v>
      </c>
      <c r="AK181" s="1">
        <v>3.63</v>
      </c>
      <c r="AL181" s="1">
        <v>98.82</v>
      </c>
      <c r="AM181" s="1">
        <v>98.82</v>
      </c>
      <c r="AN181" s="1">
        <v>82</v>
      </c>
      <c r="AO181" s="1">
        <v>310</v>
      </c>
      <c r="AP181" s="1">
        <v>3.78</v>
      </c>
      <c r="AQ181" s="1">
        <v>34.44</v>
      </c>
      <c r="AR181" s="1">
        <v>34.44</v>
      </c>
      <c r="AT181" s="262">
        <f t="shared" si="13"/>
        <v>1565</v>
      </c>
      <c r="AU181" s="262">
        <f t="shared" si="13"/>
        <v>5702</v>
      </c>
      <c r="AV181" s="263">
        <f t="shared" si="14"/>
        <v>570200</v>
      </c>
      <c r="AW181" s="263">
        <f t="shared" si="15"/>
        <v>5490</v>
      </c>
      <c r="AX181" s="268">
        <f t="shared" si="16"/>
        <v>103.8615664845173</v>
      </c>
      <c r="AY181" s="264">
        <f t="shared" si="17"/>
        <v>104.58</v>
      </c>
    </row>
    <row r="182" spans="1:51">
      <c r="A182" s="1" t="str">
        <f t="shared" si="12"/>
        <v>10721</v>
      </c>
      <c r="B182" s="1" t="s">
        <v>3184</v>
      </c>
      <c r="C182" s="255">
        <v>480</v>
      </c>
      <c r="D182" s="255">
        <v>480</v>
      </c>
      <c r="E182" s="256">
        <v>15956</v>
      </c>
      <c r="F182" s="256">
        <v>64419</v>
      </c>
      <c r="G182" s="255">
        <v>4.04</v>
      </c>
      <c r="H182" s="255">
        <v>36.770000000000003</v>
      </c>
      <c r="I182" s="255">
        <v>36.770000000000003</v>
      </c>
      <c r="J182" s="1">
        <v>3047</v>
      </c>
      <c r="K182" s="1">
        <v>12617</v>
      </c>
      <c r="L182" s="1">
        <v>4.1399999999999997</v>
      </c>
      <c r="M182" s="1">
        <v>84.79</v>
      </c>
      <c r="N182" s="1">
        <v>84.79</v>
      </c>
      <c r="O182" s="1">
        <v>2587</v>
      </c>
      <c r="P182" s="1">
        <v>10331</v>
      </c>
      <c r="Q182" s="1">
        <v>3.99</v>
      </c>
      <c r="R182" s="1">
        <v>71.739999999999995</v>
      </c>
      <c r="S182" s="1">
        <v>71.739999999999995</v>
      </c>
      <c r="T182" s="1">
        <v>3120</v>
      </c>
      <c r="U182" s="1">
        <v>12184</v>
      </c>
      <c r="V182" s="1">
        <v>3.91</v>
      </c>
      <c r="W182" s="1">
        <v>81.88</v>
      </c>
      <c r="X182" s="1">
        <v>81.88</v>
      </c>
      <c r="Y182" s="1">
        <v>2684</v>
      </c>
      <c r="Z182" s="1">
        <v>10779</v>
      </c>
      <c r="AA182" s="1">
        <v>4.0199999999999996</v>
      </c>
      <c r="AB182" s="1">
        <v>72.44</v>
      </c>
      <c r="AC182" s="1">
        <v>72.44</v>
      </c>
      <c r="AD182" s="1">
        <v>1339</v>
      </c>
      <c r="AE182" s="1">
        <v>5224</v>
      </c>
      <c r="AF182" s="1">
        <v>3.9</v>
      </c>
      <c r="AG182" s="1">
        <v>38.869999999999997</v>
      </c>
      <c r="AH182" s="1">
        <v>38.869999999999997</v>
      </c>
      <c r="AI182" s="1">
        <v>2433</v>
      </c>
      <c r="AJ182" s="1">
        <v>9836</v>
      </c>
      <c r="AK182" s="1">
        <v>4.04</v>
      </c>
      <c r="AL182" s="1">
        <v>66.099999999999994</v>
      </c>
      <c r="AM182" s="1">
        <v>66.099999999999994</v>
      </c>
      <c r="AN182" s="1">
        <v>746</v>
      </c>
      <c r="AO182" s="1">
        <v>3448</v>
      </c>
      <c r="AP182" s="1">
        <v>4.62</v>
      </c>
      <c r="AQ182" s="1">
        <v>23.94</v>
      </c>
      <c r="AR182" s="1">
        <v>23.94</v>
      </c>
      <c r="AT182" s="262">
        <f t="shared" si="13"/>
        <v>15210</v>
      </c>
      <c r="AU182" s="262">
        <f t="shared" si="13"/>
        <v>60971</v>
      </c>
      <c r="AV182" s="263">
        <f t="shared" si="14"/>
        <v>6097100</v>
      </c>
      <c r="AW182" s="263">
        <f t="shared" si="15"/>
        <v>87840</v>
      </c>
      <c r="AX182" s="268">
        <f t="shared" si="16"/>
        <v>69.411429872495447</v>
      </c>
      <c r="AY182" s="264">
        <f t="shared" si="17"/>
        <v>69.303333333333342</v>
      </c>
    </row>
    <row r="183" spans="1:51">
      <c r="A183" s="1" t="str">
        <f t="shared" si="12"/>
        <v>11228</v>
      </c>
      <c r="B183" s="1" t="s">
        <v>3185</v>
      </c>
      <c r="C183" s="255">
        <v>10</v>
      </c>
      <c r="D183" s="255">
        <v>10</v>
      </c>
      <c r="E183" s="256">
        <v>454</v>
      </c>
      <c r="F183" s="256">
        <v>2282</v>
      </c>
      <c r="G183" s="255">
        <v>5.03</v>
      </c>
      <c r="H183" s="255">
        <v>62.52</v>
      </c>
      <c r="I183" s="255">
        <v>62.52</v>
      </c>
      <c r="J183" s="1">
        <v>77</v>
      </c>
      <c r="K183" s="1">
        <v>384</v>
      </c>
      <c r="L183" s="1">
        <v>4.99</v>
      </c>
      <c r="M183" s="1">
        <v>123.87</v>
      </c>
      <c r="N183" s="1">
        <v>123.87</v>
      </c>
      <c r="O183" s="1">
        <v>68</v>
      </c>
      <c r="P183" s="1">
        <v>324</v>
      </c>
      <c r="Q183" s="1">
        <v>4.76</v>
      </c>
      <c r="R183" s="1">
        <v>108</v>
      </c>
      <c r="S183" s="1">
        <v>108</v>
      </c>
      <c r="T183" s="1">
        <v>81</v>
      </c>
      <c r="U183" s="1">
        <v>345</v>
      </c>
      <c r="V183" s="1">
        <v>4.26</v>
      </c>
      <c r="W183" s="1">
        <v>111.29</v>
      </c>
      <c r="X183" s="1">
        <v>111.29</v>
      </c>
      <c r="Y183" s="1">
        <v>82</v>
      </c>
      <c r="Z183" s="1">
        <v>443</v>
      </c>
      <c r="AA183" s="1">
        <v>5.4</v>
      </c>
      <c r="AB183" s="1">
        <v>142.9</v>
      </c>
      <c r="AC183" s="1">
        <v>142.9</v>
      </c>
      <c r="AD183" s="1">
        <v>69</v>
      </c>
      <c r="AE183" s="1">
        <v>367</v>
      </c>
      <c r="AF183" s="1">
        <v>5.32</v>
      </c>
      <c r="AG183" s="1">
        <v>131.07</v>
      </c>
      <c r="AH183" s="1">
        <v>131.07</v>
      </c>
      <c r="AI183" s="1">
        <v>68</v>
      </c>
      <c r="AJ183" s="1">
        <v>386</v>
      </c>
      <c r="AK183" s="1">
        <v>5.68</v>
      </c>
      <c r="AL183" s="1">
        <v>124.52</v>
      </c>
      <c r="AM183" s="1">
        <v>124.52</v>
      </c>
      <c r="AN183" s="1">
        <v>9</v>
      </c>
      <c r="AO183" s="1">
        <v>33</v>
      </c>
      <c r="AP183" s="1">
        <v>3.67</v>
      </c>
      <c r="AQ183" s="1">
        <v>11</v>
      </c>
      <c r="AR183" s="1">
        <v>11</v>
      </c>
      <c r="AT183" s="262">
        <f t="shared" si="13"/>
        <v>445</v>
      </c>
      <c r="AU183" s="262">
        <f t="shared" si="13"/>
        <v>2249</v>
      </c>
      <c r="AV183" s="263">
        <f t="shared" si="14"/>
        <v>224900</v>
      </c>
      <c r="AW183" s="263">
        <f t="shared" si="15"/>
        <v>1830</v>
      </c>
      <c r="AX183" s="268">
        <f t="shared" si="16"/>
        <v>122.89617486338798</v>
      </c>
      <c r="AY183" s="264">
        <f t="shared" si="17"/>
        <v>123.60833333333335</v>
      </c>
    </row>
    <row r="184" spans="1:51">
      <c r="A184" s="1" t="str">
        <f t="shared" si="12"/>
        <v>11229</v>
      </c>
      <c r="B184" s="1" t="s">
        <v>3186</v>
      </c>
      <c r="C184" s="255">
        <v>40</v>
      </c>
      <c r="D184" s="255">
        <v>40</v>
      </c>
      <c r="E184" s="256">
        <v>1769</v>
      </c>
      <c r="F184" s="256">
        <v>6254</v>
      </c>
      <c r="G184" s="255">
        <v>3.54</v>
      </c>
      <c r="H184" s="255">
        <v>42.84</v>
      </c>
      <c r="I184" s="255">
        <v>42.84</v>
      </c>
      <c r="J184" s="1">
        <v>331</v>
      </c>
      <c r="K184" s="1">
        <v>1061</v>
      </c>
      <c r="L184" s="1">
        <v>3.21</v>
      </c>
      <c r="M184" s="1">
        <v>85.56</v>
      </c>
      <c r="N184" s="1">
        <v>85.56</v>
      </c>
      <c r="O184" s="1">
        <v>287</v>
      </c>
      <c r="P184" s="1">
        <v>1049</v>
      </c>
      <c r="Q184" s="1">
        <v>3.66</v>
      </c>
      <c r="R184" s="1">
        <v>87.42</v>
      </c>
      <c r="S184" s="1">
        <v>87.42</v>
      </c>
      <c r="T184" s="1">
        <v>302</v>
      </c>
      <c r="U184" s="1">
        <v>1116</v>
      </c>
      <c r="V184" s="1">
        <v>3.7</v>
      </c>
      <c r="W184" s="1">
        <v>90</v>
      </c>
      <c r="X184" s="1">
        <v>90</v>
      </c>
      <c r="Y184" s="1">
        <v>321</v>
      </c>
      <c r="Z184" s="1">
        <v>1048</v>
      </c>
      <c r="AA184" s="1">
        <v>3.26</v>
      </c>
      <c r="AB184" s="1">
        <v>84.52</v>
      </c>
      <c r="AC184" s="1">
        <v>84.52</v>
      </c>
      <c r="AD184" s="1">
        <v>284</v>
      </c>
      <c r="AE184" s="1">
        <v>1093</v>
      </c>
      <c r="AF184" s="1">
        <v>3.85</v>
      </c>
      <c r="AG184" s="1">
        <v>97.59</v>
      </c>
      <c r="AH184" s="1">
        <v>97.59</v>
      </c>
      <c r="AI184" s="1">
        <v>244</v>
      </c>
      <c r="AJ184" s="1">
        <v>887</v>
      </c>
      <c r="AK184" s="1">
        <v>3.64</v>
      </c>
      <c r="AL184" s="1">
        <v>71.53</v>
      </c>
      <c r="AM184" s="1">
        <v>71.53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T184" s="262">
        <f t="shared" si="13"/>
        <v>1769</v>
      </c>
      <c r="AU184" s="262">
        <f t="shared" si="13"/>
        <v>6254</v>
      </c>
      <c r="AV184" s="263">
        <f t="shared" si="14"/>
        <v>625400</v>
      </c>
      <c r="AW184" s="263">
        <f t="shared" si="15"/>
        <v>7320</v>
      </c>
      <c r="AX184" s="268">
        <f t="shared" si="16"/>
        <v>85.437158469945359</v>
      </c>
      <c r="AY184" s="264">
        <f t="shared" si="17"/>
        <v>86.103333333333339</v>
      </c>
    </row>
    <row r="185" spans="1:51">
      <c r="A185" s="1" t="str">
        <f t="shared" si="12"/>
        <v>11230</v>
      </c>
      <c r="B185" s="1" t="s">
        <v>3187</v>
      </c>
      <c r="C185" s="255">
        <v>76</v>
      </c>
      <c r="D185" s="255">
        <v>76</v>
      </c>
      <c r="E185" s="256">
        <v>3644</v>
      </c>
      <c r="F185" s="256">
        <v>10327</v>
      </c>
      <c r="G185" s="255">
        <v>2.83</v>
      </c>
      <c r="H185" s="255">
        <v>37.229999999999997</v>
      </c>
      <c r="I185" s="255">
        <v>37.229999999999997</v>
      </c>
      <c r="J185" s="1">
        <v>635</v>
      </c>
      <c r="K185" s="1">
        <v>1747</v>
      </c>
      <c r="L185" s="1">
        <v>2.75</v>
      </c>
      <c r="M185" s="1">
        <v>74.150000000000006</v>
      </c>
      <c r="N185" s="1">
        <v>74.150000000000006</v>
      </c>
      <c r="O185" s="1">
        <v>559</v>
      </c>
      <c r="P185" s="1">
        <v>1573</v>
      </c>
      <c r="Q185" s="1">
        <v>2.81</v>
      </c>
      <c r="R185" s="1">
        <v>68.989999999999995</v>
      </c>
      <c r="S185" s="1">
        <v>68.989999999999995</v>
      </c>
      <c r="T185" s="1">
        <v>576</v>
      </c>
      <c r="U185" s="1">
        <v>1517</v>
      </c>
      <c r="V185" s="1">
        <v>2.63</v>
      </c>
      <c r="W185" s="1">
        <v>64.39</v>
      </c>
      <c r="X185" s="1">
        <v>64.39</v>
      </c>
      <c r="Y185" s="1">
        <v>653</v>
      </c>
      <c r="Z185" s="1">
        <v>1850</v>
      </c>
      <c r="AA185" s="1">
        <v>2.83</v>
      </c>
      <c r="AB185" s="1">
        <v>78.52</v>
      </c>
      <c r="AC185" s="1">
        <v>78.52</v>
      </c>
      <c r="AD185" s="1">
        <v>599</v>
      </c>
      <c r="AE185" s="1">
        <v>1778</v>
      </c>
      <c r="AF185" s="1">
        <v>2.97</v>
      </c>
      <c r="AG185" s="1">
        <v>83.55</v>
      </c>
      <c r="AH185" s="1">
        <v>83.55</v>
      </c>
      <c r="AI185" s="1">
        <v>582</v>
      </c>
      <c r="AJ185" s="1">
        <v>1738</v>
      </c>
      <c r="AK185" s="1">
        <v>2.99</v>
      </c>
      <c r="AL185" s="1">
        <v>73.77</v>
      </c>
      <c r="AM185" s="1">
        <v>73.77</v>
      </c>
      <c r="AN185" s="1">
        <v>40</v>
      </c>
      <c r="AO185" s="1">
        <v>124</v>
      </c>
      <c r="AP185" s="1">
        <v>3.1</v>
      </c>
      <c r="AQ185" s="1">
        <v>5.44</v>
      </c>
      <c r="AR185" s="1">
        <v>5.44</v>
      </c>
      <c r="AT185" s="262">
        <f t="shared" si="13"/>
        <v>3604</v>
      </c>
      <c r="AU185" s="262">
        <f t="shared" si="13"/>
        <v>10203</v>
      </c>
      <c r="AV185" s="263">
        <f t="shared" si="14"/>
        <v>1020300</v>
      </c>
      <c r="AW185" s="263">
        <f t="shared" si="15"/>
        <v>13908</v>
      </c>
      <c r="AX185" s="268">
        <f t="shared" si="16"/>
        <v>73.360655737704917</v>
      </c>
      <c r="AY185" s="264">
        <f t="shared" si="17"/>
        <v>73.894999999999996</v>
      </c>
    </row>
    <row r="186" spans="1:51">
      <c r="A186" s="1" t="str">
        <f t="shared" si="12"/>
        <v>11231</v>
      </c>
      <c r="B186" s="1" t="s">
        <v>3188</v>
      </c>
      <c r="C186" s="255">
        <v>98</v>
      </c>
      <c r="D186" s="255">
        <v>98</v>
      </c>
      <c r="E186" s="256">
        <v>2505</v>
      </c>
      <c r="F186" s="256">
        <v>8271</v>
      </c>
      <c r="G186" s="255">
        <v>3.3</v>
      </c>
      <c r="H186" s="255">
        <v>23.12</v>
      </c>
      <c r="I186" s="255">
        <v>23.12</v>
      </c>
      <c r="J186" s="1">
        <v>810</v>
      </c>
      <c r="K186" s="1">
        <v>2678</v>
      </c>
      <c r="L186" s="1">
        <v>3.31</v>
      </c>
      <c r="M186" s="1">
        <v>88.15</v>
      </c>
      <c r="N186" s="1">
        <v>88.15</v>
      </c>
      <c r="O186" s="1">
        <v>773</v>
      </c>
      <c r="P186" s="1">
        <v>2555</v>
      </c>
      <c r="Q186" s="1">
        <v>3.31</v>
      </c>
      <c r="R186" s="1">
        <v>86.9</v>
      </c>
      <c r="S186" s="1">
        <v>86.9</v>
      </c>
      <c r="T186" s="1">
        <v>345</v>
      </c>
      <c r="U186" s="1">
        <v>1081</v>
      </c>
      <c r="V186" s="1">
        <v>3.13</v>
      </c>
      <c r="W186" s="1">
        <v>35.58</v>
      </c>
      <c r="X186" s="1">
        <v>35.58</v>
      </c>
      <c r="Y186" s="1">
        <v>149</v>
      </c>
      <c r="Z186" s="1">
        <v>524</v>
      </c>
      <c r="AA186" s="1">
        <v>3.52</v>
      </c>
      <c r="AB186" s="1">
        <v>17.25</v>
      </c>
      <c r="AC186" s="1">
        <v>17.25</v>
      </c>
      <c r="AD186" s="1">
        <v>409</v>
      </c>
      <c r="AE186" s="1">
        <v>1357</v>
      </c>
      <c r="AF186" s="1">
        <v>3.32</v>
      </c>
      <c r="AG186" s="1">
        <v>49.45</v>
      </c>
      <c r="AH186" s="1">
        <v>49.45</v>
      </c>
      <c r="AI186" s="1">
        <v>19</v>
      </c>
      <c r="AJ186" s="1">
        <v>76</v>
      </c>
      <c r="AK186" s="1">
        <v>4</v>
      </c>
      <c r="AL186" s="1">
        <v>2.5</v>
      </c>
      <c r="AM186" s="1">
        <v>2.5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T186" s="262">
        <f t="shared" si="13"/>
        <v>2505</v>
      </c>
      <c r="AU186" s="262">
        <f t="shared" si="13"/>
        <v>8271</v>
      </c>
      <c r="AV186" s="263">
        <f t="shared" si="14"/>
        <v>827100</v>
      </c>
      <c r="AW186" s="263">
        <f t="shared" si="15"/>
        <v>17934</v>
      </c>
      <c r="AX186" s="268">
        <f t="shared" si="16"/>
        <v>46.11910337905654</v>
      </c>
      <c r="AY186" s="264">
        <f t="shared" si="17"/>
        <v>46.638333333333328</v>
      </c>
    </row>
    <row r="187" spans="1:51">
      <c r="A187" s="1" t="str">
        <f t="shared" si="12"/>
        <v>11232</v>
      </c>
      <c r="B187" s="1" t="s">
        <v>3189</v>
      </c>
      <c r="C187" s="255">
        <v>118</v>
      </c>
      <c r="D187" s="255">
        <v>118</v>
      </c>
      <c r="E187" s="256">
        <v>4377</v>
      </c>
      <c r="F187" s="256">
        <v>12512</v>
      </c>
      <c r="G187" s="255">
        <v>2.86</v>
      </c>
      <c r="H187" s="255">
        <v>29.05</v>
      </c>
      <c r="I187" s="255">
        <v>29.05</v>
      </c>
      <c r="J187" s="1">
        <v>651</v>
      </c>
      <c r="K187" s="1">
        <v>2081</v>
      </c>
      <c r="L187" s="1">
        <v>3.2</v>
      </c>
      <c r="M187" s="1">
        <v>56.89</v>
      </c>
      <c r="N187" s="1">
        <v>56.89</v>
      </c>
      <c r="O187" s="1">
        <v>676</v>
      </c>
      <c r="P187" s="1">
        <v>1902</v>
      </c>
      <c r="Q187" s="1">
        <v>2.81</v>
      </c>
      <c r="R187" s="1">
        <v>53.73</v>
      </c>
      <c r="S187" s="1">
        <v>53.73</v>
      </c>
      <c r="T187" s="1">
        <v>748</v>
      </c>
      <c r="U187" s="1">
        <v>2034</v>
      </c>
      <c r="V187" s="1">
        <v>2.72</v>
      </c>
      <c r="W187" s="1">
        <v>55.6</v>
      </c>
      <c r="X187" s="1">
        <v>55.6</v>
      </c>
      <c r="Y187" s="1">
        <v>794</v>
      </c>
      <c r="Z187" s="1">
        <v>2277</v>
      </c>
      <c r="AA187" s="1">
        <v>2.87</v>
      </c>
      <c r="AB187" s="1">
        <v>62.25</v>
      </c>
      <c r="AC187" s="1">
        <v>62.25</v>
      </c>
      <c r="AD187" s="1">
        <v>779</v>
      </c>
      <c r="AE187" s="1">
        <v>2182</v>
      </c>
      <c r="AF187" s="1">
        <v>2.8</v>
      </c>
      <c r="AG187" s="1">
        <v>66.040000000000006</v>
      </c>
      <c r="AH187" s="1">
        <v>66.040000000000006</v>
      </c>
      <c r="AI187" s="1">
        <v>703</v>
      </c>
      <c r="AJ187" s="1">
        <v>1944</v>
      </c>
      <c r="AK187" s="1">
        <v>2.77</v>
      </c>
      <c r="AL187" s="1">
        <v>53.14</v>
      </c>
      <c r="AM187" s="1">
        <v>53.14</v>
      </c>
      <c r="AN187" s="1">
        <v>26</v>
      </c>
      <c r="AO187" s="1">
        <v>92</v>
      </c>
      <c r="AP187" s="1">
        <v>3.54</v>
      </c>
      <c r="AQ187" s="1">
        <v>2.6</v>
      </c>
      <c r="AR187" s="1">
        <v>2.6</v>
      </c>
      <c r="AT187" s="262">
        <f t="shared" si="13"/>
        <v>4351</v>
      </c>
      <c r="AU187" s="262">
        <f t="shared" si="13"/>
        <v>12420</v>
      </c>
      <c r="AV187" s="263">
        <f t="shared" si="14"/>
        <v>1242000</v>
      </c>
      <c r="AW187" s="263">
        <f t="shared" si="15"/>
        <v>21594</v>
      </c>
      <c r="AX187" s="268">
        <f t="shared" si="16"/>
        <v>57.515976660183384</v>
      </c>
      <c r="AY187" s="264">
        <f t="shared" si="17"/>
        <v>57.941666666666663</v>
      </c>
    </row>
    <row r="188" spans="1:51">
      <c r="A188" s="1" t="str">
        <f t="shared" si="12"/>
        <v>11233</v>
      </c>
      <c r="B188" s="1" t="s">
        <v>3190</v>
      </c>
      <c r="C188" s="255">
        <v>65</v>
      </c>
      <c r="D188" s="255">
        <v>65</v>
      </c>
      <c r="E188" s="256">
        <v>2445</v>
      </c>
      <c r="F188" s="256">
        <v>8667</v>
      </c>
      <c r="G188" s="255">
        <v>3.54</v>
      </c>
      <c r="H188" s="255">
        <v>36.53</v>
      </c>
      <c r="I188" s="255">
        <v>36.53</v>
      </c>
      <c r="J188" s="1">
        <v>375</v>
      </c>
      <c r="K188" s="1">
        <v>1376</v>
      </c>
      <c r="L188" s="1">
        <v>3.67</v>
      </c>
      <c r="M188" s="1">
        <v>68.290000000000006</v>
      </c>
      <c r="N188" s="1">
        <v>68.290000000000006</v>
      </c>
      <c r="O188" s="1">
        <v>384</v>
      </c>
      <c r="P188" s="1">
        <v>1309</v>
      </c>
      <c r="Q188" s="1">
        <v>3.41</v>
      </c>
      <c r="R188" s="1">
        <v>67.13</v>
      </c>
      <c r="S188" s="1">
        <v>67.13</v>
      </c>
      <c r="T188" s="1">
        <v>473</v>
      </c>
      <c r="U188" s="1">
        <v>1582</v>
      </c>
      <c r="V188" s="1">
        <v>3.34</v>
      </c>
      <c r="W188" s="1">
        <v>78.510000000000005</v>
      </c>
      <c r="X188" s="1">
        <v>78.510000000000005</v>
      </c>
      <c r="Y188" s="1">
        <v>450</v>
      </c>
      <c r="Z188" s="1">
        <v>1609</v>
      </c>
      <c r="AA188" s="1">
        <v>3.58</v>
      </c>
      <c r="AB188" s="1">
        <v>79.849999999999994</v>
      </c>
      <c r="AC188" s="1">
        <v>79.849999999999994</v>
      </c>
      <c r="AD188" s="1">
        <v>322</v>
      </c>
      <c r="AE188" s="1">
        <v>1266</v>
      </c>
      <c r="AF188" s="1">
        <v>3.93</v>
      </c>
      <c r="AG188" s="1">
        <v>69.56</v>
      </c>
      <c r="AH188" s="1">
        <v>69.56</v>
      </c>
      <c r="AI188" s="1">
        <v>318</v>
      </c>
      <c r="AJ188" s="1">
        <v>1081</v>
      </c>
      <c r="AK188" s="1">
        <v>3.4</v>
      </c>
      <c r="AL188" s="1">
        <v>53.65</v>
      </c>
      <c r="AM188" s="1">
        <v>53.65</v>
      </c>
      <c r="AN188" s="1">
        <v>123</v>
      </c>
      <c r="AO188" s="1">
        <v>444</v>
      </c>
      <c r="AP188" s="1">
        <v>3.61</v>
      </c>
      <c r="AQ188" s="1">
        <v>22.77</v>
      </c>
      <c r="AR188" s="1">
        <v>22.77</v>
      </c>
      <c r="AT188" s="262">
        <f t="shared" si="13"/>
        <v>2322</v>
      </c>
      <c r="AU188" s="262">
        <f t="shared" si="13"/>
        <v>8223</v>
      </c>
      <c r="AV188" s="263">
        <f t="shared" si="14"/>
        <v>822300</v>
      </c>
      <c r="AW188" s="263">
        <f t="shared" si="15"/>
        <v>11895</v>
      </c>
      <c r="AX188" s="268">
        <f t="shared" si="16"/>
        <v>69.129886506935691</v>
      </c>
      <c r="AY188" s="264">
        <f t="shared" si="17"/>
        <v>69.498333333333321</v>
      </c>
    </row>
    <row r="189" spans="1:51">
      <c r="A189" s="1" t="str">
        <f t="shared" si="12"/>
        <v>11234</v>
      </c>
      <c r="B189" s="1" t="s">
        <v>3191</v>
      </c>
      <c r="C189" s="255">
        <v>34</v>
      </c>
      <c r="D189" s="255">
        <v>34</v>
      </c>
      <c r="E189" s="256">
        <v>1490</v>
      </c>
      <c r="F189" s="256">
        <v>4389</v>
      </c>
      <c r="G189" s="255">
        <v>2.95</v>
      </c>
      <c r="H189" s="255">
        <v>35.369999999999997</v>
      </c>
      <c r="I189" s="255">
        <v>35.369999999999997</v>
      </c>
      <c r="J189" s="1">
        <v>283</v>
      </c>
      <c r="K189" s="1">
        <v>791</v>
      </c>
      <c r="L189" s="1">
        <v>2.8</v>
      </c>
      <c r="M189" s="1">
        <v>75.05</v>
      </c>
      <c r="N189" s="1">
        <v>75.05</v>
      </c>
      <c r="O189" s="1">
        <v>211</v>
      </c>
      <c r="P189" s="1">
        <v>616</v>
      </c>
      <c r="Q189" s="1">
        <v>2.92</v>
      </c>
      <c r="R189" s="1">
        <v>60.39</v>
      </c>
      <c r="S189" s="1">
        <v>60.39</v>
      </c>
      <c r="T189" s="1">
        <v>234</v>
      </c>
      <c r="U189" s="1">
        <v>670</v>
      </c>
      <c r="V189" s="1">
        <v>2.86</v>
      </c>
      <c r="W189" s="1">
        <v>63.57</v>
      </c>
      <c r="X189" s="1">
        <v>63.57</v>
      </c>
      <c r="Y189" s="1">
        <v>257</v>
      </c>
      <c r="Z189" s="1">
        <v>806</v>
      </c>
      <c r="AA189" s="1">
        <v>3.14</v>
      </c>
      <c r="AB189" s="1">
        <v>76.47</v>
      </c>
      <c r="AC189" s="1">
        <v>76.47</v>
      </c>
      <c r="AD189" s="1">
        <v>196</v>
      </c>
      <c r="AE189" s="1">
        <v>600</v>
      </c>
      <c r="AF189" s="1">
        <v>3.06</v>
      </c>
      <c r="AG189" s="1">
        <v>63.03</v>
      </c>
      <c r="AH189" s="1">
        <v>63.03</v>
      </c>
      <c r="AI189" s="1">
        <v>228</v>
      </c>
      <c r="AJ189" s="1">
        <v>668</v>
      </c>
      <c r="AK189" s="1">
        <v>2.93</v>
      </c>
      <c r="AL189" s="1">
        <v>63.38</v>
      </c>
      <c r="AM189" s="1">
        <v>63.38</v>
      </c>
      <c r="AN189" s="1">
        <v>81</v>
      </c>
      <c r="AO189" s="1">
        <v>238</v>
      </c>
      <c r="AP189" s="1">
        <v>2.94</v>
      </c>
      <c r="AQ189" s="1">
        <v>23.33</v>
      </c>
      <c r="AR189" s="1">
        <v>23.33</v>
      </c>
      <c r="AT189" s="262">
        <f t="shared" si="13"/>
        <v>1409</v>
      </c>
      <c r="AU189" s="262">
        <f t="shared" si="13"/>
        <v>4151</v>
      </c>
      <c r="AV189" s="263">
        <f t="shared" si="14"/>
        <v>415100</v>
      </c>
      <c r="AW189" s="263">
        <f t="shared" si="15"/>
        <v>6222</v>
      </c>
      <c r="AX189" s="268">
        <f t="shared" si="16"/>
        <v>66.714882674381229</v>
      </c>
      <c r="AY189" s="264">
        <f t="shared" si="17"/>
        <v>66.981666666666669</v>
      </c>
    </row>
    <row r="190" spans="1:51">
      <c r="A190" s="1" t="str">
        <f t="shared" si="12"/>
        <v>11235</v>
      </c>
      <c r="B190" s="1" t="s">
        <v>3192</v>
      </c>
      <c r="C190" s="255">
        <v>39</v>
      </c>
      <c r="D190" s="255">
        <v>39</v>
      </c>
      <c r="E190" s="256">
        <v>1690</v>
      </c>
      <c r="F190" s="256">
        <v>4147</v>
      </c>
      <c r="G190" s="255">
        <v>2.4500000000000002</v>
      </c>
      <c r="H190" s="255">
        <v>29.13</v>
      </c>
      <c r="I190" s="255">
        <v>29.13</v>
      </c>
      <c r="J190" s="1">
        <v>280</v>
      </c>
      <c r="K190" s="1">
        <v>722</v>
      </c>
      <c r="L190" s="1">
        <v>2.58</v>
      </c>
      <c r="M190" s="1">
        <v>59.72</v>
      </c>
      <c r="N190" s="1">
        <v>59.72</v>
      </c>
      <c r="O190" s="1">
        <v>236</v>
      </c>
      <c r="P190" s="1">
        <v>552</v>
      </c>
      <c r="Q190" s="1">
        <v>2.34</v>
      </c>
      <c r="R190" s="1">
        <v>47.18</v>
      </c>
      <c r="S190" s="1">
        <v>47.18</v>
      </c>
      <c r="T190" s="1">
        <v>261</v>
      </c>
      <c r="U190" s="1">
        <v>631</v>
      </c>
      <c r="V190" s="1">
        <v>2.42</v>
      </c>
      <c r="W190" s="1">
        <v>52.19</v>
      </c>
      <c r="X190" s="1">
        <v>52.19</v>
      </c>
      <c r="Y190" s="1">
        <v>286</v>
      </c>
      <c r="Z190" s="1">
        <v>634</v>
      </c>
      <c r="AA190" s="1">
        <v>2.2200000000000002</v>
      </c>
      <c r="AB190" s="1">
        <v>52.44</v>
      </c>
      <c r="AC190" s="1">
        <v>52.44</v>
      </c>
      <c r="AD190" s="1">
        <v>275</v>
      </c>
      <c r="AE190" s="1">
        <v>707</v>
      </c>
      <c r="AF190" s="1">
        <v>2.57</v>
      </c>
      <c r="AG190" s="1">
        <v>64.739999999999995</v>
      </c>
      <c r="AH190" s="1">
        <v>64.739999999999995</v>
      </c>
      <c r="AI190" s="1">
        <v>240</v>
      </c>
      <c r="AJ190" s="1">
        <v>601</v>
      </c>
      <c r="AK190" s="1">
        <v>2.5</v>
      </c>
      <c r="AL190" s="1">
        <v>49.71</v>
      </c>
      <c r="AM190" s="1">
        <v>49.71</v>
      </c>
      <c r="AN190" s="1">
        <v>112</v>
      </c>
      <c r="AO190" s="1">
        <v>300</v>
      </c>
      <c r="AP190" s="1">
        <v>2.68</v>
      </c>
      <c r="AQ190" s="1">
        <v>25.64</v>
      </c>
      <c r="AR190" s="1">
        <v>25.64</v>
      </c>
      <c r="AT190" s="262">
        <f t="shared" si="13"/>
        <v>1578</v>
      </c>
      <c r="AU190" s="262">
        <f t="shared" si="13"/>
        <v>3847</v>
      </c>
      <c r="AV190" s="263">
        <f t="shared" si="14"/>
        <v>384700</v>
      </c>
      <c r="AW190" s="263">
        <f t="shared" si="15"/>
        <v>7137</v>
      </c>
      <c r="AX190" s="268">
        <f t="shared" si="16"/>
        <v>53.902199803839146</v>
      </c>
      <c r="AY190" s="264">
        <f t="shared" si="17"/>
        <v>54.329999999999991</v>
      </c>
    </row>
    <row r="191" spans="1:51">
      <c r="A191" s="1" t="str">
        <f t="shared" si="12"/>
        <v>11236</v>
      </c>
      <c r="B191" s="1" t="s">
        <v>3193</v>
      </c>
      <c r="C191" s="255">
        <v>35</v>
      </c>
      <c r="D191" s="255">
        <v>35</v>
      </c>
      <c r="E191" s="256">
        <v>1001</v>
      </c>
      <c r="F191" s="256">
        <v>3393</v>
      </c>
      <c r="G191" s="255">
        <v>3.39</v>
      </c>
      <c r="H191" s="255">
        <v>26.56</v>
      </c>
      <c r="I191" s="255">
        <v>26.56</v>
      </c>
      <c r="J191" s="1">
        <v>208</v>
      </c>
      <c r="K191" s="1">
        <v>654</v>
      </c>
      <c r="L191" s="1">
        <v>3.14</v>
      </c>
      <c r="M191" s="1">
        <v>60.28</v>
      </c>
      <c r="N191" s="1">
        <v>60.28</v>
      </c>
      <c r="O191" s="1">
        <v>141</v>
      </c>
      <c r="P191" s="1">
        <v>479</v>
      </c>
      <c r="Q191" s="1">
        <v>3.4</v>
      </c>
      <c r="R191" s="1">
        <v>45.62</v>
      </c>
      <c r="S191" s="1">
        <v>45.62</v>
      </c>
      <c r="T191" s="1">
        <v>177</v>
      </c>
      <c r="U191" s="1">
        <v>564</v>
      </c>
      <c r="V191" s="1">
        <v>3.19</v>
      </c>
      <c r="W191" s="1">
        <v>51.98</v>
      </c>
      <c r="X191" s="1">
        <v>51.98</v>
      </c>
      <c r="Y191" s="1">
        <v>176</v>
      </c>
      <c r="Z191" s="1">
        <v>587</v>
      </c>
      <c r="AA191" s="1">
        <v>3.34</v>
      </c>
      <c r="AB191" s="1">
        <v>54.1</v>
      </c>
      <c r="AC191" s="1">
        <v>54.1</v>
      </c>
      <c r="AD191" s="1">
        <v>122</v>
      </c>
      <c r="AE191" s="1">
        <v>434</v>
      </c>
      <c r="AF191" s="1">
        <v>3.56</v>
      </c>
      <c r="AG191" s="1">
        <v>44.29</v>
      </c>
      <c r="AH191" s="1">
        <v>44.29</v>
      </c>
      <c r="AI191" s="1">
        <v>130</v>
      </c>
      <c r="AJ191" s="1">
        <v>504</v>
      </c>
      <c r="AK191" s="1">
        <v>3.88</v>
      </c>
      <c r="AL191" s="1">
        <v>46.45</v>
      </c>
      <c r="AM191" s="1">
        <v>46.45</v>
      </c>
      <c r="AN191" s="1">
        <v>47</v>
      </c>
      <c r="AO191" s="1">
        <v>171</v>
      </c>
      <c r="AP191" s="1">
        <v>3.64</v>
      </c>
      <c r="AQ191" s="1">
        <v>16.29</v>
      </c>
      <c r="AR191" s="1">
        <v>16.29</v>
      </c>
      <c r="AT191" s="262">
        <f t="shared" si="13"/>
        <v>954</v>
      </c>
      <c r="AU191" s="262">
        <f t="shared" si="13"/>
        <v>3222</v>
      </c>
      <c r="AV191" s="263">
        <f t="shared" si="14"/>
        <v>322200</v>
      </c>
      <c r="AW191" s="263">
        <f t="shared" si="15"/>
        <v>6405</v>
      </c>
      <c r="AX191" s="268">
        <f t="shared" si="16"/>
        <v>50.304449648711945</v>
      </c>
      <c r="AY191" s="264">
        <f t="shared" si="17"/>
        <v>50.453333333333326</v>
      </c>
    </row>
    <row r="192" spans="1:51">
      <c r="A192" s="1" t="str">
        <f t="shared" si="12"/>
        <v>14135</v>
      </c>
      <c r="B192" s="1" t="s">
        <v>3194</v>
      </c>
      <c r="C192" s="255">
        <v>40</v>
      </c>
      <c r="D192" s="255">
        <v>40</v>
      </c>
      <c r="E192" s="256">
        <v>1230</v>
      </c>
      <c r="F192" s="256">
        <v>3597</v>
      </c>
      <c r="G192" s="255">
        <v>2.92</v>
      </c>
      <c r="H192" s="255">
        <v>24.64</v>
      </c>
      <c r="I192" s="255">
        <v>24.64</v>
      </c>
      <c r="J192" s="1">
        <v>245</v>
      </c>
      <c r="K192" s="1">
        <v>742</v>
      </c>
      <c r="L192" s="1">
        <v>3.03</v>
      </c>
      <c r="M192" s="1">
        <v>59.84</v>
      </c>
      <c r="N192" s="1">
        <v>59.84</v>
      </c>
      <c r="O192" s="1">
        <v>251</v>
      </c>
      <c r="P192" s="1">
        <v>698</v>
      </c>
      <c r="Q192" s="1">
        <v>2.78</v>
      </c>
      <c r="R192" s="1">
        <v>58.17</v>
      </c>
      <c r="S192" s="1">
        <v>58.17</v>
      </c>
      <c r="T192" s="1">
        <v>180</v>
      </c>
      <c r="U192" s="1">
        <v>593</v>
      </c>
      <c r="V192" s="1">
        <v>3.29</v>
      </c>
      <c r="W192" s="1">
        <v>47.82</v>
      </c>
      <c r="X192" s="1">
        <v>47.82</v>
      </c>
      <c r="Y192" s="1">
        <v>178</v>
      </c>
      <c r="Z192" s="1">
        <v>513</v>
      </c>
      <c r="AA192" s="1">
        <v>2.88</v>
      </c>
      <c r="AB192" s="1">
        <v>41.37</v>
      </c>
      <c r="AC192" s="1">
        <v>41.37</v>
      </c>
      <c r="AD192" s="1">
        <v>154</v>
      </c>
      <c r="AE192" s="1">
        <v>423</v>
      </c>
      <c r="AF192" s="1">
        <v>2.75</v>
      </c>
      <c r="AG192" s="1">
        <v>37.770000000000003</v>
      </c>
      <c r="AH192" s="1">
        <v>37.770000000000003</v>
      </c>
      <c r="AI192" s="1">
        <v>165</v>
      </c>
      <c r="AJ192" s="1">
        <v>466</v>
      </c>
      <c r="AK192" s="1">
        <v>2.82</v>
      </c>
      <c r="AL192" s="1">
        <v>37.58</v>
      </c>
      <c r="AM192" s="1">
        <v>37.58</v>
      </c>
      <c r="AN192" s="1">
        <v>57</v>
      </c>
      <c r="AO192" s="1">
        <v>162</v>
      </c>
      <c r="AP192" s="1">
        <v>2.84</v>
      </c>
      <c r="AQ192" s="1">
        <v>13.5</v>
      </c>
      <c r="AR192" s="1">
        <v>13.5</v>
      </c>
      <c r="AT192" s="262">
        <f t="shared" si="13"/>
        <v>1173</v>
      </c>
      <c r="AU192" s="262">
        <f t="shared" si="13"/>
        <v>3435</v>
      </c>
      <c r="AV192" s="263">
        <f t="shared" si="14"/>
        <v>343500</v>
      </c>
      <c r="AW192" s="263">
        <f t="shared" si="15"/>
        <v>7320</v>
      </c>
      <c r="AX192" s="268">
        <f t="shared" si="16"/>
        <v>46.92622950819672</v>
      </c>
      <c r="AY192" s="264">
        <f t="shared" si="17"/>
        <v>47.091666666666669</v>
      </c>
    </row>
    <row r="193" spans="1:51">
      <c r="A193" s="1" t="str">
        <f t="shared" si="12"/>
        <v>28010</v>
      </c>
      <c r="B193" s="1" t="s">
        <v>3195</v>
      </c>
      <c r="C193" s="255">
        <v>10</v>
      </c>
      <c r="D193" s="255">
        <v>10</v>
      </c>
      <c r="E193" s="256">
        <v>459</v>
      </c>
      <c r="F193" s="256">
        <v>1257</v>
      </c>
      <c r="G193" s="255">
        <v>2.74</v>
      </c>
      <c r="H193" s="255">
        <v>34.44</v>
      </c>
      <c r="I193" s="255">
        <v>34.44</v>
      </c>
      <c r="J193" s="1">
        <v>78</v>
      </c>
      <c r="K193" s="1">
        <v>248</v>
      </c>
      <c r="L193" s="1">
        <v>3.18</v>
      </c>
      <c r="M193" s="1">
        <v>80</v>
      </c>
      <c r="N193" s="1">
        <v>80</v>
      </c>
      <c r="O193" s="1">
        <v>63</v>
      </c>
      <c r="P193" s="1">
        <v>159</v>
      </c>
      <c r="Q193" s="1">
        <v>2.52</v>
      </c>
      <c r="R193" s="1">
        <v>53</v>
      </c>
      <c r="S193" s="1">
        <v>53</v>
      </c>
      <c r="T193" s="1">
        <v>70</v>
      </c>
      <c r="U193" s="1">
        <v>199</v>
      </c>
      <c r="V193" s="1">
        <v>2.84</v>
      </c>
      <c r="W193" s="1">
        <v>64.19</v>
      </c>
      <c r="X193" s="1">
        <v>64.19</v>
      </c>
      <c r="Y193" s="1">
        <v>85</v>
      </c>
      <c r="Z193" s="1">
        <v>204</v>
      </c>
      <c r="AA193" s="1">
        <v>2.4</v>
      </c>
      <c r="AB193" s="1">
        <v>65.81</v>
      </c>
      <c r="AC193" s="1">
        <v>65.81</v>
      </c>
      <c r="AD193" s="1">
        <v>65</v>
      </c>
      <c r="AE193" s="1">
        <v>195</v>
      </c>
      <c r="AF193" s="1">
        <v>3</v>
      </c>
      <c r="AG193" s="1">
        <v>69.64</v>
      </c>
      <c r="AH193" s="1">
        <v>69.64</v>
      </c>
      <c r="AI193" s="1">
        <v>74</v>
      </c>
      <c r="AJ193" s="1">
        <v>201</v>
      </c>
      <c r="AK193" s="1">
        <v>2.72</v>
      </c>
      <c r="AL193" s="1">
        <v>64.84</v>
      </c>
      <c r="AM193" s="1">
        <v>64.84</v>
      </c>
      <c r="AN193" s="1">
        <v>24</v>
      </c>
      <c r="AO193" s="1">
        <v>51</v>
      </c>
      <c r="AP193" s="1">
        <v>2.13</v>
      </c>
      <c r="AQ193" s="1">
        <v>17</v>
      </c>
      <c r="AR193" s="1">
        <v>17</v>
      </c>
      <c r="AT193" s="262">
        <f t="shared" si="13"/>
        <v>435</v>
      </c>
      <c r="AU193" s="262">
        <f t="shared" si="13"/>
        <v>1206</v>
      </c>
      <c r="AV193" s="263">
        <f t="shared" si="14"/>
        <v>120600</v>
      </c>
      <c r="AW193" s="263">
        <f t="shared" si="15"/>
        <v>1830</v>
      </c>
      <c r="AX193" s="268">
        <f t="shared" si="16"/>
        <v>65.901639344262293</v>
      </c>
      <c r="AY193" s="264">
        <f t="shared" si="17"/>
        <v>66.24666666666667</v>
      </c>
    </row>
    <row r="194" spans="1:51">
      <c r="A194" s="1" t="str">
        <f t="shared" si="12"/>
        <v>10726</v>
      </c>
      <c r="B194" s="1" t="s">
        <v>3196</v>
      </c>
      <c r="C194" s="255">
        <v>456</v>
      </c>
      <c r="D194" s="255">
        <v>456</v>
      </c>
      <c r="E194" s="256">
        <v>15245</v>
      </c>
      <c r="F194" s="256">
        <v>75713</v>
      </c>
      <c r="G194" s="255">
        <v>4.97</v>
      </c>
      <c r="H194" s="255">
        <v>45.49</v>
      </c>
      <c r="I194" s="255">
        <v>45.49</v>
      </c>
      <c r="J194" s="1">
        <v>2704</v>
      </c>
      <c r="K194" s="1">
        <v>13640</v>
      </c>
      <c r="L194" s="1">
        <v>5.04</v>
      </c>
      <c r="M194" s="1">
        <v>96.49</v>
      </c>
      <c r="N194" s="1">
        <v>96.49</v>
      </c>
      <c r="O194" s="1">
        <v>2376</v>
      </c>
      <c r="P194" s="1">
        <v>11969</v>
      </c>
      <c r="Q194" s="1">
        <v>5.04</v>
      </c>
      <c r="R194" s="1">
        <v>87.49</v>
      </c>
      <c r="S194" s="1">
        <v>87.49</v>
      </c>
      <c r="T194" s="1">
        <v>2583</v>
      </c>
      <c r="U194" s="1">
        <v>13416</v>
      </c>
      <c r="V194" s="1">
        <v>5.19</v>
      </c>
      <c r="W194" s="1">
        <v>94.91</v>
      </c>
      <c r="X194" s="1">
        <v>94.91</v>
      </c>
      <c r="Y194" s="1">
        <v>2697</v>
      </c>
      <c r="Z194" s="1">
        <v>12897</v>
      </c>
      <c r="AA194" s="1">
        <v>4.78</v>
      </c>
      <c r="AB194" s="1">
        <v>91.24</v>
      </c>
      <c r="AC194" s="1">
        <v>91.24</v>
      </c>
      <c r="AD194" s="1">
        <v>2324</v>
      </c>
      <c r="AE194" s="1">
        <v>11407</v>
      </c>
      <c r="AF194" s="1">
        <v>4.91</v>
      </c>
      <c r="AG194" s="1">
        <v>89.34</v>
      </c>
      <c r="AH194" s="1">
        <v>89.34</v>
      </c>
      <c r="AI194" s="1">
        <v>2378</v>
      </c>
      <c r="AJ194" s="1">
        <v>11179</v>
      </c>
      <c r="AK194" s="1">
        <v>4.7</v>
      </c>
      <c r="AL194" s="1">
        <v>79.08</v>
      </c>
      <c r="AM194" s="1">
        <v>79.08</v>
      </c>
      <c r="AN194" s="1">
        <v>183</v>
      </c>
      <c r="AO194" s="1">
        <v>1205</v>
      </c>
      <c r="AP194" s="1">
        <v>6.58</v>
      </c>
      <c r="AQ194" s="1">
        <v>8.81</v>
      </c>
      <c r="AR194" s="1">
        <v>8.81</v>
      </c>
      <c r="AT194" s="262">
        <f t="shared" si="13"/>
        <v>15062</v>
      </c>
      <c r="AU194" s="262">
        <f t="shared" si="13"/>
        <v>74508</v>
      </c>
      <c r="AV194" s="263">
        <f t="shared" si="14"/>
        <v>7450800</v>
      </c>
      <c r="AW194" s="263">
        <f t="shared" si="15"/>
        <v>83448</v>
      </c>
      <c r="AX194" s="268">
        <f t="shared" si="16"/>
        <v>89.286741443773366</v>
      </c>
      <c r="AY194" s="264">
        <f t="shared" si="17"/>
        <v>89.75833333333334</v>
      </c>
    </row>
    <row r="195" spans="1:51">
      <c r="A195" s="1" t="str">
        <f t="shared" si="12"/>
        <v>11258</v>
      </c>
      <c r="B195" s="1" t="s">
        <v>3197</v>
      </c>
      <c r="C195" s="255">
        <v>35</v>
      </c>
      <c r="D195" s="255">
        <v>35</v>
      </c>
      <c r="E195" s="256">
        <v>1639</v>
      </c>
      <c r="F195" s="256">
        <v>4763</v>
      </c>
      <c r="G195" s="255">
        <v>2.91</v>
      </c>
      <c r="H195" s="255">
        <v>37.28</v>
      </c>
      <c r="I195" s="255">
        <v>37.28</v>
      </c>
      <c r="J195" s="1">
        <v>355</v>
      </c>
      <c r="K195" s="1">
        <v>859</v>
      </c>
      <c r="L195" s="1">
        <v>2.42</v>
      </c>
      <c r="M195" s="1">
        <v>79.17</v>
      </c>
      <c r="N195" s="1">
        <v>79.17</v>
      </c>
      <c r="O195" s="1">
        <v>216</v>
      </c>
      <c r="P195" s="1">
        <v>623</v>
      </c>
      <c r="Q195" s="1">
        <v>2.88</v>
      </c>
      <c r="R195" s="1">
        <v>59.33</v>
      </c>
      <c r="S195" s="1">
        <v>59.33</v>
      </c>
      <c r="T195" s="1">
        <v>276</v>
      </c>
      <c r="U195" s="1">
        <v>829</v>
      </c>
      <c r="V195" s="1">
        <v>3</v>
      </c>
      <c r="W195" s="1">
        <v>76.41</v>
      </c>
      <c r="X195" s="1">
        <v>76.41</v>
      </c>
      <c r="Y195" s="1">
        <v>273</v>
      </c>
      <c r="Z195" s="1">
        <v>818</v>
      </c>
      <c r="AA195" s="1">
        <v>3</v>
      </c>
      <c r="AB195" s="1">
        <v>75.39</v>
      </c>
      <c r="AC195" s="1">
        <v>75.39</v>
      </c>
      <c r="AD195" s="1">
        <v>225</v>
      </c>
      <c r="AE195" s="1">
        <v>708</v>
      </c>
      <c r="AF195" s="1">
        <v>3.15</v>
      </c>
      <c r="AG195" s="1">
        <v>72.239999999999995</v>
      </c>
      <c r="AH195" s="1">
        <v>72.239999999999995</v>
      </c>
      <c r="AI195" s="1">
        <v>210</v>
      </c>
      <c r="AJ195" s="1">
        <v>651</v>
      </c>
      <c r="AK195" s="1">
        <v>3.1</v>
      </c>
      <c r="AL195" s="1">
        <v>60</v>
      </c>
      <c r="AM195" s="1">
        <v>60</v>
      </c>
      <c r="AN195" s="1">
        <v>84</v>
      </c>
      <c r="AO195" s="1">
        <v>275</v>
      </c>
      <c r="AP195" s="1">
        <v>3.27</v>
      </c>
      <c r="AQ195" s="1">
        <v>26.19</v>
      </c>
      <c r="AR195" s="1">
        <v>26.19</v>
      </c>
      <c r="AT195" s="262">
        <f t="shared" si="13"/>
        <v>1555</v>
      </c>
      <c r="AU195" s="262">
        <f t="shared" si="13"/>
        <v>4488</v>
      </c>
      <c r="AV195" s="263">
        <f t="shared" si="14"/>
        <v>448800</v>
      </c>
      <c r="AW195" s="263">
        <f t="shared" si="15"/>
        <v>6405</v>
      </c>
      <c r="AX195" s="268">
        <f t="shared" si="16"/>
        <v>70.070257611241217</v>
      </c>
      <c r="AY195" s="264">
        <f t="shared" si="17"/>
        <v>70.423333333333332</v>
      </c>
    </row>
    <row r="196" spans="1:51">
      <c r="A196" s="1" t="str">
        <f t="shared" si="12"/>
        <v>11259</v>
      </c>
      <c r="B196" s="1" t="s">
        <v>3198</v>
      </c>
      <c r="C196" s="255">
        <v>35</v>
      </c>
      <c r="D196" s="255">
        <v>35</v>
      </c>
      <c r="E196" s="256">
        <v>1589</v>
      </c>
      <c r="F196" s="256">
        <v>4776</v>
      </c>
      <c r="G196" s="255">
        <v>3.01</v>
      </c>
      <c r="H196" s="255">
        <v>37.39</v>
      </c>
      <c r="I196" s="255">
        <v>37.39</v>
      </c>
      <c r="J196" s="1">
        <v>278</v>
      </c>
      <c r="K196" s="1">
        <v>734</v>
      </c>
      <c r="L196" s="1">
        <v>2.64</v>
      </c>
      <c r="M196" s="1">
        <v>67.650000000000006</v>
      </c>
      <c r="N196" s="1">
        <v>67.650000000000006</v>
      </c>
      <c r="O196" s="1">
        <v>219</v>
      </c>
      <c r="P196" s="1">
        <v>650</v>
      </c>
      <c r="Q196" s="1">
        <v>2.97</v>
      </c>
      <c r="R196" s="1">
        <v>61.9</v>
      </c>
      <c r="S196" s="1">
        <v>61.9</v>
      </c>
      <c r="T196" s="1">
        <v>243</v>
      </c>
      <c r="U196" s="1">
        <v>732</v>
      </c>
      <c r="V196" s="1">
        <v>3.01</v>
      </c>
      <c r="W196" s="1">
        <v>67.47</v>
      </c>
      <c r="X196" s="1">
        <v>67.47</v>
      </c>
      <c r="Y196" s="1">
        <v>264</v>
      </c>
      <c r="Z196" s="1">
        <v>810</v>
      </c>
      <c r="AA196" s="1">
        <v>3.07</v>
      </c>
      <c r="AB196" s="1">
        <v>74.650000000000006</v>
      </c>
      <c r="AC196" s="1">
        <v>74.650000000000006</v>
      </c>
      <c r="AD196" s="1">
        <v>261</v>
      </c>
      <c r="AE196" s="1">
        <v>784</v>
      </c>
      <c r="AF196" s="1">
        <v>3</v>
      </c>
      <c r="AG196" s="1">
        <v>80</v>
      </c>
      <c r="AH196" s="1">
        <v>80</v>
      </c>
      <c r="AI196" s="1">
        <v>258</v>
      </c>
      <c r="AJ196" s="1">
        <v>834</v>
      </c>
      <c r="AK196" s="1">
        <v>3.23</v>
      </c>
      <c r="AL196" s="1">
        <v>76.87</v>
      </c>
      <c r="AM196" s="1">
        <v>76.87</v>
      </c>
      <c r="AN196" s="1">
        <v>66</v>
      </c>
      <c r="AO196" s="1">
        <v>232</v>
      </c>
      <c r="AP196" s="1">
        <v>3.52</v>
      </c>
      <c r="AQ196" s="1">
        <v>22.1</v>
      </c>
      <c r="AR196" s="1">
        <v>22.1</v>
      </c>
      <c r="AT196" s="262">
        <f t="shared" si="13"/>
        <v>1523</v>
      </c>
      <c r="AU196" s="262">
        <f t="shared" si="13"/>
        <v>4544</v>
      </c>
      <c r="AV196" s="263">
        <f t="shared" si="14"/>
        <v>454400</v>
      </c>
      <c r="AW196" s="263">
        <f t="shared" si="15"/>
        <v>6405</v>
      </c>
      <c r="AX196" s="268">
        <f t="shared" si="16"/>
        <v>70.944574551131922</v>
      </c>
      <c r="AY196" s="264">
        <f t="shared" si="17"/>
        <v>71.423333333333332</v>
      </c>
    </row>
    <row r="197" spans="1:51">
      <c r="A197" s="1" t="str">
        <f t="shared" ref="A197:A260" si="18">LEFT(B197,5)</f>
        <v>11260</v>
      </c>
      <c r="B197" s="1" t="s">
        <v>3199</v>
      </c>
      <c r="C197" s="255">
        <v>101</v>
      </c>
      <c r="D197" s="255">
        <v>101</v>
      </c>
      <c r="E197" s="256">
        <v>3579</v>
      </c>
      <c r="F197" s="256">
        <v>12983</v>
      </c>
      <c r="G197" s="255">
        <v>3.63</v>
      </c>
      <c r="H197" s="255">
        <v>35.22</v>
      </c>
      <c r="I197" s="255">
        <v>35.22</v>
      </c>
      <c r="J197" s="1">
        <v>645</v>
      </c>
      <c r="K197" s="1">
        <v>2376</v>
      </c>
      <c r="L197" s="1">
        <v>3.68</v>
      </c>
      <c r="M197" s="1">
        <v>75.89</v>
      </c>
      <c r="N197" s="1">
        <v>75.89</v>
      </c>
      <c r="O197" s="1">
        <v>558</v>
      </c>
      <c r="P197" s="1">
        <v>1899</v>
      </c>
      <c r="Q197" s="1">
        <v>3.4</v>
      </c>
      <c r="R197" s="1">
        <v>62.67</v>
      </c>
      <c r="S197" s="1">
        <v>62.67</v>
      </c>
      <c r="T197" s="1">
        <v>616</v>
      </c>
      <c r="U197" s="1">
        <v>2071</v>
      </c>
      <c r="V197" s="1">
        <v>3.36</v>
      </c>
      <c r="W197" s="1">
        <v>66.150000000000006</v>
      </c>
      <c r="X197" s="1">
        <v>66.150000000000006</v>
      </c>
      <c r="Y197" s="1">
        <v>555</v>
      </c>
      <c r="Z197" s="1">
        <v>2109</v>
      </c>
      <c r="AA197" s="1">
        <v>3.8</v>
      </c>
      <c r="AB197" s="1">
        <v>67.36</v>
      </c>
      <c r="AC197" s="1">
        <v>67.36</v>
      </c>
      <c r="AD197" s="1">
        <v>504</v>
      </c>
      <c r="AE197" s="1">
        <v>1829</v>
      </c>
      <c r="AF197" s="1">
        <v>3.63</v>
      </c>
      <c r="AG197" s="1">
        <v>64.67</v>
      </c>
      <c r="AH197" s="1">
        <v>64.67</v>
      </c>
      <c r="AI197" s="1">
        <v>483</v>
      </c>
      <c r="AJ197" s="1">
        <v>1764</v>
      </c>
      <c r="AK197" s="1">
        <v>3.65</v>
      </c>
      <c r="AL197" s="1">
        <v>56.34</v>
      </c>
      <c r="AM197" s="1">
        <v>56.34</v>
      </c>
      <c r="AN197" s="1">
        <v>218</v>
      </c>
      <c r="AO197" s="1">
        <v>935</v>
      </c>
      <c r="AP197" s="1">
        <v>4.29</v>
      </c>
      <c r="AQ197" s="1">
        <v>30.86</v>
      </c>
      <c r="AR197" s="1">
        <v>30.86</v>
      </c>
      <c r="AT197" s="262">
        <f t="shared" ref="AT197:AU260" si="19">SUM(J197,O197,T197,Y197,AD197,AI197)</f>
        <v>3361</v>
      </c>
      <c r="AU197" s="262">
        <f t="shared" si="19"/>
        <v>12048</v>
      </c>
      <c r="AV197" s="263">
        <f t="shared" ref="AV197:AV260" si="20">SUM(AU197*100)</f>
        <v>1204800</v>
      </c>
      <c r="AW197" s="263">
        <f t="shared" ref="AW197:AW260" si="21">SUM($D197*$AV$2)</f>
        <v>18483</v>
      </c>
      <c r="AX197" s="268">
        <f t="shared" ref="AX197:AX260" si="22">SUM(AV197/AW197)</f>
        <v>65.184223340366827</v>
      </c>
      <c r="AY197" s="264">
        <f t="shared" ref="AY197:AY260" si="23">AVERAGE(N197,S197,X197,AC197,AH197,AM197)</f>
        <v>65.513333333333335</v>
      </c>
    </row>
    <row r="198" spans="1:51">
      <c r="A198" s="1" t="str">
        <f t="shared" si="18"/>
        <v>11261</v>
      </c>
      <c r="B198" s="1" t="s">
        <v>3200</v>
      </c>
      <c r="C198" s="255">
        <v>45</v>
      </c>
      <c r="D198" s="255">
        <v>45</v>
      </c>
      <c r="E198" s="256">
        <v>2555</v>
      </c>
      <c r="F198" s="256">
        <v>6581</v>
      </c>
      <c r="G198" s="255">
        <v>2.58</v>
      </c>
      <c r="H198" s="255">
        <v>40.07</v>
      </c>
      <c r="I198" s="255">
        <v>40.07</v>
      </c>
      <c r="J198" s="1">
        <v>438</v>
      </c>
      <c r="K198" s="1">
        <v>1134</v>
      </c>
      <c r="L198" s="1">
        <v>2.59</v>
      </c>
      <c r="M198" s="1">
        <v>81.290000000000006</v>
      </c>
      <c r="N198" s="1">
        <v>81.290000000000006</v>
      </c>
      <c r="O198" s="1">
        <v>455</v>
      </c>
      <c r="P198" s="1">
        <v>1071</v>
      </c>
      <c r="Q198" s="1">
        <v>2.35</v>
      </c>
      <c r="R198" s="1">
        <v>79.33</v>
      </c>
      <c r="S198" s="1">
        <v>79.33</v>
      </c>
      <c r="T198" s="1">
        <v>379</v>
      </c>
      <c r="U198" s="1">
        <v>883</v>
      </c>
      <c r="V198" s="1">
        <v>2.33</v>
      </c>
      <c r="W198" s="1">
        <v>63.3</v>
      </c>
      <c r="X198" s="1">
        <v>63.3</v>
      </c>
      <c r="Y198" s="1">
        <v>419</v>
      </c>
      <c r="Z198" s="1">
        <v>1086</v>
      </c>
      <c r="AA198" s="1">
        <v>2.59</v>
      </c>
      <c r="AB198" s="1">
        <v>77.849999999999994</v>
      </c>
      <c r="AC198" s="1">
        <v>77.849999999999994</v>
      </c>
      <c r="AD198" s="1">
        <v>357</v>
      </c>
      <c r="AE198" s="1">
        <v>939</v>
      </c>
      <c r="AF198" s="1">
        <v>2.63</v>
      </c>
      <c r="AG198" s="1">
        <v>74.52</v>
      </c>
      <c r="AH198" s="1">
        <v>74.52</v>
      </c>
      <c r="AI198" s="1">
        <v>349</v>
      </c>
      <c r="AJ198" s="1">
        <v>966</v>
      </c>
      <c r="AK198" s="1">
        <v>2.77</v>
      </c>
      <c r="AL198" s="1">
        <v>69.25</v>
      </c>
      <c r="AM198" s="1">
        <v>69.25</v>
      </c>
      <c r="AN198" s="1">
        <v>158</v>
      </c>
      <c r="AO198" s="1">
        <v>502</v>
      </c>
      <c r="AP198" s="1">
        <v>3.18</v>
      </c>
      <c r="AQ198" s="1">
        <v>37.19</v>
      </c>
      <c r="AR198" s="1">
        <v>37.19</v>
      </c>
      <c r="AT198" s="262">
        <f t="shared" si="19"/>
        <v>2397</v>
      </c>
      <c r="AU198" s="262">
        <f t="shared" si="19"/>
        <v>6079</v>
      </c>
      <c r="AV198" s="263">
        <f t="shared" si="20"/>
        <v>607900</v>
      </c>
      <c r="AW198" s="263">
        <f t="shared" si="21"/>
        <v>8235</v>
      </c>
      <c r="AX198" s="268">
        <f t="shared" si="22"/>
        <v>73.81906496660595</v>
      </c>
      <c r="AY198" s="264">
        <f t="shared" si="23"/>
        <v>74.256666666666661</v>
      </c>
    </row>
    <row r="199" spans="1:51">
      <c r="A199" s="1" t="str">
        <f t="shared" si="18"/>
        <v>11262</v>
      </c>
      <c r="B199" s="1" t="s">
        <v>3201</v>
      </c>
      <c r="C199" s="255">
        <v>43</v>
      </c>
      <c r="D199" s="255">
        <v>43</v>
      </c>
      <c r="E199" s="256">
        <v>1411</v>
      </c>
      <c r="F199" s="256">
        <v>3565</v>
      </c>
      <c r="G199" s="255">
        <v>2.5299999999999998</v>
      </c>
      <c r="H199" s="255">
        <v>22.71</v>
      </c>
      <c r="I199" s="255">
        <v>22.71</v>
      </c>
      <c r="J199" s="1">
        <v>273</v>
      </c>
      <c r="K199" s="1">
        <v>673</v>
      </c>
      <c r="L199" s="1">
        <v>2.4700000000000002</v>
      </c>
      <c r="M199" s="1">
        <v>50.49</v>
      </c>
      <c r="N199" s="1">
        <v>50.49</v>
      </c>
      <c r="O199" s="1">
        <v>233</v>
      </c>
      <c r="P199" s="1">
        <v>545</v>
      </c>
      <c r="Q199" s="1">
        <v>2.34</v>
      </c>
      <c r="R199" s="1">
        <v>42.25</v>
      </c>
      <c r="S199" s="1">
        <v>42.25</v>
      </c>
      <c r="T199" s="1">
        <v>240</v>
      </c>
      <c r="U199" s="1">
        <v>628</v>
      </c>
      <c r="V199" s="1">
        <v>2.62</v>
      </c>
      <c r="W199" s="1">
        <v>47.11</v>
      </c>
      <c r="X199" s="1">
        <v>47.11</v>
      </c>
      <c r="Y199" s="1">
        <v>222</v>
      </c>
      <c r="Z199" s="1">
        <v>618</v>
      </c>
      <c r="AA199" s="1">
        <v>2.78</v>
      </c>
      <c r="AB199" s="1">
        <v>46.36</v>
      </c>
      <c r="AC199" s="1">
        <v>46.36</v>
      </c>
      <c r="AD199" s="1">
        <v>194</v>
      </c>
      <c r="AE199" s="1">
        <v>506</v>
      </c>
      <c r="AF199" s="1">
        <v>2.61</v>
      </c>
      <c r="AG199" s="1">
        <v>42.03</v>
      </c>
      <c r="AH199" s="1">
        <v>42.03</v>
      </c>
      <c r="AI199" s="1">
        <v>178</v>
      </c>
      <c r="AJ199" s="1">
        <v>448</v>
      </c>
      <c r="AK199" s="1">
        <v>2.52</v>
      </c>
      <c r="AL199" s="1">
        <v>33.61</v>
      </c>
      <c r="AM199" s="1">
        <v>33.61</v>
      </c>
      <c r="AN199" s="1">
        <v>71</v>
      </c>
      <c r="AO199" s="1">
        <v>147</v>
      </c>
      <c r="AP199" s="1">
        <v>2.0699999999999998</v>
      </c>
      <c r="AQ199" s="1">
        <v>11.4</v>
      </c>
      <c r="AR199" s="1">
        <v>11.4</v>
      </c>
      <c r="AT199" s="262">
        <f t="shared" si="19"/>
        <v>1340</v>
      </c>
      <c r="AU199" s="262">
        <f t="shared" si="19"/>
        <v>3418</v>
      </c>
      <c r="AV199" s="263">
        <f t="shared" si="20"/>
        <v>341800</v>
      </c>
      <c r="AW199" s="263">
        <f t="shared" si="21"/>
        <v>7869</v>
      </c>
      <c r="AX199" s="268">
        <f t="shared" si="22"/>
        <v>43.436268903291399</v>
      </c>
      <c r="AY199" s="264">
        <f t="shared" si="23"/>
        <v>43.641666666666673</v>
      </c>
    </row>
    <row r="200" spans="1:51">
      <c r="A200" s="1" t="str">
        <f t="shared" si="18"/>
        <v>11263</v>
      </c>
      <c r="B200" s="1" t="s">
        <v>3202</v>
      </c>
      <c r="C200" s="255">
        <v>34</v>
      </c>
      <c r="D200" s="255">
        <v>34</v>
      </c>
      <c r="E200" s="256">
        <v>1380</v>
      </c>
      <c r="F200" s="256">
        <v>3222</v>
      </c>
      <c r="G200" s="255">
        <v>2.33</v>
      </c>
      <c r="H200" s="255">
        <v>25.96</v>
      </c>
      <c r="I200" s="255">
        <v>25.96</v>
      </c>
      <c r="J200" s="1">
        <v>210</v>
      </c>
      <c r="K200" s="1">
        <v>495</v>
      </c>
      <c r="L200" s="1">
        <v>2.36</v>
      </c>
      <c r="M200" s="1">
        <v>46.96</v>
      </c>
      <c r="N200" s="1">
        <v>46.96</v>
      </c>
      <c r="O200" s="1">
        <v>236</v>
      </c>
      <c r="P200" s="1">
        <v>521</v>
      </c>
      <c r="Q200" s="1">
        <v>2.21</v>
      </c>
      <c r="R200" s="1">
        <v>51.08</v>
      </c>
      <c r="S200" s="1">
        <v>51.08</v>
      </c>
      <c r="T200" s="1">
        <v>234</v>
      </c>
      <c r="U200" s="1">
        <v>543</v>
      </c>
      <c r="V200" s="1">
        <v>2.3199999999999998</v>
      </c>
      <c r="W200" s="1">
        <v>51.52</v>
      </c>
      <c r="X200" s="1">
        <v>51.52</v>
      </c>
      <c r="Y200" s="1">
        <v>231</v>
      </c>
      <c r="Z200" s="1">
        <v>534</v>
      </c>
      <c r="AA200" s="1">
        <v>2.31</v>
      </c>
      <c r="AB200" s="1">
        <v>50.66</v>
      </c>
      <c r="AC200" s="1">
        <v>50.66</v>
      </c>
      <c r="AD200" s="1">
        <v>212</v>
      </c>
      <c r="AE200" s="1">
        <v>538</v>
      </c>
      <c r="AF200" s="1">
        <v>2.54</v>
      </c>
      <c r="AG200" s="1">
        <v>56.51</v>
      </c>
      <c r="AH200" s="1">
        <v>56.51</v>
      </c>
      <c r="AI200" s="1">
        <v>173</v>
      </c>
      <c r="AJ200" s="1">
        <v>418</v>
      </c>
      <c r="AK200" s="1">
        <v>2.42</v>
      </c>
      <c r="AL200" s="1">
        <v>39.659999999999997</v>
      </c>
      <c r="AM200" s="1">
        <v>39.659999999999997</v>
      </c>
      <c r="AN200" s="1">
        <v>84</v>
      </c>
      <c r="AO200" s="1">
        <v>173</v>
      </c>
      <c r="AP200" s="1">
        <v>2.06</v>
      </c>
      <c r="AQ200" s="1">
        <v>16.96</v>
      </c>
      <c r="AR200" s="1">
        <v>16.96</v>
      </c>
      <c r="AT200" s="262">
        <f t="shared" si="19"/>
        <v>1296</v>
      </c>
      <c r="AU200" s="262">
        <f t="shared" si="19"/>
        <v>3049</v>
      </c>
      <c r="AV200" s="263">
        <f t="shared" si="20"/>
        <v>304900</v>
      </c>
      <c r="AW200" s="263">
        <f t="shared" si="21"/>
        <v>6222</v>
      </c>
      <c r="AX200" s="268">
        <f t="shared" si="22"/>
        <v>49.003535840565732</v>
      </c>
      <c r="AY200" s="264">
        <f t="shared" si="23"/>
        <v>49.398333333333333</v>
      </c>
    </row>
    <row r="201" spans="1:51">
      <c r="A201" s="1" t="str">
        <f t="shared" si="18"/>
        <v>11456</v>
      </c>
      <c r="B201" s="1" t="s">
        <v>3203</v>
      </c>
      <c r="C201" s="255">
        <v>100</v>
      </c>
      <c r="D201" s="255">
        <v>100</v>
      </c>
      <c r="E201" s="256">
        <v>4539</v>
      </c>
      <c r="F201" s="256">
        <v>16744</v>
      </c>
      <c r="G201" s="255">
        <v>3.69</v>
      </c>
      <c r="H201" s="255">
        <v>45.87</v>
      </c>
      <c r="I201" s="255">
        <v>45.87</v>
      </c>
      <c r="J201" s="1">
        <v>772</v>
      </c>
      <c r="K201" s="1">
        <v>2658</v>
      </c>
      <c r="L201" s="1">
        <v>3.44</v>
      </c>
      <c r="M201" s="1">
        <v>85.74</v>
      </c>
      <c r="N201" s="1">
        <v>85.74</v>
      </c>
      <c r="O201" s="1">
        <v>716</v>
      </c>
      <c r="P201" s="1">
        <v>2444</v>
      </c>
      <c r="Q201" s="1">
        <v>3.41</v>
      </c>
      <c r="R201" s="1">
        <v>81.47</v>
      </c>
      <c r="S201" s="1">
        <v>81.47</v>
      </c>
      <c r="T201" s="1">
        <v>704</v>
      </c>
      <c r="U201" s="1">
        <v>2528</v>
      </c>
      <c r="V201" s="1">
        <v>3.59</v>
      </c>
      <c r="W201" s="1">
        <v>81.55</v>
      </c>
      <c r="X201" s="1">
        <v>81.55</v>
      </c>
      <c r="Y201" s="1">
        <v>787</v>
      </c>
      <c r="Z201" s="1">
        <v>3011</v>
      </c>
      <c r="AA201" s="1">
        <v>3.83</v>
      </c>
      <c r="AB201" s="1">
        <v>97.13</v>
      </c>
      <c r="AC201" s="1">
        <v>97.13</v>
      </c>
      <c r="AD201" s="1">
        <v>661</v>
      </c>
      <c r="AE201" s="1">
        <v>2514</v>
      </c>
      <c r="AF201" s="1">
        <v>3.8</v>
      </c>
      <c r="AG201" s="1">
        <v>89.79</v>
      </c>
      <c r="AH201" s="1">
        <v>89.79</v>
      </c>
      <c r="AI201" s="1">
        <v>621</v>
      </c>
      <c r="AJ201" s="1">
        <v>2327</v>
      </c>
      <c r="AK201" s="1">
        <v>3.75</v>
      </c>
      <c r="AL201" s="1">
        <v>75.06</v>
      </c>
      <c r="AM201" s="1">
        <v>75.06</v>
      </c>
      <c r="AN201" s="1">
        <v>278</v>
      </c>
      <c r="AO201" s="1">
        <v>1262</v>
      </c>
      <c r="AP201" s="1">
        <v>4.54</v>
      </c>
      <c r="AQ201" s="1">
        <v>42.07</v>
      </c>
      <c r="AR201" s="1">
        <v>42.07</v>
      </c>
      <c r="AT201" s="262">
        <f t="shared" si="19"/>
        <v>4261</v>
      </c>
      <c r="AU201" s="262">
        <f t="shared" si="19"/>
        <v>15482</v>
      </c>
      <c r="AV201" s="263">
        <f t="shared" si="20"/>
        <v>1548200</v>
      </c>
      <c r="AW201" s="263">
        <f t="shared" si="21"/>
        <v>18300</v>
      </c>
      <c r="AX201" s="268">
        <f t="shared" si="22"/>
        <v>84.601092896174862</v>
      </c>
      <c r="AY201" s="264">
        <f t="shared" si="23"/>
        <v>85.123333333333335</v>
      </c>
    </row>
    <row r="202" spans="1:51">
      <c r="A202" s="1" t="str">
        <f t="shared" si="18"/>
        <v>11631</v>
      </c>
      <c r="B202" s="1" t="s">
        <v>3204</v>
      </c>
      <c r="C202" s="255">
        <v>34</v>
      </c>
      <c r="D202" s="255">
        <v>34</v>
      </c>
      <c r="E202" s="256">
        <v>1336</v>
      </c>
      <c r="F202" s="256">
        <v>4192</v>
      </c>
      <c r="G202" s="255">
        <v>3.14</v>
      </c>
      <c r="H202" s="255">
        <v>33.78</v>
      </c>
      <c r="I202" s="255">
        <v>33.78</v>
      </c>
      <c r="J202" s="1">
        <v>210</v>
      </c>
      <c r="K202" s="1">
        <v>698</v>
      </c>
      <c r="L202" s="1">
        <v>3.32</v>
      </c>
      <c r="M202" s="1">
        <v>66.22</v>
      </c>
      <c r="N202" s="1">
        <v>66.22</v>
      </c>
      <c r="O202" s="1">
        <v>186</v>
      </c>
      <c r="P202" s="1">
        <v>564</v>
      </c>
      <c r="Q202" s="1">
        <v>3.03</v>
      </c>
      <c r="R202" s="1">
        <v>55.29</v>
      </c>
      <c r="S202" s="1">
        <v>55.29</v>
      </c>
      <c r="T202" s="1">
        <v>192</v>
      </c>
      <c r="U202" s="1">
        <v>651</v>
      </c>
      <c r="V202" s="1">
        <v>3.39</v>
      </c>
      <c r="W202" s="1">
        <v>61.76</v>
      </c>
      <c r="X202" s="1">
        <v>61.76</v>
      </c>
      <c r="Y202" s="1">
        <v>236</v>
      </c>
      <c r="Z202" s="1">
        <v>706</v>
      </c>
      <c r="AA202" s="1">
        <v>2.99</v>
      </c>
      <c r="AB202" s="1">
        <v>66.98</v>
      </c>
      <c r="AC202" s="1">
        <v>66.98</v>
      </c>
      <c r="AD202" s="1">
        <v>224</v>
      </c>
      <c r="AE202" s="1">
        <v>733</v>
      </c>
      <c r="AF202" s="1">
        <v>3.27</v>
      </c>
      <c r="AG202" s="1">
        <v>77</v>
      </c>
      <c r="AH202" s="1">
        <v>77</v>
      </c>
      <c r="AI202" s="1">
        <v>219</v>
      </c>
      <c r="AJ202" s="1">
        <v>618</v>
      </c>
      <c r="AK202" s="1">
        <v>2.82</v>
      </c>
      <c r="AL202" s="1">
        <v>58.63</v>
      </c>
      <c r="AM202" s="1">
        <v>58.63</v>
      </c>
      <c r="AN202" s="1">
        <v>69</v>
      </c>
      <c r="AO202" s="1">
        <v>222</v>
      </c>
      <c r="AP202" s="1">
        <v>3.22</v>
      </c>
      <c r="AQ202" s="1">
        <v>21.76</v>
      </c>
      <c r="AR202" s="1">
        <v>21.76</v>
      </c>
      <c r="AT202" s="262">
        <f t="shared" si="19"/>
        <v>1267</v>
      </c>
      <c r="AU202" s="262">
        <f t="shared" si="19"/>
        <v>3970</v>
      </c>
      <c r="AV202" s="263">
        <f t="shared" si="20"/>
        <v>397000</v>
      </c>
      <c r="AW202" s="263">
        <f t="shared" si="21"/>
        <v>6222</v>
      </c>
      <c r="AX202" s="268">
        <f t="shared" si="22"/>
        <v>63.805850208936036</v>
      </c>
      <c r="AY202" s="264">
        <f t="shared" si="23"/>
        <v>64.313333333333333</v>
      </c>
    </row>
    <row r="203" spans="1:51">
      <c r="A203" s="1" t="str">
        <f t="shared" si="18"/>
        <v>27978</v>
      </c>
      <c r="B203" s="1" t="s">
        <v>3205</v>
      </c>
      <c r="C203" s="255">
        <v>0</v>
      </c>
      <c r="D203" s="255">
        <v>0</v>
      </c>
      <c r="E203" s="256">
        <v>0</v>
      </c>
      <c r="F203" s="256">
        <v>0</v>
      </c>
      <c r="G203" s="255">
        <v>0</v>
      </c>
      <c r="H203" s="255">
        <v>0</v>
      </c>
      <c r="I203" s="255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T203" s="262">
        <f t="shared" si="19"/>
        <v>0</v>
      </c>
      <c r="AU203" s="262">
        <f t="shared" si="19"/>
        <v>0</v>
      </c>
      <c r="AV203" s="263">
        <f t="shared" si="20"/>
        <v>0</v>
      </c>
      <c r="AW203" s="263">
        <f t="shared" si="21"/>
        <v>0</v>
      </c>
      <c r="AX203" s="268" t="e">
        <f t="shared" si="22"/>
        <v>#DIV/0!</v>
      </c>
      <c r="AY203" s="264">
        <f t="shared" si="23"/>
        <v>0</v>
      </c>
    </row>
    <row r="204" spans="1:51">
      <c r="A204" s="1" t="str">
        <f t="shared" si="18"/>
        <v>27979</v>
      </c>
      <c r="B204" s="1" t="s">
        <v>3206</v>
      </c>
      <c r="C204" s="255">
        <v>0</v>
      </c>
      <c r="D204" s="255">
        <v>0</v>
      </c>
      <c r="E204" s="256">
        <v>0</v>
      </c>
      <c r="F204" s="256">
        <v>0</v>
      </c>
      <c r="G204" s="255">
        <v>0</v>
      </c>
      <c r="H204" s="255">
        <v>0</v>
      </c>
      <c r="I204" s="255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T204" s="262">
        <f t="shared" si="19"/>
        <v>0</v>
      </c>
      <c r="AU204" s="262">
        <f t="shared" si="19"/>
        <v>0</v>
      </c>
      <c r="AV204" s="263">
        <f t="shared" si="20"/>
        <v>0</v>
      </c>
      <c r="AW204" s="263">
        <f t="shared" si="21"/>
        <v>0</v>
      </c>
      <c r="AX204" s="268" t="e">
        <f t="shared" si="22"/>
        <v>#DIV/0!</v>
      </c>
      <c r="AY204" s="264">
        <f t="shared" si="23"/>
        <v>0</v>
      </c>
    </row>
    <row r="205" spans="1:51">
      <c r="A205" s="1" t="str">
        <f t="shared" si="18"/>
        <v>27980</v>
      </c>
      <c r="B205" s="1" t="s">
        <v>3207</v>
      </c>
      <c r="C205" s="255">
        <v>0</v>
      </c>
      <c r="D205" s="255">
        <v>0</v>
      </c>
      <c r="E205" s="256">
        <v>0</v>
      </c>
      <c r="F205" s="256">
        <v>0</v>
      </c>
      <c r="G205" s="255">
        <v>0</v>
      </c>
      <c r="H205" s="255">
        <v>0</v>
      </c>
      <c r="I205" s="255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T205" s="262">
        <f t="shared" si="19"/>
        <v>0</v>
      </c>
      <c r="AU205" s="262">
        <f t="shared" si="19"/>
        <v>0</v>
      </c>
      <c r="AV205" s="263">
        <f t="shared" si="20"/>
        <v>0</v>
      </c>
      <c r="AW205" s="263">
        <f t="shared" si="21"/>
        <v>0</v>
      </c>
      <c r="AX205" s="268" t="e">
        <f t="shared" si="22"/>
        <v>#DIV/0!</v>
      </c>
      <c r="AY205" s="264">
        <f t="shared" si="23"/>
        <v>0</v>
      </c>
    </row>
    <row r="206" spans="1:51">
      <c r="A206" s="1" t="str">
        <f t="shared" si="18"/>
        <v>10686</v>
      </c>
      <c r="B206" s="1" t="s">
        <v>3208</v>
      </c>
      <c r="C206" s="255">
        <v>606</v>
      </c>
      <c r="D206" s="255">
        <v>606</v>
      </c>
      <c r="E206" s="256">
        <v>16845</v>
      </c>
      <c r="F206" s="256">
        <v>109091</v>
      </c>
      <c r="G206" s="255">
        <v>6.48</v>
      </c>
      <c r="H206" s="255">
        <v>49.32</v>
      </c>
      <c r="I206" s="255">
        <v>49.32</v>
      </c>
      <c r="J206" s="1">
        <v>3048</v>
      </c>
      <c r="K206" s="1">
        <v>18284</v>
      </c>
      <c r="L206" s="1">
        <v>6</v>
      </c>
      <c r="M206" s="1">
        <v>97.33</v>
      </c>
      <c r="N206" s="1">
        <v>97.33</v>
      </c>
      <c r="O206" s="1">
        <v>2840</v>
      </c>
      <c r="P206" s="1">
        <v>18488</v>
      </c>
      <c r="Q206" s="1">
        <v>6.51</v>
      </c>
      <c r="R206" s="1">
        <v>101.69</v>
      </c>
      <c r="S206" s="1">
        <v>101.69</v>
      </c>
      <c r="T206" s="1">
        <v>2779</v>
      </c>
      <c r="U206" s="1">
        <v>18829</v>
      </c>
      <c r="V206" s="1">
        <v>6.78</v>
      </c>
      <c r="W206" s="1">
        <v>100.23</v>
      </c>
      <c r="X206" s="1">
        <v>100.23</v>
      </c>
      <c r="Y206" s="1">
        <v>2824</v>
      </c>
      <c r="Z206" s="1">
        <v>18916</v>
      </c>
      <c r="AA206" s="1">
        <v>6.7</v>
      </c>
      <c r="AB206" s="1">
        <v>100.69</v>
      </c>
      <c r="AC206" s="1">
        <v>100.69</v>
      </c>
      <c r="AD206" s="1">
        <v>2565</v>
      </c>
      <c r="AE206" s="1">
        <v>16281</v>
      </c>
      <c r="AF206" s="1">
        <v>6.35</v>
      </c>
      <c r="AG206" s="1">
        <v>95.95</v>
      </c>
      <c r="AH206" s="1">
        <v>95.95</v>
      </c>
      <c r="AI206" s="1">
        <v>2789</v>
      </c>
      <c r="AJ206" s="1">
        <v>18293</v>
      </c>
      <c r="AK206" s="1">
        <v>6.56</v>
      </c>
      <c r="AL206" s="1">
        <v>97.38</v>
      </c>
      <c r="AM206" s="1">
        <v>97.38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T206" s="262">
        <f t="shared" si="19"/>
        <v>16845</v>
      </c>
      <c r="AU206" s="262">
        <f t="shared" si="19"/>
        <v>109091</v>
      </c>
      <c r="AV206" s="263">
        <f t="shared" si="20"/>
        <v>10909100</v>
      </c>
      <c r="AW206" s="263">
        <f t="shared" si="21"/>
        <v>110898</v>
      </c>
      <c r="AX206" s="268">
        <f t="shared" si="22"/>
        <v>98.37057476239427</v>
      </c>
      <c r="AY206" s="264">
        <f t="shared" si="23"/>
        <v>98.87833333333333</v>
      </c>
    </row>
    <row r="207" spans="1:51">
      <c r="A207" s="1" t="str">
        <f t="shared" si="18"/>
        <v>10756</v>
      </c>
      <c r="B207" s="1" t="s">
        <v>3209</v>
      </c>
      <c r="C207" s="255">
        <v>20</v>
      </c>
      <c r="D207" s="255">
        <v>20</v>
      </c>
      <c r="E207" s="256">
        <v>1661</v>
      </c>
      <c r="F207" s="256">
        <v>7014</v>
      </c>
      <c r="G207" s="255">
        <v>4.22</v>
      </c>
      <c r="H207" s="255">
        <v>96.08</v>
      </c>
      <c r="I207" s="255">
        <v>96.08</v>
      </c>
      <c r="J207" s="1">
        <v>287</v>
      </c>
      <c r="K207" s="1">
        <v>1284</v>
      </c>
      <c r="L207" s="1">
        <v>4.47</v>
      </c>
      <c r="M207" s="1">
        <v>207.1</v>
      </c>
      <c r="N207" s="1">
        <v>207.1</v>
      </c>
      <c r="O207" s="1">
        <v>247</v>
      </c>
      <c r="P207" s="1">
        <v>983</v>
      </c>
      <c r="Q207" s="1">
        <v>3.98</v>
      </c>
      <c r="R207" s="1">
        <v>163.83000000000001</v>
      </c>
      <c r="S207" s="1">
        <v>163.83000000000001</v>
      </c>
      <c r="T207" s="1">
        <v>237</v>
      </c>
      <c r="U207" s="1">
        <v>884</v>
      </c>
      <c r="V207" s="1">
        <v>3.73</v>
      </c>
      <c r="W207" s="1">
        <v>142.58000000000001</v>
      </c>
      <c r="X207" s="1">
        <v>142.58000000000001</v>
      </c>
      <c r="Y207" s="1">
        <v>285</v>
      </c>
      <c r="Z207" s="1">
        <v>1259</v>
      </c>
      <c r="AA207" s="1">
        <v>4.42</v>
      </c>
      <c r="AB207" s="1">
        <v>203.06</v>
      </c>
      <c r="AC207" s="1">
        <v>203.06</v>
      </c>
      <c r="AD207" s="1">
        <v>224</v>
      </c>
      <c r="AE207" s="1">
        <v>1094</v>
      </c>
      <c r="AF207" s="1">
        <v>4.88</v>
      </c>
      <c r="AG207" s="1">
        <v>195.36</v>
      </c>
      <c r="AH207" s="1">
        <v>195.36</v>
      </c>
      <c r="AI207" s="1">
        <v>303</v>
      </c>
      <c r="AJ207" s="1">
        <v>1180</v>
      </c>
      <c r="AK207" s="1">
        <v>3.89</v>
      </c>
      <c r="AL207" s="1">
        <v>190.32</v>
      </c>
      <c r="AM207" s="1">
        <v>190.32</v>
      </c>
      <c r="AN207" s="1">
        <v>78</v>
      </c>
      <c r="AO207" s="1">
        <v>330</v>
      </c>
      <c r="AP207" s="1">
        <v>4.2300000000000004</v>
      </c>
      <c r="AQ207" s="1">
        <v>55</v>
      </c>
      <c r="AR207" s="1">
        <v>55</v>
      </c>
      <c r="AT207" s="262">
        <f t="shared" si="19"/>
        <v>1583</v>
      </c>
      <c r="AU207" s="262">
        <f t="shared" si="19"/>
        <v>6684</v>
      </c>
      <c r="AV207" s="263">
        <f t="shared" si="20"/>
        <v>668400</v>
      </c>
      <c r="AW207" s="263">
        <f t="shared" si="21"/>
        <v>3660</v>
      </c>
      <c r="AX207" s="268">
        <f t="shared" si="22"/>
        <v>182.62295081967213</v>
      </c>
      <c r="AY207" s="264">
        <f t="shared" si="23"/>
        <v>183.70833333333334</v>
      </c>
    </row>
    <row r="208" spans="1:51">
      <c r="A208" s="1" t="str">
        <f t="shared" si="18"/>
        <v>10757</v>
      </c>
      <c r="B208" s="1" t="s">
        <v>3210</v>
      </c>
      <c r="C208" s="255">
        <v>80</v>
      </c>
      <c r="D208" s="255">
        <v>80</v>
      </c>
      <c r="E208" s="256">
        <v>2073</v>
      </c>
      <c r="F208" s="256">
        <v>11544</v>
      </c>
      <c r="G208" s="255">
        <v>5.57</v>
      </c>
      <c r="H208" s="255">
        <v>39.53</v>
      </c>
      <c r="I208" s="255">
        <v>39.53</v>
      </c>
      <c r="J208" s="1">
        <v>541</v>
      </c>
      <c r="K208" s="1">
        <v>4130</v>
      </c>
      <c r="L208" s="1">
        <v>7.63</v>
      </c>
      <c r="M208" s="1">
        <v>166.53</v>
      </c>
      <c r="N208" s="1">
        <v>166.53</v>
      </c>
      <c r="O208" s="1">
        <v>454</v>
      </c>
      <c r="P208" s="1">
        <v>2141</v>
      </c>
      <c r="Q208" s="1">
        <v>4.72</v>
      </c>
      <c r="R208" s="1">
        <v>89.21</v>
      </c>
      <c r="S208" s="1">
        <v>89.21</v>
      </c>
      <c r="T208" s="1">
        <v>537</v>
      </c>
      <c r="U208" s="1">
        <v>2712</v>
      </c>
      <c r="V208" s="1">
        <v>5.05</v>
      </c>
      <c r="W208" s="1">
        <v>109.35</v>
      </c>
      <c r="X208" s="1">
        <v>109.35</v>
      </c>
      <c r="Y208" s="1">
        <v>512</v>
      </c>
      <c r="Z208" s="1">
        <v>2454</v>
      </c>
      <c r="AA208" s="1">
        <v>4.79</v>
      </c>
      <c r="AB208" s="1">
        <v>98.95</v>
      </c>
      <c r="AC208" s="1">
        <v>98.95</v>
      </c>
      <c r="AD208" s="1">
        <v>29</v>
      </c>
      <c r="AE208" s="1">
        <v>107</v>
      </c>
      <c r="AF208" s="1">
        <v>3.69</v>
      </c>
      <c r="AG208" s="1">
        <v>4.78</v>
      </c>
      <c r="AH208" s="1">
        <v>4.78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T208" s="262">
        <f t="shared" si="19"/>
        <v>2073</v>
      </c>
      <c r="AU208" s="262">
        <f t="shared" si="19"/>
        <v>11544</v>
      </c>
      <c r="AV208" s="263">
        <f t="shared" si="20"/>
        <v>1154400</v>
      </c>
      <c r="AW208" s="263">
        <f t="shared" si="21"/>
        <v>14640</v>
      </c>
      <c r="AX208" s="268">
        <f t="shared" si="22"/>
        <v>78.852459016393439</v>
      </c>
      <c r="AY208" s="264">
        <f t="shared" si="23"/>
        <v>78.13666666666667</v>
      </c>
    </row>
    <row r="209" spans="1:51">
      <c r="A209" s="1" t="str">
        <f t="shared" si="18"/>
        <v>10758</v>
      </c>
      <c r="B209" s="1" t="s">
        <v>3211</v>
      </c>
      <c r="C209" s="255">
        <v>60</v>
      </c>
      <c r="D209" s="255">
        <v>60</v>
      </c>
      <c r="E209" s="256">
        <v>2348</v>
      </c>
      <c r="F209" s="256">
        <v>9612</v>
      </c>
      <c r="G209" s="255">
        <v>4.09</v>
      </c>
      <c r="H209" s="255">
        <v>43.89</v>
      </c>
      <c r="I209" s="255">
        <v>43.89</v>
      </c>
      <c r="J209" s="1">
        <v>428</v>
      </c>
      <c r="K209" s="1">
        <v>1521</v>
      </c>
      <c r="L209" s="1">
        <v>3.55</v>
      </c>
      <c r="M209" s="1">
        <v>81.77</v>
      </c>
      <c r="N209" s="1">
        <v>81.77</v>
      </c>
      <c r="O209" s="1">
        <v>393</v>
      </c>
      <c r="P209" s="1">
        <v>1639</v>
      </c>
      <c r="Q209" s="1">
        <v>4.17</v>
      </c>
      <c r="R209" s="1">
        <v>91.06</v>
      </c>
      <c r="S209" s="1">
        <v>91.06</v>
      </c>
      <c r="T209" s="1">
        <v>418</v>
      </c>
      <c r="U209" s="1">
        <v>1693</v>
      </c>
      <c r="V209" s="1">
        <v>4.05</v>
      </c>
      <c r="W209" s="1">
        <v>91.02</v>
      </c>
      <c r="X209" s="1">
        <v>91.02</v>
      </c>
      <c r="Y209" s="1">
        <v>368</v>
      </c>
      <c r="Z209" s="1">
        <v>1523</v>
      </c>
      <c r="AA209" s="1">
        <v>4.1399999999999997</v>
      </c>
      <c r="AB209" s="1">
        <v>81.88</v>
      </c>
      <c r="AC209" s="1">
        <v>81.88</v>
      </c>
      <c r="AD209" s="1">
        <v>318</v>
      </c>
      <c r="AE209" s="1">
        <v>1410</v>
      </c>
      <c r="AF209" s="1">
        <v>4.43</v>
      </c>
      <c r="AG209" s="1">
        <v>83.93</v>
      </c>
      <c r="AH209" s="1">
        <v>83.93</v>
      </c>
      <c r="AI209" s="1">
        <v>372</v>
      </c>
      <c r="AJ209" s="1">
        <v>1626</v>
      </c>
      <c r="AK209" s="1">
        <v>4.37</v>
      </c>
      <c r="AL209" s="1">
        <v>87.42</v>
      </c>
      <c r="AM209" s="1">
        <v>87.42</v>
      </c>
      <c r="AN209" s="1">
        <v>51</v>
      </c>
      <c r="AO209" s="1">
        <v>200</v>
      </c>
      <c r="AP209" s="1">
        <v>3.92</v>
      </c>
      <c r="AQ209" s="1">
        <v>11.11</v>
      </c>
      <c r="AR209" s="1">
        <v>11.11</v>
      </c>
      <c r="AT209" s="262">
        <f t="shared" si="19"/>
        <v>2297</v>
      </c>
      <c r="AU209" s="262">
        <f t="shared" si="19"/>
        <v>9412</v>
      </c>
      <c r="AV209" s="263">
        <f t="shared" si="20"/>
        <v>941200</v>
      </c>
      <c r="AW209" s="263">
        <f t="shared" si="21"/>
        <v>10980</v>
      </c>
      <c r="AX209" s="268">
        <f t="shared" si="22"/>
        <v>85.71948998178506</v>
      </c>
      <c r="AY209" s="264">
        <f t="shared" si="23"/>
        <v>86.179999999999993</v>
      </c>
    </row>
    <row r="210" spans="1:51">
      <c r="A210" s="1" t="str">
        <f t="shared" si="18"/>
        <v>10759</v>
      </c>
      <c r="B210" s="1" t="s">
        <v>3212</v>
      </c>
      <c r="C210" s="255">
        <v>58</v>
      </c>
      <c r="D210" s="255">
        <v>58</v>
      </c>
      <c r="E210" s="256">
        <v>2308</v>
      </c>
      <c r="F210" s="256">
        <v>9108</v>
      </c>
      <c r="G210" s="255">
        <v>3.95</v>
      </c>
      <c r="H210" s="255">
        <v>43.02</v>
      </c>
      <c r="I210" s="255">
        <v>43.02</v>
      </c>
      <c r="J210" s="1">
        <v>388</v>
      </c>
      <c r="K210" s="1">
        <v>1468</v>
      </c>
      <c r="L210" s="1">
        <v>3.78</v>
      </c>
      <c r="M210" s="1">
        <v>81.650000000000006</v>
      </c>
      <c r="N210" s="1">
        <v>81.650000000000006</v>
      </c>
      <c r="O210" s="1">
        <v>369</v>
      </c>
      <c r="P210" s="1">
        <v>1375</v>
      </c>
      <c r="Q210" s="1">
        <v>3.73</v>
      </c>
      <c r="R210" s="1">
        <v>79.02</v>
      </c>
      <c r="S210" s="1">
        <v>79.02</v>
      </c>
      <c r="T210" s="1">
        <v>368</v>
      </c>
      <c r="U210" s="1">
        <v>1325</v>
      </c>
      <c r="V210" s="1">
        <v>3.6</v>
      </c>
      <c r="W210" s="1">
        <v>73.69</v>
      </c>
      <c r="X210" s="1">
        <v>73.69</v>
      </c>
      <c r="Y210" s="1">
        <v>346</v>
      </c>
      <c r="Z210" s="1">
        <v>1345</v>
      </c>
      <c r="AA210" s="1">
        <v>3.89</v>
      </c>
      <c r="AB210" s="1">
        <v>74.81</v>
      </c>
      <c r="AC210" s="1">
        <v>74.81</v>
      </c>
      <c r="AD210" s="1">
        <v>344</v>
      </c>
      <c r="AE210" s="1">
        <v>1497</v>
      </c>
      <c r="AF210" s="1">
        <v>4.3499999999999996</v>
      </c>
      <c r="AG210" s="1">
        <v>92.18</v>
      </c>
      <c r="AH210" s="1">
        <v>92.18</v>
      </c>
      <c r="AI210" s="1">
        <v>345</v>
      </c>
      <c r="AJ210" s="1">
        <v>1405</v>
      </c>
      <c r="AK210" s="1">
        <v>4.07</v>
      </c>
      <c r="AL210" s="1">
        <v>78.14</v>
      </c>
      <c r="AM210" s="1">
        <v>78.14</v>
      </c>
      <c r="AN210" s="1">
        <v>148</v>
      </c>
      <c r="AO210" s="1">
        <v>693</v>
      </c>
      <c r="AP210" s="1">
        <v>4.68</v>
      </c>
      <c r="AQ210" s="1">
        <v>39.83</v>
      </c>
      <c r="AR210" s="1">
        <v>39.83</v>
      </c>
      <c r="AT210" s="262">
        <f t="shared" si="19"/>
        <v>2160</v>
      </c>
      <c r="AU210" s="262">
        <f t="shared" si="19"/>
        <v>8415</v>
      </c>
      <c r="AV210" s="263">
        <f t="shared" si="20"/>
        <v>841500</v>
      </c>
      <c r="AW210" s="263">
        <f t="shared" si="21"/>
        <v>10614</v>
      </c>
      <c r="AX210" s="268">
        <f t="shared" si="22"/>
        <v>79.282080271339737</v>
      </c>
      <c r="AY210" s="264">
        <f t="shared" si="23"/>
        <v>79.915000000000006</v>
      </c>
    </row>
    <row r="211" spans="1:51">
      <c r="A211" s="1" t="str">
        <f t="shared" si="18"/>
        <v>10760</v>
      </c>
      <c r="B211" s="1" t="s">
        <v>3213</v>
      </c>
      <c r="C211" s="255">
        <v>60</v>
      </c>
      <c r="D211" s="255">
        <v>60</v>
      </c>
      <c r="E211" s="256">
        <v>1591</v>
      </c>
      <c r="F211" s="256">
        <v>6546</v>
      </c>
      <c r="G211" s="255">
        <v>4.1100000000000003</v>
      </c>
      <c r="H211" s="255">
        <v>29.89</v>
      </c>
      <c r="I211" s="255">
        <v>29.89</v>
      </c>
      <c r="J211" s="1">
        <v>321</v>
      </c>
      <c r="K211" s="1">
        <v>1165</v>
      </c>
      <c r="L211" s="1">
        <v>3.63</v>
      </c>
      <c r="M211" s="1">
        <v>62.63</v>
      </c>
      <c r="N211" s="1">
        <v>62.63</v>
      </c>
      <c r="O211" s="1">
        <v>297</v>
      </c>
      <c r="P211" s="1">
        <v>1384</v>
      </c>
      <c r="Q211" s="1">
        <v>4.66</v>
      </c>
      <c r="R211" s="1">
        <v>76.89</v>
      </c>
      <c r="S211" s="1">
        <v>76.89</v>
      </c>
      <c r="T211" s="1">
        <v>285</v>
      </c>
      <c r="U211" s="1">
        <v>1134</v>
      </c>
      <c r="V211" s="1">
        <v>3.98</v>
      </c>
      <c r="W211" s="1">
        <v>60.97</v>
      </c>
      <c r="X211" s="1">
        <v>60.97</v>
      </c>
      <c r="Y211" s="1">
        <v>232</v>
      </c>
      <c r="Z211" s="1">
        <v>903</v>
      </c>
      <c r="AA211" s="1">
        <v>3.89</v>
      </c>
      <c r="AB211" s="1">
        <v>48.55</v>
      </c>
      <c r="AC211" s="1">
        <v>48.55</v>
      </c>
      <c r="AD211" s="1">
        <v>225</v>
      </c>
      <c r="AE211" s="1">
        <v>906</v>
      </c>
      <c r="AF211" s="1">
        <v>4.03</v>
      </c>
      <c r="AG211" s="1">
        <v>53.93</v>
      </c>
      <c r="AH211" s="1">
        <v>53.93</v>
      </c>
      <c r="AI211" s="1">
        <v>231</v>
      </c>
      <c r="AJ211" s="1">
        <v>1054</v>
      </c>
      <c r="AK211" s="1">
        <v>4.5599999999999996</v>
      </c>
      <c r="AL211" s="1">
        <v>56.67</v>
      </c>
      <c r="AM211" s="1">
        <v>56.67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T211" s="262">
        <f t="shared" si="19"/>
        <v>1591</v>
      </c>
      <c r="AU211" s="262">
        <f t="shared" si="19"/>
        <v>6546</v>
      </c>
      <c r="AV211" s="263">
        <f t="shared" si="20"/>
        <v>654600</v>
      </c>
      <c r="AW211" s="263">
        <f t="shared" si="21"/>
        <v>10980</v>
      </c>
      <c r="AX211" s="268">
        <f t="shared" si="22"/>
        <v>59.617486338797811</v>
      </c>
      <c r="AY211" s="264">
        <f t="shared" si="23"/>
        <v>59.940000000000005</v>
      </c>
    </row>
    <row r="212" spans="1:51">
      <c r="A212" s="1" t="str">
        <f t="shared" si="18"/>
        <v>28875</v>
      </c>
      <c r="B212" s="1" t="s">
        <v>3214</v>
      </c>
      <c r="C212" s="255">
        <v>27</v>
      </c>
      <c r="D212" s="255">
        <v>27</v>
      </c>
      <c r="E212" s="256">
        <v>336</v>
      </c>
      <c r="F212" s="256">
        <v>1930</v>
      </c>
      <c r="G212" s="255">
        <v>5.74</v>
      </c>
      <c r="H212" s="255">
        <v>19.579999999999998</v>
      </c>
      <c r="I212" s="255">
        <v>19.579999999999998</v>
      </c>
      <c r="J212" s="1">
        <v>60</v>
      </c>
      <c r="K212" s="1">
        <v>338</v>
      </c>
      <c r="L212" s="1">
        <v>5.63</v>
      </c>
      <c r="M212" s="1">
        <v>40.380000000000003</v>
      </c>
      <c r="N212" s="1">
        <v>40.380000000000003</v>
      </c>
      <c r="O212" s="1">
        <v>44</v>
      </c>
      <c r="P212" s="1">
        <v>256</v>
      </c>
      <c r="Q212" s="1">
        <v>5.82</v>
      </c>
      <c r="R212" s="1">
        <v>31.6</v>
      </c>
      <c r="S212" s="1">
        <v>31.6</v>
      </c>
      <c r="T212" s="1">
        <v>79</v>
      </c>
      <c r="U212" s="1">
        <v>322</v>
      </c>
      <c r="V212" s="1">
        <v>4.08</v>
      </c>
      <c r="W212" s="1">
        <v>38.47</v>
      </c>
      <c r="X212" s="1">
        <v>38.47</v>
      </c>
      <c r="Y212" s="1">
        <v>59</v>
      </c>
      <c r="Z212" s="1">
        <v>340</v>
      </c>
      <c r="AA212" s="1">
        <v>5.76</v>
      </c>
      <c r="AB212" s="1">
        <v>40.619999999999997</v>
      </c>
      <c r="AC212" s="1">
        <v>40.619999999999997</v>
      </c>
      <c r="AD212" s="1">
        <v>57</v>
      </c>
      <c r="AE212" s="1">
        <v>338</v>
      </c>
      <c r="AF212" s="1">
        <v>5.93</v>
      </c>
      <c r="AG212" s="1">
        <v>44.71</v>
      </c>
      <c r="AH212" s="1">
        <v>44.71</v>
      </c>
      <c r="AI212" s="1">
        <v>36</v>
      </c>
      <c r="AJ212" s="1">
        <v>335</v>
      </c>
      <c r="AK212" s="1">
        <v>9.31</v>
      </c>
      <c r="AL212" s="1">
        <v>40.020000000000003</v>
      </c>
      <c r="AM212" s="1">
        <v>40.020000000000003</v>
      </c>
      <c r="AN212" s="1">
        <v>1</v>
      </c>
      <c r="AO212" s="1">
        <v>1</v>
      </c>
      <c r="AP212" s="1">
        <v>1</v>
      </c>
      <c r="AQ212" s="1">
        <v>0.12</v>
      </c>
      <c r="AR212" s="1">
        <v>0.12</v>
      </c>
      <c r="AT212" s="262">
        <f t="shared" si="19"/>
        <v>335</v>
      </c>
      <c r="AU212" s="262">
        <f t="shared" si="19"/>
        <v>1929</v>
      </c>
      <c r="AV212" s="263">
        <f t="shared" si="20"/>
        <v>192900</v>
      </c>
      <c r="AW212" s="263">
        <f t="shared" si="21"/>
        <v>4941</v>
      </c>
      <c r="AX212" s="268">
        <f t="shared" si="22"/>
        <v>39.04068002428658</v>
      </c>
      <c r="AY212" s="264">
        <f t="shared" si="23"/>
        <v>39.300000000000004</v>
      </c>
    </row>
    <row r="213" spans="1:51">
      <c r="A213" s="1" t="str">
        <f t="shared" si="18"/>
        <v>41768</v>
      </c>
      <c r="B213" s="1" t="s">
        <v>3931</v>
      </c>
      <c r="C213" s="255">
        <v>0</v>
      </c>
      <c r="D213" s="255">
        <v>0</v>
      </c>
      <c r="E213" s="256">
        <v>0</v>
      </c>
      <c r="F213" s="256">
        <v>0</v>
      </c>
      <c r="G213" s="255">
        <v>0</v>
      </c>
      <c r="H213" s="255">
        <v>0</v>
      </c>
      <c r="I213" s="255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T213" s="262">
        <f t="shared" si="19"/>
        <v>0</v>
      </c>
      <c r="AU213" s="262">
        <f t="shared" si="19"/>
        <v>0</v>
      </c>
      <c r="AV213" s="263">
        <f t="shared" si="20"/>
        <v>0</v>
      </c>
      <c r="AW213" s="263">
        <f t="shared" si="21"/>
        <v>0</v>
      </c>
      <c r="AX213" s="268" t="e">
        <f t="shared" si="22"/>
        <v>#DIV/0!</v>
      </c>
      <c r="AY213" s="264">
        <f t="shared" si="23"/>
        <v>0</v>
      </c>
    </row>
    <row r="214" spans="1:51">
      <c r="A214" s="1" t="str">
        <f t="shared" si="18"/>
        <v>10687</v>
      </c>
      <c r="B214" s="1" t="s">
        <v>3215</v>
      </c>
      <c r="C214" s="255">
        <v>408</v>
      </c>
      <c r="D214" s="255">
        <v>408</v>
      </c>
      <c r="E214" s="256">
        <v>16592</v>
      </c>
      <c r="F214" s="256">
        <v>80620</v>
      </c>
      <c r="G214" s="255">
        <v>4.8600000000000003</v>
      </c>
      <c r="H214" s="255">
        <v>54.14</v>
      </c>
      <c r="I214" s="255">
        <v>54.14</v>
      </c>
      <c r="J214" s="1">
        <v>2965</v>
      </c>
      <c r="K214" s="1">
        <v>14463</v>
      </c>
      <c r="L214" s="1">
        <v>4.88</v>
      </c>
      <c r="M214" s="1">
        <v>114.35</v>
      </c>
      <c r="N214" s="1">
        <v>114.35</v>
      </c>
      <c r="O214" s="1">
        <v>2819</v>
      </c>
      <c r="P214" s="1">
        <v>15627</v>
      </c>
      <c r="Q214" s="1">
        <v>5.54</v>
      </c>
      <c r="R214" s="1">
        <v>127.67</v>
      </c>
      <c r="S214" s="1">
        <v>127.67</v>
      </c>
      <c r="T214" s="1">
        <v>2674</v>
      </c>
      <c r="U214" s="1">
        <v>12659</v>
      </c>
      <c r="V214" s="1">
        <v>4.7300000000000004</v>
      </c>
      <c r="W214" s="1">
        <v>100.09</v>
      </c>
      <c r="X214" s="1">
        <v>100.09</v>
      </c>
      <c r="Y214" s="1">
        <v>2815</v>
      </c>
      <c r="Z214" s="1">
        <v>12680</v>
      </c>
      <c r="AA214" s="1">
        <v>4.5</v>
      </c>
      <c r="AB214" s="1">
        <v>100.25</v>
      </c>
      <c r="AC214" s="1">
        <v>100.25</v>
      </c>
      <c r="AD214" s="1">
        <v>2695</v>
      </c>
      <c r="AE214" s="1">
        <v>12387</v>
      </c>
      <c r="AF214" s="1">
        <v>4.5999999999999996</v>
      </c>
      <c r="AG214" s="1">
        <v>108.43</v>
      </c>
      <c r="AH214" s="1">
        <v>108.43</v>
      </c>
      <c r="AI214" s="1">
        <v>2624</v>
      </c>
      <c r="AJ214" s="1">
        <v>12804</v>
      </c>
      <c r="AK214" s="1">
        <v>4.88</v>
      </c>
      <c r="AL214" s="1">
        <v>101.23</v>
      </c>
      <c r="AM214" s="1">
        <v>101.23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T214" s="262">
        <f t="shared" si="19"/>
        <v>16592</v>
      </c>
      <c r="AU214" s="262">
        <f t="shared" si="19"/>
        <v>80620</v>
      </c>
      <c r="AV214" s="263">
        <f t="shared" si="20"/>
        <v>8062000</v>
      </c>
      <c r="AW214" s="263">
        <f t="shared" si="21"/>
        <v>74664</v>
      </c>
      <c r="AX214" s="268">
        <f t="shared" si="22"/>
        <v>107.97707060966464</v>
      </c>
      <c r="AY214" s="264">
        <f t="shared" si="23"/>
        <v>108.67</v>
      </c>
    </row>
    <row r="215" spans="1:51">
      <c r="A215" s="1" t="str">
        <f t="shared" si="18"/>
        <v>10761</v>
      </c>
      <c r="B215" s="1" t="s">
        <v>3216</v>
      </c>
      <c r="C215" s="255">
        <v>50</v>
      </c>
      <c r="D215" s="255">
        <v>50</v>
      </c>
      <c r="E215" s="256">
        <v>1655</v>
      </c>
      <c r="F215" s="256">
        <v>6789</v>
      </c>
      <c r="G215" s="255">
        <v>4.0999999999999996</v>
      </c>
      <c r="H215" s="255">
        <v>37.200000000000003</v>
      </c>
      <c r="I215" s="255">
        <v>37.200000000000003</v>
      </c>
      <c r="J215" s="1">
        <v>288</v>
      </c>
      <c r="K215" s="1">
        <v>980</v>
      </c>
      <c r="L215" s="1">
        <v>3.4</v>
      </c>
      <c r="M215" s="1">
        <v>63.23</v>
      </c>
      <c r="N215" s="1">
        <v>63.23</v>
      </c>
      <c r="O215" s="1">
        <v>266</v>
      </c>
      <c r="P215" s="1">
        <v>959</v>
      </c>
      <c r="Q215" s="1">
        <v>3.61</v>
      </c>
      <c r="R215" s="1">
        <v>63.93</v>
      </c>
      <c r="S215" s="1">
        <v>63.93</v>
      </c>
      <c r="T215" s="1">
        <v>246</v>
      </c>
      <c r="U215" s="1">
        <v>1046</v>
      </c>
      <c r="V215" s="1">
        <v>4.25</v>
      </c>
      <c r="W215" s="1">
        <v>67.48</v>
      </c>
      <c r="X215" s="1">
        <v>67.48</v>
      </c>
      <c r="Y215" s="1">
        <v>230</v>
      </c>
      <c r="Z215" s="1">
        <v>1192</v>
      </c>
      <c r="AA215" s="1">
        <v>5.18</v>
      </c>
      <c r="AB215" s="1">
        <v>76.900000000000006</v>
      </c>
      <c r="AC215" s="1">
        <v>76.900000000000006</v>
      </c>
      <c r="AD215" s="1">
        <v>249</v>
      </c>
      <c r="AE215" s="1">
        <v>1013</v>
      </c>
      <c r="AF215" s="1">
        <v>4.07</v>
      </c>
      <c r="AG215" s="1">
        <v>72.36</v>
      </c>
      <c r="AH215" s="1">
        <v>72.36</v>
      </c>
      <c r="AI215" s="1">
        <v>249</v>
      </c>
      <c r="AJ215" s="1">
        <v>1015</v>
      </c>
      <c r="AK215" s="1">
        <v>4.08</v>
      </c>
      <c r="AL215" s="1">
        <v>65.48</v>
      </c>
      <c r="AM215" s="1">
        <v>65.48</v>
      </c>
      <c r="AN215" s="1">
        <v>127</v>
      </c>
      <c r="AO215" s="1">
        <v>584</v>
      </c>
      <c r="AP215" s="1">
        <v>4.5999999999999996</v>
      </c>
      <c r="AQ215" s="1">
        <v>38.93</v>
      </c>
      <c r="AR215" s="1">
        <v>38.93</v>
      </c>
      <c r="AT215" s="262">
        <f t="shared" si="19"/>
        <v>1528</v>
      </c>
      <c r="AU215" s="262">
        <f t="shared" si="19"/>
        <v>6205</v>
      </c>
      <c r="AV215" s="263">
        <f t="shared" si="20"/>
        <v>620500</v>
      </c>
      <c r="AW215" s="263">
        <f t="shared" si="21"/>
        <v>9150</v>
      </c>
      <c r="AX215" s="268">
        <f t="shared" si="22"/>
        <v>67.814207650273218</v>
      </c>
      <c r="AY215" s="264">
        <f t="shared" si="23"/>
        <v>68.23</v>
      </c>
    </row>
    <row r="216" spans="1:51">
      <c r="A216" s="1" t="str">
        <f t="shared" si="18"/>
        <v>10762</v>
      </c>
      <c r="B216" s="1" t="s">
        <v>3217</v>
      </c>
      <c r="C216" s="255">
        <v>66</v>
      </c>
      <c r="D216" s="255">
        <v>66</v>
      </c>
      <c r="E216" s="256">
        <v>2011</v>
      </c>
      <c r="F216" s="256">
        <v>7795</v>
      </c>
      <c r="G216" s="255">
        <v>3.88</v>
      </c>
      <c r="H216" s="255">
        <v>32.36</v>
      </c>
      <c r="I216" s="255">
        <v>32.36</v>
      </c>
      <c r="J216" s="1">
        <v>319</v>
      </c>
      <c r="K216" s="1">
        <v>1142</v>
      </c>
      <c r="L216" s="1">
        <v>3.58</v>
      </c>
      <c r="M216" s="1">
        <v>55.82</v>
      </c>
      <c r="N216" s="1">
        <v>55.82</v>
      </c>
      <c r="O216" s="1">
        <v>323</v>
      </c>
      <c r="P216" s="1">
        <v>1194</v>
      </c>
      <c r="Q216" s="1">
        <v>3.7</v>
      </c>
      <c r="R216" s="1">
        <v>60.3</v>
      </c>
      <c r="S216" s="1">
        <v>60.3</v>
      </c>
      <c r="T216" s="1">
        <v>291</v>
      </c>
      <c r="U216" s="1">
        <v>1118</v>
      </c>
      <c r="V216" s="1">
        <v>3.84</v>
      </c>
      <c r="W216" s="1">
        <v>54.64</v>
      </c>
      <c r="X216" s="1">
        <v>54.64</v>
      </c>
      <c r="Y216" s="1">
        <v>309</v>
      </c>
      <c r="Z216" s="1">
        <v>1239</v>
      </c>
      <c r="AA216" s="1">
        <v>4.01</v>
      </c>
      <c r="AB216" s="1">
        <v>60.56</v>
      </c>
      <c r="AC216" s="1">
        <v>60.56</v>
      </c>
      <c r="AD216" s="1">
        <v>283</v>
      </c>
      <c r="AE216" s="1">
        <v>1132</v>
      </c>
      <c r="AF216" s="1">
        <v>4</v>
      </c>
      <c r="AG216" s="1">
        <v>61.26</v>
      </c>
      <c r="AH216" s="1">
        <v>61.26</v>
      </c>
      <c r="AI216" s="1">
        <v>297</v>
      </c>
      <c r="AJ216" s="1">
        <v>1063</v>
      </c>
      <c r="AK216" s="1">
        <v>3.58</v>
      </c>
      <c r="AL216" s="1">
        <v>51.96</v>
      </c>
      <c r="AM216" s="1">
        <v>51.96</v>
      </c>
      <c r="AN216" s="1">
        <v>189</v>
      </c>
      <c r="AO216" s="1">
        <v>907</v>
      </c>
      <c r="AP216" s="1">
        <v>4.8</v>
      </c>
      <c r="AQ216" s="1">
        <v>45.81</v>
      </c>
      <c r="AR216" s="1">
        <v>45.81</v>
      </c>
      <c r="AT216" s="262">
        <f t="shared" si="19"/>
        <v>1822</v>
      </c>
      <c r="AU216" s="262">
        <f t="shared" si="19"/>
        <v>6888</v>
      </c>
      <c r="AV216" s="263">
        <f t="shared" si="20"/>
        <v>688800</v>
      </c>
      <c r="AW216" s="263">
        <f t="shared" si="21"/>
        <v>12078</v>
      </c>
      <c r="AX216" s="268">
        <f t="shared" si="22"/>
        <v>57.029309488325879</v>
      </c>
      <c r="AY216" s="264">
        <f t="shared" si="23"/>
        <v>57.423333333333325</v>
      </c>
    </row>
    <row r="217" spans="1:51">
      <c r="A217" s="1" t="str">
        <f t="shared" si="18"/>
        <v>10763</v>
      </c>
      <c r="B217" s="1" t="s">
        <v>3218</v>
      </c>
      <c r="C217" s="255">
        <v>33</v>
      </c>
      <c r="D217" s="255">
        <v>33</v>
      </c>
      <c r="E217" s="256">
        <v>995</v>
      </c>
      <c r="F217" s="256">
        <v>4402</v>
      </c>
      <c r="G217" s="255">
        <v>4.42</v>
      </c>
      <c r="H217" s="255">
        <v>36.549999999999997</v>
      </c>
      <c r="I217" s="255">
        <v>36.549999999999997</v>
      </c>
      <c r="J217" s="1">
        <v>174</v>
      </c>
      <c r="K217" s="1">
        <v>803</v>
      </c>
      <c r="L217" s="1">
        <v>4.6100000000000003</v>
      </c>
      <c r="M217" s="1">
        <v>78.489999999999995</v>
      </c>
      <c r="N217" s="1">
        <v>78.489999999999995</v>
      </c>
      <c r="O217" s="1">
        <v>164</v>
      </c>
      <c r="P217" s="1">
        <v>690</v>
      </c>
      <c r="Q217" s="1">
        <v>4.21</v>
      </c>
      <c r="R217" s="1">
        <v>69.7</v>
      </c>
      <c r="S217" s="1">
        <v>69.7</v>
      </c>
      <c r="T217" s="1">
        <v>177</v>
      </c>
      <c r="U217" s="1">
        <v>715</v>
      </c>
      <c r="V217" s="1">
        <v>4.04</v>
      </c>
      <c r="W217" s="1">
        <v>69.89</v>
      </c>
      <c r="X217" s="1">
        <v>69.89</v>
      </c>
      <c r="Y217" s="1">
        <v>162</v>
      </c>
      <c r="Z217" s="1">
        <v>677</v>
      </c>
      <c r="AA217" s="1">
        <v>4.18</v>
      </c>
      <c r="AB217" s="1">
        <v>66.180000000000007</v>
      </c>
      <c r="AC217" s="1">
        <v>66.180000000000007</v>
      </c>
      <c r="AD217" s="1">
        <v>131</v>
      </c>
      <c r="AE217" s="1">
        <v>613</v>
      </c>
      <c r="AF217" s="1">
        <v>4.68</v>
      </c>
      <c r="AG217" s="1">
        <v>66.34</v>
      </c>
      <c r="AH217" s="1">
        <v>66.34</v>
      </c>
      <c r="AI217" s="1">
        <v>139</v>
      </c>
      <c r="AJ217" s="1">
        <v>651</v>
      </c>
      <c r="AK217" s="1">
        <v>4.68</v>
      </c>
      <c r="AL217" s="1">
        <v>63.64</v>
      </c>
      <c r="AM217" s="1">
        <v>63.64</v>
      </c>
      <c r="AN217" s="1">
        <v>48</v>
      </c>
      <c r="AO217" s="1">
        <v>253</v>
      </c>
      <c r="AP217" s="1">
        <v>5.27</v>
      </c>
      <c r="AQ217" s="1">
        <v>25.56</v>
      </c>
      <c r="AR217" s="1">
        <v>25.56</v>
      </c>
      <c r="AT217" s="262">
        <f t="shared" si="19"/>
        <v>947</v>
      </c>
      <c r="AU217" s="262">
        <f t="shared" si="19"/>
        <v>4149</v>
      </c>
      <c r="AV217" s="263">
        <f t="shared" si="20"/>
        <v>414900</v>
      </c>
      <c r="AW217" s="263">
        <f t="shared" si="21"/>
        <v>6039</v>
      </c>
      <c r="AX217" s="268">
        <f t="shared" si="22"/>
        <v>68.703427719821164</v>
      </c>
      <c r="AY217" s="264">
        <f t="shared" si="23"/>
        <v>69.040000000000006</v>
      </c>
    </row>
    <row r="218" spans="1:51">
      <c r="A218" s="1" t="str">
        <f t="shared" si="18"/>
        <v>10764</v>
      </c>
      <c r="B218" s="1" t="s">
        <v>3219</v>
      </c>
      <c r="C218" s="255">
        <v>38</v>
      </c>
      <c r="D218" s="255">
        <v>38</v>
      </c>
      <c r="E218" s="256">
        <v>874</v>
      </c>
      <c r="F218" s="256">
        <v>3380</v>
      </c>
      <c r="G218" s="255">
        <v>3.87</v>
      </c>
      <c r="H218" s="255">
        <v>24.37</v>
      </c>
      <c r="I218" s="255">
        <v>24.37</v>
      </c>
      <c r="J218" s="1">
        <v>190</v>
      </c>
      <c r="K218" s="1">
        <v>796</v>
      </c>
      <c r="L218" s="1">
        <v>4.1900000000000004</v>
      </c>
      <c r="M218" s="1">
        <v>67.569999999999993</v>
      </c>
      <c r="N218" s="1">
        <v>67.569999999999993</v>
      </c>
      <c r="O218" s="1">
        <v>138</v>
      </c>
      <c r="P218" s="1">
        <v>415</v>
      </c>
      <c r="Q218" s="1">
        <v>3.01</v>
      </c>
      <c r="R218" s="1">
        <v>36.4</v>
      </c>
      <c r="S218" s="1">
        <v>36.4</v>
      </c>
      <c r="T218" s="1">
        <v>156</v>
      </c>
      <c r="U218" s="1">
        <v>641</v>
      </c>
      <c r="V218" s="1">
        <v>4.1100000000000003</v>
      </c>
      <c r="W218" s="1">
        <v>54.41</v>
      </c>
      <c r="X218" s="1">
        <v>54.41</v>
      </c>
      <c r="Y218" s="1">
        <v>131</v>
      </c>
      <c r="Z218" s="1">
        <v>555</v>
      </c>
      <c r="AA218" s="1">
        <v>4.24</v>
      </c>
      <c r="AB218" s="1">
        <v>47.11</v>
      </c>
      <c r="AC218" s="1">
        <v>47.11</v>
      </c>
      <c r="AD218" s="1">
        <v>112</v>
      </c>
      <c r="AE218" s="1">
        <v>397</v>
      </c>
      <c r="AF218" s="1">
        <v>3.54</v>
      </c>
      <c r="AG218" s="1">
        <v>37.31</v>
      </c>
      <c r="AH218" s="1">
        <v>37.31</v>
      </c>
      <c r="AI218" s="1">
        <v>113</v>
      </c>
      <c r="AJ218" s="1">
        <v>390</v>
      </c>
      <c r="AK218" s="1">
        <v>3.45</v>
      </c>
      <c r="AL218" s="1">
        <v>33.11</v>
      </c>
      <c r="AM218" s="1">
        <v>33.11</v>
      </c>
      <c r="AN218" s="1">
        <v>34</v>
      </c>
      <c r="AO218" s="1">
        <v>186</v>
      </c>
      <c r="AP218" s="1">
        <v>5.47</v>
      </c>
      <c r="AQ218" s="1">
        <v>16.32</v>
      </c>
      <c r="AR218" s="1">
        <v>16.32</v>
      </c>
      <c r="AT218" s="262">
        <f t="shared" si="19"/>
        <v>840</v>
      </c>
      <c r="AU218" s="262">
        <f t="shared" si="19"/>
        <v>3194</v>
      </c>
      <c r="AV218" s="263">
        <f t="shared" si="20"/>
        <v>319400</v>
      </c>
      <c r="AW218" s="263">
        <f t="shared" si="21"/>
        <v>6954</v>
      </c>
      <c r="AX218" s="268">
        <f t="shared" si="22"/>
        <v>45.930399769916598</v>
      </c>
      <c r="AY218" s="264">
        <f t="shared" si="23"/>
        <v>45.985000000000007</v>
      </c>
    </row>
    <row r="219" spans="1:51">
      <c r="A219" s="1" t="str">
        <f t="shared" si="18"/>
        <v>10765</v>
      </c>
      <c r="B219" s="1" t="s">
        <v>3220</v>
      </c>
      <c r="C219" s="255">
        <v>30</v>
      </c>
      <c r="D219" s="255">
        <v>30</v>
      </c>
      <c r="E219" s="256">
        <v>1047</v>
      </c>
      <c r="F219" s="256">
        <v>3930</v>
      </c>
      <c r="G219" s="255">
        <v>3.75</v>
      </c>
      <c r="H219" s="255">
        <v>35.89</v>
      </c>
      <c r="I219" s="255">
        <v>35.89</v>
      </c>
      <c r="J219" s="1">
        <v>183</v>
      </c>
      <c r="K219" s="1">
        <v>651</v>
      </c>
      <c r="L219" s="1">
        <v>3.56</v>
      </c>
      <c r="M219" s="1">
        <v>70</v>
      </c>
      <c r="N219" s="1">
        <v>70</v>
      </c>
      <c r="O219" s="1">
        <v>176</v>
      </c>
      <c r="P219" s="1">
        <v>702</v>
      </c>
      <c r="Q219" s="1">
        <v>3.99</v>
      </c>
      <c r="R219" s="1">
        <v>78</v>
      </c>
      <c r="S219" s="1">
        <v>78</v>
      </c>
      <c r="T219" s="1">
        <v>177</v>
      </c>
      <c r="U219" s="1">
        <v>652</v>
      </c>
      <c r="V219" s="1">
        <v>3.68</v>
      </c>
      <c r="W219" s="1">
        <v>70.11</v>
      </c>
      <c r="X219" s="1">
        <v>70.11</v>
      </c>
      <c r="Y219" s="1">
        <v>185</v>
      </c>
      <c r="Z219" s="1">
        <v>722</v>
      </c>
      <c r="AA219" s="1">
        <v>3.9</v>
      </c>
      <c r="AB219" s="1">
        <v>77.63</v>
      </c>
      <c r="AC219" s="1">
        <v>77.63</v>
      </c>
      <c r="AD219" s="1">
        <v>173</v>
      </c>
      <c r="AE219" s="1">
        <v>665</v>
      </c>
      <c r="AF219" s="1">
        <v>3.84</v>
      </c>
      <c r="AG219" s="1">
        <v>79.17</v>
      </c>
      <c r="AH219" s="1">
        <v>79.17</v>
      </c>
      <c r="AI219" s="1">
        <v>146</v>
      </c>
      <c r="AJ219" s="1">
        <v>513</v>
      </c>
      <c r="AK219" s="1">
        <v>3.51</v>
      </c>
      <c r="AL219" s="1">
        <v>55.16</v>
      </c>
      <c r="AM219" s="1">
        <v>55.16</v>
      </c>
      <c r="AN219" s="1">
        <v>7</v>
      </c>
      <c r="AO219" s="1">
        <v>25</v>
      </c>
      <c r="AP219" s="1">
        <v>3.57</v>
      </c>
      <c r="AQ219" s="1">
        <v>2.78</v>
      </c>
      <c r="AR219" s="1">
        <v>2.78</v>
      </c>
      <c r="AT219" s="262">
        <f t="shared" si="19"/>
        <v>1040</v>
      </c>
      <c r="AU219" s="262">
        <f t="shared" si="19"/>
        <v>3905</v>
      </c>
      <c r="AV219" s="263">
        <f t="shared" si="20"/>
        <v>390500</v>
      </c>
      <c r="AW219" s="263">
        <f t="shared" si="21"/>
        <v>5490</v>
      </c>
      <c r="AX219" s="268">
        <f t="shared" si="22"/>
        <v>71.12932604735883</v>
      </c>
      <c r="AY219" s="264">
        <f t="shared" si="23"/>
        <v>71.678333333333342</v>
      </c>
    </row>
    <row r="220" spans="1:51">
      <c r="A220" s="1" t="str">
        <f t="shared" si="18"/>
        <v>10766</v>
      </c>
      <c r="B220" s="1" t="s">
        <v>3221</v>
      </c>
      <c r="C220" s="255">
        <v>35</v>
      </c>
      <c r="D220" s="255">
        <v>35</v>
      </c>
      <c r="E220" s="256">
        <v>1495</v>
      </c>
      <c r="F220" s="256">
        <v>18279</v>
      </c>
      <c r="G220" s="255">
        <v>12.23</v>
      </c>
      <c r="H220" s="255">
        <v>143.08000000000001</v>
      </c>
      <c r="I220" s="255">
        <v>143.08000000000001</v>
      </c>
      <c r="J220" s="1">
        <v>316</v>
      </c>
      <c r="K220" s="1">
        <v>14586</v>
      </c>
      <c r="L220" s="1">
        <v>46.16</v>
      </c>
      <c r="M220" s="1">
        <v>1344.33</v>
      </c>
      <c r="N220" s="1">
        <v>1344.33</v>
      </c>
      <c r="O220" s="1">
        <v>285</v>
      </c>
      <c r="P220" s="1">
        <v>913</v>
      </c>
      <c r="Q220" s="1">
        <v>3.2</v>
      </c>
      <c r="R220" s="1">
        <v>86.95</v>
      </c>
      <c r="S220" s="1">
        <v>86.95</v>
      </c>
      <c r="T220" s="1">
        <v>240</v>
      </c>
      <c r="U220" s="1">
        <v>818</v>
      </c>
      <c r="V220" s="1">
        <v>3.41</v>
      </c>
      <c r="W220" s="1">
        <v>75.39</v>
      </c>
      <c r="X220" s="1">
        <v>75.39</v>
      </c>
      <c r="Y220" s="1">
        <v>290</v>
      </c>
      <c r="Z220" s="1">
        <v>825</v>
      </c>
      <c r="AA220" s="1">
        <v>2.84</v>
      </c>
      <c r="AB220" s="1">
        <v>76.040000000000006</v>
      </c>
      <c r="AC220" s="1">
        <v>76.040000000000006</v>
      </c>
      <c r="AD220" s="1">
        <v>267</v>
      </c>
      <c r="AE220" s="1">
        <v>848</v>
      </c>
      <c r="AF220" s="1">
        <v>3.18</v>
      </c>
      <c r="AG220" s="1">
        <v>86.53</v>
      </c>
      <c r="AH220" s="1">
        <v>86.53</v>
      </c>
      <c r="AI220" s="1">
        <v>97</v>
      </c>
      <c r="AJ220" s="1">
        <v>289</v>
      </c>
      <c r="AK220" s="1">
        <v>2.98</v>
      </c>
      <c r="AL220" s="1">
        <v>26.64</v>
      </c>
      <c r="AM220" s="1">
        <v>26.64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T220" s="262">
        <f t="shared" si="19"/>
        <v>1495</v>
      </c>
      <c r="AU220" s="262">
        <f t="shared" si="19"/>
        <v>18279</v>
      </c>
      <c r="AV220" s="263">
        <f t="shared" si="20"/>
        <v>1827900</v>
      </c>
      <c r="AW220" s="263">
        <f t="shared" si="21"/>
        <v>6405</v>
      </c>
      <c r="AX220" s="268">
        <f t="shared" si="22"/>
        <v>285.38641686182672</v>
      </c>
      <c r="AY220" s="264">
        <f t="shared" si="23"/>
        <v>282.6466666666667</v>
      </c>
    </row>
    <row r="221" spans="1:51">
      <c r="A221" s="1" t="str">
        <f t="shared" si="18"/>
        <v>10767</v>
      </c>
      <c r="B221" s="1" t="s">
        <v>3222</v>
      </c>
      <c r="C221" s="255">
        <v>38</v>
      </c>
      <c r="D221" s="255">
        <v>38</v>
      </c>
      <c r="E221" s="256">
        <v>633</v>
      </c>
      <c r="F221" s="256">
        <v>3745</v>
      </c>
      <c r="G221" s="255">
        <v>5.92</v>
      </c>
      <c r="H221" s="255">
        <v>27</v>
      </c>
      <c r="I221" s="255">
        <v>27</v>
      </c>
      <c r="J221" s="1">
        <v>134</v>
      </c>
      <c r="K221" s="1">
        <v>499</v>
      </c>
      <c r="L221" s="1">
        <v>3.72</v>
      </c>
      <c r="M221" s="1">
        <v>42.36</v>
      </c>
      <c r="N221" s="1">
        <v>42.36</v>
      </c>
      <c r="O221" s="1">
        <v>112</v>
      </c>
      <c r="P221" s="1">
        <v>526</v>
      </c>
      <c r="Q221" s="1">
        <v>4.7</v>
      </c>
      <c r="R221" s="1">
        <v>46.14</v>
      </c>
      <c r="S221" s="1">
        <v>46.14</v>
      </c>
      <c r="T221" s="1">
        <v>103</v>
      </c>
      <c r="U221" s="1">
        <v>472</v>
      </c>
      <c r="V221" s="1">
        <v>4.58</v>
      </c>
      <c r="W221" s="1">
        <v>40.07</v>
      </c>
      <c r="X221" s="1">
        <v>40.07</v>
      </c>
      <c r="Y221" s="1">
        <v>104</v>
      </c>
      <c r="Z221" s="1">
        <v>1366</v>
      </c>
      <c r="AA221" s="1">
        <v>13.13</v>
      </c>
      <c r="AB221" s="1">
        <v>115.96</v>
      </c>
      <c r="AC221" s="1">
        <v>115.96</v>
      </c>
      <c r="AD221" s="1">
        <v>93</v>
      </c>
      <c r="AE221" s="1">
        <v>338</v>
      </c>
      <c r="AF221" s="1">
        <v>3.63</v>
      </c>
      <c r="AG221" s="1">
        <v>31.77</v>
      </c>
      <c r="AH221" s="1">
        <v>31.77</v>
      </c>
      <c r="AI221" s="1">
        <v>67</v>
      </c>
      <c r="AJ221" s="1">
        <v>367</v>
      </c>
      <c r="AK221" s="1">
        <v>5.48</v>
      </c>
      <c r="AL221" s="1">
        <v>31.15</v>
      </c>
      <c r="AM221" s="1">
        <v>31.15</v>
      </c>
      <c r="AN221" s="1">
        <v>20</v>
      </c>
      <c r="AO221" s="1">
        <v>177</v>
      </c>
      <c r="AP221" s="1">
        <v>8.85</v>
      </c>
      <c r="AQ221" s="1">
        <v>15.53</v>
      </c>
      <c r="AR221" s="1">
        <v>15.53</v>
      </c>
      <c r="AT221" s="262">
        <f t="shared" si="19"/>
        <v>613</v>
      </c>
      <c r="AU221" s="262">
        <f t="shared" si="19"/>
        <v>3568</v>
      </c>
      <c r="AV221" s="263">
        <f t="shared" si="20"/>
        <v>356800</v>
      </c>
      <c r="AW221" s="263">
        <f t="shared" si="21"/>
        <v>6954</v>
      </c>
      <c r="AX221" s="268">
        <f t="shared" si="22"/>
        <v>51.308599367270638</v>
      </c>
      <c r="AY221" s="264">
        <f t="shared" si="23"/>
        <v>51.241666666666653</v>
      </c>
    </row>
    <row r="222" spans="1:51">
      <c r="A222" s="1" t="str">
        <f t="shared" si="18"/>
        <v>10660</v>
      </c>
      <c r="B222" s="1" t="s">
        <v>3223</v>
      </c>
      <c r="C222" s="255">
        <v>524</v>
      </c>
      <c r="D222" s="255">
        <v>524</v>
      </c>
      <c r="E222" s="256">
        <v>14535</v>
      </c>
      <c r="F222" s="256">
        <v>76232</v>
      </c>
      <c r="G222" s="255">
        <v>5.24</v>
      </c>
      <c r="H222" s="255">
        <v>39.86</v>
      </c>
      <c r="I222" s="255">
        <v>39.86</v>
      </c>
      <c r="J222" s="1">
        <v>3213</v>
      </c>
      <c r="K222" s="1">
        <v>15717</v>
      </c>
      <c r="L222" s="1">
        <v>4.8899999999999997</v>
      </c>
      <c r="M222" s="1">
        <v>96.76</v>
      </c>
      <c r="N222" s="1">
        <v>96.76</v>
      </c>
      <c r="O222" s="1">
        <v>2991</v>
      </c>
      <c r="P222" s="1">
        <v>14711</v>
      </c>
      <c r="Q222" s="1">
        <v>4.92</v>
      </c>
      <c r="R222" s="1">
        <v>93.58</v>
      </c>
      <c r="S222" s="1">
        <v>93.58</v>
      </c>
      <c r="T222" s="1">
        <v>2920</v>
      </c>
      <c r="U222" s="1">
        <v>15667</v>
      </c>
      <c r="V222" s="1">
        <v>5.37</v>
      </c>
      <c r="W222" s="1">
        <v>96.45</v>
      </c>
      <c r="X222" s="1">
        <v>96.45</v>
      </c>
      <c r="Y222" s="1">
        <v>2867</v>
      </c>
      <c r="Z222" s="1">
        <v>16486</v>
      </c>
      <c r="AA222" s="1">
        <v>5.75</v>
      </c>
      <c r="AB222" s="1">
        <v>101.49</v>
      </c>
      <c r="AC222" s="1">
        <v>101.49</v>
      </c>
      <c r="AD222" s="1">
        <v>2544</v>
      </c>
      <c r="AE222" s="1">
        <v>13651</v>
      </c>
      <c r="AF222" s="1">
        <v>5.37</v>
      </c>
      <c r="AG222" s="1">
        <v>93.04</v>
      </c>
      <c r="AH222" s="1">
        <v>93.04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T222" s="262">
        <f t="shared" si="19"/>
        <v>14535</v>
      </c>
      <c r="AU222" s="262">
        <f t="shared" si="19"/>
        <v>76232</v>
      </c>
      <c r="AV222" s="263">
        <f t="shared" si="20"/>
        <v>7623200</v>
      </c>
      <c r="AW222" s="263">
        <f t="shared" si="21"/>
        <v>95892</v>
      </c>
      <c r="AX222" s="268">
        <f t="shared" si="22"/>
        <v>79.497768322696373</v>
      </c>
      <c r="AY222" s="264">
        <f t="shared" si="23"/>
        <v>80.220000000000013</v>
      </c>
    </row>
    <row r="223" spans="1:51">
      <c r="A223" s="1" t="str">
        <f t="shared" si="18"/>
        <v>10688</v>
      </c>
      <c r="B223" s="1" t="s">
        <v>3224</v>
      </c>
      <c r="C223" s="255">
        <v>208</v>
      </c>
      <c r="D223" s="255">
        <v>208</v>
      </c>
      <c r="E223" s="256">
        <v>5184</v>
      </c>
      <c r="F223" s="256">
        <v>26098</v>
      </c>
      <c r="G223" s="255">
        <v>5.03</v>
      </c>
      <c r="H223" s="255">
        <v>34.380000000000003</v>
      </c>
      <c r="I223" s="255">
        <v>34.380000000000003</v>
      </c>
      <c r="J223" s="1">
        <v>1126</v>
      </c>
      <c r="K223" s="1">
        <v>6491</v>
      </c>
      <c r="L223" s="1">
        <v>5.76</v>
      </c>
      <c r="M223" s="1">
        <v>100.67</v>
      </c>
      <c r="N223" s="1">
        <v>100.67</v>
      </c>
      <c r="O223" s="1">
        <v>995</v>
      </c>
      <c r="P223" s="1">
        <v>5008</v>
      </c>
      <c r="Q223" s="1">
        <v>5.03</v>
      </c>
      <c r="R223" s="1">
        <v>80.260000000000005</v>
      </c>
      <c r="S223" s="1">
        <v>80.260000000000005</v>
      </c>
      <c r="T223" s="1">
        <v>1057</v>
      </c>
      <c r="U223" s="1">
        <v>4978</v>
      </c>
      <c r="V223" s="1">
        <v>4.71</v>
      </c>
      <c r="W223" s="1">
        <v>77.2</v>
      </c>
      <c r="X223" s="1">
        <v>77.2</v>
      </c>
      <c r="Y223" s="1">
        <v>1057</v>
      </c>
      <c r="Z223" s="1">
        <v>4874</v>
      </c>
      <c r="AA223" s="1">
        <v>4.6100000000000003</v>
      </c>
      <c r="AB223" s="1">
        <v>75.59</v>
      </c>
      <c r="AC223" s="1">
        <v>75.59</v>
      </c>
      <c r="AD223" s="1">
        <v>949</v>
      </c>
      <c r="AE223" s="1">
        <v>4747</v>
      </c>
      <c r="AF223" s="1">
        <v>5</v>
      </c>
      <c r="AG223" s="1">
        <v>81.510000000000005</v>
      </c>
      <c r="AH223" s="1">
        <v>81.510000000000005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T223" s="262">
        <f t="shared" si="19"/>
        <v>5184</v>
      </c>
      <c r="AU223" s="262">
        <f t="shared" si="19"/>
        <v>26098</v>
      </c>
      <c r="AV223" s="263">
        <f t="shared" si="20"/>
        <v>2609800</v>
      </c>
      <c r="AW223" s="263">
        <f t="shared" si="21"/>
        <v>38064</v>
      </c>
      <c r="AX223" s="268">
        <f t="shared" si="22"/>
        <v>68.563472047078605</v>
      </c>
      <c r="AY223" s="264">
        <f t="shared" si="23"/>
        <v>69.204999999999998</v>
      </c>
    </row>
    <row r="224" spans="1:51">
      <c r="A224" s="1" t="str">
        <f t="shared" si="18"/>
        <v>10768</v>
      </c>
      <c r="B224" s="1" t="s">
        <v>3225</v>
      </c>
      <c r="C224" s="255">
        <v>30</v>
      </c>
      <c r="D224" s="255">
        <v>30</v>
      </c>
      <c r="E224" s="256">
        <v>1389</v>
      </c>
      <c r="F224" s="256">
        <v>4426</v>
      </c>
      <c r="G224" s="255">
        <v>3.19</v>
      </c>
      <c r="H224" s="255">
        <v>40.42</v>
      </c>
      <c r="I224" s="255">
        <v>40.42</v>
      </c>
      <c r="J224" s="1">
        <v>273</v>
      </c>
      <c r="K224" s="1">
        <v>768</v>
      </c>
      <c r="L224" s="1">
        <v>2.81</v>
      </c>
      <c r="M224" s="1">
        <v>82.58</v>
      </c>
      <c r="N224" s="1">
        <v>82.58</v>
      </c>
      <c r="O224" s="1">
        <v>246</v>
      </c>
      <c r="P224" s="1">
        <v>1025</v>
      </c>
      <c r="Q224" s="1">
        <v>4.17</v>
      </c>
      <c r="R224" s="1">
        <v>113.89</v>
      </c>
      <c r="S224" s="1">
        <v>113.89</v>
      </c>
      <c r="T224" s="1">
        <v>206</v>
      </c>
      <c r="U224" s="1">
        <v>572</v>
      </c>
      <c r="V224" s="1">
        <v>2.78</v>
      </c>
      <c r="W224" s="1">
        <v>61.51</v>
      </c>
      <c r="X224" s="1">
        <v>61.51</v>
      </c>
      <c r="Y224" s="1">
        <v>229</v>
      </c>
      <c r="Z224" s="1">
        <v>728</v>
      </c>
      <c r="AA224" s="1">
        <v>3.18</v>
      </c>
      <c r="AB224" s="1">
        <v>78.28</v>
      </c>
      <c r="AC224" s="1">
        <v>78.28</v>
      </c>
      <c r="AD224" s="1">
        <v>209</v>
      </c>
      <c r="AE224" s="1">
        <v>607</v>
      </c>
      <c r="AF224" s="1">
        <v>2.9</v>
      </c>
      <c r="AG224" s="1">
        <v>72.260000000000005</v>
      </c>
      <c r="AH224" s="1">
        <v>72.260000000000005</v>
      </c>
      <c r="AI224" s="1">
        <v>226</v>
      </c>
      <c r="AJ224" s="1">
        <v>726</v>
      </c>
      <c r="AK224" s="1">
        <v>3.21</v>
      </c>
      <c r="AL224" s="1">
        <v>78.06</v>
      </c>
      <c r="AM224" s="1">
        <v>78.06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T224" s="262">
        <f t="shared" si="19"/>
        <v>1389</v>
      </c>
      <c r="AU224" s="262">
        <f t="shared" si="19"/>
        <v>4426</v>
      </c>
      <c r="AV224" s="263">
        <f t="shared" si="20"/>
        <v>442600</v>
      </c>
      <c r="AW224" s="263">
        <f t="shared" si="21"/>
        <v>5490</v>
      </c>
      <c r="AX224" s="268">
        <f t="shared" si="22"/>
        <v>80.619307832422592</v>
      </c>
      <c r="AY224" s="264">
        <f t="shared" si="23"/>
        <v>81.096666666666664</v>
      </c>
    </row>
    <row r="225" spans="1:51">
      <c r="A225" s="1" t="str">
        <f t="shared" si="18"/>
        <v>10769</v>
      </c>
      <c r="B225" s="1" t="s">
        <v>3932</v>
      </c>
      <c r="C225" s="255">
        <v>66</v>
      </c>
      <c r="D225" s="255">
        <v>66</v>
      </c>
      <c r="E225" s="256">
        <v>924</v>
      </c>
      <c r="F225" s="256">
        <v>3303</v>
      </c>
      <c r="G225" s="255">
        <v>3.57</v>
      </c>
      <c r="H225" s="255">
        <v>13.71</v>
      </c>
      <c r="I225" s="255">
        <v>13.71</v>
      </c>
      <c r="J225" s="1">
        <v>181</v>
      </c>
      <c r="K225" s="1">
        <v>820</v>
      </c>
      <c r="L225" s="1">
        <v>4.53</v>
      </c>
      <c r="M225" s="1">
        <v>40.08</v>
      </c>
      <c r="N225" s="1">
        <v>40.08</v>
      </c>
      <c r="O225" s="1">
        <v>169</v>
      </c>
      <c r="P225" s="1">
        <v>577</v>
      </c>
      <c r="Q225" s="1">
        <v>3.41</v>
      </c>
      <c r="R225" s="1">
        <v>29.14</v>
      </c>
      <c r="S225" s="1">
        <v>29.14</v>
      </c>
      <c r="T225" s="1">
        <v>157</v>
      </c>
      <c r="U225" s="1">
        <v>556</v>
      </c>
      <c r="V225" s="1">
        <v>3.54</v>
      </c>
      <c r="W225" s="1">
        <v>27.17</v>
      </c>
      <c r="X225" s="1">
        <v>27.17</v>
      </c>
      <c r="Y225" s="1">
        <v>148</v>
      </c>
      <c r="Z225" s="1">
        <v>541</v>
      </c>
      <c r="AA225" s="1">
        <v>3.66</v>
      </c>
      <c r="AB225" s="1">
        <v>26.44</v>
      </c>
      <c r="AC225" s="1">
        <v>26.44</v>
      </c>
      <c r="AD225" s="1">
        <v>133</v>
      </c>
      <c r="AE225" s="1">
        <v>401</v>
      </c>
      <c r="AF225" s="1">
        <v>3.02</v>
      </c>
      <c r="AG225" s="1">
        <v>21.7</v>
      </c>
      <c r="AH225" s="1">
        <v>21.7</v>
      </c>
      <c r="AI225" s="1">
        <v>136</v>
      </c>
      <c r="AJ225" s="1">
        <v>408</v>
      </c>
      <c r="AK225" s="1">
        <v>3</v>
      </c>
      <c r="AL225" s="1">
        <v>19.940000000000001</v>
      </c>
      <c r="AM225" s="1">
        <v>19.940000000000001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T225" s="262">
        <f t="shared" si="19"/>
        <v>924</v>
      </c>
      <c r="AU225" s="262">
        <f t="shared" si="19"/>
        <v>3303</v>
      </c>
      <c r="AV225" s="263">
        <f t="shared" si="20"/>
        <v>330300</v>
      </c>
      <c r="AW225" s="263">
        <f t="shared" si="21"/>
        <v>12078</v>
      </c>
      <c r="AX225" s="268">
        <f t="shared" si="22"/>
        <v>27.347242921013414</v>
      </c>
      <c r="AY225" s="264">
        <f t="shared" si="23"/>
        <v>27.411666666666665</v>
      </c>
    </row>
    <row r="226" spans="1:51">
      <c r="A226" s="1" t="str">
        <f t="shared" si="18"/>
        <v>10770</v>
      </c>
      <c r="B226" s="1" t="s">
        <v>3226</v>
      </c>
      <c r="C226" s="255">
        <v>24</v>
      </c>
      <c r="D226" s="255">
        <v>24</v>
      </c>
      <c r="E226" s="256">
        <v>709</v>
      </c>
      <c r="F226" s="256">
        <v>2137</v>
      </c>
      <c r="G226" s="255">
        <v>3.01</v>
      </c>
      <c r="H226" s="255">
        <v>24.39</v>
      </c>
      <c r="I226" s="255">
        <v>24.39</v>
      </c>
      <c r="J226" s="1">
        <v>132</v>
      </c>
      <c r="K226" s="1">
        <v>432</v>
      </c>
      <c r="L226" s="1">
        <v>3.27</v>
      </c>
      <c r="M226" s="1">
        <v>58.06</v>
      </c>
      <c r="N226" s="1">
        <v>58.06</v>
      </c>
      <c r="O226" s="1">
        <v>117</v>
      </c>
      <c r="P226" s="1">
        <v>414</v>
      </c>
      <c r="Q226" s="1">
        <v>3.54</v>
      </c>
      <c r="R226" s="1">
        <v>57.5</v>
      </c>
      <c r="S226" s="1">
        <v>57.5</v>
      </c>
      <c r="T226" s="1">
        <v>127</v>
      </c>
      <c r="U226" s="1">
        <v>326</v>
      </c>
      <c r="V226" s="1">
        <v>2.57</v>
      </c>
      <c r="W226" s="1">
        <v>43.82</v>
      </c>
      <c r="X226" s="1">
        <v>43.82</v>
      </c>
      <c r="Y226" s="1">
        <v>133</v>
      </c>
      <c r="Z226" s="1">
        <v>375</v>
      </c>
      <c r="AA226" s="1">
        <v>2.82</v>
      </c>
      <c r="AB226" s="1">
        <v>50.4</v>
      </c>
      <c r="AC226" s="1">
        <v>50.4</v>
      </c>
      <c r="AD226" s="1">
        <v>100</v>
      </c>
      <c r="AE226" s="1">
        <v>283</v>
      </c>
      <c r="AF226" s="1">
        <v>2.83</v>
      </c>
      <c r="AG226" s="1">
        <v>42.11</v>
      </c>
      <c r="AH226" s="1">
        <v>42.11</v>
      </c>
      <c r="AI226" s="1">
        <v>91</v>
      </c>
      <c r="AJ226" s="1">
        <v>269</v>
      </c>
      <c r="AK226" s="1">
        <v>2.96</v>
      </c>
      <c r="AL226" s="1">
        <v>36.159999999999997</v>
      </c>
      <c r="AM226" s="1">
        <v>36.159999999999997</v>
      </c>
      <c r="AN226" s="1">
        <v>9</v>
      </c>
      <c r="AO226" s="1">
        <v>38</v>
      </c>
      <c r="AP226" s="1">
        <v>4.22</v>
      </c>
      <c r="AQ226" s="1">
        <v>5.28</v>
      </c>
      <c r="AR226" s="1">
        <v>5.28</v>
      </c>
      <c r="AT226" s="262">
        <f t="shared" si="19"/>
        <v>700</v>
      </c>
      <c r="AU226" s="262">
        <f t="shared" si="19"/>
        <v>2099</v>
      </c>
      <c r="AV226" s="263">
        <f t="shared" si="20"/>
        <v>209900</v>
      </c>
      <c r="AW226" s="263">
        <f t="shared" si="21"/>
        <v>4392</v>
      </c>
      <c r="AX226" s="268">
        <f t="shared" si="22"/>
        <v>47.791438979963573</v>
      </c>
      <c r="AY226" s="264">
        <f t="shared" si="23"/>
        <v>48.008333333333326</v>
      </c>
    </row>
    <row r="227" spans="1:51">
      <c r="A227" s="1" t="str">
        <f t="shared" si="18"/>
        <v>10771</v>
      </c>
      <c r="B227" s="1" t="s">
        <v>3227</v>
      </c>
      <c r="C227" s="255">
        <v>84</v>
      </c>
      <c r="D227" s="255">
        <v>84</v>
      </c>
      <c r="E227" s="256">
        <v>613</v>
      </c>
      <c r="F227" s="256">
        <v>1645</v>
      </c>
      <c r="G227" s="255">
        <v>2.68</v>
      </c>
      <c r="H227" s="255">
        <v>5.37</v>
      </c>
      <c r="I227" s="255">
        <v>5.37</v>
      </c>
      <c r="J227" s="1">
        <v>123</v>
      </c>
      <c r="K227" s="1">
        <v>336</v>
      </c>
      <c r="L227" s="1">
        <v>2.73</v>
      </c>
      <c r="M227" s="1">
        <v>12.9</v>
      </c>
      <c r="N227" s="1">
        <v>12.9</v>
      </c>
      <c r="O227" s="1">
        <v>108</v>
      </c>
      <c r="P227" s="1">
        <v>279</v>
      </c>
      <c r="Q227" s="1">
        <v>2.58</v>
      </c>
      <c r="R227" s="1">
        <v>11.07</v>
      </c>
      <c r="S227" s="1">
        <v>11.07</v>
      </c>
      <c r="T227" s="1">
        <v>110</v>
      </c>
      <c r="U227" s="1">
        <v>271</v>
      </c>
      <c r="V227" s="1">
        <v>2.46</v>
      </c>
      <c r="W227" s="1">
        <v>10.41</v>
      </c>
      <c r="X227" s="1">
        <v>10.41</v>
      </c>
      <c r="Y227" s="1">
        <v>105</v>
      </c>
      <c r="Z227" s="1">
        <v>260</v>
      </c>
      <c r="AA227" s="1">
        <v>2.48</v>
      </c>
      <c r="AB227" s="1">
        <v>9.98</v>
      </c>
      <c r="AC227" s="1">
        <v>9.98</v>
      </c>
      <c r="AD227" s="1">
        <v>92</v>
      </c>
      <c r="AE227" s="1">
        <v>314</v>
      </c>
      <c r="AF227" s="1">
        <v>3.41</v>
      </c>
      <c r="AG227" s="1">
        <v>13.35</v>
      </c>
      <c r="AH227" s="1">
        <v>13.35</v>
      </c>
      <c r="AI227" s="1">
        <v>75</v>
      </c>
      <c r="AJ227" s="1">
        <v>185</v>
      </c>
      <c r="AK227" s="1">
        <v>2.4700000000000002</v>
      </c>
      <c r="AL227" s="1">
        <v>7.1</v>
      </c>
      <c r="AM227" s="1">
        <v>7.1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T227" s="262">
        <f t="shared" si="19"/>
        <v>613</v>
      </c>
      <c r="AU227" s="262">
        <f t="shared" si="19"/>
        <v>1645</v>
      </c>
      <c r="AV227" s="263">
        <f t="shared" si="20"/>
        <v>164500</v>
      </c>
      <c r="AW227" s="263">
        <f t="shared" si="21"/>
        <v>15372</v>
      </c>
      <c r="AX227" s="268">
        <f t="shared" si="22"/>
        <v>10.70127504553734</v>
      </c>
      <c r="AY227" s="264">
        <f t="shared" si="23"/>
        <v>10.801666666666668</v>
      </c>
    </row>
    <row r="228" spans="1:51">
      <c r="A228" s="1" t="str">
        <f t="shared" si="18"/>
        <v>10772</v>
      </c>
      <c r="B228" s="1" t="s">
        <v>3228</v>
      </c>
      <c r="C228" s="255">
        <v>30</v>
      </c>
      <c r="D228" s="255">
        <v>30</v>
      </c>
      <c r="E228" s="256">
        <v>2812</v>
      </c>
      <c r="F228" s="256">
        <v>12012</v>
      </c>
      <c r="G228" s="255">
        <v>4.2699999999999996</v>
      </c>
      <c r="H228" s="255">
        <v>109.7</v>
      </c>
      <c r="I228" s="255">
        <v>109.7</v>
      </c>
      <c r="J228" s="1">
        <v>571</v>
      </c>
      <c r="K228" s="1">
        <v>2213</v>
      </c>
      <c r="L228" s="1">
        <v>3.88</v>
      </c>
      <c r="M228" s="1">
        <v>237.96</v>
      </c>
      <c r="N228" s="1">
        <v>237.96</v>
      </c>
      <c r="O228" s="1">
        <v>542</v>
      </c>
      <c r="P228" s="1">
        <v>2454</v>
      </c>
      <c r="Q228" s="1">
        <v>4.53</v>
      </c>
      <c r="R228" s="1">
        <v>272.67</v>
      </c>
      <c r="S228" s="1">
        <v>272.67</v>
      </c>
      <c r="T228" s="1">
        <v>439</v>
      </c>
      <c r="U228" s="1">
        <v>1857</v>
      </c>
      <c r="V228" s="1">
        <v>4.2300000000000004</v>
      </c>
      <c r="W228" s="1">
        <v>199.68</v>
      </c>
      <c r="X228" s="1">
        <v>199.68</v>
      </c>
      <c r="Y228" s="1">
        <v>389</v>
      </c>
      <c r="Z228" s="1">
        <v>1659</v>
      </c>
      <c r="AA228" s="1">
        <v>4.26</v>
      </c>
      <c r="AB228" s="1">
        <v>178.39</v>
      </c>
      <c r="AC228" s="1">
        <v>178.39</v>
      </c>
      <c r="AD228" s="1">
        <v>402</v>
      </c>
      <c r="AE228" s="1">
        <v>1722</v>
      </c>
      <c r="AF228" s="1">
        <v>4.28</v>
      </c>
      <c r="AG228" s="1">
        <v>205</v>
      </c>
      <c r="AH228" s="1">
        <v>205</v>
      </c>
      <c r="AI228" s="1">
        <v>381</v>
      </c>
      <c r="AJ228" s="1">
        <v>1797</v>
      </c>
      <c r="AK228" s="1">
        <v>4.72</v>
      </c>
      <c r="AL228" s="1">
        <v>193.23</v>
      </c>
      <c r="AM228" s="1">
        <v>193.23</v>
      </c>
      <c r="AN228" s="1">
        <v>88</v>
      </c>
      <c r="AO228" s="1">
        <v>310</v>
      </c>
      <c r="AP228" s="1">
        <v>3.52</v>
      </c>
      <c r="AQ228" s="1">
        <v>34.44</v>
      </c>
      <c r="AR228" s="1">
        <v>34.44</v>
      </c>
      <c r="AT228" s="262">
        <f t="shared" si="19"/>
        <v>2724</v>
      </c>
      <c r="AU228" s="262">
        <f t="shared" si="19"/>
        <v>11702</v>
      </c>
      <c r="AV228" s="263">
        <f t="shared" si="20"/>
        <v>1170200</v>
      </c>
      <c r="AW228" s="263">
        <f t="shared" si="21"/>
        <v>5490</v>
      </c>
      <c r="AX228" s="268">
        <f t="shared" si="22"/>
        <v>213.1511839708561</v>
      </c>
      <c r="AY228" s="264">
        <f t="shared" si="23"/>
        <v>214.48833333333332</v>
      </c>
    </row>
    <row r="229" spans="1:51">
      <c r="A229" s="1" t="str">
        <f t="shared" si="18"/>
        <v>10773</v>
      </c>
      <c r="B229" s="1" t="s">
        <v>3229</v>
      </c>
      <c r="C229" s="255">
        <v>30</v>
      </c>
      <c r="D229" s="255">
        <v>30</v>
      </c>
      <c r="E229" s="256">
        <v>1449</v>
      </c>
      <c r="F229" s="256">
        <v>4461</v>
      </c>
      <c r="G229" s="255">
        <v>3.08</v>
      </c>
      <c r="H229" s="255">
        <v>40.74</v>
      </c>
      <c r="I229" s="255">
        <v>40.74</v>
      </c>
      <c r="J229" s="1">
        <v>265</v>
      </c>
      <c r="K229" s="1">
        <v>905</v>
      </c>
      <c r="L229" s="1">
        <v>3.42</v>
      </c>
      <c r="M229" s="1">
        <v>97.31</v>
      </c>
      <c r="N229" s="1">
        <v>97.31</v>
      </c>
      <c r="O229" s="1">
        <v>247</v>
      </c>
      <c r="P229" s="1">
        <v>715</v>
      </c>
      <c r="Q229" s="1">
        <v>2.89</v>
      </c>
      <c r="R229" s="1">
        <v>79.44</v>
      </c>
      <c r="S229" s="1">
        <v>79.44</v>
      </c>
      <c r="T229" s="1">
        <v>239</v>
      </c>
      <c r="U229" s="1">
        <v>829</v>
      </c>
      <c r="V229" s="1">
        <v>3.47</v>
      </c>
      <c r="W229" s="1">
        <v>89.14</v>
      </c>
      <c r="X229" s="1">
        <v>89.14</v>
      </c>
      <c r="Y229" s="1">
        <v>305</v>
      </c>
      <c r="Z229" s="1">
        <v>808</v>
      </c>
      <c r="AA229" s="1">
        <v>2.65</v>
      </c>
      <c r="AB229" s="1">
        <v>86.88</v>
      </c>
      <c r="AC229" s="1">
        <v>86.88</v>
      </c>
      <c r="AD229" s="1">
        <v>201</v>
      </c>
      <c r="AE229" s="1">
        <v>600</v>
      </c>
      <c r="AF229" s="1">
        <v>2.99</v>
      </c>
      <c r="AG229" s="1">
        <v>71.430000000000007</v>
      </c>
      <c r="AH229" s="1">
        <v>71.430000000000007</v>
      </c>
      <c r="AI229" s="1">
        <v>192</v>
      </c>
      <c r="AJ229" s="1">
        <v>604</v>
      </c>
      <c r="AK229" s="1">
        <v>3.15</v>
      </c>
      <c r="AL229" s="1">
        <v>64.95</v>
      </c>
      <c r="AM229" s="1">
        <v>64.95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T229" s="262">
        <f t="shared" si="19"/>
        <v>1449</v>
      </c>
      <c r="AU229" s="262">
        <f t="shared" si="19"/>
        <v>4461</v>
      </c>
      <c r="AV229" s="263">
        <f t="shared" si="20"/>
        <v>446100</v>
      </c>
      <c r="AW229" s="263">
        <f t="shared" si="21"/>
        <v>5490</v>
      </c>
      <c r="AX229" s="268">
        <f t="shared" si="22"/>
        <v>81.256830601092901</v>
      </c>
      <c r="AY229" s="264">
        <f t="shared" si="23"/>
        <v>81.524999999999991</v>
      </c>
    </row>
    <row r="230" spans="1:51">
      <c r="A230" s="1" t="str">
        <f t="shared" si="18"/>
        <v>10774</v>
      </c>
      <c r="B230" s="1" t="s">
        <v>3230</v>
      </c>
      <c r="C230" s="255">
        <v>31</v>
      </c>
      <c r="D230" s="255">
        <v>31</v>
      </c>
      <c r="E230" s="256">
        <v>1108</v>
      </c>
      <c r="F230" s="256">
        <v>4082</v>
      </c>
      <c r="G230" s="255">
        <v>3.68</v>
      </c>
      <c r="H230" s="255">
        <v>36.08</v>
      </c>
      <c r="I230" s="255">
        <v>36.08</v>
      </c>
      <c r="J230" s="1">
        <v>207</v>
      </c>
      <c r="K230" s="1">
        <v>756</v>
      </c>
      <c r="L230" s="1">
        <v>3.65</v>
      </c>
      <c r="M230" s="1">
        <v>78.67</v>
      </c>
      <c r="N230" s="1">
        <v>78.67</v>
      </c>
      <c r="O230" s="1">
        <v>181</v>
      </c>
      <c r="P230" s="1">
        <v>562</v>
      </c>
      <c r="Q230" s="1">
        <v>3.1</v>
      </c>
      <c r="R230" s="1">
        <v>60.43</v>
      </c>
      <c r="S230" s="1">
        <v>60.43</v>
      </c>
      <c r="T230" s="1">
        <v>184</v>
      </c>
      <c r="U230" s="1">
        <v>713</v>
      </c>
      <c r="V230" s="1">
        <v>3.88</v>
      </c>
      <c r="W230" s="1">
        <v>74.19</v>
      </c>
      <c r="X230" s="1">
        <v>74.19</v>
      </c>
      <c r="Y230" s="1">
        <v>157</v>
      </c>
      <c r="Z230" s="1">
        <v>584</v>
      </c>
      <c r="AA230" s="1">
        <v>3.72</v>
      </c>
      <c r="AB230" s="1">
        <v>60.77</v>
      </c>
      <c r="AC230" s="1">
        <v>60.77</v>
      </c>
      <c r="AD230" s="1">
        <v>172</v>
      </c>
      <c r="AE230" s="1">
        <v>655</v>
      </c>
      <c r="AF230" s="1">
        <v>3.81</v>
      </c>
      <c r="AG230" s="1">
        <v>75.459999999999994</v>
      </c>
      <c r="AH230" s="1">
        <v>75.459999999999994</v>
      </c>
      <c r="AI230" s="1">
        <v>155</v>
      </c>
      <c r="AJ230" s="1">
        <v>583</v>
      </c>
      <c r="AK230" s="1">
        <v>3.76</v>
      </c>
      <c r="AL230" s="1">
        <v>60.67</v>
      </c>
      <c r="AM230" s="1">
        <v>60.67</v>
      </c>
      <c r="AN230" s="1">
        <v>52</v>
      </c>
      <c r="AO230" s="1">
        <v>229</v>
      </c>
      <c r="AP230" s="1">
        <v>4.4000000000000004</v>
      </c>
      <c r="AQ230" s="1">
        <v>24.62</v>
      </c>
      <c r="AR230" s="1">
        <v>24.62</v>
      </c>
      <c r="AT230" s="262">
        <f t="shared" si="19"/>
        <v>1056</v>
      </c>
      <c r="AU230" s="262">
        <f t="shared" si="19"/>
        <v>3853</v>
      </c>
      <c r="AV230" s="263">
        <f t="shared" si="20"/>
        <v>385300</v>
      </c>
      <c r="AW230" s="263">
        <f t="shared" si="21"/>
        <v>5673</v>
      </c>
      <c r="AX230" s="268">
        <f t="shared" si="22"/>
        <v>67.918209060461834</v>
      </c>
      <c r="AY230" s="264">
        <f t="shared" si="23"/>
        <v>68.364999999999995</v>
      </c>
    </row>
    <row r="231" spans="1:51">
      <c r="A231" s="1" t="str">
        <f t="shared" si="18"/>
        <v>10775</v>
      </c>
      <c r="B231" s="1" t="s">
        <v>3231</v>
      </c>
      <c r="C231" s="255">
        <v>46</v>
      </c>
      <c r="D231" s="255">
        <v>46</v>
      </c>
      <c r="E231" s="256">
        <v>1301</v>
      </c>
      <c r="F231" s="256">
        <v>5304</v>
      </c>
      <c r="G231" s="255">
        <v>4.08</v>
      </c>
      <c r="H231" s="255">
        <v>31.59</v>
      </c>
      <c r="I231" s="255">
        <v>31.59</v>
      </c>
      <c r="J231" s="1">
        <v>248</v>
      </c>
      <c r="K231" s="1">
        <v>926</v>
      </c>
      <c r="L231" s="1">
        <v>3.73</v>
      </c>
      <c r="M231" s="1">
        <v>64.94</v>
      </c>
      <c r="N231" s="1">
        <v>64.94</v>
      </c>
      <c r="O231" s="1">
        <v>214</v>
      </c>
      <c r="P231" s="1">
        <v>950</v>
      </c>
      <c r="Q231" s="1">
        <v>4.4400000000000004</v>
      </c>
      <c r="R231" s="1">
        <v>68.84</v>
      </c>
      <c r="S231" s="1">
        <v>68.84</v>
      </c>
      <c r="T231" s="1">
        <v>186</v>
      </c>
      <c r="U231" s="1">
        <v>910</v>
      </c>
      <c r="V231" s="1">
        <v>4.8899999999999997</v>
      </c>
      <c r="W231" s="1">
        <v>63.81</v>
      </c>
      <c r="X231" s="1">
        <v>63.81</v>
      </c>
      <c r="Y231" s="1">
        <v>217</v>
      </c>
      <c r="Z231" s="1">
        <v>865</v>
      </c>
      <c r="AA231" s="1">
        <v>3.99</v>
      </c>
      <c r="AB231" s="1">
        <v>60.66</v>
      </c>
      <c r="AC231" s="1">
        <v>60.66</v>
      </c>
      <c r="AD231" s="1">
        <v>224</v>
      </c>
      <c r="AE231" s="1">
        <v>835</v>
      </c>
      <c r="AF231" s="1">
        <v>3.73</v>
      </c>
      <c r="AG231" s="1">
        <v>64.83</v>
      </c>
      <c r="AH231" s="1">
        <v>64.83</v>
      </c>
      <c r="AI231" s="1">
        <v>212</v>
      </c>
      <c r="AJ231" s="1">
        <v>818</v>
      </c>
      <c r="AK231" s="1">
        <v>3.86</v>
      </c>
      <c r="AL231" s="1">
        <v>57.36</v>
      </c>
      <c r="AM231" s="1">
        <v>57.36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T231" s="262">
        <f t="shared" si="19"/>
        <v>1301</v>
      </c>
      <c r="AU231" s="262">
        <f t="shared" si="19"/>
        <v>5304</v>
      </c>
      <c r="AV231" s="263">
        <f t="shared" si="20"/>
        <v>530400</v>
      </c>
      <c r="AW231" s="263">
        <f t="shared" si="21"/>
        <v>8418</v>
      </c>
      <c r="AX231" s="268">
        <f t="shared" si="22"/>
        <v>63.00784034212402</v>
      </c>
      <c r="AY231" s="264">
        <f t="shared" si="23"/>
        <v>63.406666666666666</v>
      </c>
    </row>
    <row r="232" spans="1:51">
      <c r="A232" s="1" t="str">
        <f t="shared" si="18"/>
        <v>10776</v>
      </c>
      <c r="B232" s="1" t="s">
        <v>3232</v>
      </c>
      <c r="C232" s="255">
        <v>30</v>
      </c>
      <c r="D232" s="255">
        <v>30</v>
      </c>
      <c r="E232" s="256">
        <v>647</v>
      </c>
      <c r="F232" s="256">
        <v>2201</v>
      </c>
      <c r="G232" s="255">
        <v>3.4</v>
      </c>
      <c r="H232" s="255">
        <v>20.100000000000001</v>
      </c>
      <c r="I232" s="255">
        <v>20.100000000000001</v>
      </c>
      <c r="J232" s="1">
        <v>145</v>
      </c>
      <c r="K232" s="1">
        <v>452</v>
      </c>
      <c r="L232" s="1">
        <v>3.12</v>
      </c>
      <c r="M232" s="1">
        <v>48.6</v>
      </c>
      <c r="N232" s="1">
        <v>48.6</v>
      </c>
      <c r="O232" s="1">
        <v>119</v>
      </c>
      <c r="P232" s="1">
        <v>390</v>
      </c>
      <c r="Q232" s="1">
        <v>3.28</v>
      </c>
      <c r="R232" s="1">
        <v>43.33</v>
      </c>
      <c r="S232" s="1">
        <v>43.33</v>
      </c>
      <c r="T232" s="1">
        <v>94</v>
      </c>
      <c r="U232" s="1">
        <v>371</v>
      </c>
      <c r="V232" s="1">
        <v>3.95</v>
      </c>
      <c r="W232" s="1">
        <v>39.89</v>
      </c>
      <c r="X232" s="1">
        <v>39.89</v>
      </c>
      <c r="Y232" s="1">
        <v>98</v>
      </c>
      <c r="Z232" s="1">
        <v>339</v>
      </c>
      <c r="AA232" s="1">
        <v>3.46</v>
      </c>
      <c r="AB232" s="1">
        <v>36.450000000000003</v>
      </c>
      <c r="AC232" s="1">
        <v>36.450000000000003</v>
      </c>
      <c r="AD232" s="1">
        <v>91</v>
      </c>
      <c r="AE232" s="1">
        <v>303</v>
      </c>
      <c r="AF232" s="1">
        <v>3.33</v>
      </c>
      <c r="AG232" s="1">
        <v>36.07</v>
      </c>
      <c r="AH232" s="1">
        <v>36.07</v>
      </c>
      <c r="AI232" s="1">
        <v>97</v>
      </c>
      <c r="AJ232" s="1">
        <v>339</v>
      </c>
      <c r="AK232" s="1">
        <v>3.49</v>
      </c>
      <c r="AL232" s="1">
        <v>36.450000000000003</v>
      </c>
      <c r="AM232" s="1">
        <v>36.450000000000003</v>
      </c>
      <c r="AN232" s="1">
        <v>3</v>
      </c>
      <c r="AO232" s="1">
        <v>7</v>
      </c>
      <c r="AP232" s="1">
        <v>2.33</v>
      </c>
      <c r="AQ232" s="1">
        <v>0.78</v>
      </c>
      <c r="AR232" s="1">
        <v>0.78</v>
      </c>
      <c r="AT232" s="262">
        <f t="shared" si="19"/>
        <v>644</v>
      </c>
      <c r="AU232" s="262">
        <f t="shared" si="19"/>
        <v>2194</v>
      </c>
      <c r="AV232" s="263">
        <f t="shared" si="20"/>
        <v>219400</v>
      </c>
      <c r="AW232" s="263">
        <f t="shared" si="21"/>
        <v>5490</v>
      </c>
      <c r="AX232" s="268">
        <f t="shared" si="22"/>
        <v>39.963570127504553</v>
      </c>
      <c r="AY232" s="264">
        <f t="shared" si="23"/>
        <v>40.131666666666661</v>
      </c>
    </row>
    <row r="233" spans="1:51">
      <c r="A233" s="1" t="str">
        <f t="shared" si="18"/>
        <v>10777</v>
      </c>
      <c r="B233" s="1" t="s">
        <v>3233</v>
      </c>
      <c r="C233" s="255">
        <v>40</v>
      </c>
      <c r="D233" s="255">
        <v>40</v>
      </c>
      <c r="E233" s="256">
        <v>1463</v>
      </c>
      <c r="F233" s="256">
        <v>4266</v>
      </c>
      <c r="G233" s="255">
        <v>2.92</v>
      </c>
      <c r="H233" s="255">
        <v>29.22</v>
      </c>
      <c r="I233" s="255">
        <v>29.22</v>
      </c>
      <c r="J233" s="1">
        <v>332</v>
      </c>
      <c r="K233" s="1">
        <v>878</v>
      </c>
      <c r="L233" s="1">
        <v>2.64</v>
      </c>
      <c r="M233" s="1">
        <v>70.81</v>
      </c>
      <c r="N233" s="1">
        <v>70.81</v>
      </c>
      <c r="O233" s="1">
        <v>321</v>
      </c>
      <c r="P233" s="1">
        <v>961</v>
      </c>
      <c r="Q233" s="1">
        <v>2.99</v>
      </c>
      <c r="R233" s="1">
        <v>80.08</v>
      </c>
      <c r="S233" s="1">
        <v>80.08</v>
      </c>
      <c r="T233" s="1">
        <v>279</v>
      </c>
      <c r="U233" s="1">
        <v>858</v>
      </c>
      <c r="V233" s="1">
        <v>3.08</v>
      </c>
      <c r="W233" s="1">
        <v>69.19</v>
      </c>
      <c r="X233" s="1">
        <v>69.19</v>
      </c>
      <c r="Y233" s="1">
        <v>262</v>
      </c>
      <c r="Z233" s="1">
        <v>768</v>
      </c>
      <c r="AA233" s="1">
        <v>2.93</v>
      </c>
      <c r="AB233" s="1">
        <v>61.94</v>
      </c>
      <c r="AC233" s="1">
        <v>61.94</v>
      </c>
      <c r="AD233" s="1">
        <v>269</v>
      </c>
      <c r="AE233" s="1">
        <v>801</v>
      </c>
      <c r="AF233" s="1">
        <v>2.98</v>
      </c>
      <c r="AG233" s="1">
        <v>71.52</v>
      </c>
      <c r="AH233" s="1">
        <v>71.52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T233" s="262">
        <f t="shared" si="19"/>
        <v>1463</v>
      </c>
      <c r="AU233" s="262">
        <f t="shared" si="19"/>
        <v>4266</v>
      </c>
      <c r="AV233" s="263">
        <f t="shared" si="20"/>
        <v>426600</v>
      </c>
      <c r="AW233" s="263">
        <f t="shared" si="21"/>
        <v>7320</v>
      </c>
      <c r="AX233" s="268">
        <f t="shared" si="22"/>
        <v>58.278688524590166</v>
      </c>
      <c r="AY233" s="264">
        <f t="shared" si="23"/>
        <v>58.923333333333325</v>
      </c>
    </row>
    <row r="234" spans="1:51">
      <c r="A234" s="1" t="str">
        <f t="shared" si="18"/>
        <v>10778</v>
      </c>
      <c r="B234" s="1" t="s">
        <v>3234</v>
      </c>
      <c r="C234" s="255">
        <v>31</v>
      </c>
      <c r="D234" s="255">
        <v>31</v>
      </c>
      <c r="E234" s="256">
        <v>341</v>
      </c>
      <c r="F234" s="256">
        <v>789</v>
      </c>
      <c r="G234" s="255">
        <v>2.31</v>
      </c>
      <c r="H234" s="255">
        <v>6.97</v>
      </c>
      <c r="I234" s="255">
        <v>6.97</v>
      </c>
      <c r="J234" s="1">
        <v>71</v>
      </c>
      <c r="K234" s="1">
        <v>183</v>
      </c>
      <c r="L234" s="1">
        <v>2.58</v>
      </c>
      <c r="M234" s="1">
        <v>19.04</v>
      </c>
      <c r="N234" s="1">
        <v>19.04</v>
      </c>
      <c r="O234" s="1">
        <v>50</v>
      </c>
      <c r="P234" s="1">
        <v>95</v>
      </c>
      <c r="Q234" s="1">
        <v>1.9</v>
      </c>
      <c r="R234" s="1">
        <v>10.220000000000001</v>
      </c>
      <c r="S234" s="1">
        <v>10.220000000000001</v>
      </c>
      <c r="T234" s="1">
        <v>64</v>
      </c>
      <c r="U234" s="1">
        <v>150</v>
      </c>
      <c r="V234" s="1">
        <v>2.34</v>
      </c>
      <c r="W234" s="1">
        <v>15.61</v>
      </c>
      <c r="X234" s="1">
        <v>15.61</v>
      </c>
      <c r="Y234" s="1">
        <v>61</v>
      </c>
      <c r="Z234" s="1">
        <v>170</v>
      </c>
      <c r="AA234" s="1">
        <v>2.79</v>
      </c>
      <c r="AB234" s="1">
        <v>17.690000000000001</v>
      </c>
      <c r="AC234" s="1">
        <v>17.690000000000001</v>
      </c>
      <c r="AD234" s="1">
        <v>62</v>
      </c>
      <c r="AE234" s="1">
        <v>107</v>
      </c>
      <c r="AF234" s="1">
        <v>1.73</v>
      </c>
      <c r="AG234" s="1">
        <v>12.33</v>
      </c>
      <c r="AH234" s="1">
        <v>12.33</v>
      </c>
      <c r="AI234" s="1">
        <v>30</v>
      </c>
      <c r="AJ234" s="1">
        <v>76</v>
      </c>
      <c r="AK234" s="1">
        <v>2.5299999999999998</v>
      </c>
      <c r="AL234" s="1">
        <v>7.91</v>
      </c>
      <c r="AM234" s="1">
        <v>7.91</v>
      </c>
      <c r="AN234" s="1">
        <v>3</v>
      </c>
      <c r="AO234" s="1">
        <v>8</v>
      </c>
      <c r="AP234" s="1">
        <v>2.67</v>
      </c>
      <c r="AQ234" s="1">
        <v>0.86</v>
      </c>
      <c r="AR234" s="1">
        <v>0.86</v>
      </c>
      <c r="AT234" s="262">
        <f t="shared" si="19"/>
        <v>338</v>
      </c>
      <c r="AU234" s="262">
        <f t="shared" si="19"/>
        <v>781</v>
      </c>
      <c r="AV234" s="263">
        <f t="shared" si="20"/>
        <v>78100</v>
      </c>
      <c r="AW234" s="263">
        <f t="shared" si="21"/>
        <v>5673</v>
      </c>
      <c r="AX234" s="268">
        <f t="shared" si="22"/>
        <v>13.766966331746872</v>
      </c>
      <c r="AY234" s="264">
        <f t="shared" si="23"/>
        <v>13.799999999999999</v>
      </c>
    </row>
    <row r="235" spans="1:51">
      <c r="A235" s="1" t="str">
        <f t="shared" si="18"/>
        <v>10779</v>
      </c>
      <c r="B235" s="1" t="s">
        <v>3235</v>
      </c>
      <c r="C235" s="255">
        <v>10</v>
      </c>
      <c r="D235" s="255">
        <v>10</v>
      </c>
      <c r="E235" s="256">
        <v>954</v>
      </c>
      <c r="F235" s="256">
        <v>2964</v>
      </c>
      <c r="G235" s="255">
        <v>3.11</v>
      </c>
      <c r="H235" s="255">
        <v>81.209999999999994</v>
      </c>
      <c r="I235" s="255">
        <v>81.209999999999994</v>
      </c>
      <c r="J235" s="1">
        <v>177</v>
      </c>
      <c r="K235" s="1">
        <v>547</v>
      </c>
      <c r="L235" s="1">
        <v>3.09</v>
      </c>
      <c r="M235" s="1">
        <v>176.45</v>
      </c>
      <c r="N235" s="1">
        <v>176.45</v>
      </c>
      <c r="O235" s="1">
        <v>131</v>
      </c>
      <c r="P235" s="1">
        <v>370</v>
      </c>
      <c r="Q235" s="1">
        <v>2.82</v>
      </c>
      <c r="R235" s="1">
        <v>123.33</v>
      </c>
      <c r="S235" s="1">
        <v>123.33</v>
      </c>
      <c r="T235" s="1">
        <v>171</v>
      </c>
      <c r="U235" s="1">
        <v>527</v>
      </c>
      <c r="V235" s="1">
        <v>3.08</v>
      </c>
      <c r="W235" s="1">
        <v>170</v>
      </c>
      <c r="X235" s="1">
        <v>170</v>
      </c>
      <c r="Y235" s="1">
        <v>176</v>
      </c>
      <c r="Z235" s="1">
        <v>596</v>
      </c>
      <c r="AA235" s="1">
        <v>3.39</v>
      </c>
      <c r="AB235" s="1">
        <v>192.26</v>
      </c>
      <c r="AC235" s="1">
        <v>192.26</v>
      </c>
      <c r="AD235" s="1">
        <v>152</v>
      </c>
      <c r="AE235" s="1">
        <v>446</v>
      </c>
      <c r="AF235" s="1">
        <v>2.93</v>
      </c>
      <c r="AG235" s="1">
        <v>159.29</v>
      </c>
      <c r="AH235" s="1">
        <v>159.29</v>
      </c>
      <c r="AI235" s="1">
        <v>147</v>
      </c>
      <c r="AJ235" s="1">
        <v>478</v>
      </c>
      <c r="AK235" s="1">
        <v>3.25</v>
      </c>
      <c r="AL235" s="1">
        <v>154.19</v>
      </c>
      <c r="AM235" s="1">
        <v>154.19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T235" s="262">
        <f t="shared" si="19"/>
        <v>954</v>
      </c>
      <c r="AU235" s="262">
        <f t="shared" si="19"/>
        <v>2964</v>
      </c>
      <c r="AV235" s="263">
        <f t="shared" si="20"/>
        <v>296400</v>
      </c>
      <c r="AW235" s="263">
        <f t="shared" si="21"/>
        <v>1830</v>
      </c>
      <c r="AX235" s="268">
        <f t="shared" si="22"/>
        <v>161.96721311475409</v>
      </c>
      <c r="AY235" s="264">
        <f t="shared" si="23"/>
        <v>162.58666666666667</v>
      </c>
    </row>
    <row r="236" spans="1:51">
      <c r="A236" s="1" t="str">
        <f t="shared" si="18"/>
        <v>10780</v>
      </c>
      <c r="B236" s="1" t="s">
        <v>3236</v>
      </c>
      <c r="C236" s="255">
        <v>24</v>
      </c>
      <c r="D236" s="255">
        <v>24</v>
      </c>
      <c r="E236" s="256">
        <v>390</v>
      </c>
      <c r="F236" s="256">
        <v>1524</v>
      </c>
      <c r="G236" s="255">
        <v>3.91</v>
      </c>
      <c r="H236" s="255">
        <v>17.399999999999999</v>
      </c>
      <c r="I236" s="255">
        <v>17.399999999999999</v>
      </c>
      <c r="J236" s="1">
        <v>81</v>
      </c>
      <c r="K236" s="1">
        <v>280</v>
      </c>
      <c r="L236" s="1">
        <v>3.46</v>
      </c>
      <c r="M236" s="1">
        <v>37.630000000000003</v>
      </c>
      <c r="N236" s="1">
        <v>37.630000000000003</v>
      </c>
      <c r="O236" s="1">
        <v>86</v>
      </c>
      <c r="P236" s="1">
        <v>300</v>
      </c>
      <c r="Q236" s="1">
        <v>3.49</v>
      </c>
      <c r="R236" s="1">
        <v>41.67</v>
      </c>
      <c r="S236" s="1">
        <v>41.67</v>
      </c>
      <c r="T236" s="1">
        <v>69</v>
      </c>
      <c r="U236" s="1">
        <v>271</v>
      </c>
      <c r="V236" s="1">
        <v>3.93</v>
      </c>
      <c r="W236" s="1">
        <v>36.42</v>
      </c>
      <c r="X236" s="1">
        <v>36.42</v>
      </c>
      <c r="Y236" s="1">
        <v>83</v>
      </c>
      <c r="Z236" s="1">
        <v>330</v>
      </c>
      <c r="AA236" s="1">
        <v>3.98</v>
      </c>
      <c r="AB236" s="1">
        <v>44.35</v>
      </c>
      <c r="AC236" s="1">
        <v>44.35</v>
      </c>
      <c r="AD236" s="1">
        <v>71</v>
      </c>
      <c r="AE236" s="1">
        <v>343</v>
      </c>
      <c r="AF236" s="1">
        <v>4.83</v>
      </c>
      <c r="AG236" s="1">
        <v>51.04</v>
      </c>
      <c r="AH236" s="1">
        <v>51.04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T236" s="262">
        <f t="shared" si="19"/>
        <v>390</v>
      </c>
      <c r="AU236" s="262">
        <f t="shared" si="19"/>
        <v>1524</v>
      </c>
      <c r="AV236" s="263">
        <f t="shared" si="20"/>
        <v>152400</v>
      </c>
      <c r="AW236" s="263">
        <f t="shared" si="21"/>
        <v>4392</v>
      </c>
      <c r="AX236" s="268">
        <f t="shared" si="22"/>
        <v>34.699453551912569</v>
      </c>
      <c r="AY236" s="264">
        <f t="shared" si="23"/>
        <v>35.185000000000002</v>
      </c>
    </row>
    <row r="237" spans="1:51">
      <c r="A237" s="1" t="str">
        <f t="shared" si="18"/>
        <v>10781</v>
      </c>
      <c r="B237" s="1" t="s">
        <v>3237</v>
      </c>
      <c r="C237" s="255">
        <v>24</v>
      </c>
      <c r="D237" s="255">
        <v>24</v>
      </c>
      <c r="E237" s="256">
        <v>333</v>
      </c>
      <c r="F237" s="256">
        <v>1539</v>
      </c>
      <c r="G237" s="255">
        <v>4.62</v>
      </c>
      <c r="H237" s="255">
        <v>17.57</v>
      </c>
      <c r="I237" s="255">
        <v>17.57</v>
      </c>
      <c r="J237" s="1">
        <v>72</v>
      </c>
      <c r="K237" s="1">
        <v>299</v>
      </c>
      <c r="L237" s="1">
        <v>4.1500000000000004</v>
      </c>
      <c r="M237" s="1">
        <v>40.19</v>
      </c>
      <c r="N237" s="1">
        <v>40.19</v>
      </c>
      <c r="O237" s="1">
        <v>51</v>
      </c>
      <c r="P237" s="1">
        <v>250</v>
      </c>
      <c r="Q237" s="1">
        <v>4.9000000000000004</v>
      </c>
      <c r="R237" s="1">
        <v>34.72</v>
      </c>
      <c r="S237" s="1">
        <v>34.72</v>
      </c>
      <c r="T237" s="1">
        <v>19</v>
      </c>
      <c r="U237" s="1">
        <v>73</v>
      </c>
      <c r="V237" s="1">
        <v>3.84</v>
      </c>
      <c r="W237" s="1">
        <v>9.81</v>
      </c>
      <c r="X237" s="1">
        <v>9.81</v>
      </c>
      <c r="Y237" s="1">
        <v>76</v>
      </c>
      <c r="Z237" s="1">
        <v>332</v>
      </c>
      <c r="AA237" s="1">
        <v>4.37</v>
      </c>
      <c r="AB237" s="1">
        <v>44.62</v>
      </c>
      <c r="AC237" s="1">
        <v>44.62</v>
      </c>
      <c r="AD237" s="1">
        <v>55</v>
      </c>
      <c r="AE237" s="1">
        <v>255</v>
      </c>
      <c r="AF237" s="1">
        <v>4.6399999999999997</v>
      </c>
      <c r="AG237" s="1">
        <v>37.950000000000003</v>
      </c>
      <c r="AH237" s="1">
        <v>37.950000000000003</v>
      </c>
      <c r="AI237" s="1">
        <v>58</v>
      </c>
      <c r="AJ237" s="1">
        <v>314</v>
      </c>
      <c r="AK237" s="1">
        <v>5.41</v>
      </c>
      <c r="AL237" s="1">
        <v>42.2</v>
      </c>
      <c r="AM237" s="1">
        <v>42.2</v>
      </c>
      <c r="AN237" s="1">
        <v>2</v>
      </c>
      <c r="AO237" s="1">
        <v>16</v>
      </c>
      <c r="AP237" s="1">
        <v>8</v>
      </c>
      <c r="AQ237" s="1">
        <v>2.2200000000000002</v>
      </c>
      <c r="AR237" s="1">
        <v>2.2200000000000002</v>
      </c>
      <c r="AT237" s="262">
        <f t="shared" si="19"/>
        <v>331</v>
      </c>
      <c r="AU237" s="262">
        <f t="shared" si="19"/>
        <v>1523</v>
      </c>
      <c r="AV237" s="263">
        <f t="shared" si="20"/>
        <v>152300</v>
      </c>
      <c r="AW237" s="263">
        <f t="shared" si="21"/>
        <v>4392</v>
      </c>
      <c r="AX237" s="268">
        <f t="shared" si="22"/>
        <v>34.676684881602917</v>
      </c>
      <c r="AY237" s="264">
        <f t="shared" si="23"/>
        <v>34.914999999999999</v>
      </c>
    </row>
    <row r="238" spans="1:51">
      <c r="A238" s="1" t="str">
        <f t="shared" si="18"/>
        <v>10689</v>
      </c>
      <c r="B238" s="1" t="s">
        <v>3238</v>
      </c>
      <c r="C238" s="255">
        <v>324</v>
      </c>
      <c r="D238" s="255">
        <v>324</v>
      </c>
      <c r="E238" s="256">
        <v>10332</v>
      </c>
      <c r="F238" s="256">
        <v>48608</v>
      </c>
      <c r="G238" s="255">
        <v>4.7</v>
      </c>
      <c r="H238" s="255">
        <v>41.1</v>
      </c>
      <c r="I238" s="255">
        <v>41.1</v>
      </c>
      <c r="J238" s="1">
        <v>1795</v>
      </c>
      <c r="K238" s="1">
        <v>8197</v>
      </c>
      <c r="L238" s="1">
        <v>4.57</v>
      </c>
      <c r="M238" s="1">
        <v>81.61</v>
      </c>
      <c r="N238" s="1">
        <v>81.61</v>
      </c>
      <c r="O238" s="1">
        <v>1652</v>
      </c>
      <c r="P238" s="1">
        <v>7739</v>
      </c>
      <c r="Q238" s="1">
        <v>4.68</v>
      </c>
      <c r="R238" s="1">
        <v>79.62</v>
      </c>
      <c r="S238" s="1">
        <v>79.62</v>
      </c>
      <c r="T238" s="1">
        <v>1588</v>
      </c>
      <c r="U238" s="1">
        <v>7573</v>
      </c>
      <c r="V238" s="1">
        <v>4.7699999999999996</v>
      </c>
      <c r="W238" s="1">
        <v>75.400000000000006</v>
      </c>
      <c r="X238" s="1">
        <v>75.400000000000006</v>
      </c>
      <c r="Y238" s="1">
        <v>1765</v>
      </c>
      <c r="Z238" s="1">
        <v>8295</v>
      </c>
      <c r="AA238" s="1">
        <v>4.7</v>
      </c>
      <c r="AB238" s="1">
        <v>82.59</v>
      </c>
      <c r="AC238" s="1">
        <v>82.59</v>
      </c>
      <c r="AD238" s="1">
        <v>1529</v>
      </c>
      <c r="AE238" s="1">
        <v>7059</v>
      </c>
      <c r="AF238" s="1">
        <v>4.62</v>
      </c>
      <c r="AG238" s="1">
        <v>77.81</v>
      </c>
      <c r="AH238" s="1">
        <v>77.81</v>
      </c>
      <c r="AI238" s="1">
        <v>1474</v>
      </c>
      <c r="AJ238" s="1">
        <v>7288</v>
      </c>
      <c r="AK238" s="1">
        <v>4.9400000000000004</v>
      </c>
      <c r="AL238" s="1">
        <v>72.56</v>
      </c>
      <c r="AM238" s="1">
        <v>72.56</v>
      </c>
      <c r="AN238" s="1">
        <v>529</v>
      </c>
      <c r="AO238" s="1">
        <v>2457</v>
      </c>
      <c r="AP238" s="1">
        <v>4.6399999999999997</v>
      </c>
      <c r="AQ238" s="1">
        <v>25.28</v>
      </c>
      <c r="AR238" s="1">
        <v>25.28</v>
      </c>
      <c r="AT238" s="262">
        <f t="shared" si="19"/>
        <v>9803</v>
      </c>
      <c r="AU238" s="262">
        <f t="shared" si="19"/>
        <v>46151</v>
      </c>
      <c r="AV238" s="263">
        <f t="shared" si="20"/>
        <v>4615100</v>
      </c>
      <c r="AW238" s="263">
        <f t="shared" si="21"/>
        <v>59292</v>
      </c>
      <c r="AX238" s="268">
        <f t="shared" si="22"/>
        <v>77.836807663765768</v>
      </c>
      <c r="AY238" s="264">
        <f t="shared" si="23"/>
        <v>78.265000000000001</v>
      </c>
    </row>
    <row r="239" spans="1:51">
      <c r="A239" s="1" t="str">
        <f t="shared" si="18"/>
        <v>10782</v>
      </c>
      <c r="B239" s="1" t="s">
        <v>3239</v>
      </c>
      <c r="C239" s="255">
        <v>38</v>
      </c>
      <c r="D239" s="255">
        <v>38</v>
      </c>
      <c r="E239" s="256">
        <v>1161</v>
      </c>
      <c r="F239" s="256">
        <v>3489</v>
      </c>
      <c r="G239" s="255">
        <v>3.01</v>
      </c>
      <c r="H239" s="255">
        <v>25.16</v>
      </c>
      <c r="I239" s="255">
        <v>25.16</v>
      </c>
      <c r="J239" s="1">
        <v>205</v>
      </c>
      <c r="K239" s="1">
        <v>595</v>
      </c>
      <c r="L239" s="1">
        <v>2.9</v>
      </c>
      <c r="M239" s="1">
        <v>50.51</v>
      </c>
      <c r="N239" s="1">
        <v>50.51</v>
      </c>
      <c r="O239" s="1">
        <v>174</v>
      </c>
      <c r="P239" s="1">
        <v>470</v>
      </c>
      <c r="Q239" s="1">
        <v>2.7</v>
      </c>
      <c r="R239" s="1">
        <v>41.23</v>
      </c>
      <c r="S239" s="1">
        <v>41.23</v>
      </c>
      <c r="T239" s="1">
        <v>164</v>
      </c>
      <c r="U239" s="1">
        <v>515</v>
      </c>
      <c r="V239" s="1">
        <v>3.14</v>
      </c>
      <c r="W239" s="1">
        <v>43.72</v>
      </c>
      <c r="X239" s="1">
        <v>43.72</v>
      </c>
      <c r="Y239" s="1">
        <v>230</v>
      </c>
      <c r="Z239" s="1">
        <v>695</v>
      </c>
      <c r="AA239" s="1">
        <v>3.02</v>
      </c>
      <c r="AB239" s="1">
        <v>59</v>
      </c>
      <c r="AC239" s="1">
        <v>59</v>
      </c>
      <c r="AD239" s="1">
        <v>178</v>
      </c>
      <c r="AE239" s="1">
        <v>559</v>
      </c>
      <c r="AF239" s="1">
        <v>3.14</v>
      </c>
      <c r="AG239" s="1">
        <v>52.54</v>
      </c>
      <c r="AH239" s="1">
        <v>52.54</v>
      </c>
      <c r="AI239" s="1">
        <v>132</v>
      </c>
      <c r="AJ239" s="1">
        <v>424</v>
      </c>
      <c r="AK239" s="1">
        <v>3.21</v>
      </c>
      <c r="AL239" s="1">
        <v>35.99</v>
      </c>
      <c r="AM239" s="1">
        <v>35.99</v>
      </c>
      <c r="AN239" s="1">
        <v>78</v>
      </c>
      <c r="AO239" s="1">
        <v>231</v>
      </c>
      <c r="AP239" s="1">
        <v>2.96</v>
      </c>
      <c r="AQ239" s="1">
        <v>20.260000000000002</v>
      </c>
      <c r="AR239" s="1">
        <v>20.260000000000002</v>
      </c>
      <c r="AT239" s="262">
        <f t="shared" si="19"/>
        <v>1083</v>
      </c>
      <c r="AU239" s="262">
        <f t="shared" si="19"/>
        <v>3258</v>
      </c>
      <c r="AV239" s="263">
        <f t="shared" si="20"/>
        <v>325800</v>
      </c>
      <c r="AW239" s="263">
        <f t="shared" si="21"/>
        <v>6954</v>
      </c>
      <c r="AX239" s="268">
        <f t="shared" si="22"/>
        <v>46.850733390854188</v>
      </c>
      <c r="AY239" s="264">
        <f t="shared" si="23"/>
        <v>47.164999999999992</v>
      </c>
    </row>
    <row r="240" spans="1:51">
      <c r="A240" s="1" t="str">
        <f t="shared" si="18"/>
        <v>10784</v>
      </c>
      <c r="B240" s="1" t="s">
        <v>3240</v>
      </c>
      <c r="C240" s="255">
        <v>54</v>
      </c>
      <c r="D240" s="255">
        <v>54</v>
      </c>
      <c r="E240" s="256">
        <v>1615</v>
      </c>
      <c r="F240" s="256">
        <v>6288</v>
      </c>
      <c r="G240" s="255">
        <v>3.89</v>
      </c>
      <c r="H240" s="255">
        <v>31.9</v>
      </c>
      <c r="I240" s="255">
        <v>31.9</v>
      </c>
      <c r="J240" s="1">
        <v>287</v>
      </c>
      <c r="K240" s="1">
        <v>1029</v>
      </c>
      <c r="L240" s="1">
        <v>3.59</v>
      </c>
      <c r="M240" s="1">
        <v>61.47</v>
      </c>
      <c r="N240" s="1">
        <v>61.47</v>
      </c>
      <c r="O240" s="1">
        <v>274</v>
      </c>
      <c r="P240" s="1">
        <v>1132</v>
      </c>
      <c r="Q240" s="1">
        <v>4.13</v>
      </c>
      <c r="R240" s="1">
        <v>69.88</v>
      </c>
      <c r="S240" s="1">
        <v>69.88</v>
      </c>
      <c r="T240" s="1">
        <v>261</v>
      </c>
      <c r="U240" s="1">
        <v>956</v>
      </c>
      <c r="V240" s="1">
        <v>3.66</v>
      </c>
      <c r="W240" s="1">
        <v>57.11</v>
      </c>
      <c r="X240" s="1">
        <v>57.11</v>
      </c>
      <c r="Y240" s="1">
        <v>261</v>
      </c>
      <c r="Z240" s="1">
        <v>1016</v>
      </c>
      <c r="AA240" s="1">
        <v>3.89</v>
      </c>
      <c r="AB240" s="1">
        <v>60.69</v>
      </c>
      <c r="AC240" s="1">
        <v>60.69</v>
      </c>
      <c r="AD240" s="1">
        <v>213</v>
      </c>
      <c r="AE240" s="1">
        <v>819</v>
      </c>
      <c r="AF240" s="1">
        <v>3.85</v>
      </c>
      <c r="AG240" s="1">
        <v>54.17</v>
      </c>
      <c r="AH240" s="1">
        <v>54.17</v>
      </c>
      <c r="AI240" s="1">
        <v>214</v>
      </c>
      <c r="AJ240" s="1">
        <v>823</v>
      </c>
      <c r="AK240" s="1">
        <v>3.85</v>
      </c>
      <c r="AL240" s="1">
        <v>49.16</v>
      </c>
      <c r="AM240" s="1">
        <v>49.16</v>
      </c>
      <c r="AN240" s="1">
        <v>105</v>
      </c>
      <c r="AO240" s="1">
        <v>513</v>
      </c>
      <c r="AP240" s="1">
        <v>4.8899999999999997</v>
      </c>
      <c r="AQ240" s="1">
        <v>31.67</v>
      </c>
      <c r="AR240" s="1">
        <v>31.67</v>
      </c>
      <c r="AT240" s="262">
        <f t="shared" si="19"/>
        <v>1510</v>
      </c>
      <c r="AU240" s="262">
        <f t="shared" si="19"/>
        <v>5775</v>
      </c>
      <c r="AV240" s="263">
        <f t="shared" si="20"/>
        <v>577500</v>
      </c>
      <c r="AW240" s="263">
        <f t="shared" si="21"/>
        <v>9882</v>
      </c>
      <c r="AX240" s="268">
        <f t="shared" si="22"/>
        <v>58.439587128111718</v>
      </c>
      <c r="AY240" s="264">
        <f t="shared" si="23"/>
        <v>58.74666666666667</v>
      </c>
    </row>
    <row r="241" spans="1:51">
      <c r="A241" s="1" t="str">
        <f t="shared" si="18"/>
        <v>10785</v>
      </c>
      <c r="B241" s="1" t="s">
        <v>3241</v>
      </c>
      <c r="C241" s="255">
        <v>81</v>
      </c>
      <c r="D241" s="255">
        <v>81</v>
      </c>
      <c r="E241" s="256">
        <v>2320</v>
      </c>
      <c r="F241" s="256">
        <v>7401</v>
      </c>
      <c r="G241" s="255">
        <v>3.19</v>
      </c>
      <c r="H241" s="255">
        <v>25.03</v>
      </c>
      <c r="I241" s="255">
        <v>25.03</v>
      </c>
      <c r="J241" s="1">
        <v>441</v>
      </c>
      <c r="K241" s="1">
        <v>1449</v>
      </c>
      <c r="L241" s="1">
        <v>3.29</v>
      </c>
      <c r="M241" s="1">
        <v>57.71</v>
      </c>
      <c r="N241" s="1">
        <v>57.71</v>
      </c>
      <c r="O241" s="1">
        <v>378</v>
      </c>
      <c r="P241" s="1">
        <v>1092</v>
      </c>
      <c r="Q241" s="1">
        <v>2.89</v>
      </c>
      <c r="R241" s="1">
        <v>44.94</v>
      </c>
      <c r="S241" s="1">
        <v>44.94</v>
      </c>
      <c r="T241" s="1">
        <v>375</v>
      </c>
      <c r="U241" s="1">
        <v>1222</v>
      </c>
      <c r="V241" s="1">
        <v>3.26</v>
      </c>
      <c r="W241" s="1">
        <v>48.67</v>
      </c>
      <c r="X241" s="1">
        <v>48.67</v>
      </c>
      <c r="Y241" s="1">
        <v>407</v>
      </c>
      <c r="Z241" s="1">
        <v>1305</v>
      </c>
      <c r="AA241" s="1">
        <v>3.21</v>
      </c>
      <c r="AB241" s="1">
        <v>51.97</v>
      </c>
      <c r="AC241" s="1">
        <v>51.97</v>
      </c>
      <c r="AD241" s="1">
        <v>348</v>
      </c>
      <c r="AE241" s="1">
        <v>1108</v>
      </c>
      <c r="AF241" s="1">
        <v>3.18</v>
      </c>
      <c r="AG241" s="1">
        <v>48.85</v>
      </c>
      <c r="AH241" s="1">
        <v>48.85</v>
      </c>
      <c r="AI241" s="1">
        <v>288</v>
      </c>
      <c r="AJ241" s="1">
        <v>934</v>
      </c>
      <c r="AK241" s="1">
        <v>3.24</v>
      </c>
      <c r="AL241" s="1">
        <v>37.200000000000003</v>
      </c>
      <c r="AM241" s="1">
        <v>37.200000000000003</v>
      </c>
      <c r="AN241" s="1">
        <v>83</v>
      </c>
      <c r="AO241" s="1">
        <v>291</v>
      </c>
      <c r="AP241" s="1">
        <v>3.51</v>
      </c>
      <c r="AQ241" s="1">
        <v>11.98</v>
      </c>
      <c r="AR241" s="1">
        <v>11.98</v>
      </c>
      <c r="AT241" s="262">
        <f t="shared" si="19"/>
        <v>2237</v>
      </c>
      <c r="AU241" s="262">
        <f t="shared" si="19"/>
        <v>7110</v>
      </c>
      <c r="AV241" s="263">
        <f t="shared" si="20"/>
        <v>711000</v>
      </c>
      <c r="AW241" s="263">
        <f t="shared" si="21"/>
        <v>14823</v>
      </c>
      <c r="AX241" s="268">
        <f t="shared" si="22"/>
        <v>47.965998785670919</v>
      </c>
      <c r="AY241" s="264">
        <f t="shared" si="23"/>
        <v>48.223333333333329</v>
      </c>
    </row>
    <row r="242" spans="1:51">
      <c r="A242" s="1" t="str">
        <f t="shared" si="18"/>
        <v>10786</v>
      </c>
      <c r="B242" s="1" t="s">
        <v>3242</v>
      </c>
      <c r="C242" s="255">
        <v>48</v>
      </c>
      <c r="D242" s="255">
        <v>48</v>
      </c>
      <c r="E242" s="256">
        <v>1236</v>
      </c>
      <c r="F242" s="256">
        <v>4175</v>
      </c>
      <c r="G242" s="255">
        <v>3.38</v>
      </c>
      <c r="H242" s="255">
        <v>23.83</v>
      </c>
      <c r="I242" s="255">
        <v>23.83</v>
      </c>
      <c r="J242" s="1">
        <v>224</v>
      </c>
      <c r="K242" s="1">
        <v>744</v>
      </c>
      <c r="L242" s="1">
        <v>3.32</v>
      </c>
      <c r="M242" s="1">
        <v>50</v>
      </c>
      <c r="N242" s="1">
        <v>50</v>
      </c>
      <c r="O242" s="1">
        <v>192</v>
      </c>
      <c r="P242" s="1">
        <v>677</v>
      </c>
      <c r="Q242" s="1">
        <v>3.53</v>
      </c>
      <c r="R242" s="1">
        <v>47.01</v>
      </c>
      <c r="S242" s="1">
        <v>47.01</v>
      </c>
      <c r="T242" s="1">
        <v>195</v>
      </c>
      <c r="U242" s="1">
        <v>663</v>
      </c>
      <c r="V242" s="1">
        <v>3.4</v>
      </c>
      <c r="W242" s="1">
        <v>44.56</v>
      </c>
      <c r="X242" s="1">
        <v>44.56</v>
      </c>
      <c r="Y242" s="1">
        <v>193</v>
      </c>
      <c r="Z242" s="1">
        <v>632</v>
      </c>
      <c r="AA242" s="1">
        <v>3.27</v>
      </c>
      <c r="AB242" s="1">
        <v>42.47</v>
      </c>
      <c r="AC242" s="1">
        <v>42.47</v>
      </c>
      <c r="AD242" s="1">
        <v>160</v>
      </c>
      <c r="AE242" s="1">
        <v>620</v>
      </c>
      <c r="AF242" s="1">
        <v>3.88</v>
      </c>
      <c r="AG242" s="1">
        <v>46.13</v>
      </c>
      <c r="AH242" s="1">
        <v>46.13</v>
      </c>
      <c r="AI242" s="1">
        <v>176</v>
      </c>
      <c r="AJ242" s="1">
        <v>535</v>
      </c>
      <c r="AK242" s="1">
        <v>3.04</v>
      </c>
      <c r="AL242" s="1">
        <v>35.950000000000003</v>
      </c>
      <c r="AM242" s="1">
        <v>35.950000000000003</v>
      </c>
      <c r="AN242" s="1">
        <v>96</v>
      </c>
      <c r="AO242" s="1">
        <v>304</v>
      </c>
      <c r="AP242" s="1">
        <v>3.17</v>
      </c>
      <c r="AQ242" s="1">
        <v>21.11</v>
      </c>
      <c r="AR242" s="1">
        <v>21.11</v>
      </c>
      <c r="AT242" s="262">
        <f t="shared" si="19"/>
        <v>1140</v>
      </c>
      <c r="AU242" s="262">
        <f t="shared" si="19"/>
        <v>3871</v>
      </c>
      <c r="AV242" s="263">
        <f t="shared" si="20"/>
        <v>387100</v>
      </c>
      <c r="AW242" s="263">
        <f t="shared" si="21"/>
        <v>8784</v>
      </c>
      <c r="AX242" s="268">
        <f t="shared" si="22"/>
        <v>44.068761384335154</v>
      </c>
      <c r="AY242" s="264">
        <f t="shared" si="23"/>
        <v>44.353333333333332</v>
      </c>
    </row>
    <row r="243" spans="1:51">
      <c r="A243" s="1" t="str">
        <f t="shared" si="18"/>
        <v>10787</v>
      </c>
      <c r="B243" s="1" t="s">
        <v>3243</v>
      </c>
      <c r="C243" s="255">
        <v>97</v>
      </c>
      <c r="D243" s="255">
        <v>97</v>
      </c>
      <c r="E243" s="256">
        <v>4288</v>
      </c>
      <c r="F243" s="256">
        <v>15148</v>
      </c>
      <c r="G243" s="255">
        <v>3.53</v>
      </c>
      <c r="H243" s="255">
        <v>42.78</v>
      </c>
      <c r="I243" s="255">
        <v>42.78</v>
      </c>
      <c r="J243" s="1">
        <v>757</v>
      </c>
      <c r="K243" s="1">
        <v>2821</v>
      </c>
      <c r="L243" s="1">
        <v>3.73</v>
      </c>
      <c r="M243" s="1">
        <v>93.81</v>
      </c>
      <c r="N243" s="1">
        <v>93.81</v>
      </c>
      <c r="O243" s="1">
        <v>743</v>
      </c>
      <c r="P243" s="1">
        <v>2525</v>
      </c>
      <c r="Q243" s="1">
        <v>3.4</v>
      </c>
      <c r="R243" s="1">
        <v>86.77</v>
      </c>
      <c r="S243" s="1">
        <v>86.77</v>
      </c>
      <c r="T243" s="1">
        <v>657</v>
      </c>
      <c r="U243" s="1">
        <v>2421</v>
      </c>
      <c r="V243" s="1">
        <v>3.68</v>
      </c>
      <c r="W243" s="1">
        <v>80.510000000000005</v>
      </c>
      <c r="X243" s="1">
        <v>80.510000000000005</v>
      </c>
      <c r="Y243" s="1">
        <v>710</v>
      </c>
      <c r="Z243" s="1">
        <v>2523</v>
      </c>
      <c r="AA243" s="1">
        <v>3.55</v>
      </c>
      <c r="AB243" s="1">
        <v>83.9</v>
      </c>
      <c r="AC243" s="1">
        <v>83.9</v>
      </c>
      <c r="AD243" s="1">
        <v>622</v>
      </c>
      <c r="AE243" s="1">
        <v>1961</v>
      </c>
      <c r="AF243" s="1">
        <v>3.15</v>
      </c>
      <c r="AG243" s="1">
        <v>72.2</v>
      </c>
      <c r="AH243" s="1">
        <v>72.2</v>
      </c>
      <c r="AI243" s="1">
        <v>592</v>
      </c>
      <c r="AJ243" s="1">
        <v>2177</v>
      </c>
      <c r="AK243" s="1">
        <v>3.68</v>
      </c>
      <c r="AL243" s="1">
        <v>72.400000000000006</v>
      </c>
      <c r="AM243" s="1">
        <v>72.400000000000006</v>
      </c>
      <c r="AN243" s="1">
        <v>207</v>
      </c>
      <c r="AO243" s="1">
        <v>720</v>
      </c>
      <c r="AP243" s="1">
        <v>3.48</v>
      </c>
      <c r="AQ243" s="1">
        <v>24.74</v>
      </c>
      <c r="AR243" s="1">
        <v>24.74</v>
      </c>
      <c r="AT243" s="262">
        <f t="shared" si="19"/>
        <v>4081</v>
      </c>
      <c r="AU243" s="262">
        <f t="shared" si="19"/>
        <v>14428</v>
      </c>
      <c r="AV243" s="263">
        <f t="shared" si="20"/>
        <v>1442800</v>
      </c>
      <c r="AW243" s="263">
        <f t="shared" si="21"/>
        <v>17751</v>
      </c>
      <c r="AX243" s="268">
        <f t="shared" si="22"/>
        <v>81.279927891386407</v>
      </c>
      <c r="AY243" s="264">
        <f t="shared" si="23"/>
        <v>81.598333333333343</v>
      </c>
    </row>
    <row r="244" spans="1:51">
      <c r="A244" s="1" t="str">
        <f t="shared" si="18"/>
        <v>10788</v>
      </c>
      <c r="B244" s="1" t="s">
        <v>3244</v>
      </c>
      <c r="C244" s="255">
        <v>36</v>
      </c>
      <c r="D244" s="255">
        <v>36</v>
      </c>
      <c r="E244" s="256">
        <v>1003</v>
      </c>
      <c r="F244" s="256">
        <v>2823</v>
      </c>
      <c r="G244" s="255">
        <v>2.81</v>
      </c>
      <c r="H244" s="255">
        <v>21.48</v>
      </c>
      <c r="I244" s="255">
        <v>21.48</v>
      </c>
      <c r="J244" s="1">
        <v>167</v>
      </c>
      <c r="K244" s="1">
        <v>478</v>
      </c>
      <c r="L244" s="1">
        <v>2.86</v>
      </c>
      <c r="M244" s="1">
        <v>42.83</v>
      </c>
      <c r="N244" s="1">
        <v>42.83</v>
      </c>
      <c r="O244" s="1">
        <v>165</v>
      </c>
      <c r="P244" s="1">
        <v>465</v>
      </c>
      <c r="Q244" s="1">
        <v>2.82</v>
      </c>
      <c r="R244" s="1">
        <v>43.06</v>
      </c>
      <c r="S244" s="1">
        <v>43.06</v>
      </c>
      <c r="T244" s="1">
        <v>184</v>
      </c>
      <c r="U244" s="1">
        <v>479</v>
      </c>
      <c r="V244" s="1">
        <v>2.6</v>
      </c>
      <c r="W244" s="1">
        <v>42.92</v>
      </c>
      <c r="X244" s="1">
        <v>42.92</v>
      </c>
      <c r="Y244" s="1">
        <v>160</v>
      </c>
      <c r="Z244" s="1">
        <v>455</v>
      </c>
      <c r="AA244" s="1">
        <v>2.84</v>
      </c>
      <c r="AB244" s="1">
        <v>40.770000000000003</v>
      </c>
      <c r="AC244" s="1">
        <v>40.770000000000003</v>
      </c>
      <c r="AD244" s="1">
        <v>151</v>
      </c>
      <c r="AE244" s="1">
        <v>451</v>
      </c>
      <c r="AF244" s="1">
        <v>2.99</v>
      </c>
      <c r="AG244" s="1">
        <v>44.74</v>
      </c>
      <c r="AH244" s="1">
        <v>44.74</v>
      </c>
      <c r="AI244" s="1">
        <v>116</v>
      </c>
      <c r="AJ244" s="1">
        <v>337</v>
      </c>
      <c r="AK244" s="1">
        <v>2.91</v>
      </c>
      <c r="AL244" s="1">
        <v>30.2</v>
      </c>
      <c r="AM244" s="1">
        <v>30.2</v>
      </c>
      <c r="AN244" s="1">
        <v>60</v>
      </c>
      <c r="AO244" s="1">
        <v>158</v>
      </c>
      <c r="AP244" s="1">
        <v>2.63</v>
      </c>
      <c r="AQ244" s="1">
        <v>14.63</v>
      </c>
      <c r="AR244" s="1">
        <v>14.63</v>
      </c>
      <c r="AT244" s="262">
        <f t="shared" si="19"/>
        <v>943</v>
      </c>
      <c r="AU244" s="262">
        <f t="shared" si="19"/>
        <v>2665</v>
      </c>
      <c r="AV244" s="263">
        <f t="shared" si="20"/>
        <v>266500</v>
      </c>
      <c r="AW244" s="263">
        <f t="shared" si="21"/>
        <v>6588</v>
      </c>
      <c r="AX244" s="268">
        <f t="shared" si="22"/>
        <v>40.452337583485125</v>
      </c>
      <c r="AY244" s="264">
        <f t="shared" si="23"/>
        <v>40.753333333333337</v>
      </c>
    </row>
    <row r="245" spans="1:51">
      <c r="A245" s="1" t="str">
        <f t="shared" si="18"/>
        <v>10690</v>
      </c>
      <c r="B245" s="1" t="s">
        <v>3245</v>
      </c>
      <c r="C245" s="255">
        <v>428</v>
      </c>
      <c r="D245" s="255">
        <v>428</v>
      </c>
      <c r="E245" s="256">
        <v>15012</v>
      </c>
      <c r="F245" s="256">
        <v>91287</v>
      </c>
      <c r="G245" s="255">
        <v>6.08</v>
      </c>
      <c r="H245" s="255">
        <v>58.43</v>
      </c>
      <c r="I245" s="255">
        <v>58.43</v>
      </c>
      <c r="J245" s="1">
        <v>2743</v>
      </c>
      <c r="K245" s="1">
        <v>15924</v>
      </c>
      <c r="L245" s="1">
        <v>5.81</v>
      </c>
      <c r="M245" s="1">
        <v>120.02</v>
      </c>
      <c r="N245" s="1">
        <v>120.02</v>
      </c>
      <c r="O245" s="1">
        <v>2537</v>
      </c>
      <c r="P245" s="1">
        <v>14752</v>
      </c>
      <c r="Q245" s="1">
        <v>5.81</v>
      </c>
      <c r="R245" s="1">
        <v>114.89</v>
      </c>
      <c r="S245" s="1">
        <v>114.89</v>
      </c>
      <c r="T245" s="1">
        <v>2363</v>
      </c>
      <c r="U245" s="1">
        <v>14023</v>
      </c>
      <c r="V245" s="1">
        <v>5.93</v>
      </c>
      <c r="W245" s="1">
        <v>105.69</v>
      </c>
      <c r="X245" s="1">
        <v>105.69</v>
      </c>
      <c r="Y245" s="1">
        <v>2357</v>
      </c>
      <c r="Z245" s="1">
        <v>15525</v>
      </c>
      <c r="AA245" s="1">
        <v>6.59</v>
      </c>
      <c r="AB245" s="1">
        <v>117.01</v>
      </c>
      <c r="AC245" s="1">
        <v>117.01</v>
      </c>
      <c r="AD245" s="1">
        <v>2230</v>
      </c>
      <c r="AE245" s="1">
        <v>14710</v>
      </c>
      <c r="AF245" s="1">
        <v>6.6</v>
      </c>
      <c r="AG245" s="1">
        <v>122.75</v>
      </c>
      <c r="AH245" s="1">
        <v>122.75</v>
      </c>
      <c r="AI245" s="1">
        <v>2254</v>
      </c>
      <c r="AJ245" s="1">
        <v>13273</v>
      </c>
      <c r="AK245" s="1">
        <v>5.89</v>
      </c>
      <c r="AL245" s="1">
        <v>100.04</v>
      </c>
      <c r="AM245" s="1">
        <v>100.04</v>
      </c>
      <c r="AN245" s="1">
        <v>528</v>
      </c>
      <c r="AO245" s="1">
        <v>3080</v>
      </c>
      <c r="AP245" s="1">
        <v>5.83</v>
      </c>
      <c r="AQ245" s="1">
        <v>23.99</v>
      </c>
      <c r="AR245" s="1">
        <v>23.99</v>
      </c>
      <c r="AT245" s="262">
        <f t="shared" si="19"/>
        <v>14484</v>
      </c>
      <c r="AU245" s="262">
        <f t="shared" si="19"/>
        <v>88207</v>
      </c>
      <c r="AV245" s="263">
        <f t="shared" si="20"/>
        <v>8820700</v>
      </c>
      <c r="AW245" s="263">
        <f t="shared" si="21"/>
        <v>78324</v>
      </c>
      <c r="AX245" s="268">
        <f t="shared" si="22"/>
        <v>112.61809917777437</v>
      </c>
      <c r="AY245" s="264">
        <f t="shared" si="23"/>
        <v>113.39999999999999</v>
      </c>
    </row>
    <row r="246" spans="1:51">
      <c r="A246" s="1" t="str">
        <f t="shared" si="18"/>
        <v>10691</v>
      </c>
      <c r="B246" s="1" t="s">
        <v>3246</v>
      </c>
      <c r="C246" s="255">
        <v>258</v>
      </c>
      <c r="D246" s="255">
        <v>258</v>
      </c>
      <c r="E246" s="256">
        <v>5843</v>
      </c>
      <c r="F246" s="256">
        <v>33271</v>
      </c>
      <c r="G246" s="255">
        <v>5.69</v>
      </c>
      <c r="H246" s="255">
        <v>35.33</v>
      </c>
      <c r="I246" s="255">
        <v>35.33</v>
      </c>
      <c r="J246" s="1">
        <v>1062</v>
      </c>
      <c r="K246" s="1">
        <v>5526</v>
      </c>
      <c r="L246" s="1">
        <v>5.2</v>
      </c>
      <c r="M246" s="1">
        <v>69.09</v>
      </c>
      <c r="N246" s="1">
        <v>69.09</v>
      </c>
      <c r="O246" s="1">
        <v>1000</v>
      </c>
      <c r="P246" s="1">
        <v>5790</v>
      </c>
      <c r="Q246" s="1">
        <v>5.79</v>
      </c>
      <c r="R246" s="1">
        <v>74.81</v>
      </c>
      <c r="S246" s="1">
        <v>74.81</v>
      </c>
      <c r="T246" s="1">
        <v>962</v>
      </c>
      <c r="U246" s="1">
        <v>5169</v>
      </c>
      <c r="V246" s="1">
        <v>5.37</v>
      </c>
      <c r="W246" s="1">
        <v>64.63</v>
      </c>
      <c r="X246" s="1">
        <v>64.63</v>
      </c>
      <c r="Y246" s="1">
        <v>917</v>
      </c>
      <c r="Z246" s="1">
        <v>5161</v>
      </c>
      <c r="AA246" s="1">
        <v>5.63</v>
      </c>
      <c r="AB246" s="1">
        <v>64.53</v>
      </c>
      <c r="AC246" s="1">
        <v>64.53</v>
      </c>
      <c r="AD246" s="1">
        <v>866</v>
      </c>
      <c r="AE246" s="1">
        <v>5227</v>
      </c>
      <c r="AF246" s="1">
        <v>6.04</v>
      </c>
      <c r="AG246" s="1">
        <v>72.36</v>
      </c>
      <c r="AH246" s="1">
        <v>72.36</v>
      </c>
      <c r="AI246" s="1">
        <v>854</v>
      </c>
      <c r="AJ246" s="1">
        <v>5105</v>
      </c>
      <c r="AK246" s="1">
        <v>5.98</v>
      </c>
      <c r="AL246" s="1">
        <v>63.83</v>
      </c>
      <c r="AM246" s="1">
        <v>63.83</v>
      </c>
      <c r="AN246" s="1">
        <v>182</v>
      </c>
      <c r="AO246" s="1">
        <v>1293</v>
      </c>
      <c r="AP246" s="1">
        <v>7.1</v>
      </c>
      <c r="AQ246" s="1">
        <v>16.71</v>
      </c>
      <c r="AR246" s="1">
        <v>16.71</v>
      </c>
      <c r="AT246" s="262">
        <f t="shared" si="19"/>
        <v>5661</v>
      </c>
      <c r="AU246" s="262">
        <f t="shared" si="19"/>
        <v>31978</v>
      </c>
      <c r="AV246" s="263">
        <f t="shared" si="20"/>
        <v>3197800</v>
      </c>
      <c r="AW246" s="263">
        <f t="shared" si="21"/>
        <v>47214</v>
      </c>
      <c r="AX246" s="268">
        <f t="shared" si="22"/>
        <v>67.729910619731442</v>
      </c>
      <c r="AY246" s="264">
        <f t="shared" si="23"/>
        <v>68.208333333333329</v>
      </c>
    </row>
    <row r="247" spans="1:51">
      <c r="A247" s="1" t="str">
        <f t="shared" si="18"/>
        <v>10789</v>
      </c>
      <c r="B247" s="1" t="s">
        <v>3247</v>
      </c>
      <c r="C247" s="255">
        <v>66</v>
      </c>
      <c r="D247" s="255">
        <v>66</v>
      </c>
      <c r="E247" s="256">
        <v>2299</v>
      </c>
      <c r="F247" s="256">
        <v>6803</v>
      </c>
      <c r="G247" s="255">
        <v>2.96</v>
      </c>
      <c r="H247" s="255">
        <v>28.24</v>
      </c>
      <c r="I247" s="255">
        <v>28.24</v>
      </c>
      <c r="J247" s="1">
        <v>386</v>
      </c>
      <c r="K247" s="1">
        <v>1157</v>
      </c>
      <c r="L247" s="1">
        <v>3</v>
      </c>
      <c r="M247" s="1">
        <v>56.55</v>
      </c>
      <c r="N247" s="1">
        <v>56.55</v>
      </c>
      <c r="O247" s="1">
        <v>378</v>
      </c>
      <c r="P247" s="1">
        <v>1225</v>
      </c>
      <c r="Q247" s="1">
        <v>3.24</v>
      </c>
      <c r="R247" s="1">
        <v>61.87</v>
      </c>
      <c r="S247" s="1">
        <v>61.87</v>
      </c>
      <c r="T247" s="1">
        <v>347</v>
      </c>
      <c r="U247" s="1">
        <v>954</v>
      </c>
      <c r="V247" s="1">
        <v>2.75</v>
      </c>
      <c r="W247" s="1">
        <v>46.63</v>
      </c>
      <c r="X247" s="1">
        <v>46.63</v>
      </c>
      <c r="Y247" s="1">
        <v>414</v>
      </c>
      <c r="Z247" s="1">
        <v>1119</v>
      </c>
      <c r="AA247" s="1">
        <v>2.7</v>
      </c>
      <c r="AB247" s="1">
        <v>54.69</v>
      </c>
      <c r="AC247" s="1">
        <v>54.69</v>
      </c>
      <c r="AD247" s="1">
        <v>351</v>
      </c>
      <c r="AE247" s="1">
        <v>1097</v>
      </c>
      <c r="AF247" s="1">
        <v>3.13</v>
      </c>
      <c r="AG247" s="1">
        <v>59.36</v>
      </c>
      <c r="AH247" s="1">
        <v>59.36</v>
      </c>
      <c r="AI247" s="1">
        <v>339</v>
      </c>
      <c r="AJ247" s="1">
        <v>990</v>
      </c>
      <c r="AK247" s="1">
        <v>2.92</v>
      </c>
      <c r="AL247" s="1">
        <v>48.39</v>
      </c>
      <c r="AM247" s="1">
        <v>48.39</v>
      </c>
      <c r="AN247" s="1">
        <v>84</v>
      </c>
      <c r="AO247" s="1">
        <v>261</v>
      </c>
      <c r="AP247" s="1">
        <v>3.11</v>
      </c>
      <c r="AQ247" s="1">
        <v>13.18</v>
      </c>
      <c r="AR247" s="1">
        <v>13.18</v>
      </c>
      <c r="AT247" s="262">
        <f t="shared" si="19"/>
        <v>2215</v>
      </c>
      <c r="AU247" s="262">
        <f t="shared" si="19"/>
        <v>6542</v>
      </c>
      <c r="AV247" s="263">
        <f t="shared" si="20"/>
        <v>654200</v>
      </c>
      <c r="AW247" s="263">
        <f t="shared" si="21"/>
        <v>12078</v>
      </c>
      <c r="AX247" s="268">
        <f t="shared" si="22"/>
        <v>54.164596787547609</v>
      </c>
      <c r="AY247" s="264">
        <f t="shared" si="23"/>
        <v>54.581666666666656</v>
      </c>
    </row>
    <row r="248" spans="1:51">
      <c r="A248" s="1" t="str">
        <f t="shared" si="18"/>
        <v>10790</v>
      </c>
      <c r="B248" s="1" t="s">
        <v>3248</v>
      </c>
      <c r="C248" s="255">
        <v>123</v>
      </c>
      <c r="D248" s="255">
        <v>123</v>
      </c>
      <c r="E248" s="256">
        <v>3538</v>
      </c>
      <c r="F248" s="256">
        <v>19978</v>
      </c>
      <c r="G248" s="255">
        <v>5.65</v>
      </c>
      <c r="H248" s="255">
        <v>44.5</v>
      </c>
      <c r="I248" s="255">
        <v>44.5</v>
      </c>
      <c r="J248" s="1">
        <v>629</v>
      </c>
      <c r="K248" s="1">
        <v>3795</v>
      </c>
      <c r="L248" s="1">
        <v>6.03</v>
      </c>
      <c r="M248" s="1">
        <v>99.53</v>
      </c>
      <c r="N248" s="1">
        <v>99.53</v>
      </c>
      <c r="O248" s="1">
        <v>588</v>
      </c>
      <c r="P248" s="1">
        <v>3698</v>
      </c>
      <c r="Q248" s="1">
        <v>6.29</v>
      </c>
      <c r="R248" s="1">
        <v>100.22</v>
      </c>
      <c r="S248" s="1">
        <v>100.22</v>
      </c>
      <c r="T248" s="1">
        <v>563</v>
      </c>
      <c r="U248" s="1">
        <v>3438</v>
      </c>
      <c r="V248" s="1">
        <v>6.11</v>
      </c>
      <c r="W248" s="1">
        <v>90.17</v>
      </c>
      <c r="X248" s="1">
        <v>90.17</v>
      </c>
      <c r="Y248" s="1">
        <v>578</v>
      </c>
      <c r="Z248" s="1">
        <v>3456</v>
      </c>
      <c r="AA248" s="1">
        <v>5.98</v>
      </c>
      <c r="AB248" s="1">
        <v>90.64</v>
      </c>
      <c r="AC248" s="1">
        <v>90.64</v>
      </c>
      <c r="AD248" s="1">
        <v>509</v>
      </c>
      <c r="AE248" s="1">
        <v>2404</v>
      </c>
      <c r="AF248" s="1">
        <v>4.72</v>
      </c>
      <c r="AG248" s="1">
        <v>69.8</v>
      </c>
      <c r="AH248" s="1">
        <v>69.8</v>
      </c>
      <c r="AI248" s="1">
        <v>502</v>
      </c>
      <c r="AJ248" s="1">
        <v>2204</v>
      </c>
      <c r="AK248" s="1">
        <v>4.3899999999999997</v>
      </c>
      <c r="AL248" s="1">
        <v>57.8</v>
      </c>
      <c r="AM248" s="1">
        <v>57.8</v>
      </c>
      <c r="AN248" s="1">
        <v>169</v>
      </c>
      <c r="AO248" s="1">
        <v>983</v>
      </c>
      <c r="AP248" s="1">
        <v>5.82</v>
      </c>
      <c r="AQ248" s="1">
        <v>26.64</v>
      </c>
      <c r="AR248" s="1">
        <v>26.64</v>
      </c>
      <c r="AT248" s="262">
        <f t="shared" si="19"/>
        <v>3369</v>
      </c>
      <c r="AU248" s="262">
        <f t="shared" si="19"/>
        <v>18995</v>
      </c>
      <c r="AV248" s="263">
        <f t="shared" si="20"/>
        <v>1899500</v>
      </c>
      <c r="AW248" s="263">
        <f t="shared" si="21"/>
        <v>22509</v>
      </c>
      <c r="AX248" s="268">
        <f t="shared" si="22"/>
        <v>84.388466835488032</v>
      </c>
      <c r="AY248" s="264">
        <f t="shared" si="23"/>
        <v>84.693333333333342</v>
      </c>
    </row>
    <row r="249" spans="1:51">
      <c r="A249" s="1" t="str">
        <f t="shared" si="18"/>
        <v>10791</v>
      </c>
      <c r="B249" s="1" t="s">
        <v>3249</v>
      </c>
      <c r="C249" s="255">
        <v>154</v>
      </c>
      <c r="D249" s="255">
        <v>154</v>
      </c>
      <c r="E249" s="256">
        <v>5803</v>
      </c>
      <c r="F249" s="256">
        <v>47772</v>
      </c>
      <c r="G249" s="255">
        <v>8.23</v>
      </c>
      <c r="H249" s="255">
        <v>84.99</v>
      </c>
      <c r="I249" s="255">
        <v>84.99</v>
      </c>
      <c r="J249" s="1">
        <v>968</v>
      </c>
      <c r="K249" s="1">
        <v>6453</v>
      </c>
      <c r="L249" s="1">
        <v>6.67</v>
      </c>
      <c r="M249" s="1">
        <v>135.16999999999999</v>
      </c>
      <c r="N249" s="1">
        <v>135.16999999999999</v>
      </c>
      <c r="O249" s="1">
        <v>861</v>
      </c>
      <c r="P249" s="1">
        <v>5160</v>
      </c>
      <c r="Q249" s="1">
        <v>5.99</v>
      </c>
      <c r="R249" s="1">
        <v>111.69</v>
      </c>
      <c r="S249" s="1">
        <v>111.69</v>
      </c>
      <c r="T249" s="1">
        <v>1078</v>
      </c>
      <c r="U249" s="1">
        <v>5608</v>
      </c>
      <c r="V249" s="1">
        <v>5.2</v>
      </c>
      <c r="W249" s="1">
        <v>117.47</v>
      </c>
      <c r="X249" s="1">
        <v>117.47</v>
      </c>
      <c r="Y249" s="1">
        <v>982</v>
      </c>
      <c r="Z249" s="1">
        <v>17803</v>
      </c>
      <c r="AA249" s="1">
        <v>18.13</v>
      </c>
      <c r="AB249" s="1">
        <v>372.92</v>
      </c>
      <c r="AC249" s="1">
        <v>372.92</v>
      </c>
      <c r="AD249" s="1">
        <v>888</v>
      </c>
      <c r="AE249" s="1">
        <v>6700</v>
      </c>
      <c r="AF249" s="1">
        <v>7.55</v>
      </c>
      <c r="AG249" s="1">
        <v>155.38</v>
      </c>
      <c r="AH249" s="1">
        <v>155.38</v>
      </c>
      <c r="AI249" s="1">
        <v>759</v>
      </c>
      <c r="AJ249" s="1">
        <v>4919</v>
      </c>
      <c r="AK249" s="1">
        <v>6.48</v>
      </c>
      <c r="AL249" s="1">
        <v>103.04</v>
      </c>
      <c r="AM249" s="1">
        <v>103.04</v>
      </c>
      <c r="AN249" s="1">
        <v>267</v>
      </c>
      <c r="AO249" s="1">
        <v>1129</v>
      </c>
      <c r="AP249" s="1">
        <v>4.2300000000000004</v>
      </c>
      <c r="AQ249" s="1">
        <v>24.44</v>
      </c>
      <c r="AR249" s="1">
        <v>24.44</v>
      </c>
      <c r="AT249" s="262">
        <f t="shared" si="19"/>
        <v>5536</v>
      </c>
      <c r="AU249" s="262">
        <f t="shared" si="19"/>
        <v>46643</v>
      </c>
      <c r="AV249" s="263">
        <f t="shared" si="20"/>
        <v>4664300</v>
      </c>
      <c r="AW249" s="263">
        <f t="shared" si="21"/>
        <v>28182</v>
      </c>
      <c r="AX249" s="268">
        <f t="shared" si="22"/>
        <v>165.50635157192534</v>
      </c>
      <c r="AY249" s="264">
        <f t="shared" si="23"/>
        <v>165.94499999999999</v>
      </c>
    </row>
    <row r="250" spans="1:51">
      <c r="A250" s="1" t="str">
        <f t="shared" si="18"/>
        <v>10792</v>
      </c>
      <c r="B250" s="1" t="s">
        <v>3250</v>
      </c>
      <c r="C250" s="255">
        <v>53</v>
      </c>
      <c r="D250" s="255">
        <v>53</v>
      </c>
      <c r="E250" s="256">
        <v>1814</v>
      </c>
      <c r="F250" s="256">
        <v>6138</v>
      </c>
      <c r="G250" s="255">
        <v>3.38</v>
      </c>
      <c r="H250" s="255">
        <v>31.73</v>
      </c>
      <c r="I250" s="255">
        <v>31.73</v>
      </c>
      <c r="J250" s="1">
        <v>349</v>
      </c>
      <c r="K250" s="1">
        <v>1153</v>
      </c>
      <c r="L250" s="1">
        <v>3.3</v>
      </c>
      <c r="M250" s="1">
        <v>70.180000000000007</v>
      </c>
      <c r="N250" s="1">
        <v>70.180000000000007</v>
      </c>
      <c r="O250" s="1">
        <v>342</v>
      </c>
      <c r="P250" s="1">
        <v>1159</v>
      </c>
      <c r="Q250" s="1">
        <v>3.39</v>
      </c>
      <c r="R250" s="1">
        <v>72.89</v>
      </c>
      <c r="S250" s="1">
        <v>72.89</v>
      </c>
      <c r="T250" s="1">
        <v>287</v>
      </c>
      <c r="U250" s="1">
        <v>998</v>
      </c>
      <c r="V250" s="1">
        <v>3.48</v>
      </c>
      <c r="W250" s="1">
        <v>60.74</v>
      </c>
      <c r="X250" s="1">
        <v>60.74</v>
      </c>
      <c r="Y250" s="1">
        <v>266</v>
      </c>
      <c r="Z250" s="1">
        <v>854</v>
      </c>
      <c r="AA250" s="1">
        <v>3.21</v>
      </c>
      <c r="AB250" s="1">
        <v>51.98</v>
      </c>
      <c r="AC250" s="1">
        <v>51.98</v>
      </c>
      <c r="AD250" s="1">
        <v>262</v>
      </c>
      <c r="AE250" s="1">
        <v>946</v>
      </c>
      <c r="AF250" s="1">
        <v>3.61</v>
      </c>
      <c r="AG250" s="1">
        <v>63.75</v>
      </c>
      <c r="AH250" s="1">
        <v>63.75</v>
      </c>
      <c r="AI250" s="1">
        <v>260</v>
      </c>
      <c r="AJ250" s="1">
        <v>909</v>
      </c>
      <c r="AK250" s="1">
        <v>3.5</v>
      </c>
      <c r="AL250" s="1">
        <v>55.33</v>
      </c>
      <c r="AM250" s="1">
        <v>55.33</v>
      </c>
      <c r="AN250" s="1">
        <v>48</v>
      </c>
      <c r="AO250" s="1">
        <v>119</v>
      </c>
      <c r="AP250" s="1">
        <v>2.48</v>
      </c>
      <c r="AQ250" s="1">
        <v>7.48</v>
      </c>
      <c r="AR250" s="1">
        <v>7.48</v>
      </c>
      <c r="AT250" s="262">
        <f t="shared" si="19"/>
        <v>1766</v>
      </c>
      <c r="AU250" s="262">
        <f t="shared" si="19"/>
        <v>6019</v>
      </c>
      <c r="AV250" s="263">
        <f t="shared" si="20"/>
        <v>601900</v>
      </c>
      <c r="AW250" s="263">
        <f t="shared" si="21"/>
        <v>9699</v>
      </c>
      <c r="AX250" s="268">
        <f t="shared" si="22"/>
        <v>62.057944117950306</v>
      </c>
      <c r="AY250" s="264">
        <f t="shared" si="23"/>
        <v>62.478333333333325</v>
      </c>
    </row>
    <row r="251" spans="1:51">
      <c r="A251" s="1" t="str">
        <f t="shared" si="18"/>
        <v>10793</v>
      </c>
      <c r="B251" s="1" t="s">
        <v>3251</v>
      </c>
      <c r="C251" s="255">
        <v>31</v>
      </c>
      <c r="D251" s="255">
        <v>31</v>
      </c>
      <c r="E251" s="256">
        <v>1188</v>
      </c>
      <c r="F251" s="256">
        <v>3643</v>
      </c>
      <c r="G251" s="255">
        <v>3.07</v>
      </c>
      <c r="H251" s="255">
        <v>32.200000000000003</v>
      </c>
      <c r="I251" s="255">
        <v>32.200000000000003</v>
      </c>
      <c r="J251" s="1">
        <v>178</v>
      </c>
      <c r="K251" s="1">
        <v>541</v>
      </c>
      <c r="L251" s="1">
        <v>3.04</v>
      </c>
      <c r="M251" s="1">
        <v>56.3</v>
      </c>
      <c r="N251" s="1">
        <v>56.3</v>
      </c>
      <c r="O251" s="1">
        <v>219</v>
      </c>
      <c r="P251" s="1">
        <v>712</v>
      </c>
      <c r="Q251" s="1">
        <v>3.25</v>
      </c>
      <c r="R251" s="1">
        <v>76.56</v>
      </c>
      <c r="S251" s="1">
        <v>76.56</v>
      </c>
      <c r="T251" s="1">
        <v>160</v>
      </c>
      <c r="U251" s="1">
        <v>508</v>
      </c>
      <c r="V251" s="1">
        <v>3.18</v>
      </c>
      <c r="W251" s="1">
        <v>52.86</v>
      </c>
      <c r="X251" s="1">
        <v>52.86</v>
      </c>
      <c r="Y251" s="1">
        <v>222</v>
      </c>
      <c r="Z251" s="1">
        <v>644</v>
      </c>
      <c r="AA251" s="1">
        <v>2.9</v>
      </c>
      <c r="AB251" s="1">
        <v>67.010000000000005</v>
      </c>
      <c r="AC251" s="1">
        <v>67.010000000000005</v>
      </c>
      <c r="AD251" s="1">
        <v>193</v>
      </c>
      <c r="AE251" s="1">
        <v>594</v>
      </c>
      <c r="AF251" s="1">
        <v>3.08</v>
      </c>
      <c r="AG251" s="1">
        <v>68.430000000000007</v>
      </c>
      <c r="AH251" s="1">
        <v>68.430000000000007</v>
      </c>
      <c r="AI251" s="1">
        <v>166</v>
      </c>
      <c r="AJ251" s="1">
        <v>510</v>
      </c>
      <c r="AK251" s="1">
        <v>3.07</v>
      </c>
      <c r="AL251" s="1">
        <v>53.07</v>
      </c>
      <c r="AM251" s="1">
        <v>53.07</v>
      </c>
      <c r="AN251" s="1">
        <v>50</v>
      </c>
      <c r="AO251" s="1">
        <v>134</v>
      </c>
      <c r="AP251" s="1">
        <v>2.68</v>
      </c>
      <c r="AQ251" s="1">
        <v>14.41</v>
      </c>
      <c r="AR251" s="1">
        <v>14.41</v>
      </c>
      <c r="AT251" s="262">
        <f t="shared" si="19"/>
        <v>1138</v>
      </c>
      <c r="AU251" s="262">
        <f t="shared" si="19"/>
        <v>3509</v>
      </c>
      <c r="AV251" s="263">
        <f t="shared" si="20"/>
        <v>350900</v>
      </c>
      <c r="AW251" s="263">
        <f t="shared" si="21"/>
        <v>5673</v>
      </c>
      <c r="AX251" s="268">
        <f t="shared" si="22"/>
        <v>61.854398025735939</v>
      </c>
      <c r="AY251" s="264">
        <f t="shared" si="23"/>
        <v>62.37166666666667</v>
      </c>
    </row>
    <row r="252" spans="1:51">
      <c r="A252" s="1" t="str">
        <f t="shared" si="18"/>
        <v>10794</v>
      </c>
      <c r="B252" s="1" t="s">
        <v>3252</v>
      </c>
      <c r="C252" s="255">
        <v>30</v>
      </c>
      <c r="D252" s="255">
        <v>30</v>
      </c>
      <c r="E252" s="256">
        <v>1029</v>
      </c>
      <c r="F252" s="256">
        <v>3057</v>
      </c>
      <c r="G252" s="255">
        <v>2.97</v>
      </c>
      <c r="H252" s="255">
        <v>27.92</v>
      </c>
      <c r="I252" s="255">
        <v>27.92</v>
      </c>
      <c r="J252" s="1">
        <v>174</v>
      </c>
      <c r="K252" s="1">
        <v>459</v>
      </c>
      <c r="L252" s="1">
        <v>2.64</v>
      </c>
      <c r="M252" s="1">
        <v>49.35</v>
      </c>
      <c r="N252" s="1">
        <v>49.35</v>
      </c>
      <c r="O252" s="1">
        <v>154</v>
      </c>
      <c r="P252" s="1">
        <v>423</v>
      </c>
      <c r="Q252" s="1">
        <v>2.75</v>
      </c>
      <c r="R252" s="1">
        <v>47</v>
      </c>
      <c r="S252" s="1">
        <v>47</v>
      </c>
      <c r="T252" s="1">
        <v>175</v>
      </c>
      <c r="U252" s="1">
        <v>469</v>
      </c>
      <c r="V252" s="1">
        <v>2.68</v>
      </c>
      <c r="W252" s="1">
        <v>50.43</v>
      </c>
      <c r="X252" s="1">
        <v>50.43</v>
      </c>
      <c r="Y252" s="1">
        <v>211</v>
      </c>
      <c r="Z252" s="1">
        <v>638</v>
      </c>
      <c r="AA252" s="1">
        <v>3.02</v>
      </c>
      <c r="AB252" s="1">
        <v>68.599999999999994</v>
      </c>
      <c r="AC252" s="1">
        <v>68.599999999999994</v>
      </c>
      <c r="AD252" s="1">
        <v>186</v>
      </c>
      <c r="AE252" s="1">
        <v>570</v>
      </c>
      <c r="AF252" s="1">
        <v>3.06</v>
      </c>
      <c r="AG252" s="1">
        <v>67.86</v>
      </c>
      <c r="AH252" s="1">
        <v>67.86</v>
      </c>
      <c r="AI252" s="1">
        <v>129</v>
      </c>
      <c r="AJ252" s="1">
        <v>498</v>
      </c>
      <c r="AK252" s="1">
        <v>3.86</v>
      </c>
      <c r="AL252" s="1">
        <v>53.55</v>
      </c>
      <c r="AM252" s="1">
        <v>53.55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T252" s="262">
        <f t="shared" si="19"/>
        <v>1029</v>
      </c>
      <c r="AU252" s="262">
        <f t="shared" si="19"/>
        <v>3057</v>
      </c>
      <c r="AV252" s="263">
        <f t="shared" si="20"/>
        <v>305700</v>
      </c>
      <c r="AW252" s="263">
        <f t="shared" si="21"/>
        <v>5490</v>
      </c>
      <c r="AX252" s="268">
        <f t="shared" si="22"/>
        <v>55.68306010928962</v>
      </c>
      <c r="AY252" s="264">
        <f t="shared" si="23"/>
        <v>56.131666666666668</v>
      </c>
    </row>
    <row r="253" spans="1:51">
      <c r="A253" s="1" t="str">
        <f t="shared" si="18"/>
        <v>10795</v>
      </c>
      <c r="B253" s="1" t="s">
        <v>3253</v>
      </c>
      <c r="C253" s="255">
        <v>30</v>
      </c>
      <c r="D253" s="255">
        <v>30</v>
      </c>
      <c r="E253" s="256">
        <v>1404</v>
      </c>
      <c r="F253" s="256">
        <v>4504</v>
      </c>
      <c r="G253" s="255">
        <v>3.21</v>
      </c>
      <c r="H253" s="255">
        <v>41.13</v>
      </c>
      <c r="I253" s="255">
        <v>41.13</v>
      </c>
      <c r="J253" s="1">
        <v>251</v>
      </c>
      <c r="K253" s="1">
        <v>738</v>
      </c>
      <c r="L253" s="1">
        <v>2.94</v>
      </c>
      <c r="M253" s="1">
        <v>79.349999999999994</v>
      </c>
      <c r="N253" s="1">
        <v>79.349999999999994</v>
      </c>
      <c r="O253" s="1">
        <v>215</v>
      </c>
      <c r="P253" s="1">
        <v>636</v>
      </c>
      <c r="Q253" s="1">
        <v>2.96</v>
      </c>
      <c r="R253" s="1">
        <v>70.67</v>
      </c>
      <c r="S253" s="1">
        <v>70.67</v>
      </c>
      <c r="T253" s="1">
        <v>228</v>
      </c>
      <c r="U253" s="1">
        <v>744</v>
      </c>
      <c r="V253" s="1">
        <v>3.26</v>
      </c>
      <c r="W253" s="1">
        <v>80</v>
      </c>
      <c r="X253" s="1">
        <v>80</v>
      </c>
      <c r="Y253" s="1">
        <v>259</v>
      </c>
      <c r="Z253" s="1">
        <v>795</v>
      </c>
      <c r="AA253" s="1">
        <v>3.07</v>
      </c>
      <c r="AB253" s="1">
        <v>85.48</v>
      </c>
      <c r="AC253" s="1">
        <v>85.48</v>
      </c>
      <c r="AD253" s="1">
        <v>200</v>
      </c>
      <c r="AE253" s="1">
        <v>681</v>
      </c>
      <c r="AF253" s="1">
        <v>3.41</v>
      </c>
      <c r="AG253" s="1">
        <v>81.069999999999993</v>
      </c>
      <c r="AH253" s="1">
        <v>81.069999999999993</v>
      </c>
      <c r="AI253" s="1">
        <v>185</v>
      </c>
      <c r="AJ253" s="1">
        <v>664</v>
      </c>
      <c r="AK253" s="1">
        <v>3.59</v>
      </c>
      <c r="AL253" s="1">
        <v>71.400000000000006</v>
      </c>
      <c r="AM253" s="1">
        <v>71.400000000000006</v>
      </c>
      <c r="AN253" s="1">
        <v>66</v>
      </c>
      <c r="AO253" s="1">
        <v>246</v>
      </c>
      <c r="AP253" s="1">
        <v>3.73</v>
      </c>
      <c r="AQ253" s="1">
        <v>27.33</v>
      </c>
      <c r="AR253" s="1">
        <v>27.33</v>
      </c>
      <c r="AT253" s="262">
        <f t="shared" si="19"/>
        <v>1338</v>
      </c>
      <c r="AU253" s="262">
        <f t="shared" si="19"/>
        <v>4258</v>
      </c>
      <c r="AV253" s="263">
        <f t="shared" si="20"/>
        <v>425800</v>
      </c>
      <c r="AW253" s="263">
        <f t="shared" si="21"/>
        <v>5490</v>
      </c>
      <c r="AX253" s="268">
        <f t="shared" si="22"/>
        <v>77.559198542805106</v>
      </c>
      <c r="AY253" s="264">
        <f t="shared" si="23"/>
        <v>77.995000000000005</v>
      </c>
    </row>
    <row r="254" spans="1:51">
      <c r="A254" s="1" t="str">
        <f t="shared" si="18"/>
        <v>10796</v>
      </c>
      <c r="B254" s="1" t="s">
        <v>3254</v>
      </c>
      <c r="C254" s="255">
        <v>30</v>
      </c>
      <c r="D254" s="255">
        <v>30</v>
      </c>
      <c r="E254" s="256">
        <v>926</v>
      </c>
      <c r="F254" s="256">
        <v>2741</v>
      </c>
      <c r="G254" s="255">
        <v>2.96</v>
      </c>
      <c r="H254" s="255">
        <v>25.03</v>
      </c>
      <c r="I254" s="255">
        <v>25.03</v>
      </c>
      <c r="J254" s="1">
        <v>173</v>
      </c>
      <c r="K254" s="1">
        <v>519</v>
      </c>
      <c r="L254" s="1">
        <v>3</v>
      </c>
      <c r="M254" s="1">
        <v>55.81</v>
      </c>
      <c r="N254" s="1">
        <v>55.81</v>
      </c>
      <c r="O254" s="1">
        <v>145</v>
      </c>
      <c r="P254" s="1">
        <v>412</v>
      </c>
      <c r="Q254" s="1">
        <v>2.84</v>
      </c>
      <c r="R254" s="1">
        <v>45.78</v>
      </c>
      <c r="S254" s="1">
        <v>45.78</v>
      </c>
      <c r="T254" s="1">
        <v>140</v>
      </c>
      <c r="U254" s="1">
        <v>379</v>
      </c>
      <c r="V254" s="1">
        <v>2.71</v>
      </c>
      <c r="W254" s="1">
        <v>40.75</v>
      </c>
      <c r="X254" s="1">
        <v>40.75</v>
      </c>
      <c r="Y254" s="1">
        <v>151</v>
      </c>
      <c r="Z254" s="1">
        <v>434</v>
      </c>
      <c r="AA254" s="1">
        <v>2.87</v>
      </c>
      <c r="AB254" s="1">
        <v>46.67</v>
      </c>
      <c r="AC254" s="1">
        <v>46.67</v>
      </c>
      <c r="AD254" s="1">
        <v>143</v>
      </c>
      <c r="AE254" s="1">
        <v>433</v>
      </c>
      <c r="AF254" s="1">
        <v>3.03</v>
      </c>
      <c r="AG254" s="1">
        <v>51.55</v>
      </c>
      <c r="AH254" s="1">
        <v>51.55</v>
      </c>
      <c r="AI254" s="1">
        <v>134</v>
      </c>
      <c r="AJ254" s="1">
        <v>439</v>
      </c>
      <c r="AK254" s="1">
        <v>3.28</v>
      </c>
      <c r="AL254" s="1">
        <v>47.2</v>
      </c>
      <c r="AM254" s="1">
        <v>47.2</v>
      </c>
      <c r="AN254" s="1">
        <v>40</v>
      </c>
      <c r="AO254" s="1">
        <v>125</v>
      </c>
      <c r="AP254" s="1">
        <v>3.13</v>
      </c>
      <c r="AQ254" s="1">
        <v>13.89</v>
      </c>
      <c r="AR254" s="1">
        <v>13.89</v>
      </c>
      <c r="AT254" s="262">
        <f t="shared" si="19"/>
        <v>886</v>
      </c>
      <c r="AU254" s="262">
        <f t="shared" si="19"/>
        <v>2616</v>
      </c>
      <c r="AV254" s="263">
        <f t="shared" si="20"/>
        <v>261600</v>
      </c>
      <c r="AW254" s="263">
        <f t="shared" si="21"/>
        <v>5490</v>
      </c>
      <c r="AX254" s="268">
        <f t="shared" si="22"/>
        <v>47.650273224043715</v>
      </c>
      <c r="AY254" s="264">
        <f t="shared" si="23"/>
        <v>47.96</v>
      </c>
    </row>
    <row r="255" spans="1:51">
      <c r="A255" s="1" t="str">
        <f t="shared" si="18"/>
        <v>10797</v>
      </c>
      <c r="B255" s="1" t="s">
        <v>3255</v>
      </c>
      <c r="C255" s="255">
        <v>35</v>
      </c>
      <c r="D255" s="255">
        <v>35</v>
      </c>
      <c r="E255" s="256">
        <v>1020</v>
      </c>
      <c r="F255" s="256">
        <v>2611</v>
      </c>
      <c r="G255" s="255">
        <v>2.56</v>
      </c>
      <c r="H255" s="255">
        <v>20.440000000000001</v>
      </c>
      <c r="I255" s="255">
        <v>20.440000000000001</v>
      </c>
      <c r="J255" s="1">
        <v>175</v>
      </c>
      <c r="K255" s="1">
        <v>427</v>
      </c>
      <c r="L255" s="1">
        <v>2.44</v>
      </c>
      <c r="M255" s="1">
        <v>39.35</v>
      </c>
      <c r="N255" s="1">
        <v>39.35</v>
      </c>
      <c r="O255" s="1">
        <v>188</v>
      </c>
      <c r="P255" s="1">
        <v>481</v>
      </c>
      <c r="Q255" s="1">
        <v>2.56</v>
      </c>
      <c r="R255" s="1">
        <v>45.81</v>
      </c>
      <c r="S255" s="1">
        <v>45.81</v>
      </c>
      <c r="T255" s="1">
        <v>134</v>
      </c>
      <c r="U255" s="1">
        <v>354</v>
      </c>
      <c r="V255" s="1">
        <v>2.64</v>
      </c>
      <c r="W255" s="1">
        <v>32.630000000000003</v>
      </c>
      <c r="X255" s="1">
        <v>32.630000000000003</v>
      </c>
      <c r="Y255" s="1">
        <v>185</v>
      </c>
      <c r="Z255" s="1">
        <v>428</v>
      </c>
      <c r="AA255" s="1">
        <v>2.31</v>
      </c>
      <c r="AB255" s="1">
        <v>39.450000000000003</v>
      </c>
      <c r="AC255" s="1">
        <v>39.450000000000003</v>
      </c>
      <c r="AD255" s="1">
        <v>169</v>
      </c>
      <c r="AE255" s="1">
        <v>477</v>
      </c>
      <c r="AF255" s="1">
        <v>2.82</v>
      </c>
      <c r="AG255" s="1">
        <v>48.67</v>
      </c>
      <c r="AH255" s="1">
        <v>48.67</v>
      </c>
      <c r="AI255" s="1">
        <v>140</v>
      </c>
      <c r="AJ255" s="1">
        <v>366</v>
      </c>
      <c r="AK255" s="1">
        <v>2.61</v>
      </c>
      <c r="AL255" s="1">
        <v>33.729999999999997</v>
      </c>
      <c r="AM255" s="1">
        <v>33.729999999999997</v>
      </c>
      <c r="AN255" s="1">
        <v>29</v>
      </c>
      <c r="AO255" s="1">
        <v>78</v>
      </c>
      <c r="AP255" s="1">
        <v>2.69</v>
      </c>
      <c r="AQ255" s="1">
        <v>7.43</v>
      </c>
      <c r="AR255" s="1">
        <v>7.43</v>
      </c>
      <c r="AT255" s="262">
        <f t="shared" si="19"/>
        <v>991</v>
      </c>
      <c r="AU255" s="262">
        <f t="shared" si="19"/>
        <v>2533</v>
      </c>
      <c r="AV255" s="263">
        <f t="shared" si="20"/>
        <v>253300</v>
      </c>
      <c r="AW255" s="263">
        <f t="shared" si="21"/>
        <v>6405</v>
      </c>
      <c r="AX255" s="268">
        <f t="shared" si="22"/>
        <v>39.547228727556593</v>
      </c>
      <c r="AY255" s="264">
        <f t="shared" si="23"/>
        <v>39.940000000000005</v>
      </c>
    </row>
    <row r="256" spans="1:51">
      <c r="A256" s="1" t="str">
        <f t="shared" si="18"/>
        <v>10692</v>
      </c>
      <c r="B256" s="1" t="s">
        <v>3256</v>
      </c>
      <c r="C256" s="255">
        <v>282</v>
      </c>
      <c r="D256" s="255">
        <v>282</v>
      </c>
      <c r="E256" s="256">
        <v>8491</v>
      </c>
      <c r="F256" s="256">
        <v>48519</v>
      </c>
      <c r="G256" s="255">
        <v>5.71</v>
      </c>
      <c r="H256" s="255">
        <v>47.14</v>
      </c>
      <c r="I256" s="255">
        <v>47.14</v>
      </c>
      <c r="J256" s="1">
        <v>1519</v>
      </c>
      <c r="K256" s="1">
        <v>8970</v>
      </c>
      <c r="L256" s="1">
        <v>5.91</v>
      </c>
      <c r="M256" s="1">
        <v>102.61</v>
      </c>
      <c r="N256" s="1">
        <v>102.61</v>
      </c>
      <c r="O256" s="1">
        <v>1387</v>
      </c>
      <c r="P256" s="1">
        <v>8078</v>
      </c>
      <c r="Q256" s="1">
        <v>5.82</v>
      </c>
      <c r="R256" s="1">
        <v>95.48</v>
      </c>
      <c r="S256" s="1">
        <v>95.48</v>
      </c>
      <c r="T256" s="1">
        <v>1365</v>
      </c>
      <c r="U256" s="1">
        <v>7413</v>
      </c>
      <c r="V256" s="1">
        <v>5.43</v>
      </c>
      <c r="W256" s="1">
        <v>84.8</v>
      </c>
      <c r="X256" s="1">
        <v>84.8</v>
      </c>
      <c r="Y256" s="1">
        <v>1383</v>
      </c>
      <c r="Z256" s="1">
        <v>7901</v>
      </c>
      <c r="AA256" s="1">
        <v>5.71</v>
      </c>
      <c r="AB256" s="1">
        <v>90.38</v>
      </c>
      <c r="AC256" s="1">
        <v>90.38</v>
      </c>
      <c r="AD256" s="1">
        <v>1396</v>
      </c>
      <c r="AE256" s="1">
        <v>8340</v>
      </c>
      <c r="AF256" s="1">
        <v>5.97</v>
      </c>
      <c r="AG256" s="1">
        <v>105.62</v>
      </c>
      <c r="AH256" s="1">
        <v>105.62</v>
      </c>
      <c r="AI256" s="1">
        <v>1441</v>
      </c>
      <c r="AJ256" s="1">
        <v>7817</v>
      </c>
      <c r="AK256" s="1">
        <v>5.42</v>
      </c>
      <c r="AL256" s="1">
        <v>89.42</v>
      </c>
      <c r="AM256" s="1">
        <v>89.42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T256" s="262">
        <f t="shared" si="19"/>
        <v>8491</v>
      </c>
      <c r="AU256" s="262">
        <f t="shared" si="19"/>
        <v>48519</v>
      </c>
      <c r="AV256" s="263">
        <f t="shared" si="20"/>
        <v>4851900</v>
      </c>
      <c r="AW256" s="263">
        <f t="shared" si="21"/>
        <v>51606</v>
      </c>
      <c r="AX256" s="268">
        <f t="shared" si="22"/>
        <v>94.01813742588071</v>
      </c>
      <c r="AY256" s="264">
        <f t="shared" si="23"/>
        <v>94.71833333333332</v>
      </c>
    </row>
    <row r="257" spans="1:51">
      <c r="A257" s="1" t="str">
        <f t="shared" si="18"/>
        <v>10693</v>
      </c>
      <c r="B257" s="1" t="s">
        <v>3257</v>
      </c>
      <c r="C257" s="255">
        <v>190</v>
      </c>
      <c r="D257" s="255">
        <v>190</v>
      </c>
      <c r="E257" s="256">
        <v>3303</v>
      </c>
      <c r="F257" s="256">
        <v>19750</v>
      </c>
      <c r="G257" s="255">
        <v>5.98</v>
      </c>
      <c r="H257" s="255">
        <v>28.48</v>
      </c>
      <c r="I257" s="255">
        <v>28.48</v>
      </c>
      <c r="J257" s="1">
        <v>613</v>
      </c>
      <c r="K257" s="1">
        <v>4388</v>
      </c>
      <c r="L257" s="1">
        <v>7.16</v>
      </c>
      <c r="M257" s="1">
        <v>74.5</v>
      </c>
      <c r="N257" s="1">
        <v>74.5</v>
      </c>
      <c r="O257" s="1">
        <v>560</v>
      </c>
      <c r="P257" s="1">
        <v>3341</v>
      </c>
      <c r="Q257" s="1">
        <v>5.97</v>
      </c>
      <c r="R257" s="1">
        <v>58.61</v>
      </c>
      <c r="S257" s="1">
        <v>58.61</v>
      </c>
      <c r="T257" s="1">
        <v>542</v>
      </c>
      <c r="U257" s="1">
        <v>3020</v>
      </c>
      <c r="V257" s="1">
        <v>5.57</v>
      </c>
      <c r="W257" s="1">
        <v>51.27</v>
      </c>
      <c r="X257" s="1">
        <v>51.27</v>
      </c>
      <c r="Y257" s="1">
        <v>565</v>
      </c>
      <c r="Z257" s="1">
        <v>3239</v>
      </c>
      <c r="AA257" s="1">
        <v>5.73</v>
      </c>
      <c r="AB257" s="1">
        <v>54.99</v>
      </c>
      <c r="AC257" s="1">
        <v>54.99</v>
      </c>
      <c r="AD257" s="1">
        <v>473</v>
      </c>
      <c r="AE257" s="1">
        <v>2985</v>
      </c>
      <c r="AF257" s="1">
        <v>6.31</v>
      </c>
      <c r="AG257" s="1">
        <v>56.11</v>
      </c>
      <c r="AH257" s="1">
        <v>56.11</v>
      </c>
      <c r="AI257" s="1">
        <v>550</v>
      </c>
      <c r="AJ257" s="1">
        <v>2777</v>
      </c>
      <c r="AK257" s="1">
        <v>5.05</v>
      </c>
      <c r="AL257" s="1">
        <v>47.15</v>
      </c>
      <c r="AM257" s="1">
        <v>47.15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T257" s="262">
        <f t="shared" si="19"/>
        <v>3303</v>
      </c>
      <c r="AU257" s="262">
        <f t="shared" si="19"/>
        <v>19750</v>
      </c>
      <c r="AV257" s="263">
        <f t="shared" si="20"/>
        <v>1975000</v>
      </c>
      <c r="AW257" s="263">
        <f t="shared" si="21"/>
        <v>34770</v>
      </c>
      <c r="AX257" s="268">
        <f t="shared" si="22"/>
        <v>56.801840667241876</v>
      </c>
      <c r="AY257" s="264">
        <f t="shared" si="23"/>
        <v>57.104999999999997</v>
      </c>
    </row>
    <row r="258" spans="1:51">
      <c r="A258" s="1" t="str">
        <f t="shared" si="18"/>
        <v>10798</v>
      </c>
      <c r="B258" s="1" t="s">
        <v>3258</v>
      </c>
      <c r="C258" s="255">
        <v>30</v>
      </c>
      <c r="D258" s="255">
        <v>30</v>
      </c>
      <c r="E258" s="256">
        <v>1080</v>
      </c>
      <c r="F258" s="256">
        <v>3910</v>
      </c>
      <c r="G258" s="255">
        <v>3.62</v>
      </c>
      <c r="H258" s="255">
        <v>35.71</v>
      </c>
      <c r="I258" s="255">
        <v>35.71</v>
      </c>
      <c r="J258" s="1">
        <v>215</v>
      </c>
      <c r="K258" s="1">
        <v>695</v>
      </c>
      <c r="L258" s="1">
        <v>3.23</v>
      </c>
      <c r="M258" s="1">
        <v>74.73</v>
      </c>
      <c r="N258" s="1">
        <v>74.73</v>
      </c>
      <c r="O258" s="1">
        <v>162</v>
      </c>
      <c r="P258" s="1">
        <v>573</v>
      </c>
      <c r="Q258" s="1">
        <v>3.54</v>
      </c>
      <c r="R258" s="1">
        <v>63.67</v>
      </c>
      <c r="S258" s="1">
        <v>63.67</v>
      </c>
      <c r="T258" s="1">
        <v>166</v>
      </c>
      <c r="U258" s="1">
        <v>736</v>
      </c>
      <c r="V258" s="1">
        <v>4.43</v>
      </c>
      <c r="W258" s="1">
        <v>79.14</v>
      </c>
      <c r="X258" s="1">
        <v>79.14</v>
      </c>
      <c r="Y258" s="1">
        <v>165</v>
      </c>
      <c r="Z258" s="1">
        <v>606</v>
      </c>
      <c r="AA258" s="1">
        <v>3.67</v>
      </c>
      <c r="AB258" s="1">
        <v>65.16</v>
      </c>
      <c r="AC258" s="1">
        <v>65.16</v>
      </c>
      <c r="AD258" s="1">
        <v>157</v>
      </c>
      <c r="AE258" s="1">
        <v>578</v>
      </c>
      <c r="AF258" s="1">
        <v>3.68</v>
      </c>
      <c r="AG258" s="1">
        <v>68.81</v>
      </c>
      <c r="AH258" s="1">
        <v>68.81</v>
      </c>
      <c r="AI258" s="1">
        <v>170</v>
      </c>
      <c r="AJ258" s="1">
        <v>572</v>
      </c>
      <c r="AK258" s="1">
        <v>3.36</v>
      </c>
      <c r="AL258" s="1">
        <v>61.51</v>
      </c>
      <c r="AM258" s="1">
        <v>61.51</v>
      </c>
      <c r="AN258" s="1">
        <v>45</v>
      </c>
      <c r="AO258" s="1">
        <v>150</v>
      </c>
      <c r="AP258" s="1">
        <v>3.33</v>
      </c>
      <c r="AQ258" s="1">
        <v>16.670000000000002</v>
      </c>
      <c r="AR258" s="1">
        <v>16.670000000000002</v>
      </c>
      <c r="AT258" s="262">
        <f t="shared" si="19"/>
        <v>1035</v>
      </c>
      <c r="AU258" s="262">
        <f t="shared" si="19"/>
        <v>3760</v>
      </c>
      <c r="AV258" s="263">
        <f t="shared" si="20"/>
        <v>376000</v>
      </c>
      <c r="AW258" s="263">
        <f t="shared" si="21"/>
        <v>5490</v>
      </c>
      <c r="AX258" s="268">
        <f t="shared" si="22"/>
        <v>68.488160291438973</v>
      </c>
      <c r="AY258" s="264">
        <f t="shared" si="23"/>
        <v>68.836666666666673</v>
      </c>
    </row>
    <row r="259" spans="1:51">
      <c r="A259" s="1" t="str">
        <f t="shared" si="18"/>
        <v>10799</v>
      </c>
      <c r="B259" s="1" t="s">
        <v>3259</v>
      </c>
      <c r="C259" s="255">
        <v>30</v>
      </c>
      <c r="D259" s="255">
        <v>30</v>
      </c>
      <c r="E259" s="256">
        <v>1019</v>
      </c>
      <c r="F259" s="256">
        <v>3745</v>
      </c>
      <c r="G259" s="255">
        <v>3.68</v>
      </c>
      <c r="H259" s="255">
        <v>34.200000000000003</v>
      </c>
      <c r="I259" s="255">
        <v>34.200000000000003</v>
      </c>
      <c r="J259" s="1">
        <v>171</v>
      </c>
      <c r="K259" s="1">
        <v>650</v>
      </c>
      <c r="L259" s="1">
        <v>3.8</v>
      </c>
      <c r="M259" s="1">
        <v>69.89</v>
      </c>
      <c r="N259" s="1">
        <v>69.89</v>
      </c>
      <c r="O259" s="1">
        <v>159</v>
      </c>
      <c r="P259" s="1">
        <v>595</v>
      </c>
      <c r="Q259" s="1">
        <v>3.74</v>
      </c>
      <c r="R259" s="1">
        <v>66.11</v>
      </c>
      <c r="S259" s="1">
        <v>66.11</v>
      </c>
      <c r="T259" s="1">
        <v>162</v>
      </c>
      <c r="U259" s="1">
        <v>586</v>
      </c>
      <c r="V259" s="1">
        <v>3.62</v>
      </c>
      <c r="W259" s="1">
        <v>63.01</v>
      </c>
      <c r="X259" s="1">
        <v>63.01</v>
      </c>
      <c r="Y259" s="1">
        <v>169</v>
      </c>
      <c r="Z259" s="1">
        <v>645</v>
      </c>
      <c r="AA259" s="1">
        <v>3.82</v>
      </c>
      <c r="AB259" s="1">
        <v>69.349999999999994</v>
      </c>
      <c r="AC259" s="1">
        <v>69.349999999999994</v>
      </c>
      <c r="AD259" s="1">
        <v>154</v>
      </c>
      <c r="AE259" s="1">
        <v>540</v>
      </c>
      <c r="AF259" s="1">
        <v>3.51</v>
      </c>
      <c r="AG259" s="1">
        <v>64.290000000000006</v>
      </c>
      <c r="AH259" s="1">
        <v>64.290000000000006</v>
      </c>
      <c r="AI259" s="1">
        <v>142</v>
      </c>
      <c r="AJ259" s="1">
        <v>527</v>
      </c>
      <c r="AK259" s="1">
        <v>3.71</v>
      </c>
      <c r="AL259" s="1">
        <v>56.67</v>
      </c>
      <c r="AM259" s="1">
        <v>56.67</v>
      </c>
      <c r="AN259" s="1">
        <v>62</v>
      </c>
      <c r="AO259" s="1">
        <v>202</v>
      </c>
      <c r="AP259" s="1">
        <v>3.26</v>
      </c>
      <c r="AQ259" s="1">
        <v>22.44</v>
      </c>
      <c r="AR259" s="1">
        <v>22.44</v>
      </c>
      <c r="AT259" s="262">
        <f t="shared" si="19"/>
        <v>957</v>
      </c>
      <c r="AU259" s="262">
        <f t="shared" si="19"/>
        <v>3543</v>
      </c>
      <c r="AV259" s="263">
        <f t="shared" si="20"/>
        <v>354300</v>
      </c>
      <c r="AW259" s="263">
        <f t="shared" si="21"/>
        <v>5490</v>
      </c>
      <c r="AX259" s="268">
        <f t="shared" si="22"/>
        <v>64.535519125683066</v>
      </c>
      <c r="AY259" s="264">
        <f t="shared" si="23"/>
        <v>64.88666666666667</v>
      </c>
    </row>
    <row r="260" spans="1:51">
      <c r="A260" s="1" t="str">
        <f t="shared" si="18"/>
        <v>10800</v>
      </c>
      <c r="B260" s="1" t="s">
        <v>3260</v>
      </c>
      <c r="C260" s="255">
        <v>28</v>
      </c>
      <c r="D260" s="255">
        <v>28</v>
      </c>
      <c r="E260" s="256">
        <v>721</v>
      </c>
      <c r="F260" s="256">
        <v>2491</v>
      </c>
      <c r="G260" s="255">
        <v>3.45</v>
      </c>
      <c r="H260" s="255">
        <v>24.37</v>
      </c>
      <c r="I260" s="255">
        <v>24.37</v>
      </c>
      <c r="J260" s="1">
        <v>134</v>
      </c>
      <c r="K260" s="1">
        <v>430</v>
      </c>
      <c r="L260" s="1">
        <v>3.21</v>
      </c>
      <c r="M260" s="1">
        <v>49.54</v>
      </c>
      <c r="N260" s="1">
        <v>49.54</v>
      </c>
      <c r="O260" s="1">
        <v>133</v>
      </c>
      <c r="P260" s="1">
        <v>484</v>
      </c>
      <c r="Q260" s="1">
        <v>3.64</v>
      </c>
      <c r="R260" s="1">
        <v>57.62</v>
      </c>
      <c r="S260" s="1">
        <v>57.62</v>
      </c>
      <c r="T260" s="1">
        <v>83</v>
      </c>
      <c r="U260" s="1">
        <v>287</v>
      </c>
      <c r="V260" s="1">
        <v>3.46</v>
      </c>
      <c r="W260" s="1">
        <v>33.06</v>
      </c>
      <c r="X260" s="1">
        <v>33.06</v>
      </c>
      <c r="Y260" s="1">
        <v>114</v>
      </c>
      <c r="Z260" s="1">
        <v>359</v>
      </c>
      <c r="AA260" s="1">
        <v>3.15</v>
      </c>
      <c r="AB260" s="1">
        <v>41.36</v>
      </c>
      <c r="AC260" s="1">
        <v>41.36</v>
      </c>
      <c r="AD260" s="1">
        <v>113</v>
      </c>
      <c r="AE260" s="1">
        <v>432</v>
      </c>
      <c r="AF260" s="1">
        <v>3.82</v>
      </c>
      <c r="AG260" s="1">
        <v>55.1</v>
      </c>
      <c r="AH260" s="1">
        <v>55.1</v>
      </c>
      <c r="AI260" s="1">
        <v>98</v>
      </c>
      <c r="AJ260" s="1">
        <v>345</v>
      </c>
      <c r="AK260" s="1">
        <v>3.52</v>
      </c>
      <c r="AL260" s="1">
        <v>39.75</v>
      </c>
      <c r="AM260" s="1">
        <v>39.75</v>
      </c>
      <c r="AN260" s="1">
        <v>46</v>
      </c>
      <c r="AO260" s="1">
        <v>154</v>
      </c>
      <c r="AP260" s="1">
        <v>3.35</v>
      </c>
      <c r="AQ260" s="1">
        <v>18.329999999999998</v>
      </c>
      <c r="AR260" s="1">
        <v>18.329999999999998</v>
      </c>
      <c r="AT260" s="262">
        <f t="shared" si="19"/>
        <v>675</v>
      </c>
      <c r="AU260" s="262">
        <f t="shared" si="19"/>
        <v>2337</v>
      </c>
      <c r="AV260" s="263">
        <f t="shared" si="20"/>
        <v>233700</v>
      </c>
      <c r="AW260" s="263">
        <f t="shared" si="21"/>
        <v>5124</v>
      </c>
      <c r="AX260" s="268">
        <f t="shared" si="22"/>
        <v>45.608899297423889</v>
      </c>
      <c r="AY260" s="264">
        <f t="shared" si="23"/>
        <v>46.071666666666658</v>
      </c>
    </row>
    <row r="261" spans="1:51">
      <c r="A261" s="1" t="str">
        <f t="shared" ref="A261:A324" si="24">LEFT(B261,5)</f>
        <v>10801</v>
      </c>
      <c r="B261" s="1" t="s">
        <v>3261</v>
      </c>
      <c r="C261" s="255">
        <v>30</v>
      </c>
      <c r="D261" s="255">
        <v>30</v>
      </c>
      <c r="E261" s="256">
        <v>685</v>
      </c>
      <c r="F261" s="256">
        <v>2630</v>
      </c>
      <c r="G261" s="255">
        <v>3.84</v>
      </c>
      <c r="H261" s="255">
        <v>24.02</v>
      </c>
      <c r="I261" s="255">
        <v>24.02</v>
      </c>
      <c r="J261" s="1">
        <v>114</v>
      </c>
      <c r="K261" s="1">
        <v>376</v>
      </c>
      <c r="L261" s="1">
        <v>3.3</v>
      </c>
      <c r="M261" s="1">
        <v>40.43</v>
      </c>
      <c r="N261" s="1">
        <v>40.43</v>
      </c>
      <c r="O261" s="1">
        <v>96</v>
      </c>
      <c r="P261" s="1">
        <v>319</v>
      </c>
      <c r="Q261" s="1">
        <v>3.32</v>
      </c>
      <c r="R261" s="1">
        <v>35.44</v>
      </c>
      <c r="S261" s="1">
        <v>35.44</v>
      </c>
      <c r="T261" s="1">
        <v>95</v>
      </c>
      <c r="U261" s="1">
        <v>406</v>
      </c>
      <c r="V261" s="1">
        <v>4.2699999999999996</v>
      </c>
      <c r="W261" s="1">
        <v>43.66</v>
      </c>
      <c r="X261" s="1">
        <v>43.66</v>
      </c>
      <c r="Y261" s="1">
        <v>105</v>
      </c>
      <c r="Z261" s="1">
        <v>353</v>
      </c>
      <c r="AA261" s="1">
        <v>3.36</v>
      </c>
      <c r="AB261" s="1">
        <v>37.96</v>
      </c>
      <c r="AC261" s="1">
        <v>37.96</v>
      </c>
      <c r="AD261" s="1">
        <v>117</v>
      </c>
      <c r="AE261" s="1">
        <v>566</v>
      </c>
      <c r="AF261" s="1">
        <v>4.84</v>
      </c>
      <c r="AG261" s="1">
        <v>67.38</v>
      </c>
      <c r="AH261" s="1">
        <v>67.38</v>
      </c>
      <c r="AI261" s="1">
        <v>115</v>
      </c>
      <c r="AJ261" s="1">
        <v>449</v>
      </c>
      <c r="AK261" s="1">
        <v>3.9</v>
      </c>
      <c r="AL261" s="1">
        <v>48.28</v>
      </c>
      <c r="AM261" s="1">
        <v>48.28</v>
      </c>
      <c r="AN261" s="1">
        <v>43</v>
      </c>
      <c r="AO261" s="1">
        <v>161</v>
      </c>
      <c r="AP261" s="1">
        <v>3.74</v>
      </c>
      <c r="AQ261" s="1">
        <v>17.89</v>
      </c>
      <c r="AR261" s="1">
        <v>17.89</v>
      </c>
      <c r="AT261" s="262">
        <f t="shared" ref="AT261:AU324" si="25">SUM(J261,O261,T261,Y261,AD261,AI261)</f>
        <v>642</v>
      </c>
      <c r="AU261" s="262">
        <f t="shared" si="25"/>
        <v>2469</v>
      </c>
      <c r="AV261" s="263">
        <f t="shared" ref="AV261:AV324" si="26">SUM(AU261*100)</f>
        <v>246900</v>
      </c>
      <c r="AW261" s="263">
        <f t="shared" ref="AW261:AW324" si="27">SUM($D261*$AV$2)</f>
        <v>5490</v>
      </c>
      <c r="AX261" s="268">
        <f t="shared" ref="AX261:AX324" si="28">SUM(AV261/AW261)</f>
        <v>44.972677595628419</v>
      </c>
      <c r="AY261" s="264">
        <f t="shared" ref="AY261:AY324" si="29">AVERAGE(N261,S261,X261,AC261,AH261,AM261)</f>
        <v>45.524999999999999</v>
      </c>
    </row>
    <row r="262" spans="1:51">
      <c r="A262" s="1" t="str">
        <f t="shared" si="24"/>
        <v>10661</v>
      </c>
      <c r="B262" s="1" t="s">
        <v>3262</v>
      </c>
      <c r="C262" s="255">
        <v>700</v>
      </c>
      <c r="D262" s="255">
        <v>700</v>
      </c>
      <c r="E262" s="256">
        <v>24550</v>
      </c>
      <c r="F262" s="256">
        <v>123058</v>
      </c>
      <c r="G262" s="255">
        <v>5.01</v>
      </c>
      <c r="H262" s="255">
        <v>48.16</v>
      </c>
      <c r="I262" s="255">
        <v>48.16</v>
      </c>
      <c r="J262" s="1">
        <v>4536</v>
      </c>
      <c r="K262" s="1">
        <v>22390</v>
      </c>
      <c r="L262" s="1">
        <v>4.9400000000000004</v>
      </c>
      <c r="M262" s="1">
        <v>103.18</v>
      </c>
      <c r="N262" s="1">
        <v>103.18</v>
      </c>
      <c r="O262" s="1">
        <v>4144</v>
      </c>
      <c r="P262" s="1">
        <v>19689</v>
      </c>
      <c r="Q262" s="1">
        <v>4.75</v>
      </c>
      <c r="R262" s="1">
        <v>93.76</v>
      </c>
      <c r="S262" s="1">
        <v>93.76</v>
      </c>
      <c r="T262" s="1">
        <v>4176</v>
      </c>
      <c r="U262" s="1">
        <v>20331</v>
      </c>
      <c r="V262" s="1">
        <v>4.87</v>
      </c>
      <c r="W262" s="1">
        <v>93.69</v>
      </c>
      <c r="X262" s="1">
        <v>93.69</v>
      </c>
      <c r="Y262" s="1">
        <v>4103</v>
      </c>
      <c r="Z262" s="1">
        <v>21293</v>
      </c>
      <c r="AA262" s="1">
        <v>5.19</v>
      </c>
      <c r="AB262" s="1">
        <v>98.12</v>
      </c>
      <c r="AC262" s="1">
        <v>98.12</v>
      </c>
      <c r="AD262" s="1">
        <v>3781</v>
      </c>
      <c r="AE262" s="1">
        <v>19944</v>
      </c>
      <c r="AF262" s="1">
        <v>5.27</v>
      </c>
      <c r="AG262" s="1">
        <v>101.76</v>
      </c>
      <c r="AH262" s="1">
        <v>101.76</v>
      </c>
      <c r="AI262" s="1">
        <v>3810</v>
      </c>
      <c r="AJ262" s="1">
        <v>19411</v>
      </c>
      <c r="AK262" s="1">
        <v>5.09</v>
      </c>
      <c r="AL262" s="1">
        <v>89.45</v>
      </c>
      <c r="AM262" s="1">
        <v>89.45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T262" s="262">
        <f t="shared" si="25"/>
        <v>24550</v>
      </c>
      <c r="AU262" s="262">
        <f t="shared" si="25"/>
        <v>123058</v>
      </c>
      <c r="AV262" s="263">
        <f t="shared" si="26"/>
        <v>12305800</v>
      </c>
      <c r="AW262" s="263">
        <f t="shared" si="27"/>
        <v>128100</v>
      </c>
      <c r="AX262" s="268">
        <f t="shared" si="28"/>
        <v>96.064012490241993</v>
      </c>
      <c r="AY262" s="264">
        <f t="shared" si="29"/>
        <v>96.660000000000011</v>
      </c>
    </row>
    <row r="263" spans="1:51">
      <c r="A263" s="1" t="str">
        <f t="shared" si="24"/>
        <v>10695</v>
      </c>
      <c r="B263" s="1" t="s">
        <v>3263</v>
      </c>
      <c r="C263" s="255">
        <v>315</v>
      </c>
      <c r="D263" s="255">
        <v>315</v>
      </c>
      <c r="E263" s="256">
        <v>6709</v>
      </c>
      <c r="F263" s="256">
        <v>37953</v>
      </c>
      <c r="G263" s="255">
        <v>5.66</v>
      </c>
      <c r="H263" s="255">
        <v>33.01</v>
      </c>
      <c r="I263" s="255">
        <v>33.01</v>
      </c>
      <c r="J263" s="1">
        <v>481</v>
      </c>
      <c r="K263" s="1">
        <v>2626</v>
      </c>
      <c r="L263" s="1">
        <v>5.46</v>
      </c>
      <c r="M263" s="1">
        <v>26.89</v>
      </c>
      <c r="N263" s="1">
        <v>26.89</v>
      </c>
      <c r="O263" s="1">
        <v>1434</v>
      </c>
      <c r="P263" s="1">
        <v>7239</v>
      </c>
      <c r="Q263" s="1">
        <v>5.05</v>
      </c>
      <c r="R263" s="1">
        <v>76.599999999999994</v>
      </c>
      <c r="S263" s="1">
        <v>76.599999999999994</v>
      </c>
      <c r="T263" s="1">
        <v>1263</v>
      </c>
      <c r="U263" s="1">
        <v>6891</v>
      </c>
      <c r="V263" s="1">
        <v>5.46</v>
      </c>
      <c r="W263" s="1">
        <v>70.569999999999993</v>
      </c>
      <c r="X263" s="1">
        <v>70.569999999999993</v>
      </c>
      <c r="Y263" s="1">
        <v>1307</v>
      </c>
      <c r="Z263" s="1">
        <v>8025</v>
      </c>
      <c r="AA263" s="1">
        <v>6.14</v>
      </c>
      <c r="AB263" s="1">
        <v>82.18</v>
      </c>
      <c r="AC263" s="1">
        <v>82.18</v>
      </c>
      <c r="AD263" s="1">
        <v>1081</v>
      </c>
      <c r="AE263" s="1">
        <v>6684</v>
      </c>
      <c r="AF263" s="1">
        <v>6.18</v>
      </c>
      <c r="AG263" s="1">
        <v>75.78</v>
      </c>
      <c r="AH263" s="1">
        <v>75.78</v>
      </c>
      <c r="AI263" s="1">
        <v>1143</v>
      </c>
      <c r="AJ263" s="1">
        <v>6488</v>
      </c>
      <c r="AK263" s="1">
        <v>5.68</v>
      </c>
      <c r="AL263" s="1">
        <v>66.44</v>
      </c>
      <c r="AM263" s="1">
        <v>66.44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T263" s="262">
        <f t="shared" si="25"/>
        <v>6709</v>
      </c>
      <c r="AU263" s="262">
        <f t="shared" si="25"/>
        <v>37953</v>
      </c>
      <c r="AV263" s="263">
        <f t="shared" si="26"/>
        <v>3795300</v>
      </c>
      <c r="AW263" s="263">
        <f t="shared" si="27"/>
        <v>57645</v>
      </c>
      <c r="AX263" s="268">
        <f t="shared" si="28"/>
        <v>65.839188134270103</v>
      </c>
      <c r="AY263" s="264">
        <f t="shared" si="29"/>
        <v>66.41</v>
      </c>
    </row>
    <row r="264" spans="1:51">
      <c r="A264" s="1" t="str">
        <f t="shared" si="24"/>
        <v>10807</v>
      </c>
      <c r="B264" s="1" t="s">
        <v>3264</v>
      </c>
      <c r="C264" s="255">
        <v>77</v>
      </c>
      <c r="D264" s="255">
        <v>77</v>
      </c>
      <c r="E264" s="256">
        <v>3024</v>
      </c>
      <c r="F264" s="256">
        <v>10215</v>
      </c>
      <c r="G264" s="255">
        <v>3.38</v>
      </c>
      <c r="H264" s="255">
        <v>36.35</v>
      </c>
      <c r="I264" s="255">
        <v>36.35</v>
      </c>
      <c r="J264" s="1">
        <v>544</v>
      </c>
      <c r="K264" s="1">
        <v>1731</v>
      </c>
      <c r="L264" s="1">
        <v>3.18</v>
      </c>
      <c r="M264" s="1">
        <v>72.52</v>
      </c>
      <c r="N264" s="1">
        <v>72.52</v>
      </c>
      <c r="O264" s="1">
        <v>461</v>
      </c>
      <c r="P264" s="1">
        <v>1516</v>
      </c>
      <c r="Q264" s="1">
        <v>3.29</v>
      </c>
      <c r="R264" s="1">
        <v>65.63</v>
      </c>
      <c r="S264" s="1">
        <v>65.63</v>
      </c>
      <c r="T264" s="1">
        <v>476</v>
      </c>
      <c r="U264" s="1">
        <v>1521</v>
      </c>
      <c r="V264" s="1">
        <v>3.2</v>
      </c>
      <c r="W264" s="1">
        <v>63.72</v>
      </c>
      <c r="X264" s="1">
        <v>63.72</v>
      </c>
      <c r="Y264" s="1">
        <v>486</v>
      </c>
      <c r="Z264" s="1">
        <v>1625</v>
      </c>
      <c r="AA264" s="1">
        <v>3.34</v>
      </c>
      <c r="AB264" s="1">
        <v>68.08</v>
      </c>
      <c r="AC264" s="1">
        <v>68.08</v>
      </c>
      <c r="AD264" s="1">
        <v>459</v>
      </c>
      <c r="AE264" s="1">
        <v>1718</v>
      </c>
      <c r="AF264" s="1">
        <v>3.74</v>
      </c>
      <c r="AG264" s="1">
        <v>79.680000000000007</v>
      </c>
      <c r="AH264" s="1">
        <v>79.680000000000007</v>
      </c>
      <c r="AI264" s="1">
        <v>442</v>
      </c>
      <c r="AJ264" s="1">
        <v>1582</v>
      </c>
      <c r="AK264" s="1">
        <v>3.58</v>
      </c>
      <c r="AL264" s="1">
        <v>66.28</v>
      </c>
      <c r="AM264" s="1">
        <v>66.28</v>
      </c>
      <c r="AN264" s="1">
        <v>156</v>
      </c>
      <c r="AO264" s="1">
        <v>522</v>
      </c>
      <c r="AP264" s="1">
        <v>3.35</v>
      </c>
      <c r="AQ264" s="1">
        <v>22.6</v>
      </c>
      <c r="AR264" s="1">
        <v>22.6</v>
      </c>
      <c r="AT264" s="262">
        <f t="shared" si="25"/>
        <v>2868</v>
      </c>
      <c r="AU264" s="262">
        <f t="shared" si="25"/>
        <v>9693</v>
      </c>
      <c r="AV264" s="263">
        <f t="shared" si="26"/>
        <v>969300</v>
      </c>
      <c r="AW264" s="263">
        <f t="shared" si="27"/>
        <v>14091</v>
      </c>
      <c r="AX264" s="268">
        <f t="shared" si="28"/>
        <v>68.788588460719609</v>
      </c>
      <c r="AY264" s="264">
        <f t="shared" si="29"/>
        <v>69.318333333333328</v>
      </c>
    </row>
    <row r="265" spans="1:51">
      <c r="A265" s="1" t="str">
        <f t="shared" si="24"/>
        <v>10808</v>
      </c>
      <c r="B265" s="1" t="s">
        <v>3265</v>
      </c>
      <c r="C265" s="255">
        <v>69</v>
      </c>
      <c r="D265" s="255">
        <v>69</v>
      </c>
      <c r="E265" s="256">
        <v>1212</v>
      </c>
      <c r="F265" s="256">
        <v>4070</v>
      </c>
      <c r="G265" s="255">
        <v>3.36</v>
      </c>
      <c r="H265" s="255">
        <v>16.16</v>
      </c>
      <c r="I265" s="255">
        <v>16.16</v>
      </c>
      <c r="J265" s="1">
        <v>220</v>
      </c>
      <c r="K265" s="1">
        <v>672</v>
      </c>
      <c r="L265" s="1">
        <v>3.05</v>
      </c>
      <c r="M265" s="1">
        <v>31.42</v>
      </c>
      <c r="N265" s="1">
        <v>31.42</v>
      </c>
      <c r="O265" s="1">
        <v>210</v>
      </c>
      <c r="P265" s="1">
        <v>686</v>
      </c>
      <c r="Q265" s="1">
        <v>3.27</v>
      </c>
      <c r="R265" s="1">
        <v>33.14</v>
      </c>
      <c r="S265" s="1">
        <v>33.14</v>
      </c>
      <c r="T265" s="1">
        <v>190</v>
      </c>
      <c r="U265" s="1">
        <v>592</v>
      </c>
      <c r="V265" s="1">
        <v>3.12</v>
      </c>
      <c r="W265" s="1">
        <v>27.68</v>
      </c>
      <c r="X265" s="1">
        <v>27.68</v>
      </c>
      <c r="Y265" s="1">
        <v>182</v>
      </c>
      <c r="Z265" s="1">
        <v>592</v>
      </c>
      <c r="AA265" s="1">
        <v>3.25</v>
      </c>
      <c r="AB265" s="1">
        <v>27.68</v>
      </c>
      <c r="AC265" s="1">
        <v>27.68</v>
      </c>
      <c r="AD265" s="1">
        <v>186</v>
      </c>
      <c r="AE265" s="1">
        <v>760</v>
      </c>
      <c r="AF265" s="1">
        <v>4.09</v>
      </c>
      <c r="AG265" s="1">
        <v>39.340000000000003</v>
      </c>
      <c r="AH265" s="1">
        <v>39.340000000000003</v>
      </c>
      <c r="AI265" s="1">
        <v>159</v>
      </c>
      <c r="AJ265" s="1">
        <v>515</v>
      </c>
      <c r="AK265" s="1">
        <v>3.24</v>
      </c>
      <c r="AL265" s="1">
        <v>24.08</v>
      </c>
      <c r="AM265" s="1">
        <v>24.08</v>
      </c>
      <c r="AN265" s="1">
        <v>65</v>
      </c>
      <c r="AO265" s="1">
        <v>253</v>
      </c>
      <c r="AP265" s="1">
        <v>3.89</v>
      </c>
      <c r="AQ265" s="1">
        <v>12.22</v>
      </c>
      <c r="AR265" s="1">
        <v>12.22</v>
      </c>
      <c r="AT265" s="262">
        <f t="shared" si="25"/>
        <v>1147</v>
      </c>
      <c r="AU265" s="262">
        <f t="shared" si="25"/>
        <v>3817</v>
      </c>
      <c r="AV265" s="263">
        <f t="shared" si="26"/>
        <v>381700</v>
      </c>
      <c r="AW265" s="263">
        <f t="shared" si="27"/>
        <v>12627</v>
      </c>
      <c r="AX265" s="268">
        <f t="shared" si="28"/>
        <v>30.228874633721389</v>
      </c>
      <c r="AY265" s="264">
        <f t="shared" si="29"/>
        <v>30.556666666666672</v>
      </c>
    </row>
    <row r="266" spans="1:51">
      <c r="A266" s="1" t="str">
        <f t="shared" si="24"/>
        <v>10809</v>
      </c>
      <c r="B266" s="1" t="s">
        <v>3266</v>
      </c>
      <c r="C266" s="255">
        <v>49</v>
      </c>
      <c r="D266" s="255">
        <v>49</v>
      </c>
      <c r="E266" s="256">
        <v>1789</v>
      </c>
      <c r="F266" s="256">
        <v>5142</v>
      </c>
      <c r="G266" s="255">
        <v>2.87</v>
      </c>
      <c r="H266" s="255">
        <v>28.75</v>
      </c>
      <c r="I266" s="255">
        <v>28.75</v>
      </c>
      <c r="J266" s="1">
        <v>328</v>
      </c>
      <c r="K266" s="1">
        <v>993</v>
      </c>
      <c r="L266" s="1">
        <v>3.03</v>
      </c>
      <c r="M266" s="1">
        <v>65.37</v>
      </c>
      <c r="N266" s="1">
        <v>65.37</v>
      </c>
      <c r="O266" s="1">
        <v>328</v>
      </c>
      <c r="P266" s="1">
        <v>851</v>
      </c>
      <c r="Q266" s="1">
        <v>2.59</v>
      </c>
      <c r="R266" s="1">
        <v>57.89</v>
      </c>
      <c r="S266" s="1">
        <v>57.89</v>
      </c>
      <c r="T266" s="1">
        <v>269</v>
      </c>
      <c r="U266" s="1">
        <v>745</v>
      </c>
      <c r="V266" s="1">
        <v>2.77</v>
      </c>
      <c r="W266" s="1">
        <v>49.05</v>
      </c>
      <c r="X266" s="1">
        <v>49.05</v>
      </c>
      <c r="Y266" s="1">
        <v>277</v>
      </c>
      <c r="Z266" s="1">
        <v>839</v>
      </c>
      <c r="AA266" s="1">
        <v>3.03</v>
      </c>
      <c r="AB266" s="1">
        <v>55.23</v>
      </c>
      <c r="AC266" s="1">
        <v>55.23</v>
      </c>
      <c r="AD266" s="1">
        <v>255</v>
      </c>
      <c r="AE266" s="1">
        <v>736</v>
      </c>
      <c r="AF266" s="1">
        <v>2.89</v>
      </c>
      <c r="AG266" s="1">
        <v>53.64</v>
      </c>
      <c r="AH266" s="1">
        <v>53.64</v>
      </c>
      <c r="AI266" s="1">
        <v>255</v>
      </c>
      <c r="AJ266" s="1">
        <v>761</v>
      </c>
      <c r="AK266" s="1">
        <v>2.98</v>
      </c>
      <c r="AL266" s="1">
        <v>50.1</v>
      </c>
      <c r="AM266" s="1">
        <v>50.1</v>
      </c>
      <c r="AN266" s="1">
        <v>77</v>
      </c>
      <c r="AO266" s="1">
        <v>217</v>
      </c>
      <c r="AP266" s="1">
        <v>2.82</v>
      </c>
      <c r="AQ266" s="1">
        <v>14.76</v>
      </c>
      <c r="AR266" s="1">
        <v>14.76</v>
      </c>
      <c r="AT266" s="262">
        <f t="shared" si="25"/>
        <v>1712</v>
      </c>
      <c r="AU266" s="262">
        <f t="shared" si="25"/>
        <v>4925</v>
      </c>
      <c r="AV266" s="263">
        <f t="shared" si="26"/>
        <v>492500</v>
      </c>
      <c r="AW266" s="263">
        <f t="shared" si="27"/>
        <v>8967</v>
      </c>
      <c r="AX266" s="268">
        <f t="shared" si="28"/>
        <v>54.923608787777404</v>
      </c>
      <c r="AY266" s="264">
        <f t="shared" si="29"/>
        <v>55.213333333333338</v>
      </c>
    </row>
    <row r="267" spans="1:51">
      <c r="A267" s="1" t="str">
        <f t="shared" si="24"/>
        <v>10810</v>
      </c>
      <c r="B267" s="1" t="s">
        <v>3267</v>
      </c>
      <c r="C267" s="255">
        <v>24</v>
      </c>
      <c r="D267" s="255">
        <v>24</v>
      </c>
      <c r="E267" s="256">
        <v>312</v>
      </c>
      <c r="F267" s="256">
        <v>1086</v>
      </c>
      <c r="G267" s="255">
        <v>3.48</v>
      </c>
      <c r="H267" s="255">
        <v>12.4</v>
      </c>
      <c r="I267" s="255">
        <v>12.4</v>
      </c>
      <c r="J267" s="1">
        <v>63</v>
      </c>
      <c r="K267" s="1">
        <v>176</v>
      </c>
      <c r="L267" s="1">
        <v>2.79</v>
      </c>
      <c r="M267" s="1">
        <v>23.66</v>
      </c>
      <c r="N267" s="1">
        <v>23.66</v>
      </c>
      <c r="O267" s="1">
        <v>52</v>
      </c>
      <c r="P267" s="1">
        <v>223</v>
      </c>
      <c r="Q267" s="1">
        <v>4.29</v>
      </c>
      <c r="R267" s="1">
        <v>30.97</v>
      </c>
      <c r="S267" s="1">
        <v>30.97</v>
      </c>
      <c r="T267" s="1">
        <v>52</v>
      </c>
      <c r="U267" s="1">
        <v>193</v>
      </c>
      <c r="V267" s="1">
        <v>3.71</v>
      </c>
      <c r="W267" s="1">
        <v>25.94</v>
      </c>
      <c r="X267" s="1">
        <v>25.94</v>
      </c>
      <c r="Y267" s="1">
        <v>48</v>
      </c>
      <c r="Z267" s="1">
        <v>146</v>
      </c>
      <c r="AA267" s="1">
        <v>3.04</v>
      </c>
      <c r="AB267" s="1">
        <v>19.62</v>
      </c>
      <c r="AC267" s="1">
        <v>19.62</v>
      </c>
      <c r="AD267" s="1">
        <v>43</v>
      </c>
      <c r="AE267" s="1">
        <v>184</v>
      </c>
      <c r="AF267" s="1">
        <v>4.28</v>
      </c>
      <c r="AG267" s="1">
        <v>27.38</v>
      </c>
      <c r="AH267" s="1">
        <v>27.38</v>
      </c>
      <c r="AI267" s="1">
        <v>37</v>
      </c>
      <c r="AJ267" s="1">
        <v>102</v>
      </c>
      <c r="AK267" s="1">
        <v>2.76</v>
      </c>
      <c r="AL267" s="1">
        <v>13.71</v>
      </c>
      <c r="AM267" s="1">
        <v>13.71</v>
      </c>
      <c r="AN267" s="1">
        <v>17</v>
      </c>
      <c r="AO267" s="1">
        <v>62</v>
      </c>
      <c r="AP267" s="1">
        <v>3.65</v>
      </c>
      <c r="AQ267" s="1">
        <v>8.61</v>
      </c>
      <c r="AR267" s="1">
        <v>8.61</v>
      </c>
      <c r="AT267" s="262">
        <f t="shared" si="25"/>
        <v>295</v>
      </c>
      <c r="AU267" s="262">
        <f t="shared" si="25"/>
        <v>1024</v>
      </c>
      <c r="AV267" s="263">
        <f t="shared" si="26"/>
        <v>102400</v>
      </c>
      <c r="AW267" s="263">
        <f t="shared" si="27"/>
        <v>4392</v>
      </c>
      <c r="AX267" s="268">
        <f t="shared" si="28"/>
        <v>23.315118397085609</v>
      </c>
      <c r="AY267" s="264">
        <f t="shared" si="29"/>
        <v>23.546666666666667</v>
      </c>
    </row>
    <row r="268" spans="1:51">
      <c r="A268" s="1" t="str">
        <f t="shared" si="24"/>
        <v>10811</v>
      </c>
      <c r="B268" s="1" t="s">
        <v>3268</v>
      </c>
      <c r="C268" s="255">
        <v>35</v>
      </c>
      <c r="D268" s="255">
        <v>35</v>
      </c>
      <c r="E268" s="256">
        <v>878</v>
      </c>
      <c r="F268" s="256">
        <v>2471</v>
      </c>
      <c r="G268" s="255">
        <v>2.81</v>
      </c>
      <c r="H268" s="255">
        <v>19.34</v>
      </c>
      <c r="I268" s="255">
        <v>19.34</v>
      </c>
      <c r="J268" s="1">
        <v>192</v>
      </c>
      <c r="K268" s="1">
        <v>548</v>
      </c>
      <c r="L268" s="1">
        <v>2.85</v>
      </c>
      <c r="M268" s="1">
        <v>50.51</v>
      </c>
      <c r="N268" s="1">
        <v>50.51</v>
      </c>
      <c r="O268" s="1">
        <v>153</v>
      </c>
      <c r="P268" s="1">
        <v>433</v>
      </c>
      <c r="Q268" s="1">
        <v>2.83</v>
      </c>
      <c r="R268" s="1">
        <v>41.24</v>
      </c>
      <c r="S268" s="1">
        <v>41.24</v>
      </c>
      <c r="T268" s="1">
        <v>133</v>
      </c>
      <c r="U268" s="1">
        <v>356</v>
      </c>
      <c r="V268" s="1">
        <v>2.68</v>
      </c>
      <c r="W268" s="1">
        <v>32.81</v>
      </c>
      <c r="X268" s="1">
        <v>32.81</v>
      </c>
      <c r="Y268" s="1">
        <v>135</v>
      </c>
      <c r="Z268" s="1">
        <v>338</v>
      </c>
      <c r="AA268" s="1">
        <v>2.5</v>
      </c>
      <c r="AB268" s="1">
        <v>31.15</v>
      </c>
      <c r="AC268" s="1">
        <v>31.15</v>
      </c>
      <c r="AD268" s="1">
        <v>115</v>
      </c>
      <c r="AE268" s="1">
        <v>328</v>
      </c>
      <c r="AF268" s="1">
        <v>2.85</v>
      </c>
      <c r="AG268" s="1">
        <v>33.47</v>
      </c>
      <c r="AH268" s="1">
        <v>33.47</v>
      </c>
      <c r="AI268" s="1">
        <v>104</v>
      </c>
      <c r="AJ268" s="1">
        <v>328</v>
      </c>
      <c r="AK268" s="1">
        <v>3.15</v>
      </c>
      <c r="AL268" s="1">
        <v>30.23</v>
      </c>
      <c r="AM268" s="1">
        <v>30.23</v>
      </c>
      <c r="AN268" s="1">
        <v>46</v>
      </c>
      <c r="AO268" s="1">
        <v>140</v>
      </c>
      <c r="AP268" s="1">
        <v>3.04</v>
      </c>
      <c r="AQ268" s="1">
        <v>13.33</v>
      </c>
      <c r="AR268" s="1">
        <v>13.33</v>
      </c>
      <c r="AT268" s="262">
        <f t="shared" si="25"/>
        <v>832</v>
      </c>
      <c r="AU268" s="262">
        <f t="shared" si="25"/>
        <v>2331</v>
      </c>
      <c r="AV268" s="263">
        <f t="shared" si="26"/>
        <v>233100</v>
      </c>
      <c r="AW268" s="263">
        <f t="shared" si="27"/>
        <v>6405</v>
      </c>
      <c r="AX268" s="268">
        <f t="shared" si="28"/>
        <v>36.393442622950822</v>
      </c>
      <c r="AY268" s="264">
        <f t="shared" si="29"/>
        <v>36.568333333333335</v>
      </c>
    </row>
    <row r="269" spans="1:51">
      <c r="A269" s="1" t="str">
        <f t="shared" si="24"/>
        <v>10812</v>
      </c>
      <c r="B269" s="1" t="s">
        <v>3269</v>
      </c>
      <c r="C269" s="255">
        <v>15</v>
      </c>
      <c r="D269" s="255">
        <v>15</v>
      </c>
      <c r="E269" s="256">
        <v>288</v>
      </c>
      <c r="F269" s="256">
        <v>943</v>
      </c>
      <c r="G269" s="255">
        <v>3.27</v>
      </c>
      <c r="H269" s="255">
        <v>17.22</v>
      </c>
      <c r="I269" s="255">
        <v>17.22</v>
      </c>
      <c r="J269" s="1">
        <v>51</v>
      </c>
      <c r="K269" s="1">
        <v>196</v>
      </c>
      <c r="L269" s="1">
        <v>3.84</v>
      </c>
      <c r="M269" s="1">
        <v>42.15</v>
      </c>
      <c r="N269" s="1">
        <v>42.15</v>
      </c>
      <c r="O269" s="1">
        <v>43</v>
      </c>
      <c r="P269" s="1">
        <v>116</v>
      </c>
      <c r="Q269" s="1">
        <v>2.7</v>
      </c>
      <c r="R269" s="1">
        <v>25.78</v>
      </c>
      <c r="S269" s="1">
        <v>25.78</v>
      </c>
      <c r="T269" s="1">
        <v>46</v>
      </c>
      <c r="U269" s="1">
        <v>149</v>
      </c>
      <c r="V269" s="1">
        <v>3.24</v>
      </c>
      <c r="W269" s="1">
        <v>32.04</v>
      </c>
      <c r="X269" s="1">
        <v>32.04</v>
      </c>
      <c r="Y269" s="1">
        <v>40</v>
      </c>
      <c r="Z269" s="1">
        <v>123</v>
      </c>
      <c r="AA269" s="1">
        <v>3.08</v>
      </c>
      <c r="AB269" s="1">
        <v>26.45</v>
      </c>
      <c r="AC269" s="1">
        <v>26.45</v>
      </c>
      <c r="AD269" s="1">
        <v>41</v>
      </c>
      <c r="AE269" s="1">
        <v>128</v>
      </c>
      <c r="AF269" s="1">
        <v>3.12</v>
      </c>
      <c r="AG269" s="1">
        <v>30.48</v>
      </c>
      <c r="AH269" s="1">
        <v>30.48</v>
      </c>
      <c r="AI269" s="1">
        <v>45</v>
      </c>
      <c r="AJ269" s="1">
        <v>174</v>
      </c>
      <c r="AK269" s="1">
        <v>3.87</v>
      </c>
      <c r="AL269" s="1">
        <v>37.42</v>
      </c>
      <c r="AM269" s="1">
        <v>37.42</v>
      </c>
      <c r="AN269" s="1">
        <v>22</v>
      </c>
      <c r="AO269" s="1">
        <v>57</v>
      </c>
      <c r="AP269" s="1">
        <v>2.59</v>
      </c>
      <c r="AQ269" s="1">
        <v>12.67</v>
      </c>
      <c r="AR269" s="1">
        <v>12.67</v>
      </c>
      <c r="AT269" s="262">
        <f t="shared" si="25"/>
        <v>266</v>
      </c>
      <c r="AU269" s="262">
        <f t="shared" si="25"/>
        <v>886</v>
      </c>
      <c r="AV269" s="263">
        <f t="shared" si="26"/>
        <v>88600</v>
      </c>
      <c r="AW269" s="263">
        <f t="shared" si="27"/>
        <v>2745</v>
      </c>
      <c r="AX269" s="268">
        <f t="shared" si="28"/>
        <v>32.276867030965391</v>
      </c>
      <c r="AY269" s="264">
        <f t="shared" si="29"/>
        <v>32.386666666666663</v>
      </c>
    </row>
    <row r="270" spans="1:51">
      <c r="A270" s="1" t="str">
        <f t="shared" si="24"/>
        <v>10813</v>
      </c>
      <c r="B270" s="1" t="s">
        <v>3270</v>
      </c>
      <c r="C270" s="255">
        <v>20</v>
      </c>
      <c r="D270" s="255">
        <v>20</v>
      </c>
      <c r="E270" s="256">
        <v>582</v>
      </c>
      <c r="F270" s="256">
        <v>1380</v>
      </c>
      <c r="G270" s="255">
        <v>2.37</v>
      </c>
      <c r="H270" s="255">
        <v>18.899999999999999</v>
      </c>
      <c r="I270" s="255">
        <v>18.899999999999999</v>
      </c>
      <c r="J270" s="1">
        <v>111</v>
      </c>
      <c r="K270" s="1">
        <v>262</v>
      </c>
      <c r="L270" s="1">
        <v>2.36</v>
      </c>
      <c r="M270" s="1">
        <v>42.26</v>
      </c>
      <c r="N270" s="1">
        <v>42.26</v>
      </c>
      <c r="O270" s="1">
        <v>105</v>
      </c>
      <c r="P270" s="1">
        <v>268</v>
      </c>
      <c r="Q270" s="1">
        <v>2.5499999999999998</v>
      </c>
      <c r="R270" s="1">
        <v>44.67</v>
      </c>
      <c r="S270" s="1">
        <v>44.67</v>
      </c>
      <c r="T270" s="1">
        <v>65</v>
      </c>
      <c r="U270" s="1">
        <v>131</v>
      </c>
      <c r="V270" s="1">
        <v>2.02</v>
      </c>
      <c r="W270" s="1">
        <v>21.13</v>
      </c>
      <c r="X270" s="1">
        <v>21.13</v>
      </c>
      <c r="Y270" s="1">
        <v>95</v>
      </c>
      <c r="Z270" s="1">
        <v>207</v>
      </c>
      <c r="AA270" s="1">
        <v>2.1800000000000002</v>
      </c>
      <c r="AB270" s="1">
        <v>33.39</v>
      </c>
      <c r="AC270" s="1">
        <v>33.39</v>
      </c>
      <c r="AD270" s="1">
        <v>95</v>
      </c>
      <c r="AE270" s="1">
        <v>253</v>
      </c>
      <c r="AF270" s="1">
        <v>2.66</v>
      </c>
      <c r="AG270" s="1">
        <v>45.18</v>
      </c>
      <c r="AH270" s="1">
        <v>45.18</v>
      </c>
      <c r="AI270" s="1">
        <v>81</v>
      </c>
      <c r="AJ270" s="1">
        <v>195</v>
      </c>
      <c r="AK270" s="1">
        <v>2.41</v>
      </c>
      <c r="AL270" s="1">
        <v>31.45</v>
      </c>
      <c r="AM270" s="1">
        <v>31.45</v>
      </c>
      <c r="AN270" s="1">
        <v>30</v>
      </c>
      <c r="AO270" s="1">
        <v>64</v>
      </c>
      <c r="AP270" s="1">
        <v>2.13</v>
      </c>
      <c r="AQ270" s="1">
        <v>10.67</v>
      </c>
      <c r="AR270" s="1">
        <v>10.67</v>
      </c>
      <c r="AT270" s="262">
        <f t="shared" si="25"/>
        <v>552</v>
      </c>
      <c r="AU270" s="262">
        <f t="shared" si="25"/>
        <v>1316</v>
      </c>
      <c r="AV270" s="263">
        <f t="shared" si="26"/>
        <v>131600</v>
      </c>
      <c r="AW270" s="263">
        <f t="shared" si="27"/>
        <v>3660</v>
      </c>
      <c r="AX270" s="268">
        <f t="shared" si="28"/>
        <v>35.956284153005463</v>
      </c>
      <c r="AY270" s="264">
        <f t="shared" si="29"/>
        <v>36.346666666666664</v>
      </c>
    </row>
    <row r="271" spans="1:51">
      <c r="A271" s="1" t="str">
        <f t="shared" si="24"/>
        <v>10814</v>
      </c>
      <c r="B271" s="1" t="s">
        <v>3271</v>
      </c>
      <c r="C271" s="255">
        <v>49</v>
      </c>
      <c r="D271" s="255">
        <v>49</v>
      </c>
      <c r="E271" s="256">
        <v>1002</v>
      </c>
      <c r="F271" s="256">
        <v>3709</v>
      </c>
      <c r="G271" s="255">
        <v>3.7</v>
      </c>
      <c r="H271" s="255">
        <v>20.74</v>
      </c>
      <c r="I271" s="255">
        <v>20.74</v>
      </c>
      <c r="J271" s="1">
        <v>227</v>
      </c>
      <c r="K271" s="1">
        <v>855</v>
      </c>
      <c r="L271" s="1">
        <v>3.77</v>
      </c>
      <c r="M271" s="1">
        <v>56.29</v>
      </c>
      <c r="N271" s="1">
        <v>56.29</v>
      </c>
      <c r="O271" s="1">
        <v>171</v>
      </c>
      <c r="P271" s="1">
        <v>631</v>
      </c>
      <c r="Q271" s="1">
        <v>3.69</v>
      </c>
      <c r="R271" s="1">
        <v>42.93</v>
      </c>
      <c r="S271" s="1">
        <v>42.93</v>
      </c>
      <c r="T271" s="1">
        <v>167</v>
      </c>
      <c r="U271" s="1">
        <v>625</v>
      </c>
      <c r="V271" s="1">
        <v>3.74</v>
      </c>
      <c r="W271" s="1">
        <v>41.15</v>
      </c>
      <c r="X271" s="1">
        <v>41.15</v>
      </c>
      <c r="Y271" s="1">
        <v>143</v>
      </c>
      <c r="Z271" s="1">
        <v>497</v>
      </c>
      <c r="AA271" s="1">
        <v>3.48</v>
      </c>
      <c r="AB271" s="1">
        <v>32.72</v>
      </c>
      <c r="AC271" s="1">
        <v>32.72</v>
      </c>
      <c r="AD271" s="1">
        <v>124</v>
      </c>
      <c r="AE271" s="1">
        <v>476</v>
      </c>
      <c r="AF271" s="1">
        <v>3.84</v>
      </c>
      <c r="AG271" s="1">
        <v>34.69</v>
      </c>
      <c r="AH271" s="1">
        <v>34.69</v>
      </c>
      <c r="AI271" s="1">
        <v>125</v>
      </c>
      <c r="AJ271" s="1">
        <v>445</v>
      </c>
      <c r="AK271" s="1">
        <v>3.56</v>
      </c>
      <c r="AL271" s="1">
        <v>29.3</v>
      </c>
      <c r="AM271" s="1">
        <v>29.3</v>
      </c>
      <c r="AN271" s="1">
        <v>45</v>
      </c>
      <c r="AO271" s="1">
        <v>180</v>
      </c>
      <c r="AP271" s="1">
        <v>4</v>
      </c>
      <c r="AQ271" s="1">
        <v>12.24</v>
      </c>
      <c r="AR271" s="1">
        <v>12.24</v>
      </c>
      <c r="AT271" s="262">
        <f t="shared" si="25"/>
        <v>957</v>
      </c>
      <c r="AU271" s="262">
        <f t="shared" si="25"/>
        <v>3529</v>
      </c>
      <c r="AV271" s="263">
        <f t="shared" si="26"/>
        <v>352900</v>
      </c>
      <c r="AW271" s="263">
        <f t="shared" si="27"/>
        <v>8967</v>
      </c>
      <c r="AX271" s="268">
        <f t="shared" si="28"/>
        <v>39.355414296866286</v>
      </c>
      <c r="AY271" s="264">
        <f t="shared" si="29"/>
        <v>39.513333333333335</v>
      </c>
    </row>
    <row r="272" spans="1:51">
      <c r="A272" s="1" t="str">
        <f t="shared" si="24"/>
        <v>10815</v>
      </c>
      <c r="B272" s="1" t="s">
        <v>3272</v>
      </c>
      <c r="C272" s="255">
        <v>37</v>
      </c>
      <c r="D272" s="255">
        <v>37</v>
      </c>
      <c r="E272" s="256">
        <v>1364</v>
      </c>
      <c r="F272" s="256">
        <v>3823</v>
      </c>
      <c r="G272" s="255">
        <v>2.8</v>
      </c>
      <c r="H272" s="255">
        <v>28.31</v>
      </c>
      <c r="I272" s="255">
        <v>28.31</v>
      </c>
      <c r="J272" s="1">
        <v>232</v>
      </c>
      <c r="K272" s="1">
        <v>625</v>
      </c>
      <c r="L272" s="1">
        <v>2.69</v>
      </c>
      <c r="M272" s="1">
        <v>54.49</v>
      </c>
      <c r="N272" s="1">
        <v>54.49</v>
      </c>
      <c r="O272" s="1">
        <v>216</v>
      </c>
      <c r="P272" s="1">
        <v>628</v>
      </c>
      <c r="Q272" s="1">
        <v>2.91</v>
      </c>
      <c r="R272" s="1">
        <v>56.58</v>
      </c>
      <c r="S272" s="1">
        <v>56.58</v>
      </c>
      <c r="T272" s="1">
        <v>227</v>
      </c>
      <c r="U272" s="1">
        <v>584</v>
      </c>
      <c r="V272" s="1">
        <v>2.57</v>
      </c>
      <c r="W272" s="1">
        <v>50.92</v>
      </c>
      <c r="X272" s="1">
        <v>50.92</v>
      </c>
      <c r="Y272" s="1">
        <v>202</v>
      </c>
      <c r="Z272" s="1">
        <v>576</v>
      </c>
      <c r="AA272" s="1">
        <v>2.85</v>
      </c>
      <c r="AB272" s="1">
        <v>50.22</v>
      </c>
      <c r="AC272" s="1">
        <v>50.22</v>
      </c>
      <c r="AD272" s="1">
        <v>191</v>
      </c>
      <c r="AE272" s="1">
        <v>503</v>
      </c>
      <c r="AF272" s="1">
        <v>2.63</v>
      </c>
      <c r="AG272" s="1">
        <v>48.55</v>
      </c>
      <c r="AH272" s="1">
        <v>48.55</v>
      </c>
      <c r="AI272" s="1">
        <v>209</v>
      </c>
      <c r="AJ272" s="1">
        <v>596</v>
      </c>
      <c r="AK272" s="1">
        <v>2.85</v>
      </c>
      <c r="AL272" s="1">
        <v>51.96</v>
      </c>
      <c r="AM272" s="1">
        <v>51.96</v>
      </c>
      <c r="AN272" s="1">
        <v>87</v>
      </c>
      <c r="AO272" s="1">
        <v>311</v>
      </c>
      <c r="AP272" s="1">
        <v>3.57</v>
      </c>
      <c r="AQ272" s="1">
        <v>28.02</v>
      </c>
      <c r="AR272" s="1">
        <v>28.02</v>
      </c>
      <c r="AT272" s="262">
        <f t="shared" si="25"/>
        <v>1277</v>
      </c>
      <c r="AU272" s="262">
        <f t="shared" si="25"/>
        <v>3512</v>
      </c>
      <c r="AV272" s="263">
        <f t="shared" si="26"/>
        <v>351200</v>
      </c>
      <c r="AW272" s="263">
        <f t="shared" si="27"/>
        <v>6771</v>
      </c>
      <c r="AX272" s="268">
        <f t="shared" si="28"/>
        <v>51.868261704327281</v>
      </c>
      <c r="AY272" s="264">
        <f t="shared" si="29"/>
        <v>52.12</v>
      </c>
    </row>
    <row r="273" spans="1:51">
      <c r="A273" s="1" t="str">
        <f t="shared" si="24"/>
        <v>10816</v>
      </c>
      <c r="B273" s="1" t="s">
        <v>3273</v>
      </c>
      <c r="C273" s="255">
        <v>39</v>
      </c>
      <c r="D273" s="255">
        <v>39</v>
      </c>
      <c r="E273" s="256">
        <v>1349</v>
      </c>
      <c r="F273" s="256">
        <v>5061</v>
      </c>
      <c r="G273" s="255">
        <v>3.75</v>
      </c>
      <c r="H273" s="255">
        <v>35.549999999999997</v>
      </c>
      <c r="I273" s="255">
        <v>35.549999999999997</v>
      </c>
      <c r="J273" s="1">
        <v>240</v>
      </c>
      <c r="K273" s="1">
        <v>968</v>
      </c>
      <c r="L273" s="1">
        <v>4.03</v>
      </c>
      <c r="M273" s="1">
        <v>80.069999999999993</v>
      </c>
      <c r="N273" s="1">
        <v>80.069999999999993</v>
      </c>
      <c r="O273" s="1">
        <v>220</v>
      </c>
      <c r="P273" s="1">
        <v>771</v>
      </c>
      <c r="Q273" s="1">
        <v>3.5</v>
      </c>
      <c r="R273" s="1">
        <v>65.900000000000006</v>
      </c>
      <c r="S273" s="1">
        <v>65.900000000000006</v>
      </c>
      <c r="T273" s="1">
        <v>221</v>
      </c>
      <c r="U273" s="1">
        <v>866</v>
      </c>
      <c r="V273" s="1">
        <v>3.92</v>
      </c>
      <c r="W273" s="1">
        <v>71.63</v>
      </c>
      <c r="X273" s="1">
        <v>71.63</v>
      </c>
      <c r="Y273" s="1">
        <v>247</v>
      </c>
      <c r="Z273" s="1">
        <v>1163</v>
      </c>
      <c r="AA273" s="1">
        <v>4.71</v>
      </c>
      <c r="AB273" s="1">
        <v>96.2</v>
      </c>
      <c r="AC273" s="1">
        <v>96.2</v>
      </c>
      <c r="AD273" s="1">
        <v>178</v>
      </c>
      <c r="AE273" s="1">
        <v>666</v>
      </c>
      <c r="AF273" s="1">
        <v>3.74</v>
      </c>
      <c r="AG273" s="1">
        <v>60.99</v>
      </c>
      <c r="AH273" s="1">
        <v>60.99</v>
      </c>
      <c r="AI273" s="1">
        <v>158</v>
      </c>
      <c r="AJ273" s="1">
        <v>406</v>
      </c>
      <c r="AK273" s="1">
        <v>2.57</v>
      </c>
      <c r="AL273" s="1">
        <v>33.58</v>
      </c>
      <c r="AM273" s="1">
        <v>33.58</v>
      </c>
      <c r="AN273" s="1">
        <v>85</v>
      </c>
      <c r="AO273" s="1">
        <v>221</v>
      </c>
      <c r="AP273" s="1">
        <v>2.6</v>
      </c>
      <c r="AQ273" s="1">
        <v>18.89</v>
      </c>
      <c r="AR273" s="1">
        <v>18.89</v>
      </c>
      <c r="AT273" s="262">
        <f t="shared" si="25"/>
        <v>1264</v>
      </c>
      <c r="AU273" s="262">
        <f t="shared" si="25"/>
        <v>4840</v>
      </c>
      <c r="AV273" s="263">
        <f t="shared" si="26"/>
        <v>484000</v>
      </c>
      <c r="AW273" s="263">
        <f t="shared" si="27"/>
        <v>7137</v>
      </c>
      <c r="AX273" s="268">
        <f t="shared" si="28"/>
        <v>67.815608799215354</v>
      </c>
      <c r="AY273" s="264">
        <f t="shared" si="29"/>
        <v>68.061666666666667</v>
      </c>
    </row>
    <row r="274" spans="1:51">
      <c r="A274" s="1" t="str">
        <f t="shared" si="24"/>
        <v>10698</v>
      </c>
      <c r="B274" s="1" t="s">
        <v>3274</v>
      </c>
      <c r="C274" s="255">
        <v>314</v>
      </c>
      <c r="D274" s="255">
        <v>314</v>
      </c>
      <c r="E274" s="256">
        <v>11361</v>
      </c>
      <c r="F274" s="256">
        <v>58494</v>
      </c>
      <c r="G274" s="255">
        <v>5.15</v>
      </c>
      <c r="H274" s="255">
        <v>51.04</v>
      </c>
      <c r="I274" s="255">
        <v>51.04</v>
      </c>
      <c r="J274" s="1">
        <v>2031</v>
      </c>
      <c r="K274" s="1">
        <v>10775</v>
      </c>
      <c r="L274" s="1">
        <v>5.31</v>
      </c>
      <c r="M274" s="1">
        <v>110.69</v>
      </c>
      <c r="N274" s="1">
        <v>110.69</v>
      </c>
      <c r="O274" s="1">
        <v>1861</v>
      </c>
      <c r="P274" s="1">
        <v>10059</v>
      </c>
      <c r="Q274" s="1">
        <v>5.41</v>
      </c>
      <c r="R274" s="1">
        <v>106.78</v>
      </c>
      <c r="S274" s="1">
        <v>106.78</v>
      </c>
      <c r="T274" s="1">
        <v>1725</v>
      </c>
      <c r="U274" s="1">
        <v>9082</v>
      </c>
      <c r="V274" s="1">
        <v>5.26</v>
      </c>
      <c r="W274" s="1">
        <v>93.3</v>
      </c>
      <c r="X274" s="1">
        <v>93.3</v>
      </c>
      <c r="Y274" s="1">
        <v>1798</v>
      </c>
      <c r="Z274" s="1">
        <v>8804</v>
      </c>
      <c r="AA274" s="1">
        <v>4.9000000000000004</v>
      </c>
      <c r="AB274" s="1">
        <v>90.45</v>
      </c>
      <c r="AC274" s="1">
        <v>90.45</v>
      </c>
      <c r="AD274" s="1">
        <v>1738</v>
      </c>
      <c r="AE274" s="1">
        <v>8750</v>
      </c>
      <c r="AF274" s="1">
        <v>5.03</v>
      </c>
      <c r="AG274" s="1">
        <v>99.52</v>
      </c>
      <c r="AH274" s="1">
        <v>99.52</v>
      </c>
      <c r="AI274" s="1">
        <v>1780</v>
      </c>
      <c r="AJ274" s="1">
        <v>8944</v>
      </c>
      <c r="AK274" s="1">
        <v>5.0199999999999996</v>
      </c>
      <c r="AL274" s="1">
        <v>91.88</v>
      </c>
      <c r="AM274" s="1">
        <v>91.88</v>
      </c>
      <c r="AN274" s="1">
        <v>428</v>
      </c>
      <c r="AO274" s="1">
        <v>2080</v>
      </c>
      <c r="AP274" s="1">
        <v>4.8600000000000003</v>
      </c>
      <c r="AQ274" s="1">
        <v>22.08</v>
      </c>
      <c r="AR274" s="1">
        <v>22.08</v>
      </c>
      <c r="AT274" s="262">
        <f t="shared" si="25"/>
        <v>10933</v>
      </c>
      <c r="AU274" s="262">
        <f t="shared" si="25"/>
        <v>56414</v>
      </c>
      <c r="AV274" s="263">
        <f t="shared" si="26"/>
        <v>5641400</v>
      </c>
      <c r="AW274" s="263">
        <f t="shared" si="27"/>
        <v>57462</v>
      </c>
      <c r="AX274" s="268">
        <f t="shared" si="28"/>
        <v>98.176186001183396</v>
      </c>
      <c r="AY274" s="264">
        <f t="shared" si="29"/>
        <v>98.769999999999982</v>
      </c>
    </row>
    <row r="275" spans="1:51">
      <c r="A275" s="1" t="str">
        <f t="shared" si="24"/>
        <v>10863</v>
      </c>
      <c r="B275" s="1" t="s">
        <v>3275</v>
      </c>
      <c r="C275" s="255">
        <v>10</v>
      </c>
      <c r="D275" s="255">
        <v>10</v>
      </c>
      <c r="E275" s="256">
        <v>477</v>
      </c>
      <c r="F275" s="256">
        <v>1153</v>
      </c>
      <c r="G275" s="255">
        <v>2.42</v>
      </c>
      <c r="H275" s="255">
        <v>31.59</v>
      </c>
      <c r="I275" s="255">
        <v>31.59</v>
      </c>
      <c r="J275" s="1">
        <v>110</v>
      </c>
      <c r="K275" s="1">
        <v>307</v>
      </c>
      <c r="L275" s="1">
        <v>2.79</v>
      </c>
      <c r="M275" s="1">
        <v>99.03</v>
      </c>
      <c r="N275" s="1">
        <v>99.03</v>
      </c>
      <c r="O275" s="1">
        <v>74</v>
      </c>
      <c r="P275" s="1">
        <v>150</v>
      </c>
      <c r="Q275" s="1">
        <v>2.0299999999999998</v>
      </c>
      <c r="R275" s="1">
        <v>50</v>
      </c>
      <c r="S275" s="1">
        <v>50</v>
      </c>
      <c r="T275" s="1">
        <v>74</v>
      </c>
      <c r="U275" s="1">
        <v>181</v>
      </c>
      <c r="V275" s="1">
        <v>2.4500000000000002</v>
      </c>
      <c r="W275" s="1">
        <v>58.39</v>
      </c>
      <c r="X275" s="1">
        <v>58.39</v>
      </c>
      <c r="Y275" s="1">
        <v>82</v>
      </c>
      <c r="Z275" s="1">
        <v>176</v>
      </c>
      <c r="AA275" s="1">
        <v>2.15</v>
      </c>
      <c r="AB275" s="1">
        <v>56.77</v>
      </c>
      <c r="AC275" s="1">
        <v>56.77</v>
      </c>
      <c r="AD275" s="1">
        <v>79</v>
      </c>
      <c r="AE275" s="1">
        <v>194</v>
      </c>
      <c r="AF275" s="1">
        <v>2.46</v>
      </c>
      <c r="AG275" s="1">
        <v>69.290000000000006</v>
      </c>
      <c r="AH275" s="1">
        <v>69.290000000000006</v>
      </c>
      <c r="AI275" s="1">
        <v>53</v>
      </c>
      <c r="AJ275" s="1">
        <v>134</v>
      </c>
      <c r="AK275" s="1">
        <v>2.5299999999999998</v>
      </c>
      <c r="AL275" s="1">
        <v>43.23</v>
      </c>
      <c r="AM275" s="1">
        <v>43.23</v>
      </c>
      <c r="AN275" s="1">
        <v>5</v>
      </c>
      <c r="AO275" s="1">
        <v>11</v>
      </c>
      <c r="AP275" s="1">
        <v>2.2000000000000002</v>
      </c>
      <c r="AQ275" s="1">
        <v>3.67</v>
      </c>
      <c r="AR275" s="1">
        <v>3.67</v>
      </c>
      <c r="AT275" s="262">
        <f t="shared" si="25"/>
        <v>472</v>
      </c>
      <c r="AU275" s="262">
        <f t="shared" si="25"/>
        <v>1142</v>
      </c>
      <c r="AV275" s="263">
        <f t="shared" si="26"/>
        <v>114200</v>
      </c>
      <c r="AW275" s="263">
        <f t="shared" si="27"/>
        <v>1830</v>
      </c>
      <c r="AX275" s="268">
        <f t="shared" si="28"/>
        <v>62.404371584699454</v>
      </c>
      <c r="AY275" s="264">
        <f t="shared" si="29"/>
        <v>62.785000000000004</v>
      </c>
    </row>
    <row r="276" spans="1:51">
      <c r="A276" s="1" t="str">
        <f t="shared" si="24"/>
        <v>10864</v>
      </c>
      <c r="B276" s="1" t="s">
        <v>3276</v>
      </c>
      <c r="C276" s="255">
        <v>70</v>
      </c>
      <c r="D276" s="255">
        <v>70</v>
      </c>
      <c r="E276" s="256">
        <v>2938</v>
      </c>
      <c r="F276" s="256">
        <v>8706</v>
      </c>
      <c r="G276" s="255">
        <v>2.96</v>
      </c>
      <c r="H276" s="255">
        <v>34.07</v>
      </c>
      <c r="I276" s="255">
        <v>34.07</v>
      </c>
      <c r="J276" s="1">
        <v>545</v>
      </c>
      <c r="K276" s="1">
        <v>1520</v>
      </c>
      <c r="L276" s="1">
        <v>2.79</v>
      </c>
      <c r="M276" s="1">
        <v>70.05</v>
      </c>
      <c r="N276" s="1">
        <v>70.05</v>
      </c>
      <c r="O276" s="1">
        <v>469</v>
      </c>
      <c r="P276" s="1">
        <v>1985</v>
      </c>
      <c r="Q276" s="1">
        <v>4.2300000000000004</v>
      </c>
      <c r="R276" s="1">
        <v>94.52</v>
      </c>
      <c r="S276" s="1">
        <v>94.52</v>
      </c>
      <c r="T276" s="1">
        <v>435</v>
      </c>
      <c r="U276" s="1">
        <v>1246</v>
      </c>
      <c r="V276" s="1">
        <v>2.86</v>
      </c>
      <c r="W276" s="1">
        <v>57.42</v>
      </c>
      <c r="X276" s="1">
        <v>57.42</v>
      </c>
      <c r="Y276" s="1">
        <v>524</v>
      </c>
      <c r="Z276" s="1">
        <v>1360</v>
      </c>
      <c r="AA276" s="1">
        <v>2.6</v>
      </c>
      <c r="AB276" s="1">
        <v>62.67</v>
      </c>
      <c r="AC276" s="1">
        <v>62.67</v>
      </c>
      <c r="AD276" s="1">
        <v>425</v>
      </c>
      <c r="AE276" s="1">
        <v>1177</v>
      </c>
      <c r="AF276" s="1">
        <v>2.77</v>
      </c>
      <c r="AG276" s="1">
        <v>60.05</v>
      </c>
      <c r="AH276" s="1">
        <v>60.05</v>
      </c>
      <c r="AI276" s="1">
        <v>428</v>
      </c>
      <c r="AJ276" s="1">
        <v>1117</v>
      </c>
      <c r="AK276" s="1">
        <v>2.61</v>
      </c>
      <c r="AL276" s="1">
        <v>51.47</v>
      </c>
      <c r="AM276" s="1">
        <v>51.47</v>
      </c>
      <c r="AN276" s="1">
        <v>112</v>
      </c>
      <c r="AO276" s="1">
        <v>301</v>
      </c>
      <c r="AP276" s="1">
        <v>2.69</v>
      </c>
      <c r="AQ276" s="1">
        <v>14.33</v>
      </c>
      <c r="AR276" s="1">
        <v>14.33</v>
      </c>
      <c r="AT276" s="262">
        <f t="shared" si="25"/>
        <v>2826</v>
      </c>
      <c r="AU276" s="262">
        <f t="shared" si="25"/>
        <v>8405</v>
      </c>
      <c r="AV276" s="263">
        <f t="shared" si="26"/>
        <v>840500</v>
      </c>
      <c r="AW276" s="263">
        <f t="shared" si="27"/>
        <v>12810</v>
      </c>
      <c r="AX276" s="268">
        <f t="shared" si="28"/>
        <v>65.612802498048396</v>
      </c>
      <c r="AY276" s="264">
        <f t="shared" si="29"/>
        <v>66.030000000000015</v>
      </c>
    </row>
    <row r="277" spans="1:51">
      <c r="A277" s="1" t="str">
        <f t="shared" si="24"/>
        <v>10865</v>
      </c>
      <c r="B277" s="1" t="s">
        <v>3277</v>
      </c>
      <c r="C277" s="255">
        <v>33</v>
      </c>
      <c r="D277" s="255">
        <v>33</v>
      </c>
      <c r="E277" s="256">
        <v>1446</v>
      </c>
      <c r="F277" s="256">
        <v>4251</v>
      </c>
      <c r="G277" s="255">
        <v>2.94</v>
      </c>
      <c r="H277" s="255">
        <v>35.29</v>
      </c>
      <c r="I277" s="255">
        <v>35.29</v>
      </c>
      <c r="J277" s="1">
        <v>292</v>
      </c>
      <c r="K277" s="1">
        <v>867</v>
      </c>
      <c r="L277" s="1">
        <v>2.97</v>
      </c>
      <c r="M277" s="1">
        <v>84.75</v>
      </c>
      <c r="N277" s="1">
        <v>84.75</v>
      </c>
      <c r="O277" s="1">
        <v>235</v>
      </c>
      <c r="P277" s="1">
        <v>672</v>
      </c>
      <c r="Q277" s="1">
        <v>2.86</v>
      </c>
      <c r="R277" s="1">
        <v>67.88</v>
      </c>
      <c r="S277" s="1">
        <v>67.88</v>
      </c>
      <c r="T277" s="1">
        <v>211</v>
      </c>
      <c r="U277" s="1">
        <v>655</v>
      </c>
      <c r="V277" s="1">
        <v>3.1</v>
      </c>
      <c r="W277" s="1">
        <v>64.03</v>
      </c>
      <c r="X277" s="1">
        <v>64.03</v>
      </c>
      <c r="Y277" s="1">
        <v>211</v>
      </c>
      <c r="Z277" s="1">
        <v>664</v>
      </c>
      <c r="AA277" s="1">
        <v>3.15</v>
      </c>
      <c r="AB277" s="1">
        <v>64.91</v>
      </c>
      <c r="AC277" s="1">
        <v>64.91</v>
      </c>
      <c r="AD277" s="1">
        <v>265</v>
      </c>
      <c r="AE277" s="1">
        <v>764</v>
      </c>
      <c r="AF277" s="1">
        <v>2.88</v>
      </c>
      <c r="AG277" s="1">
        <v>82.68</v>
      </c>
      <c r="AH277" s="1">
        <v>82.68</v>
      </c>
      <c r="AI277" s="1">
        <v>230</v>
      </c>
      <c r="AJ277" s="1">
        <v>623</v>
      </c>
      <c r="AK277" s="1">
        <v>2.71</v>
      </c>
      <c r="AL277" s="1">
        <v>60.9</v>
      </c>
      <c r="AM277" s="1">
        <v>60.9</v>
      </c>
      <c r="AN277" s="1">
        <v>2</v>
      </c>
      <c r="AO277" s="1">
        <v>6</v>
      </c>
      <c r="AP277" s="1">
        <v>3</v>
      </c>
      <c r="AQ277" s="1">
        <v>0.61</v>
      </c>
      <c r="AR277" s="1">
        <v>0.61</v>
      </c>
      <c r="AT277" s="262">
        <f t="shared" si="25"/>
        <v>1444</v>
      </c>
      <c r="AU277" s="262">
        <f t="shared" si="25"/>
        <v>4245</v>
      </c>
      <c r="AV277" s="263">
        <f t="shared" si="26"/>
        <v>424500</v>
      </c>
      <c r="AW277" s="263">
        <f t="shared" si="27"/>
        <v>6039</v>
      </c>
      <c r="AX277" s="268">
        <f t="shared" si="28"/>
        <v>70.293094883258817</v>
      </c>
      <c r="AY277" s="264">
        <f t="shared" si="29"/>
        <v>70.858333333333334</v>
      </c>
    </row>
    <row r="278" spans="1:51">
      <c r="A278" s="1" t="str">
        <f t="shared" si="24"/>
        <v>10677</v>
      </c>
      <c r="B278" s="1" t="s">
        <v>3278</v>
      </c>
      <c r="C278" s="255">
        <v>855</v>
      </c>
      <c r="D278" s="255">
        <v>855</v>
      </c>
      <c r="E278" s="256">
        <v>18149</v>
      </c>
      <c r="F278" s="256">
        <v>99716</v>
      </c>
      <c r="G278" s="255">
        <v>5.49</v>
      </c>
      <c r="H278" s="255">
        <v>31.95</v>
      </c>
      <c r="I278" s="255">
        <v>31.95</v>
      </c>
      <c r="J278" s="1">
        <v>3703</v>
      </c>
      <c r="K278" s="1">
        <v>20531</v>
      </c>
      <c r="L278" s="1">
        <v>5.54</v>
      </c>
      <c r="M278" s="1">
        <v>77.459999999999994</v>
      </c>
      <c r="N278" s="1">
        <v>77.459999999999994</v>
      </c>
      <c r="O278" s="1">
        <v>3668</v>
      </c>
      <c r="P278" s="1">
        <v>19903</v>
      </c>
      <c r="Q278" s="1">
        <v>5.43</v>
      </c>
      <c r="R278" s="1">
        <v>77.59</v>
      </c>
      <c r="S278" s="1">
        <v>77.59</v>
      </c>
      <c r="T278" s="1">
        <v>3533</v>
      </c>
      <c r="U278" s="1">
        <v>20366</v>
      </c>
      <c r="V278" s="1">
        <v>5.76</v>
      </c>
      <c r="W278" s="1">
        <v>76.84</v>
      </c>
      <c r="X278" s="1">
        <v>76.84</v>
      </c>
      <c r="Y278" s="1">
        <v>3706</v>
      </c>
      <c r="Z278" s="1">
        <v>19221</v>
      </c>
      <c r="AA278" s="1">
        <v>5.19</v>
      </c>
      <c r="AB278" s="1">
        <v>72.52</v>
      </c>
      <c r="AC278" s="1">
        <v>72.52</v>
      </c>
      <c r="AD278" s="1">
        <v>3539</v>
      </c>
      <c r="AE278" s="1">
        <v>19695</v>
      </c>
      <c r="AF278" s="1">
        <v>5.57</v>
      </c>
      <c r="AG278" s="1">
        <v>82.27</v>
      </c>
      <c r="AH278" s="1">
        <v>82.27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T278" s="262">
        <f t="shared" si="25"/>
        <v>18149</v>
      </c>
      <c r="AU278" s="262">
        <f t="shared" si="25"/>
        <v>99716</v>
      </c>
      <c r="AV278" s="263">
        <f t="shared" si="26"/>
        <v>9971600</v>
      </c>
      <c r="AW278" s="263">
        <f t="shared" si="27"/>
        <v>156465</v>
      </c>
      <c r="AX278" s="268">
        <f t="shared" si="28"/>
        <v>63.730546767647716</v>
      </c>
      <c r="AY278" s="264">
        <f t="shared" si="29"/>
        <v>64.446666666666673</v>
      </c>
    </row>
    <row r="279" spans="1:51">
      <c r="A279" s="1" t="str">
        <f t="shared" si="24"/>
        <v>10728</v>
      </c>
      <c r="B279" s="1" t="s">
        <v>3279</v>
      </c>
      <c r="C279" s="255">
        <v>272</v>
      </c>
      <c r="D279" s="255">
        <v>272</v>
      </c>
      <c r="E279" s="256">
        <v>6003</v>
      </c>
      <c r="F279" s="256">
        <v>33255</v>
      </c>
      <c r="G279" s="255">
        <v>5.54</v>
      </c>
      <c r="H279" s="255">
        <v>33.5</v>
      </c>
      <c r="I279" s="255">
        <v>33.5</v>
      </c>
      <c r="J279" s="1">
        <v>1108</v>
      </c>
      <c r="K279" s="1">
        <v>7379</v>
      </c>
      <c r="L279" s="1">
        <v>6.66</v>
      </c>
      <c r="M279" s="1">
        <v>87.51</v>
      </c>
      <c r="N279" s="1">
        <v>87.51</v>
      </c>
      <c r="O279" s="1">
        <v>1059</v>
      </c>
      <c r="P279" s="1">
        <v>5214</v>
      </c>
      <c r="Q279" s="1">
        <v>4.92</v>
      </c>
      <c r="R279" s="1">
        <v>63.9</v>
      </c>
      <c r="S279" s="1">
        <v>63.9</v>
      </c>
      <c r="T279" s="1">
        <v>1016</v>
      </c>
      <c r="U279" s="1">
        <v>5811</v>
      </c>
      <c r="V279" s="1">
        <v>5.72</v>
      </c>
      <c r="W279" s="1">
        <v>68.92</v>
      </c>
      <c r="X279" s="1">
        <v>68.92</v>
      </c>
      <c r="Y279" s="1">
        <v>965</v>
      </c>
      <c r="Z279" s="1">
        <v>5710</v>
      </c>
      <c r="AA279" s="1">
        <v>5.92</v>
      </c>
      <c r="AB279" s="1">
        <v>67.72</v>
      </c>
      <c r="AC279" s="1">
        <v>67.72</v>
      </c>
      <c r="AD279" s="1">
        <v>979</v>
      </c>
      <c r="AE279" s="1">
        <v>4318</v>
      </c>
      <c r="AF279" s="1">
        <v>4.41</v>
      </c>
      <c r="AG279" s="1">
        <v>56.7</v>
      </c>
      <c r="AH279" s="1">
        <v>56.7</v>
      </c>
      <c r="AI279" s="1">
        <v>876</v>
      </c>
      <c r="AJ279" s="1">
        <v>4823</v>
      </c>
      <c r="AK279" s="1">
        <v>5.51</v>
      </c>
      <c r="AL279" s="1">
        <v>57.2</v>
      </c>
      <c r="AM279" s="1">
        <v>57.2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T279" s="262">
        <f t="shared" si="25"/>
        <v>6003</v>
      </c>
      <c r="AU279" s="262">
        <f t="shared" si="25"/>
        <v>33255</v>
      </c>
      <c r="AV279" s="263">
        <f t="shared" si="26"/>
        <v>3325500</v>
      </c>
      <c r="AW279" s="263">
        <f t="shared" si="27"/>
        <v>49776</v>
      </c>
      <c r="AX279" s="268">
        <f t="shared" si="28"/>
        <v>66.809305689488909</v>
      </c>
      <c r="AY279" s="264">
        <f t="shared" si="29"/>
        <v>66.99166666666666</v>
      </c>
    </row>
    <row r="280" spans="1:51">
      <c r="A280" s="1" t="str">
        <f t="shared" si="24"/>
        <v>10729</v>
      </c>
      <c r="B280" s="1" t="s">
        <v>3280</v>
      </c>
      <c r="C280" s="255">
        <v>350</v>
      </c>
      <c r="D280" s="255">
        <v>350</v>
      </c>
      <c r="E280" s="256">
        <v>9541</v>
      </c>
      <c r="F280" s="256">
        <v>39353</v>
      </c>
      <c r="G280" s="255">
        <v>4.12</v>
      </c>
      <c r="H280" s="255">
        <v>30.8</v>
      </c>
      <c r="I280" s="255">
        <v>30.8</v>
      </c>
      <c r="J280" s="1">
        <v>1713</v>
      </c>
      <c r="K280" s="1">
        <v>7203</v>
      </c>
      <c r="L280" s="1">
        <v>4.2</v>
      </c>
      <c r="M280" s="1">
        <v>66.39</v>
      </c>
      <c r="N280" s="1">
        <v>66.39</v>
      </c>
      <c r="O280" s="1">
        <v>1647</v>
      </c>
      <c r="P280" s="1">
        <v>6818</v>
      </c>
      <c r="Q280" s="1">
        <v>4.1399999999999997</v>
      </c>
      <c r="R280" s="1">
        <v>64.930000000000007</v>
      </c>
      <c r="S280" s="1">
        <v>64.930000000000007</v>
      </c>
      <c r="T280" s="1">
        <v>1494</v>
      </c>
      <c r="U280" s="1">
        <v>6553</v>
      </c>
      <c r="V280" s="1">
        <v>4.3899999999999997</v>
      </c>
      <c r="W280" s="1">
        <v>60.4</v>
      </c>
      <c r="X280" s="1">
        <v>60.4</v>
      </c>
      <c r="Y280" s="1">
        <v>1592</v>
      </c>
      <c r="Z280" s="1">
        <v>6404</v>
      </c>
      <c r="AA280" s="1">
        <v>4.0199999999999996</v>
      </c>
      <c r="AB280" s="1">
        <v>59.02</v>
      </c>
      <c r="AC280" s="1">
        <v>59.02</v>
      </c>
      <c r="AD280" s="1">
        <v>1543</v>
      </c>
      <c r="AE280" s="1">
        <v>6154</v>
      </c>
      <c r="AF280" s="1">
        <v>3.99</v>
      </c>
      <c r="AG280" s="1">
        <v>62.8</v>
      </c>
      <c r="AH280" s="1">
        <v>62.8</v>
      </c>
      <c r="AI280" s="1">
        <v>1552</v>
      </c>
      <c r="AJ280" s="1">
        <v>6221</v>
      </c>
      <c r="AK280" s="1">
        <v>4.01</v>
      </c>
      <c r="AL280" s="1">
        <v>57.34</v>
      </c>
      <c r="AM280" s="1">
        <v>57.34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T280" s="262">
        <f t="shared" si="25"/>
        <v>9541</v>
      </c>
      <c r="AU280" s="262">
        <f t="shared" si="25"/>
        <v>39353</v>
      </c>
      <c r="AV280" s="263">
        <f t="shared" si="26"/>
        <v>3935300</v>
      </c>
      <c r="AW280" s="263">
        <f t="shared" si="27"/>
        <v>64050</v>
      </c>
      <c r="AX280" s="268">
        <f t="shared" si="28"/>
        <v>61.441061670569866</v>
      </c>
      <c r="AY280" s="264">
        <f t="shared" si="29"/>
        <v>61.813333333333333</v>
      </c>
    </row>
    <row r="281" spans="1:51">
      <c r="A281" s="1" t="str">
        <f t="shared" si="24"/>
        <v>10730</v>
      </c>
      <c r="B281" s="1" t="s">
        <v>3281</v>
      </c>
      <c r="C281" s="255">
        <v>340</v>
      </c>
      <c r="D281" s="255">
        <v>340</v>
      </c>
      <c r="E281" s="256">
        <v>7013</v>
      </c>
      <c r="F281" s="256">
        <v>38969</v>
      </c>
      <c r="G281" s="255">
        <v>5.56</v>
      </c>
      <c r="H281" s="255">
        <v>31.4</v>
      </c>
      <c r="I281" s="255">
        <v>31.4</v>
      </c>
      <c r="J281" s="1">
        <v>1527</v>
      </c>
      <c r="K281" s="1">
        <v>8326</v>
      </c>
      <c r="L281" s="1">
        <v>5.45</v>
      </c>
      <c r="M281" s="1">
        <v>78.989999999999995</v>
      </c>
      <c r="N281" s="1">
        <v>78.989999999999995</v>
      </c>
      <c r="O281" s="1">
        <v>1362</v>
      </c>
      <c r="P281" s="1">
        <v>7538</v>
      </c>
      <c r="Q281" s="1">
        <v>5.53</v>
      </c>
      <c r="R281" s="1">
        <v>73.900000000000006</v>
      </c>
      <c r="S281" s="1">
        <v>73.900000000000006</v>
      </c>
      <c r="T281" s="1">
        <v>1358</v>
      </c>
      <c r="U281" s="1">
        <v>7971</v>
      </c>
      <c r="V281" s="1">
        <v>5.87</v>
      </c>
      <c r="W281" s="1">
        <v>75.63</v>
      </c>
      <c r="X281" s="1">
        <v>75.63</v>
      </c>
      <c r="Y281" s="1">
        <v>1460</v>
      </c>
      <c r="Z281" s="1">
        <v>8027</v>
      </c>
      <c r="AA281" s="1">
        <v>5.5</v>
      </c>
      <c r="AB281" s="1">
        <v>76.16</v>
      </c>
      <c r="AC281" s="1">
        <v>76.16</v>
      </c>
      <c r="AD281" s="1">
        <v>1306</v>
      </c>
      <c r="AE281" s="1">
        <v>7107</v>
      </c>
      <c r="AF281" s="1">
        <v>5.44</v>
      </c>
      <c r="AG281" s="1">
        <v>74.650000000000006</v>
      </c>
      <c r="AH281" s="1">
        <v>74.650000000000006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T281" s="262">
        <f t="shared" si="25"/>
        <v>7013</v>
      </c>
      <c r="AU281" s="262">
        <f t="shared" si="25"/>
        <v>38969</v>
      </c>
      <c r="AV281" s="263">
        <f t="shared" si="26"/>
        <v>3896900</v>
      </c>
      <c r="AW281" s="263">
        <f t="shared" si="27"/>
        <v>62220</v>
      </c>
      <c r="AX281" s="268">
        <f t="shared" si="28"/>
        <v>62.630986820957894</v>
      </c>
      <c r="AY281" s="264">
        <f t="shared" si="29"/>
        <v>63.221666666666657</v>
      </c>
    </row>
    <row r="282" spans="1:51">
      <c r="A282" s="1" t="str">
        <f t="shared" si="24"/>
        <v>11273</v>
      </c>
      <c r="B282" s="1" t="s">
        <v>3282</v>
      </c>
      <c r="C282" s="255">
        <v>60</v>
      </c>
      <c r="D282" s="255">
        <v>60</v>
      </c>
      <c r="E282" s="256">
        <v>1964</v>
      </c>
      <c r="F282" s="256">
        <v>6778</v>
      </c>
      <c r="G282" s="255">
        <v>3.45</v>
      </c>
      <c r="H282" s="255">
        <v>30.95</v>
      </c>
      <c r="I282" s="255">
        <v>30.95</v>
      </c>
      <c r="J282" s="1">
        <v>362</v>
      </c>
      <c r="K282" s="1">
        <v>1232</v>
      </c>
      <c r="L282" s="1">
        <v>3.4</v>
      </c>
      <c r="M282" s="1">
        <v>66.239999999999995</v>
      </c>
      <c r="N282" s="1">
        <v>66.239999999999995</v>
      </c>
      <c r="O282" s="1">
        <v>342</v>
      </c>
      <c r="P282" s="1">
        <v>1178</v>
      </c>
      <c r="Q282" s="1">
        <v>3.44</v>
      </c>
      <c r="R282" s="1">
        <v>65.44</v>
      </c>
      <c r="S282" s="1">
        <v>65.44</v>
      </c>
      <c r="T282" s="1">
        <v>310</v>
      </c>
      <c r="U282" s="1">
        <v>1020</v>
      </c>
      <c r="V282" s="1">
        <v>3.29</v>
      </c>
      <c r="W282" s="1">
        <v>54.84</v>
      </c>
      <c r="X282" s="1">
        <v>54.84</v>
      </c>
      <c r="Y282" s="1">
        <v>389</v>
      </c>
      <c r="Z282" s="1">
        <v>1379</v>
      </c>
      <c r="AA282" s="1">
        <v>3.54</v>
      </c>
      <c r="AB282" s="1">
        <v>74.14</v>
      </c>
      <c r="AC282" s="1">
        <v>74.14</v>
      </c>
      <c r="AD282" s="1">
        <v>282</v>
      </c>
      <c r="AE282" s="1">
        <v>953</v>
      </c>
      <c r="AF282" s="1">
        <v>3.38</v>
      </c>
      <c r="AG282" s="1">
        <v>56.73</v>
      </c>
      <c r="AH282" s="1">
        <v>56.73</v>
      </c>
      <c r="AI282" s="1">
        <v>279</v>
      </c>
      <c r="AJ282" s="1">
        <v>1016</v>
      </c>
      <c r="AK282" s="1">
        <v>3.64</v>
      </c>
      <c r="AL282" s="1">
        <v>54.62</v>
      </c>
      <c r="AM282" s="1">
        <v>54.62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T282" s="262">
        <f t="shared" si="25"/>
        <v>1964</v>
      </c>
      <c r="AU282" s="262">
        <f t="shared" si="25"/>
        <v>6778</v>
      </c>
      <c r="AV282" s="263">
        <f t="shared" si="26"/>
        <v>677800</v>
      </c>
      <c r="AW282" s="263">
        <f t="shared" si="27"/>
        <v>10980</v>
      </c>
      <c r="AX282" s="268">
        <f t="shared" si="28"/>
        <v>61.730418943533699</v>
      </c>
      <c r="AY282" s="264">
        <f t="shared" si="29"/>
        <v>62.001666666666672</v>
      </c>
    </row>
    <row r="283" spans="1:51">
      <c r="A283" s="1" t="str">
        <f t="shared" si="24"/>
        <v>11274</v>
      </c>
      <c r="B283" s="1" t="s">
        <v>3283</v>
      </c>
      <c r="C283" s="255">
        <v>48</v>
      </c>
      <c r="D283" s="255">
        <v>48</v>
      </c>
      <c r="E283" s="256">
        <v>1024</v>
      </c>
      <c r="F283" s="256">
        <v>3276</v>
      </c>
      <c r="G283" s="255">
        <v>3.2</v>
      </c>
      <c r="H283" s="255">
        <v>18.7</v>
      </c>
      <c r="I283" s="255">
        <v>18.7</v>
      </c>
      <c r="J283" s="1">
        <v>215</v>
      </c>
      <c r="K283" s="1">
        <v>682</v>
      </c>
      <c r="L283" s="1">
        <v>3.17</v>
      </c>
      <c r="M283" s="1">
        <v>45.83</v>
      </c>
      <c r="N283" s="1">
        <v>45.83</v>
      </c>
      <c r="O283" s="1">
        <v>185</v>
      </c>
      <c r="P283" s="1">
        <v>615</v>
      </c>
      <c r="Q283" s="1">
        <v>3.32</v>
      </c>
      <c r="R283" s="1">
        <v>42.71</v>
      </c>
      <c r="S283" s="1">
        <v>42.71</v>
      </c>
      <c r="T283" s="1">
        <v>161</v>
      </c>
      <c r="U283" s="1">
        <v>552</v>
      </c>
      <c r="V283" s="1">
        <v>3.43</v>
      </c>
      <c r="W283" s="1">
        <v>37.1</v>
      </c>
      <c r="X283" s="1">
        <v>37.1</v>
      </c>
      <c r="Y283" s="1">
        <v>172</v>
      </c>
      <c r="Z283" s="1">
        <v>538</v>
      </c>
      <c r="AA283" s="1">
        <v>3.13</v>
      </c>
      <c r="AB283" s="1">
        <v>36.159999999999997</v>
      </c>
      <c r="AC283" s="1">
        <v>36.159999999999997</v>
      </c>
      <c r="AD283" s="1">
        <v>152</v>
      </c>
      <c r="AE283" s="1">
        <v>435</v>
      </c>
      <c r="AF283" s="1">
        <v>2.86</v>
      </c>
      <c r="AG283" s="1">
        <v>32.369999999999997</v>
      </c>
      <c r="AH283" s="1">
        <v>32.369999999999997</v>
      </c>
      <c r="AI283" s="1">
        <v>139</v>
      </c>
      <c r="AJ283" s="1">
        <v>454</v>
      </c>
      <c r="AK283" s="1">
        <v>3.27</v>
      </c>
      <c r="AL283" s="1">
        <v>30.51</v>
      </c>
      <c r="AM283" s="1">
        <v>30.51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T283" s="262">
        <f t="shared" si="25"/>
        <v>1024</v>
      </c>
      <c r="AU283" s="262">
        <f t="shared" si="25"/>
        <v>3276</v>
      </c>
      <c r="AV283" s="263">
        <f t="shared" si="26"/>
        <v>327600</v>
      </c>
      <c r="AW283" s="263">
        <f t="shared" si="27"/>
        <v>8784</v>
      </c>
      <c r="AX283" s="268">
        <f t="shared" si="28"/>
        <v>37.295081967213115</v>
      </c>
      <c r="AY283" s="264">
        <f t="shared" si="29"/>
        <v>37.446666666666665</v>
      </c>
    </row>
    <row r="284" spans="1:51">
      <c r="A284" s="1" t="str">
        <f t="shared" si="24"/>
        <v>11275</v>
      </c>
      <c r="B284" s="1" t="s">
        <v>3284</v>
      </c>
      <c r="C284" s="255">
        <v>34</v>
      </c>
      <c r="D284" s="255">
        <v>34</v>
      </c>
      <c r="E284" s="256">
        <v>718</v>
      </c>
      <c r="F284" s="256">
        <v>2392</v>
      </c>
      <c r="G284" s="255">
        <v>3.33</v>
      </c>
      <c r="H284" s="255">
        <v>19.27</v>
      </c>
      <c r="I284" s="255">
        <v>19.27</v>
      </c>
      <c r="J284" s="1">
        <v>145</v>
      </c>
      <c r="K284" s="1">
        <v>488</v>
      </c>
      <c r="L284" s="1">
        <v>3.37</v>
      </c>
      <c r="M284" s="1">
        <v>46.3</v>
      </c>
      <c r="N284" s="1">
        <v>46.3</v>
      </c>
      <c r="O284" s="1">
        <v>133</v>
      </c>
      <c r="P284" s="1">
        <v>423</v>
      </c>
      <c r="Q284" s="1">
        <v>3.18</v>
      </c>
      <c r="R284" s="1">
        <v>41.47</v>
      </c>
      <c r="S284" s="1">
        <v>41.47</v>
      </c>
      <c r="T284" s="1">
        <v>97</v>
      </c>
      <c r="U284" s="1">
        <v>372</v>
      </c>
      <c r="V284" s="1">
        <v>3.84</v>
      </c>
      <c r="W284" s="1">
        <v>35.29</v>
      </c>
      <c r="X284" s="1">
        <v>35.29</v>
      </c>
      <c r="Y284" s="1">
        <v>138</v>
      </c>
      <c r="Z284" s="1">
        <v>419</v>
      </c>
      <c r="AA284" s="1">
        <v>3.04</v>
      </c>
      <c r="AB284" s="1">
        <v>39.75</v>
      </c>
      <c r="AC284" s="1">
        <v>39.75</v>
      </c>
      <c r="AD284" s="1">
        <v>106</v>
      </c>
      <c r="AE284" s="1">
        <v>358</v>
      </c>
      <c r="AF284" s="1">
        <v>3.38</v>
      </c>
      <c r="AG284" s="1">
        <v>37.61</v>
      </c>
      <c r="AH284" s="1">
        <v>37.61</v>
      </c>
      <c r="AI284" s="1">
        <v>99</v>
      </c>
      <c r="AJ284" s="1">
        <v>332</v>
      </c>
      <c r="AK284" s="1">
        <v>3.35</v>
      </c>
      <c r="AL284" s="1">
        <v>31.5</v>
      </c>
      <c r="AM284" s="1">
        <v>31.5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T284" s="262">
        <f t="shared" si="25"/>
        <v>718</v>
      </c>
      <c r="AU284" s="262">
        <f t="shared" si="25"/>
        <v>2392</v>
      </c>
      <c r="AV284" s="263">
        <f t="shared" si="26"/>
        <v>239200</v>
      </c>
      <c r="AW284" s="263">
        <f t="shared" si="27"/>
        <v>6222</v>
      </c>
      <c r="AX284" s="268">
        <f t="shared" si="28"/>
        <v>38.444230151076823</v>
      </c>
      <c r="AY284" s="264">
        <f t="shared" si="29"/>
        <v>38.653333333333336</v>
      </c>
    </row>
    <row r="285" spans="1:51">
      <c r="A285" s="1" t="str">
        <f t="shared" si="24"/>
        <v>11276</v>
      </c>
      <c r="B285" s="1" t="s">
        <v>3285</v>
      </c>
      <c r="C285" s="255">
        <v>60</v>
      </c>
      <c r="D285" s="255">
        <v>60</v>
      </c>
      <c r="E285" s="256">
        <v>1730</v>
      </c>
      <c r="F285" s="256">
        <v>5165</v>
      </c>
      <c r="G285" s="255">
        <v>2.99</v>
      </c>
      <c r="H285" s="255">
        <v>23.58</v>
      </c>
      <c r="I285" s="255">
        <v>23.58</v>
      </c>
      <c r="J285" s="1">
        <v>391</v>
      </c>
      <c r="K285" s="1">
        <v>1178</v>
      </c>
      <c r="L285" s="1">
        <v>3.01</v>
      </c>
      <c r="M285" s="1">
        <v>63.33</v>
      </c>
      <c r="N285" s="1">
        <v>63.33</v>
      </c>
      <c r="O285" s="1">
        <v>351</v>
      </c>
      <c r="P285" s="1">
        <v>994</v>
      </c>
      <c r="Q285" s="1">
        <v>2.83</v>
      </c>
      <c r="R285" s="1">
        <v>55.22</v>
      </c>
      <c r="S285" s="1">
        <v>55.22</v>
      </c>
      <c r="T285" s="1">
        <v>315</v>
      </c>
      <c r="U285" s="1">
        <v>923</v>
      </c>
      <c r="V285" s="1">
        <v>2.93</v>
      </c>
      <c r="W285" s="1">
        <v>49.62</v>
      </c>
      <c r="X285" s="1">
        <v>49.62</v>
      </c>
      <c r="Y285" s="1">
        <v>338</v>
      </c>
      <c r="Z285" s="1">
        <v>1041</v>
      </c>
      <c r="AA285" s="1">
        <v>3.08</v>
      </c>
      <c r="AB285" s="1">
        <v>55.97</v>
      </c>
      <c r="AC285" s="1">
        <v>55.97</v>
      </c>
      <c r="AD285" s="1">
        <v>335</v>
      </c>
      <c r="AE285" s="1">
        <v>1029</v>
      </c>
      <c r="AF285" s="1">
        <v>3.07</v>
      </c>
      <c r="AG285" s="1">
        <v>61.25</v>
      </c>
      <c r="AH285" s="1">
        <v>61.25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T285" s="262">
        <f t="shared" si="25"/>
        <v>1730</v>
      </c>
      <c r="AU285" s="262">
        <f t="shared" si="25"/>
        <v>5165</v>
      </c>
      <c r="AV285" s="263">
        <f t="shared" si="26"/>
        <v>516500</v>
      </c>
      <c r="AW285" s="263">
        <f t="shared" si="27"/>
        <v>10980</v>
      </c>
      <c r="AX285" s="268">
        <f t="shared" si="28"/>
        <v>47.040072859744988</v>
      </c>
      <c r="AY285" s="264">
        <f t="shared" si="29"/>
        <v>47.564999999999998</v>
      </c>
    </row>
    <row r="286" spans="1:51">
      <c r="A286" s="1" t="str">
        <f t="shared" si="24"/>
        <v>11277</v>
      </c>
      <c r="B286" s="1" t="s">
        <v>3286</v>
      </c>
      <c r="C286" s="255">
        <v>38</v>
      </c>
      <c r="D286" s="255">
        <v>38</v>
      </c>
      <c r="E286" s="256">
        <v>651</v>
      </c>
      <c r="F286" s="256">
        <v>2274</v>
      </c>
      <c r="G286" s="255">
        <v>3.49</v>
      </c>
      <c r="H286" s="255">
        <v>16.399999999999999</v>
      </c>
      <c r="I286" s="255">
        <v>16.399999999999999</v>
      </c>
      <c r="J286" s="1">
        <v>137</v>
      </c>
      <c r="K286" s="1">
        <v>444</v>
      </c>
      <c r="L286" s="1">
        <v>3.24</v>
      </c>
      <c r="M286" s="1">
        <v>37.69</v>
      </c>
      <c r="N286" s="1">
        <v>37.69</v>
      </c>
      <c r="O286" s="1">
        <v>139</v>
      </c>
      <c r="P286" s="1">
        <v>407</v>
      </c>
      <c r="Q286" s="1">
        <v>2.93</v>
      </c>
      <c r="R286" s="1">
        <v>35.700000000000003</v>
      </c>
      <c r="S286" s="1">
        <v>35.700000000000003</v>
      </c>
      <c r="T286" s="1">
        <v>107</v>
      </c>
      <c r="U286" s="1">
        <v>365</v>
      </c>
      <c r="V286" s="1">
        <v>3.41</v>
      </c>
      <c r="W286" s="1">
        <v>30.98</v>
      </c>
      <c r="X286" s="1">
        <v>30.98</v>
      </c>
      <c r="Y286" s="1">
        <v>105</v>
      </c>
      <c r="Z286" s="1">
        <v>383</v>
      </c>
      <c r="AA286" s="1">
        <v>3.65</v>
      </c>
      <c r="AB286" s="1">
        <v>32.51</v>
      </c>
      <c r="AC286" s="1">
        <v>32.51</v>
      </c>
      <c r="AD286" s="1">
        <v>75</v>
      </c>
      <c r="AE286" s="1">
        <v>304</v>
      </c>
      <c r="AF286" s="1">
        <v>4.05</v>
      </c>
      <c r="AG286" s="1">
        <v>28.57</v>
      </c>
      <c r="AH286" s="1">
        <v>28.57</v>
      </c>
      <c r="AI286" s="1">
        <v>88</v>
      </c>
      <c r="AJ286" s="1">
        <v>371</v>
      </c>
      <c r="AK286" s="1">
        <v>4.22</v>
      </c>
      <c r="AL286" s="1">
        <v>31.49</v>
      </c>
      <c r="AM286" s="1">
        <v>31.49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T286" s="262">
        <f t="shared" si="25"/>
        <v>651</v>
      </c>
      <c r="AU286" s="262">
        <f t="shared" si="25"/>
        <v>2274</v>
      </c>
      <c r="AV286" s="263">
        <f t="shared" si="26"/>
        <v>227400</v>
      </c>
      <c r="AW286" s="263">
        <f t="shared" si="27"/>
        <v>6954</v>
      </c>
      <c r="AX286" s="268">
        <f t="shared" si="28"/>
        <v>32.700603968938744</v>
      </c>
      <c r="AY286" s="264">
        <f t="shared" si="29"/>
        <v>32.823333333333331</v>
      </c>
    </row>
    <row r="287" spans="1:51">
      <c r="A287" s="1" t="str">
        <f t="shared" si="24"/>
        <v>11458</v>
      </c>
      <c r="B287" s="1" t="s">
        <v>3287</v>
      </c>
      <c r="C287" s="255">
        <v>60</v>
      </c>
      <c r="D287" s="255">
        <v>60</v>
      </c>
      <c r="E287" s="256">
        <v>2586</v>
      </c>
      <c r="F287" s="256">
        <v>9398</v>
      </c>
      <c r="G287" s="255">
        <v>3.63</v>
      </c>
      <c r="H287" s="255">
        <v>42.91</v>
      </c>
      <c r="I287" s="255">
        <v>42.91</v>
      </c>
      <c r="J287" s="1">
        <v>461</v>
      </c>
      <c r="K287" s="1">
        <v>1656</v>
      </c>
      <c r="L287" s="1">
        <v>3.59</v>
      </c>
      <c r="M287" s="1">
        <v>89.03</v>
      </c>
      <c r="N287" s="1">
        <v>89.03</v>
      </c>
      <c r="O287" s="1">
        <v>405</v>
      </c>
      <c r="P287" s="1">
        <v>1356</v>
      </c>
      <c r="Q287" s="1">
        <v>3.35</v>
      </c>
      <c r="R287" s="1">
        <v>75.33</v>
      </c>
      <c r="S287" s="1">
        <v>75.33</v>
      </c>
      <c r="T287" s="1">
        <v>449</v>
      </c>
      <c r="U287" s="1">
        <v>1599</v>
      </c>
      <c r="V287" s="1">
        <v>3.56</v>
      </c>
      <c r="W287" s="1">
        <v>85.97</v>
      </c>
      <c r="X287" s="1">
        <v>85.97</v>
      </c>
      <c r="Y287" s="1">
        <v>444</v>
      </c>
      <c r="Z287" s="1">
        <v>1682</v>
      </c>
      <c r="AA287" s="1">
        <v>3.79</v>
      </c>
      <c r="AB287" s="1">
        <v>90.43</v>
      </c>
      <c r="AC287" s="1">
        <v>90.43</v>
      </c>
      <c r="AD287" s="1">
        <v>458</v>
      </c>
      <c r="AE287" s="1">
        <v>1580</v>
      </c>
      <c r="AF287" s="1">
        <v>3.45</v>
      </c>
      <c r="AG287" s="1">
        <v>94.05</v>
      </c>
      <c r="AH287" s="1">
        <v>94.05</v>
      </c>
      <c r="AI287" s="1">
        <v>369</v>
      </c>
      <c r="AJ287" s="1">
        <v>1525</v>
      </c>
      <c r="AK287" s="1">
        <v>4.13</v>
      </c>
      <c r="AL287" s="1">
        <v>81.99</v>
      </c>
      <c r="AM287" s="1">
        <v>81.99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T287" s="262">
        <f t="shared" si="25"/>
        <v>2586</v>
      </c>
      <c r="AU287" s="262">
        <f t="shared" si="25"/>
        <v>9398</v>
      </c>
      <c r="AV287" s="263">
        <f t="shared" si="26"/>
        <v>939800</v>
      </c>
      <c r="AW287" s="263">
        <f t="shared" si="27"/>
        <v>10980</v>
      </c>
      <c r="AX287" s="268">
        <f t="shared" si="28"/>
        <v>85.591985428051004</v>
      </c>
      <c r="AY287" s="264">
        <f t="shared" si="29"/>
        <v>86.133333333333326</v>
      </c>
    </row>
    <row r="288" spans="1:51">
      <c r="A288" s="1" t="str">
        <f t="shared" si="24"/>
        <v>28858</v>
      </c>
      <c r="B288" s="1" t="s">
        <v>3288</v>
      </c>
      <c r="C288" s="255">
        <v>30</v>
      </c>
      <c r="D288" s="255">
        <v>30</v>
      </c>
      <c r="E288" s="256">
        <v>500</v>
      </c>
      <c r="F288" s="256">
        <v>1280</v>
      </c>
      <c r="G288" s="255">
        <v>2.56</v>
      </c>
      <c r="H288" s="255">
        <v>11.69</v>
      </c>
      <c r="I288" s="255">
        <v>11.69</v>
      </c>
      <c r="J288" s="1">
        <v>124</v>
      </c>
      <c r="K288" s="1">
        <v>342</v>
      </c>
      <c r="L288" s="1">
        <v>2.76</v>
      </c>
      <c r="M288" s="1">
        <v>36.770000000000003</v>
      </c>
      <c r="N288" s="1">
        <v>36.770000000000003</v>
      </c>
      <c r="O288" s="1">
        <v>83</v>
      </c>
      <c r="P288" s="1">
        <v>236</v>
      </c>
      <c r="Q288" s="1">
        <v>2.84</v>
      </c>
      <c r="R288" s="1">
        <v>26.22</v>
      </c>
      <c r="S288" s="1">
        <v>26.22</v>
      </c>
      <c r="T288" s="1">
        <v>74</v>
      </c>
      <c r="U288" s="1">
        <v>188</v>
      </c>
      <c r="V288" s="1">
        <v>2.54</v>
      </c>
      <c r="W288" s="1">
        <v>20.22</v>
      </c>
      <c r="X288" s="1">
        <v>20.22</v>
      </c>
      <c r="Y288" s="1">
        <v>76</v>
      </c>
      <c r="Z288" s="1">
        <v>156</v>
      </c>
      <c r="AA288" s="1">
        <v>2.0499999999999998</v>
      </c>
      <c r="AB288" s="1">
        <v>16.77</v>
      </c>
      <c r="AC288" s="1">
        <v>16.77</v>
      </c>
      <c r="AD288" s="1">
        <v>69</v>
      </c>
      <c r="AE288" s="1">
        <v>165</v>
      </c>
      <c r="AF288" s="1">
        <v>2.39</v>
      </c>
      <c r="AG288" s="1">
        <v>19.64</v>
      </c>
      <c r="AH288" s="1">
        <v>19.64</v>
      </c>
      <c r="AI288" s="1">
        <v>74</v>
      </c>
      <c r="AJ288" s="1">
        <v>193</v>
      </c>
      <c r="AK288" s="1">
        <v>2.61</v>
      </c>
      <c r="AL288" s="1">
        <v>20.75</v>
      </c>
      <c r="AM288" s="1">
        <v>20.75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T288" s="262">
        <f t="shared" si="25"/>
        <v>500</v>
      </c>
      <c r="AU288" s="262">
        <f t="shared" si="25"/>
        <v>1280</v>
      </c>
      <c r="AV288" s="263">
        <f t="shared" si="26"/>
        <v>128000</v>
      </c>
      <c r="AW288" s="263">
        <f t="shared" si="27"/>
        <v>5490</v>
      </c>
      <c r="AX288" s="268">
        <f t="shared" si="28"/>
        <v>23.315118397085609</v>
      </c>
      <c r="AY288" s="264">
        <f t="shared" si="29"/>
        <v>23.395</v>
      </c>
    </row>
    <row r="289" spans="1:51">
      <c r="A289" s="1" t="str">
        <f t="shared" si="24"/>
        <v>10731</v>
      </c>
      <c r="B289" s="1" t="s">
        <v>3289</v>
      </c>
      <c r="C289" s="255">
        <v>540</v>
      </c>
      <c r="D289" s="255">
        <v>540</v>
      </c>
      <c r="E289" s="256">
        <v>22087</v>
      </c>
      <c r="F289" s="256">
        <v>102470</v>
      </c>
      <c r="G289" s="255">
        <v>4.6399999999999997</v>
      </c>
      <c r="H289" s="255">
        <v>51.99</v>
      </c>
      <c r="I289" s="255">
        <v>51.99</v>
      </c>
      <c r="J289" s="1">
        <v>4015</v>
      </c>
      <c r="K289" s="1">
        <v>18625</v>
      </c>
      <c r="L289" s="1">
        <v>4.6399999999999997</v>
      </c>
      <c r="M289" s="1">
        <v>111.26</v>
      </c>
      <c r="N289" s="1">
        <v>111.26</v>
      </c>
      <c r="O289" s="1">
        <v>3719</v>
      </c>
      <c r="P289" s="1">
        <v>17477</v>
      </c>
      <c r="Q289" s="1">
        <v>4.7</v>
      </c>
      <c r="R289" s="1">
        <v>107.88</v>
      </c>
      <c r="S289" s="1">
        <v>107.88</v>
      </c>
      <c r="T289" s="1">
        <v>3648</v>
      </c>
      <c r="U289" s="1">
        <v>16607</v>
      </c>
      <c r="V289" s="1">
        <v>4.55</v>
      </c>
      <c r="W289" s="1">
        <v>99.21</v>
      </c>
      <c r="X289" s="1">
        <v>99.21</v>
      </c>
      <c r="Y289" s="1">
        <v>3709</v>
      </c>
      <c r="Z289" s="1">
        <v>16868</v>
      </c>
      <c r="AA289" s="1">
        <v>4.55</v>
      </c>
      <c r="AB289" s="1">
        <v>100.76</v>
      </c>
      <c r="AC289" s="1">
        <v>100.76</v>
      </c>
      <c r="AD289" s="1">
        <v>3526</v>
      </c>
      <c r="AE289" s="1">
        <v>16507</v>
      </c>
      <c r="AF289" s="1">
        <v>4.68</v>
      </c>
      <c r="AG289" s="1">
        <v>109.17</v>
      </c>
      <c r="AH289" s="1">
        <v>109.17</v>
      </c>
      <c r="AI289" s="1">
        <v>3470</v>
      </c>
      <c r="AJ289" s="1">
        <v>16386</v>
      </c>
      <c r="AK289" s="1">
        <v>4.72</v>
      </c>
      <c r="AL289" s="1">
        <v>97.89</v>
      </c>
      <c r="AM289" s="1">
        <v>97.89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T289" s="262">
        <f t="shared" si="25"/>
        <v>22087</v>
      </c>
      <c r="AU289" s="262">
        <f t="shared" si="25"/>
        <v>102470</v>
      </c>
      <c r="AV289" s="263">
        <f t="shared" si="26"/>
        <v>10247000</v>
      </c>
      <c r="AW289" s="263">
        <f t="shared" si="27"/>
        <v>98820</v>
      </c>
      <c r="AX289" s="268">
        <f t="shared" si="28"/>
        <v>103.69358429467719</v>
      </c>
      <c r="AY289" s="264">
        <f t="shared" si="29"/>
        <v>104.36166666666666</v>
      </c>
    </row>
    <row r="290" spans="1:51">
      <c r="A290" s="1" t="str">
        <f t="shared" si="24"/>
        <v>10732</v>
      </c>
      <c r="B290" s="1" t="s">
        <v>3290</v>
      </c>
      <c r="C290" s="255">
        <v>252</v>
      </c>
      <c r="D290" s="255">
        <v>252</v>
      </c>
      <c r="E290" s="256">
        <v>9709</v>
      </c>
      <c r="F290" s="256">
        <v>44506</v>
      </c>
      <c r="G290" s="255">
        <v>4.58</v>
      </c>
      <c r="H290" s="255">
        <v>48.39</v>
      </c>
      <c r="I290" s="255">
        <v>48.39</v>
      </c>
      <c r="J290" s="1">
        <v>1689</v>
      </c>
      <c r="K290" s="1">
        <v>7602</v>
      </c>
      <c r="L290" s="1">
        <v>4.5</v>
      </c>
      <c r="M290" s="1">
        <v>97.31</v>
      </c>
      <c r="N290" s="1">
        <v>97.31</v>
      </c>
      <c r="O290" s="1">
        <v>1520</v>
      </c>
      <c r="P290" s="1">
        <v>7336</v>
      </c>
      <c r="Q290" s="1">
        <v>4.83</v>
      </c>
      <c r="R290" s="1">
        <v>97.04</v>
      </c>
      <c r="S290" s="1">
        <v>97.04</v>
      </c>
      <c r="T290" s="1">
        <v>1728</v>
      </c>
      <c r="U290" s="1">
        <v>7445</v>
      </c>
      <c r="V290" s="1">
        <v>4.3099999999999996</v>
      </c>
      <c r="W290" s="1">
        <v>95.3</v>
      </c>
      <c r="X290" s="1">
        <v>95.3</v>
      </c>
      <c r="Y290" s="1">
        <v>1624</v>
      </c>
      <c r="Z290" s="1">
        <v>7398</v>
      </c>
      <c r="AA290" s="1">
        <v>4.5599999999999996</v>
      </c>
      <c r="AB290" s="1">
        <v>94.7</v>
      </c>
      <c r="AC290" s="1">
        <v>94.7</v>
      </c>
      <c r="AD290" s="1">
        <v>1605</v>
      </c>
      <c r="AE290" s="1">
        <v>7005</v>
      </c>
      <c r="AF290" s="1">
        <v>4.3600000000000003</v>
      </c>
      <c r="AG290" s="1">
        <v>99.28</v>
      </c>
      <c r="AH290" s="1">
        <v>99.28</v>
      </c>
      <c r="AI290" s="1">
        <v>1543</v>
      </c>
      <c r="AJ290" s="1">
        <v>7720</v>
      </c>
      <c r="AK290" s="1">
        <v>5</v>
      </c>
      <c r="AL290" s="1">
        <v>98.82</v>
      </c>
      <c r="AM290" s="1">
        <v>98.82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T290" s="262">
        <f t="shared" si="25"/>
        <v>9709</v>
      </c>
      <c r="AU290" s="262">
        <f t="shared" si="25"/>
        <v>44506</v>
      </c>
      <c r="AV290" s="263">
        <f t="shared" si="26"/>
        <v>4450600</v>
      </c>
      <c r="AW290" s="263">
        <f t="shared" si="27"/>
        <v>46116</v>
      </c>
      <c r="AX290" s="268">
        <f t="shared" si="28"/>
        <v>96.508803885853069</v>
      </c>
      <c r="AY290" s="264">
        <f t="shared" si="29"/>
        <v>97.075000000000003</v>
      </c>
    </row>
    <row r="291" spans="1:51">
      <c r="A291" s="1" t="str">
        <f t="shared" si="24"/>
        <v>11278</v>
      </c>
      <c r="B291" s="1" t="s">
        <v>3291</v>
      </c>
      <c r="C291" s="255">
        <v>58</v>
      </c>
      <c r="D291" s="255">
        <v>58</v>
      </c>
      <c r="E291" s="256">
        <v>1985</v>
      </c>
      <c r="F291" s="256">
        <v>6204</v>
      </c>
      <c r="G291" s="255">
        <v>3.13</v>
      </c>
      <c r="H291" s="255">
        <v>29.31</v>
      </c>
      <c r="I291" s="255">
        <v>29.31</v>
      </c>
      <c r="J291" s="1">
        <v>369</v>
      </c>
      <c r="K291" s="1">
        <v>1259</v>
      </c>
      <c r="L291" s="1">
        <v>3.41</v>
      </c>
      <c r="M291" s="1">
        <v>70.02</v>
      </c>
      <c r="N291" s="1">
        <v>70.02</v>
      </c>
      <c r="O291" s="1">
        <v>285</v>
      </c>
      <c r="P291" s="1">
        <v>939</v>
      </c>
      <c r="Q291" s="1">
        <v>3.29</v>
      </c>
      <c r="R291" s="1">
        <v>53.97</v>
      </c>
      <c r="S291" s="1">
        <v>53.97</v>
      </c>
      <c r="T291" s="1">
        <v>320</v>
      </c>
      <c r="U291" s="1">
        <v>899</v>
      </c>
      <c r="V291" s="1">
        <v>2.81</v>
      </c>
      <c r="W291" s="1">
        <v>50</v>
      </c>
      <c r="X291" s="1">
        <v>50</v>
      </c>
      <c r="Y291" s="1">
        <v>335</v>
      </c>
      <c r="Z291" s="1">
        <v>1017</v>
      </c>
      <c r="AA291" s="1">
        <v>3.04</v>
      </c>
      <c r="AB291" s="1">
        <v>56.56</v>
      </c>
      <c r="AC291" s="1">
        <v>56.56</v>
      </c>
      <c r="AD291" s="1">
        <v>287</v>
      </c>
      <c r="AE291" s="1">
        <v>855</v>
      </c>
      <c r="AF291" s="1">
        <v>2.98</v>
      </c>
      <c r="AG291" s="1">
        <v>52.65</v>
      </c>
      <c r="AH291" s="1">
        <v>52.65</v>
      </c>
      <c r="AI291" s="1">
        <v>309</v>
      </c>
      <c r="AJ291" s="1">
        <v>997</v>
      </c>
      <c r="AK291" s="1">
        <v>3.23</v>
      </c>
      <c r="AL291" s="1">
        <v>55.45</v>
      </c>
      <c r="AM291" s="1">
        <v>55.45</v>
      </c>
      <c r="AN291" s="1">
        <v>80</v>
      </c>
      <c r="AO291" s="1">
        <v>238</v>
      </c>
      <c r="AP291" s="1">
        <v>2.98</v>
      </c>
      <c r="AQ291" s="1">
        <v>13.68</v>
      </c>
      <c r="AR291" s="1">
        <v>13.68</v>
      </c>
      <c r="AT291" s="262">
        <f t="shared" si="25"/>
        <v>1905</v>
      </c>
      <c r="AU291" s="262">
        <f t="shared" si="25"/>
        <v>5966</v>
      </c>
      <c r="AV291" s="263">
        <f t="shared" si="26"/>
        <v>596600</v>
      </c>
      <c r="AW291" s="263">
        <f t="shared" si="27"/>
        <v>10614</v>
      </c>
      <c r="AX291" s="268">
        <f t="shared" si="28"/>
        <v>56.208780855473904</v>
      </c>
      <c r="AY291" s="264">
        <f t="shared" si="29"/>
        <v>56.441666666666663</v>
      </c>
    </row>
    <row r="292" spans="1:51">
      <c r="A292" s="1" t="str">
        <f t="shared" si="24"/>
        <v>11279</v>
      </c>
      <c r="B292" s="1" t="s">
        <v>3292</v>
      </c>
      <c r="C292" s="255">
        <v>30</v>
      </c>
      <c r="D292" s="255">
        <v>30</v>
      </c>
      <c r="E292" s="256">
        <v>988</v>
      </c>
      <c r="F292" s="256">
        <v>2834</v>
      </c>
      <c r="G292" s="255">
        <v>2.87</v>
      </c>
      <c r="H292" s="255">
        <v>25.88</v>
      </c>
      <c r="I292" s="255">
        <v>25.88</v>
      </c>
      <c r="J292" s="1">
        <v>169</v>
      </c>
      <c r="K292" s="1">
        <v>534</v>
      </c>
      <c r="L292" s="1">
        <v>3.16</v>
      </c>
      <c r="M292" s="1">
        <v>57.42</v>
      </c>
      <c r="N292" s="1">
        <v>57.42</v>
      </c>
      <c r="O292" s="1">
        <v>148</v>
      </c>
      <c r="P292" s="1">
        <v>499</v>
      </c>
      <c r="Q292" s="1">
        <v>3.37</v>
      </c>
      <c r="R292" s="1">
        <v>55.44</v>
      </c>
      <c r="S292" s="1">
        <v>55.44</v>
      </c>
      <c r="T292" s="1">
        <v>131</v>
      </c>
      <c r="U292" s="1">
        <v>367</v>
      </c>
      <c r="V292" s="1">
        <v>2.8</v>
      </c>
      <c r="W292" s="1">
        <v>39.46</v>
      </c>
      <c r="X292" s="1">
        <v>39.46</v>
      </c>
      <c r="Y292" s="1">
        <v>165</v>
      </c>
      <c r="Z292" s="1">
        <v>450</v>
      </c>
      <c r="AA292" s="1">
        <v>2.73</v>
      </c>
      <c r="AB292" s="1">
        <v>48.39</v>
      </c>
      <c r="AC292" s="1">
        <v>48.39</v>
      </c>
      <c r="AD292" s="1">
        <v>155</v>
      </c>
      <c r="AE292" s="1">
        <v>437</v>
      </c>
      <c r="AF292" s="1">
        <v>2.82</v>
      </c>
      <c r="AG292" s="1">
        <v>52.02</v>
      </c>
      <c r="AH292" s="1">
        <v>52.02</v>
      </c>
      <c r="AI292" s="1">
        <v>163</v>
      </c>
      <c r="AJ292" s="1">
        <v>435</v>
      </c>
      <c r="AK292" s="1">
        <v>2.67</v>
      </c>
      <c r="AL292" s="1">
        <v>46.77</v>
      </c>
      <c r="AM292" s="1">
        <v>46.77</v>
      </c>
      <c r="AN292" s="1">
        <v>57</v>
      </c>
      <c r="AO292" s="1">
        <v>112</v>
      </c>
      <c r="AP292" s="1">
        <v>1.96</v>
      </c>
      <c r="AQ292" s="1">
        <v>12.44</v>
      </c>
      <c r="AR292" s="1">
        <v>12.44</v>
      </c>
      <c r="AT292" s="262">
        <f t="shared" si="25"/>
        <v>931</v>
      </c>
      <c r="AU292" s="262">
        <f t="shared" si="25"/>
        <v>2722</v>
      </c>
      <c r="AV292" s="263">
        <f t="shared" si="26"/>
        <v>272200</v>
      </c>
      <c r="AW292" s="263">
        <f t="shared" si="27"/>
        <v>5490</v>
      </c>
      <c r="AX292" s="268">
        <f t="shared" si="28"/>
        <v>49.581056466302371</v>
      </c>
      <c r="AY292" s="264">
        <f t="shared" si="29"/>
        <v>49.916666666666664</v>
      </c>
    </row>
    <row r="293" spans="1:51">
      <c r="A293" s="1" t="str">
        <f t="shared" si="24"/>
        <v>11280</v>
      </c>
      <c r="B293" s="1" t="s">
        <v>3293</v>
      </c>
      <c r="C293" s="255">
        <v>67</v>
      </c>
      <c r="D293" s="255">
        <v>67</v>
      </c>
      <c r="E293" s="256">
        <v>3133</v>
      </c>
      <c r="F293" s="256">
        <v>8527</v>
      </c>
      <c r="G293" s="255">
        <v>2.72</v>
      </c>
      <c r="H293" s="255">
        <v>34.869999999999997</v>
      </c>
      <c r="I293" s="255">
        <v>34.869999999999997</v>
      </c>
      <c r="J293" s="1">
        <v>559</v>
      </c>
      <c r="K293" s="1">
        <v>1509</v>
      </c>
      <c r="L293" s="1">
        <v>2.7</v>
      </c>
      <c r="M293" s="1">
        <v>72.650000000000006</v>
      </c>
      <c r="N293" s="1">
        <v>72.650000000000006</v>
      </c>
      <c r="O293" s="1">
        <v>568</v>
      </c>
      <c r="P293" s="1">
        <v>1384</v>
      </c>
      <c r="Q293" s="1">
        <v>2.44</v>
      </c>
      <c r="R293" s="1">
        <v>68.86</v>
      </c>
      <c r="S293" s="1">
        <v>68.86</v>
      </c>
      <c r="T293" s="1">
        <v>477</v>
      </c>
      <c r="U293" s="1">
        <v>1423</v>
      </c>
      <c r="V293" s="1">
        <v>2.98</v>
      </c>
      <c r="W293" s="1">
        <v>68.510000000000005</v>
      </c>
      <c r="X293" s="1">
        <v>68.510000000000005</v>
      </c>
      <c r="Y293" s="1">
        <v>528</v>
      </c>
      <c r="Z293" s="1">
        <v>1530</v>
      </c>
      <c r="AA293" s="1">
        <v>2.9</v>
      </c>
      <c r="AB293" s="1">
        <v>73.66</v>
      </c>
      <c r="AC293" s="1">
        <v>73.66</v>
      </c>
      <c r="AD293" s="1">
        <v>446</v>
      </c>
      <c r="AE293" s="1">
        <v>1348</v>
      </c>
      <c r="AF293" s="1">
        <v>3.02</v>
      </c>
      <c r="AG293" s="1">
        <v>71.86</v>
      </c>
      <c r="AH293" s="1">
        <v>71.86</v>
      </c>
      <c r="AI293" s="1">
        <v>460</v>
      </c>
      <c r="AJ293" s="1">
        <v>1116</v>
      </c>
      <c r="AK293" s="1">
        <v>2.4300000000000002</v>
      </c>
      <c r="AL293" s="1">
        <v>53.73</v>
      </c>
      <c r="AM293" s="1">
        <v>53.73</v>
      </c>
      <c r="AN293" s="1">
        <v>95</v>
      </c>
      <c r="AO293" s="1">
        <v>217</v>
      </c>
      <c r="AP293" s="1">
        <v>2.2799999999999998</v>
      </c>
      <c r="AQ293" s="1">
        <v>10.8</v>
      </c>
      <c r="AR293" s="1">
        <v>10.8</v>
      </c>
      <c r="AT293" s="262">
        <f t="shared" si="25"/>
        <v>3038</v>
      </c>
      <c r="AU293" s="262">
        <f t="shared" si="25"/>
        <v>8310</v>
      </c>
      <c r="AV293" s="263">
        <f t="shared" si="26"/>
        <v>831000</v>
      </c>
      <c r="AW293" s="263">
        <f t="shared" si="27"/>
        <v>12261</v>
      </c>
      <c r="AX293" s="268">
        <f t="shared" si="28"/>
        <v>67.775874724736966</v>
      </c>
      <c r="AY293" s="264">
        <f t="shared" si="29"/>
        <v>68.211666666666659</v>
      </c>
    </row>
    <row r="294" spans="1:51">
      <c r="A294" s="1" t="str">
        <f t="shared" si="24"/>
        <v>11281</v>
      </c>
      <c r="B294" s="1" t="s">
        <v>3294</v>
      </c>
      <c r="C294" s="255">
        <v>30</v>
      </c>
      <c r="D294" s="255">
        <v>30</v>
      </c>
      <c r="E294" s="256">
        <v>816</v>
      </c>
      <c r="F294" s="256">
        <v>2037</v>
      </c>
      <c r="G294" s="255">
        <v>2.5</v>
      </c>
      <c r="H294" s="255">
        <v>18.600000000000001</v>
      </c>
      <c r="I294" s="255">
        <v>18.600000000000001</v>
      </c>
      <c r="J294" s="1">
        <v>172</v>
      </c>
      <c r="K294" s="1">
        <v>429</v>
      </c>
      <c r="L294" s="1">
        <v>2.4900000000000002</v>
      </c>
      <c r="M294" s="1">
        <v>46.13</v>
      </c>
      <c r="N294" s="1">
        <v>46.13</v>
      </c>
      <c r="O294" s="1">
        <v>145</v>
      </c>
      <c r="P294" s="1">
        <v>355</v>
      </c>
      <c r="Q294" s="1">
        <v>2.4500000000000002</v>
      </c>
      <c r="R294" s="1">
        <v>39.44</v>
      </c>
      <c r="S294" s="1">
        <v>39.44</v>
      </c>
      <c r="T294" s="1">
        <v>143</v>
      </c>
      <c r="U294" s="1">
        <v>336</v>
      </c>
      <c r="V294" s="1">
        <v>2.35</v>
      </c>
      <c r="W294" s="1">
        <v>36.130000000000003</v>
      </c>
      <c r="X294" s="1">
        <v>36.130000000000003</v>
      </c>
      <c r="Y294" s="1">
        <v>135</v>
      </c>
      <c r="Z294" s="1">
        <v>348</v>
      </c>
      <c r="AA294" s="1">
        <v>2.58</v>
      </c>
      <c r="AB294" s="1">
        <v>37.42</v>
      </c>
      <c r="AC294" s="1">
        <v>37.42</v>
      </c>
      <c r="AD294" s="1">
        <v>116</v>
      </c>
      <c r="AE294" s="1">
        <v>297</v>
      </c>
      <c r="AF294" s="1">
        <v>2.56</v>
      </c>
      <c r="AG294" s="1">
        <v>35.36</v>
      </c>
      <c r="AH294" s="1">
        <v>35.36</v>
      </c>
      <c r="AI294" s="1">
        <v>105</v>
      </c>
      <c r="AJ294" s="1">
        <v>272</v>
      </c>
      <c r="AK294" s="1">
        <v>2.59</v>
      </c>
      <c r="AL294" s="1">
        <v>29.25</v>
      </c>
      <c r="AM294" s="1">
        <v>29.25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T294" s="262">
        <f t="shared" si="25"/>
        <v>816</v>
      </c>
      <c r="AU294" s="262">
        <f t="shared" si="25"/>
        <v>2037</v>
      </c>
      <c r="AV294" s="263">
        <f t="shared" si="26"/>
        <v>203700</v>
      </c>
      <c r="AW294" s="263">
        <f t="shared" si="27"/>
        <v>5490</v>
      </c>
      <c r="AX294" s="268">
        <f t="shared" si="28"/>
        <v>37.103825136612024</v>
      </c>
      <c r="AY294" s="264">
        <f t="shared" si="29"/>
        <v>37.288333333333334</v>
      </c>
    </row>
    <row r="295" spans="1:51">
      <c r="A295" s="1" t="str">
        <f t="shared" si="24"/>
        <v>11282</v>
      </c>
      <c r="B295" s="1" t="s">
        <v>3295</v>
      </c>
      <c r="C295" s="255">
        <v>120</v>
      </c>
      <c r="D295" s="255">
        <v>120</v>
      </c>
      <c r="E295" s="256">
        <v>5762</v>
      </c>
      <c r="F295" s="256">
        <v>18967</v>
      </c>
      <c r="G295" s="255">
        <v>3.29</v>
      </c>
      <c r="H295" s="255">
        <v>43.3</v>
      </c>
      <c r="I295" s="255">
        <v>43.3</v>
      </c>
      <c r="J295" s="1">
        <v>1131</v>
      </c>
      <c r="K295" s="1">
        <v>3685</v>
      </c>
      <c r="L295" s="1">
        <v>3.26</v>
      </c>
      <c r="M295" s="1">
        <v>99.06</v>
      </c>
      <c r="N295" s="1">
        <v>99.06</v>
      </c>
      <c r="O295" s="1">
        <v>932</v>
      </c>
      <c r="P295" s="1">
        <v>2977</v>
      </c>
      <c r="Q295" s="1">
        <v>3.19</v>
      </c>
      <c r="R295" s="1">
        <v>82.69</v>
      </c>
      <c r="S295" s="1">
        <v>82.69</v>
      </c>
      <c r="T295" s="1">
        <v>908</v>
      </c>
      <c r="U295" s="1">
        <v>3141</v>
      </c>
      <c r="V295" s="1">
        <v>3.46</v>
      </c>
      <c r="W295" s="1">
        <v>84.44</v>
      </c>
      <c r="X295" s="1">
        <v>84.44</v>
      </c>
      <c r="Y295" s="1">
        <v>1021</v>
      </c>
      <c r="Z295" s="1">
        <v>3153</v>
      </c>
      <c r="AA295" s="1">
        <v>3.09</v>
      </c>
      <c r="AB295" s="1">
        <v>84.76</v>
      </c>
      <c r="AC295" s="1">
        <v>84.76</v>
      </c>
      <c r="AD295" s="1">
        <v>870</v>
      </c>
      <c r="AE295" s="1">
        <v>3011</v>
      </c>
      <c r="AF295" s="1">
        <v>3.46</v>
      </c>
      <c r="AG295" s="1">
        <v>89.61</v>
      </c>
      <c r="AH295" s="1">
        <v>89.61</v>
      </c>
      <c r="AI295" s="1">
        <v>878</v>
      </c>
      <c r="AJ295" s="1">
        <v>2931</v>
      </c>
      <c r="AK295" s="1">
        <v>3.34</v>
      </c>
      <c r="AL295" s="1">
        <v>78.790000000000006</v>
      </c>
      <c r="AM295" s="1">
        <v>78.790000000000006</v>
      </c>
      <c r="AN295" s="1">
        <v>22</v>
      </c>
      <c r="AO295" s="1">
        <v>69</v>
      </c>
      <c r="AP295" s="1">
        <v>3.14</v>
      </c>
      <c r="AQ295" s="1">
        <v>1.92</v>
      </c>
      <c r="AR295" s="1">
        <v>1.92</v>
      </c>
      <c r="AT295" s="262">
        <f t="shared" si="25"/>
        <v>5740</v>
      </c>
      <c r="AU295" s="262">
        <f t="shared" si="25"/>
        <v>18898</v>
      </c>
      <c r="AV295" s="263">
        <f t="shared" si="26"/>
        <v>1889800</v>
      </c>
      <c r="AW295" s="263">
        <f t="shared" si="27"/>
        <v>21960</v>
      </c>
      <c r="AX295" s="268">
        <f t="shared" si="28"/>
        <v>86.056466302367937</v>
      </c>
      <c r="AY295" s="264">
        <f t="shared" si="29"/>
        <v>86.558333333333337</v>
      </c>
    </row>
    <row r="296" spans="1:51">
      <c r="A296" s="1" t="str">
        <f t="shared" si="24"/>
        <v>11283</v>
      </c>
      <c r="B296" s="1" t="s">
        <v>3296</v>
      </c>
      <c r="C296" s="255">
        <v>94</v>
      </c>
      <c r="D296" s="255">
        <v>94</v>
      </c>
      <c r="E296" s="256">
        <v>4068</v>
      </c>
      <c r="F296" s="256">
        <v>15901</v>
      </c>
      <c r="G296" s="255">
        <v>3.91</v>
      </c>
      <c r="H296" s="255">
        <v>46.35</v>
      </c>
      <c r="I296" s="255">
        <v>46.35</v>
      </c>
      <c r="J296" s="1">
        <v>727</v>
      </c>
      <c r="K296" s="1">
        <v>2626</v>
      </c>
      <c r="L296" s="1">
        <v>3.61</v>
      </c>
      <c r="M296" s="1">
        <v>90.12</v>
      </c>
      <c r="N296" s="1">
        <v>90.12</v>
      </c>
      <c r="O296" s="1">
        <v>637</v>
      </c>
      <c r="P296" s="1">
        <v>2341</v>
      </c>
      <c r="Q296" s="1">
        <v>3.68</v>
      </c>
      <c r="R296" s="1">
        <v>83.01</v>
      </c>
      <c r="S296" s="1">
        <v>83.01</v>
      </c>
      <c r="T296" s="1">
        <v>625</v>
      </c>
      <c r="U296" s="1">
        <v>3054</v>
      </c>
      <c r="V296" s="1">
        <v>4.8899999999999997</v>
      </c>
      <c r="W296" s="1">
        <v>104.8</v>
      </c>
      <c r="X296" s="1">
        <v>104.8</v>
      </c>
      <c r="Y296" s="1">
        <v>703</v>
      </c>
      <c r="Z296" s="1">
        <v>2784</v>
      </c>
      <c r="AA296" s="1">
        <v>3.96</v>
      </c>
      <c r="AB296" s="1">
        <v>95.54</v>
      </c>
      <c r="AC296" s="1">
        <v>95.54</v>
      </c>
      <c r="AD296" s="1">
        <v>637</v>
      </c>
      <c r="AE296" s="1">
        <v>2291</v>
      </c>
      <c r="AF296" s="1">
        <v>3.6</v>
      </c>
      <c r="AG296" s="1">
        <v>87.04</v>
      </c>
      <c r="AH296" s="1">
        <v>87.04</v>
      </c>
      <c r="AI296" s="1">
        <v>647</v>
      </c>
      <c r="AJ296" s="1">
        <v>2433</v>
      </c>
      <c r="AK296" s="1">
        <v>3.76</v>
      </c>
      <c r="AL296" s="1">
        <v>83.49</v>
      </c>
      <c r="AM296" s="1">
        <v>83.49</v>
      </c>
      <c r="AN296" s="1">
        <v>92</v>
      </c>
      <c r="AO296" s="1">
        <v>372</v>
      </c>
      <c r="AP296" s="1">
        <v>4.04</v>
      </c>
      <c r="AQ296" s="1">
        <v>13.19</v>
      </c>
      <c r="AR296" s="1">
        <v>13.19</v>
      </c>
      <c r="AT296" s="262">
        <f t="shared" si="25"/>
        <v>3976</v>
      </c>
      <c r="AU296" s="262">
        <f t="shared" si="25"/>
        <v>15529</v>
      </c>
      <c r="AV296" s="263">
        <f t="shared" si="26"/>
        <v>1552900</v>
      </c>
      <c r="AW296" s="263">
        <f t="shared" si="27"/>
        <v>17202</v>
      </c>
      <c r="AX296" s="268">
        <f t="shared" si="28"/>
        <v>90.274386699221026</v>
      </c>
      <c r="AY296" s="264">
        <f t="shared" si="29"/>
        <v>90.666666666666671</v>
      </c>
    </row>
    <row r="297" spans="1:51">
      <c r="A297" s="1" t="str">
        <f t="shared" si="24"/>
        <v>11284</v>
      </c>
      <c r="B297" s="1" t="s">
        <v>3297</v>
      </c>
      <c r="C297" s="255">
        <v>30</v>
      </c>
      <c r="D297" s="255">
        <v>30</v>
      </c>
      <c r="E297" s="256">
        <v>2188</v>
      </c>
      <c r="F297" s="256">
        <v>7481</v>
      </c>
      <c r="G297" s="255">
        <v>3.42</v>
      </c>
      <c r="H297" s="255">
        <v>68.319999999999993</v>
      </c>
      <c r="I297" s="255">
        <v>68.319999999999993</v>
      </c>
      <c r="J297" s="1">
        <v>334</v>
      </c>
      <c r="K297" s="1">
        <v>2067</v>
      </c>
      <c r="L297" s="1">
        <v>6.19</v>
      </c>
      <c r="M297" s="1">
        <v>222.26</v>
      </c>
      <c r="N297" s="1">
        <v>222.26</v>
      </c>
      <c r="O297" s="1">
        <v>337</v>
      </c>
      <c r="P297" s="1">
        <v>1040</v>
      </c>
      <c r="Q297" s="1">
        <v>3.09</v>
      </c>
      <c r="R297" s="1">
        <v>115.56</v>
      </c>
      <c r="S297" s="1">
        <v>115.56</v>
      </c>
      <c r="T297" s="1">
        <v>330</v>
      </c>
      <c r="U297" s="1">
        <v>955</v>
      </c>
      <c r="V297" s="1">
        <v>2.89</v>
      </c>
      <c r="W297" s="1">
        <v>102.69</v>
      </c>
      <c r="X297" s="1">
        <v>102.69</v>
      </c>
      <c r="Y297" s="1">
        <v>343</v>
      </c>
      <c r="Z297" s="1">
        <v>989</v>
      </c>
      <c r="AA297" s="1">
        <v>2.88</v>
      </c>
      <c r="AB297" s="1">
        <v>106.34</v>
      </c>
      <c r="AC297" s="1">
        <v>106.34</v>
      </c>
      <c r="AD297" s="1">
        <v>376</v>
      </c>
      <c r="AE297" s="1">
        <v>1077</v>
      </c>
      <c r="AF297" s="1">
        <v>2.86</v>
      </c>
      <c r="AG297" s="1">
        <v>128.21</v>
      </c>
      <c r="AH297" s="1">
        <v>128.21</v>
      </c>
      <c r="AI297" s="1">
        <v>354</v>
      </c>
      <c r="AJ297" s="1">
        <v>1030</v>
      </c>
      <c r="AK297" s="1">
        <v>2.91</v>
      </c>
      <c r="AL297" s="1">
        <v>110.75</v>
      </c>
      <c r="AM297" s="1">
        <v>110.75</v>
      </c>
      <c r="AN297" s="1">
        <v>114</v>
      </c>
      <c r="AO297" s="1">
        <v>323</v>
      </c>
      <c r="AP297" s="1">
        <v>2.83</v>
      </c>
      <c r="AQ297" s="1">
        <v>35.89</v>
      </c>
      <c r="AR297" s="1">
        <v>35.89</v>
      </c>
      <c r="AT297" s="262">
        <f t="shared" si="25"/>
        <v>2074</v>
      </c>
      <c r="AU297" s="262">
        <f t="shared" si="25"/>
        <v>7158</v>
      </c>
      <c r="AV297" s="263">
        <f t="shared" si="26"/>
        <v>715800</v>
      </c>
      <c r="AW297" s="263">
        <f t="shared" si="27"/>
        <v>5490</v>
      </c>
      <c r="AX297" s="268">
        <f t="shared" si="28"/>
        <v>130.38251366120218</v>
      </c>
      <c r="AY297" s="264">
        <f t="shared" si="29"/>
        <v>130.96833333333333</v>
      </c>
    </row>
    <row r="298" spans="1:51">
      <c r="A298" s="1" t="str">
        <f t="shared" si="24"/>
        <v>11285</v>
      </c>
      <c r="B298" s="1" t="s">
        <v>3298</v>
      </c>
      <c r="C298" s="255">
        <v>63</v>
      </c>
      <c r="D298" s="255">
        <v>63</v>
      </c>
      <c r="E298" s="256">
        <v>2559</v>
      </c>
      <c r="F298" s="256">
        <v>6799</v>
      </c>
      <c r="G298" s="255">
        <v>2.66</v>
      </c>
      <c r="H298" s="255">
        <v>29.57</v>
      </c>
      <c r="I298" s="255">
        <v>29.57</v>
      </c>
      <c r="J298" s="1">
        <v>413</v>
      </c>
      <c r="K298" s="1">
        <v>1101</v>
      </c>
      <c r="L298" s="1">
        <v>2.67</v>
      </c>
      <c r="M298" s="1">
        <v>56.37</v>
      </c>
      <c r="N298" s="1">
        <v>56.37</v>
      </c>
      <c r="O298" s="1">
        <v>428</v>
      </c>
      <c r="P298" s="1">
        <v>1102</v>
      </c>
      <c r="Q298" s="1">
        <v>2.57</v>
      </c>
      <c r="R298" s="1">
        <v>58.31</v>
      </c>
      <c r="S298" s="1">
        <v>58.31</v>
      </c>
      <c r="T298" s="1">
        <v>451</v>
      </c>
      <c r="U298" s="1">
        <v>1220</v>
      </c>
      <c r="V298" s="1">
        <v>2.71</v>
      </c>
      <c r="W298" s="1">
        <v>62.47</v>
      </c>
      <c r="X298" s="1">
        <v>62.47</v>
      </c>
      <c r="Y298" s="1">
        <v>430</v>
      </c>
      <c r="Z298" s="1">
        <v>1096</v>
      </c>
      <c r="AA298" s="1">
        <v>2.5499999999999998</v>
      </c>
      <c r="AB298" s="1">
        <v>56.12</v>
      </c>
      <c r="AC298" s="1">
        <v>56.12</v>
      </c>
      <c r="AD298" s="1">
        <v>421</v>
      </c>
      <c r="AE298" s="1">
        <v>1171</v>
      </c>
      <c r="AF298" s="1">
        <v>2.78</v>
      </c>
      <c r="AG298" s="1">
        <v>66.38</v>
      </c>
      <c r="AH298" s="1">
        <v>66.38</v>
      </c>
      <c r="AI298" s="1">
        <v>409</v>
      </c>
      <c r="AJ298" s="1">
        <v>1094</v>
      </c>
      <c r="AK298" s="1">
        <v>2.67</v>
      </c>
      <c r="AL298" s="1">
        <v>56.02</v>
      </c>
      <c r="AM298" s="1">
        <v>56.02</v>
      </c>
      <c r="AN298" s="1">
        <v>7</v>
      </c>
      <c r="AO298" s="1">
        <v>15</v>
      </c>
      <c r="AP298" s="1">
        <v>2.14</v>
      </c>
      <c r="AQ298" s="1">
        <v>0.79</v>
      </c>
      <c r="AR298" s="1">
        <v>0.79</v>
      </c>
      <c r="AT298" s="262">
        <f t="shared" si="25"/>
        <v>2552</v>
      </c>
      <c r="AU298" s="262">
        <f t="shared" si="25"/>
        <v>6784</v>
      </c>
      <c r="AV298" s="263">
        <f t="shared" si="26"/>
        <v>678400</v>
      </c>
      <c r="AW298" s="263">
        <f t="shared" si="27"/>
        <v>11529</v>
      </c>
      <c r="AX298" s="268">
        <f t="shared" si="28"/>
        <v>58.842917859311299</v>
      </c>
      <c r="AY298" s="264">
        <f t="shared" si="29"/>
        <v>59.278333333333329</v>
      </c>
    </row>
    <row r="299" spans="1:51">
      <c r="A299" s="1" t="str">
        <f t="shared" si="24"/>
        <v>11286</v>
      </c>
      <c r="B299" s="1" t="s">
        <v>3299</v>
      </c>
      <c r="C299" s="255">
        <v>46</v>
      </c>
      <c r="D299" s="255">
        <v>46</v>
      </c>
      <c r="E299" s="256">
        <v>2322</v>
      </c>
      <c r="F299" s="256">
        <v>6101</v>
      </c>
      <c r="G299" s="255">
        <v>2.63</v>
      </c>
      <c r="H299" s="255">
        <v>36.340000000000003</v>
      </c>
      <c r="I299" s="255">
        <v>36.340000000000003</v>
      </c>
      <c r="J299" s="1">
        <v>459</v>
      </c>
      <c r="K299" s="1">
        <v>1072</v>
      </c>
      <c r="L299" s="1">
        <v>2.34</v>
      </c>
      <c r="M299" s="1">
        <v>75.180000000000007</v>
      </c>
      <c r="N299" s="1">
        <v>75.180000000000007</v>
      </c>
      <c r="O299" s="1">
        <v>421</v>
      </c>
      <c r="P299" s="1">
        <v>1092</v>
      </c>
      <c r="Q299" s="1">
        <v>2.59</v>
      </c>
      <c r="R299" s="1">
        <v>79.13</v>
      </c>
      <c r="S299" s="1">
        <v>79.13</v>
      </c>
      <c r="T299" s="1">
        <v>365</v>
      </c>
      <c r="U299" s="1">
        <v>1171</v>
      </c>
      <c r="V299" s="1">
        <v>3.21</v>
      </c>
      <c r="W299" s="1">
        <v>82.12</v>
      </c>
      <c r="X299" s="1">
        <v>82.12</v>
      </c>
      <c r="Y299" s="1">
        <v>458</v>
      </c>
      <c r="Z299" s="1">
        <v>1207</v>
      </c>
      <c r="AA299" s="1">
        <v>2.64</v>
      </c>
      <c r="AB299" s="1">
        <v>84.64</v>
      </c>
      <c r="AC299" s="1">
        <v>84.64</v>
      </c>
      <c r="AD299" s="1">
        <v>282</v>
      </c>
      <c r="AE299" s="1">
        <v>665</v>
      </c>
      <c r="AF299" s="1">
        <v>2.36</v>
      </c>
      <c r="AG299" s="1">
        <v>51.63</v>
      </c>
      <c r="AH299" s="1">
        <v>51.63</v>
      </c>
      <c r="AI299" s="1">
        <v>321</v>
      </c>
      <c r="AJ299" s="1">
        <v>849</v>
      </c>
      <c r="AK299" s="1">
        <v>2.64</v>
      </c>
      <c r="AL299" s="1">
        <v>59.54</v>
      </c>
      <c r="AM299" s="1">
        <v>59.54</v>
      </c>
      <c r="AN299" s="1">
        <v>16</v>
      </c>
      <c r="AO299" s="1">
        <v>45</v>
      </c>
      <c r="AP299" s="1">
        <v>2.81</v>
      </c>
      <c r="AQ299" s="1">
        <v>3.26</v>
      </c>
      <c r="AR299" s="1">
        <v>3.26</v>
      </c>
      <c r="AT299" s="262">
        <f t="shared" si="25"/>
        <v>2306</v>
      </c>
      <c r="AU299" s="262">
        <f t="shared" si="25"/>
        <v>6056</v>
      </c>
      <c r="AV299" s="263">
        <f t="shared" si="26"/>
        <v>605600</v>
      </c>
      <c r="AW299" s="263">
        <f t="shared" si="27"/>
        <v>8418</v>
      </c>
      <c r="AX299" s="268">
        <f t="shared" si="28"/>
        <v>71.941078641007365</v>
      </c>
      <c r="AY299" s="264">
        <f t="shared" si="29"/>
        <v>72.040000000000006</v>
      </c>
    </row>
    <row r="300" spans="1:51">
      <c r="A300" s="1" t="str">
        <f t="shared" si="24"/>
        <v>11287</v>
      </c>
      <c r="B300" s="1" t="s">
        <v>3300</v>
      </c>
      <c r="C300" s="255">
        <v>30</v>
      </c>
      <c r="D300" s="255">
        <v>30</v>
      </c>
      <c r="E300" s="256">
        <v>2122</v>
      </c>
      <c r="F300" s="256">
        <v>9316</v>
      </c>
      <c r="G300" s="255">
        <v>4.3899999999999997</v>
      </c>
      <c r="H300" s="255">
        <v>85.08</v>
      </c>
      <c r="I300" s="255">
        <v>85.08</v>
      </c>
      <c r="J300" s="1">
        <v>350</v>
      </c>
      <c r="K300" s="1">
        <v>2126</v>
      </c>
      <c r="L300" s="1">
        <v>6.07</v>
      </c>
      <c r="M300" s="1">
        <v>228.6</v>
      </c>
      <c r="N300" s="1">
        <v>228.6</v>
      </c>
      <c r="O300" s="1">
        <v>326</v>
      </c>
      <c r="P300" s="1">
        <v>1857</v>
      </c>
      <c r="Q300" s="1">
        <v>5.7</v>
      </c>
      <c r="R300" s="1">
        <v>206.33</v>
      </c>
      <c r="S300" s="1">
        <v>206.33</v>
      </c>
      <c r="T300" s="1">
        <v>367</v>
      </c>
      <c r="U300" s="1">
        <v>1898</v>
      </c>
      <c r="V300" s="1">
        <v>5.17</v>
      </c>
      <c r="W300" s="1">
        <v>204.09</v>
      </c>
      <c r="X300" s="1">
        <v>204.09</v>
      </c>
      <c r="Y300" s="1">
        <v>338</v>
      </c>
      <c r="Z300" s="1">
        <v>1258</v>
      </c>
      <c r="AA300" s="1">
        <v>3.72</v>
      </c>
      <c r="AB300" s="1">
        <v>135.27000000000001</v>
      </c>
      <c r="AC300" s="1">
        <v>135.27000000000001</v>
      </c>
      <c r="AD300" s="1">
        <v>315</v>
      </c>
      <c r="AE300" s="1">
        <v>855</v>
      </c>
      <c r="AF300" s="1">
        <v>2.71</v>
      </c>
      <c r="AG300" s="1">
        <v>101.79</v>
      </c>
      <c r="AH300" s="1">
        <v>101.79</v>
      </c>
      <c r="AI300" s="1">
        <v>316</v>
      </c>
      <c r="AJ300" s="1">
        <v>981</v>
      </c>
      <c r="AK300" s="1">
        <v>3.1</v>
      </c>
      <c r="AL300" s="1">
        <v>105.48</v>
      </c>
      <c r="AM300" s="1">
        <v>105.48</v>
      </c>
      <c r="AN300" s="1">
        <v>110</v>
      </c>
      <c r="AO300" s="1">
        <v>341</v>
      </c>
      <c r="AP300" s="1">
        <v>3.1</v>
      </c>
      <c r="AQ300" s="1">
        <v>37.89</v>
      </c>
      <c r="AR300" s="1">
        <v>37.89</v>
      </c>
      <c r="AT300" s="262">
        <f t="shared" si="25"/>
        <v>2012</v>
      </c>
      <c r="AU300" s="262">
        <f t="shared" si="25"/>
        <v>8975</v>
      </c>
      <c r="AV300" s="263">
        <f t="shared" si="26"/>
        <v>897500</v>
      </c>
      <c r="AW300" s="263">
        <f t="shared" si="27"/>
        <v>5490</v>
      </c>
      <c r="AX300" s="268">
        <f t="shared" si="28"/>
        <v>163.47905282331513</v>
      </c>
      <c r="AY300" s="264">
        <f t="shared" si="29"/>
        <v>163.59333333333333</v>
      </c>
    </row>
    <row r="301" spans="1:51">
      <c r="A301" s="1" t="str">
        <f t="shared" si="24"/>
        <v>11288</v>
      </c>
      <c r="B301" s="1" t="s">
        <v>3301</v>
      </c>
      <c r="C301" s="255">
        <v>30</v>
      </c>
      <c r="D301" s="255">
        <v>30</v>
      </c>
      <c r="E301" s="256">
        <v>1476</v>
      </c>
      <c r="F301" s="256">
        <v>3771</v>
      </c>
      <c r="G301" s="255">
        <v>2.5499999999999998</v>
      </c>
      <c r="H301" s="255">
        <v>34.44</v>
      </c>
      <c r="I301" s="255">
        <v>34.44</v>
      </c>
      <c r="J301" s="1">
        <v>245</v>
      </c>
      <c r="K301" s="1">
        <v>632</v>
      </c>
      <c r="L301" s="1">
        <v>2.58</v>
      </c>
      <c r="M301" s="1">
        <v>67.959999999999994</v>
      </c>
      <c r="N301" s="1">
        <v>67.959999999999994</v>
      </c>
      <c r="O301" s="1">
        <v>257</v>
      </c>
      <c r="P301" s="1">
        <v>644</v>
      </c>
      <c r="Q301" s="1">
        <v>2.5099999999999998</v>
      </c>
      <c r="R301" s="1">
        <v>71.56</v>
      </c>
      <c r="S301" s="1">
        <v>71.56</v>
      </c>
      <c r="T301" s="1">
        <v>220</v>
      </c>
      <c r="U301" s="1">
        <v>545</v>
      </c>
      <c r="V301" s="1">
        <v>2.48</v>
      </c>
      <c r="W301" s="1">
        <v>58.6</v>
      </c>
      <c r="X301" s="1">
        <v>58.6</v>
      </c>
      <c r="Y301" s="1">
        <v>269</v>
      </c>
      <c r="Z301" s="1">
        <v>695</v>
      </c>
      <c r="AA301" s="1">
        <v>2.58</v>
      </c>
      <c r="AB301" s="1">
        <v>74.73</v>
      </c>
      <c r="AC301" s="1">
        <v>74.73</v>
      </c>
      <c r="AD301" s="1">
        <v>218</v>
      </c>
      <c r="AE301" s="1">
        <v>544</v>
      </c>
      <c r="AF301" s="1">
        <v>2.5</v>
      </c>
      <c r="AG301" s="1">
        <v>64.760000000000005</v>
      </c>
      <c r="AH301" s="1">
        <v>64.760000000000005</v>
      </c>
      <c r="AI301" s="1">
        <v>251</v>
      </c>
      <c r="AJ301" s="1">
        <v>682</v>
      </c>
      <c r="AK301" s="1">
        <v>2.72</v>
      </c>
      <c r="AL301" s="1">
        <v>73.33</v>
      </c>
      <c r="AM301" s="1">
        <v>73.33</v>
      </c>
      <c r="AN301" s="1">
        <v>16</v>
      </c>
      <c r="AO301" s="1">
        <v>29</v>
      </c>
      <c r="AP301" s="1">
        <v>1.81</v>
      </c>
      <c r="AQ301" s="1">
        <v>3.22</v>
      </c>
      <c r="AR301" s="1">
        <v>3.22</v>
      </c>
      <c r="AT301" s="262">
        <f t="shared" si="25"/>
        <v>1460</v>
      </c>
      <c r="AU301" s="262">
        <f t="shared" si="25"/>
        <v>3742</v>
      </c>
      <c r="AV301" s="263">
        <f t="shared" si="26"/>
        <v>374200</v>
      </c>
      <c r="AW301" s="263">
        <f t="shared" si="27"/>
        <v>5490</v>
      </c>
      <c r="AX301" s="268">
        <f t="shared" si="28"/>
        <v>68.160291438979968</v>
      </c>
      <c r="AY301" s="264">
        <f t="shared" si="29"/>
        <v>68.489999999999995</v>
      </c>
    </row>
    <row r="302" spans="1:51">
      <c r="A302" s="1" t="str">
        <f t="shared" si="24"/>
        <v>14136</v>
      </c>
      <c r="B302" s="1" t="s">
        <v>3302</v>
      </c>
      <c r="C302" s="255">
        <v>16</v>
      </c>
      <c r="D302" s="255">
        <v>16</v>
      </c>
      <c r="E302" s="256">
        <v>354</v>
      </c>
      <c r="F302" s="256">
        <v>750</v>
      </c>
      <c r="G302" s="255">
        <v>2.12</v>
      </c>
      <c r="H302" s="255">
        <v>12.84</v>
      </c>
      <c r="I302" s="255">
        <v>12.84</v>
      </c>
      <c r="J302" s="1">
        <v>51</v>
      </c>
      <c r="K302" s="1">
        <v>96</v>
      </c>
      <c r="L302" s="1">
        <v>1.88</v>
      </c>
      <c r="M302" s="1">
        <v>19.350000000000001</v>
      </c>
      <c r="N302" s="1">
        <v>19.350000000000001</v>
      </c>
      <c r="O302" s="1">
        <v>55</v>
      </c>
      <c r="P302" s="1">
        <v>113</v>
      </c>
      <c r="Q302" s="1">
        <v>2.0499999999999998</v>
      </c>
      <c r="R302" s="1">
        <v>23.54</v>
      </c>
      <c r="S302" s="1">
        <v>23.54</v>
      </c>
      <c r="T302" s="1">
        <v>46</v>
      </c>
      <c r="U302" s="1">
        <v>102</v>
      </c>
      <c r="V302" s="1">
        <v>2.2200000000000002</v>
      </c>
      <c r="W302" s="1">
        <v>20.56</v>
      </c>
      <c r="X302" s="1">
        <v>20.56</v>
      </c>
      <c r="Y302" s="1">
        <v>70</v>
      </c>
      <c r="Z302" s="1">
        <v>149</v>
      </c>
      <c r="AA302" s="1">
        <v>2.13</v>
      </c>
      <c r="AB302" s="1">
        <v>30.04</v>
      </c>
      <c r="AC302" s="1">
        <v>30.04</v>
      </c>
      <c r="AD302" s="1">
        <v>72</v>
      </c>
      <c r="AE302" s="1">
        <v>148</v>
      </c>
      <c r="AF302" s="1">
        <v>2.06</v>
      </c>
      <c r="AG302" s="1">
        <v>33.04</v>
      </c>
      <c r="AH302" s="1">
        <v>33.04</v>
      </c>
      <c r="AI302" s="1">
        <v>44</v>
      </c>
      <c r="AJ302" s="1">
        <v>104</v>
      </c>
      <c r="AK302" s="1">
        <v>2.36</v>
      </c>
      <c r="AL302" s="1">
        <v>20.97</v>
      </c>
      <c r="AM302" s="1">
        <v>20.97</v>
      </c>
      <c r="AN302" s="1">
        <v>16</v>
      </c>
      <c r="AO302" s="1">
        <v>38</v>
      </c>
      <c r="AP302" s="1">
        <v>2.38</v>
      </c>
      <c r="AQ302" s="1">
        <v>7.92</v>
      </c>
      <c r="AR302" s="1">
        <v>7.92</v>
      </c>
      <c r="AT302" s="262">
        <f t="shared" si="25"/>
        <v>338</v>
      </c>
      <c r="AU302" s="262">
        <f t="shared" si="25"/>
        <v>712</v>
      </c>
      <c r="AV302" s="263">
        <f t="shared" si="26"/>
        <v>71200</v>
      </c>
      <c r="AW302" s="263">
        <f t="shared" si="27"/>
        <v>2928</v>
      </c>
      <c r="AX302" s="268">
        <f t="shared" si="28"/>
        <v>24.316939890710383</v>
      </c>
      <c r="AY302" s="264">
        <f t="shared" si="29"/>
        <v>24.583333333333332</v>
      </c>
    </row>
    <row r="303" spans="1:51">
      <c r="A303" s="1" t="str">
        <f t="shared" si="24"/>
        <v>21948</v>
      </c>
      <c r="B303" s="1" t="s">
        <v>3303</v>
      </c>
      <c r="C303" s="255">
        <v>34</v>
      </c>
      <c r="D303" s="255">
        <v>34</v>
      </c>
      <c r="E303" s="256">
        <v>1696</v>
      </c>
      <c r="F303" s="256">
        <v>4110</v>
      </c>
      <c r="G303" s="255">
        <v>2.42</v>
      </c>
      <c r="H303" s="255">
        <v>33.119999999999997</v>
      </c>
      <c r="I303" s="255">
        <v>33.119999999999997</v>
      </c>
      <c r="J303" s="1">
        <v>248</v>
      </c>
      <c r="K303" s="1">
        <v>528</v>
      </c>
      <c r="L303" s="1">
        <v>2.13</v>
      </c>
      <c r="M303" s="1">
        <v>50.09</v>
      </c>
      <c r="N303" s="1">
        <v>50.09</v>
      </c>
      <c r="O303" s="1">
        <v>289</v>
      </c>
      <c r="P303" s="1">
        <v>677</v>
      </c>
      <c r="Q303" s="1">
        <v>2.34</v>
      </c>
      <c r="R303" s="1">
        <v>66.37</v>
      </c>
      <c r="S303" s="1">
        <v>66.37</v>
      </c>
      <c r="T303" s="1">
        <v>273</v>
      </c>
      <c r="U303" s="1">
        <v>673</v>
      </c>
      <c r="V303" s="1">
        <v>2.4700000000000002</v>
      </c>
      <c r="W303" s="1">
        <v>63.85</v>
      </c>
      <c r="X303" s="1">
        <v>63.85</v>
      </c>
      <c r="Y303" s="1">
        <v>304</v>
      </c>
      <c r="Z303" s="1">
        <v>729</v>
      </c>
      <c r="AA303" s="1">
        <v>2.4</v>
      </c>
      <c r="AB303" s="1">
        <v>69.17</v>
      </c>
      <c r="AC303" s="1">
        <v>69.17</v>
      </c>
      <c r="AD303" s="1">
        <v>279</v>
      </c>
      <c r="AE303" s="1">
        <v>675</v>
      </c>
      <c r="AF303" s="1">
        <v>2.42</v>
      </c>
      <c r="AG303" s="1">
        <v>70.900000000000006</v>
      </c>
      <c r="AH303" s="1">
        <v>70.900000000000006</v>
      </c>
      <c r="AI303" s="1">
        <v>237</v>
      </c>
      <c r="AJ303" s="1">
        <v>653</v>
      </c>
      <c r="AK303" s="1">
        <v>2.76</v>
      </c>
      <c r="AL303" s="1">
        <v>61.95</v>
      </c>
      <c r="AM303" s="1">
        <v>61.95</v>
      </c>
      <c r="AN303" s="1">
        <v>66</v>
      </c>
      <c r="AO303" s="1">
        <v>175</v>
      </c>
      <c r="AP303" s="1">
        <v>2.65</v>
      </c>
      <c r="AQ303" s="1">
        <v>17.16</v>
      </c>
      <c r="AR303" s="1">
        <v>17.16</v>
      </c>
      <c r="AT303" s="262">
        <f t="shared" si="25"/>
        <v>1630</v>
      </c>
      <c r="AU303" s="262">
        <f t="shared" si="25"/>
        <v>3935</v>
      </c>
      <c r="AV303" s="263">
        <f t="shared" si="26"/>
        <v>393500</v>
      </c>
      <c r="AW303" s="263">
        <f t="shared" si="27"/>
        <v>6222</v>
      </c>
      <c r="AX303" s="268">
        <f t="shared" si="28"/>
        <v>63.243330118932818</v>
      </c>
      <c r="AY303" s="264">
        <f t="shared" si="29"/>
        <v>63.721666666666664</v>
      </c>
    </row>
    <row r="304" spans="1:51">
      <c r="A304" s="1" t="str">
        <f t="shared" si="24"/>
        <v>41701</v>
      </c>
      <c r="B304" s="1" t="s">
        <v>3304</v>
      </c>
      <c r="C304" s="255">
        <v>0</v>
      </c>
      <c r="D304" s="255">
        <v>0</v>
      </c>
      <c r="E304" s="256">
        <v>0</v>
      </c>
      <c r="F304" s="256">
        <v>0</v>
      </c>
      <c r="G304" s="255">
        <v>0</v>
      </c>
      <c r="H304" s="255">
        <v>0</v>
      </c>
      <c r="I304" s="255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T304" s="262">
        <f t="shared" si="25"/>
        <v>0</v>
      </c>
      <c r="AU304" s="262">
        <f t="shared" si="25"/>
        <v>0</v>
      </c>
      <c r="AV304" s="263">
        <f t="shared" si="26"/>
        <v>0</v>
      </c>
      <c r="AW304" s="263">
        <f t="shared" si="27"/>
        <v>0</v>
      </c>
      <c r="AX304" s="268" t="e">
        <f t="shared" si="28"/>
        <v>#DIV/0!</v>
      </c>
      <c r="AY304" s="264">
        <f t="shared" si="29"/>
        <v>0</v>
      </c>
    </row>
    <row r="305" spans="1:51">
      <c r="A305" s="1" t="str">
        <f t="shared" si="24"/>
        <v>10678</v>
      </c>
      <c r="B305" s="1" t="s">
        <v>3305</v>
      </c>
      <c r="C305" s="255">
        <v>680</v>
      </c>
      <c r="D305" s="255">
        <v>680</v>
      </c>
      <c r="E305" s="256">
        <v>22343</v>
      </c>
      <c r="F305" s="256">
        <v>122123</v>
      </c>
      <c r="G305" s="255">
        <v>5.47</v>
      </c>
      <c r="H305" s="255">
        <v>49.2</v>
      </c>
      <c r="I305" s="255">
        <v>49.2</v>
      </c>
      <c r="J305" s="1">
        <v>3839</v>
      </c>
      <c r="K305" s="1">
        <v>19303</v>
      </c>
      <c r="L305" s="1">
        <v>5.03</v>
      </c>
      <c r="M305" s="1">
        <v>91.57</v>
      </c>
      <c r="N305" s="1">
        <v>91.57</v>
      </c>
      <c r="O305" s="1">
        <v>3799</v>
      </c>
      <c r="P305" s="1">
        <v>19072</v>
      </c>
      <c r="Q305" s="1">
        <v>5.0199999999999996</v>
      </c>
      <c r="R305" s="1">
        <v>93.49</v>
      </c>
      <c r="S305" s="1">
        <v>93.49</v>
      </c>
      <c r="T305" s="1">
        <v>3988</v>
      </c>
      <c r="U305" s="1">
        <v>22797</v>
      </c>
      <c r="V305" s="1">
        <v>5.72</v>
      </c>
      <c r="W305" s="1">
        <v>108.15</v>
      </c>
      <c r="X305" s="1">
        <v>108.15</v>
      </c>
      <c r="Y305" s="1">
        <v>3775</v>
      </c>
      <c r="Z305" s="1">
        <v>21161</v>
      </c>
      <c r="AA305" s="1">
        <v>5.61</v>
      </c>
      <c r="AB305" s="1">
        <v>100.38</v>
      </c>
      <c r="AC305" s="1">
        <v>100.38</v>
      </c>
      <c r="AD305" s="1">
        <v>3627</v>
      </c>
      <c r="AE305" s="1">
        <v>18102</v>
      </c>
      <c r="AF305" s="1">
        <v>4.99</v>
      </c>
      <c r="AG305" s="1">
        <v>95.07</v>
      </c>
      <c r="AH305" s="1">
        <v>95.07</v>
      </c>
      <c r="AI305" s="1">
        <v>3315</v>
      </c>
      <c r="AJ305" s="1">
        <v>21688</v>
      </c>
      <c r="AK305" s="1">
        <v>6.54</v>
      </c>
      <c r="AL305" s="1">
        <v>102.88</v>
      </c>
      <c r="AM305" s="1">
        <v>102.88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T305" s="262">
        <f t="shared" si="25"/>
        <v>22343</v>
      </c>
      <c r="AU305" s="262">
        <f t="shared" si="25"/>
        <v>122123</v>
      </c>
      <c r="AV305" s="263">
        <f t="shared" si="26"/>
        <v>12212300</v>
      </c>
      <c r="AW305" s="263">
        <f t="shared" si="27"/>
        <v>124440</v>
      </c>
      <c r="AX305" s="268">
        <f t="shared" si="28"/>
        <v>98.138058502089365</v>
      </c>
      <c r="AY305" s="264">
        <f t="shared" si="29"/>
        <v>98.589999999999989</v>
      </c>
    </row>
    <row r="306" spans="1:51">
      <c r="A306" s="1" t="str">
        <f t="shared" si="24"/>
        <v>10733</v>
      </c>
      <c r="B306" s="1" t="s">
        <v>3306</v>
      </c>
      <c r="C306" s="255">
        <v>262</v>
      </c>
      <c r="D306" s="255">
        <v>262</v>
      </c>
      <c r="E306" s="256">
        <v>6101</v>
      </c>
      <c r="F306" s="256">
        <v>33270</v>
      </c>
      <c r="G306" s="255">
        <v>5.45</v>
      </c>
      <c r="H306" s="255">
        <v>34.79</v>
      </c>
      <c r="I306" s="255">
        <v>34.79</v>
      </c>
      <c r="J306" s="1">
        <v>1359</v>
      </c>
      <c r="K306" s="1">
        <v>7061</v>
      </c>
      <c r="L306" s="1">
        <v>5.2</v>
      </c>
      <c r="M306" s="1">
        <v>86.94</v>
      </c>
      <c r="N306" s="1">
        <v>86.94</v>
      </c>
      <c r="O306" s="1">
        <v>1141</v>
      </c>
      <c r="P306" s="1">
        <v>6314</v>
      </c>
      <c r="Q306" s="1">
        <v>5.53</v>
      </c>
      <c r="R306" s="1">
        <v>80.33</v>
      </c>
      <c r="S306" s="1">
        <v>80.33</v>
      </c>
      <c r="T306" s="1">
        <v>1184</v>
      </c>
      <c r="U306" s="1">
        <v>7677</v>
      </c>
      <c r="V306" s="1">
        <v>6.48</v>
      </c>
      <c r="W306" s="1">
        <v>94.52</v>
      </c>
      <c r="X306" s="1">
        <v>94.52</v>
      </c>
      <c r="Y306" s="1">
        <v>1269</v>
      </c>
      <c r="Z306" s="1">
        <v>6016</v>
      </c>
      <c r="AA306" s="1">
        <v>4.74</v>
      </c>
      <c r="AB306" s="1">
        <v>74.069999999999993</v>
      </c>
      <c r="AC306" s="1">
        <v>74.069999999999993</v>
      </c>
      <c r="AD306" s="1">
        <v>1146</v>
      </c>
      <c r="AE306" s="1">
        <v>6192</v>
      </c>
      <c r="AF306" s="1">
        <v>5.4</v>
      </c>
      <c r="AG306" s="1">
        <v>84.41</v>
      </c>
      <c r="AH306" s="1">
        <v>84.41</v>
      </c>
      <c r="AI306" s="1">
        <v>2</v>
      </c>
      <c r="AJ306" s="1">
        <v>10</v>
      </c>
      <c r="AK306" s="1">
        <v>5</v>
      </c>
      <c r="AL306" s="1">
        <v>0.12</v>
      </c>
      <c r="AM306" s="1">
        <v>0.12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T306" s="262">
        <f t="shared" si="25"/>
        <v>6101</v>
      </c>
      <c r="AU306" s="262">
        <f t="shared" si="25"/>
        <v>33270</v>
      </c>
      <c r="AV306" s="263">
        <f t="shared" si="26"/>
        <v>3327000</v>
      </c>
      <c r="AW306" s="263">
        <f t="shared" si="27"/>
        <v>47946</v>
      </c>
      <c r="AX306" s="268">
        <f t="shared" si="28"/>
        <v>69.390564384933043</v>
      </c>
      <c r="AY306" s="264">
        <f t="shared" si="29"/>
        <v>70.064999999999998</v>
      </c>
    </row>
    <row r="307" spans="1:51">
      <c r="A307" s="1" t="str">
        <f t="shared" si="24"/>
        <v>11289</v>
      </c>
      <c r="B307" s="1" t="s">
        <v>3307</v>
      </c>
      <c r="C307" s="255">
        <v>120</v>
      </c>
      <c r="D307" s="255">
        <v>120</v>
      </c>
      <c r="E307" s="256">
        <v>3186</v>
      </c>
      <c r="F307" s="256">
        <v>14291</v>
      </c>
      <c r="G307" s="255">
        <v>4.49</v>
      </c>
      <c r="H307" s="255">
        <v>32.630000000000003</v>
      </c>
      <c r="I307" s="255">
        <v>32.630000000000003</v>
      </c>
      <c r="J307" s="1">
        <v>510</v>
      </c>
      <c r="K307" s="1">
        <v>2468</v>
      </c>
      <c r="L307" s="1">
        <v>4.84</v>
      </c>
      <c r="M307" s="1">
        <v>66.34</v>
      </c>
      <c r="N307" s="1">
        <v>66.34</v>
      </c>
      <c r="O307" s="1">
        <v>509</v>
      </c>
      <c r="P307" s="1">
        <v>2055</v>
      </c>
      <c r="Q307" s="1">
        <v>4.04</v>
      </c>
      <c r="R307" s="1">
        <v>57.08</v>
      </c>
      <c r="S307" s="1">
        <v>57.08</v>
      </c>
      <c r="T307" s="1">
        <v>501</v>
      </c>
      <c r="U307" s="1">
        <v>2193</v>
      </c>
      <c r="V307" s="1">
        <v>4.38</v>
      </c>
      <c r="W307" s="1">
        <v>58.95</v>
      </c>
      <c r="X307" s="1">
        <v>58.95</v>
      </c>
      <c r="Y307" s="1">
        <v>509</v>
      </c>
      <c r="Z307" s="1">
        <v>2563</v>
      </c>
      <c r="AA307" s="1">
        <v>5.04</v>
      </c>
      <c r="AB307" s="1">
        <v>68.900000000000006</v>
      </c>
      <c r="AC307" s="1">
        <v>68.900000000000006</v>
      </c>
      <c r="AD307" s="1">
        <v>497</v>
      </c>
      <c r="AE307" s="1">
        <v>2019</v>
      </c>
      <c r="AF307" s="1">
        <v>4.0599999999999996</v>
      </c>
      <c r="AG307" s="1">
        <v>60.09</v>
      </c>
      <c r="AH307" s="1">
        <v>60.09</v>
      </c>
      <c r="AI307" s="1">
        <v>490</v>
      </c>
      <c r="AJ307" s="1">
        <v>2102</v>
      </c>
      <c r="AK307" s="1">
        <v>4.29</v>
      </c>
      <c r="AL307" s="1">
        <v>56.51</v>
      </c>
      <c r="AM307" s="1">
        <v>56.51</v>
      </c>
      <c r="AN307" s="1">
        <v>170</v>
      </c>
      <c r="AO307" s="1">
        <v>891</v>
      </c>
      <c r="AP307" s="1">
        <v>5.24</v>
      </c>
      <c r="AQ307" s="1">
        <v>24.75</v>
      </c>
      <c r="AR307" s="1">
        <v>24.75</v>
      </c>
      <c r="AT307" s="262">
        <f t="shared" si="25"/>
        <v>3016</v>
      </c>
      <c r="AU307" s="262">
        <f t="shared" si="25"/>
        <v>13400</v>
      </c>
      <c r="AV307" s="263">
        <f t="shared" si="26"/>
        <v>1340000</v>
      </c>
      <c r="AW307" s="263">
        <f t="shared" si="27"/>
        <v>21960</v>
      </c>
      <c r="AX307" s="268">
        <f t="shared" si="28"/>
        <v>61.020036429872498</v>
      </c>
      <c r="AY307" s="264">
        <f t="shared" si="29"/>
        <v>61.311666666666667</v>
      </c>
    </row>
    <row r="308" spans="1:51">
      <c r="A308" s="1" t="str">
        <f t="shared" si="24"/>
        <v>11290</v>
      </c>
      <c r="B308" s="1" t="s">
        <v>3308</v>
      </c>
      <c r="C308" s="255">
        <v>106</v>
      </c>
      <c r="D308" s="255">
        <v>106</v>
      </c>
      <c r="E308" s="256">
        <v>4054</v>
      </c>
      <c r="F308" s="256">
        <v>14253</v>
      </c>
      <c r="G308" s="255">
        <v>3.52</v>
      </c>
      <c r="H308" s="255">
        <v>36.840000000000003</v>
      </c>
      <c r="I308" s="255">
        <v>36.840000000000003</v>
      </c>
      <c r="J308" s="1">
        <v>776</v>
      </c>
      <c r="K308" s="1">
        <v>2642</v>
      </c>
      <c r="L308" s="1">
        <v>3.4</v>
      </c>
      <c r="M308" s="1">
        <v>80.400000000000006</v>
      </c>
      <c r="N308" s="1">
        <v>80.400000000000006</v>
      </c>
      <c r="O308" s="1">
        <v>694</v>
      </c>
      <c r="P308" s="1">
        <v>2404</v>
      </c>
      <c r="Q308" s="1">
        <v>3.46</v>
      </c>
      <c r="R308" s="1">
        <v>75.599999999999994</v>
      </c>
      <c r="S308" s="1">
        <v>75.599999999999994</v>
      </c>
      <c r="T308" s="1">
        <v>623</v>
      </c>
      <c r="U308" s="1">
        <v>2178</v>
      </c>
      <c r="V308" s="1">
        <v>3.5</v>
      </c>
      <c r="W308" s="1">
        <v>66.28</v>
      </c>
      <c r="X308" s="1">
        <v>66.28</v>
      </c>
      <c r="Y308" s="1">
        <v>729</v>
      </c>
      <c r="Z308" s="1">
        <v>2523</v>
      </c>
      <c r="AA308" s="1">
        <v>3.46</v>
      </c>
      <c r="AB308" s="1">
        <v>76.78</v>
      </c>
      <c r="AC308" s="1">
        <v>76.78</v>
      </c>
      <c r="AD308" s="1">
        <v>621</v>
      </c>
      <c r="AE308" s="1">
        <v>2282</v>
      </c>
      <c r="AF308" s="1">
        <v>3.67</v>
      </c>
      <c r="AG308" s="1">
        <v>76.89</v>
      </c>
      <c r="AH308" s="1">
        <v>76.89</v>
      </c>
      <c r="AI308" s="1">
        <v>611</v>
      </c>
      <c r="AJ308" s="1">
        <v>2224</v>
      </c>
      <c r="AK308" s="1">
        <v>3.64</v>
      </c>
      <c r="AL308" s="1">
        <v>67.680000000000007</v>
      </c>
      <c r="AM308" s="1">
        <v>67.680000000000007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T308" s="262">
        <f t="shared" si="25"/>
        <v>4054</v>
      </c>
      <c r="AU308" s="262">
        <f t="shared" si="25"/>
        <v>14253</v>
      </c>
      <c r="AV308" s="263">
        <f t="shared" si="26"/>
        <v>1425300</v>
      </c>
      <c r="AW308" s="263">
        <f t="shared" si="27"/>
        <v>19398</v>
      </c>
      <c r="AX308" s="268">
        <f t="shared" si="28"/>
        <v>73.476647077018242</v>
      </c>
      <c r="AY308" s="264">
        <f t="shared" si="29"/>
        <v>73.938333333333333</v>
      </c>
    </row>
    <row r="309" spans="1:51">
      <c r="A309" s="1" t="str">
        <f t="shared" si="24"/>
        <v>11291</v>
      </c>
      <c r="B309" s="1" t="s">
        <v>3309</v>
      </c>
      <c r="C309" s="255">
        <v>62</v>
      </c>
      <c r="D309" s="255">
        <v>62</v>
      </c>
      <c r="E309" s="256">
        <v>2453</v>
      </c>
      <c r="F309" s="256">
        <v>8734</v>
      </c>
      <c r="G309" s="255">
        <v>3.56</v>
      </c>
      <c r="H309" s="255">
        <v>38.590000000000003</v>
      </c>
      <c r="I309" s="255">
        <v>38.590000000000003</v>
      </c>
      <c r="J309" s="1">
        <v>464</v>
      </c>
      <c r="K309" s="1">
        <v>1540</v>
      </c>
      <c r="L309" s="1">
        <v>3.32</v>
      </c>
      <c r="M309" s="1">
        <v>80.12</v>
      </c>
      <c r="N309" s="1">
        <v>80.12</v>
      </c>
      <c r="O309" s="1">
        <v>418</v>
      </c>
      <c r="P309" s="1">
        <v>1357</v>
      </c>
      <c r="Q309" s="1">
        <v>3.25</v>
      </c>
      <c r="R309" s="1">
        <v>72.959999999999994</v>
      </c>
      <c r="S309" s="1">
        <v>72.959999999999994</v>
      </c>
      <c r="T309" s="1">
        <v>368</v>
      </c>
      <c r="U309" s="1">
        <v>1456</v>
      </c>
      <c r="V309" s="1">
        <v>3.96</v>
      </c>
      <c r="W309" s="1">
        <v>75.75</v>
      </c>
      <c r="X309" s="1">
        <v>75.75</v>
      </c>
      <c r="Y309" s="1">
        <v>476</v>
      </c>
      <c r="Z309" s="1">
        <v>1571</v>
      </c>
      <c r="AA309" s="1">
        <v>3.3</v>
      </c>
      <c r="AB309" s="1">
        <v>81.739999999999995</v>
      </c>
      <c r="AC309" s="1">
        <v>81.739999999999995</v>
      </c>
      <c r="AD309" s="1">
        <v>372</v>
      </c>
      <c r="AE309" s="1">
        <v>1363</v>
      </c>
      <c r="AF309" s="1">
        <v>3.66</v>
      </c>
      <c r="AG309" s="1">
        <v>78.510000000000005</v>
      </c>
      <c r="AH309" s="1">
        <v>78.510000000000005</v>
      </c>
      <c r="AI309" s="1">
        <v>355</v>
      </c>
      <c r="AJ309" s="1">
        <v>1447</v>
      </c>
      <c r="AK309" s="1">
        <v>4.08</v>
      </c>
      <c r="AL309" s="1">
        <v>75.290000000000006</v>
      </c>
      <c r="AM309" s="1">
        <v>75.290000000000006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T309" s="262">
        <f t="shared" si="25"/>
        <v>2453</v>
      </c>
      <c r="AU309" s="262">
        <f t="shared" si="25"/>
        <v>8734</v>
      </c>
      <c r="AV309" s="263">
        <f t="shared" si="26"/>
        <v>873400</v>
      </c>
      <c r="AW309" s="263">
        <f t="shared" si="27"/>
        <v>11346</v>
      </c>
      <c r="AX309" s="268">
        <f t="shared" si="28"/>
        <v>76.978670897232504</v>
      </c>
      <c r="AY309" s="264">
        <f t="shared" si="29"/>
        <v>77.394999999999996</v>
      </c>
    </row>
    <row r="310" spans="1:51">
      <c r="A310" s="1" t="str">
        <f t="shared" si="24"/>
        <v>11292</v>
      </c>
      <c r="B310" s="1" t="s">
        <v>3310</v>
      </c>
      <c r="C310" s="255">
        <v>60</v>
      </c>
      <c r="D310" s="255">
        <v>60</v>
      </c>
      <c r="E310" s="256">
        <v>3038</v>
      </c>
      <c r="F310" s="256">
        <v>10945</v>
      </c>
      <c r="G310" s="255">
        <v>3.6</v>
      </c>
      <c r="H310" s="255">
        <v>49.98</v>
      </c>
      <c r="I310" s="255">
        <v>49.98</v>
      </c>
      <c r="J310" s="1">
        <v>511</v>
      </c>
      <c r="K310" s="1">
        <v>1834</v>
      </c>
      <c r="L310" s="1">
        <v>3.59</v>
      </c>
      <c r="M310" s="1">
        <v>98.6</v>
      </c>
      <c r="N310" s="1">
        <v>98.6</v>
      </c>
      <c r="O310" s="1">
        <v>456</v>
      </c>
      <c r="P310" s="1">
        <v>1618</v>
      </c>
      <c r="Q310" s="1">
        <v>3.55</v>
      </c>
      <c r="R310" s="1">
        <v>89.89</v>
      </c>
      <c r="S310" s="1">
        <v>89.89</v>
      </c>
      <c r="T310" s="1">
        <v>463</v>
      </c>
      <c r="U310" s="1">
        <v>1746</v>
      </c>
      <c r="V310" s="1">
        <v>3.77</v>
      </c>
      <c r="W310" s="1">
        <v>93.87</v>
      </c>
      <c r="X310" s="1">
        <v>93.87</v>
      </c>
      <c r="Y310" s="1">
        <v>502</v>
      </c>
      <c r="Z310" s="1">
        <v>1891</v>
      </c>
      <c r="AA310" s="1">
        <v>3.77</v>
      </c>
      <c r="AB310" s="1">
        <v>101.67</v>
      </c>
      <c r="AC310" s="1">
        <v>101.67</v>
      </c>
      <c r="AD310" s="1">
        <v>523</v>
      </c>
      <c r="AE310" s="1">
        <v>1799</v>
      </c>
      <c r="AF310" s="1">
        <v>3.44</v>
      </c>
      <c r="AG310" s="1">
        <v>107.08</v>
      </c>
      <c r="AH310" s="1">
        <v>107.08</v>
      </c>
      <c r="AI310" s="1">
        <v>431</v>
      </c>
      <c r="AJ310" s="1">
        <v>1480</v>
      </c>
      <c r="AK310" s="1">
        <v>3.43</v>
      </c>
      <c r="AL310" s="1">
        <v>79.569999999999993</v>
      </c>
      <c r="AM310" s="1">
        <v>79.569999999999993</v>
      </c>
      <c r="AN310" s="1">
        <v>152</v>
      </c>
      <c r="AO310" s="1">
        <v>577</v>
      </c>
      <c r="AP310" s="1">
        <v>3.8</v>
      </c>
      <c r="AQ310" s="1">
        <v>32.06</v>
      </c>
      <c r="AR310" s="1">
        <v>32.06</v>
      </c>
      <c r="AT310" s="262">
        <f t="shared" si="25"/>
        <v>2886</v>
      </c>
      <c r="AU310" s="262">
        <f t="shared" si="25"/>
        <v>10368</v>
      </c>
      <c r="AV310" s="263">
        <f t="shared" si="26"/>
        <v>1036800</v>
      </c>
      <c r="AW310" s="263">
        <f t="shared" si="27"/>
        <v>10980</v>
      </c>
      <c r="AX310" s="268">
        <f t="shared" si="28"/>
        <v>94.426229508196727</v>
      </c>
      <c r="AY310" s="264">
        <f t="shared" si="29"/>
        <v>95.113333333333344</v>
      </c>
    </row>
    <row r="311" spans="1:51">
      <c r="A311" s="1" t="str">
        <f t="shared" si="24"/>
        <v>11293</v>
      </c>
      <c r="B311" s="1" t="s">
        <v>3311</v>
      </c>
      <c r="C311" s="255">
        <v>68</v>
      </c>
      <c r="D311" s="255">
        <v>68</v>
      </c>
      <c r="E311" s="256">
        <v>2361</v>
      </c>
      <c r="F311" s="256">
        <v>7167</v>
      </c>
      <c r="G311" s="255">
        <v>3.04</v>
      </c>
      <c r="H311" s="255">
        <v>28.88</v>
      </c>
      <c r="I311" s="255">
        <v>28.88</v>
      </c>
      <c r="J311" s="1">
        <v>363</v>
      </c>
      <c r="K311" s="1">
        <v>1078</v>
      </c>
      <c r="L311" s="1">
        <v>2.97</v>
      </c>
      <c r="M311" s="1">
        <v>51.14</v>
      </c>
      <c r="N311" s="1">
        <v>51.14</v>
      </c>
      <c r="O311" s="1">
        <v>405</v>
      </c>
      <c r="P311" s="1">
        <v>1363</v>
      </c>
      <c r="Q311" s="1">
        <v>3.37</v>
      </c>
      <c r="R311" s="1">
        <v>66.81</v>
      </c>
      <c r="S311" s="1">
        <v>66.81</v>
      </c>
      <c r="T311" s="1">
        <v>384</v>
      </c>
      <c r="U311" s="1">
        <v>1075</v>
      </c>
      <c r="V311" s="1">
        <v>2.8</v>
      </c>
      <c r="W311" s="1">
        <v>51</v>
      </c>
      <c r="X311" s="1">
        <v>51</v>
      </c>
      <c r="Y311" s="1">
        <v>438</v>
      </c>
      <c r="Z311" s="1">
        <v>1376</v>
      </c>
      <c r="AA311" s="1">
        <v>3.14</v>
      </c>
      <c r="AB311" s="1">
        <v>65.28</v>
      </c>
      <c r="AC311" s="1">
        <v>65.28</v>
      </c>
      <c r="AD311" s="1">
        <v>367</v>
      </c>
      <c r="AE311" s="1">
        <v>1124</v>
      </c>
      <c r="AF311" s="1">
        <v>3.06</v>
      </c>
      <c r="AG311" s="1">
        <v>59.03</v>
      </c>
      <c r="AH311" s="1">
        <v>59.03</v>
      </c>
      <c r="AI311" s="1">
        <v>312</v>
      </c>
      <c r="AJ311" s="1">
        <v>875</v>
      </c>
      <c r="AK311" s="1">
        <v>2.8</v>
      </c>
      <c r="AL311" s="1">
        <v>41.51</v>
      </c>
      <c r="AM311" s="1">
        <v>41.51</v>
      </c>
      <c r="AN311" s="1">
        <v>92</v>
      </c>
      <c r="AO311" s="1">
        <v>276</v>
      </c>
      <c r="AP311" s="1">
        <v>3</v>
      </c>
      <c r="AQ311" s="1">
        <v>13.53</v>
      </c>
      <c r="AR311" s="1">
        <v>13.53</v>
      </c>
      <c r="AT311" s="262">
        <f t="shared" si="25"/>
        <v>2269</v>
      </c>
      <c r="AU311" s="262">
        <f t="shared" si="25"/>
        <v>6891</v>
      </c>
      <c r="AV311" s="263">
        <f t="shared" si="26"/>
        <v>689100</v>
      </c>
      <c r="AW311" s="263">
        <f t="shared" si="27"/>
        <v>12444</v>
      </c>
      <c r="AX311" s="268">
        <f t="shared" si="28"/>
        <v>55.376084860173577</v>
      </c>
      <c r="AY311" s="264">
        <f t="shared" si="29"/>
        <v>55.794999999999995</v>
      </c>
    </row>
    <row r="312" spans="1:51">
      <c r="A312" s="1" t="str">
        <f t="shared" si="24"/>
        <v>11294</v>
      </c>
      <c r="B312" s="1" t="s">
        <v>3312</v>
      </c>
      <c r="C312" s="255">
        <v>60</v>
      </c>
      <c r="D312" s="255">
        <v>60</v>
      </c>
      <c r="E312" s="256">
        <v>1857</v>
      </c>
      <c r="F312" s="256">
        <v>6819</v>
      </c>
      <c r="G312" s="255">
        <v>3.67</v>
      </c>
      <c r="H312" s="255">
        <v>31.14</v>
      </c>
      <c r="I312" s="255">
        <v>31.14</v>
      </c>
      <c r="J312" s="1">
        <v>341</v>
      </c>
      <c r="K312" s="1">
        <v>1217</v>
      </c>
      <c r="L312" s="1">
        <v>3.57</v>
      </c>
      <c r="M312" s="1">
        <v>65.430000000000007</v>
      </c>
      <c r="N312" s="1">
        <v>65.430000000000007</v>
      </c>
      <c r="O312" s="1">
        <v>296</v>
      </c>
      <c r="P312" s="1">
        <v>1050</v>
      </c>
      <c r="Q312" s="1">
        <v>3.55</v>
      </c>
      <c r="R312" s="1">
        <v>58.33</v>
      </c>
      <c r="S312" s="1">
        <v>58.33</v>
      </c>
      <c r="T312" s="1">
        <v>342</v>
      </c>
      <c r="U312" s="1">
        <v>1212</v>
      </c>
      <c r="V312" s="1">
        <v>3.54</v>
      </c>
      <c r="W312" s="1">
        <v>65.16</v>
      </c>
      <c r="X312" s="1">
        <v>65.16</v>
      </c>
      <c r="Y312" s="1">
        <v>354</v>
      </c>
      <c r="Z312" s="1">
        <v>1249</v>
      </c>
      <c r="AA312" s="1">
        <v>3.53</v>
      </c>
      <c r="AB312" s="1">
        <v>67.150000000000006</v>
      </c>
      <c r="AC312" s="1">
        <v>67.150000000000006</v>
      </c>
      <c r="AD312" s="1">
        <v>289</v>
      </c>
      <c r="AE312" s="1">
        <v>1037</v>
      </c>
      <c r="AF312" s="1">
        <v>3.59</v>
      </c>
      <c r="AG312" s="1">
        <v>61.73</v>
      </c>
      <c r="AH312" s="1">
        <v>61.73</v>
      </c>
      <c r="AI312" s="1">
        <v>235</v>
      </c>
      <c r="AJ312" s="1">
        <v>1054</v>
      </c>
      <c r="AK312" s="1">
        <v>4.49</v>
      </c>
      <c r="AL312" s="1">
        <v>56.67</v>
      </c>
      <c r="AM312" s="1">
        <v>56.67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T312" s="262">
        <f t="shared" si="25"/>
        <v>1857</v>
      </c>
      <c r="AU312" s="262">
        <f t="shared" si="25"/>
        <v>6819</v>
      </c>
      <c r="AV312" s="263">
        <f t="shared" si="26"/>
        <v>681900</v>
      </c>
      <c r="AW312" s="263">
        <f t="shared" si="27"/>
        <v>10980</v>
      </c>
      <c r="AX312" s="268">
        <f t="shared" si="28"/>
        <v>62.103825136612024</v>
      </c>
      <c r="AY312" s="264">
        <f t="shared" si="29"/>
        <v>62.411666666666683</v>
      </c>
    </row>
    <row r="313" spans="1:51">
      <c r="A313" s="1" t="str">
        <f t="shared" si="24"/>
        <v>11295</v>
      </c>
      <c r="B313" s="1" t="s">
        <v>3313</v>
      </c>
      <c r="C313" s="255">
        <v>144</v>
      </c>
      <c r="D313" s="255">
        <v>144</v>
      </c>
      <c r="E313" s="256">
        <v>4969</v>
      </c>
      <c r="F313" s="256">
        <v>21159</v>
      </c>
      <c r="G313" s="255">
        <v>4.26</v>
      </c>
      <c r="H313" s="255">
        <v>40.26</v>
      </c>
      <c r="I313" s="255">
        <v>40.26</v>
      </c>
      <c r="J313" s="1">
        <v>930</v>
      </c>
      <c r="K313" s="1">
        <v>3710</v>
      </c>
      <c r="L313" s="1">
        <v>3.99</v>
      </c>
      <c r="M313" s="1">
        <v>83.11</v>
      </c>
      <c r="N313" s="1">
        <v>83.11</v>
      </c>
      <c r="O313" s="1">
        <v>827</v>
      </c>
      <c r="P313" s="1">
        <v>3420</v>
      </c>
      <c r="Q313" s="1">
        <v>4.1399999999999997</v>
      </c>
      <c r="R313" s="1">
        <v>79.17</v>
      </c>
      <c r="S313" s="1">
        <v>79.17</v>
      </c>
      <c r="T313" s="1">
        <v>844</v>
      </c>
      <c r="U313" s="1">
        <v>3536</v>
      </c>
      <c r="V313" s="1">
        <v>4.1900000000000004</v>
      </c>
      <c r="W313" s="1">
        <v>79.209999999999994</v>
      </c>
      <c r="X313" s="1">
        <v>79.209999999999994</v>
      </c>
      <c r="Y313" s="1">
        <v>847</v>
      </c>
      <c r="Z313" s="1">
        <v>3477</v>
      </c>
      <c r="AA313" s="1">
        <v>4.1100000000000003</v>
      </c>
      <c r="AB313" s="1">
        <v>77.89</v>
      </c>
      <c r="AC313" s="1">
        <v>77.89</v>
      </c>
      <c r="AD313" s="1">
        <v>779</v>
      </c>
      <c r="AE313" s="1">
        <v>3501</v>
      </c>
      <c r="AF313" s="1">
        <v>4.49</v>
      </c>
      <c r="AG313" s="1">
        <v>86.83</v>
      </c>
      <c r="AH313" s="1">
        <v>86.83</v>
      </c>
      <c r="AI313" s="1">
        <v>734</v>
      </c>
      <c r="AJ313" s="1">
        <v>3473</v>
      </c>
      <c r="AK313" s="1">
        <v>4.7300000000000004</v>
      </c>
      <c r="AL313" s="1">
        <v>77.8</v>
      </c>
      <c r="AM313" s="1">
        <v>77.8</v>
      </c>
      <c r="AN313" s="1">
        <v>8</v>
      </c>
      <c r="AO313" s="1">
        <v>42</v>
      </c>
      <c r="AP313" s="1">
        <v>5.25</v>
      </c>
      <c r="AQ313" s="1">
        <v>0.97</v>
      </c>
      <c r="AR313" s="1">
        <v>0.97</v>
      </c>
      <c r="AT313" s="262">
        <f t="shared" si="25"/>
        <v>4961</v>
      </c>
      <c r="AU313" s="262">
        <f t="shared" si="25"/>
        <v>21117</v>
      </c>
      <c r="AV313" s="263">
        <f t="shared" si="26"/>
        <v>2111700</v>
      </c>
      <c r="AW313" s="263">
        <f t="shared" si="27"/>
        <v>26352</v>
      </c>
      <c r="AX313" s="268">
        <f t="shared" si="28"/>
        <v>80.134335154826957</v>
      </c>
      <c r="AY313" s="264">
        <f t="shared" si="29"/>
        <v>80.668333333333337</v>
      </c>
    </row>
    <row r="314" spans="1:51">
      <c r="A314" s="1" t="str">
        <f t="shared" si="24"/>
        <v>11296</v>
      </c>
      <c r="B314" s="1" t="s">
        <v>3314</v>
      </c>
      <c r="C314" s="255">
        <v>60</v>
      </c>
      <c r="D314" s="255">
        <v>60</v>
      </c>
      <c r="E314" s="256">
        <v>1936</v>
      </c>
      <c r="F314" s="256">
        <v>6913</v>
      </c>
      <c r="G314" s="255">
        <v>3.57</v>
      </c>
      <c r="H314" s="255">
        <v>31.57</v>
      </c>
      <c r="I314" s="255">
        <v>31.57</v>
      </c>
      <c r="J314" s="1">
        <v>327</v>
      </c>
      <c r="K314" s="1">
        <v>1145</v>
      </c>
      <c r="L314" s="1">
        <v>3.5</v>
      </c>
      <c r="M314" s="1">
        <v>61.56</v>
      </c>
      <c r="N314" s="1">
        <v>61.56</v>
      </c>
      <c r="O314" s="1">
        <v>303</v>
      </c>
      <c r="P314" s="1">
        <v>1045</v>
      </c>
      <c r="Q314" s="1">
        <v>3.45</v>
      </c>
      <c r="R314" s="1">
        <v>58.06</v>
      </c>
      <c r="S314" s="1">
        <v>58.06</v>
      </c>
      <c r="T314" s="1">
        <v>289</v>
      </c>
      <c r="U314" s="1">
        <v>1027</v>
      </c>
      <c r="V314" s="1">
        <v>3.55</v>
      </c>
      <c r="W314" s="1">
        <v>55.22</v>
      </c>
      <c r="X314" s="1">
        <v>55.22</v>
      </c>
      <c r="Y314" s="1">
        <v>343</v>
      </c>
      <c r="Z314" s="1">
        <v>1179</v>
      </c>
      <c r="AA314" s="1">
        <v>3.44</v>
      </c>
      <c r="AB314" s="1">
        <v>63.39</v>
      </c>
      <c r="AC314" s="1">
        <v>63.39</v>
      </c>
      <c r="AD314" s="1">
        <v>303</v>
      </c>
      <c r="AE314" s="1">
        <v>1058</v>
      </c>
      <c r="AF314" s="1">
        <v>3.49</v>
      </c>
      <c r="AG314" s="1">
        <v>62.98</v>
      </c>
      <c r="AH314" s="1">
        <v>62.98</v>
      </c>
      <c r="AI314" s="1">
        <v>260</v>
      </c>
      <c r="AJ314" s="1">
        <v>942</v>
      </c>
      <c r="AK314" s="1">
        <v>3.62</v>
      </c>
      <c r="AL314" s="1">
        <v>50.65</v>
      </c>
      <c r="AM314" s="1">
        <v>50.65</v>
      </c>
      <c r="AN314" s="1">
        <v>111</v>
      </c>
      <c r="AO314" s="1">
        <v>517</v>
      </c>
      <c r="AP314" s="1">
        <v>4.66</v>
      </c>
      <c r="AQ314" s="1">
        <v>28.72</v>
      </c>
      <c r="AR314" s="1">
        <v>28.72</v>
      </c>
      <c r="AT314" s="262">
        <f t="shared" si="25"/>
        <v>1825</v>
      </c>
      <c r="AU314" s="262">
        <f t="shared" si="25"/>
        <v>6396</v>
      </c>
      <c r="AV314" s="263">
        <f t="shared" si="26"/>
        <v>639600</v>
      </c>
      <c r="AW314" s="263">
        <f t="shared" si="27"/>
        <v>10980</v>
      </c>
      <c r="AX314" s="268">
        <f t="shared" si="28"/>
        <v>58.251366120218577</v>
      </c>
      <c r="AY314" s="264">
        <f t="shared" si="29"/>
        <v>58.643333333333338</v>
      </c>
    </row>
    <row r="315" spans="1:51">
      <c r="A315" s="1" t="str">
        <f t="shared" si="24"/>
        <v>10679</v>
      </c>
      <c r="B315" s="1" t="s">
        <v>3315</v>
      </c>
      <c r="C315" s="255">
        <v>860</v>
      </c>
      <c r="D315" s="255">
        <v>860</v>
      </c>
      <c r="E315" s="256">
        <v>19840</v>
      </c>
      <c r="F315" s="256">
        <v>94935</v>
      </c>
      <c r="G315" s="255">
        <v>4.79</v>
      </c>
      <c r="H315" s="255">
        <v>30.24</v>
      </c>
      <c r="I315" s="255">
        <v>30.24</v>
      </c>
      <c r="J315" s="1">
        <v>1152</v>
      </c>
      <c r="K315" s="1">
        <v>5497</v>
      </c>
      <c r="L315" s="1">
        <v>4.7699999999999996</v>
      </c>
      <c r="M315" s="1">
        <v>20.62</v>
      </c>
      <c r="N315" s="1">
        <v>20.62</v>
      </c>
      <c r="O315" s="1">
        <v>4581</v>
      </c>
      <c r="P315" s="1">
        <v>22142</v>
      </c>
      <c r="Q315" s="1">
        <v>4.83</v>
      </c>
      <c r="R315" s="1">
        <v>85.82</v>
      </c>
      <c r="S315" s="1">
        <v>85.82</v>
      </c>
      <c r="T315" s="1">
        <v>4811</v>
      </c>
      <c r="U315" s="1">
        <v>22689</v>
      </c>
      <c r="V315" s="1">
        <v>4.72</v>
      </c>
      <c r="W315" s="1">
        <v>85.11</v>
      </c>
      <c r="X315" s="1">
        <v>85.11</v>
      </c>
      <c r="Y315" s="1">
        <v>4833</v>
      </c>
      <c r="Z315" s="1">
        <v>22980</v>
      </c>
      <c r="AA315" s="1">
        <v>4.75</v>
      </c>
      <c r="AB315" s="1">
        <v>86.2</v>
      </c>
      <c r="AC315" s="1">
        <v>86.2</v>
      </c>
      <c r="AD315" s="1">
        <v>4463</v>
      </c>
      <c r="AE315" s="1">
        <v>21627</v>
      </c>
      <c r="AF315" s="1">
        <v>4.8499999999999996</v>
      </c>
      <c r="AG315" s="1">
        <v>89.81</v>
      </c>
      <c r="AH315" s="1">
        <v>89.81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T315" s="262">
        <f t="shared" si="25"/>
        <v>19840</v>
      </c>
      <c r="AU315" s="262">
        <f t="shared" si="25"/>
        <v>94935</v>
      </c>
      <c r="AV315" s="263">
        <f t="shared" si="26"/>
        <v>9493500</v>
      </c>
      <c r="AW315" s="263">
        <f t="shared" si="27"/>
        <v>157380</v>
      </c>
      <c r="AX315" s="268">
        <f t="shared" si="28"/>
        <v>60.322150209683571</v>
      </c>
      <c r="AY315" s="264">
        <f t="shared" si="29"/>
        <v>61.26</v>
      </c>
    </row>
    <row r="316" spans="1:51">
      <c r="A316" s="1" t="str">
        <f t="shared" si="24"/>
        <v>11297</v>
      </c>
      <c r="B316" s="1" t="s">
        <v>3316</v>
      </c>
      <c r="C316" s="255">
        <v>98</v>
      </c>
      <c r="D316" s="255">
        <v>98</v>
      </c>
      <c r="E316" s="256">
        <v>3622</v>
      </c>
      <c r="F316" s="256">
        <v>10845</v>
      </c>
      <c r="G316" s="255">
        <v>2.99</v>
      </c>
      <c r="H316" s="255">
        <v>30.32</v>
      </c>
      <c r="I316" s="255">
        <v>30.32</v>
      </c>
      <c r="J316" s="1">
        <v>776</v>
      </c>
      <c r="K316" s="1">
        <v>2298</v>
      </c>
      <c r="L316" s="1">
        <v>2.96</v>
      </c>
      <c r="M316" s="1">
        <v>75.64</v>
      </c>
      <c r="N316" s="1">
        <v>75.64</v>
      </c>
      <c r="O316" s="1">
        <v>693</v>
      </c>
      <c r="P316" s="1">
        <v>1980</v>
      </c>
      <c r="Q316" s="1">
        <v>2.86</v>
      </c>
      <c r="R316" s="1">
        <v>67.349999999999994</v>
      </c>
      <c r="S316" s="1">
        <v>67.349999999999994</v>
      </c>
      <c r="T316" s="1">
        <v>742</v>
      </c>
      <c r="U316" s="1">
        <v>2327</v>
      </c>
      <c r="V316" s="1">
        <v>3.14</v>
      </c>
      <c r="W316" s="1">
        <v>76.599999999999994</v>
      </c>
      <c r="X316" s="1">
        <v>76.599999999999994</v>
      </c>
      <c r="Y316" s="1">
        <v>762</v>
      </c>
      <c r="Z316" s="1">
        <v>2343</v>
      </c>
      <c r="AA316" s="1">
        <v>3.07</v>
      </c>
      <c r="AB316" s="1">
        <v>77.12</v>
      </c>
      <c r="AC316" s="1">
        <v>77.12</v>
      </c>
      <c r="AD316" s="1">
        <v>649</v>
      </c>
      <c r="AE316" s="1">
        <v>1897</v>
      </c>
      <c r="AF316" s="1">
        <v>2.92</v>
      </c>
      <c r="AG316" s="1">
        <v>69.13</v>
      </c>
      <c r="AH316" s="1">
        <v>69.13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T316" s="262">
        <f t="shared" si="25"/>
        <v>3622</v>
      </c>
      <c r="AU316" s="262">
        <f t="shared" si="25"/>
        <v>10845</v>
      </c>
      <c r="AV316" s="263">
        <f t="shared" si="26"/>
        <v>1084500</v>
      </c>
      <c r="AW316" s="263">
        <f t="shared" si="27"/>
        <v>17934</v>
      </c>
      <c r="AX316" s="268">
        <f t="shared" si="28"/>
        <v>60.471729675476745</v>
      </c>
      <c r="AY316" s="264">
        <f t="shared" si="29"/>
        <v>60.973333333333336</v>
      </c>
    </row>
    <row r="317" spans="1:51">
      <c r="A317" s="1" t="str">
        <f t="shared" si="24"/>
        <v>11298</v>
      </c>
      <c r="B317" s="1" t="s">
        <v>3317</v>
      </c>
      <c r="C317" s="255">
        <v>50</v>
      </c>
      <c r="D317" s="255">
        <v>50</v>
      </c>
      <c r="E317" s="256">
        <v>2371</v>
      </c>
      <c r="F317" s="256">
        <v>7104</v>
      </c>
      <c r="G317" s="255">
        <v>3</v>
      </c>
      <c r="H317" s="255">
        <v>38.93</v>
      </c>
      <c r="I317" s="255">
        <v>38.93</v>
      </c>
      <c r="J317" s="1">
        <v>490</v>
      </c>
      <c r="K317" s="1">
        <v>1495</v>
      </c>
      <c r="L317" s="1">
        <v>3.05</v>
      </c>
      <c r="M317" s="1">
        <v>96.45</v>
      </c>
      <c r="N317" s="1">
        <v>96.45</v>
      </c>
      <c r="O317" s="1">
        <v>402</v>
      </c>
      <c r="P317" s="1">
        <v>1208</v>
      </c>
      <c r="Q317" s="1">
        <v>3</v>
      </c>
      <c r="R317" s="1">
        <v>80.53</v>
      </c>
      <c r="S317" s="1">
        <v>80.53</v>
      </c>
      <c r="T317" s="1">
        <v>405</v>
      </c>
      <c r="U317" s="1">
        <v>1244</v>
      </c>
      <c r="V317" s="1">
        <v>3.07</v>
      </c>
      <c r="W317" s="1">
        <v>80.260000000000005</v>
      </c>
      <c r="X317" s="1">
        <v>80.260000000000005</v>
      </c>
      <c r="Y317" s="1">
        <v>393</v>
      </c>
      <c r="Z317" s="1">
        <v>1204</v>
      </c>
      <c r="AA317" s="1">
        <v>3.06</v>
      </c>
      <c r="AB317" s="1">
        <v>77.680000000000007</v>
      </c>
      <c r="AC317" s="1">
        <v>77.680000000000007</v>
      </c>
      <c r="AD317" s="1">
        <v>357</v>
      </c>
      <c r="AE317" s="1">
        <v>983</v>
      </c>
      <c r="AF317" s="1">
        <v>2.75</v>
      </c>
      <c r="AG317" s="1">
        <v>70.209999999999994</v>
      </c>
      <c r="AH317" s="1">
        <v>70.209999999999994</v>
      </c>
      <c r="AI317" s="1">
        <v>324</v>
      </c>
      <c r="AJ317" s="1">
        <v>970</v>
      </c>
      <c r="AK317" s="1">
        <v>2.99</v>
      </c>
      <c r="AL317" s="1">
        <v>62.58</v>
      </c>
      <c r="AM317" s="1">
        <v>62.58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T317" s="262">
        <f t="shared" si="25"/>
        <v>2371</v>
      </c>
      <c r="AU317" s="262">
        <f t="shared" si="25"/>
        <v>7104</v>
      </c>
      <c r="AV317" s="263">
        <f t="shared" si="26"/>
        <v>710400</v>
      </c>
      <c r="AW317" s="263">
        <f t="shared" si="27"/>
        <v>9150</v>
      </c>
      <c r="AX317" s="268">
        <f t="shared" si="28"/>
        <v>77.639344262295083</v>
      </c>
      <c r="AY317" s="264">
        <f t="shared" si="29"/>
        <v>77.951666666666668</v>
      </c>
    </row>
    <row r="318" spans="1:51">
      <c r="A318" s="1" t="str">
        <f t="shared" si="24"/>
        <v>11299</v>
      </c>
      <c r="B318" s="1" t="s">
        <v>3318</v>
      </c>
      <c r="C318" s="255">
        <v>58</v>
      </c>
      <c r="D318" s="255">
        <v>58</v>
      </c>
      <c r="E318" s="256">
        <v>2004</v>
      </c>
      <c r="F318" s="256">
        <v>6156</v>
      </c>
      <c r="G318" s="255">
        <v>3.07</v>
      </c>
      <c r="H318" s="255">
        <v>29.08</v>
      </c>
      <c r="I318" s="255">
        <v>29.08</v>
      </c>
      <c r="J318" s="1">
        <v>414</v>
      </c>
      <c r="K318" s="1">
        <v>1304</v>
      </c>
      <c r="L318" s="1">
        <v>3.15</v>
      </c>
      <c r="M318" s="1">
        <v>72.53</v>
      </c>
      <c r="N318" s="1">
        <v>72.53</v>
      </c>
      <c r="O318" s="1">
        <v>340</v>
      </c>
      <c r="P318" s="1">
        <v>1154</v>
      </c>
      <c r="Q318" s="1">
        <v>3.39</v>
      </c>
      <c r="R318" s="1">
        <v>66.319999999999993</v>
      </c>
      <c r="S318" s="1">
        <v>66.319999999999993</v>
      </c>
      <c r="T318" s="1">
        <v>357</v>
      </c>
      <c r="U318" s="1">
        <v>978</v>
      </c>
      <c r="V318" s="1">
        <v>2.74</v>
      </c>
      <c r="W318" s="1">
        <v>54.39</v>
      </c>
      <c r="X318" s="1">
        <v>54.39</v>
      </c>
      <c r="Y318" s="1">
        <v>334</v>
      </c>
      <c r="Z318" s="1">
        <v>1043</v>
      </c>
      <c r="AA318" s="1">
        <v>3.12</v>
      </c>
      <c r="AB318" s="1">
        <v>58.01</v>
      </c>
      <c r="AC318" s="1">
        <v>58.01</v>
      </c>
      <c r="AD318" s="1">
        <v>334</v>
      </c>
      <c r="AE318" s="1">
        <v>1049</v>
      </c>
      <c r="AF318" s="1">
        <v>3.14</v>
      </c>
      <c r="AG318" s="1">
        <v>64.59</v>
      </c>
      <c r="AH318" s="1">
        <v>64.59</v>
      </c>
      <c r="AI318" s="1">
        <v>166</v>
      </c>
      <c r="AJ318" s="1">
        <v>517</v>
      </c>
      <c r="AK318" s="1">
        <v>3.11</v>
      </c>
      <c r="AL318" s="1">
        <v>28.75</v>
      </c>
      <c r="AM318" s="1">
        <v>28.75</v>
      </c>
      <c r="AN318" s="1">
        <v>59</v>
      </c>
      <c r="AO318" s="1">
        <v>111</v>
      </c>
      <c r="AP318" s="1">
        <v>1.88</v>
      </c>
      <c r="AQ318" s="1">
        <v>6.38</v>
      </c>
      <c r="AR318" s="1">
        <v>6.38</v>
      </c>
      <c r="AT318" s="262">
        <f t="shared" si="25"/>
        <v>1945</v>
      </c>
      <c r="AU318" s="262">
        <f t="shared" si="25"/>
        <v>6045</v>
      </c>
      <c r="AV318" s="263">
        <f t="shared" si="26"/>
        <v>604500</v>
      </c>
      <c r="AW318" s="263">
        <f t="shared" si="27"/>
        <v>10614</v>
      </c>
      <c r="AX318" s="268">
        <f t="shared" si="28"/>
        <v>56.953080836630868</v>
      </c>
      <c r="AY318" s="264">
        <f t="shared" si="29"/>
        <v>57.431666666666672</v>
      </c>
    </row>
    <row r="319" spans="1:51">
      <c r="A319" s="1" t="str">
        <f t="shared" si="24"/>
        <v>11300</v>
      </c>
      <c r="B319" s="1" t="s">
        <v>3319</v>
      </c>
      <c r="C319" s="255">
        <v>38</v>
      </c>
      <c r="D319" s="255">
        <v>38</v>
      </c>
      <c r="E319" s="256">
        <v>1368</v>
      </c>
      <c r="F319" s="256">
        <v>4551</v>
      </c>
      <c r="G319" s="255">
        <v>3.33</v>
      </c>
      <c r="H319" s="255">
        <v>32.81</v>
      </c>
      <c r="I319" s="255">
        <v>32.81</v>
      </c>
      <c r="J319" s="1">
        <v>238</v>
      </c>
      <c r="K319" s="1">
        <v>914</v>
      </c>
      <c r="L319" s="1">
        <v>3.84</v>
      </c>
      <c r="M319" s="1">
        <v>77.59</v>
      </c>
      <c r="N319" s="1">
        <v>77.59</v>
      </c>
      <c r="O319" s="1">
        <v>243</v>
      </c>
      <c r="P319" s="1">
        <v>773</v>
      </c>
      <c r="Q319" s="1">
        <v>3.18</v>
      </c>
      <c r="R319" s="1">
        <v>67.81</v>
      </c>
      <c r="S319" s="1">
        <v>67.81</v>
      </c>
      <c r="T319" s="1">
        <v>240</v>
      </c>
      <c r="U319" s="1">
        <v>772</v>
      </c>
      <c r="V319" s="1">
        <v>3.22</v>
      </c>
      <c r="W319" s="1">
        <v>65.53</v>
      </c>
      <c r="X319" s="1">
        <v>65.53</v>
      </c>
      <c r="Y319" s="1">
        <v>232</v>
      </c>
      <c r="Z319" s="1">
        <v>800</v>
      </c>
      <c r="AA319" s="1">
        <v>3.45</v>
      </c>
      <c r="AB319" s="1">
        <v>67.91</v>
      </c>
      <c r="AC319" s="1">
        <v>67.91</v>
      </c>
      <c r="AD319" s="1">
        <v>206</v>
      </c>
      <c r="AE319" s="1">
        <v>613</v>
      </c>
      <c r="AF319" s="1">
        <v>2.98</v>
      </c>
      <c r="AG319" s="1">
        <v>57.61</v>
      </c>
      <c r="AH319" s="1">
        <v>57.61</v>
      </c>
      <c r="AI319" s="1">
        <v>151</v>
      </c>
      <c r="AJ319" s="1">
        <v>479</v>
      </c>
      <c r="AK319" s="1">
        <v>3.17</v>
      </c>
      <c r="AL319" s="1">
        <v>40.659999999999997</v>
      </c>
      <c r="AM319" s="1">
        <v>40.659999999999997</v>
      </c>
      <c r="AN319" s="1">
        <v>58</v>
      </c>
      <c r="AO319" s="1">
        <v>200</v>
      </c>
      <c r="AP319" s="1">
        <v>3.45</v>
      </c>
      <c r="AQ319" s="1">
        <v>17.54</v>
      </c>
      <c r="AR319" s="1">
        <v>17.54</v>
      </c>
      <c r="AT319" s="262">
        <f t="shared" si="25"/>
        <v>1310</v>
      </c>
      <c r="AU319" s="262">
        <f t="shared" si="25"/>
        <v>4351</v>
      </c>
      <c r="AV319" s="263">
        <f t="shared" si="26"/>
        <v>435100</v>
      </c>
      <c r="AW319" s="263">
        <f t="shared" si="27"/>
        <v>6954</v>
      </c>
      <c r="AX319" s="268">
        <f t="shared" si="28"/>
        <v>62.568306010928964</v>
      </c>
      <c r="AY319" s="264">
        <f t="shared" si="29"/>
        <v>62.851666666666667</v>
      </c>
    </row>
    <row r="320" spans="1:51">
      <c r="A320" s="1" t="str">
        <f t="shared" si="24"/>
        <v>11301</v>
      </c>
      <c r="B320" s="1" t="s">
        <v>3320</v>
      </c>
      <c r="C320" s="255">
        <v>79</v>
      </c>
      <c r="D320" s="255">
        <v>79</v>
      </c>
      <c r="E320" s="256">
        <v>1614</v>
      </c>
      <c r="F320" s="256">
        <v>4698</v>
      </c>
      <c r="G320" s="255">
        <v>2.91</v>
      </c>
      <c r="H320" s="255">
        <v>16.29</v>
      </c>
      <c r="I320" s="255">
        <v>16.29</v>
      </c>
      <c r="J320" s="1">
        <v>366</v>
      </c>
      <c r="K320" s="1">
        <v>988</v>
      </c>
      <c r="L320" s="1">
        <v>2.7</v>
      </c>
      <c r="M320" s="1">
        <v>40.340000000000003</v>
      </c>
      <c r="N320" s="1">
        <v>40.340000000000003</v>
      </c>
      <c r="O320" s="1">
        <v>307</v>
      </c>
      <c r="P320" s="1">
        <v>817</v>
      </c>
      <c r="Q320" s="1">
        <v>2.66</v>
      </c>
      <c r="R320" s="1">
        <v>34.47</v>
      </c>
      <c r="S320" s="1">
        <v>34.47</v>
      </c>
      <c r="T320" s="1">
        <v>335</v>
      </c>
      <c r="U320" s="1">
        <v>984</v>
      </c>
      <c r="V320" s="1">
        <v>2.94</v>
      </c>
      <c r="W320" s="1">
        <v>40.18</v>
      </c>
      <c r="X320" s="1">
        <v>40.18</v>
      </c>
      <c r="Y320" s="1">
        <v>292</v>
      </c>
      <c r="Z320" s="1">
        <v>806</v>
      </c>
      <c r="AA320" s="1">
        <v>2.76</v>
      </c>
      <c r="AB320" s="1">
        <v>32.909999999999997</v>
      </c>
      <c r="AC320" s="1">
        <v>32.909999999999997</v>
      </c>
      <c r="AD320" s="1">
        <v>314</v>
      </c>
      <c r="AE320" s="1">
        <v>1103</v>
      </c>
      <c r="AF320" s="1">
        <v>3.51</v>
      </c>
      <c r="AG320" s="1">
        <v>49.86</v>
      </c>
      <c r="AH320" s="1">
        <v>49.86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T320" s="262">
        <f t="shared" si="25"/>
        <v>1614</v>
      </c>
      <c r="AU320" s="262">
        <f t="shared" si="25"/>
        <v>4698</v>
      </c>
      <c r="AV320" s="263">
        <f t="shared" si="26"/>
        <v>469800</v>
      </c>
      <c r="AW320" s="263">
        <f t="shared" si="27"/>
        <v>14457</v>
      </c>
      <c r="AX320" s="268">
        <f t="shared" si="28"/>
        <v>32.496368541191117</v>
      </c>
      <c r="AY320" s="264">
        <f t="shared" si="29"/>
        <v>32.96</v>
      </c>
    </row>
    <row r="321" spans="1:51">
      <c r="A321" s="1" t="str">
        <f t="shared" si="24"/>
        <v>11302</v>
      </c>
      <c r="B321" s="1" t="s">
        <v>3321</v>
      </c>
      <c r="C321" s="255">
        <v>130</v>
      </c>
      <c r="D321" s="255">
        <v>130</v>
      </c>
      <c r="E321" s="256">
        <v>5766</v>
      </c>
      <c r="F321" s="256">
        <v>22132</v>
      </c>
      <c r="G321" s="255">
        <v>3.84</v>
      </c>
      <c r="H321" s="255">
        <v>46.64</v>
      </c>
      <c r="I321" s="255">
        <v>46.64</v>
      </c>
      <c r="J321" s="1">
        <v>1327</v>
      </c>
      <c r="K321" s="1">
        <v>5299</v>
      </c>
      <c r="L321" s="1">
        <v>3.99</v>
      </c>
      <c r="M321" s="1">
        <v>131.49</v>
      </c>
      <c r="N321" s="1">
        <v>131.49</v>
      </c>
      <c r="O321" s="1">
        <v>1200</v>
      </c>
      <c r="P321" s="1">
        <v>4212</v>
      </c>
      <c r="Q321" s="1">
        <v>3.51</v>
      </c>
      <c r="R321" s="1">
        <v>108</v>
      </c>
      <c r="S321" s="1">
        <v>108</v>
      </c>
      <c r="T321" s="1">
        <v>1122</v>
      </c>
      <c r="U321" s="1">
        <v>4451</v>
      </c>
      <c r="V321" s="1">
        <v>3.97</v>
      </c>
      <c r="W321" s="1">
        <v>110.45</v>
      </c>
      <c r="X321" s="1">
        <v>110.45</v>
      </c>
      <c r="Y321" s="1">
        <v>1091</v>
      </c>
      <c r="Z321" s="1">
        <v>4079</v>
      </c>
      <c r="AA321" s="1">
        <v>3.74</v>
      </c>
      <c r="AB321" s="1">
        <v>101.22</v>
      </c>
      <c r="AC321" s="1">
        <v>101.22</v>
      </c>
      <c r="AD321" s="1">
        <v>1026</v>
      </c>
      <c r="AE321" s="1">
        <v>4091</v>
      </c>
      <c r="AF321" s="1">
        <v>3.99</v>
      </c>
      <c r="AG321" s="1">
        <v>112.39</v>
      </c>
      <c r="AH321" s="1">
        <v>112.39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T321" s="262">
        <f t="shared" si="25"/>
        <v>5766</v>
      </c>
      <c r="AU321" s="262">
        <f t="shared" si="25"/>
        <v>22132</v>
      </c>
      <c r="AV321" s="263">
        <f t="shared" si="26"/>
        <v>2213200</v>
      </c>
      <c r="AW321" s="263">
        <f t="shared" si="27"/>
        <v>23790</v>
      </c>
      <c r="AX321" s="268">
        <f t="shared" si="28"/>
        <v>93.030685161832707</v>
      </c>
      <c r="AY321" s="264">
        <f t="shared" si="29"/>
        <v>93.924999999999997</v>
      </c>
    </row>
    <row r="322" spans="1:51">
      <c r="A322" s="1" t="str">
        <f t="shared" si="24"/>
        <v>11303</v>
      </c>
      <c r="B322" s="1" t="s">
        <v>3322</v>
      </c>
      <c r="C322" s="255">
        <v>30</v>
      </c>
      <c r="D322" s="255">
        <v>30</v>
      </c>
      <c r="E322" s="256">
        <v>1228</v>
      </c>
      <c r="F322" s="256">
        <v>4278</v>
      </c>
      <c r="G322" s="255">
        <v>3.48</v>
      </c>
      <c r="H322" s="255">
        <v>39.07</v>
      </c>
      <c r="I322" s="255">
        <v>39.07</v>
      </c>
      <c r="J322" s="1">
        <v>253</v>
      </c>
      <c r="K322" s="1">
        <v>824</v>
      </c>
      <c r="L322" s="1">
        <v>3.26</v>
      </c>
      <c r="M322" s="1">
        <v>88.6</v>
      </c>
      <c r="N322" s="1">
        <v>88.6</v>
      </c>
      <c r="O322" s="1">
        <v>248</v>
      </c>
      <c r="P322" s="1">
        <v>918</v>
      </c>
      <c r="Q322" s="1">
        <v>3.7</v>
      </c>
      <c r="R322" s="1">
        <v>102</v>
      </c>
      <c r="S322" s="1">
        <v>102</v>
      </c>
      <c r="T322" s="1">
        <v>201</v>
      </c>
      <c r="U322" s="1">
        <v>671</v>
      </c>
      <c r="V322" s="1">
        <v>3.34</v>
      </c>
      <c r="W322" s="1">
        <v>72.150000000000006</v>
      </c>
      <c r="X322" s="1">
        <v>72.150000000000006</v>
      </c>
      <c r="Y322" s="1">
        <v>210</v>
      </c>
      <c r="Z322" s="1">
        <v>793</v>
      </c>
      <c r="AA322" s="1">
        <v>3.78</v>
      </c>
      <c r="AB322" s="1">
        <v>85.27</v>
      </c>
      <c r="AC322" s="1">
        <v>85.27</v>
      </c>
      <c r="AD322" s="1">
        <v>221</v>
      </c>
      <c r="AE322" s="1">
        <v>784</v>
      </c>
      <c r="AF322" s="1">
        <v>3.55</v>
      </c>
      <c r="AG322" s="1">
        <v>93.33</v>
      </c>
      <c r="AH322" s="1">
        <v>93.33</v>
      </c>
      <c r="AI322" s="1">
        <v>68</v>
      </c>
      <c r="AJ322" s="1">
        <v>205</v>
      </c>
      <c r="AK322" s="1">
        <v>3.01</v>
      </c>
      <c r="AL322" s="1">
        <v>22.04</v>
      </c>
      <c r="AM322" s="1">
        <v>22.04</v>
      </c>
      <c r="AN322" s="1">
        <v>27</v>
      </c>
      <c r="AO322" s="1">
        <v>83</v>
      </c>
      <c r="AP322" s="1">
        <v>3.07</v>
      </c>
      <c r="AQ322" s="1">
        <v>9.2200000000000006</v>
      </c>
      <c r="AR322" s="1">
        <v>9.2200000000000006</v>
      </c>
      <c r="AT322" s="262">
        <f t="shared" si="25"/>
        <v>1201</v>
      </c>
      <c r="AU322" s="262">
        <f t="shared" si="25"/>
        <v>4195</v>
      </c>
      <c r="AV322" s="263">
        <f t="shared" si="26"/>
        <v>419500</v>
      </c>
      <c r="AW322" s="263">
        <f t="shared" si="27"/>
        <v>5490</v>
      </c>
      <c r="AX322" s="268">
        <f t="shared" si="28"/>
        <v>76.411657559198545</v>
      </c>
      <c r="AY322" s="264">
        <f t="shared" si="29"/>
        <v>77.231666666666669</v>
      </c>
    </row>
    <row r="323" spans="1:51">
      <c r="A323" s="1" t="str">
        <f t="shared" si="24"/>
        <v>13819</v>
      </c>
      <c r="B323" s="1" t="s">
        <v>3323</v>
      </c>
      <c r="C323" s="255">
        <v>30</v>
      </c>
      <c r="D323" s="255">
        <v>30</v>
      </c>
      <c r="E323" s="256">
        <v>666</v>
      </c>
      <c r="F323" s="256">
        <v>3651</v>
      </c>
      <c r="G323" s="255">
        <v>5.48</v>
      </c>
      <c r="H323" s="255">
        <v>33.340000000000003</v>
      </c>
      <c r="I323" s="255">
        <v>33.340000000000003</v>
      </c>
      <c r="J323" s="1">
        <v>132</v>
      </c>
      <c r="K323" s="1">
        <v>637</v>
      </c>
      <c r="L323" s="1">
        <v>4.83</v>
      </c>
      <c r="M323" s="1">
        <v>68.489999999999995</v>
      </c>
      <c r="N323" s="1">
        <v>68.489999999999995</v>
      </c>
      <c r="O323" s="1">
        <v>97</v>
      </c>
      <c r="P323" s="1">
        <v>532</v>
      </c>
      <c r="Q323" s="1">
        <v>5.48</v>
      </c>
      <c r="R323" s="1">
        <v>59.11</v>
      </c>
      <c r="S323" s="1">
        <v>59.11</v>
      </c>
      <c r="T323" s="1">
        <v>134</v>
      </c>
      <c r="U323" s="1">
        <v>725</v>
      </c>
      <c r="V323" s="1">
        <v>5.41</v>
      </c>
      <c r="W323" s="1">
        <v>77.959999999999994</v>
      </c>
      <c r="X323" s="1">
        <v>77.959999999999994</v>
      </c>
      <c r="Y323" s="1">
        <v>109</v>
      </c>
      <c r="Z323" s="1">
        <v>644</v>
      </c>
      <c r="AA323" s="1">
        <v>5.91</v>
      </c>
      <c r="AB323" s="1">
        <v>69.25</v>
      </c>
      <c r="AC323" s="1">
        <v>69.25</v>
      </c>
      <c r="AD323" s="1">
        <v>101</v>
      </c>
      <c r="AE323" s="1">
        <v>634</v>
      </c>
      <c r="AF323" s="1">
        <v>6.28</v>
      </c>
      <c r="AG323" s="1">
        <v>75.48</v>
      </c>
      <c r="AH323" s="1">
        <v>75.48</v>
      </c>
      <c r="AI323" s="1">
        <v>93</v>
      </c>
      <c r="AJ323" s="1">
        <v>479</v>
      </c>
      <c r="AK323" s="1">
        <v>5.15</v>
      </c>
      <c r="AL323" s="1">
        <v>51.51</v>
      </c>
      <c r="AM323" s="1">
        <v>51.51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T323" s="262">
        <f t="shared" si="25"/>
        <v>666</v>
      </c>
      <c r="AU323" s="262">
        <f t="shared" si="25"/>
        <v>3651</v>
      </c>
      <c r="AV323" s="263">
        <f t="shared" si="26"/>
        <v>365100</v>
      </c>
      <c r="AW323" s="263">
        <f t="shared" si="27"/>
        <v>5490</v>
      </c>
      <c r="AX323" s="268">
        <f t="shared" si="28"/>
        <v>66.502732240437155</v>
      </c>
      <c r="AY323" s="264">
        <f t="shared" si="29"/>
        <v>66.966666666666669</v>
      </c>
    </row>
    <row r="324" spans="1:51">
      <c r="A324" s="1" t="str">
        <f t="shared" si="24"/>
        <v>10734</v>
      </c>
      <c r="B324" s="1" t="s">
        <v>3324</v>
      </c>
      <c r="C324" s="255">
        <v>602</v>
      </c>
      <c r="D324" s="255">
        <v>602</v>
      </c>
      <c r="E324" s="256">
        <v>24896</v>
      </c>
      <c r="F324" s="256">
        <v>117621</v>
      </c>
      <c r="G324" s="255">
        <v>4.72</v>
      </c>
      <c r="H324" s="255">
        <v>53.53</v>
      </c>
      <c r="I324" s="255">
        <v>53.53</v>
      </c>
      <c r="J324" s="1">
        <v>4649</v>
      </c>
      <c r="K324" s="1">
        <v>22379</v>
      </c>
      <c r="L324" s="1">
        <v>4.8099999999999996</v>
      </c>
      <c r="M324" s="1">
        <v>119.92</v>
      </c>
      <c r="N324" s="1">
        <v>119.92</v>
      </c>
      <c r="O324" s="1">
        <v>4174</v>
      </c>
      <c r="P324" s="1">
        <v>19870</v>
      </c>
      <c r="Q324" s="1">
        <v>4.76</v>
      </c>
      <c r="R324" s="1">
        <v>110.02</v>
      </c>
      <c r="S324" s="1">
        <v>110.02</v>
      </c>
      <c r="T324" s="1">
        <v>4034</v>
      </c>
      <c r="U324" s="1">
        <v>16286</v>
      </c>
      <c r="V324" s="1">
        <v>4.04</v>
      </c>
      <c r="W324" s="1">
        <v>87.27</v>
      </c>
      <c r="X324" s="1">
        <v>87.27</v>
      </c>
      <c r="Y324" s="1">
        <v>3888</v>
      </c>
      <c r="Z324" s="1">
        <v>17692</v>
      </c>
      <c r="AA324" s="1">
        <v>4.55</v>
      </c>
      <c r="AB324" s="1">
        <v>94.8</v>
      </c>
      <c r="AC324" s="1">
        <v>94.8</v>
      </c>
      <c r="AD324" s="1">
        <v>3717</v>
      </c>
      <c r="AE324" s="1">
        <v>17624</v>
      </c>
      <c r="AF324" s="1">
        <v>4.74</v>
      </c>
      <c r="AG324" s="1">
        <v>104.56</v>
      </c>
      <c r="AH324" s="1">
        <v>104.56</v>
      </c>
      <c r="AI324" s="1">
        <v>3603</v>
      </c>
      <c r="AJ324" s="1">
        <v>19718</v>
      </c>
      <c r="AK324" s="1">
        <v>5.47</v>
      </c>
      <c r="AL324" s="1">
        <v>105.66</v>
      </c>
      <c r="AM324" s="1">
        <v>105.66</v>
      </c>
      <c r="AN324" s="1">
        <v>831</v>
      </c>
      <c r="AO324" s="1">
        <v>4052</v>
      </c>
      <c r="AP324" s="1">
        <v>4.88</v>
      </c>
      <c r="AQ324" s="1">
        <v>22.44</v>
      </c>
      <c r="AR324" s="1">
        <v>22.44</v>
      </c>
      <c r="AT324" s="262">
        <f t="shared" si="25"/>
        <v>24065</v>
      </c>
      <c r="AU324" s="262">
        <f t="shared" si="25"/>
        <v>113569</v>
      </c>
      <c r="AV324" s="263">
        <f t="shared" si="26"/>
        <v>11356900</v>
      </c>
      <c r="AW324" s="263">
        <f t="shared" si="27"/>
        <v>110166</v>
      </c>
      <c r="AX324" s="268">
        <f t="shared" si="28"/>
        <v>103.08897481981737</v>
      </c>
      <c r="AY324" s="264">
        <f t="shared" si="29"/>
        <v>103.70499999999998</v>
      </c>
    </row>
    <row r="325" spans="1:51">
      <c r="A325" s="1" t="str">
        <f t="shared" ref="A325:A388" si="30">LEFT(B325,5)</f>
        <v>11304</v>
      </c>
      <c r="B325" s="1" t="s">
        <v>3325</v>
      </c>
      <c r="C325" s="255">
        <v>309</v>
      </c>
      <c r="D325" s="255">
        <v>309</v>
      </c>
      <c r="E325" s="256">
        <v>9061</v>
      </c>
      <c r="F325" s="256">
        <v>47481</v>
      </c>
      <c r="G325" s="255">
        <v>5.24</v>
      </c>
      <c r="H325" s="255">
        <v>42.1</v>
      </c>
      <c r="I325" s="255">
        <v>42.1</v>
      </c>
      <c r="J325" s="1">
        <v>1623</v>
      </c>
      <c r="K325" s="1">
        <v>8515</v>
      </c>
      <c r="L325" s="1">
        <v>5.25</v>
      </c>
      <c r="M325" s="1">
        <v>88.89</v>
      </c>
      <c r="N325" s="1">
        <v>88.89</v>
      </c>
      <c r="O325" s="1">
        <v>1595</v>
      </c>
      <c r="P325" s="1">
        <v>7917</v>
      </c>
      <c r="Q325" s="1">
        <v>4.96</v>
      </c>
      <c r="R325" s="1">
        <v>85.4</v>
      </c>
      <c r="S325" s="1">
        <v>85.4</v>
      </c>
      <c r="T325" s="1">
        <v>1537</v>
      </c>
      <c r="U325" s="1">
        <v>7535</v>
      </c>
      <c r="V325" s="1">
        <v>4.9000000000000004</v>
      </c>
      <c r="W325" s="1">
        <v>78.66</v>
      </c>
      <c r="X325" s="1">
        <v>78.66</v>
      </c>
      <c r="Y325" s="1">
        <v>1422</v>
      </c>
      <c r="Z325" s="1">
        <v>9273</v>
      </c>
      <c r="AA325" s="1">
        <v>6.52</v>
      </c>
      <c r="AB325" s="1">
        <v>96.81</v>
      </c>
      <c r="AC325" s="1">
        <v>96.81</v>
      </c>
      <c r="AD325" s="1">
        <v>1492</v>
      </c>
      <c r="AE325" s="1">
        <v>8152</v>
      </c>
      <c r="AF325" s="1">
        <v>5.46</v>
      </c>
      <c r="AG325" s="1">
        <v>94.22</v>
      </c>
      <c r="AH325" s="1">
        <v>94.22</v>
      </c>
      <c r="AI325" s="1">
        <v>1392</v>
      </c>
      <c r="AJ325" s="1">
        <v>6089</v>
      </c>
      <c r="AK325" s="1">
        <v>4.37</v>
      </c>
      <c r="AL325" s="1">
        <v>63.57</v>
      </c>
      <c r="AM325" s="1">
        <v>63.57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T325" s="262">
        <f t="shared" ref="AT325:AU388" si="31">SUM(J325,O325,T325,Y325,AD325,AI325)</f>
        <v>9061</v>
      </c>
      <c r="AU325" s="262">
        <f t="shared" si="31"/>
        <v>47481</v>
      </c>
      <c r="AV325" s="263">
        <f t="shared" ref="AV325:AV388" si="32">SUM(AU325*100)</f>
        <v>4748100</v>
      </c>
      <c r="AW325" s="263">
        <f t="shared" ref="AW325:AW388" si="33">SUM($D325*$AV$2)</f>
        <v>56547</v>
      </c>
      <c r="AX325" s="268">
        <f t="shared" ref="AX325:AX388" si="34">SUM(AV325/AW325)</f>
        <v>83.96731922117884</v>
      </c>
      <c r="AY325" s="264">
        <f t="shared" ref="AY325:AY388" si="35">AVERAGE(N325,S325,X325,AC325,AH325,AM325)</f>
        <v>84.591666666666669</v>
      </c>
    </row>
    <row r="326" spans="1:51">
      <c r="A326" s="1" t="str">
        <f t="shared" si="30"/>
        <v>10735</v>
      </c>
      <c r="B326" s="1" t="s">
        <v>3326</v>
      </c>
      <c r="C326" s="255">
        <v>311</v>
      </c>
      <c r="D326" s="255">
        <v>311</v>
      </c>
      <c r="E326" s="256">
        <v>6707</v>
      </c>
      <c r="F326" s="256">
        <v>34259</v>
      </c>
      <c r="G326" s="255">
        <v>5.1100000000000003</v>
      </c>
      <c r="H326" s="255">
        <v>30.18</v>
      </c>
      <c r="I326" s="255">
        <v>30.18</v>
      </c>
      <c r="J326" s="1">
        <v>1761</v>
      </c>
      <c r="K326" s="1">
        <v>8636</v>
      </c>
      <c r="L326" s="1">
        <v>4.9000000000000004</v>
      </c>
      <c r="M326" s="1">
        <v>89.58</v>
      </c>
      <c r="N326" s="1">
        <v>89.58</v>
      </c>
      <c r="O326" s="1">
        <v>1702</v>
      </c>
      <c r="P326" s="1">
        <v>8825</v>
      </c>
      <c r="Q326" s="1">
        <v>5.19</v>
      </c>
      <c r="R326" s="1">
        <v>94.59</v>
      </c>
      <c r="S326" s="1">
        <v>94.59</v>
      </c>
      <c r="T326" s="1">
        <v>1609</v>
      </c>
      <c r="U326" s="1">
        <v>8521</v>
      </c>
      <c r="V326" s="1">
        <v>5.3</v>
      </c>
      <c r="W326" s="1">
        <v>88.38</v>
      </c>
      <c r="X326" s="1">
        <v>88.38</v>
      </c>
      <c r="Y326" s="1">
        <v>1635</v>
      </c>
      <c r="Z326" s="1">
        <v>8277</v>
      </c>
      <c r="AA326" s="1">
        <v>5.0599999999999996</v>
      </c>
      <c r="AB326" s="1">
        <v>85.85</v>
      </c>
      <c r="AC326" s="1">
        <v>85.85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T326" s="262">
        <f t="shared" si="31"/>
        <v>6707</v>
      </c>
      <c r="AU326" s="262">
        <f t="shared" si="31"/>
        <v>34259</v>
      </c>
      <c r="AV326" s="263">
        <f t="shared" si="32"/>
        <v>3425900</v>
      </c>
      <c r="AW326" s="263">
        <f t="shared" si="33"/>
        <v>56913</v>
      </c>
      <c r="AX326" s="268">
        <f t="shared" si="34"/>
        <v>60.195385939943421</v>
      </c>
      <c r="AY326" s="264">
        <f t="shared" si="35"/>
        <v>59.733333333333327</v>
      </c>
    </row>
    <row r="327" spans="1:51">
      <c r="A327" s="1" t="str">
        <f t="shared" si="30"/>
        <v>11306</v>
      </c>
      <c r="B327" s="1" t="s">
        <v>3327</v>
      </c>
      <c r="C327" s="255">
        <v>90</v>
      </c>
      <c r="D327" s="255">
        <v>90</v>
      </c>
      <c r="E327" s="256">
        <v>1848</v>
      </c>
      <c r="F327" s="256">
        <v>7295</v>
      </c>
      <c r="G327" s="255">
        <v>3.95</v>
      </c>
      <c r="H327" s="255">
        <v>22.21</v>
      </c>
      <c r="I327" s="255">
        <v>22.21</v>
      </c>
      <c r="J327" s="1">
        <v>351</v>
      </c>
      <c r="K327" s="1">
        <v>1392</v>
      </c>
      <c r="L327" s="1">
        <v>3.97</v>
      </c>
      <c r="M327" s="1">
        <v>49.89</v>
      </c>
      <c r="N327" s="1">
        <v>49.89</v>
      </c>
      <c r="O327" s="1">
        <v>300</v>
      </c>
      <c r="P327" s="1">
        <v>1201</v>
      </c>
      <c r="Q327" s="1">
        <v>4</v>
      </c>
      <c r="R327" s="1">
        <v>44.48</v>
      </c>
      <c r="S327" s="1">
        <v>44.48</v>
      </c>
      <c r="T327" s="1">
        <v>301</v>
      </c>
      <c r="U327" s="1">
        <v>1158</v>
      </c>
      <c r="V327" s="1">
        <v>3.85</v>
      </c>
      <c r="W327" s="1">
        <v>41.51</v>
      </c>
      <c r="X327" s="1">
        <v>41.51</v>
      </c>
      <c r="Y327" s="1">
        <v>336</v>
      </c>
      <c r="Z327" s="1">
        <v>1345</v>
      </c>
      <c r="AA327" s="1">
        <v>4</v>
      </c>
      <c r="AB327" s="1">
        <v>48.21</v>
      </c>
      <c r="AC327" s="1">
        <v>48.21</v>
      </c>
      <c r="AD327" s="1">
        <v>265</v>
      </c>
      <c r="AE327" s="1">
        <v>1019</v>
      </c>
      <c r="AF327" s="1">
        <v>3.85</v>
      </c>
      <c r="AG327" s="1">
        <v>40.44</v>
      </c>
      <c r="AH327" s="1">
        <v>40.44</v>
      </c>
      <c r="AI327" s="1">
        <v>295</v>
      </c>
      <c r="AJ327" s="1">
        <v>1180</v>
      </c>
      <c r="AK327" s="1">
        <v>4</v>
      </c>
      <c r="AL327" s="1">
        <v>42.29</v>
      </c>
      <c r="AM327" s="1">
        <v>42.29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T327" s="262">
        <f t="shared" si="31"/>
        <v>1848</v>
      </c>
      <c r="AU327" s="262">
        <f t="shared" si="31"/>
        <v>7295</v>
      </c>
      <c r="AV327" s="263">
        <f t="shared" si="32"/>
        <v>729500</v>
      </c>
      <c r="AW327" s="263">
        <f t="shared" si="33"/>
        <v>16470</v>
      </c>
      <c r="AX327" s="268">
        <f t="shared" si="34"/>
        <v>44.292653309046749</v>
      </c>
      <c r="AY327" s="264">
        <f t="shared" si="35"/>
        <v>44.47</v>
      </c>
    </row>
    <row r="328" spans="1:51">
      <c r="A328" s="1" t="str">
        <f t="shared" si="30"/>
        <v>11307</v>
      </c>
      <c r="B328" s="1" t="s">
        <v>3328</v>
      </c>
      <c r="C328" s="255">
        <v>36</v>
      </c>
      <c r="D328" s="255">
        <v>36</v>
      </c>
      <c r="E328" s="256">
        <v>822</v>
      </c>
      <c r="F328" s="256">
        <v>2670</v>
      </c>
      <c r="G328" s="255">
        <v>3.25</v>
      </c>
      <c r="H328" s="255">
        <v>20.32</v>
      </c>
      <c r="I328" s="255">
        <v>20.32</v>
      </c>
      <c r="J328" s="1">
        <v>147</v>
      </c>
      <c r="K328" s="1">
        <v>517</v>
      </c>
      <c r="L328" s="1">
        <v>3.52</v>
      </c>
      <c r="M328" s="1">
        <v>46.33</v>
      </c>
      <c r="N328" s="1">
        <v>46.33</v>
      </c>
      <c r="O328" s="1">
        <v>150</v>
      </c>
      <c r="P328" s="1">
        <v>472</v>
      </c>
      <c r="Q328" s="1">
        <v>3.15</v>
      </c>
      <c r="R328" s="1">
        <v>43.7</v>
      </c>
      <c r="S328" s="1">
        <v>43.7</v>
      </c>
      <c r="T328" s="1">
        <v>112</v>
      </c>
      <c r="U328" s="1">
        <v>453</v>
      </c>
      <c r="V328" s="1">
        <v>4.04</v>
      </c>
      <c r="W328" s="1">
        <v>40.590000000000003</v>
      </c>
      <c r="X328" s="1">
        <v>40.590000000000003</v>
      </c>
      <c r="Y328" s="1">
        <v>149</v>
      </c>
      <c r="Z328" s="1">
        <v>483</v>
      </c>
      <c r="AA328" s="1">
        <v>3.24</v>
      </c>
      <c r="AB328" s="1">
        <v>43.28</v>
      </c>
      <c r="AC328" s="1">
        <v>43.28</v>
      </c>
      <c r="AD328" s="1">
        <v>136</v>
      </c>
      <c r="AE328" s="1">
        <v>401</v>
      </c>
      <c r="AF328" s="1">
        <v>2.95</v>
      </c>
      <c r="AG328" s="1">
        <v>39.78</v>
      </c>
      <c r="AH328" s="1">
        <v>39.78</v>
      </c>
      <c r="AI328" s="1">
        <v>128</v>
      </c>
      <c r="AJ328" s="1">
        <v>344</v>
      </c>
      <c r="AK328" s="1">
        <v>2.69</v>
      </c>
      <c r="AL328" s="1">
        <v>30.82</v>
      </c>
      <c r="AM328" s="1">
        <v>30.82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T328" s="262">
        <f t="shared" si="31"/>
        <v>822</v>
      </c>
      <c r="AU328" s="262">
        <f t="shared" si="31"/>
        <v>2670</v>
      </c>
      <c r="AV328" s="263">
        <f t="shared" si="32"/>
        <v>267000</v>
      </c>
      <c r="AW328" s="263">
        <f t="shared" si="33"/>
        <v>6588</v>
      </c>
      <c r="AX328" s="268">
        <f t="shared" si="34"/>
        <v>40.528233151183969</v>
      </c>
      <c r="AY328" s="264">
        <f t="shared" si="35"/>
        <v>40.75</v>
      </c>
    </row>
    <row r="329" spans="1:51">
      <c r="A329" s="1" t="str">
        <f t="shared" si="30"/>
        <v>10736</v>
      </c>
      <c r="B329" s="1" t="s">
        <v>3329</v>
      </c>
      <c r="C329" s="255">
        <v>489</v>
      </c>
      <c r="D329" s="255">
        <v>489</v>
      </c>
      <c r="E329" s="256">
        <v>13023</v>
      </c>
      <c r="F329" s="256">
        <v>60415</v>
      </c>
      <c r="G329" s="255">
        <v>4.6399999999999997</v>
      </c>
      <c r="H329" s="255">
        <v>33.85</v>
      </c>
      <c r="I329" s="255">
        <v>33.85</v>
      </c>
      <c r="J329" s="1">
        <v>2720</v>
      </c>
      <c r="K329" s="1">
        <v>13094</v>
      </c>
      <c r="L329" s="1">
        <v>4.8099999999999996</v>
      </c>
      <c r="M329" s="1">
        <v>86.38</v>
      </c>
      <c r="N329" s="1">
        <v>86.38</v>
      </c>
      <c r="O329" s="1">
        <v>2622</v>
      </c>
      <c r="P329" s="1">
        <v>12023</v>
      </c>
      <c r="Q329" s="1">
        <v>4.59</v>
      </c>
      <c r="R329" s="1">
        <v>81.96</v>
      </c>
      <c r="S329" s="1">
        <v>81.96</v>
      </c>
      <c r="T329" s="1">
        <v>2653</v>
      </c>
      <c r="U329" s="1">
        <v>12234</v>
      </c>
      <c r="V329" s="1">
        <v>4.6100000000000003</v>
      </c>
      <c r="W329" s="1">
        <v>80.7</v>
      </c>
      <c r="X329" s="1">
        <v>80.7</v>
      </c>
      <c r="Y329" s="1">
        <v>2586</v>
      </c>
      <c r="Z329" s="1">
        <v>11538</v>
      </c>
      <c r="AA329" s="1">
        <v>4.46</v>
      </c>
      <c r="AB329" s="1">
        <v>76.11</v>
      </c>
      <c r="AC329" s="1">
        <v>76.11</v>
      </c>
      <c r="AD329" s="1">
        <v>2442</v>
      </c>
      <c r="AE329" s="1">
        <v>11526</v>
      </c>
      <c r="AF329" s="1">
        <v>4.72</v>
      </c>
      <c r="AG329" s="1">
        <v>84.18</v>
      </c>
      <c r="AH329" s="1">
        <v>84.18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T329" s="262">
        <f t="shared" si="31"/>
        <v>13023</v>
      </c>
      <c r="AU329" s="262">
        <f t="shared" si="31"/>
        <v>60415</v>
      </c>
      <c r="AV329" s="263">
        <f t="shared" si="32"/>
        <v>6041500</v>
      </c>
      <c r="AW329" s="263">
        <f t="shared" si="33"/>
        <v>89487</v>
      </c>
      <c r="AX329" s="268">
        <f t="shared" si="34"/>
        <v>67.512599595471968</v>
      </c>
      <c r="AY329" s="264">
        <f t="shared" si="35"/>
        <v>68.221666666666664</v>
      </c>
    </row>
    <row r="330" spans="1:51">
      <c r="A330" s="1" t="str">
        <f t="shared" si="30"/>
        <v>11308</v>
      </c>
      <c r="B330" s="1" t="s">
        <v>3330</v>
      </c>
      <c r="C330" s="255">
        <v>30</v>
      </c>
      <c r="D330" s="255">
        <v>30</v>
      </c>
      <c r="E330" s="256">
        <v>1103</v>
      </c>
      <c r="F330" s="256">
        <v>3129</v>
      </c>
      <c r="G330" s="255">
        <v>2.84</v>
      </c>
      <c r="H330" s="255">
        <v>28.58</v>
      </c>
      <c r="I330" s="255">
        <v>28.58</v>
      </c>
      <c r="J330" s="1">
        <v>188</v>
      </c>
      <c r="K330" s="1">
        <v>532</v>
      </c>
      <c r="L330" s="1">
        <v>2.83</v>
      </c>
      <c r="M330" s="1">
        <v>57.2</v>
      </c>
      <c r="N330" s="1">
        <v>57.2</v>
      </c>
      <c r="O330" s="1">
        <v>200</v>
      </c>
      <c r="P330" s="1">
        <v>613</v>
      </c>
      <c r="Q330" s="1">
        <v>3.07</v>
      </c>
      <c r="R330" s="1">
        <v>68.11</v>
      </c>
      <c r="S330" s="1">
        <v>68.11</v>
      </c>
      <c r="T330" s="1">
        <v>201</v>
      </c>
      <c r="U330" s="1">
        <v>554</v>
      </c>
      <c r="V330" s="1">
        <v>2.76</v>
      </c>
      <c r="W330" s="1">
        <v>59.57</v>
      </c>
      <c r="X330" s="1">
        <v>59.57</v>
      </c>
      <c r="Y330" s="1">
        <v>199</v>
      </c>
      <c r="Z330" s="1">
        <v>543</v>
      </c>
      <c r="AA330" s="1">
        <v>2.73</v>
      </c>
      <c r="AB330" s="1">
        <v>58.39</v>
      </c>
      <c r="AC330" s="1">
        <v>58.39</v>
      </c>
      <c r="AD330" s="1">
        <v>174</v>
      </c>
      <c r="AE330" s="1">
        <v>475</v>
      </c>
      <c r="AF330" s="1">
        <v>2.73</v>
      </c>
      <c r="AG330" s="1">
        <v>56.55</v>
      </c>
      <c r="AH330" s="1">
        <v>56.55</v>
      </c>
      <c r="AI330" s="1">
        <v>141</v>
      </c>
      <c r="AJ330" s="1">
        <v>412</v>
      </c>
      <c r="AK330" s="1">
        <v>2.92</v>
      </c>
      <c r="AL330" s="1">
        <v>44.3</v>
      </c>
      <c r="AM330" s="1">
        <v>44.3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T330" s="262">
        <f t="shared" si="31"/>
        <v>1103</v>
      </c>
      <c r="AU330" s="262">
        <f t="shared" si="31"/>
        <v>3129</v>
      </c>
      <c r="AV330" s="263">
        <f t="shared" si="32"/>
        <v>312900</v>
      </c>
      <c r="AW330" s="263">
        <f t="shared" si="33"/>
        <v>5490</v>
      </c>
      <c r="AX330" s="268">
        <f t="shared" si="34"/>
        <v>56.994535519125684</v>
      </c>
      <c r="AY330" s="264">
        <f t="shared" si="35"/>
        <v>57.353333333333332</v>
      </c>
    </row>
    <row r="331" spans="1:51">
      <c r="A331" s="1" t="str">
        <f t="shared" si="30"/>
        <v>11309</v>
      </c>
      <c r="B331" s="1" t="s">
        <v>3331</v>
      </c>
      <c r="C331" s="255">
        <v>28</v>
      </c>
      <c r="D331" s="255">
        <v>28</v>
      </c>
      <c r="E331" s="256">
        <v>1143</v>
      </c>
      <c r="F331" s="256">
        <v>3245</v>
      </c>
      <c r="G331" s="255">
        <v>2.84</v>
      </c>
      <c r="H331" s="255">
        <v>31.75</v>
      </c>
      <c r="I331" s="255">
        <v>31.75</v>
      </c>
      <c r="J331" s="1">
        <v>242</v>
      </c>
      <c r="K331" s="1">
        <v>701</v>
      </c>
      <c r="L331" s="1">
        <v>2.9</v>
      </c>
      <c r="M331" s="1">
        <v>80.760000000000005</v>
      </c>
      <c r="N331" s="1">
        <v>80.760000000000005</v>
      </c>
      <c r="O331" s="1">
        <v>185</v>
      </c>
      <c r="P331" s="1">
        <v>523</v>
      </c>
      <c r="Q331" s="1">
        <v>2.83</v>
      </c>
      <c r="R331" s="1">
        <v>62.26</v>
      </c>
      <c r="S331" s="1">
        <v>62.26</v>
      </c>
      <c r="T331" s="1">
        <v>164</v>
      </c>
      <c r="U331" s="1">
        <v>441</v>
      </c>
      <c r="V331" s="1">
        <v>2.69</v>
      </c>
      <c r="W331" s="1">
        <v>50.81</v>
      </c>
      <c r="X331" s="1">
        <v>50.81</v>
      </c>
      <c r="Y331" s="1">
        <v>240</v>
      </c>
      <c r="Z331" s="1">
        <v>619</v>
      </c>
      <c r="AA331" s="1">
        <v>2.58</v>
      </c>
      <c r="AB331" s="1">
        <v>71.31</v>
      </c>
      <c r="AC331" s="1">
        <v>71.31</v>
      </c>
      <c r="AD331" s="1">
        <v>172</v>
      </c>
      <c r="AE331" s="1">
        <v>537</v>
      </c>
      <c r="AF331" s="1">
        <v>3.12</v>
      </c>
      <c r="AG331" s="1">
        <v>68.489999999999995</v>
      </c>
      <c r="AH331" s="1">
        <v>68.489999999999995</v>
      </c>
      <c r="AI331" s="1">
        <v>140</v>
      </c>
      <c r="AJ331" s="1">
        <v>424</v>
      </c>
      <c r="AK331" s="1">
        <v>3.03</v>
      </c>
      <c r="AL331" s="1">
        <v>48.85</v>
      </c>
      <c r="AM331" s="1">
        <v>48.85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T331" s="262">
        <f t="shared" si="31"/>
        <v>1143</v>
      </c>
      <c r="AU331" s="262">
        <f t="shared" si="31"/>
        <v>3245</v>
      </c>
      <c r="AV331" s="263">
        <f t="shared" si="32"/>
        <v>324500</v>
      </c>
      <c r="AW331" s="263">
        <f t="shared" si="33"/>
        <v>5124</v>
      </c>
      <c r="AX331" s="268">
        <f t="shared" si="34"/>
        <v>63.329430132708822</v>
      </c>
      <c r="AY331" s="264">
        <f t="shared" si="35"/>
        <v>63.74666666666667</v>
      </c>
    </row>
    <row r="332" spans="1:51">
      <c r="A332" s="1" t="str">
        <f t="shared" si="30"/>
        <v>11310</v>
      </c>
      <c r="B332" s="1" t="s">
        <v>3332</v>
      </c>
      <c r="C332" s="255">
        <v>84</v>
      </c>
      <c r="D332" s="255">
        <v>84</v>
      </c>
      <c r="E332" s="256">
        <v>2929</v>
      </c>
      <c r="F332" s="256">
        <v>10997</v>
      </c>
      <c r="G332" s="255">
        <v>3.75</v>
      </c>
      <c r="H332" s="255">
        <v>35.869999999999997</v>
      </c>
      <c r="I332" s="255">
        <v>35.869999999999997</v>
      </c>
      <c r="J332" s="1">
        <v>539</v>
      </c>
      <c r="K332" s="1">
        <v>1801</v>
      </c>
      <c r="L332" s="1">
        <v>3.34</v>
      </c>
      <c r="M332" s="1">
        <v>69.16</v>
      </c>
      <c r="N332" s="1">
        <v>69.16</v>
      </c>
      <c r="O332" s="1">
        <v>511</v>
      </c>
      <c r="P332" s="1">
        <v>1875</v>
      </c>
      <c r="Q332" s="1">
        <v>3.67</v>
      </c>
      <c r="R332" s="1">
        <v>74.400000000000006</v>
      </c>
      <c r="S332" s="1">
        <v>74.400000000000006</v>
      </c>
      <c r="T332" s="1">
        <v>420</v>
      </c>
      <c r="U332" s="1">
        <v>1563</v>
      </c>
      <c r="V332" s="1">
        <v>3.72</v>
      </c>
      <c r="W332" s="1">
        <v>60.02</v>
      </c>
      <c r="X332" s="1">
        <v>60.02</v>
      </c>
      <c r="Y332" s="1">
        <v>544</v>
      </c>
      <c r="Z332" s="1">
        <v>2183</v>
      </c>
      <c r="AA332" s="1">
        <v>4.01</v>
      </c>
      <c r="AB332" s="1">
        <v>83.83</v>
      </c>
      <c r="AC332" s="1">
        <v>83.83</v>
      </c>
      <c r="AD332" s="1">
        <v>497</v>
      </c>
      <c r="AE332" s="1">
        <v>1899</v>
      </c>
      <c r="AF332" s="1">
        <v>3.82</v>
      </c>
      <c r="AG332" s="1">
        <v>80.739999999999995</v>
      </c>
      <c r="AH332" s="1">
        <v>80.739999999999995</v>
      </c>
      <c r="AI332" s="1">
        <v>418</v>
      </c>
      <c r="AJ332" s="1">
        <v>1676</v>
      </c>
      <c r="AK332" s="1">
        <v>4.01</v>
      </c>
      <c r="AL332" s="1">
        <v>64.36</v>
      </c>
      <c r="AM332" s="1">
        <v>64.36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T332" s="262">
        <f t="shared" si="31"/>
        <v>2929</v>
      </c>
      <c r="AU332" s="262">
        <f t="shared" si="31"/>
        <v>10997</v>
      </c>
      <c r="AV332" s="263">
        <f t="shared" si="32"/>
        <v>1099700</v>
      </c>
      <c r="AW332" s="263">
        <f t="shared" si="33"/>
        <v>15372</v>
      </c>
      <c r="AX332" s="268">
        <f t="shared" si="34"/>
        <v>71.539162112932601</v>
      </c>
      <c r="AY332" s="264">
        <f t="shared" si="35"/>
        <v>72.085000000000008</v>
      </c>
    </row>
    <row r="333" spans="1:51">
      <c r="A333" s="1" t="str">
        <f t="shared" si="30"/>
        <v>11311</v>
      </c>
      <c r="B333" s="1" t="s">
        <v>3333</v>
      </c>
      <c r="C333" s="255">
        <v>74</v>
      </c>
      <c r="D333" s="255">
        <v>74</v>
      </c>
      <c r="E333" s="256">
        <v>2697</v>
      </c>
      <c r="F333" s="256">
        <v>7634</v>
      </c>
      <c r="G333" s="255">
        <v>2.83</v>
      </c>
      <c r="H333" s="255">
        <v>28.26</v>
      </c>
      <c r="I333" s="255">
        <v>28.26</v>
      </c>
      <c r="J333" s="1">
        <v>549</v>
      </c>
      <c r="K333" s="1">
        <v>1399</v>
      </c>
      <c r="L333" s="1">
        <v>2.5499999999999998</v>
      </c>
      <c r="M333" s="1">
        <v>60.99</v>
      </c>
      <c r="N333" s="1">
        <v>60.99</v>
      </c>
      <c r="O333" s="1">
        <v>468</v>
      </c>
      <c r="P333" s="1">
        <v>1285</v>
      </c>
      <c r="Q333" s="1">
        <v>2.75</v>
      </c>
      <c r="R333" s="1">
        <v>57.88</v>
      </c>
      <c r="S333" s="1">
        <v>57.88</v>
      </c>
      <c r="T333" s="1">
        <v>420</v>
      </c>
      <c r="U333" s="1">
        <v>1112</v>
      </c>
      <c r="V333" s="1">
        <v>2.65</v>
      </c>
      <c r="W333" s="1">
        <v>48.47</v>
      </c>
      <c r="X333" s="1">
        <v>48.47</v>
      </c>
      <c r="Y333" s="1">
        <v>467</v>
      </c>
      <c r="Z333" s="1">
        <v>1354</v>
      </c>
      <c r="AA333" s="1">
        <v>2.9</v>
      </c>
      <c r="AB333" s="1">
        <v>59.02</v>
      </c>
      <c r="AC333" s="1">
        <v>59.02</v>
      </c>
      <c r="AD333" s="1">
        <v>404</v>
      </c>
      <c r="AE333" s="1">
        <v>1285</v>
      </c>
      <c r="AF333" s="1">
        <v>3.18</v>
      </c>
      <c r="AG333" s="1">
        <v>62.02</v>
      </c>
      <c r="AH333" s="1">
        <v>62.02</v>
      </c>
      <c r="AI333" s="1">
        <v>389</v>
      </c>
      <c r="AJ333" s="1">
        <v>1199</v>
      </c>
      <c r="AK333" s="1">
        <v>3.08</v>
      </c>
      <c r="AL333" s="1">
        <v>52.27</v>
      </c>
      <c r="AM333" s="1">
        <v>52.27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T333" s="262">
        <f t="shared" si="31"/>
        <v>2697</v>
      </c>
      <c r="AU333" s="262">
        <f t="shared" si="31"/>
        <v>7634</v>
      </c>
      <c r="AV333" s="263">
        <f t="shared" si="32"/>
        <v>763400</v>
      </c>
      <c r="AW333" s="263">
        <f t="shared" si="33"/>
        <v>13542</v>
      </c>
      <c r="AX333" s="268">
        <f t="shared" si="34"/>
        <v>56.372766208831784</v>
      </c>
      <c r="AY333" s="264">
        <f t="shared" si="35"/>
        <v>56.774999999999999</v>
      </c>
    </row>
    <row r="334" spans="1:51">
      <c r="A334" s="1" t="str">
        <f t="shared" si="30"/>
        <v>11312</v>
      </c>
      <c r="B334" s="1" t="s">
        <v>3334</v>
      </c>
      <c r="C334" s="255">
        <v>30</v>
      </c>
      <c r="D334" s="255">
        <v>30</v>
      </c>
      <c r="E334" s="256">
        <v>1217</v>
      </c>
      <c r="F334" s="256">
        <v>3536</v>
      </c>
      <c r="G334" s="255">
        <v>2.91</v>
      </c>
      <c r="H334" s="255">
        <v>32.29</v>
      </c>
      <c r="I334" s="255">
        <v>32.29</v>
      </c>
      <c r="J334" s="1">
        <v>218</v>
      </c>
      <c r="K334" s="1">
        <v>680</v>
      </c>
      <c r="L334" s="1">
        <v>3.12</v>
      </c>
      <c r="M334" s="1">
        <v>73.12</v>
      </c>
      <c r="N334" s="1">
        <v>73.12</v>
      </c>
      <c r="O334" s="1">
        <v>223</v>
      </c>
      <c r="P334" s="1">
        <v>617</v>
      </c>
      <c r="Q334" s="1">
        <v>2.77</v>
      </c>
      <c r="R334" s="1">
        <v>68.56</v>
      </c>
      <c r="S334" s="1">
        <v>68.56</v>
      </c>
      <c r="T334" s="1">
        <v>205</v>
      </c>
      <c r="U334" s="1">
        <v>583</v>
      </c>
      <c r="V334" s="1">
        <v>2.84</v>
      </c>
      <c r="W334" s="1">
        <v>62.69</v>
      </c>
      <c r="X334" s="1">
        <v>62.69</v>
      </c>
      <c r="Y334" s="1">
        <v>221</v>
      </c>
      <c r="Z334" s="1">
        <v>623</v>
      </c>
      <c r="AA334" s="1">
        <v>2.82</v>
      </c>
      <c r="AB334" s="1">
        <v>66.989999999999995</v>
      </c>
      <c r="AC334" s="1">
        <v>66.989999999999995</v>
      </c>
      <c r="AD334" s="1">
        <v>176</v>
      </c>
      <c r="AE334" s="1">
        <v>539</v>
      </c>
      <c r="AF334" s="1">
        <v>3.06</v>
      </c>
      <c r="AG334" s="1">
        <v>64.17</v>
      </c>
      <c r="AH334" s="1">
        <v>64.17</v>
      </c>
      <c r="AI334" s="1">
        <v>174</v>
      </c>
      <c r="AJ334" s="1">
        <v>494</v>
      </c>
      <c r="AK334" s="1">
        <v>2.84</v>
      </c>
      <c r="AL334" s="1">
        <v>53.12</v>
      </c>
      <c r="AM334" s="1">
        <v>53.12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T334" s="262">
        <f t="shared" si="31"/>
        <v>1217</v>
      </c>
      <c r="AU334" s="262">
        <f t="shared" si="31"/>
        <v>3536</v>
      </c>
      <c r="AV334" s="263">
        <f t="shared" si="32"/>
        <v>353600</v>
      </c>
      <c r="AW334" s="263">
        <f t="shared" si="33"/>
        <v>5490</v>
      </c>
      <c r="AX334" s="268">
        <f t="shared" si="34"/>
        <v>64.408014571948996</v>
      </c>
      <c r="AY334" s="264">
        <f t="shared" si="35"/>
        <v>64.775000000000006</v>
      </c>
    </row>
    <row r="335" spans="1:51">
      <c r="A335" s="1" t="str">
        <f t="shared" si="30"/>
        <v>11313</v>
      </c>
      <c r="B335" s="1" t="s">
        <v>3335</v>
      </c>
      <c r="C335" s="255">
        <v>30</v>
      </c>
      <c r="D335" s="255">
        <v>30</v>
      </c>
      <c r="E335" s="256">
        <v>1385</v>
      </c>
      <c r="F335" s="256">
        <v>3520</v>
      </c>
      <c r="G335" s="255">
        <v>2.54</v>
      </c>
      <c r="H335" s="255">
        <v>32.15</v>
      </c>
      <c r="I335" s="255">
        <v>32.15</v>
      </c>
      <c r="J335" s="1">
        <v>264</v>
      </c>
      <c r="K335" s="1">
        <v>700</v>
      </c>
      <c r="L335" s="1">
        <v>2.65</v>
      </c>
      <c r="M335" s="1">
        <v>75.27</v>
      </c>
      <c r="N335" s="1">
        <v>75.27</v>
      </c>
      <c r="O335" s="1">
        <v>249</v>
      </c>
      <c r="P335" s="1">
        <v>606</v>
      </c>
      <c r="Q335" s="1">
        <v>2.4300000000000002</v>
      </c>
      <c r="R335" s="1">
        <v>67.33</v>
      </c>
      <c r="S335" s="1">
        <v>67.33</v>
      </c>
      <c r="T335" s="1">
        <v>246</v>
      </c>
      <c r="U335" s="1">
        <v>633</v>
      </c>
      <c r="V335" s="1">
        <v>2.57</v>
      </c>
      <c r="W335" s="1">
        <v>68.06</v>
      </c>
      <c r="X335" s="1">
        <v>68.06</v>
      </c>
      <c r="Y335" s="1">
        <v>226</v>
      </c>
      <c r="Z335" s="1">
        <v>567</v>
      </c>
      <c r="AA335" s="1">
        <v>2.5099999999999998</v>
      </c>
      <c r="AB335" s="1">
        <v>60.97</v>
      </c>
      <c r="AC335" s="1">
        <v>60.97</v>
      </c>
      <c r="AD335" s="1">
        <v>220</v>
      </c>
      <c r="AE335" s="1">
        <v>549</v>
      </c>
      <c r="AF335" s="1">
        <v>2.5</v>
      </c>
      <c r="AG335" s="1">
        <v>65.36</v>
      </c>
      <c r="AH335" s="1">
        <v>65.36</v>
      </c>
      <c r="AI335" s="1">
        <v>180</v>
      </c>
      <c r="AJ335" s="1">
        <v>465</v>
      </c>
      <c r="AK335" s="1">
        <v>2.58</v>
      </c>
      <c r="AL335" s="1">
        <v>50</v>
      </c>
      <c r="AM335" s="1">
        <v>50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T335" s="262">
        <f t="shared" si="31"/>
        <v>1385</v>
      </c>
      <c r="AU335" s="262">
        <f t="shared" si="31"/>
        <v>3520</v>
      </c>
      <c r="AV335" s="263">
        <f t="shared" si="32"/>
        <v>352000</v>
      </c>
      <c r="AW335" s="263">
        <f t="shared" si="33"/>
        <v>5490</v>
      </c>
      <c r="AX335" s="268">
        <f t="shared" si="34"/>
        <v>64.116575591985423</v>
      </c>
      <c r="AY335" s="264">
        <f t="shared" si="35"/>
        <v>64.498333333333335</v>
      </c>
    </row>
    <row r="336" spans="1:51">
      <c r="A336" s="1" t="str">
        <f t="shared" si="30"/>
        <v>11314</v>
      </c>
      <c r="B336" s="1" t="s">
        <v>3336</v>
      </c>
      <c r="C336" s="255">
        <v>30</v>
      </c>
      <c r="D336" s="255">
        <v>30</v>
      </c>
      <c r="E336" s="256">
        <v>499</v>
      </c>
      <c r="F336" s="256">
        <v>1138</v>
      </c>
      <c r="G336" s="255">
        <v>2.2799999999999998</v>
      </c>
      <c r="H336" s="255">
        <v>10.39</v>
      </c>
      <c r="I336" s="255">
        <v>10.39</v>
      </c>
      <c r="J336" s="1">
        <v>222</v>
      </c>
      <c r="K336" s="1">
        <v>508</v>
      </c>
      <c r="L336" s="1">
        <v>2.29</v>
      </c>
      <c r="M336" s="1">
        <v>54.62</v>
      </c>
      <c r="N336" s="1">
        <v>54.62</v>
      </c>
      <c r="O336" s="1">
        <v>23</v>
      </c>
      <c r="P336" s="1">
        <v>37</v>
      </c>
      <c r="Q336" s="1">
        <v>1.61</v>
      </c>
      <c r="R336" s="1">
        <v>4.1100000000000003</v>
      </c>
      <c r="S336" s="1">
        <v>4.1100000000000003</v>
      </c>
      <c r="T336" s="1">
        <v>34</v>
      </c>
      <c r="U336" s="1">
        <v>70</v>
      </c>
      <c r="V336" s="1">
        <v>2.06</v>
      </c>
      <c r="W336" s="1">
        <v>7.53</v>
      </c>
      <c r="X336" s="1">
        <v>7.53</v>
      </c>
      <c r="Y336" s="1">
        <v>54</v>
      </c>
      <c r="Z336" s="1">
        <v>109</v>
      </c>
      <c r="AA336" s="1">
        <v>2.02</v>
      </c>
      <c r="AB336" s="1">
        <v>11.72</v>
      </c>
      <c r="AC336" s="1">
        <v>11.72</v>
      </c>
      <c r="AD336" s="1">
        <v>4</v>
      </c>
      <c r="AE336" s="1">
        <v>5</v>
      </c>
      <c r="AF336" s="1">
        <v>1.25</v>
      </c>
      <c r="AG336" s="1">
        <v>0.6</v>
      </c>
      <c r="AH336" s="1">
        <v>0.6</v>
      </c>
      <c r="AI336" s="1">
        <v>142</v>
      </c>
      <c r="AJ336" s="1">
        <v>344</v>
      </c>
      <c r="AK336" s="1">
        <v>2.42</v>
      </c>
      <c r="AL336" s="1">
        <v>36.99</v>
      </c>
      <c r="AM336" s="1">
        <v>36.99</v>
      </c>
      <c r="AN336" s="1">
        <v>20</v>
      </c>
      <c r="AO336" s="1">
        <v>65</v>
      </c>
      <c r="AP336" s="1">
        <v>3.25</v>
      </c>
      <c r="AQ336" s="1">
        <v>7.22</v>
      </c>
      <c r="AR336" s="1">
        <v>7.22</v>
      </c>
      <c r="AT336" s="262">
        <f t="shared" si="31"/>
        <v>479</v>
      </c>
      <c r="AU336" s="262">
        <f t="shared" si="31"/>
        <v>1073</v>
      </c>
      <c r="AV336" s="263">
        <f t="shared" si="32"/>
        <v>107300</v>
      </c>
      <c r="AW336" s="263">
        <f t="shared" si="33"/>
        <v>5490</v>
      </c>
      <c r="AX336" s="268">
        <f t="shared" si="34"/>
        <v>19.544626593806921</v>
      </c>
      <c r="AY336" s="264">
        <f t="shared" si="35"/>
        <v>19.261666666666667</v>
      </c>
    </row>
    <row r="337" spans="1:51">
      <c r="A337" s="1" t="str">
        <f t="shared" si="30"/>
        <v>10737</v>
      </c>
      <c r="B337" s="1" t="s">
        <v>3337</v>
      </c>
      <c r="C337" s="255">
        <v>278</v>
      </c>
      <c r="D337" s="255">
        <v>278</v>
      </c>
      <c r="E337" s="256">
        <v>7890</v>
      </c>
      <c r="F337" s="256">
        <v>43004</v>
      </c>
      <c r="G337" s="255">
        <v>5.45</v>
      </c>
      <c r="H337" s="255">
        <v>42.38</v>
      </c>
      <c r="I337" s="255">
        <v>42.38</v>
      </c>
      <c r="J337" s="1">
        <v>1269</v>
      </c>
      <c r="K337" s="1">
        <v>6713</v>
      </c>
      <c r="L337" s="1">
        <v>5.29</v>
      </c>
      <c r="M337" s="1">
        <v>77.900000000000006</v>
      </c>
      <c r="N337" s="1">
        <v>77.900000000000006</v>
      </c>
      <c r="O337" s="1">
        <v>1319</v>
      </c>
      <c r="P337" s="1">
        <v>7355</v>
      </c>
      <c r="Q337" s="1">
        <v>5.58</v>
      </c>
      <c r="R337" s="1">
        <v>88.19</v>
      </c>
      <c r="S337" s="1">
        <v>88.19</v>
      </c>
      <c r="T337" s="1">
        <v>1376</v>
      </c>
      <c r="U337" s="1">
        <v>7665</v>
      </c>
      <c r="V337" s="1">
        <v>5.57</v>
      </c>
      <c r="W337" s="1">
        <v>88.94</v>
      </c>
      <c r="X337" s="1">
        <v>88.94</v>
      </c>
      <c r="Y337" s="1">
        <v>1387</v>
      </c>
      <c r="Z337" s="1">
        <v>7393</v>
      </c>
      <c r="AA337" s="1">
        <v>5.33</v>
      </c>
      <c r="AB337" s="1">
        <v>85.79</v>
      </c>
      <c r="AC337" s="1">
        <v>85.79</v>
      </c>
      <c r="AD337" s="1">
        <v>1246</v>
      </c>
      <c r="AE337" s="1">
        <v>6994</v>
      </c>
      <c r="AF337" s="1">
        <v>5.61</v>
      </c>
      <c r="AG337" s="1">
        <v>89.85</v>
      </c>
      <c r="AH337" s="1">
        <v>89.85</v>
      </c>
      <c r="AI337" s="1">
        <v>1293</v>
      </c>
      <c r="AJ337" s="1">
        <v>6884</v>
      </c>
      <c r="AK337" s="1">
        <v>5.32</v>
      </c>
      <c r="AL337" s="1">
        <v>79.88</v>
      </c>
      <c r="AM337" s="1">
        <v>79.88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T337" s="262">
        <f t="shared" si="31"/>
        <v>7890</v>
      </c>
      <c r="AU337" s="262">
        <f t="shared" si="31"/>
        <v>43004</v>
      </c>
      <c r="AV337" s="263">
        <f t="shared" si="32"/>
        <v>4300400</v>
      </c>
      <c r="AW337" s="263">
        <f t="shared" si="33"/>
        <v>50874</v>
      </c>
      <c r="AX337" s="268">
        <f t="shared" si="34"/>
        <v>84.530408460117158</v>
      </c>
      <c r="AY337" s="264">
        <f t="shared" si="35"/>
        <v>85.091666666666654</v>
      </c>
    </row>
    <row r="338" spans="1:51">
      <c r="A338" s="1" t="str">
        <f t="shared" si="30"/>
        <v>11315</v>
      </c>
      <c r="B338" s="1" t="s">
        <v>3338</v>
      </c>
      <c r="C338" s="255">
        <v>36</v>
      </c>
      <c r="D338" s="255">
        <v>36</v>
      </c>
      <c r="E338" s="256">
        <v>916</v>
      </c>
      <c r="F338" s="256">
        <v>2962</v>
      </c>
      <c r="G338" s="255">
        <v>3.23</v>
      </c>
      <c r="H338" s="255">
        <v>22.54</v>
      </c>
      <c r="I338" s="255">
        <v>22.54</v>
      </c>
      <c r="J338" s="1">
        <v>230</v>
      </c>
      <c r="K338" s="1">
        <v>797</v>
      </c>
      <c r="L338" s="1">
        <v>3.47</v>
      </c>
      <c r="M338" s="1">
        <v>71.42</v>
      </c>
      <c r="N338" s="1">
        <v>71.42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223</v>
      </c>
      <c r="U338" s="1">
        <v>759</v>
      </c>
      <c r="V338" s="1">
        <v>3.4</v>
      </c>
      <c r="W338" s="1">
        <v>68.010000000000005</v>
      </c>
      <c r="X338" s="1">
        <v>68.010000000000005</v>
      </c>
      <c r="Y338" s="1">
        <v>227</v>
      </c>
      <c r="Z338" s="1">
        <v>663</v>
      </c>
      <c r="AA338" s="1">
        <v>2.92</v>
      </c>
      <c r="AB338" s="1">
        <v>59.41</v>
      </c>
      <c r="AC338" s="1">
        <v>59.41</v>
      </c>
      <c r="AD338" s="1">
        <v>236</v>
      </c>
      <c r="AE338" s="1">
        <v>743</v>
      </c>
      <c r="AF338" s="1">
        <v>3.15</v>
      </c>
      <c r="AG338" s="1">
        <v>73.709999999999994</v>
      </c>
      <c r="AH338" s="1">
        <v>73.709999999999994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T338" s="262">
        <f t="shared" si="31"/>
        <v>916</v>
      </c>
      <c r="AU338" s="262">
        <f t="shared" si="31"/>
        <v>2962</v>
      </c>
      <c r="AV338" s="263">
        <f t="shared" si="32"/>
        <v>296200</v>
      </c>
      <c r="AW338" s="263">
        <f t="shared" si="33"/>
        <v>6588</v>
      </c>
      <c r="AX338" s="268">
        <f t="shared" si="34"/>
        <v>44.960534304796603</v>
      </c>
      <c r="AY338" s="264">
        <f t="shared" si="35"/>
        <v>45.425000000000004</v>
      </c>
    </row>
    <row r="339" spans="1:51">
      <c r="A339" s="1" t="str">
        <f t="shared" si="30"/>
        <v>11316</v>
      </c>
      <c r="B339" s="1" t="s">
        <v>3339</v>
      </c>
      <c r="C339" s="255">
        <v>60</v>
      </c>
      <c r="D339" s="255">
        <v>60</v>
      </c>
      <c r="E339" s="256">
        <v>2373</v>
      </c>
      <c r="F339" s="256">
        <v>8731</v>
      </c>
      <c r="G339" s="255">
        <v>3.68</v>
      </c>
      <c r="H339" s="255">
        <v>39.869999999999997</v>
      </c>
      <c r="I339" s="255">
        <v>39.869999999999997</v>
      </c>
      <c r="J339" s="1">
        <v>435</v>
      </c>
      <c r="K339" s="1">
        <v>1599</v>
      </c>
      <c r="L339" s="1">
        <v>3.68</v>
      </c>
      <c r="M339" s="1">
        <v>85.97</v>
      </c>
      <c r="N339" s="1">
        <v>85.97</v>
      </c>
      <c r="O339" s="1">
        <v>372</v>
      </c>
      <c r="P339" s="1">
        <v>1428</v>
      </c>
      <c r="Q339" s="1">
        <v>3.84</v>
      </c>
      <c r="R339" s="1">
        <v>79.33</v>
      </c>
      <c r="S339" s="1">
        <v>79.33</v>
      </c>
      <c r="T339" s="1">
        <v>408</v>
      </c>
      <c r="U339" s="1">
        <v>1467</v>
      </c>
      <c r="V339" s="1">
        <v>3.6</v>
      </c>
      <c r="W339" s="1">
        <v>78.87</v>
      </c>
      <c r="X339" s="1">
        <v>78.87</v>
      </c>
      <c r="Y339" s="1">
        <v>425</v>
      </c>
      <c r="Z339" s="1">
        <v>1527</v>
      </c>
      <c r="AA339" s="1">
        <v>3.59</v>
      </c>
      <c r="AB339" s="1">
        <v>82.1</v>
      </c>
      <c r="AC339" s="1">
        <v>82.1</v>
      </c>
      <c r="AD339" s="1">
        <v>362</v>
      </c>
      <c r="AE339" s="1">
        <v>1220</v>
      </c>
      <c r="AF339" s="1">
        <v>3.37</v>
      </c>
      <c r="AG339" s="1">
        <v>72.62</v>
      </c>
      <c r="AH339" s="1">
        <v>72.62</v>
      </c>
      <c r="AI339" s="1">
        <v>371</v>
      </c>
      <c r="AJ339" s="1">
        <v>1490</v>
      </c>
      <c r="AK339" s="1">
        <v>4.0199999999999996</v>
      </c>
      <c r="AL339" s="1">
        <v>80.11</v>
      </c>
      <c r="AM339" s="1">
        <v>80.11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T339" s="262">
        <f t="shared" si="31"/>
        <v>2373</v>
      </c>
      <c r="AU339" s="262">
        <f t="shared" si="31"/>
        <v>8731</v>
      </c>
      <c r="AV339" s="263">
        <f t="shared" si="32"/>
        <v>873100</v>
      </c>
      <c r="AW339" s="263">
        <f t="shared" si="33"/>
        <v>10980</v>
      </c>
      <c r="AX339" s="268">
        <f t="shared" si="34"/>
        <v>79.517304189435336</v>
      </c>
      <c r="AY339" s="264">
        <f t="shared" si="35"/>
        <v>79.833333333333329</v>
      </c>
    </row>
    <row r="340" spans="1:51">
      <c r="A340" s="1" t="str">
        <f t="shared" si="30"/>
        <v>11317</v>
      </c>
      <c r="B340" s="1" t="s">
        <v>3340</v>
      </c>
      <c r="C340" s="255">
        <v>150</v>
      </c>
      <c r="D340" s="255">
        <v>150</v>
      </c>
      <c r="E340" s="256">
        <v>5406</v>
      </c>
      <c r="F340" s="256">
        <v>21417</v>
      </c>
      <c r="G340" s="255">
        <v>3.96</v>
      </c>
      <c r="H340" s="255">
        <v>39.119999999999997</v>
      </c>
      <c r="I340" s="255">
        <v>39.119999999999997</v>
      </c>
      <c r="J340" s="1">
        <v>951</v>
      </c>
      <c r="K340" s="1">
        <v>3843</v>
      </c>
      <c r="L340" s="1">
        <v>4.04</v>
      </c>
      <c r="M340" s="1">
        <v>82.65</v>
      </c>
      <c r="N340" s="1">
        <v>82.65</v>
      </c>
      <c r="O340" s="1">
        <v>866</v>
      </c>
      <c r="P340" s="1">
        <v>3501</v>
      </c>
      <c r="Q340" s="1">
        <v>4.04</v>
      </c>
      <c r="R340" s="1">
        <v>77.8</v>
      </c>
      <c r="S340" s="1">
        <v>77.8</v>
      </c>
      <c r="T340" s="1">
        <v>947</v>
      </c>
      <c r="U340" s="1">
        <v>3844</v>
      </c>
      <c r="V340" s="1">
        <v>4.0599999999999996</v>
      </c>
      <c r="W340" s="1">
        <v>82.67</v>
      </c>
      <c r="X340" s="1">
        <v>82.67</v>
      </c>
      <c r="Y340" s="1">
        <v>910</v>
      </c>
      <c r="Z340" s="1">
        <v>3428</v>
      </c>
      <c r="AA340" s="1">
        <v>3.77</v>
      </c>
      <c r="AB340" s="1">
        <v>73.72</v>
      </c>
      <c r="AC340" s="1">
        <v>73.72</v>
      </c>
      <c r="AD340" s="1">
        <v>877</v>
      </c>
      <c r="AE340" s="1">
        <v>3445</v>
      </c>
      <c r="AF340" s="1">
        <v>3.93</v>
      </c>
      <c r="AG340" s="1">
        <v>82.02</v>
      </c>
      <c r="AH340" s="1">
        <v>82.02</v>
      </c>
      <c r="AI340" s="1">
        <v>855</v>
      </c>
      <c r="AJ340" s="1">
        <v>3356</v>
      </c>
      <c r="AK340" s="1">
        <v>3.93</v>
      </c>
      <c r="AL340" s="1">
        <v>72.17</v>
      </c>
      <c r="AM340" s="1">
        <v>72.17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T340" s="262">
        <f t="shared" si="31"/>
        <v>5406</v>
      </c>
      <c r="AU340" s="262">
        <f t="shared" si="31"/>
        <v>21417</v>
      </c>
      <c r="AV340" s="263">
        <f t="shared" si="32"/>
        <v>2141700</v>
      </c>
      <c r="AW340" s="263">
        <f t="shared" si="33"/>
        <v>27450</v>
      </c>
      <c r="AX340" s="268">
        <f t="shared" si="34"/>
        <v>78.021857923497265</v>
      </c>
      <c r="AY340" s="264">
        <f t="shared" si="35"/>
        <v>78.50500000000001</v>
      </c>
    </row>
    <row r="341" spans="1:51">
      <c r="A341" s="1" t="str">
        <f t="shared" si="30"/>
        <v>11318</v>
      </c>
      <c r="B341" s="1" t="s">
        <v>3341</v>
      </c>
      <c r="C341" s="255">
        <v>36</v>
      </c>
      <c r="D341" s="255">
        <v>36</v>
      </c>
      <c r="E341" s="256">
        <v>1395</v>
      </c>
      <c r="F341" s="256">
        <v>4929</v>
      </c>
      <c r="G341" s="255">
        <v>3.53</v>
      </c>
      <c r="H341" s="255">
        <v>37.51</v>
      </c>
      <c r="I341" s="255">
        <v>37.51</v>
      </c>
      <c r="J341" s="1">
        <v>222</v>
      </c>
      <c r="K341" s="1">
        <v>756</v>
      </c>
      <c r="L341" s="1">
        <v>3.41</v>
      </c>
      <c r="M341" s="1">
        <v>67.739999999999995</v>
      </c>
      <c r="N341" s="1">
        <v>67.739999999999995</v>
      </c>
      <c r="O341" s="1">
        <v>311</v>
      </c>
      <c r="P341" s="1">
        <v>921</v>
      </c>
      <c r="Q341" s="1">
        <v>2.96</v>
      </c>
      <c r="R341" s="1">
        <v>85.28</v>
      </c>
      <c r="S341" s="1">
        <v>85.28</v>
      </c>
      <c r="T341" s="1">
        <v>233</v>
      </c>
      <c r="U341" s="1">
        <v>925</v>
      </c>
      <c r="V341" s="1">
        <v>3.97</v>
      </c>
      <c r="W341" s="1">
        <v>82.89</v>
      </c>
      <c r="X341" s="1">
        <v>82.89</v>
      </c>
      <c r="Y341" s="1">
        <v>229</v>
      </c>
      <c r="Z341" s="1">
        <v>915</v>
      </c>
      <c r="AA341" s="1">
        <v>4</v>
      </c>
      <c r="AB341" s="1">
        <v>81.99</v>
      </c>
      <c r="AC341" s="1">
        <v>81.99</v>
      </c>
      <c r="AD341" s="1">
        <v>202</v>
      </c>
      <c r="AE341" s="1">
        <v>693</v>
      </c>
      <c r="AF341" s="1">
        <v>3.43</v>
      </c>
      <c r="AG341" s="1">
        <v>68.75</v>
      </c>
      <c r="AH341" s="1">
        <v>68.75</v>
      </c>
      <c r="AI341" s="1">
        <v>198</v>
      </c>
      <c r="AJ341" s="1">
        <v>719</v>
      </c>
      <c r="AK341" s="1">
        <v>3.63</v>
      </c>
      <c r="AL341" s="1">
        <v>64.430000000000007</v>
      </c>
      <c r="AM341" s="1">
        <v>64.430000000000007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T341" s="262">
        <f t="shared" si="31"/>
        <v>1395</v>
      </c>
      <c r="AU341" s="262">
        <f t="shared" si="31"/>
        <v>4929</v>
      </c>
      <c r="AV341" s="263">
        <f t="shared" si="32"/>
        <v>492900</v>
      </c>
      <c r="AW341" s="263">
        <f t="shared" si="33"/>
        <v>6588</v>
      </c>
      <c r="AX341" s="268">
        <f t="shared" si="34"/>
        <v>74.817850637522767</v>
      </c>
      <c r="AY341" s="264">
        <f t="shared" si="35"/>
        <v>75.179999999999993</v>
      </c>
    </row>
    <row r="342" spans="1:51">
      <c r="A342" s="1" t="str">
        <f t="shared" si="30"/>
        <v>11319</v>
      </c>
      <c r="B342" s="1" t="s">
        <v>3342</v>
      </c>
      <c r="C342" s="255">
        <v>60</v>
      </c>
      <c r="D342" s="255">
        <v>60</v>
      </c>
      <c r="E342" s="256">
        <v>2204</v>
      </c>
      <c r="F342" s="256">
        <v>6599</v>
      </c>
      <c r="G342" s="255">
        <v>2.99</v>
      </c>
      <c r="H342" s="255">
        <v>30.13</v>
      </c>
      <c r="I342" s="255">
        <v>30.13</v>
      </c>
      <c r="J342" s="1">
        <v>417</v>
      </c>
      <c r="K342" s="1">
        <v>1305</v>
      </c>
      <c r="L342" s="1">
        <v>3.13</v>
      </c>
      <c r="M342" s="1">
        <v>70.16</v>
      </c>
      <c r="N342" s="1">
        <v>70.16</v>
      </c>
      <c r="O342" s="1">
        <v>385</v>
      </c>
      <c r="P342" s="1">
        <v>1081</v>
      </c>
      <c r="Q342" s="1">
        <v>2.81</v>
      </c>
      <c r="R342" s="1">
        <v>60.06</v>
      </c>
      <c r="S342" s="1">
        <v>60.06</v>
      </c>
      <c r="T342" s="1">
        <v>349</v>
      </c>
      <c r="U342" s="1">
        <v>1038</v>
      </c>
      <c r="V342" s="1">
        <v>2.97</v>
      </c>
      <c r="W342" s="1">
        <v>55.81</v>
      </c>
      <c r="X342" s="1">
        <v>55.81</v>
      </c>
      <c r="Y342" s="1">
        <v>374</v>
      </c>
      <c r="Z342" s="1">
        <v>1005</v>
      </c>
      <c r="AA342" s="1">
        <v>2.69</v>
      </c>
      <c r="AB342" s="1">
        <v>54.03</v>
      </c>
      <c r="AC342" s="1">
        <v>54.03</v>
      </c>
      <c r="AD342" s="1">
        <v>350</v>
      </c>
      <c r="AE342" s="1">
        <v>1142</v>
      </c>
      <c r="AF342" s="1">
        <v>3.26</v>
      </c>
      <c r="AG342" s="1">
        <v>67.98</v>
      </c>
      <c r="AH342" s="1">
        <v>67.98</v>
      </c>
      <c r="AI342" s="1">
        <v>329</v>
      </c>
      <c r="AJ342" s="1">
        <v>1028</v>
      </c>
      <c r="AK342" s="1">
        <v>3.12</v>
      </c>
      <c r="AL342" s="1">
        <v>55.27</v>
      </c>
      <c r="AM342" s="1">
        <v>55.27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T342" s="262">
        <f t="shared" si="31"/>
        <v>2204</v>
      </c>
      <c r="AU342" s="262">
        <f t="shared" si="31"/>
        <v>6599</v>
      </c>
      <c r="AV342" s="263">
        <f t="shared" si="32"/>
        <v>659900</v>
      </c>
      <c r="AW342" s="263">
        <f t="shared" si="33"/>
        <v>10980</v>
      </c>
      <c r="AX342" s="268">
        <f t="shared" si="34"/>
        <v>60.100182149362475</v>
      </c>
      <c r="AY342" s="264">
        <f t="shared" si="35"/>
        <v>60.551666666666669</v>
      </c>
    </row>
    <row r="343" spans="1:51">
      <c r="A343" s="1" t="str">
        <f t="shared" si="30"/>
        <v>11320</v>
      </c>
      <c r="B343" s="1" t="s">
        <v>3343</v>
      </c>
      <c r="C343" s="255">
        <v>340</v>
      </c>
      <c r="D343" s="255">
        <v>340</v>
      </c>
      <c r="E343" s="256">
        <v>7945</v>
      </c>
      <c r="F343" s="256">
        <v>48194</v>
      </c>
      <c r="G343" s="255">
        <v>6.07</v>
      </c>
      <c r="H343" s="255">
        <v>38.83</v>
      </c>
      <c r="I343" s="255">
        <v>38.83</v>
      </c>
      <c r="J343" s="1">
        <v>1918</v>
      </c>
      <c r="K343" s="1">
        <v>11092</v>
      </c>
      <c r="L343" s="1">
        <v>5.78</v>
      </c>
      <c r="M343" s="1">
        <v>105.24</v>
      </c>
      <c r="N343" s="1">
        <v>105.24</v>
      </c>
      <c r="O343" s="1">
        <v>1240</v>
      </c>
      <c r="P343" s="1">
        <v>5629</v>
      </c>
      <c r="Q343" s="1">
        <v>4.54</v>
      </c>
      <c r="R343" s="1">
        <v>55.19</v>
      </c>
      <c r="S343" s="1">
        <v>55.19</v>
      </c>
      <c r="T343" s="1">
        <v>1464</v>
      </c>
      <c r="U343" s="1">
        <v>9577</v>
      </c>
      <c r="V343" s="1">
        <v>6.54</v>
      </c>
      <c r="W343" s="1">
        <v>90.86</v>
      </c>
      <c r="X343" s="1">
        <v>90.86</v>
      </c>
      <c r="Y343" s="1">
        <v>1380</v>
      </c>
      <c r="Z343" s="1">
        <v>7763</v>
      </c>
      <c r="AA343" s="1">
        <v>5.63</v>
      </c>
      <c r="AB343" s="1">
        <v>73.650000000000006</v>
      </c>
      <c r="AC343" s="1">
        <v>73.650000000000006</v>
      </c>
      <c r="AD343" s="1">
        <v>716</v>
      </c>
      <c r="AE343" s="1">
        <v>3989</v>
      </c>
      <c r="AF343" s="1">
        <v>5.57</v>
      </c>
      <c r="AG343" s="1">
        <v>41.9</v>
      </c>
      <c r="AH343" s="1">
        <v>41.9</v>
      </c>
      <c r="AI343" s="1">
        <v>1227</v>
      </c>
      <c r="AJ343" s="1">
        <v>10144</v>
      </c>
      <c r="AK343" s="1">
        <v>8.27</v>
      </c>
      <c r="AL343" s="1">
        <v>96.24</v>
      </c>
      <c r="AM343" s="1">
        <v>96.24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T343" s="262">
        <f t="shared" si="31"/>
        <v>7945</v>
      </c>
      <c r="AU343" s="262">
        <f t="shared" si="31"/>
        <v>48194</v>
      </c>
      <c r="AV343" s="263">
        <f t="shared" si="32"/>
        <v>4819400</v>
      </c>
      <c r="AW343" s="263">
        <f t="shared" si="33"/>
        <v>62220</v>
      </c>
      <c r="AX343" s="268">
        <f t="shared" si="34"/>
        <v>77.45740919318547</v>
      </c>
      <c r="AY343" s="264">
        <f t="shared" si="35"/>
        <v>77.180000000000007</v>
      </c>
    </row>
    <row r="344" spans="1:51">
      <c r="A344" s="1" t="str">
        <f t="shared" si="30"/>
        <v>11321</v>
      </c>
      <c r="B344" s="1" t="s">
        <v>3344</v>
      </c>
      <c r="C344" s="255">
        <v>60</v>
      </c>
      <c r="D344" s="255">
        <v>60</v>
      </c>
      <c r="E344" s="256">
        <v>2541</v>
      </c>
      <c r="F344" s="256">
        <v>14519</v>
      </c>
      <c r="G344" s="255">
        <v>5.71</v>
      </c>
      <c r="H344" s="255">
        <v>66.3</v>
      </c>
      <c r="I344" s="255">
        <v>66.3</v>
      </c>
      <c r="J344" s="1">
        <v>429</v>
      </c>
      <c r="K344" s="1">
        <v>2386</v>
      </c>
      <c r="L344" s="1">
        <v>5.56</v>
      </c>
      <c r="M344" s="1">
        <v>128.28</v>
      </c>
      <c r="N344" s="1">
        <v>128.28</v>
      </c>
      <c r="O344" s="1">
        <v>413</v>
      </c>
      <c r="P344" s="1">
        <v>2164</v>
      </c>
      <c r="Q344" s="1">
        <v>5.24</v>
      </c>
      <c r="R344" s="1">
        <v>120.22</v>
      </c>
      <c r="S344" s="1">
        <v>120.22</v>
      </c>
      <c r="T344" s="1">
        <v>381</v>
      </c>
      <c r="U344" s="1">
        <v>2274</v>
      </c>
      <c r="V344" s="1">
        <v>5.97</v>
      </c>
      <c r="W344" s="1">
        <v>122.26</v>
      </c>
      <c r="X344" s="1">
        <v>122.26</v>
      </c>
      <c r="Y344" s="1">
        <v>443</v>
      </c>
      <c r="Z344" s="1">
        <v>2616</v>
      </c>
      <c r="AA344" s="1">
        <v>5.91</v>
      </c>
      <c r="AB344" s="1">
        <v>140.65</v>
      </c>
      <c r="AC344" s="1">
        <v>140.65</v>
      </c>
      <c r="AD344" s="1">
        <v>352</v>
      </c>
      <c r="AE344" s="1">
        <v>2330</v>
      </c>
      <c r="AF344" s="1">
        <v>6.62</v>
      </c>
      <c r="AG344" s="1">
        <v>138.69</v>
      </c>
      <c r="AH344" s="1">
        <v>138.69</v>
      </c>
      <c r="AI344" s="1">
        <v>379</v>
      </c>
      <c r="AJ344" s="1">
        <v>1907</v>
      </c>
      <c r="AK344" s="1">
        <v>5.03</v>
      </c>
      <c r="AL344" s="1">
        <v>102.53</v>
      </c>
      <c r="AM344" s="1">
        <v>102.53</v>
      </c>
      <c r="AN344" s="1">
        <v>144</v>
      </c>
      <c r="AO344" s="1">
        <v>842</v>
      </c>
      <c r="AP344" s="1">
        <v>5.85</v>
      </c>
      <c r="AQ344" s="1">
        <v>46.78</v>
      </c>
      <c r="AR344" s="1">
        <v>46.78</v>
      </c>
      <c r="AT344" s="262">
        <f t="shared" si="31"/>
        <v>2397</v>
      </c>
      <c r="AU344" s="262">
        <f t="shared" si="31"/>
        <v>13677</v>
      </c>
      <c r="AV344" s="263">
        <f t="shared" si="32"/>
        <v>1367700</v>
      </c>
      <c r="AW344" s="263">
        <f t="shared" si="33"/>
        <v>10980</v>
      </c>
      <c r="AX344" s="268">
        <f t="shared" si="34"/>
        <v>124.56284153005464</v>
      </c>
      <c r="AY344" s="264">
        <f t="shared" si="35"/>
        <v>125.43833333333332</v>
      </c>
    </row>
    <row r="345" spans="1:51">
      <c r="A345" s="1" t="str">
        <f t="shared" si="30"/>
        <v>10685</v>
      </c>
      <c r="B345" s="1" t="s">
        <v>3345</v>
      </c>
      <c r="C345" s="255">
        <v>600</v>
      </c>
      <c r="D345" s="255">
        <v>600</v>
      </c>
      <c r="E345" s="256">
        <v>22274</v>
      </c>
      <c r="F345" s="256">
        <v>108589</v>
      </c>
      <c r="G345" s="255">
        <v>4.88</v>
      </c>
      <c r="H345" s="255">
        <v>49.58</v>
      </c>
      <c r="I345" s="255">
        <v>49.58</v>
      </c>
      <c r="J345" s="1">
        <v>4052</v>
      </c>
      <c r="K345" s="1">
        <v>18362</v>
      </c>
      <c r="L345" s="1">
        <v>4.53</v>
      </c>
      <c r="M345" s="1">
        <v>98.72</v>
      </c>
      <c r="N345" s="1">
        <v>98.72</v>
      </c>
      <c r="O345" s="1">
        <v>4044</v>
      </c>
      <c r="P345" s="1">
        <v>19458</v>
      </c>
      <c r="Q345" s="1">
        <v>4.8099999999999996</v>
      </c>
      <c r="R345" s="1">
        <v>108.1</v>
      </c>
      <c r="S345" s="1">
        <v>108.1</v>
      </c>
      <c r="T345" s="1">
        <v>3614</v>
      </c>
      <c r="U345" s="1">
        <v>17349</v>
      </c>
      <c r="V345" s="1">
        <v>4.8</v>
      </c>
      <c r="W345" s="1">
        <v>93.27</v>
      </c>
      <c r="X345" s="1">
        <v>93.27</v>
      </c>
      <c r="Y345" s="1">
        <v>3776</v>
      </c>
      <c r="Z345" s="1">
        <v>18898</v>
      </c>
      <c r="AA345" s="1">
        <v>5</v>
      </c>
      <c r="AB345" s="1">
        <v>101.6</v>
      </c>
      <c r="AC345" s="1">
        <v>101.6</v>
      </c>
      <c r="AD345" s="1">
        <v>3410</v>
      </c>
      <c r="AE345" s="1">
        <v>17245</v>
      </c>
      <c r="AF345" s="1">
        <v>5.0599999999999996</v>
      </c>
      <c r="AG345" s="1">
        <v>102.65</v>
      </c>
      <c r="AH345" s="1">
        <v>102.65</v>
      </c>
      <c r="AI345" s="1">
        <v>3378</v>
      </c>
      <c r="AJ345" s="1">
        <v>17277</v>
      </c>
      <c r="AK345" s="1">
        <v>5.1100000000000003</v>
      </c>
      <c r="AL345" s="1">
        <v>92.89</v>
      </c>
      <c r="AM345" s="1">
        <v>92.89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T345" s="262">
        <f t="shared" si="31"/>
        <v>22274</v>
      </c>
      <c r="AU345" s="262">
        <f t="shared" si="31"/>
        <v>108589</v>
      </c>
      <c r="AV345" s="263">
        <f t="shared" si="32"/>
        <v>10858900</v>
      </c>
      <c r="AW345" s="263">
        <f t="shared" si="33"/>
        <v>109800</v>
      </c>
      <c r="AX345" s="268">
        <f t="shared" si="34"/>
        <v>98.897085610200364</v>
      </c>
      <c r="AY345" s="264">
        <f t="shared" si="35"/>
        <v>99.538333333333313</v>
      </c>
    </row>
    <row r="346" spans="1:51">
      <c r="A346" s="1" t="str">
        <f t="shared" si="30"/>
        <v>10752</v>
      </c>
      <c r="B346" s="1" t="s">
        <v>3346</v>
      </c>
      <c r="C346" s="255">
        <v>120</v>
      </c>
      <c r="D346" s="255">
        <v>120</v>
      </c>
      <c r="E346" s="256">
        <v>3896</v>
      </c>
      <c r="F346" s="256">
        <v>17332</v>
      </c>
      <c r="G346" s="255">
        <v>4.45</v>
      </c>
      <c r="H346" s="255">
        <v>39.57</v>
      </c>
      <c r="I346" s="255">
        <v>39.57</v>
      </c>
      <c r="J346" s="1">
        <v>1032</v>
      </c>
      <c r="K346" s="1">
        <v>4195</v>
      </c>
      <c r="L346" s="1">
        <v>4.0599999999999996</v>
      </c>
      <c r="M346" s="1">
        <v>112.77</v>
      </c>
      <c r="N346" s="1">
        <v>112.77</v>
      </c>
      <c r="O346" s="1">
        <v>823</v>
      </c>
      <c r="P346" s="1">
        <v>3738</v>
      </c>
      <c r="Q346" s="1">
        <v>4.54</v>
      </c>
      <c r="R346" s="1">
        <v>103.83</v>
      </c>
      <c r="S346" s="1">
        <v>103.83</v>
      </c>
      <c r="T346" s="1">
        <v>853</v>
      </c>
      <c r="U346" s="1">
        <v>3514</v>
      </c>
      <c r="V346" s="1">
        <v>4.12</v>
      </c>
      <c r="W346" s="1">
        <v>94.46</v>
      </c>
      <c r="X346" s="1">
        <v>94.46</v>
      </c>
      <c r="Y346" s="1">
        <v>857</v>
      </c>
      <c r="Z346" s="1">
        <v>3878</v>
      </c>
      <c r="AA346" s="1">
        <v>4.53</v>
      </c>
      <c r="AB346" s="1">
        <v>104.25</v>
      </c>
      <c r="AC346" s="1">
        <v>104.25</v>
      </c>
      <c r="AD346" s="1">
        <v>331</v>
      </c>
      <c r="AE346" s="1">
        <v>2007</v>
      </c>
      <c r="AF346" s="1">
        <v>6.06</v>
      </c>
      <c r="AG346" s="1">
        <v>59.73</v>
      </c>
      <c r="AH346" s="1">
        <v>59.73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T346" s="262">
        <f t="shared" si="31"/>
        <v>3896</v>
      </c>
      <c r="AU346" s="262">
        <f t="shared" si="31"/>
        <v>17332</v>
      </c>
      <c r="AV346" s="263">
        <f t="shared" si="32"/>
        <v>1733200</v>
      </c>
      <c r="AW346" s="263">
        <f t="shared" si="33"/>
        <v>21960</v>
      </c>
      <c r="AX346" s="268">
        <f t="shared" si="34"/>
        <v>78.925318761384332</v>
      </c>
      <c r="AY346" s="264">
        <f t="shared" si="35"/>
        <v>79.173333333333332</v>
      </c>
    </row>
    <row r="347" spans="1:51">
      <c r="A347" s="1" t="str">
        <f t="shared" si="30"/>
        <v>10753</v>
      </c>
      <c r="B347" s="1" t="s">
        <v>3347</v>
      </c>
      <c r="C347" s="255">
        <v>230</v>
      </c>
      <c r="D347" s="255">
        <v>230</v>
      </c>
      <c r="E347" s="256">
        <v>7367</v>
      </c>
      <c r="F347" s="256">
        <v>35748</v>
      </c>
      <c r="G347" s="255">
        <v>4.8499999999999996</v>
      </c>
      <c r="H347" s="255">
        <v>42.58</v>
      </c>
      <c r="I347" s="255">
        <v>42.58</v>
      </c>
      <c r="J347" s="1">
        <v>1637</v>
      </c>
      <c r="K347" s="1">
        <v>8290</v>
      </c>
      <c r="L347" s="1">
        <v>5.0599999999999996</v>
      </c>
      <c r="M347" s="1">
        <v>116.27</v>
      </c>
      <c r="N347" s="1">
        <v>116.27</v>
      </c>
      <c r="O347" s="1">
        <v>1540</v>
      </c>
      <c r="P347" s="1">
        <v>8926</v>
      </c>
      <c r="Q347" s="1">
        <v>5.8</v>
      </c>
      <c r="R347" s="1">
        <v>129.36000000000001</v>
      </c>
      <c r="S347" s="1">
        <v>129.36000000000001</v>
      </c>
      <c r="T347" s="1">
        <v>1453</v>
      </c>
      <c r="U347" s="1">
        <v>6233</v>
      </c>
      <c r="V347" s="1">
        <v>4.29</v>
      </c>
      <c r="W347" s="1">
        <v>87.42</v>
      </c>
      <c r="X347" s="1">
        <v>87.42</v>
      </c>
      <c r="Y347" s="1">
        <v>1475</v>
      </c>
      <c r="Z347" s="1">
        <v>6661</v>
      </c>
      <c r="AA347" s="1">
        <v>4.5199999999999996</v>
      </c>
      <c r="AB347" s="1">
        <v>93.42</v>
      </c>
      <c r="AC347" s="1">
        <v>93.42</v>
      </c>
      <c r="AD347" s="1">
        <v>1262</v>
      </c>
      <c r="AE347" s="1">
        <v>5638</v>
      </c>
      <c r="AF347" s="1">
        <v>4.47</v>
      </c>
      <c r="AG347" s="1">
        <v>87.55</v>
      </c>
      <c r="AH347" s="1">
        <v>87.55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T347" s="262">
        <f t="shared" si="31"/>
        <v>7367</v>
      </c>
      <c r="AU347" s="262">
        <f t="shared" si="31"/>
        <v>35748</v>
      </c>
      <c r="AV347" s="263">
        <f t="shared" si="32"/>
        <v>3574800</v>
      </c>
      <c r="AW347" s="263">
        <f t="shared" si="33"/>
        <v>42090</v>
      </c>
      <c r="AX347" s="268">
        <f t="shared" si="34"/>
        <v>84.932287954383469</v>
      </c>
      <c r="AY347" s="264">
        <f t="shared" si="35"/>
        <v>85.67</v>
      </c>
    </row>
    <row r="348" spans="1:51">
      <c r="A348" s="1" t="str">
        <f t="shared" si="30"/>
        <v>10754</v>
      </c>
      <c r="B348" s="1" t="s">
        <v>3348</v>
      </c>
      <c r="C348" s="255">
        <v>101</v>
      </c>
      <c r="D348" s="255">
        <v>101</v>
      </c>
      <c r="E348" s="256">
        <v>3101</v>
      </c>
      <c r="F348" s="256">
        <v>9835</v>
      </c>
      <c r="G348" s="255">
        <v>3.17</v>
      </c>
      <c r="H348" s="255">
        <v>26.68</v>
      </c>
      <c r="I348" s="255">
        <v>26.68</v>
      </c>
      <c r="J348" s="1">
        <v>642</v>
      </c>
      <c r="K348" s="1">
        <v>2021</v>
      </c>
      <c r="L348" s="1">
        <v>3.15</v>
      </c>
      <c r="M348" s="1">
        <v>64.55</v>
      </c>
      <c r="N348" s="1">
        <v>64.55</v>
      </c>
      <c r="O348" s="1">
        <v>598</v>
      </c>
      <c r="P348" s="1">
        <v>1929</v>
      </c>
      <c r="Q348" s="1">
        <v>3.23</v>
      </c>
      <c r="R348" s="1">
        <v>63.66</v>
      </c>
      <c r="S348" s="1">
        <v>63.66</v>
      </c>
      <c r="T348" s="1">
        <v>604</v>
      </c>
      <c r="U348" s="1">
        <v>1983</v>
      </c>
      <c r="V348" s="1">
        <v>3.28</v>
      </c>
      <c r="W348" s="1">
        <v>63.33</v>
      </c>
      <c r="X348" s="1">
        <v>63.33</v>
      </c>
      <c r="Y348" s="1">
        <v>671</v>
      </c>
      <c r="Z348" s="1">
        <v>2115</v>
      </c>
      <c r="AA348" s="1">
        <v>3.15</v>
      </c>
      <c r="AB348" s="1">
        <v>67.55</v>
      </c>
      <c r="AC348" s="1">
        <v>67.55</v>
      </c>
      <c r="AD348" s="1">
        <v>586</v>
      </c>
      <c r="AE348" s="1">
        <v>1787</v>
      </c>
      <c r="AF348" s="1">
        <v>3.05</v>
      </c>
      <c r="AG348" s="1">
        <v>63.19</v>
      </c>
      <c r="AH348" s="1">
        <v>63.19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T348" s="262">
        <f t="shared" si="31"/>
        <v>3101</v>
      </c>
      <c r="AU348" s="262">
        <f t="shared" si="31"/>
        <v>9835</v>
      </c>
      <c r="AV348" s="263">
        <f t="shared" si="32"/>
        <v>983500</v>
      </c>
      <c r="AW348" s="263">
        <f t="shared" si="33"/>
        <v>18483</v>
      </c>
      <c r="AX348" s="268">
        <f t="shared" si="34"/>
        <v>53.211058810799109</v>
      </c>
      <c r="AY348" s="264">
        <f t="shared" si="35"/>
        <v>53.713333333333331</v>
      </c>
    </row>
    <row r="349" spans="1:51">
      <c r="A349" s="1" t="str">
        <f t="shared" si="30"/>
        <v>10755</v>
      </c>
      <c r="B349" s="1" t="s">
        <v>3349</v>
      </c>
      <c r="C349" s="255">
        <v>48</v>
      </c>
      <c r="D349" s="255">
        <v>48</v>
      </c>
      <c r="E349" s="256">
        <v>1788</v>
      </c>
      <c r="F349" s="256">
        <v>7715</v>
      </c>
      <c r="G349" s="255">
        <v>4.3099999999999996</v>
      </c>
      <c r="H349" s="255">
        <v>44.04</v>
      </c>
      <c r="I349" s="255">
        <v>44.04</v>
      </c>
      <c r="J349" s="1">
        <v>385</v>
      </c>
      <c r="K349" s="1">
        <v>1494</v>
      </c>
      <c r="L349" s="1">
        <v>3.88</v>
      </c>
      <c r="M349" s="1">
        <v>100.4</v>
      </c>
      <c r="N349" s="1">
        <v>100.4</v>
      </c>
      <c r="O349" s="1">
        <v>313</v>
      </c>
      <c r="P349" s="1">
        <v>1329</v>
      </c>
      <c r="Q349" s="1">
        <v>4.25</v>
      </c>
      <c r="R349" s="1">
        <v>92.29</v>
      </c>
      <c r="S349" s="1">
        <v>92.29</v>
      </c>
      <c r="T349" s="1">
        <v>311</v>
      </c>
      <c r="U349" s="1">
        <v>1388</v>
      </c>
      <c r="V349" s="1">
        <v>4.46</v>
      </c>
      <c r="W349" s="1">
        <v>93.28</v>
      </c>
      <c r="X349" s="1">
        <v>93.28</v>
      </c>
      <c r="Y349" s="1">
        <v>321</v>
      </c>
      <c r="Z349" s="1">
        <v>1423</v>
      </c>
      <c r="AA349" s="1">
        <v>4.43</v>
      </c>
      <c r="AB349" s="1">
        <v>95.63</v>
      </c>
      <c r="AC349" s="1">
        <v>95.63</v>
      </c>
      <c r="AD349" s="1">
        <v>254</v>
      </c>
      <c r="AE349" s="1">
        <v>1125</v>
      </c>
      <c r="AF349" s="1">
        <v>4.43</v>
      </c>
      <c r="AG349" s="1">
        <v>83.71</v>
      </c>
      <c r="AH349" s="1">
        <v>83.71</v>
      </c>
      <c r="AI349" s="1">
        <v>204</v>
      </c>
      <c r="AJ349" s="1">
        <v>956</v>
      </c>
      <c r="AK349" s="1">
        <v>4.6900000000000004</v>
      </c>
      <c r="AL349" s="1">
        <v>64.25</v>
      </c>
      <c r="AM349" s="1">
        <v>64.25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T349" s="262">
        <f t="shared" si="31"/>
        <v>1788</v>
      </c>
      <c r="AU349" s="262">
        <f t="shared" si="31"/>
        <v>7715</v>
      </c>
      <c r="AV349" s="263">
        <f t="shared" si="32"/>
        <v>771500</v>
      </c>
      <c r="AW349" s="263">
        <f t="shared" si="33"/>
        <v>8784</v>
      </c>
      <c r="AX349" s="268">
        <f t="shared" si="34"/>
        <v>87.830145719489977</v>
      </c>
      <c r="AY349" s="264">
        <f t="shared" si="35"/>
        <v>88.259999999999991</v>
      </c>
    </row>
    <row r="350" spans="1:51">
      <c r="A350" s="1" t="str">
        <f t="shared" si="30"/>
        <v>28785</v>
      </c>
      <c r="B350" s="1" t="s">
        <v>3350</v>
      </c>
      <c r="C350" s="255">
        <v>10</v>
      </c>
      <c r="D350" s="255">
        <v>10</v>
      </c>
      <c r="E350" s="256">
        <v>304</v>
      </c>
      <c r="F350" s="256">
        <v>1067</v>
      </c>
      <c r="G350" s="255">
        <v>3.51</v>
      </c>
      <c r="H350" s="255">
        <v>29.23</v>
      </c>
      <c r="I350" s="255">
        <v>29.23</v>
      </c>
      <c r="J350" s="1">
        <v>51</v>
      </c>
      <c r="K350" s="1">
        <v>169</v>
      </c>
      <c r="L350" s="1">
        <v>3.31</v>
      </c>
      <c r="M350" s="1">
        <v>54.52</v>
      </c>
      <c r="N350" s="1">
        <v>54.52</v>
      </c>
      <c r="O350" s="1">
        <v>63</v>
      </c>
      <c r="P350" s="1">
        <v>176</v>
      </c>
      <c r="Q350" s="1">
        <v>2.79</v>
      </c>
      <c r="R350" s="1">
        <v>58.67</v>
      </c>
      <c r="S350" s="1">
        <v>58.67</v>
      </c>
      <c r="T350" s="1">
        <v>46</v>
      </c>
      <c r="U350" s="1">
        <v>171</v>
      </c>
      <c r="V350" s="1">
        <v>3.72</v>
      </c>
      <c r="W350" s="1">
        <v>55.16</v>
      </c>
      <c r="X350" s="1">
        <v>55.16</v>
      </c>
      <c r="Y350" s="1">
        <v>37</v>
      </c>
      <c r="Z350" s="1">
        <v>139</v>
      </c>
      <c r="AA350" s="1">
        <v>3.76</v>
      </c>
      <c r="AB350" s="1">
        <v>44.84</v>
      </c>
      <c r="AC350" s="1">
        <v>44.84</v>
      </c>
      <c r="AD350" s="1">
        <v>40</v>
      </c>
      <c r="AE350" s="1">
        <v>169</v>
      </c>
      <c r="AF350" s="1">
        <v>4.2300000000000004</v>
      </c>
      <c r="AG350" s="1">
        <v>60.36</v>
      </c>
      <c r="AH350" s="1">
        <v>60.36</v>
      </c>
      <c r="AI350" s="1">
        <v>47</v>
      </c>
      <c r="AJ350" s="1">
        <v>188</v>
      </c>
      <c r="AK350" s="1">
        <v>4</v>
      </c>
      <c r="AL350" s="1">
        <v>60.65</v>
      </c>
      <c r="AM350" s="1">
        <v>60.65</v>
      </c>
      <c r="AN350" s="1">
        <v>20</v>
      </c>
      <c r="AO350" s="1">
        <v>55</v>
      </c>
      <c r="AP350" s="1">
        <v>2.75</v>
      </c>
      <c r="AQ350" s="1">
        <v>18.329999999999998</v>
      </c>
      <c r="AR350" s="1">
        <v>18.329999999999998</v>
      </c>
      <c r="AT350" s="262">
        <f t="shared" si="31"/>
        <v>284</v>
      </c>
      <c r="AU350" s="262">
        <f t="shared" si="31"/>
        <v>1012</v>
      </c>
      <c r="AV350" s="263">
        <f t="shared" si="32"/>
        <v>101200</v>
      </c>
      <c r="AW350" s="263">
        <f t="shared" si="33"/>
        <v>1830</v>
      </c>
      <c r="AX350" s="268">
        <f t="shared" si="34"/>
        <v>55.300546448087431</v>
      </c>
      <c r="AY350" s="264">
        <f t="shared" si="35"/>
        <v>55.699999999999996</v>
      </c>
    </row>
    <row r="351" spans="1:51">
      <c r="A351" s="1" t="str">
        <f t="shared" si="30"/>
        <v>10662</v>
      </c>
      <c r="B351" s="1" t="s">
        <v>3351</v>
      </c>
      <c r="C351" s="255">
        <v>748</v>
      </c>
      <c r="D351" s="255">
        <v>748</v>
      </c>
      <c r="E351" s="256">
        <v>23783</v>
      </c>
      <c r="F351" s="256">
        <v>114924</v>
      </c>
      <c r="G351" s="255">
        <v>4.83</v>
      </c>
      <c r="H351" s="255">
        <v>42.09</v>
      </c>
      <c r="I351" s="255">
        <v>42.09</v>
      </c>
      <c r="J351" s="1">
        <v>4319</v>
      </c>
      <c r="K351" s="1">
        <v>19745</v>
      </c>
      <c r="L351" s="1">
        <v>4.57</v>
      </c>
      <c r="M351" s="1">
        <v>85.15</v>
      </c>
      <c r="N351" s="1">
        <v>85.15</v>
      </c>
      <c r="O351" s="1">
        <v>4522</v>
      </c>
      <c r="P351" s="1">
        <v>21363</v>
      </c>
      <c r="Q351" s="1">
        <v>4.72</v>
      </c>
      <c r="R351" s="1">
        <v>95.2</v>
      </c>
      <c r="S351" s="1">
        <v>95.2</v>
      </c>
      <c r="T351" s="1">
        <v>4469</v>
      </c>
      <c r="U351" s="1">
        <v>22419</v>
      </c>
      <c r="V351" s="1">
        <v>5.0199999999999996</v>
      </c>
      <c r="W351" s="1">
        <v>96.68</v>
      </c>
      <c r="X351" s="1">
        <v>96.68</v>
      </c>
      <c r="Y351" s="1">
        <v>4273</v>
      </c>
      <c r="Z351" s="1">
        <v>20995</v>
      </c>
      <c r="AA351" s="1">
        <v>4.91</v>
      </c>
      <c r="AB351" s="1">
        <v>90.54</v>
      </c>
      <c r="AC351" s="1">
        <v>90.54</v>
      </c>
      <c r="AD351" s="1">
        <v>4208</v>
      </c>
      <c r="AE351" s="1">
        <v>20156</v>
      </c>
      <c r="AF351" s="1">
        <v>4.79</v>
      </c>
      <c r="AG351" s="1">
        <v>96.24</v>
      </c>
      <c r="AH351" s="1">
        <v>96.24</v>
      </c>
      <c r="AI351" s="1">
        <v>1992</v>
      </c>
      <c r="AJ351" s="1">
        <v>10246</v>
      </c>
      <c r="AK351" s="1">
        <v>5.14</v>
      </c>
      <c r="AL351" s="1">
        <v>44.19</v>
      </c>
      <c r="AM351" s="1">
        <v>44.19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T351" s="262">
        <f t="shared" si="31"/>
        <v>23783</v>
      </c>
      <c r="AU351" s="262">
        <f t="shared" si="31"/>
        <v>114924</v>
      </c>
      <c r="AV351" s="263">
        <f t="shared" si="32"/>
        <v>11492400</v>
      </c>
      <c r="AW351" s="263">
        <f t="shared" si="33"/>
        <v>136884</v>
      </c>
      <c r="AX351" s="268">
        <f t="shared" si="34"/>
        <v>83.957219251336895</v>
      </c>
      <c r="AY351" s="264">
        <f t="shared" si="35"/>
        <v>84.666666666666671</v>
      </c>
    </row>
    <row r="352" spans="1:51">
      <c r="A352" s="1" t="str">
        <f t="shared" si="30"/>
        <v>10817</v>
      </c>
      <c r="B352" s="1" t="s">
        <v>3352</v>
      </c>
      <c r="C352" s="255">
        <v>138</v>
      </c>
      <c r="D352" s="255">
        <v>138</v>
      </c>
      <c r="E352" s="256">
        <v>6589</v>
      </c>
      <c r="F352" s="256">
        <v>20691</v>
      </c>
      <c r="G352" s="255">
        <v>3.14</v>
      </c>
      <c r="H352" s="255">
        <v>41.08</v>
      </c>
      <c r="I352" s="255">
        <v>41.08</v>
      </c>
      <c r="J352" s="1">
        <v>1165</v>
      </c>
      <c r="K352" s="1">
        <v>3684</v>
      </c>
      <c r="L352" s="1">
        <v>3.16</v>
      </c>
      <c r="M352" s="1">
        <v>86.12</v>
      </c>
      <c r="N352" s="1">
        <v>86.12</v>
      </c>
      <c r="O352" s="1">
        <v>1102</v>
      </c>
      <c r="P352" s="1">
        <v>3648</v>
      </c>
      <c r="Q352" s="1">
        <v>3.31</v>
      </c>
      <c r="R352" s="1">
        <v>88.12</v>
      </c>
      <c r="S352" s="1">
        <v>88.12</v>
      </c>
      <c r="T352" s="1">
        <v>1116</v>
      </c>
      <c r="U352" s="1">
        <v>3568</v>
      </c>
      <c r="V352" s="1">
        <v>3.2</v>
      </c>
      <c r="W352" s="1">
        <v>83.4</v>
      </c>
      <c r="X352" s="1">
        <v>83.4</v>
      </c>
      <c r="Y352" s="1">
        <v>1088</v>
      </c>
      <c r="Z352" s="1">
        <v>3480</v>
      </c>
      <c r="AA352" s="1">
        <v>3.2</v>
      </c>
      <c r="AB352" s="1">
        <v>81.349999999999994</v>
      </c>
      <c r="AC352" s="1">
        <v>81.349999999999994</v>
      </c>
      <c r="AD352" s="1">
        <v>1076</v>
      </c>
      <c r="AE352" s="1">
        <v>3418</v>
      </c>
      <c r="AF352" s="1">
        <v>3.18</v>
      </c>
      <c r="AG352" s="1">
        <v>88.46</v>
      </c>
      <c r="AH352" s="1">
        <v>88.46</v>
      </c>
      <c r="AI352" s="1">
        <v>1019</v>
      </c>
      <c r="AJ352" s="1">
        <v>2838</v>
      </c>
      <c r="AK352" s="1">
        <v>2.79</v>
      </c>
      <c r="AL352" s="1">
        <v>66.34</v>
      </c>
      <c r="AM352" s="1">
        <v>66.34</v>
      </c>
      <c r="AN352" s="1">
        <v>23</v>
      </c>
      <c r="AO352" s="1">
        <v>55</v>
      </c>
      <c r="AP352" s="1">
        <v>2.39</v>
      </c>
      <c r="AQ352" s="1">
        <v>1.33</v>
      </c>
      <c r="AR352" s="1">
        <v>1.33</v>
      </c>
      <c r="AT352" s="262">
        <f t="shared" si="31"/>
        <v>6566</v>
      </c>
      <c r="AU352" s="262">
        <f t="shared" si="31"/>
        <v>20636</v>
      </c>
      <c r="AV352" s="263">
        <f t="shared" si="32"/>
        <v>2063600</v>
      </c>
      <c r="AW352" s="263">
        <f t="shared" si="33"/>
        <v>25254</v>
      </c>
      <c r="AX352" s="268">
        <f t="shared" si="34"/>
        <v>81.713787914785783</v>
      </c>
      <c r="AY352" s="264">
        <f t="shared" si="35"/>
        <v>82.298333333333332</v>
      </c>
    </row>
    <row r="353" spans="1:51">
      <c r="A353" s="1" t="str">
        <f t="shared" si="30"/>
        <v>10818</v>
      </c>
      <c r="B353" s="1" t="s">
        <v>3353</v>
      </c>
      <c r="C353" s="255">
        <v>30</v>
      </c>
      <c r="D353" s="255">
        <v>30</v>
      </c>
      <c r="E353" s="256">
        <v>868</v>
      </c>
      <c r="F353" s="256">
        <v>2928</v>
      </c>
      <c r="G353" s="255">
        <v>3.37</v>
      </c>
      <c r="H353" s="255">
        <v>26.74</v>
      </c>
      <c r="I353" s="255">
        <v>26.74</v>
      </c>
      <c r="J353" s="1">
        <v>152</v>
      </c>
      <c r="K353" s="1">
        <v>533</v>
      </c>
      <c r="L353" s="1">
        <v>3.51</v>
      </c>
      <c r="M353" s="1">
        <v>57.31</v>
      </c>
      <c r="N353" s="1">
        <v>57.31</v>
      </c>
      <c r="O353" s="1">
        <v>136</v>
      </c>
      <c r="P353" s="1">
        <v>471</v>
      </c>
      <c r="Q353" s="1">
        <v>3.46</v>
      </c>
      <c r="R353" s="1">
        <v>52.33</v>
      </c>
      <c r="S353" s="1">
        <v>52.33</v>
      </c>
      <c r="T353" s="1">
        <v>140</v>
      </c>
      <c r="U353" s="1">
        <v>543</v>
      </c>
      <c r="V353" s="1">
        <v>3.88</v>
      </c>
      <c r="W353" s="1">
        <v>58.39</v>
      </c>
      <c r="X353" s="1">
        <v>58.39</v>
      </c>
      <c r="Y353" s="1">
        <v>147</v>
      </c>
      <c r="Z353" s="1">
        <v>536</v>
      </c>
      <c r="AA353" s="1">
        <v>3.65</v>
      </c>
      <c r="AB353" s="1">
        <v>57.63</v>
      </c>
      <c r="AC353" s="1">
        <v>57.63</v>
      </c>
      <c r="AD353" s="1">
        <v>152</v>
      </c>
      <c r="AE353" s="1">
        <v>435</v>
      </c>
      <c r="AF353" s="1">
        <v>2.86</v>
      </c>
      <c r="AG353" s="1">
        <v>51.79</v>
      </c>
      <c r="AH353" s="1">
        <v>51.79</v>
      </c>
      <c r="AI353" s="1">
        <v>141</v>
      </c>
      <c r="AJ353" s="1">
        <v>410</v>
      </c>
      <c r="AK353" s="1">
        <v>2.91</v>
      </c>
      <c r="AL353" s="1">
        <v>44.09</v>
      </c>
      <c r="AM353" s="1">
        <v>44.09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T353" s="262">
        <f t="shared" si="31"/>
        <v>868</v>
      </c>
      <c r="AU353" s="262">
        <f t="shared" si="31"/>
        <v>2928</v>
      </c>
      <c r="AV353" s="263">
        <f t="shared" si="32"/>
        <v>292800</v>
      </c>
      <c r="AW353" s="263">
        <f t="shared" si="33"/>
        <v>5490</v>
      </c>
      <c r="AX353" s="268">
        <f t="shared" si="34"/>
        <v>53.333333333333336</v>
      </c>
      <c r="AY353" s="264">
        <f t="shared" si="35"/>
        <v>53.589999999999996</v>
      </c>
    </row>
    <row r="354" spans="1:51">
      <c r="A354" s="1" t="str">
        <f t="shared" si="30"/>
        <v>10819</v>
      </c>
      <c r="B354" s="1" t="s">
        <v>3354</v>
      </c>
      <c r="C354" s="255">
        <v>260</v>
      </c>
      <c r="D354" s="255">
        <v>260</v>
      </c>
      <c r="E354" s="256">
        <v>10595</v>
      </c>
      <c r="F354" s="256">
        <v>37187</v>
      </c>
      <c r="G354" s="255">
        <v>3.51</v>
      </c>
      <c r="H354" s="255">
        <v>39.19</v>
      </c>
      <c r="I354" s="255">
        <v>39.19</v>
      </c>
      <c r="J354" s="1">
        <v>2186</v>
      </c>
      <c r="K354" s="1">
        <v>7464</v>
      </c>
      <c r="L354" s="1">
        <v>3.41</v>
      </c>
      <c r="M354" s="1">
        <v>92.61</v>
      </c>
      <c r="N354" s="1">
        <v>92.61</v>
      </c>
      <c r="O354" s="1">
        <v>2204</v>
      </c>
      <c r="P354" s="1">
        <v>7562</v>
      </c>
      <c r="Q354" s="1">
        <v>3.43</v>
      </c>
      <c r="R354" s="1">
        <v>96.95</v>
      </c>
      <c r="S354" s="1">
        <v>96.95</v>
      </c>
      <c r="T354" s="1">
        <v>2062</v>
      </c>
      <c r="U354" s="1">
        <v>7568</v>
      </c>
      <c r="V354" s="1">
        <v>3.67</v>
      </c>
      <c r="W354" s="1">
        <v>93.9</v>
      </c>
      <c r="X354" s="1">
        <v>93.9</v>
      </c>
      <c r="Y354" s="1">
        <v>2172</v>
      </c>
      <c r="Z354" s="1">
        <v>7436</v>
      </c>
      <c r="AA354" s="1">
        <v>3.42</v>
      </c>
      <c r="AB354" s="1">
        <v>92.26</v>
      </c>
      <c r="AC354" s="1">
        <v>92.26</v>
      </c>
      <c r="AD354" s="1">
        <v>1971</v>
      </c>
      <c r="AE354" s="1">
        <v>7157</v>
      </c>
      <c r="AF354" s="1">
        <v>3.63</v>
      </c>
      <c r="AG354" s="1">
        <v>98.31</v>
      </c>
      <c r="AH354" s="1">
        <v>98.31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T354" s="262">
        <f t="shared" si="31"/>
        <v>10595</v>
      </c>
      <c r="AU354" s="262">
        <f t="shared" si="31"/>
        <v>37187</v>
      </c>
      <c r="AV354" s="263">
        <f t="shared" si="32"/>
        <v>3718700</v>
      </c>
      <c r="AW354" s="263">
        <f t="shared" si="33"/>
        <v>47580</v>
      </c>
      <c r="AX354" s="268">
        <f t="shared" si="34"/>
        <v>78.156788566624627</v>
      </c>
      <c r="AY354" s="264">
        <f t="shared" si="35"/>
        <v>79.00500000000001</v>
      </c>
    </row>
    <row r="355" spans="1:51">
      <c r="A355" s="1" t="str">
        <f t="shared" si="30"/>
        <v>10820</v>
      </c>
      <c r="B355" s="1" t="s">
        <v>3355</v>
      </c>
      <c r="C355" s="255">
        <v>30</v>
      </c>
      <c r="D355" s="255">
        <v>30</v>
      </c>
      <c r="E355" s="256">
        <v>648</v>
      </c>
      <c r="F355" s="256">
        <v>2320</v>
      </c>
      <c r="G355" s="255">
        <v>3.58</v>
      </c>
      <c r="H355" s="255">
        <v>21.19</v>
      </c>
      <c r="I355" s="255">
        <v>21.19</v>
      </c>
      <c r="J355" s="1">
        <v>116</v>
      </c>
      <c r="K355" s="1">
        <v>410</v>
      </c>
      <c r="L355" s="1">
        <v>3.53</v>
      </c>
      <c r="M355" s="1">
        <v>44.09</v>
      </c>
      <c r="N355" s="1">
        <v>44.09</v>
      </c>
      <c r="O355" s="1">
        <v>158</v>
      </c>
      <c r="P355" s="1">
        <v>522</v>
      </c>
      <c r="Q355" s="1">
        <v>3.3</v>
      </c>
      <c r="R355" s="1">
        <v>58</v>
      </c>
      <c r="S355" s="1">
        <v>58</v>
      </c>
      <c r="T355" s="1">
        <v>120</v>
      </c>
      <c r="U355" s="1">
        <v>493</v>
      </c>
      <c r="V355" s="1">
        <v>4.1100000000000003</v>
      </c>
      <c r="W355" s="1">
        <v>53.01</v>
      </c>
      <c r="X355" s="1">
        <v>53.01</v>
      </c>
      <c r="Y355" s="1">
        <v>122</v>
      </c>
      <c r="Z355" s="1">
        <v>423</v>
      </c>
      <c r="AA355" s="1">
        <v>3.47</v>
      </c>
      <c r="AB355" s="1">
        <v>45.48</v>
      </c>
      <c r="AC355" s="1">
        <v>45.48</v>
      </c>
      <c r="AD355" s="1">
        <v>132</v>
      </c>
      <c r="AE355" s="1">
        <v>472</v>
      </c>
      <c r="AF355" s="1">
        <v>3.58</v>
      </c>
      <c r="AG355" s="1">
        <v>56.19</v>
      </c>
      <c r="AH355" s="1">
        <v>56.19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T355" s="262">
        <f t="shared" si="31"/>
        <v>648</v>
      </c>
      <c r="AU355" s="262">
        <f t="shared" si="31"/>
        <v>2320</v>
      </c>
      <c r="AV355" s="263">
        <f t="shared" si="32"/>
        <v>232000</v>
      </c>
      <c r="AW355" s="263">
        <f t="shared" si="33"/>
        <v>5490</v>
      </c>
      <c r="AX355" s="268">
        <f t="shared" si="34"/>
        <v>42.258652094717668</v>
      </c>
      <c r="AY355" s="264">
        <f t="shared" si="35"/>
        <v>42.794999999999995</v>
      </c>
    </row>
    <row r="356" spans="1:51">
      <c r="A356" s="1" t="str">
        <f t="shared" si="30"/>
        <v>10821</v>
      </c>
      <c r="B356" s="1" t="s">
        <v>3356</v>
      </c>
      <c r="C356" s="255">
        <v>78</v>
      </c>
      <c r="D356" s="255">
        <v>78</v>
      </c>
      <c r="E356" s="256">
        <v>3547</v>
      </c>
      <c r="F356" s="256">
        <v>11148</v>
      </c>
      <c r="G356" s="255">
        <v>3.14</v>
      </c>
      <c r="H356" s="255">
        <v>39.159999999999997</v>
      </c>
      <c r="I356" s="255">
        <v>39.159999999999997</v>
      </c>
      <c r="J356" s="1">
        <v>632</v>
      </c>
      <c r="K356" s="1">
        <v>2045</v>
      </c>
      <c r="L356" s="1">
        <v>3.24</v>
      </c>
      <c r="M356" s="1">
        <v>84.57</v>
      </c>
      <c r="N356" s="1">
        <v>84.57</v>
      </c>
      <c r="O356" s="1">
        <v>572</v>
      </c>
      <c r="P356" s="1">
        <v>1853</v>
      </c>
      <c r="Q356" s="1">
        <v>3.24</v>
      </c>
      <c r="R356" s="1">
        <v>79.19</v>
      </c>
      <c r="S356" s="1">
        <v>79.19</v>
      </c>
      <c r="T356" s="1">
        <v>515</v>
      </c>
      <c r="U356" s="1">
        <v>1699</v>
      </c>
      <c r="V356" s="1">
        <v>3.3</v>
      </c>
      <c r="W356" s="1">
        <v>70.260000000000005</v>
      </c>
      <c r="X356" s="1">
        <v>70.260000000000005</v>
      </c>
      <c r="Y356" s="1">
        <v>570</v>
      </c>
      <c r="Z356" s="1">
        <v>1816</v>
      </c>
      <c r="AA356" s="1">
        <v>3.19</v>
      </c>
      <c r="AB356" s="1">
        <v>75.099999999999994</v>
      </c>
      <c r="AC356" s="1">
        <v>75.099999999999994</v>
      </c>
      <c r="AD356" s="1">
        <v>517</v>
      </c>
      <c r="AE356" s="1">
        <v>1614</v>
      </c>
      <c r="AF356" s="1">
        <v>3.12</v>
      </c>
      <c r="AG356" s="1">
        <v>73.900000000000006</v>
      </c>
      <c r="AH356" s="1">
        <v>73.900000000000006</v>
      </c>
      <c r="AI356" s="1">
        <v>531</v>
      </c>
      <c r="AJ356" s="1">
        <v>1553</v>
      </c>
      <c r="AK356" s="1">
        <v>2.92</v>
      </c>
      <c r="AL356" s="1">
        <v>64.23</v>
      </c>
      <c r="AM356" s="1">
        <v>64.23</v>
      </c>
      <c r="AN356" s="1">
        <v>210</v>
      </c>
      <c r="AO356" s="1">
        <v>568</v>
      </c>
      <c r="AP356" s="1">
        <v>2.7</v>
      </c>
      <c r="AQ356" s="1">
        <v>24.27</v>
      </c>
      <c r="AR356" s="1">
        <v>24.27</v>
      </c>
      <c r="AT356" s="262">
        <f t="shared" si="31"/>
        <v>3337</v>
      </c>
      <c r="AU356" s="262">
        <f t="shared" si="31"/>
        <v>10580</v>
      </c>
      <c r="AV356" s="263">
        <f t="shared" si="32"/>
        <v>1058000</v>
      </c>
      <c r="AW356" s="263">
        <f t="shared" si="33"/>
        <v>14274</v>
      </c>
      <c r="AX356" s="268">
        <f t="shared" si="34"/>
        <v>74.120779038811833</v>
      </c>
      <c r="AY356" s="264">
        <f t="shared" si="35"/>
        <v>74.541666666666671</v>
      </c>
    </row>
    <row r="357" spans="1:51">
      <c r="A357" s="1" t="str">
        <f t="shared" si="30"/>
        <v>10822</v>
      </c>
      <c r="B357" s="1" t="s">
        <v>3357</v>
      </c>
      <c r="C357" s="255">
        <v>219</v>
      </c>
      <c r="D357" s="255">
        <v>219</v>
      </c>
      <c r="E357" s="256">
        <v>8265</v>
      </c>
      <c r="F357" s="256">
        <v>34369</v>
      </c>
      <c r="G357" s="255">
        <v>4.16</v>
      </c>
      <c r="H357" s="255">
        <v>43</v>
      </c>
      <c r="I357" s="255">
        <v>43</v>
      </c>
      <c r="J357" s="1">
        <v>1522</v>
      </c>
      <c r="K357" s="1">
        <v>6600</v>
      </c>
      <c r="L357" s="1">
        <v>4.34</v>
      </c>
      <c r="M357" s="1">
        <v>97.22</v>
      </c>
      <c r="N357" s="1">
        <v>97.22</v>
      </c>
      <c r="O357" s="1">
        <v>1365</v>
      </c>
      <c r="P357" s="1">
        <v>5434</v>
      </c>
      <c r="Q357" s="1">
        <v>3.98</v>
      </c>
      <c r="R357" s="1">
        <v>82.71</v>
      </c>
      <c r="S357" s="1">
        <v>82.71</v>
      </c>
      <c r="T357" s="1">
        <v>1357</v>
      </c>
      <c r="U357" s="1">
        <v>5640</v>
      </c>
      <c r="V357" s="1">
        <v>4.16</v>
      </c>
      <c r="W357" s="1">
        <v>83.08</v>
      </c>
      <c r="X357" s="1">
        <v>83.08</v>
      </c>
      <c r="Y357" s="1">
        <v>1411</v>
      </c>
      <c r="Z357" s="1">
        <v>5927</v>
      </c>
      <c r="AA357" s="1">
        <v>4.2</v>
      </c>
      <c r="AB357" s="1">
        <v>87.3</v>
      </c>
      <c r="AC357" s="1">
        <v>87.3</v>
      </c>
      <c r="AD357" s="1">
        <v>1333</v>
      </c>
      <c r="AE357" s="1">
        <v>5521</v>
      </c>
      <c r="AF357" s="1">
        <v>4.1399999999999997</v>
      </c>
      <c r="AG357" s="1">
        <v>90.04</v>
      </c>
      <c r="AH357" s="1">
        <v>90.04</v>
      </c>
      <c r="AI357" s="1">
        <v>1277</v>
      </c>
      <c r="AJ357" s="1">
        <v>5247</v>
      </c>
      <c r="AK357" s="1">
        <v>4.1100000000000003</v>
      </c>
      <c r="AL357" s="1">
        <v>77.290000000000006</v>
      </c>
      <c r="AM357" s="1">
        <v>77.290000000000006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T357" s="262">
        <f t="shared" si="31"/>
        <v>8265</v>
      </c>
      <c r="AU357" s="262">
        <f t="shared" si="31"/>
        <v>34369</v>
      </c>
      <c r="AV357" s="263">
        <f t="shared" si="32"/>
        <v>3436900</v>
      </c>
      <c r="AW357" s="263">
        <f t="shared" si="33"/>
        <v>40077</v>
      </c>
      <c r="AX357" s="268">
        <f t="shared" si="34"/>
        <v>85.757416972328272</v>
      </c>
      <c r="AY357" s="264">
        <f t="shared" si="35"/>
        <v>86.273333333333326</v>
      </c>
    </row>
    <row r="358" spans="1:51">
      <c r="A358" s="1" t="str">
        <f t="shared" si="30"/>
        <v>10823</v>
      </c>
      <c r="B358" s="1" t="s">
        <v>3358</v>
      </c>
      <c r="C358" s="255">
        <v>163</v>
      </c>
      <c r="D358" s="255">
        <v>163</v>
      </c>
      <c r="E358" s="256">
        <v>4414</v>
      </c>
      <c r="F358" s="256">
        <v>16437</v>
      </c>
      <c r="G358" s="255">
        <v>3.72</v>
      </c>
      <c r="H358" s="255">
        <v>27.63</v>
      </c>
      <c r="I358" s="255">
        <v>27.63</v>
      </c>
      <c r="J358" s="1">
        <v>960</v>
      </c>
      <c r="K358" s="1">
        <v>3710</v>
      </c>
      <c r="L358" s="1">
        <v>3.86</v>
      </c>
      <c r="M358" s="1">
        <v>73.42</v>
      </c>
      <c r="N358" s="1">
        <v>73.42</v>
      </c>
      <c r="O358" s="1">
        <v>938</v>
      </c>
      <c r="P358" s="1">
        <v>3649</v>
      </c>
      <c r="Q358" s="1">
        <v>3.89</v>
      </c>
      <c r="R358" s="1">
        <v>74.62</v>
      </c>
      <c r="S358" s="1">
        <v>74.62</v>
      </c>
      <c r="T358" s="1">
        <v>873</v>
      </c>
      <c r="U358" s="1">
        <v>3231</v>
      </c>
      <c r="V358" s="1">
        <v>3.7</v>
      </c>
      <c r="W358" s="1">
        <v>63.94</v>
      </c>
      <c r="X358" s="1">
        <v>63.94</v>
      </c>
      <c r="Y358" s="1">
        <v>862</v>
      </c>
      <c r="Z358" s="1">
        <v>3108</v>
      </c>
      <c r="AA358" s="1">
        <v>3.61</v>
      </c>
      <c r="AB358" s="1">
        <v>61.51</v>
      </c>
      <c r="AC358" s="1">
        <v>61.51</v>
      </c>
      <c r="AD358" s="1">
        <v>781</v>
      </c>
      <c r="AE358" s="1">
        <v>2739</v>
      </c>
      <c r="AF358" s="1">
        <v>3.51</v>
      </c>
      <c r="AG358" s="1">
        <v>60.01</v>
      </c>
      <c r="AH358" s="1">
        <v>60.01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T358" s="262">
        <f t="shared" si="31"/>
        <v>4414</v>
      </c>
      <c r="AU358" s="262">
        <f t="shared" si="31"/>
        <v>16437</v>
      </c>
      <c r="AV358" s="263">
        <f t="shared" si="32"/>
        <v>1643700</v>
      </c>
      <c r="AW358" s="263">
        <f t="shared" si="33"/>
        <v>29829</v>
      </c>
      <c r="AX358" s="268">
        <f t="shared" si="34"/>
        <v>55.10409333199236</v>
      </c>
      <c r="AY358" s="264">
        <f t="shared" si="35"/>
        <v>55.583333333333336</v>
      </c>
    </row>
    <row r="359" spans="1:51">
      <c r="A359" s="1" t="str">
        <f t="shared" si="30"/>
        <v>10824</v>
      </c>
      <c r="B359" s="1" t="s">
        <v>3359</v>
      </c>
      <c r="C359" s="255">
        <v>30</v>
      </c>
      <c r="D359" s="255">
        <v>30</v>
      </c>
      <c r="E359" s="256">
        <v>163</v>
      </c>
      <c r="F359" s="256">
        <v>912</v>
      </c>
      <c r="G359" s="255">
        <v>5.6</v>
      </c>
      <c r="H359" s="255">
        <v>8.33</v>
      </c>
      <c r="I359" s="255">
        <v>8.33</v>
      </c>
      <c r="J359" s="1">
        <v>20</v>
      </c>
      <c r="K359" s="1">
        <v>111</v>
      </c>
      <c r="L359" s="1">
        <v>5.55</v>
      </c>
      <c r="M359" s="1">
        <v>11.94</v>
      </c>
      <c r="N359" s="1">
        <v>11.94</v>
      </c>
      <c r="O359" s="1">
        <v>29</v>
      </c>
      <c r="P359" s="1">
        <v>153</v>
      </c>
      <c r="Q359" s="1">
        <v>5.28</v>
      </c>
      <c r="R359" s="1">
        <v>17</v>
      </c>
      <c r="S359" s="1">
        <v>17</v>
      </c>
      <c r="T359" s="1">
        <v>27</v>
      </c>
      <c r="U359" s="1">
        <v>200</v>
      </c>
      <c r="V359" s="1">
        <v>7.41</v>
      </c>
      <c r="W359" s="1">
        <v>21.51</v>
      </c>
      <c r="X359" s="1">
        <v>21.51</v>
      </c>
      <c r="Y359" s="1">
        <v>30</v>
      </c>
      <c r="Z359" s="1">
        <v>104</v>
      </c>
      <c r="AA359" s="1">
        <v>3.47</v>
      </c>
      <c r="AB359" s="1">
        <v>11.18</v>
      </c>
      <c r="AC359" s="1">
        <v>11.18</v>
      </c>
      <c r="AD359" s="1">
        <v>28</v>
      </c>
      <c r="AE359" s="1">
        <v>172</v>
      </c>
      <c r="AF359" s="1">
        <v>6.14</v>
      </c>
      <c r="AG359" s="1">
        <v>20.48</v>
      </c>
      <c r="AH359" s="1">
        <v>20.48</v>
      </c>
      <c r="AI359" s="1">
        <v>25</v>
      </c>
      <c r="AJ359" s="1">
        <v>162</v>
      </c>
      <c r="AK359" s="1">
        <v>6.48</v>
      </c>
      <c r="AL359" s="1">
        <v>17.420000000000002</v>
      </c>
      <c r="AM359" s="1">
        <v>17.420000000000002</v>
      </c>
      <c r="AN359" s="1">
        <v>4</v>
      </c>
      <c r="AO359" s="1">
        <v>10</v>
      </c>
      <c r="AP359" s="1">
        <v>2.5</v>
      </c>
      <c r="AQ359" s="1">
        <v>1.1100000000000001</v>
      </c>
      <c r="AR359" s="1">
        <v>1.1100000000000001</v>
      </c>
      <c r="AT359" s="262">
        <f t="shared" si="31"/>
        <v>159</v>
      </c>
      <c r="AU359" s="262">
        <f t="shared" si="31"/>
        <v>902</v>
      </c>
      <c r="AV359" s="263">
        <f t="shared" si="32"/>
        <v>90200</v>
      </c>
      <c r="AW359" s="263">
        <f t="shared" si="33"/>
        <v>5490</v>
      </c>
      <c r="AX359" s="268">
        <f t="shared" si="34"/>
        <v>16.429872495446265</v>
      </c>
      <c r="AY359" s="264">
        <f t="shared" si="35"/>
        <v>16.588333333333335</v>
      </c>
    </row>
    <row r="360" spans="1:51">
      <c r="A360" s="1" t="str">
        <f t="shared" si="30"/>
        <v>10825</v>
      </c>
      <c r="B360" s="1" t="s">
        <v>3360</v>
      </c>
      <c r="C360" s="255">
        <v>56</v>
      </c>
      <c r="D360" s="255">
        <v>56</v>
      </c>
      <c r="E360" s="256">
        <v>1604</v>
      </c>
      <c r="F360" s="256">
        <v>5547</v>
      </c>
      <c r="G360" s="255">
        <v>3.46</v>
      </c>
      <c r="H360" s="255">
        <v>27.14</v>
      </c>
      <c r="I360" s="255">
        <v>27.14</v>
      </c>
      <c r="J360" s="1">
        <v>270</v>
      </c>
      <c r="K360" s="1">
        <v>988</v>
      </c>
      <c r="L360" s="1">
        <v>3.66</v>
      </c>
      <c r="M360" s="1">
        <v>56.91</v>
      </c>
      <c r="N360" s="1">
        <v>56.91</v>
      </c>
      <c r="O360" s="1">
        <v>299</v>
      </c>
      <c r="P360" s="1">
        <v>964</v>
      </c>
      <c r="Q360" s="1">
        <v>3.22</v>
      </c>
      <c r="R360" s="1">
        <v>57.38</v>
      </c>
      <c r="S360" s="1">
        <v>57.38</v>
      </c>
      <c r="T360" s="1">
        <v>253</v>
      </c>
      <c r="U360" s="1">
        <v>777</v>
      </c>
      <c r="V360" s="1">
        <v>3.07</v>
      </c>
      <c r="W360" s="1">
        <v>44.76</v>
      </c>
      <c r="X360" s="1">
        <v>44.76</v>
      </c>
      <c r="Y360" s="1">
        <v>257</v>
      </c>
      <c r="Z360" s="1">
        <v>940</v>
      </c>
      <c r="AA360" s="1">
        <v>3.66</v>
      </c>
      <c r="AB360" s="1">
        <v>54.15</v>
      </c>
      <c r="AC360" s="1">
        <v>54.15</v>
      </c>
      <c r="AD360" s="1">
        <v>210</v>
      </c>
      <c r="AE360" s="1">
        <v>766</v>
      </c>
      <c r="AF360" s="1">
        <v>3.65</v>
      </c>
      <c r="AG360" s="1">
        <v>48.85</v>
      </c>
      <c r="AH360" s="1">
        <v>48.85</v>
      </c>
      <c r="AI360" s="1">
        <v>233</v>
      </c>
      <c r="AJ360" s="1">
        <v>740</v>
      </c>
      <c r="AK360" s="1">
        <v>3.18</v>
      </c>
      <c r="AL360" s="1">
        <v>42.63</v>
      </c>
      <c r="AM360" s="1">
        <v>42.63</v>
      </c>
      <c r="AN360" s="1">
        <v>82</v>
      </c>
      <c r="AO360" s="1">
        <v>372</v>
      </c>
      <c r="AP360" s="1">
        <v>4.54</v>
      </c>
      <c r="AQ360" s="1">
        <v>22.14</v>
      </c>
      <c r="AR360" s="1">
        <v>22.14</v>
      </c>
      <c r="AT360" s="262">
        <f t="shared" si="31"/>
        <v>1522</v>
      </c>
      <c r="AU360" s="262">
        <f t="shared" si="31"/>
        <v>5175</v>
      </c>
      <c r="AV360" s="263">
        <f t="shared" si="32"/>
        <v>517500</v>
      </c>
      <c r="AW360" s="263">
        <f t="shared" si="33"/>
        <v>10248</v>
      </c>
      <c r="AX360" s="268">
        <f t="shared" si="34"/>
        <v>50.497658079625296</v>
      </c>
      <c r="AY360" s="264">
        <f t="shared" si="35"/>
        <v>50.78</v>
      </c>
    </row>
    <row r="361" spans="1:51">
      <c r="A361" s="1" t="str">
        <f t="shared" si="30"/>
        <v>10826</v>
      </c>
      <c r="B361" s="1" t="s">
        <v>3361</v>
      </c>
      <c r="C361" s="255">
        <v>60</v>
      </c>
      <c r="D361" s="255">
        <v>60</v>
      </c>
      <c r="E361" s="256">
        <v>2180</v>
      </c>
      <c r="F361" s="256">
        <v>5820</v>
      </c>
      <c r="G361" s="255">
        <v>2.67</v>
      </c>
      <c r="H361" s="255">
        <v>26.58</v>
      </c>
      <c r="I361" s="255">
        <v>26.58</v>
      </c>
      <c r="J361" s="1">
        <v>361</v>
      </c>
      <c r="K361" s="1">
        <v>1036</v>
      </c>
      <c r="L361" s="1">
        <v>2.87</v>
      </c>
      <c r="M361" s="1">
        <v>55.7</v>
      </c>
      <c r="N361" s="1">
        <v>55.7</v>
      </c>
      <c r="O361" s="1">
        <v>361</v>
      </c>
      <c r="P361" s="1">
        <v>946</v>
      </c>
      <c r="Q361" s="1">
        <v>2.62</v>
      </c>
      <c r="R361" s="1">
        <v>52.56</v>
      </c>
      <c r="S361" s="1">
        <v>52.56</v>
      </c>
      <c r="T361" s="1">
        <v>344</v>
      </c>
      <c r="U361" s="1">
        <v>869</v>
      </c>
      <c r="V361" s="1">
        <v>2.5299999999999998</v>
      </c>
      <c r="W361" s="1">
        <v>46.72</v>
      </c>
      <c r="X361" s="1">
        <v>46.72</v>
      </c>
      <c r="Y361" s="1">
        <v>346</v>
      </c>
      <c r="Z361" s="1">
        <v>918</v>
      </c>
      <c r="AA361" s="1">
        <v>2.65</v>
      </c>
      <c r="AB361" s="1">
        <v>49.35</v>
      </c>
      <c r="AC361" s="1">
        <v>49.35</v>
      </c>
      <c r="AD361" s="1">
        <v>341</v>
      </c>
      <c r="AE361" s="1">
        <v>905</v>
      </c>
      <c r="AF361" s="1">
        <v>2.65</v>
      </c>
      <c r="AG361" s="1">
        <v>53.87</v>
      </c>
      <c r="AH361" s="1">
        <v>53.87</v>
      </c>
      <c r="AI361" s="1">
        <v>294</v>
      </c>
      <c r="AJ361" s="1">
        <v>760</v>
      </c>
      <c r="AK361" s="1">
        <v>2.59</v>
      </c>
      <c r="AL361" s="1">
        <v>40.86</v>
      </c>
      <c r="AM361" s="1">
        <v>40.86</v>
      </c>
      <c r="AN361" s="1">
        <v>133</v>
      </c>
      <c r="AO361" s="1">
        <v>386</v>
      </c>
      <c r="AP361" s="1">
        <v>2.9</v>
      </c>
      <c r="AQ361" s="1">
        <v>21.44</v>
      </c>
      <c r="AR361" s="1">
        <v>21.44</v>
      </c>
      <c r="AT361" s="262">
        <f t="shared" si="31"/>
        <v>2047</v>
      </c>
      <c r="AU361" s="262">
        <f t="shared" si="31"/>
        <v>5434</v>
      </c>
      <c r="AV361" s="263">
        <f t="shared" si="32"/>
        <v>543400</v>
      </c>
      <c r="AW361" s="263">
        <f t="shared" si="33"/>
        <v>10980</v>
      </c>
      <c r="AX361" s="268">
        <f t="shared" si="34"/>
        <v>49.489981785063755</v>
      </c>
      <c r="AY361" s="264">
        <f t="shared" si="35"/>
        <v>49.843333333333334</v>
      </c>
    </row>
    <row r="362" spans="1:51">
      <c r="A362" s="1" t="str">
        <f t="shared" si="30"/>
        <v>28006</v>
      </c>
      <c r="B362" s="1" t="s">
        <v>3362</v>
      </c>
      <c r="C362" s="255">
        <v>30</v>
      </c>
      <c r="D362" s="255">
        <v>30</v>
      </c>
      <c r="E362" s="256">
        <v>826</v>
      </c>
      <c r="F362" s="256">
        <v>2609</v>
      </c>
      <c r="G362" s="255">
        <v>3.16</v>
      </c>
      <c r="H362" s="255">
        <v>23.83</v>
      </c>
      <c r="I362" s="255">
        <v>23.83</v>
      </c>
      <c r="J362" s="1">
        <v>126</v>
      </c>
      <c r="K362" s="1">
        <v>370</v>
      </c>
      <c r="L362" s="1">
        <v>2.94</v>
      </c>
      <c r="M362" s="1">
        <v>39.78</v>
      </c>
      <c r="N362" s="1">
        <v>39.78</v>
      </c>
      <c r="O362" s="1">
        <v>124</v>
      </c>
      <c r="P362" s="1">
        <v>420</v>
      </c>
      <c r="Q362" s="1">
        <v>3.39</v>
      </c>
      <c r="R362" s="1">
        <v>46.67</v>
      </c>
      <c r="S362" s="1">
        <v>46.67</v>
      </c>
      <c r="T362" s="1">
        <v>123</v>
      </c>
      <c r="U362" s="1">
        <v>372</v>
      </c>
      <c r="V362" s="1">
        <v>3.02</v>
      </c>
      <c r="W362" s="1">
        <v>40</v>
      </c>
      <c r="X362" s="1">
        <v>40</v>
      </c>
      <c r="Y362" s="1">
        <v>117</v>
      </c>
      <c r="Z362" s="1">
        <v>352</v>
      </c>
      <c r="AA362" s="1">
        <v>3.01</v>
      </c>
      <c r="AB362" s="1">
        <v>37.85</v>
      </c>
      <c r="AC362" s="1">
        <v>37.85</v>
      </c>
      <c r="AD362" s="1">
        <v>132</v>
      </c>
      <c r="AE362" s="1">
        <v>427</v>
      </c>
      <c r="AF362" s="1">
        <v>3.23</v>
      </c>
      <c r="AG362" s="1">
        <v>50.83</v>
      </c>
      <c r="AH362" s="1">
        <v>50.83</v>
      </c>
      <c r="AI362" s="1">
        <v>134</v>
      </c>
      <c r="AJ362" s="1">
        <v>465</v>
      </c>
      <c r="AK362" s="1">
        <v>3.47</v>
      </c>
      <c r="AL362" s="1">
        <v>50</v>
      </c>
      <c r="AM362" s="1">
        <v>50</v>
      </c>
      <c r="AN362" s="1">
        <v>70</v>
      </c>
      <c r="AO362" s="1">
        <v>203</v>
      </c>
      <c r="AP362" s="1">
        <v>2.9</v>
      </c>
      <c r="AQ362" s="1">
        <v>22.56</v>
      </c>
      <c r="AR362" s="1">
        <v>22.56</v>
      </c>
      <c r="AT362" s="262">
        <f t="shared" si="31"/>
        <v>756</v>
      </c>
      <c r="AU362" s="262">
        <f t="shared" si="31"/>
        <v>2406</v>
      </c>
      <c r="AV362" s="263">
        <f t="shared" si="32"/>
        <v>240600</v>
      </c>
      <c r="AW362" s="263">
        <f t="shared" si="33"/>
        <v>5490</v>
      </c>
      <c r="AX362" s="268">
        <f t="shared" si="34"/>
        <v>43.825136612021858</v>
      </c>
      <c r="AY362" s="264">
        <f t="shared" si="35"/>
        <v>44.188333333333333</v>
      </c>
    </row>
    <row r="363" spans="1:51">
      <c r="A363" s="1" t="str">
        <f t="shared" si="30"/>
        <v>10663</v>
      </c>
      <c r="B363" s="1" t="s">
        <v>3363</v>
      </c>
      <c r="C363" s="255">
        <v>576</v>
      </c>
      <c r="D363" s="255">
        <v>576</v>
      </c>
      <c r="E363" s="256">
        <v>17507</v>
      </c>
      <c r="F363" s="256">
        <v>82764</v>
      </c>
      <c r="G363" s="255">
        <v>4.7300000000000004</v>
      </c>
      <c r="H363" s="255">
        <v>39.369999999999997</v>
      </c>
      <c r="I363" s="255">
        <v>39.369999999999997</v>
      </c>
      <c r="J363" s="1">
        <v>3772</v>
      </c>
      <c r="K363" s="1">
        <v>17530</v>
      </c>
      <c r="L363" s="1">
        <v>4.6500000000000004</v>
      </c>
      <c r="M363" s="1">
        <v>98.17</v>
      </c>
      <c r="N363" s="1">
        <v>98.17</v>
      </c>
      <c r="O363" s="1">
        <v>3563</v>
      </c>
      <c r="P363" s="1">
        <v>17155</v>
      </c>
      <c r="Q363" s="1">
        <v>4.8099999999999996</v>
      </c>
      <c r="R363" s="1">
        <v>99.28</v>
      </c>
      <c r="S363" s="1">
        <v>99.28</v>
      </c>
      <c r="T363" s="1">
        <v>3431</v>
      </c>
      <c r="U363" s="1">
        <v>16316</v>
      </c>
      <c r="V363" s="1">
        <v>4.76</v>
      </c>
      <c r="W363" s="1">
        <v>91.38</v>
      </c>
      <c r="X363" s="1">
        <v>91.38</v>
      </c>
      <c r="Y363" s="1">
        <v>3437</v>
      </c>
      <c r="Z363" s="1">
        <v>16142</v>
      </c>
      <c r="AA363" s="1">
        <v>4.7</v>
      </c>
      <c r="AB363" s="1">
        <v>90.4</v>
      </c>
      <c r="AC363" s="1">
        <v>90.4</v>
      </c>
      <c r="AD363" s="1">
        <v>3304</v>
      </c>
      <c r="AE363" s="1">
        <v>15621</v>
      </c>
      <c r="AF363" s="1">
        <v>4.7300000000000004</v>
      </c>
      <c r="AG363" s="1">
        <v>96.86</v>
      </c>
      <c r="AH363" s="1">
        <v>96.86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T363" s="262">
        <f t="shared" si="31"/>
        <v>17507</v>
      </c>
      <c r="AU363" s="262">
        <f t="shared" si="31"/>
        <v>82764</v>
      </c>
      <c r="AV363" s="263">
        <f t="shared" si="32"/>
        <v>8276400</v>
      </c>
      <c r="AW363" s="263">
        <f t="shared" si="33"/>
        <v>105408</v>
      </c>
      <c r="AX363" s="268">
        <f t="shared" si="34"/>
        <v>78.517759562841533</v>
      </c>
      <c r="AY363" s="264">
        <f t="shared" si="35"/>
        <v>79.348333333333343</v>
      </c>
    </row>
    <row r="364" spans="1:51">
      <c r="A364" s="1" t="str">
        <f t="shared" si="30"/>
        <v>10827</v>
      </c>
      <c r="B364" s="1" t="s">
        <v>3364</v>
      </c>
      <c r="C364" s="255">
        <v>162</v>
      </c>
      <c r="D364" s="255">
        <v>162</v>
      </c>
      <c r="E364" s="256">
        <v>5879</v>
      </c>
      <c r="F364" s="256">
        <v>23734</v>
      </c>
      <c r="G364" s="255">
        <v>4.04</v>
      </c>
      <c r="H364" s="255">
        <v>40.14</v>
      </c>
      <c r="I364" s="255">
        <v>40.14</v>
      </c>
      <c r="J364" s="1">
        <v>1060</v>
      </c>
      <c r="K364" s="1">
        <v>4372</v>
      </c>
      <c r="L364" s="1">
        <v>4.12</v>
      </c>
      <c r="M364" s="1">
        <v>87.06</v>
      </c>
      <c r="N364" s="1">
        <v>87.06</v>
      </c>
      <c r="O364" s="1">
        <v>1057</v>
      </c>
      <c r="P364" s="1">
        <v>4010</v>
      </c>
      <c r="Q364" s="1">
        <v>3.79</v>
      </c>
      <c r="R364" s="1">
        <v>82.51</v>
      </c>
      <c r="S364" s="1">
        <v>82.51</v>
      </c>
      <c r="T364" s="1">
        <v>952</v>
      </c>
      <c r="U364" s="1">
        <v>3801</v>
      </c>
      <c r="V364" s="1">
        <v>3.99</v>
      </c>
      <c r="W364" s="1">
        <v>75.69</v>
      </c>
      <c r="X364" s="1">
        <v>75.69</v>
      </c>
      <c r="Y364" s="1">
        <v>896</v>
      </c>
      <c r="Z364" s="1">
        <v>3526</v>
      </c>
      <c r="AA364" s="1">
        <v>3.94</v>
      </c>
      <c r="AB364" s="1">
        <v>70.209999999999994</v>
      </c>
      <c r="AC364" s="1">
        <v>70.209999999999994</v>
      </c>
      <c r="AD364" s="1">
        <v>894</v>
      </c>
      <c r="AE364" s="1">
        <v>3698</v>
      </c>
      <c r="AF364" s="1">
        <v>4.1399999999999997</v>
      </c>
      <c r="AG364" s="1">
        <v>81.53</v>
      </c>
      <c r="AH364" s="1">
        <v>81.53</v>
      </c>
      <c r="AI364" s="1">
        <v>830</v>
      </c>
      <c r="AJ364" s="1">
        <v>3417</v>
      </c>
      <c r="AK364" s="1">
        <v>4.12</v>
      </c>
      <c r="AL364" s="1">
        <v>68.040000000000006</v>
      </c>
      <c r="AM364" s="1">
        <v>68.040000000000006</v>
      </c>
      <c r="AN364" s="1">
        <v>190</v>
      </c>
      <c r="AO364" s="1">
        <v>910</v>
      </c>
      <c r="AP364" s="1">
        <v>4.79</v>
      </c>
      <c r="AQ364" s="1">
        <v>18.72</v>
      </c>
      <c r="AR364" s="1">
        <v>18.72</v>
      </c>
      <c r="AT364" s="262">
        <f t="shared" si="31"/>
        <v>5689</v>
      </c>
      <c r="AU364" s="262">
        <f t="shared" si="31"/>
        <v>22824</v>
      </c>
      <c r="AV364" s="263">
        <f t="shared" si="32"/>
        <v>2282400</v>
      </c>
      <c r="AW364" s="263">
        <f t="shared" si="33"/>
        <v>29646</v>
      </c>
      <c r="AX364" s="268">
        <f t="shared" si="34"/>
        <v>76.988463873709776</v>
      </c>
      <c r="AY364" s="264">
        <f t="shared" si="35"/>
        <v>77.506666666666675</v>
      </c>
    </row>
    <row r="365" spans="1:51">
      <c r="A365" s="1" t="str">
        <f t="shared" si="30"/>
        <v>10828</v>
      </c>
      <c r="B365" s="1" t="s">
        <v>3365</v>
      </c>
      <c r="C365" s="255">
        <v>70</v>
      </c>
      <c r="D365" s="255">
        <v>70</v>
      </c>
      <c r="E365" s="256">
        <v>1904</v>
      </c>
      <c r="F365" s="256">
        <v>6859</v>
      </c>
      <c r="G365" s="255">
        <v>3.6</v>
      </c>
      <c r="H365" s="255">
        <v>26.85</v>
      </c>
      <c r="I365" s="255">
        <v>26.85</v>
      </c>
      <c r="J365" s="1">
        <v>435</v>
      </c>
      <c r="K365" s="1">
        <v>1606</v>
      </c>
      <c r="L365" s="1">
        <v>3.69</v>
      </c>
      <c r="M365" s="1">
        <v>74.010000000000005</v>
      </c>
      <c r="N365" s="1">
        <v>74.010000000000005</v>
      </c>
      <c r="O365" s="1">
        <v>402</v>
      </c>
      <c r="P365" s="1">
        <v>1367</v>
      </c>
      <c r="Q365" s="1">
        <v>3.4</v>
      </c>
      <c r="R365" s="1">
        <v>65.099999999999994</v>
      </c>
      <c r="S365" s="1">
        <v>65.099999999999994</v>
      </c>
      <c r="T365" s="1">
        <v>380</v>
      </c>
      <c r="U365" s="1">
        <v>1478</v>
      </c>
      <c r="V365" s="1">
        <v>3.89</v>
      </c>
      <c r="W365" s="1">
        <v>68.11</v>
      </c>
      <c r="X365" s="1">
        <v>68.11</v>
      </c>
      <c r="Y365" s="1">
        <v>388</v>
      </c>
      <c r="Z365" s="1">
        <v>1455</v>
      </c>
      <c r="AA365" s="1">
        <v>3.75</v>
      </c>
      <c r="AB365" s="1">
        <v>67.05</v>
      </c>
      <c r="AC365" s="1">
        <v>67.05</v>
      </c>
      <c r="AD365" s="1">
        <v>299</v>
      </c>
      <c r="AE365" s="1">
        <v>953</v>
      </c>
      <c r="AF365" s="1">
        <v>3.19</v>
      </c>
      <c r="AG365" s="1">
        <v>48.62</v>
      </c>
      <c r="AH365" s="1">
        <v>48.62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T365" s="262">
        <f t="shared" si="31"/>
        <v>1904</v>
      </c>
      <c r="AU365" s="262">
        <f t="shared" si="31"/>
        <v>6859</v>
      </c>
      <c r="AV365" s="263">
        <f t="shared" si="32"/>
        <v>685900</v>
      </c>
      <c r="AW365" s="263">
        <f t="shared" si="33"/>
        <v>12810</v>
      </c>
      <c r="AX365" s="268">
        <f t="shared" si="34"/>
        <v>53.544106167056988</v>
      </c>
      <c r="AY365" s="264">
        <f t="shared" si="35"/>
        <v>53.815000000000005</v>
      </c>
    </row>
    <row r="366" spans="1:51">
      <c r="A366" s="1" t="str">
        <f t="shared" si="30"/>
        <v>10829</v>
      </c>
      <c r="B366" s="1" t="s">
        <v>3366</v>
      </c>
      <c r="C366" s="255">
        <v>212</v>
      </c>
      <c r="D366" s="255">
        <v>212</v>
      </c>
      <c r="E366" s="256">
        <v>6343</v>
      </c>
      <c r="F366" s="256">
        <v>23651</v>
      </c>
      <c r="G366" s="255">
        <v>3.73</v>
      </c>
      <c r="H366" s="255">
        <v>30.56</v>
      </c>
      <c r="I366" s="255">
        <v>30.56</v>
      </c>
      <c r="J366" s="1">
        <v>1182</v>
      </c>
      <c r="K366" s="1">
        <v>3933</v>
      </c>
      <c r="L366" s="1">
        <v>3.33</v>
      </c>
      <c r="M366" s="1">
        <v>59.84</v>
      </c>
      <c r="N366" s="1">
        <v>59.84</v>
      </c>
      <c r="O366" s="1">
        <v>930</v>
      </c>
      <c r="P366" s="1">
        <v>3523</v>
      </c>
      <c r="Q366" s="1">
        <v>3.79</v>
      </c>
      <c r="R366" s="1">
        <v>55.39</v>
      </c>
      <c r="S366" s="1">
        <v>55.39</v>
      </c>
      <c r="T366" s="1">
        <v>1062</v>
      </c>
      <c r="U366" s="1">
        <v>4098</v>
      </c>
      <c r="V366" s="1">
        <v>3.86</v>
      </c>
      <c r="W366" s="1">
        <v>62.36</v>
      </c>
      <c r="X366" s="1">
        <v>62.36</v>
      </c>
      <c r="Y366" s="1">
        <v>1132</v>
      </c>
      <c r="Z366" s="1">
        <v>4388</v>
      </c>
      <c r="AA366" s="1">
        <v>3.88</v>
      </c>
      <c r="AB366" s="1">
        <v>66.77</v>
      </c>
      <c r="AC366" s="1">
        <v>66.77</v>
      </c>
      <c r="AD366" s="1">
        <v>1028</v>
      </c>
      <c r="AE366" s="1">
        <v>3924</v>
      </c>
      <c r="AF366" s="1">
        <v>3.82</v>
      </c>
      <c r="AG366" s="1">
        <v>66.11</v>
      </c>
      <c r="AH366" s="1">
        <v>66.11</v>
      </c>
      <c r="AI366" s="1">
        <v>1009</v>
      </c>
      <c r="AJ366" s="1">
        <v>3785</v>
      </c>
      <c r="AK366" s="1">
        <v>3.75</v>
      </c>
      <c r="AL366" s="1">
        <v>57.59</v>
      </c>
      <c r="AM366" s="1">
        <v>57.59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T366" s="262">
        <f t="shared" si="31"/>
        <v>6343</v>
      </c>
      <c r="AU366" s="262">
        <f t="shared" si="31"/>
        <v>23651</v>
      </c>
      <c r="AV366" s="263">
        <f t="shared" si="32"/>
        <v>2365100</v>
      </c>
      <c r="AW366" s="263">
        <f t="shared" si="33"/>
        <v>38796</v>
      </c>
      <c r="AX366" s="268">
        <f t="shared" si="34"/>
        <v>60.962470357768844</v>
      </c>
      <c r="AY366" s="264">
        <f t="shared" si="35"/>
        <v>61.343333333333341</v>
      </c>
    </row>
    <row r="367" spans="1:51">
      <c r="A367" s="1" t="str">
        <f t="shared" si="30"/>
        <v>10830</v>
      </c>
      <c r="B367" s="1" t="s">
        <v>3367</v>
      </c>
      <c r="C367" s="255">
        <v>43</v>
      </c>
      <c r="D367" s="255">
        <v>43</v>
      </c>
      <c r="E367" s="256">
        <v>984</v>
      </c>
      <c r="F367" s="256">
        <v>2911</v>
      </c>
      <c r="G367" s="255">
        <v>2.96</v>
      </c>
      <c r="H367" s="255">
        <v>18.55</v>
      </c>
      <c r="I367" s="255">
        <v>18.55</v>
      </c>
      <c r="J367" s="1">
        <v>196</v>
      </c>
      <c r="K367" s="1">
        <v>573</v>
      </c>
      <c r="L367" s="1">
        <v>2.92</v>
      </c>
      <c r="M367" s="1">
        <v>42.99</v>
      </c>
      <c r="N367" s="1">
        <v>42.99</v>
      </c>
      <c r="O367" s="1">
        <v>158</v>
      </c>
      <c r="P367" s="1">
        <v>517</v>
      </c>
      <c r="Q367" s="1">
        <v>3.27</v>
      </c>
      <c r="R367" s="1">
        <v>40.08</v>
      </c>
      <c r="S367" s="1">
        <v>40.08</v>
      </c>
      <c r="T367" s="1">
        <v>156</v>
      </c>
      <c r="U367" s="1">
        <v>483</v>
      </c>
      <c r="V367" s="1">
        <v>3.1</v>
      </c>
      <c r="W367" s="1">
        <v>36.229999999999997</v>
      </c>
      <c r="X367" s="1">
        <v>36.229999999999997</v>
      </c>
      <c r="Y367" s="1">
        <v>150</v>
      </c>
      <c r="Z367" s="1">
        <v>410</v>
      </c>
      <c r="AA367" s="1">
        <v>2.73</v>
      </c>
      <c r="AB367" s="1">
        <v>30.76</v>
      </c>
      <c r="AC367" s="1">
        <v>30.76</v>
      </c>
      <c r="AD367" s="1">
        <v>166</v>
      </c>
      <c r="AE367" s="1">
        <v>537</v>
      </c>
      <c r="AF367" s="1">
        <v>3.23</v>
      </c>
      <c r="AG367" s="1">
        <v>44.6</v>
      </c>
      <c r="AH367" s="1">
        <v>44.6</v>
      </c>
      <c r="AI367" s="1">
        <v>158</v>
      </c>
      <c r="AJ367" s="1">
        <v>391</v>
      </c>
      <c r="AK367" s="1">
        <v>2.4700000000000002</v>
      </c>
      <c r="AL367" s="1">
        <v>29.33</v>
      </c>
      <c r="AM367" s="1">
        <v>29.33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T367" s="262">
        <f t="shared" si="31"/>
        <v>984</v>
      </c>
      <c r="AU367" s="262">
        <f t="shared" si="31"/>
        <v>2911</v>
      </c>
      <c r="AV367" s="263">
        <f t="shared" si="32"/>
        <v>291100</v>
      </c>
      <c r="AW367" s="263">
        <f t="shared" si="33"/>
        <v>7869</v>
      </c>
      <c r="AX367" s="268">
        <f t="shared" si="34"/>
        <v>36.993264709620028</v>
      </c>
      <c r="AY367" s="264">
        <f t="shared" si="35"/>
        <v>37.331666666666656</v>
      </c>
    </row>
    <row r="368" spans="1:51">
      <c r="A368" s="1" t="str">
        <f t="shared" si="30"/>
        <v>10831</v>
      </c>
      <c r="B368" s="1" t="s">
        <v>3368</v>
      </c>
      <c r="C368" s="255">
        <v>48</v>
      </c>
      <c r="D368" s="255">
        <v>48</v>
      </c>
      <c r="E368" s="256">
        <v>1861</v>
      </c>
      <c r="F368" s="256">
        <v>5171</v>
      </c>
      <c r="G368" s="255">
        <v>2.78</v>
      </c>
      <c r="H368" s="255">
        <v>29.51</v>
      </c>
      <c r="I368" s="255">
        <v>29.51</v>
      </c>
      <c r="J368" s="1">
        <v>318</v>
      </c>
      <c r="K368" s="1">
        <v>957</v>
      </c>
      <c r="L368" s="1">
        <v>3.01</v>
      </c>
      <c r="M368" s="1">
        <v>64.31</v>
      </c>
      <c r="N368" s="1">
        <v>64.31</v>
      </c>
      <c r="O368" s="1">
        <v>331</v>
      </c>
      <c r="P368" s="1">
        <v>808</v>
      </c>
      <c r="Q368" s="1">
        <v>2.44</v>
      </c>
      <c r="R368" s="1">
        <v>56.11</v>
      </c>
      <c r="S368" s="1">
        <v>56.11</v>
      </c>
      <c r="T368" s="1">
        <v>285</v>
      </c>
      <c r="U368" s="1">
        <v>912</v>
      </c>
      <c r="V368" s="1">
        <v>3.2</v>
      </c>
      <c r="W368" s="1">
        <v>61.29</v>
      </c>
      <c r="X368" s="1">
        <v>61.29</v>
      </c>
      <c r="Y368" s="1">
        <v>357</v>
      </c>
      <c r="Z368" s="1">
        <v>927</v>
      </c>
      <c r="AA368" s="1">
        <v>2.6</v>
      </c>
      <c r="AB368" s="1">
        <v>62.3</v>
      </c>
      <c r="AC368" s="1">
        <v>62.3</v>
      </c>
      <c r="AD368" s="1">
        <v>241</v>
      </c>
      <c r="AE368" s="1">
        <v>620</v>
      </c>
      <c r="AF368" s="1">
        <v>2.57</v>
      </c>
      <c r="AG368" s="1">
        <v>46.13</v>
      </c>
      <c r="AH368" s="1">
        <v>46.13</v>
      </c>
      <c r="AI368" s="1">
        <v>241</v>
      </c>
      <c r="AJ368" s="1">
        <v>643</v>
      </c>
      <c r="AK368" s="1">
        <v>2.67</v>
      </c>
      <c r="AL368" s="1">
        <v>43.21</v>
      </c>
      <c r="AM368" s="1">
        <v>43.21</v>
      </c>
      <c r="AN368" s="1">
        <v>88</v>
      </c>
      <c r="AO368" s="1">
        <v>304</v>
      </c>
      <c r="AP368" s="1">
        <v>3.45</v>
      </c>
      <c r="AQ368" s="1">
        <v>21.11</v>
      </c>
      <c r="AR368" s="1">
        <v>21.11</v>
      </c>
      <c r="AT368" s="262">
        <f t="shared" si="31"/>
        <v>1773</v>
      </c>
      <c r="AU368" s="262">
        <f t="shared" si="31"/>
        <v>4867</v>
      </c>
      <c r="AV368" s="263">
        <f t="shared" si="32"/>
        <v>486700</v>
      </c>
      <c r="AW368" s="263">
        <f t="shared" si="33"/>
        <v>8784</v>
      </c>
      <c r="AX368" s="268">
        <f t="shared" si="34"/>
        <v>55.407559198542806</v>
      </c>
      <c r="AY368" s="264">
        <f t="shared" si="35"/>
        <v>55.55833333333333</v>
      </c>
    </row>
    <row r="369" spans="1:51">
      <c r="A369" s="1" t="str">
        <f t="shared" si="30"/>
        <v>10832</v>
      </c>
      <c r="B369" s="1" t="s">
        <v>3369</v>
      </c>
      <c r="C369" s="255">
        <v>73</v>
      </c>
      <c r="D369" s="255">
        <v>73</v>
      </c>
      <c r="E369" s="256">
        <v>1522</v>
      </c>
      <c r="F369" s="256">
        <v>6074</v>
      </c>
      <c r="G369" s="255">
        <v>3.99</v>
      </c>
      <c r="H369" s="255">
        <v>22.8</v>
      </c>
      <c r="I369" s="255">
        <v>22.8</v>
      </c>
      <c r="J369" s="1">
        <v>353</v>
      </c>
      <c r="K369" s="1">
        <v>1453</v>
      </c>
      <c r="L369" s="1">
        <v>4.12</v>
      </c>
      <c r="M369" s="1">
        <v>64.209999999999994</v>
      </c>
      <c r="N369" s="1">
        <v>64.209999999999994</v>
      </c>
      <c r="O369" s="1">
        <v>346</v>
      </c>
      <c r="P369" s="1">
        <v>1327</v>
      </c>
      <c r="Q369" s="1">
        <v>3.84</v>
      </c>
      <c r="R369" s="1">
        <v>60.59</v>
      </c>
      <c r="S369" s="1">
        <v>60.59</v>
      </c>
      <c r="T369" s="1">
        <v>311</v>
      </c>
      <c r="U369" s="1">
        <v>1348</v>
      </c>
      <c r="V369" s="1">
        <v>4.33</v>
      </c>
      <c r="W369" s="1">
        <v>59.57</v>
      </c>
      <c r="X369" s="1">
        <v>59.57</v>
      </c>
      <c r="Y369" s="1">
        <v>258</v>
      </c>
      <c r="Z369" s="1">
        <v>1133</v>
      </c>
      <c r="AA369" s="1">
        <v>4.3899999999999997</v>
      </c>
      <c r="AB369" s="1">
        <v>50.07</v>
      </c>
      <c r="AC369" s="1">
        <v>50.07</v>
      </c>
      <c r="AD369" s="1">
        <v>200</v>
      </c>
      <c r="AE369" s="1">
        <v>558</v>
      </c>
      <c r="AF369" s="1">
        <v>2.79</v>
      </c>
      <c r="AG369" s="1">
        <v>27.3</v>
      </c>
      <c r="AH369" s="1">
        <v>27.3</v>
      </c>
      <c r="AI369" s="1">
        <v>54</v>
      </c>
      <c r="AJ369" s="1">
        <v>255</v>
      </c>
      <c r="AK369" s="1">
        <v>4.72</v>
      </c>
      <c r="AL369" s="1">
        <v>11.27</v>
      </c>
      <c r="AM369" s="1">
        <v>11.27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T369" s="262">
        <f t="shared" si="31"/>
        <v>1522</v>
      </c>
      <c r="AU369" s="262">
        <f t="shared" si="31"/>
        <v>6074</v>
      </c>
      <c r="AV369" s="263">
        <f t="shared" si="32"/>
        <v>607400</v>
      </c>
      <c r="AW369" s="263">
        <f t="shared" si="33"/>
        <v>13359</v>
      </c>
      <c r="AX369" s="268">
        <f t="shared" si="34"/>
        <v>45.467475110412458</v>
      </c>
      <c r="AY369" s="264">
        <f t="shared" si="35"/>
        <v>45.501666666666665</v>
      </c>
    </row>
    <row r="370" spans="1:51">
      <c r="A370" s="1" t="str">
        <f t="shared" si="30"/>
        <v>22734</v>
      </c>
      <c r="B370" s="1" t="s">
        <v>3370</v>
      </c>
      <c r="C370" s="255">
        <v>30</v>
      </c>
      <c r="D370" s="255">
        <v>30</v>
      </c>
      <c r="E370" s="256">
        <v>742</v>
      </c>
      <c r="F370" s="256">
        <v>2618</v>
      </c>
      <c r="G370" s="255">
        <v>3.53</v>
      </c>
      <c r="H370" s="255">
        <v>23.91</v>
      </c>
      <c r="I370" s="255">
        <v>23.91</v>
      </c>
      <c r="J370" s="1">
        <v>133</v>
      </c>
      <c r="K370" s="1">
        <v>452</v>
      </c>
      <c r="L370" s="1">
        <v>3.4</v>
      </c>
      <c r="M370" s="1">
        <v>48.6</v>
      </c>
      <c r="N370" s="1">
        <v>48.6</v>
      </c>
      <c r="O370" s="1">
        <v>114</v>
      </c>
      <c r="P370" s="1">
        <v>369</v>
      </c>
      <c r="Q370" s="1">
        <v>3.24</v>
      </c>
      <c r="R370" s="1">
        <v>41</v>
      </c>
      <c r="S370" s="1">
        <v>41</v>
      </c>
      <c r="T370" s="1">
        <v>107</v>
      </c>
      <c r="U370" s="1">
        <v>412</v>
      </c>
      <c r="V370" s="1">
        <v>3.85</v>
      </c>
      <c r="W370" s="1">
        <v>44.3</v>
      </c>
      <c r="X370" s="1">
        <v>44.3</v>
      </c>
      <c r="Y370" s="1">
        <v>107</v>
      </c>
      <c r="Z370" s="1">
        <v>394</v>
      </c>
      <c r="AA370" s="1">
        <v>3.68</v>
      </c>
      <c r="AB370" s="1">
        <v>42.37</v>
      </c>
      <c r="AC370" s="1">
        <v>42.37</v>
      </c>
      <c r="AD370" s="1">
        <v>111</v>
      </c>
      <c r="AE370" s="1">
        <v>327</v>
      </c>
      <c r="AF370" s="1">
        <v>2.95</v>
      </c>
      <c r="AG370" s="1">
        <v>38.93</v>
      </c>
      <c r="AH370" s="1">
        <v>38.93</v>
      </c>
      <c r="AI370" s="1">
        <v>118</v>
      </c>
      <c r="AJ370" s="1">
        <v>456</v>
      </c>
      <c r="AK370" s="1">
        <v>3.86</v>
      </c>
      <c r="AL370" s="1">
        <v>49.03</v>
      </c>
      <c r="AM370" s="1">
        <v>49.03</v>
      </c>
      <c r="AN370" s="1">
        <v>52</v>
      </c>
      <c r="AO370" s="1">
        <v>208</v>
      </c>
      <c r="AP370" s="1">
        <v>4</v>
      </c>
      <c r="AQ370" s="1">
        <v>23.11</v>
      </c>
      <c r="AR370" s="1">
        <v>23.11</v>
      </c>
      <c r="AT370" s="262">
        <f t="shared" si="31"/>
        <v>690</v>
      </c>
      <c r="AU370" s="262">
        <f t="shared" si="31"/>
        <v>2410</v>
      </c>
      <c r="AV370" s="263">
        <f t="shared" si="32"/>
        <v>241000</v>
      </c>
      <c r="AW370" s="263">
        <f t="shared" si="33"/>
        <v>5490</v>
      </c>
      <c r="AX370" s="268">
        <f t="shared" si="34"/>
        <v>43.897996357012751</v>
      </c>
      <c r="AY370" s="264">
        <f t="shared" si="35"/>
        <v>44.038333333333334</v>
      </c>
    </row>
    <row r="371" spans="1:51">
      <c r="A371" s="1" t="str">
        <f t="shared" si="30"/>
        <v>23962</v>
      </c>
      <c r="B371" s="1" t="s">
        <v>3371</v>
      </c>
      <c r="C371" s="255">
        <v>30</v>
      </c>
      <c r="D371" s="255">
        <v>30</v>
      </c>
      <c r="E371" s="256">
        <v>855</v>
      </c>
      <c r="F371" s="256">
        <v>2057</v>
      </c>
      <c r="G371" s="255">
        <v>2.41</v>
      </c>
      <c r="H371" s="255">
        <v>18.79</v>
      </c>
      <c r="I371" s="255">
        <v>18.79</v>
      </c>
      <c r="J371" s="1">
        <v>147</v>
      </c>
      <c r="K371" s="1">
        <v>340</v>
      </c>
      <c r="L371" s="1">
        <v>2.31</v>
      </c>
      <c r="M371" s="1">
        <v>36.56</v>
      </c>
      <c r="N371" s="1">
        <v>36.56</v>
      </c>
      <c r="O371" s="1">
        <v>135</v>
      </c>
      <c r="P371" s="1">
        <v>355</v>
      </c>
      <c r="Q371" s="1">
        <v>2.63</v>
      </c>
      <c r="R371" s="1">
        <v>39.44</v>
      </c>
      <c r="S371" s="1">
        <v>39.44</v>
      </c>
      <c r="T371" s="1">
        <v>137</v>
      </c>
      <c r="U371" s="1">
        <v>294</v>
      </c>
      <c r="V371" s="1">
        <v>2.15</v>
      </c>
      <c r="W371" s="1">
        <v>31.61</v>
      </c>
      <c r="X371" s="1">
        <v>31.61</v>
      </c>
      <c r="Y371" s="1">
        <v>154</v>
      </c>
      <c r="Z371" s="1">
        <v>371</v>
      </c>
      <c r="AA371" s="1">
        <v>2.41</v>
      </c>
      <c r="AB371" s="1">
        <v>39.89</v>
      </c>
      <c r="AC371" s="1">
        <v>39.89</v>
      </c>
      <c r="AD371" s="1">
        <v>138</v>
      </c>
      <c r="AE371" s="1">
        <v>322</v>
      </c>
      <c r="AF371" s="1">
        <v>2.33</v>
      </c>
      <c r="AG371" s="1">
        <v>38.33</v>
      </c>
      <c r="AH371" s="1">
        <v>38.33</v>
      </c>
      <c r="AI371" s="1">
        <v>144</v>
      </c>
      <c r="AJ371" s="1">
        <v>375</v>
      </c>
      <c r="AK371" s="1">
        <v>2.6</v>
      </c>
      <c r="AL371" s="1">
        <v>40.32</v>
      </c>
      <c r="AM371" s="1">
        <v>40.32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T371" s="262">
        <f t="shared" si="31"/>
        <v>855</v>
      </c>
      <c r="AU371" s="262">
        <f t="shared" si="31"/>
        <v>2057</v>
      </c>
      <c r="AV371" s="263">
        <f t="shared" si="32"/>
        <v>205700</v>
      </c>
      <c r="AW371" s="263">
        <f t="shared" si="33"/>
        <v>5490</v>
      </c>
      <c r="AX371" s="268">
        <f t="shared" si="34"/>
        <v>37.468123861566482</v>
      </c>
      <c r="AY371" s="264">
        <f t="shared" si="35"/>
        <v>37.691666666666663</v>
      </c>
    </row>
    <row r="372" spans="1:51">
      <c r="A372" s="1" t="str">
        <f t="shared" si="30"/>
        <v>10664</v>
      </c>
      <c r="B372" s="1" t="s">
        <v>3372</v>
      </c>
      <c r="C372" s="255">
        <v>755</v>
      </c>
      <c r="D372" s="255">
        <v>755</v>
      </c>
      <c r="E372" s="256">
        <v>25661</v>
      </c>
      <c r="F372" s="256">
        <v>116643</v>
      </c>
      <c r="G372" s="255">
        <v>4.55</v>
      </c>
      <c r="H372" s="255">
        <v>42.33</v>
      </c>
      <c r="I372" s="255">
        <v>42.33</v>
      </c>
      <c r="J372" s="1">
        <v>4811</v>
      </c>
      <c r="K372" s="1">
        <v>22438</v>
      </c>
      <c r="L372" s="1">
        <v>4.66</v>
      </c>
      <c r="M372" s="1">
        <v>95.87</v>
      </c>
      <c r="N372" s="1">
        <v>95.87</v>
      </c>
      <c r="O372" s="1">
        <v>4641</v>
      </c>
      <c r="P372" s="1">
        <v>20931</v>
      </c>
      <c r="Q372" s="1">
        <v>4.51</v>
      </c>
      <c r="R372" s="1">
        <v>92.41</v>
      </c>
      <c r="S372" s="1">
        <v>92.41</v>
      </c>
      <c r="T372" s="1">
        <v>4562</v>
      </c>
      <c r="U372" s="1">
        <v>21908</v>
      </c>
      <c r="V372" s="1">
        <v>4.8</v>
      </c>
      <c r="W372" s="1">
        <v>93.6</v>
      </c>
      <c r="X372" s="1">
        <v>93.6</v>
      </c>
      <c r="Y372" s="1">
        <v>4813</v>
      </c>
      <c r="Z372" s="1">
        <v>21526</v>
      </c>
      <c r="AA372" s="1">
        <v>4.47</v>
      </c>
      <c r="AB372" s="1">
        <v>91.97</v>
      </c>
      <c r="AC372" s="1">
        <v>91.97</v>
      </c>
      <c r="AD372" s="1">
        <v>4510</v>
      </c>
      <c r="AE372" s="1">
        <v>20073</v>
      </c>
      <c r="AF372" s="1">
        <v>4.45</v>
      </c>
      <c r="AG372" s="1">
        <v>94.95</v>
      </c>
      <c r="AH372" s="1">
        <v>94.95</v>
      </c>
      <c r="AI372" s="1">
        <v>2324</v>
      </c>
      <c r="AJ372" s="1">
        <v>9767</v>
      </c>
      <c r="AK372" s="1">
        <v>4.2</v>
      </c>
      <c r="AL372" s="1">
        <v>41.73</v>
      </c>
      <c r="AM372" s="1">
        <v>41.73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T372" s="262">
        <f t="shared" si="31"/>
        <v>25661</v>
      </c>
      <c r="AU372" s="262">
        <f t="shared" si="31"/>
        <v>116643</v>
      </c>
      <c r="AV372" s="263">
        <f t="shared" si="32"/>
        <v>11664300</v>
      </c>
      <c r="AW372" s="263">
        <f t="shared" si="33"/>
        <v>138165</v>
      </c>
      <c r="AX372" s="268">
        <f t="shared" si="34"/>
        <v>84.422972532841172</v>
      </c>
      <c r="AY372" s="264">
        <f t="shared" si="35"/>
        <v>85.088333333333338</v>
      </c>
    </row>
    <row r="373" spans="1:51">
      <c r="A373" s="1" t="str">
        <f t="shared" si="30"/>
        <v>10834</v>
      </c>
      <c r="B373" s="1" t="s">
        <v>3373</v>
      </c>
      <c r="C373" s="255">
        <v>34</v>
      </c>
      <c r="D373" s="255">
        <v>34</v>
      </c>
      <c r="E373" s="256">
        <v>1421</v>
      </c>
      <c r="F373" s="256">
        <v>4622</v>
      </c>
      <c r="G373" s="255">
        <v>3.25</v>
      </c>
      <c r="H373" s="255">
        <v>37.24</v>
      </c>
      <c r="I373" s="255">
        <v>37.24</v>
      </c>
      <c r="J373" s="1">
        <v>230</v>
      </c>
      <c r="K373" s="1">
        <v>689</v>
      </c>
      <c r="L373" s="1">
        <v>3</v>
      </c>
      <c r="M373" s="1">
        <v>65.37</v>
      </c>
      <c r="N373" s="1">
        <v>65.37</v>
      </c>
      <c r="O373" s="1">
        <v>188</v>
      </c>
      <c r="P373" s="1">
        <v>659</v>
      </c>
      <c r="Q373" s="1">
        <v>3.51</v>
      </c>
      <c r="R373" s="1">
        <v>64.61</v>
      </c>
      <c r="S373" s="1">
        <v>64.61</v>
      </c>
      <c r="T373" s="1">
        <v>207</v>
      </c>
      <c r="U373" s="1">
        <v>746</v>
      </c>
      <c r="V373" s="1">
        <v>3.6</v>
      </c>
      <c r="W373" s="1">
        <v>70.78</v>
      </c>
      <c r="X373" s="1">
        <v>70.78</v>
      </c>
      <c r="Y373" s="1">
        <v>262</v>
      </c>
      <c r="Z373" s="1">
        <v>814</v>
      </c>
      <c r="AA373" s="1">
        <v>3.11</v>
      </c>
      <c r="AB373" s="1">
        <v>77.23</v>
      </c>
      <c r="AC373" s="1">
        <v>77.23</v>
      </c>
      <c r="AD373" s="1">
        <v>279</v>
      </c>
      <c r="AE373" s="1">
        <v>881</v>
      </c>
      <c r="AF373" s="1">
        <v>3.16</v>
      </c>
      <c r="AG373" s="1">
        <v>92.54</v>
      </c>
      <c r="AH373" s="1">
        <v>92.54</v>
      </c>
      <c r="AI373" s="1">
        <v>255</v>
      </c>
      <c r="AJ373" s="1">
        <v>833</v>
      </c>
      <c r="AK373" s="1">
        <v>3.27</v>
      </c>
      <c r="AL373" s="1">
        <v>79.03</v>
      </c>
      <c r="AM373" s="1">
        <v>79.03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T373" s="262">
        <f t="shared" si="31"/>
        <v>1421</v>
      </c>
      <c r="AU373" s="262">
        <f t="shared" si="31"/>
        <v>4622</v>
      </c>
      <c r="AV373" s="263">
        <f t="shared" si="32"/>
        <v>462200</v>
      </c>
      <c r="AW373" s="263">
        <f t="shared" si="33"/>
        <v>6222</v>
      </c>
      <c r="AX373" s="268">
        <f t="shared" si="34"/>
        <v>74.284795885567348</v>
      </c>
      <c r="AY373" s="264">
        <f t="shared" si="35"/>
        <v>74.926666666666677</v>
      </c>
    </row>
    <row r="374" spans="1:51">
      <c r="A374" s="1" t="str">
        <f t="shared" si="30"/>
        <v>10835</v>
      </c>
      <c r="B374" s="1" t="s">
        <v>3374</v>
      </c>
      <c r="C374" s="255">
        <v>30</v>
      </c>
      <c r="D374" s="255">
        <v>30</v>
      </c>
      <c r="E374" s="256">
        <v>690</v>
      </c>
      <c r="F374" s="256">
        <v>2075</v>
      </c>
      <c r="G374" s="255">
        <v>3.01</v>
      </c>
      <c r="H374" s="255">
        <v>18.95</v>
      </c>
      <c r="I374" s="255">
        <v>18.95</v>
      </c>
      <c r="J374" s="1">
        <v>102</v>
      </c>
      <c r="K374" s="1">
        <v>294</v>
      </c>
      <c r="L374" s="1">
        <v>2.88</v>
      </c>
      <c r="M374" s="1">
        <v>31.61</v>
      </c>
      <c r="N374" s="1">
        <v>31.61</v>
      </c>
      <c r="O374" s="1">
        <v>117</v>
      </c>
      <c r="P374" s="1">
        <v>368</v>
      </c>
      <c r="Q374" s="1">
        <v>3.15</v>
      </c>
      <c r="R374" s="1">
        <v>40.89</v>
      </c>
      <c r="S374" s="1">
        <v>40.89</v>
      </c>
      <c r="T374" s="1">
        <v>114</v>
      </c>
      <c r="U374" s="1">
        <v>350</v>
      </c>
      <c r="V374" s="1">
        <v>3.07</v>
      </c>
      <c r="W374" s="1">
        <v>37.630000000000003</v>
      </c>
      <c r="X374" s="1">
        <v>37.630000000000003</v>
      </c>
      <c r="Y374" s="1">
        <v>127</v>
      </c>
      <c r="Z374" s="1">
        <v>491</v>
      </c>
      <c r="AA374" s="1">
        <v>3.87</v>
      </c>
      <c r="AB374" s="1">
        <v>52.8</v>
      </c>
      <c r="AC374" s="1">
        <v>52.8</v>
      </c>
      <c r="AD374" s="1">
        <v>112</v>
      </c>
      <c r="AE374" s="1">
        <v>271</v>
      </c>
      <c r="AF374" s="1">
        <v>2.42</v>
      </c>
      <c r="AG374" s="1">
        <v>32.26</v>
      </c>
      <c r="AH374" s="1">
        <v>32.26</v>
      </c>
      <c r="AI374" s="1">
        <v>118</v>
      </c>
      <c r="AJ374" s="1">
        <v>301</v>
      </c>
      <c r="AK374" s="1">
        <v>2.5499999999999998</v>
      </c>
      <c r="AL374" s="1">
        <v>32.369999999999997</v>
      </c>
      <c r="AM374" s="1">
        <v>32.369999999999997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T374" s="262">
        <f t="shared" si="31"/>
        <v>690</v>
      </c>
      <c r="AU374" s="262">
        <f t="shared" si="31"/>
        <v>2075</v>
      </c>
      <c r="AV374" s="263">
        <f t="shared" si="32"/>
        <v>207500</v>
      </c>
      <c r="AW374" s="263">
        <f t="shared" si="33"/>
        <v>5490</v>
      </c>
      <c r="AX374" s="268">
        <f t="shared" si="34"/>
        <v>37.795992714025502</v>
      </c>
      <c r="AY374" s="264">
        <f t="shared" si="35"/>
        <v>37.926666666666669</v>
      </c>
    </row>
    <row r="375" spans="1:51">
      <c r="A375" s="1" t="str">
        <f t="shared" si="30"/>
        <v>10836</v>
      </c>
      <c r="B375" s="1" t="s">
        <v>3375</v>
      </c>
      <c r="C375" s="255">
        <v>41</v>
      </c>
      <c r="D375" s="255">
        <v>41</v>
      </c>
      <c r="E375" s="256">
        <v>1104</v>
      </c>
      <c r="F375" s="256">
        <v>3960</v>
      </c>
      <c r="G375" s="255">
        <v>3.59</v>
      </c>
      <c r="H375" s="255">
        <v>26.46</v>
      </c>
      <c r="I375" s="255">
        <v>26.46</v>
      </c>
      <c r="J375" s="1">
        <v>220</v>
      </c>
      <c r="K375" s="1">
        <v>808</v>
      </c>
      <c r="L375" s="1">
        <v>3.67</v>
      </c>
      <c r="M375" s="1">
        <v>63.57</v>
      </c>
      <c r="N375" s="1">
        <v>63.57</v>
      </c>
      <c r="O375" s="1">
        <v>174</v>
      </c>
      <c r="P375" s="1">
        <v>699</v>
      </c>
      <c r="Q375" s="1">
        <v>4.0199999999999996</v>
      </c>
      <c r="R375" s="1">
        <v>56.83</v>
      </c>
      <c r="S375" s="1">
        <v>56.83</v>
      </c>
      <c r="T375" s="1">
        <v>166</v>
      </c>
      <c r="U375" s="1">
        <v>621</v>
      </c>
      <c r="V375" s="1">
        <v>3.74</v>
      </c>
      <c r="W375" s="1">
        <v>48.86</v>
      </c>
      <c r="X375" s="1">
        <v>48.86</v>
      </c>
      <c r="Y375" s="1">
        <v>201</v>
      </c>
      <c r="Z375" s="1">
        <v>713</v>
      </c>
      <c r="AA375" s="1">
        <v>3.55</v>
      </c>
      <c r="AB375" s="1">
        <v>56.1</v>
      </c>
      <c r="AC375" s="1">
        <v>56.1</v>
      </c>
      <c r="AD375" s="1">
        <v>176</v>
      </c>
      <c r="AE375" s="1">
        <v>569</v>
      </c>
      <c r="AF375" s="1">
        <v>3.23</v>
      </c>
      <c r="AG375" s="1">
        <v>49.56</v>
      </c>
      <c r="AH375" s="1">
        <v>49.56</v>
      </c>
      <c r="AI375" s="1">
        <v>167</v>
      </c>
      <c r="AJ375" s="1">
        <v>550</v>
      </c>
      <c r="AK375" s="1">
        <v>3.29</v>
      </c>
      <c r="AL375" s="1">
        <v>43.27</v>
      </c>
      <c r="AM375" s="1">
        <v>43.27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T375" s="262">
        <f t="shared" si="31"/>
        <v>1104</v>
      </c>
      <c r="AU375" s="262">
        <f t="shared" si="31"/>
        <v>3960</v>
      </c>
      <c r="AV375" s="263">
        <f t="shared" si="32"/>
        <v>396000</v>
      </c>
      <c r="AW375" s="263">
        <f t="shared" si="33"/>
        <v>7503</v>
      </c>
      <c r="AX375" s="268">
        <f t="shared" si="34"/>
        <v>52.778888444622154</v>
      </c>
      <c r="AY375" s="264">
        <f t="shared" si="35"/>
        <v>53.031666666666659</v>
      </c>
    </row>
    <row r="376" spans="1:51">
      <c r="A376" s="1" t="str">
        <f t="shared" si="30"/>
        <v>10837</v>
      </c>
      <c r="B376" s="1" t="s">
        <v>3376</v>
      </c>
      <c r="C376" s="255">
        <v>30</v>
      </c>
      <c r="D376" s="255">
        <v>30</v>
      </c>
      <c r="E376" s="256">
        <v>963</v>
      </c>
      <c r="F376" s="256">
        <v>3100</v>
      </c>
      <c r="G376" s="255">
        <v>3.22</v>
      </c>
      <c r="H376" s="255">
        <v>28.31</v>
      </c>
      <c r="I376" s="255">
        <v>28.31</v>
      </c>
      <c r="J376" s="1">
        <v>188</v>
      </c>
      <c r="K376" s="1">
        <v>694</v>
      </c>
      <c r="L376" s="1">
        <v>3.69</v>
      </c>
      <c r="M376" s="1">
        <v>74.62</v>
      </c>
      <c r="N376" s="1">
        <v>74.62</v>
      </c>
      <c r="O376" s="1">
        <v>152</v>
      </c>
      <c r="P376" s="1">
        <v>490</v>
      </c>
      <c r="Q376" s="1">
        <v>3.22</v>
      </c>
      <c r="R376" s="1">
        <v>54.44</v>
      </c>
      <c r="S376" s="1">
        <v>54.44</v>
      </c>
      <c r="T376" s="1">
        <v>136</v>
      </c>
      <c r="U376" s="1">
        <v>479</v>
      </c>
      <c r="V376" s="1">
        <v>3.52</v>
      </c>
      <c r="W376" s="1">
        <v>51.51</v>
      </c>
      <c r="X376" s="1">
        <v>51.51</v>
      </c>
      <c r="Y376" s="1">
        <v>162</v>
      </c>
      <c r="Z376" s="1">
        <v>492</v>
      </c>
      <c r="AA376" s="1">
        <v>3.04</v>
      </c>
      <c r="AB376" s="1">
        <v>52.9</v>
      </c>
      <c r="AC376" s="1">
        <v>52.9</v>
      </c>
      <c r="AD376" s="1">
        <v>138</v>
      </c>
      <c r="AE376" s="1">
        <v>364</v>
      </c>
      <c r="AF376" s="1">
        <v>2.64</v>
      </c>
      <c r="AG376" s="1">
        <v>43.33</v>
      </c>
      <c r="AH376" s="1">
        <v>43.33</v>
      </c>
      <c r="AI376" s="1">
        <v>137</v>
      </c>
      <c r="AJ376" s="1">
        <v>405</v>
      </c>
      <c r="AK376" s="1">
        <v>2.96</v>
      </c>
      <c r="AL376" s="1">
        <v>43.55</v>
      </c>
      <c r="AM376" s="1">
        <v>43.55</v>
      </c>
      <c r="AN376" s="1">
        <v>50</v>
      </c>
      <c r="AO376" s="1">
        <v>176</v>
      </c>
      <c r="AP376" s="1">
        <v>3.52</v>
      </c>
      <c r="AQ376" s="1">
        <v>19.559999999999999</v>
      </c>
      <c r="AR376" s="1">
        <v>19.559999999999999</v>
      </c>
      <c r="AT376" s="262">
        <f t="shared" si="31"/>
        <v>913</v>
      </c>
      <c r="AU376" s="262">
        <f t="shared" si="31"/>
        <v>2924</v>
      </c>
      <c r="AV376" s="263">
        <f t="shared" si="32"/>
        <v>292400</v>
      </c>
      <c r="AW376" s="263">
        <f t="shared" si="33"/>
        <v>5490</v>
      </c>
      <c r="AX376" s="268">
        <f t="shared" si="34"/>
        <v>53.260473588342442</v>
      </c>
      <c r="AY376" s="264">
        <f t="shared" si="35"/>
        <v>53.391666666666673</v>
      </c>
    </row>
    <row r="377" spans="1:51">
      <c r="A377" s="1" t="str">
        <f t="shared" si="30"/>
        <v>10838</v>
      </c>
      <c r="B377" s="1" t="s">
        <v>3377</v>
      </c>
      <c r="C377" s="255">
        <v>69</v>
      </c>
      <c r="D377" s="255">
        <v>69</v>
      </c>
      <c r="E377" s="256">
        <v>1923</v>
      </c>
      <c r="F377" s="256">
        <v>7416</v>
      </c>
      <c r="G377" s="255">
        <v>3.86</v>
      </c>
      <c r="H377" s="255">
        <v>29.45</v>
      </c>
      <c r="I377" s="255">
        <v>29.45</v>
      </c>
      <c r="J377" s="1">
        <v>367</v>
      </c>
      <c r="K377" s="1">
        <v>1375</v>
      </c>
      <c r="L377" s="1">
        <v>3.75</v>
      </c>
      <c r="M377" s="1">
        <v>64.28</v>
      </c>
      <c r="N377" s="1">
        <v>64.28</v>
      </c>
      <c r="O377" s="1">
        <v>332</v>
      </c>
      <c r="P377" s="1">
        <v>1216</v>
      </c>
      <c r="Q377" s="1">
        <v>3.66</v>
      </c>
      <c r="R377" s="1">
        <v>58.74</v>
      </c>
      <c r="S377" s="1">
        <v>58.74</v>
      </c>
      <c r="T377" s="1">
        <v>375</v>
      </c>
      <c r="U377" s="1">
        <v>1467</v>
      </c>
      <c r="V377" s="1">
        <v>3.91</v>
      </c>
      <c r="W377" s="1">
        <v>68.58</v>
      </c>
      <c r="X377" s="1">
        <v>68.58</v>
      </c>
      <c r="Y377" s="1">
        <v>322</v>
      </c>
      <c r="Z377" s="1">
        <v>1238</v>
      </c>
      <c r="AA377" s="1">
        <v>3.84</v>
      </c>
      <c r="AB377" s="1">
        <v>57.88</v>
      </c>
      <c r="AC377" s="1">
        <v>57.88</v>
      </c>
      <c r="AD377" s="1">
        <v>306</v>
      </c>
      <c r="AE377" s="1">
        <v>1292</v>
      </c>
      <c r="AF377" s="1">
        <v>4.22</v>
      </c>
      <c r="AG377" s="1">
        <v>66.87</v>
      </c>
      <c r="AH377" s="1">
        <v>66.87</v>
      </c>
      <c r="AI377" s="1">
        <v>221</v>
      </c>
      <c r="AJ377" s="1">
        <v>828</v>
      </c>
      <c r="AK377" s="1">
        <v>3.75</v>
      </c>
      <c r="AL377" s="1">
        <v>38.71</v>
      </c>
      <c r="AM377" s="1">
        <v>38.71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T377" s="262">
        <f t="shared" si="31"/>
        <v>1923</v>
      </c>
      <c r="AU377" s="262">
        <f t="shared" si="31"/>
        <v>7416</v>
      </c>
      <c r="AV377" s="263">
        <f t="shared" si="32"/>
        <v>741600</v>
      </c>
      <c r="AW377" s="263">
        <f t="shared" si="33"/>
        <v>12627</v>
      </c>
      <c r="AX377" s="268">
        <f t="shared" si="34"/>
        <v>58.73129009265859</v>
      </c>
      <c r="AY377" s="264">
        <f t="shared" si="35"/>
        <v>59.176666666666669</v>
      </c>
    </row>
    <row r="378" spans="1:51">
      <c r="A378" s="1" t="str">
        <f t="shared" si="30"/>
        <v>10839</v>
      </c>
      <c r="B378" s="1" t="s">
        <v>3378</v>
      </c>
      <c r="C378" s="255">
        <v>36</v>
      </c>
      <c r="D378" s="255">
        <v>36</v>
      </c>
      <c r="E378" s="256">
        <v>1209</v>
      </c>
      <c r="F378" s="256">
        <v>3477</v>
      </c>
      <c r="G378" s="255">
        <v>2.88</v>
      </c>
      <c r="H378" s="255">
        <v>26.46</v>
      </c>
      <c r="I378" s="255">
        <v>26.46</v>
      </c>
      <c r="J378" s="1">
        <v>239</v>
      </c>
      <c r="K378" s="1">
        <v>722</v>
      </c>
      <c r="L378" s="1">
        <v>3.02</v>
      </c>
      <c r="M378" s="1">
        <v>64.7</v>
      </c>
      <c r="N378" s="1">
        <v>64.7</v>
      </c>
      <c r="O378" s="1">
        <v>221</v>
      </c>
      <c r="P378" s="1">
        <v>690</v>
      </c>
      <c r="Q378" s="1">
        <v>3.12</v>
      </c>
      <c r="R378" s="1">
        <v>63.89</v>
      </c>
      <c r="S378" s="1">
        <v>63.89</v>
      </c>
      <c r="T378" s="1">
        <v>177</v>
      </c>
      <c r="U378" s="1">
        <v>515</v>
      </c>
      <c r="V378" s="1">
        <v>2.91</v>
      </c>
      <c r="W378" s="1">
        <v>46.15</v>
      </c>
      <c r="X378" s="1">
        <v>46.15</v>
      </c>
      <c r="Y378" s="1">
        <v>216</v>
      </c>
      <c r="Z378" s="1">
        <v>588</v>
      </c>
      <c r="AA378" s="1">
        <v>2.72</v>
      </c>
      <c r="AB378" s="1">
        <v>52.69</v>
      </c>
      <c r="AC378" s="1">
        <v>52.69</v>
      </c>
      <c r="AD378" s="1">
        <v>156</v>
      </c>
      <c r="AE378" s="1">
        <v>452</v>
      </c>
      <c r="AF378" s="1">
        <v>2.9</v>
      </c>
      <c r="AG378" s="1">
        <v>44.84</v>
      </c>
      <c r="AH378" s="1">
        <v>44.84</v>
      </c>
      <c r="AI378" s="1">
        <v>200</v>
      </c>
      <c r="AJ378" s="1">
        <v>510</v>
      </c>
      <c r="AK378" s="1">
        <v>2.5499999999999998</v>
      </c>
      <c r="AL378" s="1">
        <v>45.7</v>
      </c>
      <c r="AM378" s="1">
        <v>45.7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T378" s="262">
        <f t="shared" si="31"/>
        <v>1209</v>
      </c>
      <c r="AU378" s="262">
        <f t="shared" si="31"/>
        <v>3477</v>
      </c>
      <c r="AV378" s="263">
        <f t="shared" si="32"/>
        <v>347700</v>
      </c>
      <c r="AW378" s="263">
        <f t="shared" si="33"/>
        <v>6588</v>
      </c>
      <c r="AX378" s="268">
        <f t="shared" si="34"/>
        <v>52.777777777777779</v>
      </c>
      <c r="AY378" s="264">
        <f t="shared" si="35"/>
        <v>52.994999999999997</v>
      </c>
    </row>
    <row r="379" spans="1:51">
      <c r="A379" s="1" t="str">
        <f t="shared" si="30"/>
        <v>10840</v>
      </c>
      <c r="B379" s="1" t="s">
        <v>3379</v>
      </c>
      <c r="C379" s="255">
        <v>30</v>
      </c>
      <c r="D379" s="255">
        <v>30</v>
      </c>
      <c r="E379" s="256">
        <v>1378</v>
      </c>
      <c r="F379" s="256">
        <v>3622</v>
      </c>
      <c r="G379" s="255">
        <v>2.63</v>
      </c>
      <c r="H379" s="255">
        <v>33.08</v>
      </c>
      <c r="I379" s="255">
        <v>33.08</v>
      </c>
      <c r="J379" s="1">
        <v>237</v>
      </c>
      <c r="K379" s="1">
        <v>635</v>
      </c>
      <c r="L379" s="1">
        <v>2.68</v>
      </c>
      <c r="M379" s="1">
        <v>68.28</v>
      </c>
      <c r="N379" s="1">
        <v>68.28</v>
      </c>
      <c r="O379" s="1">
        <v>201</v>
      </c>
      <c r="P379" s="1">
        <v>517</v>
      </c>
      <c r="Q379" s="1">
        <v>2.57</v>
      </c>
      <c r="R379" s="1">
        <v>57.44</v>
      </c>
      <c r="S379" s="1">
        <v>57.44</v>
      </c>
      <c r="T379" s="1">
        <v>225</v>
      </c>
      <c r="U379" s="1">
        <v>565</v>
      </c>
      <c r="V379" s="1">
        <v>2.5099999999999998</v>
      </c>
      <c r="W379" s="1">
        <v>60.75</v>
      </c>
      <c r="X379" s="1">
        <v>60.75</v>
      </c>
      <c r="Y379" s="1">
        <v>266</v>
      </c>
      <c r="Z379" s="1">
        <v>693</v>
      </c>
      <c r="AA379" s="1">
        <v>2.61</v>
      </c>
      <c r="AB379" s="1">
        <v>74.52</v>
      </c>
      <c r="AC379" s="1">
        <v>74.52</v>
      </c>
      <c r="AD379" s="1">
        <v>218</v>
      </c>
      <c r="AE379" s="1">
        <v>629</v>
      </c>
      <c r="AF379" s="1">
        <v>2.89</v>
      </c>
      <c r="AG379" s="1">
        <v>74.88</v>
      </c>
      <c r="AH379" s="1">
        <v>74.88</v>
      </c>
      <c r="AI379" s="1">
        <v>231</v>
      </c>
      <c r="AJ379" s="1">
        <v>583</v>
      </c>
      <c r="AK379" s="1">
        <v>2.52</v>
      </c>
      <c r="AL379" s="1">
        <v>62.69</v>
      </c>
      <c r="AM379" s="1">
        <v>62.69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T379" s="262">
        <f t="shared" si="31"/>
        <v>1378</v>
      </c>
      <c r="AU379" s="262">
        <f t="shared" si="31"/>
        <v>3622</v>
      </c>
      <c r="AV379" s="263">
        <f t="shared" si="32"/>
        <v>362200</v>
      </c>
      <c r="AW379" s="263">
        <f t="shared" si="33"/>
        <v>5490</v>
      </c>
      <c r="AX379" s="268">
        <f t="shared" si="34"/>
        <v>65.974499089253186</v>
      </c>
      <c r="AY379" s="264">
        <f t="shared" si="35"/>
        <v>66.426666666666662</v>
      </c>
    </row>
    <row r="380" spans="1:51">
      <c r="A380" s="1" t="str">
        <f t="shared" si="30"/>
        <v>10841</v>
      </c>
      <c r="B380" s="1" t="s">
        <v>3380</v>
      </c>
      <c r="C380" s="255">
        <v>62</v>
      </c>
      <c r="D380" s="255">
        <v>62</v>
      </c>
      <c r="E380" s="256">
        <v>2212</v>
      </c>
      <c r="F380" s="256">
        <v>6797</v>
      </c>
      <c r="G380" s="255">
        <v>3.07</v>
      </c>
      <c r="H380" s="255">
        <v>30.04</v>
      </c>
      <c r="I380" s="255">
        <v>30.04</v>
      </c>
      <c r="J380" s="1">
        <v>442</v>
      </c>
      <c r="K380" s="1">
        <v>1348</v>
      </c>
      <c r="L380" s="1">
        <v>3.05</v>
      </c>
      <c r="M380" s="1">
        <v>70.14</v>
      </c>
      <c r="N380" s="1">
        <v>70.14</v>
      </c>
      <c r="O380" s="1">
        <v>402</v>
      </c>
      <c r="P380" s="1">
        <v>1254</v>
      </c>
      <c r="Q380" s="1">
        <v>3.12</v>
      </c>
      <c r="R380" s="1">
        <v>67.42</v>
      </c>
      <c r="S380" s="1">
        <v>67.42</v>
      </c>
      <c r="T380" s="1">
        <v>380</v>
      </c>
      <c r="U380" s="1">
        <v>1227</v>
      </c>
      <c r="V380" s="1">
        <v>3.23</v>
      </c>
      <c r="W380" s="1">
        <v>63.84</v>
      </c>
      <c r="X380" s="1">
        <v>63.84</v>
      </c>
      <c r="Y380" s="1">
        <v>336</v>
      </c>
      <c r="Z380" s="1">
        <v>1032</v>
      </c>
      <c r="AA380" s="1">
        <v>3.07</v>
      </c>
      <c r="AB380" s="1">
        <v>53.69</v>
      </c>
      <c r="AC380" s="1">
        <v>53.69</v>
      </c>
      <c r="AD380" s="1">
        <v>315</v>
      </c>
      <c r="AE380" s="1">
        <v>906</v>
      </c>
      <c r="AF380" s="1">
        <v>2.88</v>
      </c>
      <c r="AG380" s="1">
        <v>52.19</v>
      </c>
      <c r="AH380" s="1">
        <v>52.19</v>
      </c>
      <c r="AI380" s="1">
        <v>314</v>
      </c>
      <c r="AJ380" s="1">
        <v>957</v>
      </c>
      <c r="AK380" s="1">
        <v>3.05</v>
      </c>
      <c r="AL380" s="1">
        <v>49.79</v>
      </c>
      <c r="AM380" s="1">
        <v>49.79</v>
      </c>
      <c r="AN380" s="1">
        <v>23</v>
      </c>
      <c r="AO380" s="1">
        <v>73</v>
      </c>
      <c r="AP380" s="1">
        <v>3.17</v>
      </c>
      <c r="AQ380" s="1">
        <v>3.92</v>
      </c>
      <c r="AR380" s="1">
        <v>3.92</v>
      </c>
      <c r="AT380" s="262">
        <f t="shared" si="31"/>
        <v>2189</v>
      </c>
      <c r="AU380" s="262">
        <f t="shared" si="31"/>
        <v>6724</v>
      </c>
      <c r="AV380" s="263">
        <f t="shared" si="32"/>
        <v>672400</v>
      </c>
      <c r="AW380" s="263">
        <f t="shared" si="33"/>
        <v>11346</v>
      </c>
      <c r="AX380" s="268">
        <f t="shared" si="34"/>
        <v>59.263176449850171</v>
      </c>
      <c r="AY380" s="264">
        <f t="shared" si="35"/>
        <v>59.511666666666663</v>
      </c>
    </row>
    <row r="381" spans="1:51">
      <c r="A381" s="1" t="str">
        <f t="shared" si="30"/>
        <v>10842</v>
      </c>
      <c r="B381" s="1" t="s">
        <v>3381</v>
      </c>
      <c r="C381" s="255">
        <v>30</v>
      </c>
      <c r="D381" s="255">
        <v>30</v>
      </c>
      <c r="E381" s="256">
        <v>1161</v>
      </c>
      <c r="F381" s="256">
        <v>4212</v>
      </c>
      <c r="G381" s="255">
        <v>3.63</v>
      </c>
      <c r="H381" s="255">
        <v>38.47</v>
      </c>
      <c r="I381" s="255">
        <v>38.47</v>
      </c>
      <c r="J381" s="1">
        <v>203</v>
      </c>
      <c r="K381" s="1">
        <v>776</v>
      </c>
      <c r="L381" s="1">
        <v>3.82</v>
      </c>
      <c r="M381" s="1">
        <v>83.44</v>
      </c>
      <c r="N381" s="1">
        <v>83.44</v>
      </c>
      <c r="O381" s="1">
        <v>184</v>
      </c>
      <c r="P381" s="1">
        <v>730</v>
      </c>
      <c r="Q381" s="1">
        <v>3.97</v>
      </c>
      <c r="R381" s="1">
        <v>81.11</v>
      </c>
      <c r="S381" s="1">
        <v>81.11</v>
      </c>
      <c r="T381" s="1">
        <v>167</v>
      </c>
      <c r="U381" s="1">
        <v>509</v>
      </c>
      <c r="V381" s="1">
        <v>3.05</v>
      </c>
      <c r="W381" s="1">
        <v>54.73</v>
      </c>
      <c r="X381" s="1">
        <v>54.73</v>
      </c>
      <c r="Y381" s="1">
        <v>236</v>
      </c>
      <c r="Z381" s="1">
        <v>784</v>
      </c>
      <c r="AA381" s="1">
        <v>3.32</v>
      </c>
      <c r="AB381" s="1">
        <v>84.3</v>
      </c>
      <c r="AC381" s="1">
        <v>84.3</v>
      </c>
      <c r="AD381" s="1">
        <v>186</v>
      </c>
      <c r="AE381" s="1">
        <v>630</v>
      </c>
      <c r="AF381" s="1">
        <v>3.39</v>
      </c>
      <c r="AG381" s="1">
        <v>75</v>
      </c>
      <c r="AH381" s="1">
        <v>75</v>
      </c>
      <c r="AI381" s="1">
        <v>185</v>
      </c>
      <c r="AJ381" s="1">
        <v>783</v>
      </c>
      <c r="AK381" s="1">
        <v>4.2300000000000004</v>
      </c>
      <c r="AL381" s="1">
        <v>84.19</v>
      </c>
      <c r="AM381" s="1">
        <v>84.19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T381" s="262">
        <f t="shared" si="31"/>
        <v>1161</v>
      </c>
      <c r="AU381" s="262">
        <f t="shared" si="31"/>
        <v>4212</v>
      </c>
      <c r="AV381" s="263">
        <f t="shared" si="32"/>
        <v>421200</v>
      </c>
      <c r="AW381" s="263">
        <f t="shared" si="33"/>
        <v>5490</v>
      </c>
      <c r="AX381" s="268">
        <f t="shared" si="34"/>
        <v>76.721311475409834</v>
      </c>
      <c r="AY381" s="264">
        <f t="shared" si="35"/>
        <v>77.12833333333333</v>
      </c>
    </row>
    <row r="382" spans="1:51">
      <c r="A382" s="1" t="str">
        <f t="shared" si="30"/>
        <v>10843</v>
      </c>
      <c r="B382" s="1" t="s">
        <v>3382</v>
      </c>
      <c r="C382" s="255">
        <v>34</v>
      </c>
      <c r="D382" s="255">
        <v>34</v>
      </c>
      <c r="E382" s="256">
        <v>1201</v>
      </c>
      <c r="F382" s="256">
        <v>4182</v>
      </c>
      <c r="G382" s="255">
        <v>3.48</v>
      </c>
      <c r="H382" s="255">
        <v>33.700000000000003</v>
      </c>
      <c r="I382" s="255">
        <v>33.700000000000003</v>
      </c>
      <c r="J382" s="1">
        <v>228</v>
      </c>
      <c r="K382" s="1">
        <v>769</v>
      </c>
      <c r="L382" s="1">
        <v>3.37</v>
      </c>
      <c r="M382" s="1">
        <v>72.959999999999994</v>
      </c>
      <c r="N382" s="1">
        <v>72.959999999999994</v>
      </c>
      <c r="O382" s="1">
        <v>186</v>
      </c>
      <c r="P382" s="1">
        <v>655</v>
      </c>
      <c r="Q382" s="1">
        <v>3.52</v>
      </c>
      <c r="R382" s="1">
        <v>64.22</v>
      </c>
      <c r="S382" s="1">
        <v>64.22</v>
      </c>
      <c r="T382" s="1">
        <v>219</v>
      </c>
      <c r="U382" s="1">
        <v>790</v>
      </c>
      <c r="V382" s="1">
        <v>3.61</v>
      </c>
      <c r="W382" s="1">
        <v>74.95</v>
      </c>
      <c r="X382" s="1">
        <v>74.95</v>
      </c>
      <c r="Y382" s="1">
        <v>218</v>
      </c>
      <c r="Z382" s="1">
        <v>721</v>
      </c>
      <c r="AA382" s="1">
        <v>3.31</v>
      </c>
      <c r="AB382" s="1">
        <v>68.41</v>
      </c>
      <c r="AC382" s="1">
        <v>68.41</v>
      </c>
      <c r="AD382" s="1">
        <v>158</v>
      </c>
      <c r="AE382" s="1">
        <v>577</v>
      </c>
      <c r="AF382" s="1">
        <v>3.65</v>
      </c>
      <c r="AG382" s="1">
        <v>60.61</v>
      </c>
      <c r="AH382" s="1">
        <v>60.61</v>
      </c>
      <c r="AI382" s="1">
        <v>183</v>
      </c>
      <c r="AJ382" s="1">
        <v>635</v>
      </c>
      <c r="AK382" s="1">
        <v>3.47</v>
      </c>
      <c r="AL382" s="1">
        <v>60.25</v>
      </c>
      <c r="AM382" s="1">
        <v>60.25</v>
      </c>
      <c r="AN382" s="1">
        <v>9</v>
      </c>
      <c r="AO382" s="1">
        <v>35</v>
      </c>
      <c r="AP382" s="1">
        <v>3.89</v>
      </c>
      <c r="AQ382" s="1">
        <v>3.43</v>
      </c>
      <c r="AR382" s="1">
        <v>3.43</v>
      </c>
      <c r="AT382" s="262">
        <f t="shared" si="31"/>
        <v>1192</v>
      </c>
      <c r="AU382" s="262">
        <f t="shared" si="31"/>
        <v>4147</v>
      </c>
      <c r="AV382" s="263">
        <f t="shared" si="32"/>
        <v>414700</v>
      </c>
      <c r="AW382" s="263">
        <f t="shared" si="33"/>
        <v>6222</v>
      </c>
      <c r="AX382" s="268">
        <f t="shared" si="34"/>
        <v>66.650594664095152</v>
      </c>
      <c r="AY382" s="264">
        <f t="shared" si="35"/>
        <v>66.899999999999991</v>
      </c>
    </row>
    <row r="383" spans="1:51">
      <c r="A383" s="1" t="str">
        <f t="shared" si="30"/>
        <v>10844</v>
      </c>
      <c r="B383" s="1" t="s">
        <v>3383</v>
      </c>
      <c r="C383" s="255">
        <v>34</v>
      </c>
      <c r="D383" s="255">
        <v>34</v>
      </c>
      <c r="E383" s="256">
        <v>947</v>
      </c>
      <c r="F383" s="256">
        <v>3497</v>
      </c>
      <c r="G383" s="255">
        <v>3.69</v>
      </c>
      <c r="H383" s="255">
        <v>28.18</v>
      </c>
      <c r="I383" s="255">
        <v>28.18</v>
      </c>
      <c r="J383" s="1">
        <v>164</v>
      </c>
      <c r="K383" s="1">
        <v>550</v>
      </c>
      <c r="L383" s="1">
        <v>3.35</v>
      </c>
      <c r="M383" s="1">
        <v>52.18</v>
      </c>
      <c r="N383" s="1">
        <v>52.18</v>
      </c>
      <c r="O383" s="1">
        <v>148</v>
      </c>
      <c r="P383" s="1">
        <v>538</v>
      </c>
      <c r="Q383" s="1">
        <v>3.64</v>
      </c>
      <c r="R383" s="1">
        <v>52.75</v>
      </c>
      <c r="S383" s="1">
        <v>52.75</v>
      </c>
      <c r="T383" s="1">
        <v>132</v>
      </c>
      <c r="U383" s="1">
        <v>519</v>
      </c>
      <c r="V383" s="1">
        <v>3.93</v>
      </c>
      <c r="W383" s="1">
        <v>49.24</v>
      </c>
      <c r="X383" s="1">
        <v>49.24</v>
      </c>
      <c r="Y383" s="1">
        <v>162</v>
      </c>
      <c r="Z383" s="1">
        <v>621</v>
      </c>
      <c r="AA383" s="1">
        <v>3.83</v>
      </c>
      <c r="AB383" s="1">
        <v>58.92</v>
      </c>
      <c r="AC383" s="1">
        <v>58.92</v>
      </c>
      <c r="AD383" s="1">
        <v>178</v>
      </c>
      <c r="AE383" s="1">
        <v>563</v>
      </c>
      <c r="AF383" s="1">
        <v>3.16</v>
      </c>
      <c r="AG383" s="1">
        <v>59.14</v>
      </c>
      <c r="AH383" s="1">
        <v>59.14</v>
      </c>
      <c r="AI383" s="1">
        <v>163</v>
      </c>
      <c r="AJ383" s="1">
        <v>706</v>
      </c>
      <c r="AK383" s="1">
        <v>4.33</v>
      </c>
      <c r="AL383" s="1">
        <v>66.98</v>
      </c>
      <c r="AM383" s="1">
        <v>66.98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T383" s="262">
        <f t="shared" si="31"/>
        <v>947</v>
      </c>
      <c r="AU383" s="262">
        <f t="shared" si="31"/>
        <v>3497</v>
      </c>
      <c r="AV383" s="263">
        <f t="shared" si="32"/>
        <v>349700</v>
      </c>
      <c r="AW383" s="263">
        <f t="shared" si="33"/>
        <v>6222</v>
      </c>
      <c r="AX383" s="268">
        <f t="shared" si="34"/>
        <v>56.203792992606878</v>
      </c>
      <c r="AY383" s="264">
        <f t="shared" si="35"/>
        <v>56.535000000000004</v>
      </c>
    </row>
    <row r="384" spans="1:51">
      <c r="A384" s="1" t="str">
        <f t="shared" si="30"/>
        <v>10696</v>
      </c>
      <c r="B384" s="1" t="s">
        <v>3384</v>
      </c>
      <c r="C384" s="255">
        <v>368</v>
      </c>
      <c r="D384" s="255">
        <v>368</v>
      </c>
      <c r="E384" s="256">
        <v>9224</v>
      </c>
      <c r="F384" s="256">
        <v>45106</v>
      </c>
      <c r="G384" s="255">
        <v>4.8899999999999997</v>
      </c>
      <c r="H384" s="255">
        <v>33.58</v>
      </c>
      <c r="I384" s="255">
        <v>33.58</v>
      </c>
      <c r="J384" s="1">
        <v>1945</v>
      </c>
      <c r="K384" s="1">
        <v>9393</v>
      </c>
      <c r="L384" s="1">
        <v>4.83</v>
      </c>
      <c r="M384" s="1">
        <v>82.34</v>
      </c>
      <c r="N384" s="1">
        <v>82.34</v>
      </c>
      <c r="O384" s="1">
        <v>1859</v>
      </c>
      <c r="P384" s="1">
        <v>9204</v>
      </c>
      <c r="Q384" s="1">
        <v>4.95</v>
      </c>
      <c r="R384" s="1">
        <v>83.37</v>
      </c>
      <c r="S384" s="1">
        <v>83.37</v>
      </c>
      <c r="T384" s="1">
        <v>1801</v>
      </c>
      <c r="U384" s="1">
        <v>8597</v>
      </c>
      <c r="V384" s="1">
        <v>4.7699999999999996</v>
      </c>
      <c r="W384" s="1">
        <v>75.36</v>
      </c>
      <c r="X384" s="1">
        <v>75.36</v>
      </c>
      <c r="Y384" s="1">
        <v>1866</v>
      </c>
      <c r="Z384" s="1">
        <v>8936</v>
      </c>
      <c r="AA384" s="1">
        <v>4.79</v>
      </c>
      <c r="AB384" s="1">
        <v>78.33</v>
      </c>
      <c r="AC384" s="1">
        <v>78.33</v>
      </c>
      <c r="AD384" s="1">
        <v>1753</v>
      </c>
      <c r="AE384" s="1">
        <v>8976</v>
      </c>
      <c r="AF384" s="1">
        <v>5.12</v>
      </c>
      <c r="AG384" s="1">
        <v>87.11</v>
      </c>
      <c r="AH384" s="1">
        <v>87.11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T384" s="262">
        <f t="shared" si="31"/>
        <v>9224</v>
      </c>
      <c r="AU384" s="262">
        <f t="shared" si="31"/>
        <v>45106</v>
      </c>
      <c r="AV384" s="263">
        <f t="shared" si="32"/>
        <v>4510600</v>
      </c>
      <c r="AW384" s="263">
        <f t="shared" si="33"/>
        <v>67344</v>
      </c>
      <c r="AX384" s="268">
        <f t="shared" si="34"/>
        <v>66.978498455690186</v>
      </c>
      <c r="AY384" s="264">
        <f t="shared" si="35"/>
        <v>67.751666666666665</v>
      </c>
    </row>
    <row r="385" spans="1:51">
      <c r="A385" s="1" t="str">
        <f t="shared" si="30"/>
        <v>10845</v>
      </c>
      <c r="B385" s="1" t="s">
        <v>3385</v>
      </c>
      <c r="C385" s="255">
        <v>36</v>
      </c>
      <c r="D385" s="255">
        <v>36</v>
      </c>
      <c r="E385" s="256">
        <v>553</v>
      </c>
      <c r="F385" s="256">
        <v>1539</v>
      </c>
      <c r="G385" s="255">
        <v>2.78</v>
      </c>
      <c r="H385" s="255">
        <v>11.71</v>
      </c>
      <c r="I385" s="255">
        <v>11.71</v>
      </c>
      <c r="J385" s="1">
        <v>134</v>
      </c>
      <c r="K385" s="1">
        <v>407</v>
      </c>
      <c r="L385" s="1">
        <v>3.04</v>
      </c>
      <c r="M385" s="1">
        <v>36.47</v>
      </c>
      <c r="N385" s="1">
        <v>36.47</v>
      </c>
      <c r="O385" s="1">
        <v>103</v>
      </c>
      <c r="P385" s="1">
        <v>280</v>
      </c>
      <c r="Q385" s="1">
        <v>2.72</v>
      </c>
      <c r="R385" s="1">
        <v>25.93</v>
      </c>
      <c r="S385" s="1">
        <v>25.93</v>
      </c>
      <c r="T385" s="1">
        <v>118</v>
      </c>
      <c r="U385" s="1">
        <v>324</v>
      </c>
      <c r="V385" s="1">
        <v>2.75</v>
      </c>
      <c r="W385" s="1">
        <v>29.03</v>
      </c>
      <c r="X385" s="1">
        <v>29.03</v>
      </c>
      <c r="Y385" s="1">
        <v>101</v>
      </c>
      <c r="Z385" s="1">
        <v>249</v>
      </c>
      <c r="AA385" s="1">
        <v>2.4700000000000002</v>
      </c>
      <c r="AB385" s="1">
        <v>22.31</v>
      </c>
      <c r="AC385" s="1">
        <v>22.31</v>
      </c>
      <c r="AD385" s="1">
        <v>97</v>
      </c>
      <c r="AE385" s="1">
        <v>279</v>
      </c>
      <c r="AF385" s="1">
        <v>2.88</v>
      </c>
      <c r="AG385" s="1">
        <v>27.68</v>
      </c>
      <c r="AH385" s="1">
        <v>27.68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T385" s="262">
        <f t="shared" si="31"/>
        <v>553</v>
      </c>
      <c r="AU385" s="262">
        <f t="shared" si="31"/>
        <v>1539</v>
      </c>
      <c r="AV385" s="263">
        <f t="shared" si="32"/>
        <v>153900</v>
      </c>
      <c r="AW385" s="263">
        <f t="shared" si="33"/>
        <v>6588</v>
      </c>
      <c r="AX385" s="268">
        <f t="shared" si="34"/>
        <v>23.360655737704917</v>
      </c>
      <c r="AY385" s="264">
        <f t="shared" si="35"/>
        <v>23.570000000000004</v>
      </c>
    </row>
    <row r="386" spans="1:51">
      <c r="A386" s="1" t="str">
        <f t="shared" si="30"/>
        <v>10846</v>
      </c>
      <c r="B386" s="1" t="s">
        <v>3386</v>
      </c>
      <c r="C386" s="255">
        <v>36</v>
      </c>
      <c r="D386" s="255">
        <v>36</v>
      </c>
      <c r="E386" s="256">
        <v>689</v>
      </c>
      <c r="F386" s="256">
        <v>2027</v>
      </c>
      <c r="G386" s="255">
        <v>2.94</v>
      </c>
      <c r="H386" s="255">
        <v>15.43</v>
      </c>
      <c r="I386" s="255">
        <v>15.43</v>
      </c>
      <c r="J386" s="1">
        <v>143</v>
      </c>
      <c r="K386" s="1">
        <v>433</v>
      </c>
      <c r="L386" s="1">
        <v>3.03</v>
      </c>
      <c r="M386" s="1">
        <v>38.799999999999997</v>
      </c>
      <c r="N386" s="1">
        <v>38.799999999999997</v>
      </c>
      <c r="O386" s="1">
        <v>161</v>
      </c>
      <c r="P386" s="1">
        <v>458</v>
      </c>
      <c r="Q386" s="1">
        <v>2.84</v>
      </c>
      <c r="R386" s="1">
        <v>42.41</v>
      </c>
      <c r="S386" s="1">
        <v>42.41</v>
      </c>
      <c r="T386" s="1">
        <v>126</v>
      </c>
      <c r="U386" s="1">
        <v>388</v>
      </c>
      <c r="V386" s="1">
        <v>3.08</v>
      </c>
      <c r="W386" s="1">
        <v>34.770000000000003</v>
      </c>
      <c r="X386" s="1">
        <v>34.770000000000003</v>
      </c>
      <c r="Y386" s="1">
        <v>126</v>
      </c>
      <c r="Z386" s="1">
        <v>377</v>
      </c>
      <c r="AA386" s="1">
        <v>2.99</v>
      </c>
      <c r="AB386" s="1">
        <v>33.78</v>
      </c>
      <c r="AC386" s="1">
        <v>33.78</v>
      </c>
      <c r="AD386" s="1">
        <v>133</v>
      </c>
      <c r="AE386" s="1">
        <v>371</v>
      </c>
      <c r="AF386" s="1">
        <v>2.79</v>
      </c>
      <c r="AG386" s="1">
        <v>36.81</v>
      </c>
      <c r="AH386" s="1">
        <v>36.81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T386" s="262">
        <f t="shared" si="31"/>
        <v>689</v>
      </c>
      <c r="AU386" s="262">
        <f t="shared" si="31"/>
        <v>2027</v>
      </c>
      <c r="AV386" s="263">
        <f t="shared" si="32"/>
        <v>202700</v>
      </c>
      <c r="AW386" s="263">
        <f t="shared" si="33"/>
        <v>6588</v>
      </c>
      <c r="AX386" s="268">
        <f t="shared" si="34"/>
        <v>30.768063145112325</v>
      </c>
      <c r="AY386" s="264">
        <f t="shared" si="35"/>
        <v>31.094999999999999</v>
      </c>
    </row>
    <row r="387" spans="1:51">
      <c r="A387" s="1" t="str">
        <f t="shared" si="30"/>
        <v>10847</v>
      </c>
      <c r="B387" s="1" t="s">
        <v>3387</v>
      </c>
      <c r="C387" s="255">
        <v>37</v>
      </c>
      <c r="D387" s="255">
        <v>37</v>
      </c>
      <c r="E387" s="256">
        <v>1375</v>
      </c>
      <c r="F387" s="256">
        <v>4656</v>
      </c>
      <c r="G387" s="255">
        <v>3.39</v>
      </c>
      <c r="H387" s="255">
        <v>34.479999999999997</v>
      </c>
      <c r="I387" s="255">
        <v>34.479999999999997</v>
      </c>
      <c r="J387" s="1">
        <v>256</v>
      </c>
      <c r="K387" s="1">
        <v>942</v>
      </c>
      <c r="L387" s="1">
        <v>3.68</v>
      </c>
      <c r="M387" s="1">
        <v>82.13</v>
      </c>
      <c r="N387" s="1">
        <v>82.13</v>
      </c>
      <c r="O387" s="1">
        <v>234</v>
      </c>
      <c r="P387" s="1">
        <v>787</v>
      </c>
      <c r="Q387" s="1">
        <v>3.36</v>
      </c>
      <c r="R387" s="1">
        <v>70.900000000000006</v>
      </c>
      <c r="S387" s="1">
        <v>70.900000000000006</v>
      </c>
      <c r="T387" s="1">
        <v>213</v>
      </c>
      <c r="U387" s="1">
        <v>734</v>
      </c>
      <c r="V387" s="1">
        <v>3.45</v>
      </c>
      <c r="W387" s="1">
        <v>63.99</v>
      </c>
      <c r="X387" s="1">
        <v>63.99</v>
      </c>
      <c r="Y387" s="1">
        <v>249</v>
      </c>
      <c r="Z387" s="1">
        <v>741</v>
      </c>
      <c r="AA387" s="1">
        <v>2.98</v>
      </c>
      <c r="AB387" s="1">
        <v>64.599999999999994</v>
      </c>
      <c r="AC387" s="1">
        <v>64.599999999999994</v>
      </c>
      <c r="AD387" s="1">
        <v>196</v>
      </c>
      <c r="AE387" s="1">
        <v>627</v>
      </c>
      <c r="AF387" s="1">
        <v>3.2</v>
      </c>
      <c r="AG387" s="1">
        <v>60.52</v>
      </c>
      <c r="AH387" s="1">
        <v>60.52</v>
      </c>
      <c r="AI387" s="1">
        <v>227</v>
      </c>
      <c r="AJ387" s="1">
        <v>825</v>
      </c>
      <c r="AK387" s="1">
        <v>3.63</v>
      </c>
      <c r="AL387" s="1">
        <v>71.930000000000007</v>
      </c>
      <c r="AM387" s="1">
        <v>71.930000000000007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T387" s="262">
        <f t="shared" si="31"/>
        <v>1375</v>
      </c>
      <c r="AU387" s="262">
        <f t="shared" si="31"/>
        <v>4656</v>
      </c>
      <c r="AV387" s="263">
        <f t="shared" si="32"/>
        <v>465600</v>
      </c>
      <c r="AW387" s="263">
        <f t="shared" si="33"/>
        <v>6771</v>
      </c>
      <c r="AX387" s="268">
        <f t="shared" si="34"/>
        <v>68.763845813026137</v>
      </c>
      <c r="AY387" s="264">
        <f t="shared" si="35"/>
        <v>69.01166666666667</v>
      </c>
    </row>
    <row r="388" spans="1:51">
      <c r="A388" s="1" t="str">
        <f t="shared" si="30"/>
        <v>10848</v>
      </c>
      <c r="B388" s="1" t="s">
        <v>3388</v>
      </c>
      <c r="C388" s="255">
        <v>30</v>
      </c>
      <c r="D388" s="255">
        <v>30</v>
      </c>
      <c r="E388" s="256">
        <v>575</v>
      </c>
      <c r="F388" s="256">
        <v>2014</v>
      </c>
      <c r="G388" s="255">
        <v>3.5</v>
      </c>
      <c r="H388" s="255">
        <v>18.39</v>
      </c>
      <c r="I388" s="255">
        <v>18.39</v>
      </c>
      <c r="J388" s="1">
        <v>95</v>
      </c>
      <c r="K388" s="1">
        <v>339</v>
      </c>
      <c r="L388" s="1">
        <v>3.57</v>
      </c>
      <c r="M388" s="1">
        <v>36.450000000000003</v>
      </c>
      <c r="N388" s="1">
        <v>36.450000000000003</v>
      </c>
      <c r="O388" s="1">
        <v>96</v>
      </c>
      <c r="P388" s="1">
        <v>292</v>
      </c>
      <c r="Q388" s="1">
        <v>3.04</v>
      </c>
      <c r="R388" s="1">
        <v>32.44</v>
      </c>
      <c r="S388" s="1">
        <v>32.44</v>
      </c>
      <c r="T388" s="1">
        <v>80</v>
      </c>
      <c r="U388" s="1">
        <v>323</v>
      </c>
      <c r="V388" s="1">
        <v>4.04</v>
      </c>
      <c r="W388" s="1">
        <v>34.729999999999997</v>
      </c>
      <c r="X388" s="1">
        <v>34.729999999999997</v>
      </c>
      <c r="Y388" s="1">
        <v>130</v>
      </c>
      <c r="Z388" s="1">
        <v>440</v>
      </c>
      <c r="AA388" s="1">
        <v>3.38</v>
      </c>
      <c r="AB388" s="1">
        <v>47.31</v>
      </c>
      <c r="AC388" s="1">
        <v>47.31</v>
      </c>
      <c r="AD388" s="1">
        <v>97</v>
      </c>
      <c r="AE388" s="1">
        <v>381</v>
      </c>
      <c r="AF388" s="1">
        <v>3.93</v>
      </c>
      <c r="AG388" s="1">
        <v>45.36</v>
      </c>
      <c r="AH388" s="1">
        <v>45.36</v>
      </c>
      <c r="AI388" s="1">
        <v>77</v>
      </c>
      <c r="AJ388" s="1">
        <v>239</v>
      </c>
      <c r="AK388" s="1">
        <v>3.1</v>
      </c>
      <c r="AL388" s="1">
        <v>25.7</v>
      </c>
      <c r="AM388" s="1">
        <v>25.7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T388" s="262">
        <f t="shared" si="31"/>
        <v>575</v>
      </c>
      <c r="AU388" s="262">
        <f t="shared" si="31"/>
        <v>2014</v>
      </c>
      <c r="AV388" s="263">
        <f t="shared" si="32"/>
        <v>201400</v>
      </c>
      <c r="AW388" s="263">
        <f t="shared" si="33"/>
        <v>5490</v>
      </c>
      <c r="AX388" s="268">
        <f t="shared" si="34"/>
        <v>36.684881602914388</v>
      </c>
      <c r="AY388" s="264">
        <f t="shared" si="35"/>
        <v>36.998333333333335</v>
      </c>
    </row>
    <row r="389" spans="1:51">
      <c r="A389" s="1" t="str">
        <f t="shared" ref="A389:A452" si="36">LEFT(B389,5)</f>
        <v>10849</v>
      </c>
      <c r="B389" s="1" t="s">
        <v>3389</v>
      </c>
      <c r="C389" s="255">
        <v>7</v>
      </c>
      <c r="D389" s="255">
        <v>7</v>
      </c>
      <c r="E389" s="256">
        <v>78</v>
      </c>
      <c r="F389" s="256">
        <v>173</v>
      </c>
      <c r="G389" s="255">
        <v>2.2200000000000002</v>
      </c>
      <c r="H389" s="255">
        <v>6.77</v>
      </c>
      <c r="I389" s="255">
        <v>6.77</v>
      </c>
      <c r="J389" s="1">
        <v>11</v>
      </c>
      <c r="K389" s="1">
        <v>28</v>
      </c>
      <c r="L389" s="1">
        <v>2.5499999999999998</v>
      </c>
      <c r="M389" s="1">
        <v>12.9</v>
      </c>
      <c r="N389" s="1">
        <v>12.9</v>
      </c>
      <c r="O389" s="1">
        <v>18</v>
      </c>
      <c r="P389" s="1">
        <v>39</v>
      </c>
      <c r="Q389" s="1">
        <v>2.17</v>
      </c>
      <c r="R389" s="1">
        <v>18.57</v>
      </c>
      <c r="S389" s="1">
        <v>18.57</v>
      </c>
      <c r="T389" s="1">
        <v>22</v>
      </c>
      <c r="U389" s="1">
        <v>39</v>
      </c>
      <c r="V389" s="1">
        <v>1.77</v>
      </c>
      <c r="W389" s="1">
        <v>17.97</v>
      </c>
      <c r="X389" s="1">
        <v>17.97</v>
      </c>
      <c r="Y389" s="1">
        <v>12</v>
      </c>
      <c r="Z389" s="1">
        <v>39</v>
      </c>
      <c r="AA389" s="1">
        <v>3.25</v>
      </c>
      <c r="AB389" s="1">
        <v>17.97</v>
      </c>
      <c r="AC389" s="1">
        <v>17.97</v>
      </c>
      <c r="AD389" s="1">
        <v>10</v>
      </c>
      <c r="AE389" s="1">
        <v>21</v>
      </c>
      <c r="AF389" s="1">
        <v>2.1</v>
      </c>
      <c r="AG389" s="1">
        <v>10.71</v>
      </c>
      <c r="AH389" s="1">
        <v>10.71</v>
      </c>
      <c r="AI389" s="1">
        <v>5</v>
      </c>
      <c r="AJ389" s="1">
        <v>7</v>
      </c>
      <c r="AK389" s="1">
        <v>1.4</v>
      </c>
      <c r="AL389" s="1">
        <v>3.23</v>
      </c>
      <c r="AM389" s="1">
        <v>3.23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T389" s="262">
        <f t="shared" ref="AT389:AU452" si="37">SUM(J389,O389,T389,Y389,AD389,AI389)</f>
        <v>78</v>
      </c>
      <c r="AU389" s="262">
        <f t="shared" si="37"/>
        <v>173</v>
      </c>
      <c r="AV389" s="263">
        <f t="shared" ref="AV389:AV452" si="38">SUM(AU389*100)</f>
        <v>17300</v>
      </c>
      <c r="AW389" s="263">
        <f t="shared" ref="AW389:AW452" si="39">SUM($D389*$AV$2)</f>
        <v>1281</v>
      </c>
      <c r="AX389" s="268">
        <f t="shared" ref="AX389:AX452" si="40">SUM(AV389/AW389)</f>
        <v>13.505074160811866</v>
      </c>
      <c r="AY389" s="264">
        <f t="shared" ref="AY389:AY452" si="41">AVERAGE(N389,S389,X389,AC389,AH389,AM389)</f>
        <v>13.558333333333335</v>
      </c>
    </row>
    <row r="390" spans="1:51">
      <c r="A390" s="1" t="str">
        <f t="shared" si="36"/>
        <v>13816</v>
      </c>
      <c r="B390" s="1" t="s">
        <v>3390</v>
      </c>
      <c r="C390" s="255">
        <v>26</v>
      </c>
      <c r="D390" s="255">
        <v>26</v>
      </c>
      <c r="E390" s="256">
        <v>537</v>
      </c>
      <c r="F390" s="256">
        <v>1731</v>
      </c>
      <c r="G390" s="255">
        <v>3.22</v>
      </c>
      <c r="H390" s="255">
        <v>18.239999999999998</v>
      </c>
      <c r="I390" s="255">
        <v>18.239999999999998</v>
      </c>
      <c r="J390" s="1">
        <v>137</v>
      </c>
      <c r="K390" s="1">
        <v>422</v>
      </c>
      <c r="L390" s="1">
        <v>3.08</v>
      </c>
      <c r="M390" s="1">
        <v>52.36</v>
      </c>
      <c r="N390" s="1">
        <v>52.36</v>
      </c>
      <c r="O390" s="1">
        <v>97</v>
      </c>
      <c r="P390" s="1">
        <v>304</v>
      </c>
      <c r="Q390" s="1">
        <v>3.13</v>
      </c>
      <c r="R390" s="1">
        <v>38.97</v>
      </c>
      <c r="S390" s="1">
        <v>38.97</v>
      </c>
      <c r="T390" s="1">
        <v>119</v>
      </c>
      <c r="U390" s="1">
        <v>381</v>
      </c>
      <c r="V390" s="1">
        <v>3.2</v>
      </c>
      <c r="W390" s="1">
        <v>47.27</v>
      </c>
      <c r="X390" s="1">
        <v>47.27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99</v>
      </c>
      <c r="AE390" s="1">
        <v>336</v>
      </c>
      <c r="AF390" s="1">
        <v>3.39</v>
      </c>
      <c r="AG390" s="1">
        <v>46.15</v>
      </c>
      <c r="AH390" s="1">
        <v>46.15</v>
      </c>
      <c r="AI390" s="1">
        <v>85</v>
      </c>
      <c r="AJ390" s="1">
        <v>288</v>
      </c>
      <c r="AK390" s="1">
        <v>3.39</v>
      </c>
      <c r="AL390" s="1">
        <v>35.729999999999997</v>
      </c>
      <c r="AM390" s="1">
        <v>35.729999999999997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T390" s="262">
        <f t="shared" si="37"/>
        <v>537</v>
      </c>
      <c r="AU390" s="262">
        <f t="shared" si="37"/>
        <v>1731</v>
      </c>
      <c r="AV390" s="263">
        <f t="shared" si="38"/>
        <v>173100</v>
      </c>
      <c r="AW390" s="263">
        <f t="shared" si="39"/>
        <v>4758</v>
      </c>
      <c r="AX390" s="268">
        <f t="shared" si="40"/>
        <v>36.38083228247163</v>
      </c>
      <c r="AY390" s="264">
        <f t="shared" si="41"/>
        <v>36.746666666666663</v>
      </c>
    </row>
    <row r="391" spans="1:51">
      <c r="A391" s="1" t="str">
        <f t="shared" si="36"/>
        <v>10697</v>
      </c>
      <c r="B391" s="1" t="s">
        <v>3391</v>
      </c>
      <c r="C391" s="255">
        <v>595</v>
      </c>
      <c r="D391" s="255">
        <v>595</v>
      </c>
      <c r="E391" s="256">
        <v>17687</v>
      </c>
      <c r="F391" s="256">
        <v>109797</v>
      </c>
      <c r="G391" s="255">
        <v>6.21</v>
      </c>
      <c r="H391" s="255">
        <v>50.56</v>
      </c>
      <c r="I391" s="255">
        <v>50.56</v>
      </c>
      <c r="J391" s="1">
        <v>3252</v>
      </c>
      <c r="K391" s="1">
        <v>35455</v>
      </c>
      <c r="L391" s="1">
        <v>10.9</v>
      </c>
      <c r="M391" s="1">
        <v>192.22</v>
      </c>
      <c r="N391" s="1">
        <v>192.22</v>
      </c>
      <c r="O391" s="1">
        <v>3063</v>
      </c>
      <c r="P391" s="1">
        <v>16213</v>
      </c>
      <c r="Q391" s="1">
        <v>5.29</v>
      </c>
      <c r="R391" s="1">
        <v>90.83</v>
      </c>
      <c r="S391" s="1">
        <v>90.83</v>
      </c>
      <c r="T391" s="1">
        <v>3011</v>
      </c>
      <c r="U391" s="1">
        <v>15278</v>
      </c>
      <c r="V391" s="1">
        <v>5.07</v>
      </c>
      <c r="W391" s="1">
        <v>82.83</v>
      </c>
      <c r="X391" s="1">
        <v>82.83</v>
      </c>
      <c r="Y391" s="1">
        <v>2911</v>
      </c>
      <c r="Z391" s="1">
        <v>15043</v>
      </c>
      <c r="AA391" s="1">
        <v>5.17</v>
      </c>
      <c r="AB391" s="1">
        <v>81.56</v>
      </c>
      <c r="AC391" s="1">
        <v>81.56</v>
      </c>
      <c r="AD391" s="1">
        <v>2699</v>
      </c>
      <c r="AE391" s="1">
        <v>13723</v>
      </c>
      <c r="AF391" s="1">
        <v>5.08</v>
      </c>
      <c r="AG391" s="1">
        <v>82.37</v>
      </c>
      <c r="AH391" s="1">
        <v>82.37</v>
      </c>
      <c r="AI391" s="1">
        <v>2751</v>
      </c>
      <c r="AJ391" s="1">
        <v>14085</v>
      </c>
      <c r="AK391" s="1">
        <v>5.12</v>
      </c>
      <c r="AL391" s="1">
        <v>76.36</v>
      </c>
      <c r="AM391" s="1">
        <v>76.36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T391" s="262">
        <f t="shared" si="37"/>
        <v>17687</v>
      </c>
      <c r="AU391" s="262">
        <f t="shared" si="37"/>
        <v>109797</v>
      </c>
      <c r="AV391" s="263">
        <f t="shared" si="38"/>
        <v>10979700</v>
      </c>
      <c r="AW391" s="263">
        <f t="shared" si="39"/>
        <v>108885</v>
      </c>
      <c r="AX391" s="268">
        <f t="shared" si="40"/>
        <v>100.83758093401295</v>
      </c>
      <c r="AY391" s="264">
        <f t="shared" si="41"/>
        <v>101.02833333333332</v>
      </c>
    </row>
    <row r="392" spans="1:51">
      <c r="A392" s="1" t="str">
        <f t="shared" si="36"/>
        <v>10833</v>
      </c>
      <c r="B392" s="1" t="s">
        <v>3392</v>
      </c>
      <c r="C392" s="255">
        <v>41</v>
      </c>
      <c r="D392" s="255">
        <v>41</v>
      </c>
      <c r="E392" s="256">
        <v>1820</v>
      </c>
      <c r="F392" s="256">
        <v>5254</v>
      </c>
      <c r="G392" s="255">
        <v>2.89</v>
      </c>
      <c r="H392" s="255">
        <v>35.11</v>
      </c>
      <c r="I392" s="255">
        <v>35.11</v>
      </c>
      <c r="J392" s="1">
        <v>329</v>
      </c>
      <c r="K392" s="1">
        <v>948</v>
      </c>
      <c r="L392" s="1">
        <v>2.88</v>
      </c>
      <c r="M392" s="1">
        <v>74.59</v>
      </c>
      <c r="N392" s="1">
        <v>74.59</v>
      </c>
      <c r="O392" s="1">
        <v>242</v>
      </c>
      <c r="P392" s="1">
        <v>677</v>
      </c>
      <c r="Q392" s="1">
        <v>2.8</v>
      </c>
      <c r="R392" s="1">
        <v>55.04</v>
      </c>
      <c r="S392" s="1">
        <v>55.04</v>
      </c>
      <c r="T392" s="1">
        <v>293</v>
      </c>
      <c r="U392" s="1">
        <v>862</v>
      </c>
      <c r="V392" s="1">
        <v>2.94</v>
      </c>
      <c r="W392" s="1">
        <v>67.819999999999993</v>
      </c>
      <c r="X392" s="1">
        <v>67.819999999999993</v>
      </c>
      <c r="Y392" s="1">
        <v>280</v>
      </c>
      <c r="Z392" s="1">
        <v>834</v>
      </c>
      <c r="AA392" s="1">
        <v>2.98</v>
      </c>
      <c r="AB392" s="1">
        <v>65.62</v>
      </c>
      <c r="AC392" s="1">
        <v>65.62</v>
      </c>
      <c r="AD392" s="1">
        <v>279</v>
      </c>
      <c r="AE392" s="1">
        <v>911</v>
      </c>
      <c r="AF392" s="1">
        <v>3.27</v>
      </c>
      <c r="AG392" s="1">
        <v>79.36</v>
      </c>
      <c r="AH392" s="1">
        <v>79.36</v>
      </c>
      <c r="AI392" s="1">
        <v>292</v>
      </c>
      <c r="AJ392" s="1">
        <v>782</v>
      </c>
      <c r="AK392" s="1">
        <v>2.68</v>
      </c>
      <c r="AL392" s="1">
        <v>61.53</v>
      </c>
      <c r="AM392" s="1">
        <v>61.53</v>
      </c>
      <c r="AN392" s="1">
        <v>105</v>
      </c>
      <c r="AO392" s="1">
        <v>240</v>
      </c>
      <c r="AP392" s="1">
        <v>2.29</v>
      </c>
      <c r="AQ392" s="1">
        <v>19.510000000000002</v>
      </c>
      <c r="AR392" s="1">
        <v>19.510000000000002</v>
      </c>
      <c r="AT392" s="262">
        <f t="shared" si="37"/>
        <v>1715</v>
      </c>
      <c r="AU392" s="262">
        <f t="shared" si="37"/>
        <v>5014</v>
      </c>
      <c r="AV392" s="263">
        <f t="shared" si="38"/>
        <v>501400</v>
      </c>
      <c r="AW392" s="263">
        <f t="shared" si="39"/>
        <v>7503</v>
      </c>
      <c r="AX392" s="268">
        <f t="shared" si="40"/>
        <v>66.826602692256429</v>
      </c>
      <c r="AY392" s="264">
        <f t="shared" si="41"/>
        <v>67.326666666666668</v>
      </c>
    </row>
    <row r="393" spans="1:51">
      <c r="A393" s="1" t="str">
        <f t="shared" si="36"/>
        <v>10850</v>
      </c>
      <c r="B393" s="1" t="s">
        <v>3393</v>
      </c>
      <c r="C393" s="255">
        <v>50</v>
      </c>
      <c r="D393" s="255">
        <v>50</v>
      </c>
      <c r="E393" s="256">
        <v>1568</v>
      </c>
      <c r="F393" s="256">
        <v>4732</v>
      </c>
      <c r="G393" s="255">
        <v>3.02</v>
      </c>
      <c r="H393" s="255">
        <v>25.93</v>
      </c>
      <c r="I393" s="255">
        <v>25.93</v>
      </c>
      <c r="J393" s="1">
        <v>246</v>
      </c>
      <c r="K393" s="1">
        <v>841</v>
      </c>
      <c r="L393" s="1">
        <v>3.42</v>
      </c>
      <c r="M393" s="1">
        <v>54.26</v>
      </c>
      <c r="N393" s="1">
        <v>54.26</v>
      </c>
      <c r="O393" s="1">
        <v>195</v>
      </c>
      <c r="P393" s="1">
        <v>690</v>
      </c>
      <c r="Q393" s="1">
        <v>3.54</v>
      </c>
      <c r="R393" s="1">
        <v>46</v>
      </c>
      <c r="S393" s="1">
        <v>46</v>
      </c>
      <c r="T393" s="1">
        <v>257</v>
      </c>
      <c r="U393" s="1">
        <v>874</v>
      </c>
      <c r="V393" s="1">
        <v>3.4</v>
      </c>
      <c r="W393" s="1">
        <v>56.39</v>
      </c>
      <c r="X393" s="1">
        <v>56.39</v>
      </c>
      <c r="Y393" s="1">
        <v>504</v>
      </c>
      <c r="Z393" s="1">
        <v>922</v>
      </c>
      <c r="AA393" s="1">
        <v>1.83</v>
      </c>
      <c r="AB393" s="1">
        <v>59.48</v>
      </c>
      <c r="AC393" s="1">
        <v>59.48</v>
      </c>
      <c r="AD393" s="1">
        <v>191</v>
      </c>
      <c r="AE393" s="1">
        <v>691</v>
      </c>
      <c r="AF393" s="1">
        <v>3.62</v>
      </c>
      <c r="AG393" s="1">
        <v>49.36</v>
      </c>
      <c r="AH393" s="1">
        <v>49.36</v>
      </c>
      <c r="AI393" s="1">
        <v>175</v>
      </c>
      <c r="AJ393" s="1">
        <v>714</v>
      </c>
      <c r="AK393" s="1">
        <v>4.08</v>
      </c>
      <c r="AL393" s="1">
        <v>46.06</v>
      </c>
      <c r="AM393" s="1">
        <v>46.06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T393" s="262">
        <f t="shared" si="37"/>
        <v>1568</v>
      </c>
      <c r="AU393" s="262">
        <f t="shared" si="37"/>
        <v>4732</v>
      </c>
      <c r="AV393" s="263">
        <f t="shared" si="38"/>
        <v>473200</v>
      </c>
      <c r="AW393" s="263">
        <f t="shared" si="39"/>
        <v>9150</v>
      </c>
      <c r="AX393" s="268">
        <f t="shared" si="40"/>
        <v>51.715846994535518</v>
      </c>
      <c r="AY393" s="264">
        <f t="shared" si="41"/>
        <v>51.92499999999999</v>
      </c>
    </row>
    <row r="394" spans="1:51">
      <c r="A394" s="1" t="str">
        <f t="shared" si="36"/>
        <v>10851</v>
      </c>
      <c r="B394" s="1" t="s">
        <v>3394</v>
      </c>
      <c r="C394" s="255">
        <v>63</v>
      </c>
      <c r="D394" s="255">
        <v>63</v>
      </c>
      <c r="E394" s="256">
        <v>2759</v>
      </c>
      <c r="F394" s="256">
        <v>9637</v>
      </c>
      <c r="G394" s="255">
        <v>3.49</v>
      </c>
      <c r="H394" s="255">
        <v>41.91</v>
      </c>
      <c r="I394" s="255">
        <v>41.91</v>
      </c>
      <c r="J394" s="1">
        <v>557</v>
      </c>
      <c r="K394" s="1">
        <v>1989</v>
      </c>
      <c r="L394" s="1">
        <v>3.57</v>
      </c>
      <c r="M394" s="1">
        <v>101.84</v>
      </c>
      <c r="N394" s="1">
        <v>101.84</v>
      </c>
      <c r="O394" s="1">
        <v>484</v>
      </c>
      <c r="P394" s="1">
        <v>1564</v>
      </c>
      <c r="Q394" s="1">
        <v>3.23</v>
      </c>
      <c r="R394" s="1">
        <v>82.75</v>
      </c>
      <c r="S394" s="1">
        <v>82.75</v>
      </c>
      <c r="T394" s="1">
        <v>418</v>
      </c>
      <c r="U394" s="1">
        <v>1352</v>
      </c>
      <c r="V394" s="1">
        <v>3.23</v>
      </c>
      <c r="W394" s="1">
        <v>69.23</v>
      </c>
      <c r="X394" s="1">
        <v>69.23</v>
      </c>
      <c r="Y394" s="1">
        <v>475</v>
      </c>
      <c r="Z394" s="1">
        <v>1680</v>
      </c>
      <c r="AA394" s="1">
        <v>3.54</v>
      </c>
      <c r="AB394" s="1">
        <v>86.02</v>
      </c>
      <c r="AC394" s="1">
        <v>86.02</v>
      </c>
      <c r="AD394" s="1">
        <v>447</v>
      </c>
      <c r="AE394" s="1">
        <v>1583</v>
      </c>
      <c r="AF394" s="1">
        <v>3.54</v>
      </c>
      <c r="AG394" s="1">
        <v>89.74</v>
      </c>
      <c r="AH394" s="1">
        <v>89.74</v>
      </c>
      <c r="AI394" s="1">
        <v>378</v>
      </c>
      <c r="AJ394" s="1">
        <v>1469</v>
      </c>
      <c r="AK394" s="1">
        <v>3.89</v>
      </c>
      <c r="AL394" s="1">
        <v>75.22</v>
      </c>
      <c r="AM394" s="1">
        <v>75.22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T394" s="262">
        <f t="shared" si="37"/>
        <v>2759</v>
      </c>
      <c r="AU394" s="262">
        <f t="shared" si="37"/>
        <v>9637</v>
      </c>
      <c r="AV394" s="263">
        <f t="shared" si="38"/>
        <v>963700</v>
      </c>
      <c r="AW394" s="263">
        <f t="shared" si="39"/>
        <v>11529</v>
      </c>
      <c r="AX394" s="268">
        <f t="shared" si="40"/>
        <v>83.589209818718018</v>
      </c>
      <c r="AY394" s="264">
        <f t="shared" si="41"/>
        <v>84.133333333333326</v>
      </c>
    </row>
    <row r="395" spans="1:51">
      <c r="A395" s="1" t="str">
        <f t="shared" si="36"/>
        <v>10852</v>
      </c>
      <c r="B395" s="1" t="s">
        <v>3395</v>
      </c>
      <c r="C395" s="255">
        <v>90</v>
      </c>
      <c r="D395" s="255">
        <v>90</v>
      </c>
      <c r="E395" s="256">
        <v>3195</v>
      </c>
      <c r="F395" s="256">
        <v>11018</v>
      </c>
      <c r="G395" s="255">
        <v>3.45</v>
      </c>
      <c r="H395" s="255">
        <v>33.54</v>
      </c>
      <c r="I395" s="255">
        <v>33.54</v>
      </c>
      <c r="J395" s="1">
        <v>577</v>
      </c>
      <c r="K395" s="1">
        <v>1950</v>
      </c>
      <c r="L395" s="1">
        <v>3.38</v>
      </c>
      <c r="M395" s="1">
        <v>69.89</v>
      </c>
      <c r="N395" s="1">
        <v>69.89</v>
      </c>
      <c r="O395" s="1">
        <v>525</v>
      </c>
      <c r="P395" s="1">
        <v>1679</v>
      </c>
      <c r="Q395" s="1">
        <v>3.2</v>
      </c>
      <c r="R395" s="1">
        <v>62.19</v>
      </c>
      <c r="S395" s="1">
        <v>62.19</v>
      </c>
      <c r="T395" s="1">
        <v>523</v>
      </c>
      <c r="U395" s="1">
        <v>1938</v>
      </c>
      <c r="V395" s="1">
        <v>3.71</v>
      </c>
      <c r="W395" s="1">
        <v>69.459999999999994</v>
      </c>
      <c r="X395" s="1">
        <v>69.459999999999994</v>
      </c>
      <c r="Y395" s="1">
        <v>521</v>
      </c>
      <c r="Z395" s="1">
        <v>1977</v>
      </c>
      <c r="AA395" s="1">
        <v>3.79</v>
      </c>
      <c r="AB395" s="1">
        <v>70.86</v>
      </c>
      <c r="AC395" s="1">
        <v>70.86</v>
      </c>
      <c r="AD395" s="1">
        <v>545</v>
      </c>
      <c r="AE395" s="1">
        <v>1821</v>
      </c>
      <c r="AF395" s="1">
        <v>3.34</v>
      </c>
      <c r="AG395" s="1">
        <v>72.260000000000005</v>
      </c>
      <c r="AH395" s="1">
        <v>72.260000000000005</v>
      </c>
      <c r="AI395" s="1">
        <v>504</v>
      </c>
      <c r="AJ395" s="1">
        <v>1653</v>
      </c>
      <c r="AK395" s="1">
        <v>3.28</v>
      </c>
      <c r="AL395" s="1">
        <v>59.25</v>
      </c>
      <c r="AM395" s="1">
        <v>59.25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T395" s="262">
        <f t="shared" si="37"/>
        <v>3195</v>
      </c>
      <c r="AU395" s="262">
        <f t="shared" si="37"/>
        <v>11018</v>
      </c>
      <c r="AV395" s="263">
        <f t="shared" si="38"/>
        <v>1101800</v>
      </c>
      <c r="AW395" s="263">
        <f t="shared" si="39"/>
        <v>16470</v>
      </c>
      <c r="AX395" s="268">
        <f t="shared" si="40"/>
        <v>66.897389192471167</v>
      </c>
      <c r="AY395" s="264">
        <f t="shared" si="41"/>
        <v>67.318333333333328</v>
      </c>
    </row>
    <row r="396" spans="1:51">
      <c r="A396" s="1" t="str">
        <f t="shared" si="36"/>
        <v>10853</v>
      </c>
      <c r="B396" s="1" t="s">
        <v>3396</v>
      </c>
      <c r="C396" s="255">
        <v>52</v>
      </c>
      <c r="D396" s="255">
        <v>52</v>
      </c>
      <c r="E396" s="256">
        <v>1851</v>
      </c>
      <c r="F396" s="256">
        <v>5991</v>
      </c>
      <c r="G396" s="255">
        <v>3.24</v>
      </c>
      <c r="H396" s="255">
        <v>31.56</v>
      </c>
      <c r="I396" s="255">
        <v>31.56</v>
      </c>
      <c r="J396" s="1">
        <v>367</v>
      </c>
      <c r="K396" s="1">
        <v>1115</v>
      </c>
      <c r="L396" s="1">
        <v>3.04</v>
      </c>
      <c r="M396" s="1">
        <v>69.17</v>
      </c>
      <c r="N396" s="1">
        <v>69.17</v>
      </c>
      <c r="O396" s="1">
        <v>301</v>
      </c>
      <c r="P396" s="1">
        <v>1007</v>
      </c>
      <c r="Q396" s="1">
        <v>3.35</v>
      </c>
      <c r="R396" s="1">
        <v>64.55</v>
      </c>
      <c r="S396" s="1">
        <v>64.55</v>
      </c>
      <c r="T396" s="1">
        <v>317</v>
      </c>
      <c r="U396" s="1">
        <v>1052</v>
      </c>
      <c r="V396" s="1">
        <v>3.32</v>
      </c>
      <c r="W396" s="1">
        <v>65.260000000000005</v>
      </c>
      <c r="X396" s="1">
        <v>65.260000000000005</v>
      </c>
      <c r="Y396" s="1">
        <v>306</v>
      </c>
      <c r="Z396" s="1">
        <v>913</v>
      </c>
      <c r="AA396" s="1">
        <v>2.98</v>
      </c>
      <c r="AB396" s="1">
        <v>56.64</v>
      </c>
      <c r="AC396" s="1">
        <v>56.64</v>
      </c>
      <c r="AD396" s="1">
        <v>313</v>
      </c>
      <c r="AE396" s="1">
        <v>970</v>
      </c>
      <c r="AF396" s="1">
        <v>3.1</v>
      </c>
      <c r="AG396" s="1">
        <v>66.62</v>
      </c>
      <c r="AH396" s="1">
        <v>66.62</v>
      </c>
      <c r="AI396" s="1">
        <v>247</v>
      </c>
      <c r="AJ396" s="1">
        <v>934</v>
      </c>
      <c r="AK396" s="1">
        <v>3.78</v>
      </c>
      <c r="AL396" s="1">
        <v>57.94</v>
      </c>
      <c r="AM396" s="1">
        <v>57.94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T396" s="262">
        <f t="shared" si="37"/>
        <v>1851</v>
      </c>
      <c r="AU396" s="262">
        <f t="shared" si="37"/>
        <v>5991</v>
      </c>
      <c r="AV396" s="263">
        <f t="shared" si="38"/>
        <v>599100</v>
      </c>
      <c r="AW396" s="263">
        <f t="shared" si="39"/>
        <v>9516</v>
      </c>
      <c r="AX396" s="268">
        <f t="shared" si="40"/>
        <v>62.957124842370746</v>
      </c>
      <c r="AY396" s="264">
        <f t="shared" si="41"/>
        <v>63.363333333333337</v>
      </c>
    </row>
    <row r="397" spans="1:51">
      <c r="A397" s="1" t="str">
        <f t="shared" si="36"/>
        <v>10854</v>
      </c>
      <c r="B397" s="1" t="s">
        <v>3397</v>
      </c>
      <c r="C397" s="255">
        <v>138</v>
      </c>
      <c r="D397" s="255">
        <v>138</v>
      </c>
      <c r="E397" s="256">
        <v>4872</v>
      </c>
      <c r="F397" s="256">
        <v>17109</v>
      </c>
      <c r="G397" s="255">
        <v>3.51</v>
      </c>
      <c r="H397" s="255">
        <v>33.97</v>
      </c>
      <c r="I397" s="255">
        <v>33.97</v>
      </c>
      <c r="J397" s="1">
        <v>1025</v>
      </c>
      <c r="K397" s="1">
        <v>3775</v>
      </c>
      <c r="L397" s="1">
        <v>3.68</v>
      </c>
      <c r="M397" s="1">
        <v>88.24</v>
      </c>
      <c r="N397" s="1">
        <v>88.24</v>
      </c>
      <c r="O397" s="1">
        <v>947</v>
      </c>
      <c r="P397" s="1">
        <v>3346</v>
      </c>
      <c r="Q397" s="1">
        <v>3.53</v>
      </c>
      <c r="R397" s="1">
        <v>80.819999999999993</v>
      </c>
      <c r="S397" s="1">
        <v>80.819999999999993</v>
      </c>
      <c r="T397" s="1">
        <v>999</v>
      </c>
      <c r="U397" s="1">
        <v>3486</v>
      </c>
      <c r="V397" s="1">
        <v>3.49</v>
      </c>
      <c r="W397" s="1">
        <v>81.489999999999995</v>
      </c>
      <c r="X397" s="1">
        <v>81.489999999999995</v>
      </c>
      <c r="Y397" s="1">
        <v>994</v>
      </c>
      <c r="Z397" s="1">
        <v>3322</v>
      </c>
      <c r="AA397" s="1">
        <v>3.34</v>
      </c>
      <c r="AB397" s="1">
        <v>77.650000000000006</v>
      </c>
      <c r="AC397" s="1">
        <v>77.650000000000006</v>
      </c>
      <c r="AD397" s="1">
        <v>907</v>
      </c>
      <c r="AE397" s="1">
        <v>3180</v>
      </c>
      <c r="AF397" s="1">
        <v>3.51</v>
      </c>
      <c r="AG397" s="1">
        <v>82.3</v>
      </c>
      <c r="AH397" s="1">
        <v>82.3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T397" s="262">
        <f t="shared" si="37"/>
        <v>4872</v>
      </c>
      <c r="AU397" s="262">
        <f t="shared" si="37"/>
        <v>17109</v>
      </c>
      <c r="AV397" s="263">
        <f t="shared" si="38"/>
        <v>1710900</v>
      </c>
      <c r="AW397" s="263">
        <f t="shared" si="39"/>
        <v>25254</v>
      </c>
      <c r="AX397" s="268">
        <f t="shared" si="40"/>
        <v>67.747683535281539</v>
      </c>
      <c r="AY397" s="264">
        <f t="shared" si="41"/>
        <v>68.416666666666671</v>
      </c>
    </row>
    <row r="398" spans="1:51">
      <c r="A398" s="1" t="str">
        <f t="shared" si="36"/>
        <v>10855</v>
      </c>
      <c r="B398" s="1" t="s">
        <v>3398</v>
      </c>
      <c r="C398" s="255">
        <v>121</v>
      </c>
      <c r="D398" s="255">
        <v>121</v>
      </c>
      <c r="E398" s="256">
        <v>4419</v>
      </c>
      <c r="F398" s="256">
        <v>20211</v>
      </c>
      <c r="G398" s="255">
        <v>4.57</v>
      </c>
      <c r="H398" s="255">
        <v>45.76</v>
      </c>
      <c r="I398" s="255">
        <v>45.76</v>
      </c>
      <c r="J398" s="1">
        <v>873</v>
      </c>
      <c r="K398" s="1">
        <v>3310</v>
      </c>
      <c r="L398" s="1">
        <v>3.79</v>
      </c>
      <c r="M398" s="1">
        <v>88.24</v>
      </c>
      <c r="N398" s="1">
        <v>88.24</v>
      </c>
      <c r="O398" s="1">
        <v>744</v>
      </c>
      <c r="P398" s="1">
        <v>2948</v>
      </c>
      <c r="Q398" s="1">
        <v>3.96</v>
      </c>
      <c r="R398" s="1">
        <v>81.209999999999994</v>
      </c>
      <c r="S398" s="1">
        <v>81.209999999999994</v>
      </c>
      <c r="T398" s="1">
        <v>743</v>
      </c>
      <c r="U398" s="1">
        <v>4531</v>
      </c>
      <c r="V398" s="1">
        <v>6.1</v>
      </c>
      <c r="W398" s="1">
        <v>120.79</v>
      </c>
      <c r="X398" s="1">
        <v>120.79</v>
      </c>
      <c r="Y398" s="1">
        <v>788</v>
      </c>
      <c r="Z398" s="1">
        <v>3753</v>
      </c>
      <c r="AA398" s="1">
        <v>4.76</v>
      </c>
      <c r="AB398" s="1">
        <v>100.05</v>
      </c>
      <c r="AC398" s="1">
        <v>100.05</v>
      </c>
      <c r="AD398" s="1">
        <v>653</v>
      </c>
      <c r="AE398" s="1">
        <v>3191</v>
      </c>
      <c r="AF398" s="1">
        <v>4.8899999999999997</v>
      </c>
      <c r="AG398" s="1">
        <v>94.19</v>
      </c>
      <c r="AH398" s="1">
        <v>94.19</v>
      </c>
      <c r="AI398" s="1">
        <v>618</v>
      </c>
      <c r="AJ398" s="1">
        <v>2478</v>
      </c>
      <c r="AK398" s="1">
        <v>4.01</v>
      </c>
      <c r="AL398" s="1">
        <v>66.06</v>
      </c>
      <c r="AM398" s="1">
        <v>66.06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T398" s="262">
        <f t="shared" si="37"/>
        <v>4419</v>
      </c>
      <c r="AU398" s="262">
        <f t="shared" si="37"/>
        <v>20211</v>
      </c>
      <c r="AV398" s="263">
        <f t="shared" si="38"/>
        <v>2021100</v>
      </c>
      <c r="AW398" s="263">
        <f t="shared" si="39"/>
        <v>22143</v>
      </c>
      <c r="AX398" s="268">
        <f t="shared" si="40"/>
        <v>91.274895000677418</v>
      </c>
      <c r="AY398" s="264">
        <f t="shared" si="41"/>
        <v>91.756666666666661</v>
      </c>
    </row>
    <row r="399" spans="1:51">
      <c r="A399" s="1" t="str">
        <f t="shared" si="36"/>
        <v>10856</v>
      </c>
      <c r="B399" s="1" t="s">
        <v>3399</v>
      </c>
      <c r="C399" s="255">
        <v>52</v>
      </c>
      <c r="D399" s="255">
        <v>52</v>
      </c>
      <c r="E399" s="256">
        <v>1807</v>
      </c>
      <c r="F399" s="256">
        <v>6111</v>
      </c>
      <c r="G399" s="255">
        <v>3.38</v>
      </c>
      <c r="H399" s="255">
        <v>32.200000000000003</v>
      </c>
      <c r="I399" s="255">
        <v>32.200000000000003</v>
      </c>
      <c r="J399" s="1">
        <v>393</v>
      </c>
      <c r="K399" s="1">
        <v>1406</v>
      </c>
      <c r="L399" s="1">
        <v>3.58</v>
      </c>
      <c r="M399" s="1">
        <v>87.22</v>
      </c>
      <c r="N399" s="1">
        <v>87.22</v>
      </c>
      <c r="O399" s="1">
        <v>317</v>
      </c>
      <c r="P399" s="1">
        <v>1045</v>
      </c>
      <c r="Q399" s="1">
        <v>3.3</v>
      </c>
      <c r="R399" s="1">
        <v>66.989999999999995</v>
      </c>
      <c r="S399" s="1">
        <v>66.989999999999995</v>
      </c>
      <c r="T399" s="1">
        <v>290</v>
      </c>
      <c r="U399" s="1">
        <v>1059</v>
      </c>
      <c r="V399" s="1">
        <v>3.65</v>
      </c>
      <c r="W399" s="1">
        <v>65.69</v>
      </c>
      <c r="X399" s="1">
        <v>65.69</v>
      </c>
      <c r="Y399" s="1">
        <v>278</v>
      </c>
      <c r="Z399" s="1">
        <v>992</v>
      </c>
      <c r="AA399" s="1">
        <v>3.57</v>
      </c>
      <c r="AB399" s="1">
        <v>61.54</v>
      </c>
      <c r="AC399" s="1">
        <v>61.54</v>
      </c>
      <c r="AD399" s="1">
        <v>293</v>
      </c>
      <c r="AE399" s="1">
        <v>923</v>
      </c>
      <c r="AF399" s="1">
        <v>3.15</v>
      </c>
      <c r="AG399" s="1">
        <v>63.39</v>
      </c>
      <c r="AH399" s="1">
        <v>63.39</v>
      </c>
      <c r="AI399" s="1">
        <v>235</v>
      </c>
      <c r="AJ399" s="1">
        <v>685</v>
      </c>
      <c r="AK399" s="1">
        <v>2.91</v>
      </c>
      <c r="AL399" s="1">
        <v>42.49</v>
      </c>
      <c r="AM399" s="1">
        <v>42.49</v>
      </c>
      <c r="AN399" s="1">
        <v>1</v>
      </c>
      <c r="AO399" s="1">
        <v>1</v>
      </c>
      <c r="AP399" s="1">
        <v>1</v>
      </c>
      <c r="AQ399" s="1">
        <v>0.06</v>
      </c>
      <c r="AR399" s="1">
        <v>0.06</v>
      </c>
      <c r="AT399" s="262">
        <f t="shared" si="37"/>
        <v>1806</v>
      </c>
      <c r="AU399" s="262">
        <f t="shared" si="37"/>
        <v>6110</v>
      </c>
      <c r="AV399" s="263">
        <f t="shared" si="38"/>
        <v>611000</v>
      </c>
      <c r="AW399" s="263">
        <f t="shared" si="39"/>
        <v>9516</v>
      </c>
      <c r="AX399" s="268">
        <f t="shared" si="40"/>
        <v>64.207650273224047</v>
      </c>
      <c r="AY399" s="264">
        <f t="shared" si="41"/>
        <v>64.553333333333327</v>
      </c>
    </row>
    <row r="400" spans="1:51">
      <c r="A400" s="1" t="str">
        <f t="shared" si="36"/>
        <v>13747</v>
      </c>
      <c r="B400" s="1" t="s">
        <v>3400</v>
      </c>
      <c r="C400" s="255">
        <v>13</v>
      </c>
      <c r="D400" s="255">
        <v>13</v>
      </c>
      <c r="E400" s="256">
        <v>265</v>
      </c>
      <c r="F400" s="256">
        <v>973</v>
      </c>
      <c r="G400" s="255">
        <v>3.67</v>
      </c>
      <c r="H400" s="255">
        <v>20.51</v>
      </c>
      <c r="I400" s="255">
        <v>20.51</v>
      </c>
      <c r="J400" s="1">
        <v>44</v>
      </c>
      <c r="K400" s="1">
        <v>165</v>
      </c>
      <c r="L400" s="1">
        <v>3.75</v>
      </c>
      <c r="M400" s="1">
        <v>40.94</v>
      </c>
      <c r="N400" s="1">
        <v>40.94</v>
      </c>
      <c r="O400" s="1">
        <v>45</v>
      </c>
      <c r="P400" s="1">
        <v>194</v>
      </c>
      <c r="Q400" s="1">
        <v>4.3099999999999996</v>
      </c>
      <c r="R400" s="1">
        <v>49.74</v>
      </c>
      <c r="S400" s="1">
        <v>49.74</v>
      </c>
      <c r="T400" s="1">
        <v>47</v>
      </c>
      <c r="U400" s="1">
        <v>146</v>
      </c>
      <c r="V400" s="1">
        <v>3.11</v>
      </c>
      <c r="W400" s="1">
        <v>36.229999999999997</v>
      </c>
      <c r="X400" s="1">
        <v>36.229999999999997</v>
      </c>
      <c r="Y400" s="1">
        <v>40</v>
      </c>
      <c r="Z400" s="1">
        <v>141</v>
      </c>
      <c r="AA400" s="1">
        <v>3.53</v>
      </c>
      <c r="AB400" s="1">
        <v>34.99</v>
      </c>
      <c r="AC400" s="1">
        <v>34.99</v>
      </c>
      <c r="AD400" s="1">
        <v>41</v>
      </c>
      <c r="AE400" s="1">
        <v>129</v>
      </c>
      <c r="AF400" s="1">
        <v>3.15</v>
      </c>
      <c r="AG400" s="1">
        <v>35.44</v>
      </c>
      <c r="AH400" s="1">
        <v>35.44</v>
      </c>
      <c r="AI400" s="1">
        <v>48</v>
      </c>
      <c r="AJ400" s="1">
        <v>198</v>
      </c>
      <c r="AK400" s="1">
        <v>4.13</v>
      </c>
      <c r="AL400" s="1">
        <v>49.13</v>
      </c>
      <c r="AM400" s="1">
        <v>49.13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T400" s="262">
        <f t="shared" si="37"/>
        <v>265</v>
      </c>
      <c r="AU400" s="262">
        <f t="shared" si="37"/>
        <v>973</v>
      </c>
      <c r="AV400" s="263">
        <f t="shared" si="38"/>
        <v>97300</v>
      </c>
      <c r="AW400" s="263">
        <f t="shared" si="39"/>
        <v>2379</v>
      </c>
      <c r="AX400" s="268">
        <f t="shared" si="40"/>
        <v>40.899537620849095</v>
      </c>
      <c r="AY400" s="264">
        <f t="shared" si="41"/>
        <v>41.078333333333333</v>
      </c>
    </row>
    <row r="401" spans="1:51">
      <c r="A401" s="1" t="str">
        <f t="shared" si="36"/>
        <v>31327</v>
      </c>
      <c r="B401" s="1" t="s">
        <v>3401</v>
      </c>
      <c r="C401" s="255">
        <v>10</v>
      </c>
      <c r="D401" s="255">
        <v>10</v>
      </c>
      <c r="E401" s="256">
        <v>413</v>
      </c>
      <c r="F401" s="256">
        <v>1182</v>
      </c>
      <c r="G401" s="255">
        <v>2.86</v>
      </c>
      <c r="H401" s="255">
        <v>32.380000000000003</v>
      </c>
      <c r="I401" s="255">
        <v>32.380000000000003</v>
      </c>
      <c r="J401" s="1">
        <v>68</v>
      </c>
      <c r="K401" s="1">
        <v>214</v>
      </c>
      <c r="L401" s="1">
        <v>3.15</v>
      </c>
      <c r="M401" s="1">
        <v>69.03</v>
      </c>
      <c r="N401" s="1">
        <v>69.03</v>
      </c>
      <c r="O401" s="1">
        <v>66</v>
      </c>
      <c r="P401" s="1">
        <v>158</v>
      </c>
      <c r="Q401" s="1">
        <v>2.39</v>
      </c>
      <c r="R401" s="1">
        <v>52.67</v>
      </c>
      <c r="S401" s="1">
        <v>52.67</v>
      </c>
      <c r="T401" s="1">
        <v>74</v>
      </c>
      <c r="U401" s="1">
        <v>236</v>
      </c>
      <c r="V401" s="1">
        <v>3.19</v>
      </c>
      <c r="W401" s="1">
        <v>76.13</v>
      </c>
      <c r="X401" s="1">
        <v>76.13</v>
      </c>
      <c r="Y401" s="1">
        <v>91</v>
      </c>
      <c r="Z401" s="1">
        <v>260</v>
      </c>
      <c r="AA401" s="1">
        <v>2.86</v>
      </c>
      <c r="AB401" s="1">
        <v>83.87</v>
      </c>
      <c r="AC401" s="1">
        <v>83.87</v>
      </c>
      <c r="AD401" s="1">
        <v>64</v>
      </c>
      <c r="AE401" s="1">
        <v>178</v>
      </c>
      <c r="AF401" s="1">
        <v>2.78</v>
      </c>
      <c r="AG401" s="1">
        <v>63.57</v>
      </c>
      <c r="AH401" s="1">
        <v>63.57</v>
      </c>
      <c r="AI401" s="1">
        <v>50</v>
      </c>
      <c r="AJ401" s="1">
        <v>136</v>
      </c>
      <c r="AK401" s="1">
        <v>2.72</v>
      </c>
      <c r="AL401" s="1">
        <v>43.87</v>
      </c>
      <c r="AM401" s="1">
        <v>43.87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T401" s="262">
        <f t="shared" si="37"/>
        <v>413</v>
      </c>
      <c r="AU401" s="262">
        <f t="shared" si="37"/>
        <v>1182</v>
      </c>
      <c r="AV401" s="263">
        <f t="shared" si="38"/>
        <v>118200</v>
      </c>
      <c r="AW401" s="263">
        <f t="shared" si="39"/>
        <v>1830</v>
      </c>
      <c r="AX401" s="268">
        <f t="shared" si="40"/>
        <v>64.590163934426229</v>
      </c>
      <c r="AY401" s="264">
        <f t="shared" si="41"/>
        <v>64.856666666666669</v>
      </c>
    </row>
    <row r="402" spans="1:51">
      <c r="A402" s="1" t="str">
        <f t="shared" si="36"/>
        <v>10665</v>
      </c>
      <c r="B402" s="1" t="s">
        <v>3402</v>
      </c>
      <c r="C402" s="255">
        <v>483</v>
      </c>
      <c r="D402" s="255">
        <v>483</v>
      </c>
      <c r="E402" s="256">
        <v>12440</v>
      </c>
      <c r="F402" s="256">
        <v>52009</v>
      </c>
      <c r="G402" s="255">
        <v>4.18</v>
      </c>
      <c r="H402" s="255">
        <v>29.5</v>
      </c>
      <c r="I402" s="255">
        <v>29.5</v>
      </c>
      <c r="J402" s="1">
        <v>2012</v>
      </c>
      <c r="K402" s="1">
        <v>8194</v>
      </c>
      <c r="L402" s="1">
        <v>4.07</v>
      </c>
      <c r="M402" s="1">
        <v>54.73</v>
      </c>
      <c r="N402" s="1">
        <v>54.73</v>
      </c>
      <c r="O402" s="1">
        <v>2114</v>
      </c>
      <c r="P402" s="1">
        <v>8870</v>
      </c>
      <c r="Q402" s="1">
        <v>4.2</v>
      </c>
      <c r="R402" s="1">
        <v>61.21</v>
      </c>
      <c r="S402" s="1">
        <v>61.21</v>
      </c>
      <c r="T402" s="1">
        <v>1992</v>
      </c>
      <c r="U402" s="1">
        <v>8590</v>
      </c>
      <c r="V402" s="1">
        <v>4.3099999999999996</v>
      </c>
      <c r="W402" s="1">
        <v>57.37</v>
      </c>
      <c r="X402" s="1">
        <v>57.37</v>
      </c>
      <c r="Y402" s="1">
        <v>2178</v>
      </c>
      <c r="Z402" s="1">
        <v>9004</v>
      </c>
      <c r="AA402" s="1">
        <v>4.13</v>
      </c>
      <c r="AB402" s="1">
        <v>60.13</v>
      </c>
      <c r="AC402" s="1">
        <v>60.13</v>
      </c>
      <c r="AD402" s="1">
        <v>2127</v>
      </c>
      <c r="AE402" s="1">
        <v>8978</v>
      </c>
      <c r="AF402" s="1">
        <v>4.22</v>
      </c>
      <c r="AG402" s="1">
        <v>66.39</v>
      </c>
      <c r="AH402" s="1">
        <v>66.39</v>
      </c>
      <c r="AI402" s="1">
        <v>2017</v>
      </c>
      <c r="AJ402" s="1">
        <v>8373</v>
      </c>
      <c r="AK402" s="1">
        <v>4.1500000000000004</v>
      </c>
      <c r="AL402" s="1">
        <v>55.92</v>
      </c>
      <c r="AM402" s="1">
        <v>55.92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T402" s="262">
        <f t="shared" si="37"/>
        <v>12440</v>
      </c>
      <c r="AU402" s="262">
        <f t="shared" si="37"/>
        <v>52009</v>
      </c>
      <c r="AV402" s="263">
        <f t="shared" si="38"/>
        <v>5200900</v>
      </c>
      <c r="AW402" s="263">
        <f t="shared" si="39"/>
        <v>88389</v>
      </c>
      <c r="AX402" s="268">
        <f t="shared" si="40"/>
        <v>58.841032255144874</v>
      </c>
      <c r="AY402" s="264">
        <f t="shared" si="41"/>
        <v>59.291666666666664</v>
      </c>
    </row>
    <row r="403" spans="1:51">
      <c r="A403" s="1" t="str">
        <f t="shared" si="36"/>
        <v>10857</v>
      </c>
      <c r="B403" s="1" t="s">
        <v>3403</v>
      </c>
      <c r="C403" s="255">
        <v>250</v>
      </c>
      <c r="D403" s="255">
        <v>250</v>
      </c>
      <c r="E403" s="256">
        <v>7046</v>
      </c>
      <c r="F403" s="256">
        <v>31562</v>
      </c>
      <c r="G403" s="255">
        <v>4.4800000000000004</v>
      </c>
      <c r="H403" s="255">
        <v>34.590000000000003</v>
      </c>
      <c r="I403" s="255">
        <v>34.590000000000003</v>
      </c>
      <c r="J403" s="1">
        <v>1212</v>
      </c>
      <c r="K403" s="1">
        <v>5035</v>
      </c>
      <c r="L403" s="1">
        <v>4.1500000000000004</v>
      </c>
      <c r="M403" s="1">
        <v>64.97</v>
      </c>
      <c r="N403" s="1">
        <v>64.97</v>
      </c>
      <c r="O403" s="1">
        <v>1140</v>
      </c>
      <c r="P403" s="1">
        <v>5932</v>
      </c>
      <c r="Q403" s="1">
        <v>5.2</v>
      </c>
      <c r="R403" s="1">
        <v>79.09</v>
      </c>
      <c r="S403" s="1">
        <v>79.09</v>
      </c>
      <c r="T403" s="1">
        <v>1076</v>
      </c>
      <c r="U403" s="1">
        <v>4777</v>
      </c>
      <c r="V403" s="1">
        <v>4.4400000000000004</v>
      </c>
      <c r="W403" s="1">
        <v>61.64</v>
      </c>
      <c r="X403" s="1">
        <v>61.64</v>
      </c>
      <c r="Y403" s="1">
        <v>1176</v>
      </c>
      <c r="Z403" s="1">
        <v>5201</v>
      </c>
      <c r="AA403" s="1">
        <v>4.42</v>
      </c>
      <c r="AB403" s="1">
        <v>67.11</v>
      </c>
      <c r="AC403" s="1">
        <v>67.11</v>
      </c>
      <c r="AD403" s="1">
        <v>1077</v>
      </c>
      <c r="AE403" s="1">
        <v>4689</v>
      </c>
      <c r="AF403" s="1">
        <v>4.3499999999999996</v>
      </c>
      <c r="AG403" s="1">
        <v>66.989999999999995</v>
      </c>
      <c r="AH403" s="1">
        <v>66.989999999999995</v>
      </c>
      <c r="AI403" s="1">
        <v>1004</v>
      </c>
      <c r="AJ403" s="1">
        <v>4367</v>
      </c>
      <c r="AK403" s="1">
        <v>4.3499999999999996</v>
      </c>
      <c r="AL403" s="1">
        <v>56.35</v>
      </c>
      <c r="AM403" s="1">
        <v>56.35</v>
      </c>
      <c r="AN403" s="1">
        <v>361</v>
      </c>
      <c r="AO403" s="1">
        <v>1561</v>
      </c>
      <c r="AP403" s="1">
        <v>4.32</v>
      </c>
      <c r="AQ403" s="1">
        <v>20.81</v>
      </c>
      <c r="AR403" s="1">
        <v>20.81</v>
      </c>
      <c r="AT403" s="262">
        <f t="shared" si="37"/>
        <v>6685</v>
      </c>
      <c r="AU403" s="262">
        <f t="shared" si="37"/>
        <v>30001</v>
      </c>
      <c r="AV403" s="263">
        <f t="shared" si="38"/>
        <v>3000100</v>
      </c>
      <c r="AW403" s="263">
        <f t="shared" si="39"/>
        <v>45750</v>
      </c>
      <c r="AX403" s="268">
        <f t="shared" si="40"/>
        <v>65.575956284153008</v>
      </c>
      <c r="AY403" s="264">
        <f t="shared" si="41"/>
        <v>66.025000000000006</v>
      </c>
    </row>
    <row r="404" spans="1:51">
      <c r="A404" s="1" t="str">
        <f t="shared" si="36"/>
        <v>10858</v>
      </c>
      <c r="B404" s="1" t="s">
        <v>3404</v>
      </c>
      <c r="C404" s="255">
        <v>60</v>
      </c>
      <c r="D404" s="255">
        <v>60</v>
      </c>
      <c r="E404" s="256">
        <v>1228</v>
      </c>
      <c r="F404" s="256">
        <v>3966</v>
      </c>
      <c r="G404" s="255">
        <v>3.23</v>
      </c>
      <c r="H404" s="255">
        <v>18.11</v>
      </c>
      <c r="I404" s="255">
        <v>18.11</v>
      </c>
      <c r="J404" s="1">
        <v>200</v>
      </c>
      <c r="K404" s="1">
        <v>573</v>
      </c>
      <c r="L404" s="1">
        <v>2.87</v>
      </c>
      <c r="M404" s="1">
        <v>30.81</v>
      </c>
      <c r="N404" s="1">
        <v>30.81</v>
      </c>
      <c r="O404" s="1">
        <v>231</v>
      </c>
      <c r="P404" s="1">
        <v>686</v>
      </c>
      <c r="Q404" s="1">
        <v>2.97</v>
      </c>
      <c r="R404" s="1">
        <v>38.11</v>
      </c>
      <c r="S404" s="1">
        <v>38.11</v>
      </c>
      <c r="T404" s="1">
        <v>211</v>
      </c>
      <c r="U404" s="1">
        <v>733</v>
      </c>
      <c r="V404" s="1">
        <v>3.47</v>
      </c>
      <c r="W404" s="1">
        <v>39.409999999999997</v>
      </c>
      <c r="X404" s="1">
        <v>39.409999999999997</v>
      </c>
      <c r="Y404" s="1">
        <v>230</v>
      </c>
      <c r="Z404" s="1">
        <v>809</v>
      </c>
      <c r="AA404" s="1">
        <v>3.52</v>
      </c>
      <c r="AB404" s="1">
        <v>43.49</v>
      </c>
      <c r="AC404" s="1">
        <v>43.49</v>
      </c>
      <c r="AD404" s="1">
        <v>199</v>
      </c>
      <c r="AE404" s="1">
        <v>632</v>
      </c>
      <c r="AF404" s="1">
        <v>3.18</v>
      </c>
      <c r="AG404" s="1">
        <v>37.619999999999997</v>
      </c>
      <c r="AH404" s="1">
        <v>37.619999999999997</v>
      </c>
      <c r="AI404" s="1">
        <v>157</v>
      </c>
      <c r="AJ404" s="1">
        <v>533</v>
      </c>
      <c r="AK404" s="1">
        <v>3.39</v>
      </c>
      <c r="AL404" s="1">
        <v>28.66</v>
      </c>
      <c r="AM404" s="1">
        <v>28.66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T404" s="262">
        <f t="shared" si="37"/>
        <v>1228</v>
      </c>
      <c r="AU404" s="262">
        <f t="shared" si="37"/>
        <v>3966</v>
      </c>
      <c r="AV404" s="263">
        <f t="shared" si="38"/>
        <v>396600</v>
      </c>
      <c r="AW404" s="263">
        <f t="shared" si="39"/>
        <v>10980</v>
      </c>
      <c r="AX404" s="268">
        <f t="shared" si="40"/>
        <v>36.120218579234972</v>
      </c>
      <c r="AY404" s="264">
        <f t="shared" si="41"/>
        <v>36.35</v>
      </c>
    </row>
    <row r="405" spans="1:51">
      <c r="A405" s="1" t="str">
        <f t="shared" si="36"/>
        <v>10859</v>
      </c>
      <c r="B405" s="1" t="s">
        <v>3405</v>
      </c>
      <c r="C405" s="255">
        <v>30</v>
      </c>
      <c r="D405" s="255">
        <v>30</v>
      </c>
      <c r="E405" s="256">
        <v>749</v>
      </c>
      <c r="F405" s="256">
        <v>2763</v>
      </c>
      <c r="G405" s="255">
        <v>3.69</v>
      </c>
      <c r="H405" s="255">
        <v>25.23</v>
      </c>
      <c r="I405" s="255">
        <v>25.23</v>
      </c>
      <c r="J405" s="1">
        <v>155</v>
      </c>
      <c r="K405" s="1">
        <v>652</v>
      </c>
      <c r="L405" s="1">
        <v>4.21</v>
      </c>
      <c r="M405" s="1">
        <v>70.11</v>
      </c>
      <c r="N405" s="1">
        <v>70.11</v>
      </c>
      <c r="O405" s="1">
        <v>144</v>
      </c>
      <c r="P405" s="1">
        <v>445</v>
      </c>
      <c r="Q405" s="1">
        <v>3.09</v>
      </c>
      <c r="R405" s="1">
        <v>49.44</v>
      </c>
      <c r="S405" s="1">
        <v>49.44</v>
      </c>
      <c r="T405" s="1">
        <v>119</v>
      </c>
      <c r="U405" s="1">
        <v>499</v>
      </c>
      <c r="V405" s="1">
        <v>4.1900000000000004</v>
      </c>
      <c r="W405" s="1">
        <v>53.66</v>
      </c>
      <c r="X405" s="1">
        <v>53.66</v>
      </c>
      <c r="Y405" s="1">
        <v>111</v>
      </c>
      <c r="Z405" s="1">
        <v>374</v>
      </c>
      <c r="AA405" s="1">
        <v>3.37</v>
      </c>
      <c r="AB405" s="1">
        <v>40.22</v>
      </c>
      <c r="AC405" s="1">
        <v>40.22</v>
      </c>
      <c r="AD405" s="1">
        <v>101</v>
      </c>
      <c r="AE405" s="1">
        <v>348</v>
      </c>
      <c r="AF405" s="1">
        <v>3.45</v>
      </c>
      <c r="AG405" s="1">
        <v>41.43</v>
      </c>
      <c r="AH405" s="1">
        <v>41.43</v>
      </c>
      <c r="AI405" s="1">
        <v>119</v>
      </c>
      <c r="AJ405" s="1">
        <v>445</v>
      </c>
      <c r="AK405" s="1">
        <v>3.74</v>
      </c>
      <c r="AL405" s="1">
        <v>47.85</v>
      </c>
      <c r="AM405" s="1">
        <v>47.85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T405" s="262">
        <f t="shared" si="37"/>
        <v>749</v>
      </c>
      <c r="AU405" s="262">
        <f t="shared" si="37"/>
        <v>2763</v>
      </c>
      <c r="AV405" s="263">
        <f t="shared" si="38"/>
        <v>276300</v>
      </c>
      <c r="AW405" s="263">
        <f t="shared" si="39"/>
        <v>5490</v>
      </c>
      <c r="AX405" s="268">
        <f t="shared" si="40"/>
        <v>50.327868852459019</v>
      </c>
      <c r="AY405" s="264">
        <f t="shared" si="41"/>
        <v>50.451666666666661</v>
      </c>
    </row>
    <row r="406" spans="1:51">
      <c r="A406" s="1" t="str">
        <f t="shared" si="36"/>
        <v>10860</v>
      </c>
      <c r="B406" s="1" t="s">
        <v>3406</v>
      </c>
      <c r="C406" s="255">
        <v>33</v>
      </c>
      <c r="D406" s="255">
        <v>33</v>
      </c>
      <c r="E406" s="256">
        <v>421</v>
      </c>
      <c r="F406" s="256">
        <v>1363</v>
      </c>
      <c r="G406" s="255">
        <v>3.24</v>
      </c>
      <c r="H406" s="255">
        <v>11.32</v>
      </c>
      <c r="I406" s="255">
        <v>11.32</v>
      </c>
      <c r="J406" s="1">
        <v>125</v>
      </c>
      <c r="K406" s="1">
        <v>427</v>
      </c>
      <c r="L406" s="1">
        <v>3.42</v>
      </c>
      <c r="M406" s="1">
        <v>41.74</v>
      </c>
      <c r="N406" s="1">
        <v>41.74</v>
      </c>
      <c r="O406" s="1">
        <v>139</v>
      </c>
      <c r="P406" s="1">
        <v>430</v>
      </c>
      <c r="Q406" s="1">
        <v>3.09</v>
      </c>
      <c r="R406" s="1">
        <v>43.43</v>
      </c>
      <c r="S406" s="1">
        <v>43.43</v>
      </c>
      <c r="T406" s="1">
        <v>92</v>
      </c>
      <c r="U406" s="1">
        <v>316</v>
      </c>
      <c r="V406" s="1">
        <v>3.43</v>
      </c>
      <c r="W406" s="1">
        <v>30.89</v>
      </c>
      <c r="X406" s="1">
        <v>30.89</v>
      </c>
      <c r="Y406" s="1">
        <v>46</v>
      </c>
      <c r="Z406" s="1">
        <v>136</v>
      </c>
      <c r="AA406" s="1">
        <v>2.96</v>
      </c>
      <c r="AB406" s="1">
        <v>13.29</v>
      </c>
      <c r="AC406" s="1">
        <v>13.29</v>
      </c>
      <c r="AD406" s="1">
        <v>10</v>
      </c>
      <c r="AE406" s="1">
        <v>33</v>
      </c>
      <c r="AF406" s="1">
        <v>3.3</v>
      </c>
      <c r="AG406" s="1">
        <v>3.57</v>
      </c>
      <c r="AH406" s="1">
        <v>3.57</v>
      </c>
      <c r="AI406" s="1">
        <v>9</v>
      </c>
      <c r="AJ406" s="1">
        <v>21</v>
      </c>
      <c r="AK406" s="1">
        <v>2.33</v>
      </c>
      <c r="AL406" s="1">
        <v>2.0499999999999998</v>
      </c>
      <c r="AM406" s="1">
        <v>2.0499999999999998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T406" s="262">
        <f t="shared" si="37"/>
        <v>421</v>
      </c>
      <c r="AU406" s="262">
        <f t="shared" si="37"/>
        <v>1363</v>
      </c>
      <c r="AV406" s="263">
        <f t="shared" si="38"/>
        <v>136300</v>
      </c>
      <c r="AW406" s="263">
        <f t="shared" si="39"/>
        <v>6039</v>
      </c>
      <c r="AX406" s="268">
        <f t="shared" si="40"/>
        <v>22.569961914224208</v>
      </c>
      <c r="AY406" s="264">
        <f t="shared" si="41"/>
        <v>22.495000000000001</v>
      </c>
    </row>
    <row r="407" spans="1:51">
      <c r="A407" s="1" t="str">
        <f t="shared" si="36"/>
        <v>10861</v>
      </c>
      <c r="B407" s="1" t="s">
        <v>3407</v>
      </c>
      <c r="C407" s="255">
        <v>60</v>
      </c>
      <c r="D407" s="255">
        <v>60</v>
      </c>
      <c r="E407" s="256">
        <v>1548</v>
      </c>
      <c r="F407" s="256">
        <v>4028</v>
      </c>
      <c r="G407" s="255">
        <v>2.6</v>
      </c>
      <c r="H407" s="255">
        <v>18.39</v>
      </c>
      <c r="I407" s="255">
        <v>18.39</v>
      </c>
      <c r="J407" s="1">
        <v>341</v>
      </c>
      <c r="K407" s="1">
        <v>924</v>
      </c>
      <c r="L407" s="1">
        <v>2.71</v>
      </c>
      <c r="M407" s="1">
        <v>49.68</v>
      </c>
      <c r="N407" s="1">
        <v>49.68</v>
      </c>
      <c r="O407" s="1">
        <v>365</v>
      </c>
      <c r="P407" s="1">
        <v>938</v>
      </c>
      <c r="Q407" s="1">
        <v>2.57</v>
      </c>
      <c r="R407" s="1">
        <v>52.11</v>
      </c>
      <c r="S407" s="1">
        <v>52.11</v>
      </c>
      <c r="T407" s="1">
        <v>310</v>
      </c>
      <c r="U407" s="1">
        <v>820</v>
      </c>
      <c r="V407" s="1">
        <v>2.65</v>
      </c>
      <c r="W407" s="1">
        <v>44.09</v>
      </c>
      <c r="X407" s="1">
        <v>44.09</v>
      </c>
      <c r="Y407" s="1">
        <v>336</v>
      </c>
      <c r="Z407" s="1">
        <v>877</v>
      </c>
      <c r="AA407" s="1">
        <v>2.61</v>
      </c>
      <c r="AB407" s="1">
        <v>47.15</v>
      </c>
      <c r="AC407" s="1">
        <v>47.15</v>
      </c>
      <c r="AD407" s="1">
        <v>196</v>
      </c>
      <c r="AE407" s="1">
        <v>469</v>
      </c>
      <c r="AF407" s="1">
        <v>2.39</v>
      </c>
      <c r="AG407" s="1">
        <v>27.92</v>
      </c>
      <c r="AH407" s="1">
        <v>27.92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T407" s="262">
        <f t="shared" si="37"/>
        <v>1548</v>
      </c>
      <c r="AU407" s="262">
        <f t="shared" si="37"/>
        <v>4028</v>
      </c>
      <c r="AV407" s="263">
        <f t="shared" si="38"/>
        <v>402800</v>
      </c>
      <c r="AW407" s="263">
        <f t="shared" si="39"/>
        <v>10980</v>
      </c>
      <c r="AX407" s="268">
        <f t="shared" si="40"/>
        <v>36.684881602914388</v>
      </c>
      <c r="AY407" s="264">
        <f t="shared" si="41"/>
        <v>36.824999999999996</v>
      </c>
    </row>
    <row r="408" spans="1:51">
      <c r="A408" s="1" t="str">
        <f t="shared" si="36"/>
        <v>10862</v>
      </c>
      <c r="B408" s="1" t="s">
        <v>3408</v>
      </c>
      <c r="C408" s="255">
        <v>30</v>
      </c>
      <c r="D408" s="255">
        <v>30</v>
      </c>
      <c r="E408" s="256">
        <v>700</v>
      </c>
      <c r="F408" s="256">
        <v>1701</v>
      </c>
      <c r="G408" s="255">
        <v>2.4300000000000002</v>
      </c>
      <c r="H408" s="255">
        <v>15.53</v>
      </c>
      <c r="I408" s="255">
        <v>15.53</v>
      </c>
      <c r="J408" s="1">
        <v>139</v>
      </c>
      <c r="K408" s="1">
        <v>330</v>
      </c>
      <c r="L408" s="1">
        <v>2.37</v>
      </c>
      <c r="M408" s="1">
        <v>35.479999999999997</v>
      </c>
      <c r="N408" s="1">
        <v>35.479999999999997</v>
      </c>
      <c r="O408" s="1">
        <v>127</v>
      </c>
      <c r="P408" s="1">
        <v>313</v>
      </c>
      <c r="Q408" s="1">
        <v>2.46</v>
      </c>
      <c r="R408" s="1">
        <v>34.78</v>
      </c>
      <c r="S408" s="1">
        <v>34.78</v>
      </c>
      <c r="T408" s="1">
        <v>121</v>
      </c>
      <c r="U408" s="1">
        <v>309</v>
      </c>
      <c r="V408" s="1">
        <v>2.5499999999999998</v>
      </c>
      <c r="W408" s="1">
        <v>33.229999999999997</v>
      </c>
      <c r="X408" s="1">
        <v>33.229999999999997</v>
      </c>
      <c r="Y408" s="1">
        <v>107</v>
      </c>
      <c r="Z408" s="1">
        <v>243</v>
      </c>
      <c r="AA408" s="1">
        <v>2.27</v>
      </c>
      <c r="AB408" s="1">
        <v>26.13</v>
      </c>
      <c r="AC408" s="1">
        <v>26.13</v>
      </c>
      <c r="AD408" s="1">
        <v>105</v>
      </c>
      <c r="AE408" s="1">
        <v>228</v>
      </c>
      <c r="AF408" s="1">
        <v>2.17</v>
      </c>
      <c r="AG408" s="1">
        <v>27.14</v>
      </c>
      <c r="AH408" s="1">
        <v>27.14</v>
      </c>
      <c r="AI408" s="1">
        <v>69</v>
      </c>
      <c r="AJ408" s="1">
        <v>195</v>
      </c>
      <c r="AK408" s="1">
        <v>2.83</v>
      </c>
      <c r="AL408" s="1">
        <v>20.97</v>
      </c>
      <c r="AM408" s="1">
        <v>20.97</v>
      </c>
      <c r="AN408" s="1">
        <v>32</v>
      </c>
      <c r="AO408" s="1">
        <v>83</v>
      </c>
      <c r="AP408" s="1">
        <v>2.59</v>
      </c>
      <c r="AQ408" s="1">
        <v>9.2200000000000006</v>
      </c>
      <c r="AR408" s="1">
        <v>9.2200000000000006</v>
      </c>
      <c r="AT408" s="262">
        <f t="shared" si="37"/>
        <v>668</v>
      </c>
      <c r="AU408" s="262">
        <f t="shared" si="37"/>
        <v>1618</v>
      </c>
      <c r="AV408" s="263">
        <f t="shared" si="38"/>
        <v>161800</v>
      </c>
      <c r="AW408" s="263">
        <f t="shared" si="39"/>
        <v>5490</v>
      </c>
      <c r="AX408" s="268">
        <f t="shared" si="40"/>
        <v>29.471766848816028</v>
      </c>
      <c r="AY408" s="264">
        <f t="shared" si="41"/>
        <v>29.621666666666666</v>
      </c>
    </row>
    <row r="409" spans="1:51">
      <c r="A409" s="1" t="str">
        <f t="shared" si="36"/>
        <v>10699</v>
      </c>
      <c r="B409" s="1" t="s">
        <v>3409</v>
      </c>
      <c r="C409" s="255">
        <v>404</v>
      </c>
      <c r="D409" s="255">
        <v>404</v>
      </c>
      <c r="E409" s="256">
        <v>11858</v>
      </c>
      <c r="F409" s="256">
        <v>61870</v>
      </c>
      <c r="G409" s="255">
        <v>5.22</v>
      </c>
      <c r="H409" s="255">
        <v>41.96</v>
      </c>
      <c r="I409" s="255">
        <v>41.96</v>
      </c>
      <c r="J409" s="1">
        <v>2602</v>
      </c>
      <c r="K409" s="1">
        <v>12702</v>
      </c>
      <c r="L409" s="1">
        <v>4.88</v>
      </c>
      <c r="M409" s="1">
        <v>101.42</v>
      </c>
      <c r="N409" s="1">
        <v>101.42</v>
      </c>
      <c r="O409" s="1">
        <v>2343</v>
      </c>
      <c r="P409" s="1">
        <v>12251</v>
      </c>
      <c r="Q409" s="1">
        <v>5.23</v>
      </c>
      <c r="R409" s="1">
        <v>101.08</v>
      </c>
      <c r="S409" s="1">
        <v>101.08</v>
      </c>
      <c r="T409" s="1">
        <v>2332</v>
      </c>
      <c r="U409" s="1">
        <v>12134</v>
      </c>
      <c r="V409" s="1">
        <v>5.2</v>
      </c>
      <c r="W409" s="1">
        <v>96.89</v>
      </c>
      <c r="X409" s="1">
        <v>96.89</v>
      </c>
      <c r="Y409" s="1">
        <v>2437</v>
      </c>
      <c r="Z409" s="1">
        <v>13445</v>
      </c>
      <c r="AA409" s="1">
        <v>5.52</v>
      </c>
      <c r="AB409" s="1">
        <v>107.35</v>
      </c>
      <c r="AC409" s="1">
        <v>107.35</v>
      </c>
      <c r="AD409" s="1">
        <v>2144</v>
      </c>
      <c r="AE409" s="1">
        <v>11338</v>
      </c>
      <c r="AF409" s="1">
        <v>5.29</v>
      </c>
      <c r="AG409" s="1">
        <v>100.23</v>
      </c>
      <c r="AH409" s="1">
        <v>100.23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T409" s="262">
        <f t="shared" si="37"/>
        <v>11858</v>
      </c>
      <c r="AU409" s="262">
        <f t="shared" si="37"/>
        <v>61870</v>
      </c>
      <c r="AV409" s="263">
        <f t="shared" si="38"/>
        <v>6187000</v>
      </c>
      <c r="AW409" s="263">
        <f t="shared" si="39"/>
        <v>73932</v>
      </c>
      <c r="AX409" s="268">
        <f t="shared" si="40"/>
        <v>83.685007845046798</v>
      </c>
      <c r="AY409" s="264">
        <f t="shared" si="41"/>
        <v>84.495000000000005</v>
      </c>
    </row>
    <row r="410" spans="1:51">
      <c r="A410" s="1" t="str">
        <f t="shared" si="36"/>
        <v>10866</v>
      </c>
      <c r="B410" s="1" t="s">
        <v>3410</v>
      </c>
      <c r="C410" s="255">
        <v>36</v>
      </c>
      <c r="D410" s="255">
        <v>36</v>
      </c>
      <c r="E410" s="256">
        <v>1238</v>
      </c>
      <c r="F410" s="256">
        <v>4325</v>
      </c>
      <c r="G410" s="255">
        <v>3.49</v>
      </c>
      <c r="H410" s="255">
        <v>32.909999999999997</v>
      </c>
      <c r="I410" s="255">
        <v>32.909999999999997</v>
      </c>
      <c r="J410" s="1">
        <v>195</v>
      </c>
      <c r="K410" s="1">
        <v>606</v>
      </c>
      <c r="L410" s="1">
        <v>3.11</v>
      </c>
      <c r="M410" s="1">
        <v>54.3</v>
      </c>
      <c r="N410" s="1">
        <v>54.3</v>
      </c>
      <c r="O410" s="1">
        <v>182</v>
      </c>
      <c r="P410" s="1">
        <v>666</v>
      </c>
      <c r="Q410" s="1">
        <v>3.66</v>
      </c>
      <c r="R410" s="1">
        <v>61.67</v>
      </c>
      <c r="S410" s="1">
        <v>61.67</v>
      </c>
      <c r="T410" s="1">
        <v>214</v>
      </c>
      <c r="U410" s="1">
        <v>777</v>
      </c>
      <c r="V410" s="1">
        <v>3.63</v>
      </c>
      <c r="W410" s="1">
        <v>69.62</v>
      </c>
      <c r="X410" s="1">
        <v>69.62</v>
      </c>
      <c r="Y410" s="1">
        <v>219</v>
      </c>
      <c r="Z410" s="1">
        <v>750</v>
      </c>
      <c r="AA410" s="1">
        <v>3.42</v>
      </c>
      <c r="AB410" s="1">
        <v>67.2</v>
      </c>
      <c r="AC410" s="1">
        <v>67.2</v>
      </c>
      <c r="AD410" s="1">
        <v>184</v>
      </c>
      <c r="AE410" s="1">
        <v>690</v>
      </c>
      <c r="AF410" s="1">
        <v>3.75</v>
      </c>
      <c r="AG410" s="1">
        <v>68.45</v>
      </c>
      <c r="AH410" s="1">
        <v>68.45</v>
      </c>
      <c r="AI410" s="1">
        <v>200</v>
      </c>
      <c r="AJ410" s="1">
        <v>676</v>
      </c>
      <c r="AK410" s="1">
        <v>3.38</v>
      </c>
      <c r="AL410" s="1">
        <v>60.57</v>
      </c>
      <c r="AM410" s="1">
        <v>60.57</v>
      </c>
      <c r="AN410" s="1">
        <v>44</v>
      </c>
      <c r="AO410" s="1">
        <v>160</v>
      </c>
      <c r="AP410" s="1">
        <v>3.64</v>
      </c>
      <c r="AQ410" s="1">
        <v>14.81</v>
      </c>
      <c r="AR410" s="1">
        <v>14.81</v>
      </c>
      <c r="AT410" s="262">
        <f t="shared" si="37"/>
        <v>1194</v>
      </c>
      <c r="AU410" s="262">
        <f t="shared" si="37"/>
        <v>4165</v>
      </c>
      <c r="AV410" s="263">
        <f t="shared" si="38"/>
        <v>416500</v>
      </c>
      <c r="AW410" s="263">
        <f t="shared" si="39"/>
        <v>6588</v>
      </c>
      <c r="AX410" s="268">
        <f t="shared" si="40"/>
        <v>63.221007893139038</v>
      </c>
      <c r="AY410" s="264">
        <f t="shared" si="41"/>
        <v>63.634999999999998</v>
      </c>
    </row>
    <row r="411" spans="1:51">
      <c r="A411" s="1" t="str">
        <f t="shared" si="36"/>
        <v>10867</v>
      </c>
      <c r="B411" s="1" t="s">
        <v>3411</v>
      </c>
      <c r="C411" s="255">
        <v>46</v>
      </c>
      <c r="D411" s="255">
        <v>46</v>
      </c>
      <c r="E411" s="256">
        <v>1493</v>
      </c>
      <c r="F411" s="256">
        <v>5516</v>
      </c>
      <c r="G411" s="255">
        <v>3.69</v>
      </c>
      <c r="H411" s="255">
        <v>32.85</v>
      </c>
      <c r="I411" s="255">
        <v>32.85</v>
      </c>
      <c r="J411" s="1">
        <v>307</v>
      </c>
      <c r="K411" s="1">
        <v>1188</v>
      </c>
      <c r="L411" s="1">
        <v>3.87</v>
      </c>
      <c r="M411" s="1">
        <v>83.31</v>
      </c>
      <c r="N411" s="1">
        <v>83.31</v>
      </c>
      <c r="O411" s="1">
        <v>286</v>
      </c>
      <c r="P411" s="1">
        <v>927</v>
      </c>
      <c r="Q411" s="1">
        <v>3.24</v>
      </c>
      <c r="R411" s="1">
        <v>67.17</v>
      </c>
      <c r="S411" s="1">
        <v>67.17</v>
      </c>
      <c r="T411" s="1">
        <v>277</v>
      </c>
      <c r="U411" s="1">
        <v>1029</v>
      </c>
      <c r="V411" s="1">
        <v>3.71</v>
      </c>
      <c r="W411" s="1">
        <v>72.16</v>
      </c>
      <c r="X411" s="1">
        <v>72.16</v>
      </c>
      <c r="Y411" s="1">
        <v>279</v>
      </c>
      <c r="Z411" s="1">
        <v>1155</v>
      </c>
      <c r="AA411" s="1">
        <v>4.1399999999999997</v>
      </c>
      <c r="AB411" s="1">
        <v>81</v>
      </c>
      <c r="AC411" s="1">
        <v>81</v>
      </c>
      <c r="AD411" s="1">
        <v>251</v>
      </c>
      <c r="AE411" s="1">
        <v>883</v>
      </c>
      <c r="AF411" s="1">
        <v>3.52</v>
      </c>
      <c r="AG411" s="1">
        <v>68.56</v>
      </c>
      <c r="AH411" s="1">
        <v>68.56</v>
      </c>
      <c r="AI411" s="1">
        <v>93</v>
      </c>
      <c r="AJ411" s="1">
        <v>334</v>
      </c>
      <c r="AK411" s="1">
        <v>3.59</v>
      </c>
      <c r="AL411" s="1">
        <v>23.42</v>
      </c>
      <c r="AM411" s="1">
        <v>23.42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T411" s="262">
        <f t="shared" si="37"/>
        <v>1493</v>
      </c>
      <c r="AU411" s="262">
        <f t="shared" si="37"/>
        <v>5516</v>
      </c>
      <c r="AV411" s="263">
        <f t="shared" si="38"/>
        <v>551600</v>
      </c>
      <c r="AW411" s="263">
        <f t="shared" si="39"/>
        <v>8418</v>
      </c>
      <c r="AX411" s="268">
        <f t="shared" si="40"/>
        <v>65.526253266809221</v>
      </c>
      <c r="AY411" s="264">
        <f t="shared" si="41"/>
        <v>65.936666666666667</v>
      </c>
    </row>
    <row r="412" spans="1:51">
      <c r="A412" s="1" t="str">
        <f t="shared" si="36"/>
        <v>10868</v>
      </c>
      <c r="B412" s="1" t="s">
        <v>3412</v>
      </c>
      <c r="C412" s="255">
        <v>84</v>
      </c>
      <c r="D412" s="255">
        <v>84</v>
      </c>
      <c r="E412" s="256">
        <v>2388</v>
      </c>
      <c r="F412" s="256">
        <v>8154</v>
      </c>
      <c r="G412" s="255">
        <v>3.41</v>
      </c>
      <c r="H412" s="255">
        <v>26.59</v>
      </c>
      <c r="I412" s="255">
        <v>26.59</v>
      </c>
      <c r="J412" s="1">
        <v>390</v>
      </c>
      <c r="K412" s="1">
        <v>1400</v>
      </c>
      <c r="L412" s="1">
        <v>3.59</v>
      </c>
      <c r="M412" s="1">
        <v>53.76</v>
      </c>
      <c r="N412" s="1">
        <v>53.76</v>
      </c>
      <c r="O412" s="1">
        <v>374</v>
      </c>
      <c r="P412" s="1">
        <v>1260</v>
      </c>
      <c r="Q412" s="1">
        <v>3.37</v>
      </c>
      <c r="R412" s="1">
        <v>50</v>
      </c>
      <c r="S412" s="1">
        <v>50</v>
      </c>
      <c r="T412" s="1">
        <v>380</v>
      </c>
      <c r="U412" s="1">
        <v>1264</v>
      </c>
      <c r="V412" s="1">
        <v>3.33</v>
      </c>
      <c r="W412" s="1">
        <v>48.54</v>
      </c>
      <c r="X412" s="1">
        <v>48.54</v>
      </c>
      <c r="Y412" s="1">
        <v>419</v>
      </c>
      <c r="Z412" s="1">
        <v>1444</v>
      </c>
      <c r="AA412" s="1">
        <v>3.45</v>
      </c>
      <c r="AB412" s="1">
        <v>55.45</v>
      </c>
      <c r="AC412" s="1">
        <v>55.45</v>
      </c>
      <c r="AD412" s="1">
        <v>330</v>
      </c>
      <c r="AE412" s="1">
        <v>1061</v>
      </c>
      <c r="AF412" s="1">
        <v>3.22</v>
      </c>
      <c r="AG412" s="1">
        <v>45.11</v>
      </c>
      <c r="AH412" s="1">
        <v>45.11</v>
      </c>
      <c r="AI412" s="1">
        <v>352</v>
      </c>
      <c r="AJ412" s="1">
        <v>1204</v>
      </c>
      <c r="AK412" s="1">
        <v>3.42</v>
      </c>
      <c r="AL412" s="1">
        <v>46.24</v>
      </c>
      <c r="AM412" s="1">
        <v>46.24</v>
      </c>
      <c r="AN412" s="1">
        <v>143</v>
      </c>
      <c r="AO412" s="1">
        <v>521</v>
      </c>
      <c r="AP412" s="1">
        <v>3.64</v>
      </c>
      <c r="AQ412" s="1">
        <v>20.67</v>
      </c>
      <c r="AR412" s="1">
        <v>20.67</v>
      </c>
      <c r="AT412" s="262">
        <f t="shared" si="37"/>
        <v>2245</v>
      </c>
      <c r="AU412" s="262">
        <f t="shared" si="37"/>
        <v>7633</v>
      </c>
      <c r="AV412" s="263">
        <f t="shared" si="38"/>
        <v>763300</v>
      </c>
      <c r="AW412" s="263">
        <f t="shared" si="39"/>
        <v>15372</v>
      </c>
      <c r="AX412" s="268">
        <f t="shared" si="40"/>
        <v>49.655217278168095</v>
      </c>
      <c r="AY412" s="264">
        <f t="shared" si="41"/>
        <v>49.85</v>
      </c>
    </row>
    <row r="413" spans="1:51">
      <c r="A413" s="1" t="str">
        <f t="shared" si="36"/>
        <v>10869</v>
      </c>
      <c r="B413" s="1" t="s">
        <v>3413</v>
      </c>
      <c r="C413" s="255">
        <v>77</v>
      </c>
      <c r="D413" s="255">
        <v>77</v>
      </c>
      <c r="E413" s="256">
        <v>2338</v>
      </c>
      <c r="F413" s="256">
        <v>7565</v>
      </c>
      <c r="G413" s="255">
        <v>3.24</v>
      </c>
      <c r="H413" s="255">
        <v>26.92</v>
      </c>
      <c r="I413" s="255">
        <v>26.92</v>
      </c>
      <c r="J413" s="1">
        <v>400</v>
      </c>
      <c r="K413" s="1">
        <v>1320</v>
      </c>
      <c r="L413" s="1">
        <v>3.3</v>
      </c>
      <c r="M413" s="1">
        <v>55.3</v>
      </c>
      <c r="N413" s="1">
        <v>55.3</v>
      </c>
      <c r="O413" s="1">
        <v>341</v>
      </c>
      <c r="P413" s="1">
        <v>1103</v>
      </c>
      <c r="Q413" s="1">
        <v>3.23</v>
      </c>
      <c r="R413" s="1">
        <v>47.75</v>
      </c>
      <c r="S413" s="1">
        <v>47.75</v>
      </c>
      <c r="T413" s="1">
        <v>420</v>
      </c>
      <c r="U413" s="1">
        <v>1221</v>
      </c>
      <c r="V413" s="1">
        <v>2.91</v>
      </c>
      <c r="W413" s="1">
        <v>51.15</v>
      </c>
      <c r="X413" s="1">
        <v>51.15</v>
      </c>
      <c r="Y413" s="1">
        <v>441</v>
      </c>
      <c r="Z413" s="1">
        <v>1391</v>
      </c>
      <c r="AA413" s="1">
        <v>3.15</v>
      </c>
      <c r="AB413" s="1">
        <v>58.27</v>
      </c>
      <c r="AC413" s="1">
        <v>58.27</v>
      </c>
      <c r="AD413" s="1">
        <v>370</v>
      </c>
      <c r="AE413" s="1">
        <v>1267</v>
      </c>
      <c r="AF413" s="1">
        <v>3.42</v>
      </c>
      <c r="AG413" s="1">
        <v>58.77</v>
      </c>
      <c r="AH413" s="1">
        <v>58.77</v>
      </c>
      <c r="AI413" s="1">
        <v>366</v>
      </c>
      <c r="AJ413" s="1">
        <v>1263</v>
      </c>
      <c r="AK413" s="1">
        <v>3.45</v>
      </c>
      <c r="AL413" s="1">
        <v>52.91</v>
      </c>
      <c r="AM413" s="1">
        <v>52.91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T413" s="262">
        <f t="shared" si="37"/>
        <v>2338</v>
      </c>
      <c r="AU413" s="262">
        <f t="shared" si="37"/>
        <v>7565</v>
      </c>
      <c r="AV413" s="263">
        <f t="shared" si="38"/>
        <v>756500</v>
      </c>
      <c r="AW413" s="263">
        <f t="shared" si="39"/>
        <v>14091</v>
      </c>
      <c r="AX413" s="268">
        <f t="shared" si="40"/>
        <v>53.686750408061883</v>
      </c>
      <c r="AY413" s="264">
        <f t="shared" si="41"/>
        <v>54.024999999999999</v>
      </c>
    </row>
    <row r="414" spans="1:51">
      <c r="A414" s="1" t="str">
        <f t="shared" si="36"/>
        <v>10870</v>
      </c>
      <c r="B414" s="1" t="s">
        <v>3414</v>
      </c>
      <c r="C414" s="255">
        <v>156</v>
      </c>
      <c r="D414" s="255">
        <v>156</v>
      </c>
      <c r="E414" s="256">
        <v>6008</v>
      </c>
      <c r="F414" s="256">
        <v>25877</v>
      </c>
      <c r="G414" s="255">
        <v>4.3099999999999996</v>
      </c>
      <c r="H414" s="255">
        <v>45.45</v>
      </c>
      <c r="I414" s="255">
        <v>45.45</v>
      </c>
      <c r="J414" s="1">
        <v>1169</v>
      </c>
      <c r="K414" s="1">
        <v>5753</v>
      </c>
      <c r="L414" s="1">
        <v>4.92</v>
      </c>
      <c r="M414" s="1">
        <v>118.96</v>
      </c>
      <c r="N414" s="1">
        <v>118.96</v>
      </c>
      <c r="O414" s="1">
        <v>1098</v>
      </c>
      <c r="P414" s="1">
        <v>4899</v>
      </c>
      <c r="Q414" s="1">
        <v>4.46</v>
      </c>
      <c r="R414" s="1">
        <v>104.68</v>
      </c>
      <c r="S414" s="1">
        <v>104.68</v>
      </c>
      <c r="T414" s="1">
        <v>1043</v>
      </c>
      <c r="U414" s="1">
        <v>4499</v>
      </c>
      <c r="V414" s="1">
        <v>4.3099999999999996</v>
      </c>
      <c r="W414" s="1">
        <v>93.03</v>
      </c>
      <c r="X414" s="1">
        <v>93.03</v>
      </c>
      <c r="Y414" s="1">
        <v>946</v>
      </c>
      <c r="Z414" s="1">
        <v>4013</v>
      </c>
      <c r="AA414" s="1">
        <v>4.24</v>
      </c>
      <c r="AB414" s="1">
        <v>82.98</v>
      </c>
      <c r="AC414" s="1">
        <v>82.98</v>
      </c>
      <c r="AD414" s="1">
        <v>866</v>
      </c>
      <c r="AE414" s="1">
        <v>3354</v>
      </c>
      <c r="AF414" s="1">
        <v>3.87</v>
      </c>
      <c r="AG414" s="1">
        <v>76.790000000000006</v>
      </c>
      <c r="AH414" s="1">
        <v>76.790000000000006</v>
      </c>
      <c r="AI414" s="1">
        <v>844</v>
      </c>
      <c r="AJ414" s="1">
        <v>3238</v>
      </c>
      <c r="AK414" s="1">
        <v>3.84</v>
      </c>
      <c r="AL414" s="1">
        <v>66.959999999999994</v>
      </c>
      <c r="AM414" s="1">
        <v>66.959999999999994</v>
      </c>
      <c r="AN414" s="1">
        <v>42</v>
      </c>
      <c r="AO414" s="1">
        <v>121</v>
      </c>
      <c r="AP414" s="1">
        <v>2.88</v>
      </c>
      <c r="AQ414" s="1">
        <v>2.59</v>
      </c>
      <c r="AR414" s="1">
        <v>2.59</v>
      </c>
      <c r="AT414" s="262">
        <f t="shared" si="37"/>
        <v>5966</v>
      </c>
      <c r="AU414" s="262">
        <f t="shared" si="37"/>
        <v>25756</v>
      </c>
      <c r="AV414" s="263">
        <f t="shared" si="38"/>
        <v>2575600</v>
      </c>
      <c r="AW414" s="263">
        <f t="shared" si="39"/>
        <v>28548</v>
      </c>
      <c r="AX414" s="268">
        <f t="shared" si="40"/>
        <v>90.219980383914816</v>
      </c>
      <c r="AY414" s="264">
        <f t="shared" si="41"/>
        <v>90.566666666666663</v>
      </c>
    </row>
    <row r="415" spans="1:51">
      <c r="A415" s="1" t="str">
        <f t="shared" si="36"/>
        <v>13817</v>
      </c>
      <c r="B415" s="1" t="s">
        <v>3415</v>
      </c>
      <c r="C415" s="255">
        <v>51</v>
      </c>
      <c r="D415" s="255">
        <v>51</v>
      </c>
      <c r="E415" s="256">
        <v>1489</v>
      </c>
      <c r="F415" s="256">
        <v>5441</v>
      </c>
      <c r="G415" s="255">
        <v>3.65</v>
      </c>
      <c r="H415" s="255">
        <v>29.23</v>
      </c>
      <c r="I415" s="255">
        <v>29.23</v>
      </c>
      <c r="J415" s="1">
        <v>288</v>
      </c>
      <c r="K415" s="1">
        <v>970</v>
      </c>
      <c r="L415" s="1">
        <v>3.37</v>
      </c>
      <c r="M415" s="1">
        <v>61.35</v>
      </c>
      <c r="N415" s="1">
        <v>61.35</v>
      </c>
      <c r="O415" s="1">
        <v>294</v>
      </c>
      <c r="P415" s="1">
        <v>1052</v>
      </c>
      <c r="Q415" s="1">
        <v>3.58</v>
      </c>
      <c r="R415" s="1">
        <v>68.760000000000005</v>
      </c>
      <c r="S415" s="1">
        <v>68.760000000000005</v>
      </c>
      <c r="T415" s="1">
        <v>228</v>
      </c>
      <c r="U415" s="1">
        <v>912</v>
      </c>
      <c r="V415" s="1">
        <v>4</v>
      </c>
      <c r="W415" s="1">
        <v>57.69</v>
      </c>
      <c r="X415" s="1">
        <v>57.69</v>
      </c>
      <c r="Y415" s="1">
        <v>290</v>
      </c>
      <c r="Z415" s="1">
        <v>977</v>
      </c>
      <c r="AA415" s="1">
        <v>3.37</v>
      </c>
      <c r="AB415" s="1">
        <v>61.8</v>
      </c>
      <c r="AC415" s="1">
        <v>61.8</v>
      </c>
      <c r="AD415" s="1">
        <v>220</v>
      </c>
      <c r="AE415" s="1">
        <v>923</v>
      </c>
      <c r="AF415" s="1">
        <v>4.2</v>
      </c>
      <c r="AG415" s="1">
        <v>64.64</v>
      </c>
      <c r="AH415" s="1">
        <v>64.64</v>
      </c>
      <c r="AI415" s="1">
        <v>169</v>
      </c>
      <c r="AJ415" s="1">
        <v>607</v>
      </c>
      <c r="AK415" s="1">
        <v>3.59</v>
      </c>
      <c r="AL415" s="1">
        <v>38.39</v>
      </c>
      <c r="AM415" s="1">
        <v>38.39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T415" s="262">
        <f t="shared" si="37"/>
        <v>1489</v>
      </c>
      <c r="AU415" s="262">
        <f t="shared" si="37"/>
        <v>5441</v>
      </c>
      <c r="AV415" s="263">
        <f t="shared" si="38"/>
        <v>544100</v>
      </c>
      <c r="AW415" s="263">
        <f t="shared" si="39"/>
        <v>9333</v>
      </c>
      <c r="AX415" s="268">
        <f t="shared" si="40"/>
        <v>58.298510661095037</v>
      </c>
      <c r="AY415" s="264">
        <f t="shared" si="41"/>
        <v>58.771666666666668</v>
      </c>
    </row>
    <row r="416" spans="1:51">
      <c r="A416" s="1" t="str">
        <f t="shared" si="36"/>
        <v>10670</v>
      </c>
      <c r="B416" s="1" t="s">
        <v>3416</v>
      </c>
      <c r="C416" s="255">
        <v>867</v>
      </c>
      <c r="D416" s="255">
        <v>867</v>
      </c>
      <c r="E416" s="256">
        <v>35657</v>
      </c>
      <c r="F416" s="256">
        <v>123414</v>
      </c>
      <c r="G416" s="255">
        <v>3.46</v>
      </c>
      <c r="H416" s="255">
        <v>39</v>
      </c>
      <c r="I416" s="255">
        <v>39</v>
      </c>
      <c r="J416" s="1">
        <v>6285</v>
      </c>
      <c r="K416" s="1">
        <v>21977</v>
      </c>
      <c r="L416" s="1">
        <v>3.5</v>
      </c>
      <c r="M416" s="1">
        <v>81.77</v>
      </c>
      <c r="N416" s="1">
        <v>81.77</v>
      </c>
      <c r="O416" s="1">
        <v>5320</v>
      </c>
      <c r="P416" s="1">
        <v>17649</v>
      </c>
      <c r="Q416" s="1">
        <v>3.32</v>
      </c>
      <c r="R416" s="1">
        <v>67.849999999999994</v>
      </c>
      <c r="S416" s="1">
        <v>67.849999999999994</v>
      </c>
      <c r="T416" s="1">
        <v>6207</v>
      </c>
      <c r="U416" s="1">
        <v>21800</v>
      </c>
      <c r="V416" s="1">
        <v>3.51</v>
      </c>
      <c r="W416" s="1">
        <v>81.11</v>
      </c>
      <c r="X416" s="1">
        <v>81.11</v>
      </c>
      <c r="Y416" s="1">
        <v>6425</v>
      </c>
      <c r="Z416" s="1">
        <v>22518</v>
      </c>
      <c r="AA416" s="1">
        <v>3.5</v>
      </c>
      <c r="AB416" s="1">
        <v>83.78</v>
      </c>
      <c r="AC416" s="1">
        <v>83.78</v>
      </c>
      <c r="AD416" s="1">
        <v>5742</v>
      </c>
      <c r="AE416" s="1">
        <v>19396</v>
      </c>
      <c r="AF416" s="1">
        <v>3.38</v>
      </c>
      <c r="AG416" s="1">
        <v>79.900000000000006</v>
      </c>
      <c r="AH416" s="1">
        <v>79.900000000000006</v>
      </c>
      <c r="AI416" s="1">
        <v>5678</v>
      </c>
      <c r="AJ416" s="1">
        <v>20074</v>
      </c>
      <c r="AK416" s="1">
        <v>3.54</v>
      </c>
      <c r="AL416" s="1">
        <v>74.69</v>
      </c>
      <c r="AM416" s="1">
        <v>74.69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T416" s="262">
        <f t="shared" si="37"/>
        <v>35657</v>
      </c>
      <c r="AU416" s="262">
        <f t="shared" si="37"/>
        <v>123414</v>
      </c>
      <c r="AV416" s="263">
        <f t="shared" si="38"/>
        <v>12341400</v>
      </c>
      <c r="AW416" s="263">
        <f t="shared" si="39"/>
        <v>158661</v>
      </c>
      <c r="AX416" s="268">
        <f t="shared" si="40"/>
        <v>77.784710798494899</v>
      </c>
      <c r="AY416" s="264">
        <f t="shared" si="41"/>
        <v>78.183333333333323</v>
      </c>
    </row>
    <row r="417" spans="1:51">
      <c r="A417" s="1" t="str">
        <f t="shared" si="36"/>
        <v>10995</v>
      </c>
      <c r="B417" s="1" t="s">
        <v>3417</v>
      </c>
      <c r="C417" s="255">
        <v>30</v>
      </c>
      <c r="D417" s="255">
        <v>30</v>
      </c>
      <c r="E417" s="256">
        <v>2446</v>
      </c>
      <c r="F417" s="256">
        <v>6385</v>
      </c>
      <c r="G417" s="255">
        <v>2.61</v>
      </c>
      <c r="H417" s="255">
        <v>58.31</v>
      </c>
      <c r="I417" s="255">
        <v>58.31</v>
      </c>
      <c r="J417" s="1">
        <v>452</v>
      </c>
      <c r="K417" s="1">
        <v>1172</v>
      </c>
      <c r="L417" s="1">
        <v>2.59</v>
      </c>
      <c r="M417" s="1">
        <v>126.02</v>
      </c>
      <c r="N417" s="1">
        <v>126.02</v>
      </c>
      <c r="O417" s="1">
        <v>372</v>
      </c>
      <c r="P417" s="1">
        <v>961</v>
      </c>
      <c r="Q417" s="1">
        <v>2.58</v>
      </c>
      <c r="R417" s="1">
        <v>106.78</v>
      </c>
      <c r="S417" s="1">
        <v>106.78</v>
      </c>
      <c r="T417" s="1">
        <v>405</v>
      </c>
      <c r="U417" s="1">
        <v>1138</v>
      </c>
      <c r="V417" s="1">
        <v>2.81</v>
      </c>
      <c r="W417" s="1">
        <v>122.37</v>
      </c>
      <c r="X417" s="1">
        <v>122.37</v>
      </c>
      <c r="Y417" s="1">
        <v>448</v>
      </c>
      <c r="Z417" s="1">
        <v>1133</v>
      </c>
      <c r="AA417" s="1">
        <v>2.5299999999999998</v>
      </c>
      <c r="AB417" s="1">
        <v>121.83</v>
      </c>
      <c r="AC417" s="1">
        <v>121.83</v>
      </c>
      <c r="AD417" s="1">
        <v>367</v>
      </c>
      <c r="AE417" s="1">
        <v>978</v>
      </c>
      <c r="AF417" s="1">
        <v>2.66</v>
      </c>
      <c r="AG417" s="1">
        <v>116.43</v>
      </c>
      <c r="AH417" s="1">
        <v>116.43</v>
      </c>
      <c r="AI417" s="1">
        <v>402</v>
      </c>
      <c r="AJ417" s="1">
        <v>1003</v>
      </c>
      <c r="AK417" s="1">
        <v>2.5</v>
      </c>
      <c r="AL417" s="1">
        <v>107.85</v>
      </c>
      <c r="AM417" s="1">
        <v>107.85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T417" s="262">
        <f t="shared" si="37"/>
        <v>2446</v>
      </c>
      <c r="AU417" s="262">
        <f t="shared" si="37"/>
        <v>6385</v>
      </c>
      <c r="AV417" s="263">
        <f t="shared" si="38"/>
        <v>638500</v>
      </c>
      <c r="AW417" s="263">
        <f t="shared" si="39"/>
        <v>5490</v>
      </c>
      <c r="AX417" s="268">
        <f t="shared" si="40"/>
        <v>116.30236794171221</v>
      </c>
      <c r="AY417" s="264">
        <f t="shared" si="41"/>
        <v>116.88000000000001</v>
      </c>
    </row>
    <row r="418" spans="1:51">
      <c r="A418" s="1" t="str">
        <f t="shared" si="36"/>
        <v>10996</v>
      </c>
      <c r="B418" s="1" t="s">
        <v>3418</v>
      </c>
      <c r="C418" s="255">
        <v>30</v>
      </c>
      <c r="D418" s="255">
        <v>30</v>
      </c>
      <c r="E418" s="256">
        <v>1487</v>
      </c>
      <c r="F418" s="256">
        <v>4307</v>
      </c>
      <c r="G418" s="255">
        <v>2.9</v>
      </c>
      <c r="H418" s="255">
        <v>39.33</v>
      </c>
      <c r="I418" s="255">
        <v>39.33</v>
      </c>
      <c r="J418" s="1">
        <v>302</v>
      </c>
      <c r="K418" s="1">
        <v>865</v>
      </c>
      <c r="L418" s="1">
        <v>2.86</v>
      </c>
      <c r="M418" s="1">
        <v>93.01</v>
      </c>
      <c r="N418" s="1">
        <v>93.01</v>
      </c>
      <c r="O418" s="1">
        <v>288</v>
      </c>
      <c r="P418" s="1">
        <v>873</v>
      </c>
      <c r="Q418" s="1">
        <v>3.03</v>
      </c>
      <c r="R418" s="1">
        <v>97</v>
      </c>
      <c r="S418" s="1">
        <v>97</v>
      </c>
      <c r="T418" s="1">
        <v>295</v>
      </c>
      <c r="U418" s="1">
        <v>821</v>
      </c>
      <c r="V418" s="1">
        <v>2.78</v>
      </c>
      <c r="W418" s="1">
        <v>88.28</v>
      </c>
      <c r="X418" s="1">
        <v>88.28</v>
      </c>
      <c r="Y418" s="1">
        <v>327</v>
      </c>
      <c r="Z418" s="1">
        <v>897</v>
      </c>
      <c r="AA418" s="1">
        <v>2.74</v>
      </c>
      <c r="AB418" s="1">
        <v>96.45</v>
      </c>
      <c r="AC418" s="1">
        <v>96.45</v>
      </c>
      <c r="AD418" s="1">
        <v>275</v>
      </c>
      <c r="AE418" s="1">
        <v>851</v>
      </c>
      <c r="AF418" s="1">
        <v>3.09</v>
      </c>
      <c r="AG418" s="1">
        <v>101.31</v>
      </c>
      <c r="AH418" s="1">
        <v>101.31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T418" s="262">
        <f t="shared" si="37"/>
        <v>1487</v>
      </c>
      <c r="AU418" s="262">
        <f t="shared" si="37"/>
        <v>4307</v>
      </c>
      <c r="AV418" s="263">
        <f t="shared" si="38"/>
        <v>430700</v>
      </c>
      <c r="AW418" s="263">
        <f t="shared" si="39"/>
        <v>5490</v>
      </c>
      <c r="AX418" s="268">
        <f t="shared" si="40"/>
        <v>78.451730418943541</v>
      </c>
      <c r="AY418" s="264">
        <f t="shared" si="41"/>
        <v>79.341666666666654</v>
      </c>
    </row>
    <row r="419" spans="1:51">
      <c r="A419" s="1" t="str">
        <f t="shared" si="36"/>
        <v>10997</v>
      </c>
      <c r="B419" s="1" t="s">
        <v>3419</v>
      </c>
      <c r="C419" s="255">
        <v>92</v>
      </c>
      <c r="D419" s="255">
        <v>92</v>
      </c>
      <c r="E419" s="256">
        <v>3239</v>
      </c>
      <c r="F419" s="256">
        <v>9045</v>
      </c>
      <c r="G419" s="255">
        <v>2.79</v>
      </c>
      <c r="H419" s="255">
        <v>26.94</v>
      </c>
      <c r="I419" s="255">
        <v>26.94</v>
      </c>
      <c r="J419" s="1">
        <v>652</v>
      </c>
      <c r="K419" s="1">
        <v>1854</v>
      </c>
      <c r="L419" s="1">
        <v>2.84</v>
      </c>
      <c r="M419" s="1">
        <v>65.010000000000005</v>
      </c>
      <c r="N419" s="1">
        <v>65.010000000000005</v>
      </c>
      <c r="O419" s="1">
        <v>622</v>
      </c>
      <c r="P419" s="1">
        <v>1724</v>
      </c>
      <c r="Q419" s="1">
        <v>2.77</v>
      </c>
      <c r="R419" s="1">
        <v>62.46</v>
      </c>
      <c r="S419" s="1">
        <v>62.46</v>
      </c>
      <c r="T419" s="1">
        <v>635</v>
      </c>
      <c r="U419" s="1">
        <v>1748</v>
      </c>
      <c r="V419" s="1">
        <v>2.75</v>
      </c>
      <c r="W419" s="1">
        <v>61.29</v>
      </c>
      <c r="X419" s="1">
        <v>61.29</v>
      </c>
      <c r="Y419" s="1">
        <v>756</v>
      </c>
      <c r="Z419" s="1">
        <v>2049</v>
      </c>
      <c r="AA419" s="1">
        <v>2.71</v>
      </c>
      <c r="AB419" s="1">
        <v>71.84</v>
      </c>
      <c r="AC419" s="1">
        <v>71.84</v>
      </c>
      <c r="AD419" s="1">
        <v>574</v>
      </c>
      <c r="AE419" s="1">
        <v>1670</v>
      </c>
      <c r="AF419" s="1">
        <v>2.91</v>
      </c>
      <c r="AG419" s="1">
        <v>64.83</v>
      </c>
      <c r="AH419" s="1">
        <v>64.83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T419" s="262">
        <f t="shared" si="37"/>
        <v>3239</v>
      </c>
      <c r="AU419" s="262">
        <f t="shared" si="37"/>
        <v>9045</v>
      </c>
      <c r="AV419" s="263">
        <f t="shared" si="38"/>
        <v>904500</v>
      </c>
      <c r="AW419" s="263">
        <f t="shared" si="39"/>
        <v>16836</v>
      </c>
      <c r="AX419" s="268">
        <f t="shared" si="40"/>
        <v>53.72416250890948</v>
      </c>
      <c r="AY419" s="264">
        <f t="shared" si="41"/>
        <v>54.238333333333337</v>
      </c>
    </row>
    <row r="420" spans="1:51">
      <c r="A420" s="1" t="str">
        <f t="shared" si="36"/>
        <v>10998</v>
      </c>
      <c r="B420" s="1" t="s">
        <v>3420</v>
      </c>
      <c r="C420" s="255">
        <v>224</v>
      </c>
      <c r="D420" s="255">
        <v>224</v>
      </c>
      <c r="E420" s="256">
        <v>9407</v>
      </c>
      <c r="F420" s="256">
        <v>35224</v>
      </c>
      <c r="G420" s="255">
        <v>3.74</v>
      </c>
      <c r="H420" s="255">
        <v>43.08</v>
      </c>
      <c r="I420" s="255">
        <v>43.08</v>
      </c>
      <c r="J420" s="1">
        <v>1970</v>
      </c>
      <c r="K420" s="1">
        <v>7283</v>
      </c>
      <c r="L420" s="1">
        <v>3.7</v>
      </c>
      <c r="M420" s="1">
        <v>104.88</v>
      </c>
      <c r="N420" s="1">
        <v>104.88</v>
      </c>
      <c r="O420" s="1">
        <v>1851</v>
      </c>
      <c r="P420" s="1">
        <v>7010</v>
      </c>
      <c r="Q420" s="1">
        <v>3.79</v>
      </c>
      <c r="R420" s="1">
        <v>104.32</v>
      </c>
      <c r="S420" s="1">
        <v>104.32</v>
      </c>
      <c r="T420" s="1">
        <v>1884</v>
      </c>
      <c r="U420" s="1">
        <v>7497</v>
      </c>
      <c r="V420" s="1">
        <v>3.98</v>
      </c>
      <c r="W420" s="1">
        <v>107.96</v>
      </c>
      <c r="X420" s="1">
        <v>107.96</v>
      </c>
      <c r="Y420" s="1">
        <v>1902</v>
      </c>
      <c r="Z420" s="1">
        <v>6911</v>
      </c>
      <c r="AA420" s="1">
        <v>3.63</v>
      </c>
      <c r="AB420" s="1">
        <v>99.52</v>
      </c>
      <c r="AC420" s="1">
        <v>99.52</v>
      </c>
      <c r="AD420" s="1">
        <v>1800</v>
      </c>
      <c r="AE420" s="1">
        <v>6523</v>
      </c>
      <c r="AF420" s="1">
        <v>3.62</v>
      </c>
      <c r="AG420" s="1">
        <v>104</v>
      </c>
      <c r="AH420" s="1">
        <v>104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T420" s="262">
        <f t="shared" si="37"/>
        <v>9407</v>
      </c>
      <c r="AU420" s="262">
        <f t="shared" si="37"/>
        <v>35224</v>
      </c>
      <c r="AV420" s="263">
        <f t="shared" si="38"/>
        <v>3522400</v>
      </c>
      <c r="AW420" s="263">
        <f t="shared" si="39"/>
        <v>40992</v>
      </c>
      <c r="AX420" s="268">
        <f t="shared" si="40"/>
        <v>85.928961748633881</v>
      </c>
      <c r="AY420" s="264">
        <f t="shared" si="41"/>
        <v>86.779999999999987</v>
      </c>
    </row>
    <row r="421" spans="1:51">
      <c r="A421" s="1" t="str">
        <f t="shared" si="36"/>
        <v>10999</v>
      </c>
      <c r="B421" s="1" t="s">
        <v>3421</v>
      </c>
      <c r="C421" s="255">
        <v>60</v>
      </c>
      <c r="D421" s="255">
        <v>60</v>
      </c>
      <c r="E421" s="256">
        <v>2533</v>
      </c>
      <c r="F421" s="256">
        <v>8000</v>
      </c>
      <c r="G421" s="255">
        <v>3.16</v>
      </c>
      <c r="H421" s="255">
        <v>36.53</v>
      </c>
      <c r="I421" s="255">
        <v>36.53</v>
      </c>
      <c r="J421" s="1">
        <v>422</v>
      </c>
      <c r="K421" s="1">
        <v>1458</v>
      </c>
      <c r="L421" s="1">
        <v>3.45</v>
      </c>
      <c r="M421" s="1">
        <v>78.39</v>
      </c>
      <c r="N421" s="1">
        <v>78.39</v>
      </c>
      <c r="O421" s="1">
        <v>388</v>
      </c>
      <c r="P421" s="1">
        <v>1181</v>
      </c>
      <c r="Q421" s="1">
        <v>3.04</v>
      </c>
      <c r="R421" s="1">
        <v>65.61</v>
      </c>
      <c r="S421" s="1">
        <v>65.61</v>
      </c>
      <c r="T421" s="1">
        <v>397</v>
      </c>
      <c r="U421" s="1">
        <v>1224</v>
      </c>
      <c r="V421" s="1">
        <v>3.08</v>
      </c>
      <c r="W421" s="1">
        <v>65.81</v>
      </c>
      <c r="X421" s="1">
        <v>65.81</v>
      </c>
      <c r="Y421" s="1">
        <v>433</v>
      </c>
      <c r="Z421" s="1">
        <v>1365</v>
      </c>
      <c r="AA421" s="1">
        <v>3.15</v>
      </c>
      <c r="AB421" s="1">
        <v>73.39</v>
      </c>
      <c r="AC421" s="1">
        <v>73.39</v>
      </c>
      <c r="AD421" s="1">
        <v>390</v>
      </c>
      <c r="AE421" s="1">
        <v>1260</v>
      </c>
      <c r="AF421" s="1">
        <v>3.23</v>
      </c>
      <c r="AG421" s="1">
        <v>75</v>
      </c>
      <c r="AH421" s="1">
        <v>75</v>
      </c>
      <c r="AI421" s="1">
        <v>358</v>
      </c>
      <c r="AJ421" s="1">
        <v>1040</v>
      </c>
      <c r="AK421" s="1">
        <v>2.91</v>
      </c>
      <c r="AL421" s="1">
        <v>55.91</v>
      </c>
      <c r="AM421" s="1">
        <v>55.91</v>
      </c>
      <c r="AN421" s="1">
        <v>145</v>
      </c>
      <c r="AO421" s="1">
        <v>472</v>
      </c>
      <c r="AP421" s="1">
        <v>3.26</v>
      </c>
      <c r="AQ421" s="1">
        <v>26.22</v>
      </c>
      <c r="AR421" s="1">
        <v>26.22</v>
      </c>
      <c r="AT421" s="262">
        <f t="shared" si="37"/>
        <v>2388</v>
      </c>
      <c r="AU421" s="262">
        <f t="shared" si="37"/>
        <v>7528</v>
      </c>
      <c r="AV421" s="263">
        <f t="shared" si="38"/>
        <v>752800</v>
      </c>
      <c r="AW421" s="263">
        <f t="shared" si="39"/>
        <v>10980</v>
      </c>
      <c r="AX421" s="268">
        <f t="shared" si="40"/>
        <v>68.561020036429866</v>
      </c>
      <c r="AY421" s="264">
        <f t="shared" si="41"/>
        <v>69.018333333333331</v>
      </c>
    </row>
    <row r="422" spans="1:51">
      <c r="A422" s="1" t="str">
        <f t="shared" si="36"/>
        <v>11000</v>
      </c>
      <c r="B422" s="1" t="s">
        <v>3422</v>
      </c>
      <c r="C422" s="255">
        <v>120</v>
      </c>
      <c r="D422" s="255">
        <v>120</v>
      </c>
      <c r="E422" s="256">
        <v>6924</v>
      </c>
      <c r="F422" s="256">
        <v>24119</v>
      </c>
      <c r="G422" s="255">
        <v>3.48</v>
      </c>
      <c r="H422" s="255">
        <v>55.07</v>
      </c>
      <c r="I422" s="255">
        <v>55.07</v>
      </c>
      <c r="J422" s="1">
        <v>1361</v>
      </c>
      <c r="K422" s="1">
        <v>4667</v>
      </c>
      <c r="L422" s="1">
        <v>3.43</v>
      </c>
      <c r="M422" s="1">
        <v>125.46</v>
      </c>
      <c r="N422" s="1">
        <v>125.46</v>
      </c>
      <c r="O422" s="1">
        <v>1057</v>
      </c>
      <c r="P422" s="1">
        <v>3673</v>
      </c>
      <c r="Q422" s="1">
        <v>3.47</v>
      </c>
      <c r="R422" s="1">
        <v>102.03</v>
      </c>
      <c r="S422" s="1">
        <v>102.03</v>
      </c>
      <c r="T422" s="1">
        <v>1035</v>
      </c>
      <c r="U422" s="1">
        <v>3635</v>
      </c>
      <c r="V422" s="1">
        <v>3.51</v>
      </c>
      <c r="W422" s="1">
        <v>97.72</v>
      </c>
      <c r="X422" s="1">
        <v>97.72</v>
      </c>
      <c r="Y422" s="1">
        <v>1263</v>
      </c>
      <c r="Z422" s="1">
        <v>4550</v>
      </c>
      <c r="AA422" s="1">
        <v>3.6</v>
      </c>
      <c r="AB422" s="1">
        <v>122.31</v>
      </c>
      <c r="AC422" s="1">
        <v>122.31</v>
      </c>
      <c r="AD422" s="1">
        <v>1106</v>
      </c>
      <c r="AE422" s="1">
        <v>3671</v>
      </c>
      <c r="AF422" s="1">
        <v>3.32</v>
      </c>
      <c r="AG422" s="1">
        <v>109.26</v>
      </c>
      <c r="AH422" s="1">
        <v>109.26</v>
      </c>
      <c r="AI422" s="1">
        <v>1102</v>
      </c>
      <c r="AJ422" s="1">
        <v>3923</v>
      </c>
      <c r="AK422" s="1">
        <v>3.56</v>
      </c>
      <c r="AL422" s="1">
        <v>105.46</v>
      </c>
      <c r="AM422" s="1">
        <v>105.46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T422" s="262">
        <f t="shared" si="37"/>
        <v>6924</v>
      </c>
      <c r="AU422" s="262">
        <f t="shared" si="37"/>
        <v>24119</v>
      </c>
      <c r="AV422" s="263">
        <f t="shared" si="38"/>
        <v>2411900</v>
      </c>
      <c r="AW422" s="263">
        <f t="shared" si="39"/>
        <v>21960</v>
      </c>
      <c r="AX422" s="268">
        <f t="shared" si="40"/>
        <v>109.83151183970855</v>
      </c>
      <c r="AY422" s="264">
        <f t="shared" si="41"/>
        <v>110.37333333333335</v>
      </c>
    </row>
    <row r="423" spans="1:51">
      <c r="A423" s="1" t="str">
        <f t="shared" si="36"/>
        <v>11001</v>
      </c>
      <c r="B423" s="1" t="s">
        <v>3423</v>
      </c>
      <c r="C423" s="255">
        <v>58</v>
      </c>
      <c r="D423" s="255">
        <v>58</v>
      </c>
      <c r="E423" s="256">
        <v>2483</v>
      </c>
      <c r="F423" s="256">
        <v>7148</v>
      </c>
      <c r="G423" s="255">
        <v>2.88</v>
      </c>
      <c r="H423" s="255">
        <v>33.76</v>
      </c>
      <c r="I423" s="255">
        <v>33.76</v>
      </c>
      <c r="J423" s="1">
        <v>445</v>
      </c>
      <c r="K423" s="1">
        <v>1262</v>
      </c>
      <c r="L423" s="1">
        <v>2.84</v>
      </c>
      <c r="M423" s="1">
        <v>70.19</v>
      </c>
      <c r="N423" s="1">
        <v>70.19</v>
      </c>
      <c r="O423" s="1">
        <v>450</v>
      </c>
      <c r="P423" s="1">
        <v>1327</v>
      </c>
      <c r="Q423" s="1">
        <v>2.95</v>
      </c>
      <c r="R423" s="1">
        <v>76.260000000000005</v>
      </c>
      <c r="S423" s="1">
        <v>76.260000000000005</v>
      </c>
      <c r="T423" s="1">
        <v>406</v>
      </c>
      <c r="U423" s="1">
        <v>1147</v>
      </c>
      <c r="V423" s="1">
        <v>2.83</v>
      </c>
      <c r="W423" s="1">
        <v>63.79</v>
      </c>
      <c r="X423" s="1">
        <v>63.79</v>
      </c>
      <c r="Y423" s="1">
        <v>471</v>
      </c>
      <c r="Z423" s="1">
        <v>1237</v>
      </c>
      <c r="AA423" s="1">
        <v>2.63</v>
      </c>
      <c r="AB423" s="1">
        <v>68.8</v>
      </c>
      <c r="AC423" s="1">
        <v>68.8</v>
      </c>
      <c r="AD423" s="1">
        <v>366</v>
      </c>
      <c r="AE423" s="1">
        <v>1134</v>
      </c>
      <c r="AF423" s="1">
        <v>3.1</v>
      </c>
      <c r="AG423" s="1">
        <v>69.83</v>
      </c>
      <c r="AH423" s="1">
        <v>69.83</v>
      </c>
      <c r="AI423" s="1">
        <v>345</v>
      </c>
      <c r="AJ423" s="1">
        <v>1041</v>
      </c>
      <c r="AK423" s="1">
        <v>3.02</v>
      </c>
      <c r="AL423" s="1">
        <v>57.9</v>
      </c>
      <c r="AM423" s="1">
        <v>57.9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T423" s="262">
        <f t="shared" si="37"/>
        <v>2483</v>
      </c>
      <c r="AU423" s="262">
        <f t="shared" si="37"/>
        <v>7148</v>
      </c>
      <c r="AV423" s="263">
        <f t="shared" si="38"/>
        <v>714800</v>
      </c>
      <c r="AW423" s="263">
        <f t="shared" si="39"/>
        <v>10614</v>
      </c>
      <c r="AX423" s="268">
        <f t="shared" si="40"/>
        <v>67.34501601658188</v>
      </c>
      <c r="AY423" s="264">
        <f t="shared" si="41"/>
        <v>67.794999999999987</v>
      </c>
    </row>
    <row r="424" spans="1:51">
      <c r="A424" s="1" t="str">
        <f t="shared" si="36"/>
        <v>11002</v>
      </c>
      <c r="B424" s="1" t="s">
        <v>3424</v>
      </c>
      <c r="C424" s="255">
        <v>121</v>
      </c>
      <c r="D424" s="255">
        <v>121</v>
      </c>
      <c r="E424" s="256">
        <v>4411</v>
      </c>
      <c r="F424" s="256">
        <v>13287</v>
      </c>
      <c r="G424" s="255">
        <v>3.01</v>
      </c>
      <c r="H424" s="255">
        <v>30.08</v>
      </c>
      <c r="I424" s="255">
        <v>30.08</v>
      </c>
      <c r="J424" s="1">
        <v>984</v>
      </c>
      <c r="K424" s="1">
        <v>2920</v>
      </c>
      <c r="L424" s="1">
        <v>2.97</v>
      </c>
      <c r="M424" s="1">
        <v>77.849999999999994</v>
      </c>
      <c r="N424" s="1">
        <v>77.849999999999994</v>
      </c>
      <c r="O424" s="1">
        <v>867</v>
      </c>
      <c r="P424" s="1">
        <v>2615</v>
      </c>
      <c r="Q424" s="1">
        <v>3.02</v>
      </c>
      <c r="R424" s="1">
        <v>72.040000000000006</v>
      </c>
      <c r="S424" s="1">
        <v>72.040000000000006</v>
      </c>
      <c r="T424" s="1">
        <v>836</v>
      </c>
      <c r="U424" s="1">
        <v>2530</v>
      </c>
      <c r="V424" s="1">
        <v>3.03</v>
      </c>
      <c r="W424" s="1">
        <v>67.45</v>
      </c>
      <c r="X424" s="1">
        <v>67.45</v>
      </c>
      <c r="Y424" s="1">
        <v>926</v>
      </c>
      <c r="Z424" s="1">
        <v>2770</v>
      </c>
      <c r="AA424" s="1">
        <v>2.99</v>
      </c>
      <c r="AB424" s="1">
        <v>73.849999999999994</v>
      </c>
      <c r="AC424" s="1">
        <v>73.849999999999994</v>
      </c>
      <c r="AD424" s="1">
        <v>798</v>
      </c>
      <c r="AE424" s="1">
        <v>2452</v>
      </c>
      <c r="AF424" s="1">
        <v>3.07</v>
      </c>
      <c r="AG424" s="1">
        <v>72.37</v>
      </c>
      <c r="AH424" s="1">
        <v>72.37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T424" s="262">
        <f t="shared" si="37"/>
        <v>4411</v>
      </c>
      <c r="AU424" s="262">
        <f t="shared" si="37"/>
        <v>13287</v>
      </c>
      <c r="AV424" s="263">
        <f t="shared" si="38"/>
        <v>1328700</v>
      </c>
      <c r="AW424" s="263">
        <f t="shared" si="39"/>
        <v>22143</v>
      </c>
      <c r="AX424" s="268">
        <f t="shared" si="40"/>
        <v>60.005419319875358</v>
      </c>
      <c r="AY424" s="264">
        <f t="shared" si="41"/>
        <v>60.593333333333327</v>
      </c>
    </row>
    <row r="425" spans="1:51">
      <c r="A425" s="1" t="str">
        <f t="shared" si="36"/>
        <v>11003</v>
      </c>
      <c r="B425" s="1" t="s">
        <v>3425</v>
      </c>
      <c r="C425" s="255">
        <v>30</v>
      </c>
      <c r="D425" s="255">
        <v>30</v>
      </c>
      <c r="E425" s="256">
        <v>1546</v>
      </c>
      <c r="F425" s="256">
        <v>4600</v>
      </c>
      <c r="G425" s="255">
        <v>2.98</v>
      </c>
      <c r="H425" s="255">
        <v>42.01</v>
      </c>
      <c r="I425" s="255">
        <v>42.01</v>
      </c>
      <c r="J425" s="1">
        <v>298</v>
      </c>
      <c r="K425" s="1">
        <v>904</v>
      </c>
      <c r="L425" s="1">
        <v>3.03</v>
      </c>
      <c r="M425" s="1">
        <v>97.2</v>
      </c>
      <c r="N425" s="1">
        <v>97.2</v>
      </c>
      <c r="O425" s="1">
        <v>236</v>
      </c>
      <c r="P425" s="1">
        <v>755</v>
      </c>
      <c r="Q425" s="1">
        <v>3.2</v>
      </c>
      <c r="R425" s="1">
        <v>83.89</v>
      </c>
      <c r="S425" s="1">
        <v>83.89</v>
      </c>
      <c r="T425" s="1">
        <v>246</v>
      </c>
      <c r="U425" s="1">
        <v>698</v>
      </c>
      <c r="V425" s="1">
        <v>2.84</v>
      </c>
      <c r="W425" s="1">
        <v>75.05</v>
      </c>
      <c r="X425" s="1">
        <v>75.05</v>
      </c>
      <c r="Y425" s="1">
        <v>251</v>
      </c>
      <c r="Z425" s="1">
        <v>717</v>
      </c>
      <c r="AA425" s="1">
        <v>2.86</v>
      </c>
      <c r="AB425" s="1">
        <v>77.099999999999994</v>
      </c>
      <c r="AC425" s="1">
        <v>77.099999999999994</v>
      </c>
      <c r="AD425" s="1">
        <v>227</v>
      </c>
      <c r="AE425" s="1">
        <v>684</v>
      </c>
      <c r="AF425" s="1">
        <v>3.01</v>
      </c>
      <c r="AG425" s="1">
        <v>81.430000000000007</v>
      </c>
      <c r="AH425" s="1">
        <v>81.430000000000007</v>
      </c>
      <c r="AI425" s="1">
        <v>214</v>
      </c>
      <c r="AJ425" s="1">
        <v>601</v>
      </c>
      <c r="AK425" s="1">
        <v>2.81</v>
      </c>
      <c r="AL425" s="1">
        <v>64.62</v>
      </c>
      <c r="AM425" s="1">
        <v>64.62</v>
      </c>
      <c r="AN425" s="1">
        <v>74</v>
      </c>
      <c r="AO425" s="1">
        <v>241</v>
      </c>
      <c r="AP425" s="1">
        <v>3.26</v>
      </c>
      <c r="AQ425" s="1">
        <v>26.78</v>
      </c>
      <c r="AR425" s="1">
        <v>26.78</v>
      </c>
      <c r="AT425" s="262">
        <f t="shared" si="37"/>
        <v>1472</v>
      </c>
      <c r="AU425" s="262">
        <f t="shared" si="37"/>
        <v>4359</v>
      </c>
      <c r="AV425" s="263">
        <f t="shared" si="38"/>
        <v>435900</v>
      </c>
      <c r="AW425" s="263">
        <f t="shared" si="39"/>
        <v>5490</v>
      </c>
      <c r="AX425" s="268">
        <f t="shared" si="40"/>
        <v>79.398907103825138</v>
      </c>
      <c r="AY425" s="264">
        <f t="shared" si="41"/>
        <v>79.881666666666675</v>
      </c>
    </row>
    <row r="426" spans="1:51">
      <c r="A426" s="1" t="str">
        <f t="shared" si="36"/>
        <v>11004</v>
      </c>
      <c r="B426" s="1" t="s">
        <v>3426</v>
      </c>
      <c r="C426" s="255">
        <v>81</v>
      </c>
      <c r="D426" s="255">
        <v>81</v>
      </c>
      <c r="E426" s="256">
        <v>5302</v>
      </c>
      <c r="F426" s="256">
        <v>15219</v>
      </c>
      <c r="G426" s="255">
        <v>2.87</v>
      </c>
      <c r="H426" s="255">
        <v>51.48</v>
      </c>
      <c r="I426" s="255">
        <v>51.48</v>
      </c>
      <c r="J426" s="1">
        <v>989</v>
      </c>
      <c r="K426" s="1">
        <v>2949</v>
      </c>
      <c r="L426" s="1">
        <v>2.98</v>
      </c>
      <c r="M426" s="1">
        <v>117.44</v>
      </c>
      <c r="N426" s="1">
        <v>117.44</v>
      </c>
      <c r="O426" s="1">
        <v>910</v>
      </c>
      <c r="P426" s="1">
        <v>2526</v>
      </c>
      <c r="Q426" s="1">
        <v>2.78</v>
      </c>
      <c r="R426" s="1">
        <v>103.95</v>
      </c>
      <c r="S426" s="1">
        <v>103.95</v>
      </c>
      <c r="T426" s="1">
        <v>870</v>
      </c>
      <c r="U426" s="1">
        <v>2440</v>
      </c>
      <c r="V426" s="1">
        <v>2.8</v>
      </c>
      <c r="W426" s="1">
        <v>97.17</v>
      </c>
      <c r="X426" s="1">
        <v>97.17</v>
      </c>
      <c r="Y426" s="1">
        <v>955</v>
      </c>
      <c r="Z426" s="1">
        <v>2948</v>
      </c>
      <c r="AA426" s="1">
        <v>3.09</v>
      </c>
      <c r="AB426" s="1">
        <v>117.4</v>
      </c>
      <c r="AC426" s="1">
        <v>117.4</v>
      </c>
      <c r="AD426" s="1">
        <v>764</v>
      </c>
      <c r="AE426" s="1">
        <v>2140</v>
      </c>
      <c r="AF426" s="1">
        <v>2.8</v>
      </c>
      <c r="AG426" s="1">
        <v>94.36</v>
      </c>
      <c r="AH426" s="1">
        <v>94.36</v>
      </c>
      <c r="AI426" s="1">
        <v>814</v>
      </c>
      <c r="AJ426" s="1">
        <v>2216</v>
      </c>
      <c r="AK426" s="1">
        <v>2.72</v>
      </c>
      <c r="AL426" s="1">
        <v>88.25</v>
      </c>
      <c r="AM426" s="1">
        <v>88.25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T426" s="262">
        <f t="shared" si="37"/>
        <v>5302</v>
      </c>
      <c r="AU426" s="262">
        <f t="shared" si="37"/>
        <v>15219</v>
      </c>
      <c r="AV426" s="263">
        <f t="shared" si="38"/>
        <v>1521900</v>
      </c>
      <c r="AW426" s="263">
        <f t="shared" si="39"/>
        <v>14823</v>
      </c>
      <c r="AX426" s="268">
        <f t="shared" si="40"/>
        <v>102.67152398299939</v>
      </c>
      <c r="AY426" s="264">
        <f t="shared" si="41"/>
        <v>103.09500000000001</v>
      </c>
    </row>
    <row r="427" spans="1:51">
      <c r="A427" s="1" t="str">
        <f t="shared" si="36"/>
        <v>11005</v>
      </c>
      <c r="B427" s="1" t="s">
        <v>3427</v>
      </c>
      <c r="C427" s="255">
        <v>35</v>
      </c>
      <c r="D427" s="255">
        <v>35</v>
      </c>
      <c r="E427" s="256">
        <v>1333</v>
      </c>
      <c r="F427" s="256">
        <v>4376</v>
      </c>
      <c r="G427" s="255">
        <v>3.28</v>
      </c>
      <c r="H427" s="255">
        <v>34.25</v>
      </c>
      <c r="I427" s="255">
        <v>34.25</v>
      </c>
      <c r="J427" s="1">
        <v>261</v>
      </c>
      <c r="K427" s="1">
        <v>796</v>
      </c>
      <c r="L427" s="1">
        <v>3.05</v>
      </c>
      <c r="M427" s="1">
        <v>73.36</v>
      </c>
      <c r="N427" s="1">
        <v>73.36</v>
      </c>
      <c r="O427" s="1">
        <v>281</v>
      </c>
      <c r="P427" s="1">
        <v>924</v>
      </c>
      <c r="Q427" s="1">
        <v>3.29</v>
      </c>
      <c r="R427" s="1">
        <v>88</v>
      </c>
      <c r="S427" s="1">
        <v>88</v>
      </c>
      <c r="T427" s="1">
        <v>276</v>
      </c>
      <c r="U427" s="1">
        <v>956</v>
      </c>
      <c r="V427" s="1">
        <v>3.46</v>
      </c>
      <c r="W427" s="1">
        <v>88.11</v>
      </c>
      <c r="X427" s="1">
        <v>88.11</v>
      </c>
      <c r="Y427" s="1">
        <v>262</v>
      </c>
      <c r="Z427" s="1">
        <v>861</v>
      </c>
      <c r="AA427" s="1">
        <v>3.29</v>
      </c>
      <c r="AB427" s="1">
        <v>79.349999999999994</v>
      </c>
      <c r="AC427" s="1">
        <v>79.349999999999994</v>
      </c>
      <c r="AD427" s="1">
        <v>253</v>
      </c>
      <c r="AE427" s="1">
        <v>839</v>
      </c>
      <c r="AF427" s="1">
        <v>3.32</v>
      </c>
      <c r="AG427" s="1">
        <v>85.61</v>
      </c>
      <c r="AH427" s="1">
        <v>85.61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T427" s="262">
        <f t="shared" si="37"/>
        <v>1333</v>
      </c>
      <c r="AU427" s="262">
        <f t="shared" si="37"/>
        <v>4376</v>
      </c>
      <c r="AV427" s="263">
        <f t="shared" si="38"/>
        <v>437600</v>
      </c>
      <c r="AW427" s="263">
        <f t="shared" si="39"/>
        <v>6405</v>
      </c>
      <c r="AX427" s="268">
        <f t="shared" si="40"/>
        <v>68.321623731459795</v>
      </c>
      <c r="AY427" s="264">
        <f t="shared" si="41"/>
        <v>69.071666666666673</v>
      </c>
    </row>
    <row r="428" spans="1:51">
      <c r="A428" s="1" t="str">
        <f t="shared" si="36"/>
        <v>11006</v>
      </c>
      <c r="B428" s="1" t="s">
        <v>3428</v>
      </c>
      <c r="C428" s="255">
        <v>30</v>
      </c>
      <c r="D428" s="255">
        <v>30</v>
      </c>
      <c r="E428" s="256">
        <v>1814</v>
      </c>
      <c r="F428" s="256">
        <v>5084</v>
      </c>
      <c r="G428" s="255">
        <v>2.8</v>
      </c>
      <c r="H428" s="255">
        <v>46.43</v>
      </c>
      <c r="I428" s="255">
        <v>46.43</v>
      </c>
      <c r="J428" s="1">
        <v>354</v>
      </c>
      <c r="K428" s="1">
        <v>979</v>
      </c>
      <c r="L428" s="1">
        <v>2.77</v>
      </c>
      <c r="M428" s="1">
        <v>105.27</v>
      </c>
      <c r="N428" s="1">
        <v>105.27</v>
      </c>
      <c r="O428" s="1">
        <v>286</v>
      </c>
      <c r="P428" s="1">
        <v>790</v>
      </c>
      <c r="Q428" s="1">
        <v>2.76</v>
      </c>
      <c r="R428" s="1">
        <v>87.78</v>
      </c>
      <c r="S428" s="1">
        <v>87.78</v>
      </c>
      <c r="T428" s="1">
        <v>260</v>
      </c>
      <c r="U428" s="1">
        <v>695</v>
      </c>
      <c r="V428" s="1">
        <v>2.67</v>
      </c>
      <c r="W428" s="1">
        <v>74.73</v>
      </c>
      <c r="X428" s="1">
        <v>74.73</v>
      </c>
      <c r="Y428" s="1">
        <v>368</v>
      </c>
      <c r="Z428" s="1">
        <v>1046</v>
      </c>
      <c r="AA428" s="1">
        <v>2.84</v>
      </c>
      <c r="AB428" s="1">
        <v>112.47</v>
      </c>
      <c r="AC428" s="1">
        <v>112.47</v>
      </c>
      <c r="AD428" s="1">
        <v>248</v>
      </c>
      <c r="AE428" s="1">
        <v>736</v>
      </c>
      <c r="AF428" s="1">
        <v>2.97</v>
      </c>
      <c r="AG428" s="1">
        <v>87.62</v>
      </c>
      <c r="AH428" s="1">
        <v>87.62</v>
      </c>
      <c r="AI428" s="1">
        <v>298</v>
      </c>
      <c r="AJ428" s="1">
        <v>838</v>
      </c>
      <c r="AK428" s="1">
        <v>2.81</v>
      </c>
      <c r="AL428" s="1">
        <v>90.11</v>
      </c>
      <c r="AM428" s="1">
        <v>90.11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T428" s="262">
        <f t="shared" si="37"/>
        <v>1814</v>
      </c>
      <c r="AU428" s="262">
        <f t="shared" si="37"/>
        <v>5084</v>
      </c>
      <c r="AV428" s="263">
        <f t="shared" si="38"/>
        <v>508400</v>
      </c>
      <c r="AW428" s="263">
        <f t="shared" si="39"/>
        <v>5490</v>
      </c>
      <c r="AX428" s="268">
        <f t="shared" si="40"/>
        <v>92.604735883424411</v>
      </c>
      <c r="AY428" s="264">
        <f t="shared" si="41"/>
        <v>92.99666666666667</v>
      </c>
    </row>
    <row r="429" spans="1:51">
      <c r="A429" s="1" t="str">
        <f t="shared" si="36"/>
        <v>11007</v>
      </c>
      <c r="B429" s="1" t="s">
        <v>3429</v>
      </c>
      <c r="C429" s="255">
        <v>0</v>
      </c>
      <c r="D429" s="255">
        <v>0</v>
      </c>
      <c r="E429" s="256">
        <v>2989</v>
      </c>
      <c r="F429" s="256">
        <v>9088</v>
      </c>
      <c r="G429" s="255">
        <v>3.04</v>
      </c>
      <c r="H429" s="255">
        <v>0</v>
      </c>
      <c r="I429" s="255">
        <v>0</v>
      </c>
      <c r="J429" s="1">
        <v>598</v>
      </c>
      <c r="K429" s="1">
        <v>1755</v>
      </c>
      <c r="L429" s="1">
        <v>2.93</v>
      </c>
      <c r="M429" s="1">
        <v>0</v>
      </c>
      <c r="N429" s="1">
        <v>0</v>
      </c>
      <c r="O429" s="1">
        <v>509</v>
      </c>
      <c r="P429" s="1">
        <v>1589</v>
      </c>
      <c r="Q429" s="1">
        <v>3.12</v>
      </c>
      <c r="R429" s="1">
        <v>0</v>
      </c>
      <c r="S429" s="1">
        <v>0</v>
      </c>
      <c r="T429" s="1">
        <v>488</v>
      </c>
      <c r="U429" s="1">
        <v>1514</v>
      </c>
      <c r="V429" s="1">
        <v>3.1</v>
      </c>
      <c r="W429" s="1">
        <v>0</v>
      </c>
      <c r="X429" s="1">
        <v>0</v>
      </c>
      <c r="Y429" s="1">
        <v>462</v>
      </c>
      <c r="Z429" s="1">
        <v>1395</v>
      </c>
      <c r="AA429" s="1">
        <v>3.02</v>
      </c>
      <c r="AB429" s="1">
        <v>0</v>
      </c>
      <c r="AC429" s="1">
        <v>0</v>
      </c>
      <c r="AD429" s="1">
        <v>489</v>
      </c>
      <c r="AE429" s="1">
        <v>1460</v>
      </c>
      <c r="AF429" s="1">
        <v>2.99</v>
      </c>
      <c r="AG429" s="1">
        <v>0</v>
      </c>
      <c r="AH429" s="1">
        <v>0</v>
      </c>
      <c r="AI429" s="1">
        <v>443</v>
      </c>
      <c r="AJ429" s="1">
        <v>1375</v>
      </c>
      <c r="AK429" s="1">
        <v>3.1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T429" s="262">
        <f t="shared" si="37"/>
        <v>2989</v>
      </c>
      <c r="AU429" s="262">
        <f t="shared" si="37"/>
        <v>9088</v>
      </c>
      <c r="AV429" s="263">
        <f t="shared" si="38"/>
        <v>908800</v>
      </c>
      <c r="AW429" s="263">
        <f t="shared" si="39"/>
        <v>0</v>
      </c>
      <c r="AX429" s="268" t="e">
        <f t="shared" si="40"/>
        <v>#DIV/0!</v>
      </c>
      <c r="AY429" s="264">
        <f t="shared" si="41"/>
        <v>0</v>
      </c>
    </row>
    <row r="430" spans="1:51">
      <c r="A430" s="1" t="str">
        <f t="shared" si="36"/>
        <v>11008</v>
      </c>
      <c r="B430" s="1" t="s">
        <v>3430</v>
      </c>
      <c r="C430" s="255">
        <v>98</v>
      </c>
      <c r="D430" s="255">
        <v>98</v>
      </c>
      <c r="E430" s="256">
        <v>3283</v>
      </c>
      <c r="F430" s="256">
        <v>11895</v>
      </c>
      <c r="G430" s="255">
        <v>3.62</v>
      </c>
      <c r="H430" s="255">
        <v>33.25</v>
      </c>
      <c r="I430" s="255">
        <v>33.25</v>
      </c>
      <c r="J430" s="1">
        <v>596</v>
      </c>
      <c r="K430" s="1">
        <v>2139</v>
      </c>
      <c r="L430" s="1">
        <v>3.59</v>
      </c>
      <c r="M430" s="1">
        <v>70.41</v>
      </c>
      <c r="N430" s="1">
        <v>70.41</v>
      </c>
      <c r="O430" s="1">
        <v>529</v>
      </c>
      <c r="P430" s="1">
        <v>1614</v>
      </c>
      <c r="Q430" s="1">
        <v>3.05</v>
      </c>
      <c r="R430" s="1">
        <v>54.9</v>
      </c>
      <c r="S430" s="1">
        <v>54.9</v>
      </c>
      <c r="T430" s="1">
        <v>601</v>
      </c>
      <c r="U430" s="1">
        <v>2452</v>
      </c>
      <c r="V430" s="1">
        <v>4.08</v>
      </c>
      <c r="W430" s="1">
        <v>80.709999999999994</v>
      </c>
      <c r="X430" s="1">
        <v>80.709999999999994</v>
      </c>
      <c r="Y430" s="1">
        <v>539</v>
      </c>
      <c r="Z430" s="1">
        <v>1968</v>
      </c>
      <c r="AA430" s="1">
        <v>3.65</v>
      </c>
      <c r="AB430" s="1">
        <v>64.78</v>
      </c>
      <c r="AC430" s="1">
        <v>64.78</v>
      </c>
      <c r="AD430" s="1">
        <v>523</v>
      </c>
      <c r="AE430" s="1">
        <v>1836</v>
      </c>
      <c r="AF430" s="1">
        <v>3.51</v>
      </c>
      <c r="AG430" s="1">
        <v>66.91</v>
      </c>
      <c r="AH430" s="1">
        <v>66.91</v>
      </c>
      <c r="AI430" s="1">
        <v>495</v>
      </c>
      <c r="AJ430" s="1">
        <v>1886</v>
      </c>
      <c r="AK430" s="1">
        <v>3.81</v>
      </c>
      <c r="AL430" s="1">
        <v>62.08</v>
      </c>
      <c r="AM430" s="1">
        <v>62.08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T430" s="262">
        <f t="shared" si="37"/>
        <v>3283</v>
      </c>
      <c r="AU430" s="262">
        <f t="shared" si="37"/>
        <v>11895</v>
      </c>
      <c r="AV430" s="263">
        <f t="shared" si="38"/>
        <v>1189500</v>
      </c>
      <c r="AW430" s="263">
        <f t="shared" si="39"/>
        <v>17934</v>
      </c>
      <c r="AX430" s="268">
        <f t="shared" si="40"/>
        <v>66.326530612244895</v>
      </c>
      <c r="AY430" s="264">
        <f t="shared" si="41"/>
        <v>66.631666666666646</v>
      </c>
    </row>
    <row r="431" spans="1:51">
      <c r="A431" s="1" t="str">
        <f t="shared" si="36"/>
        <v>11009</v>
      </c>
      <c r="B431" s="1" t="s">
        <v>3431</v>
      </c>
      <c r="C431" s="255">
        <v>74</v>
      </c>
      <c r="D431" s="255">
        <v>74</v>
      </c>
      <c r="E431" s="256">
        <v>3192</v>
      </c>
      <c r="F431" s="256">
        <v>10366</v>
      </c>
      <c r="G431" s="255">
        <v>3.25</v>
      </c>
      <c r="H431" s="255">
        <v>38.380000000000003</v>
      </c>
      <c r="I431" s="255">
        <v>38.380000000000003</v>
      </c>
      <c r="J431" s="1">
        <v>581</v>
      </c>
      <c r="K431" s="1">
        <v>1847</v>
      </c>
      <c r="L431" s="1">
        <v>3.18</v>
      </c>
      <c r="M431" s="1">
        <v>80.510000000000005</v>
      </c>
      <c r="N431" s="1">
        <v>80.510000000000005</v>
      </c>
      <c r="O431" s="1">
        <v>488</v>
      </c>
      <c r="P431" s="1">
        <v>1651</v>
      </c>
      <c r="Q431" s="1">
        <v>3.38</v>
      </c>
      <c r="R431" s="1">
        <v>74.37</v>
      </c>
      <c r="S431" s="1">
        <v>74.37</v>
      </c>
      <c r="T431" s="1">
        <v>520</v>
      </c>
      <c r="U431" s="1">
        <v>1758</v>
      </c>
      <c r="V431" s="1">
        <v>3.38</v>
      </c>
      <c r="W431" s="1">
        <v>76.63</v>
      </c>
      <c r="X431" s="1">
        <v>76.63</v>
      </c>
      <c r="Y431" s="1">
        <v>538</v>
      </c>
      <c r="Z431" s="1">
        <v>1820</v>
      </c>
      <c r="AA431" s="1">
        <v>3.38</v>
      </c>
      <c r="AB431" s="1">
        <v>79.34</v>
      </c>
      <c r="AC431" s="1">
        <v>79.34</v>
      </c>
      <c r="AD431" s="1">
        <v>513</v>
      </c>
      <c r="AE431" s="1">
        <v>1640</v>
      </c>
      <c r="AF431" s="1">
        <v>3.2</v>
      </c>
      <c r="AG431" s="1">
        <v>79.150000000000006</v>
      </c>
      <c r="AH431" s="1">
        <v>79.150000000000006</v>
      </c>
      <c r="AI431" s="1">
        <v>552</v>
      </c>
      <c r="AJ431" s="1">
        <v>1650</v>
      </c>
      <c r="AK431" s="1">
        <v>2.99</v>
      </c>
      <c r="AL431" s="1">
        <v>71.930000000000007</v>
      </c>
      <c r="AM431" s="1">
        <v>71.930000000000007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T431" s="262">
        <f t="shared" si="37"/>
        <v>3192</v>
      </c>
      <c r="AU431" s="262">
        <f t="shared" si="37"/>
        <v>10366</v>
      </c>
      <c r="AV431" s="263">
        <f t="shared" si="38"/>
        <v>1036600</v>
      </c>
      <c r="AW431" s="263">
        <f t="shared" si="39"/>
        <v>13542</v>
      </c>
      <c r="AX431" s="268">
        <f t="shared" si="40"/>
        <v>76.547038842120813</v>
      </c>
      <c r="AY431" s="264">
        <f t="shared" si="41"/>
        <v>76.98833333333333</v>
      </c>
    </row>
    <row r="432" spans="1:51">
      <c r="A432" s="1" t="str">
        <f t="shared" si="36"/>
        <v>11010</v>
      </c>
      <c r="B432" s="1" t="s">
        <v>3432</v>
      </c>
      <c r="C432" s="255">
        <v>35</v>
      </c>
      <c r="D432" s="255">
        <v>35</v>
      </c>
      <c r="E432" s="256">
        <v>2100</v>
      </c>
      <c r="F432" s="256">
        <v>5646</v>
      </c>
      <c r="G432" s="255">
        <v>2.69</v>
      </c>
      <c r="H432" s="255">
        <v>44.2</v>
      </c>
      <c r="I432" s="255">
        <v>44.2</v>
      </c>
      <c r="J432" s="1">
        <v>408</v>
      </c>
      <c r="K432" s="1">
        <v>1132</v>
      </c>
      <c r="L432" s="1">
        <v>2.77</v>
      </c>
      <c r="M432" s="1">
        <v>104.33</v>
      </c>
      <c r="N432" s="1">
        <v>104.33</v>
      </c>
      <c r="O432" s="1">
        <v>350</v>
      </c>
      <c r="P432" s="1">
        <v>971</v>
      </c>
      <c r="Q432" s="1">
        <v>2.77</v>
      </c>
      <c r="R432" s="1">
        <v>92.48</v>
      </c>
      <c r="S432" s="1">
        <v>92.48</v>
      </c>
      <c r="T432" s="1">
        <v>344</v>
      </c>
      <c r="U432" s="1">
        <v>824</v>
      </c>
      <c r="V432" s="1">
        <v>2.4</v>
      </c>
      <c r="W432" s="1">
        <v>75.94</v>
      </c>
      <c r="X432" s="1">
        <v>75.94</v>
      </c>
      <c r="Y432" s="1">
        <v>370</v>
      </c>
      <c r="Z432" s="1">
        <v>1005</v>
      </c>
      <c r="AA432" s="1">
        <v>2.72</v>
      </c>
      <c r="AB432" s="1">
        <v>92.63</v>
      </c>
      <c r="AC432" s="1">
        <v>92.63</v>
      </c>
      <c r="AD432" s="1">
        <v>322</v>
      </c>
      <c r="AE432" s="1">
        <v>924</v>
      </c>
      <c r="AF432" s="1">
        <v>2.87</v>
      </c>
      <c r="AG432" s="1">
        <v>94.29</v>
      </c>
      <c r="AH432" s="1">
        <v>94.29</v>
      </c>
      <c r="AI432" s="1">
        <v>306</v>
      </c>
      <c r="AJ432" s="1">
        <v>790</v>
      </c>
      <c r="AK432" s="1">
        <v>2.58</v>
      </c>
      <c r="AL432" s="1">
        <v>72.81</v>
      </c>
      <c r="AM432" s="1">
        <v>72.81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T432" s="262">
        <f t="shared" si="37"/>
        <v>2100</v>
      </c>
      <c r="AU432" s="262">
        <f t="shared" si="37"/>
        <v>5646</v>
      </c>
      <c r="AV432" s="263">
        <f t="shared" si="38"/>
        <v>564600</v>
      </c>
      <c r="AW432" s="263">
        <f t="shared" si="39"/>
        <v>6405</v>
      </c>
      <c r="AX432" s="268">
        <f t="shared" si="40"/>
        <v>88.149882903981265</v>
      </c>
      <c r="AY432" s="264">
        <f t="shared" si="41"/>
        <v>88.74666666666667</v>
      </c>
    </row>
    <row r="433" spans="1:51">
      <c r="A433" s="1" t="str">
        <f t="shared" si="36"/>
        <v>11011</v>
      </c>
      <c r="B433" s="1" t="s">
        <v>3433</v>
      </c>
      <c r="C433" s="255">
        <v>45</v>
      </c>
      <c r="D433" s="255">
        <v>45</v>
      </c>
      <c r="E433" s="256">
        <v>1286</v>
      </c>
      <c r="F433" s="256">
        <v>4090</v>
      </c>
      <c r="G433" s="255">
        <v>3.18</v>
      </c>
      <c r="H433" s="255">
        <v>24.9</v>
      </c>
      <c r="I433" s="255">
        <v>24.9</v>
      </c>
      <c r="J433" s="1">
        <v>260</v>
      </c>
      <c r="K433" s="1">
        <v>794</v>
      </c>
      <c r="L433" s="1">
        <v>3.05</v>
      </c>
      <c r="M433" s="1">
        <v>56.92</v>
      </c>
      <c r="N433" s="1">
        <v>56.92</v>
      </c>
      <c r="O433" s="1">
        <v>203</v>
      </c>
      <c r="P433" s="1">
        <v>669</v>
      </c>
      <c r="Q433" s="1">
        <v>3.3</v>
      </c>
      <c r="R433" s="1">
        <v>49.56</v>
      </c>
      <c r="S433" s="1">
        <v>49.56</v>
      </c>
      <c r="T433" s="1">
        <v>205</v>
      </c>
      <c r="U433" s="1">
        <v>715</v>
      </c>
      <c r="V433" s="1">
        <v>3.49</v>
      </c>
      <c r="W433" s="1">
        <v>51.25</v>
      </c>
      <c r="X433" s="1">
        <v>51.25</v>
      </c>
      <c r="Y433" s="1">
        <v>230</v>
      </c>
      <c r="Z433" s="1">
        <v>765</v>
      </c>
      <c r="AA433" s="1">
        <v>3.33</v>
      </c>
      <c r="AB433" s="1">
        <v>54.84</v>
      </c>
      <c r="AC433" s="1">
        <v>54.84</v>
      </c>
      <c r="AD433" s="1">
        <v>223</v>
      </c>
      <c r="AE433" s="1">
        <v>732</v>
      </c>
      <c r="AF433" s="1">
        <v>3.28</v>
      </c>
      <c r="AG433" s="1">
        <v>58.1</v>
      </c>
      <c r="AH433" s="1">
        <v>58.1</v>
      </c>
      <c r="AI433" s="1">
        <v>165</v>
      </c>
      <c r="AJ433" s="1">
        <v>415</v>
      </c>
      <c r="AK433" s="1">
        <v>2.52</v>
      </c>
      <c r="AL433" s="1">
        <v>29.75</v>
      </c>
      <c r="AM433" s="1">
        <v>29.75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T433" s="262">
        <f t="shared" si="37"/>
        <v>1286</v>
      </c>
      <c r="AU433" s="262">
        <f t="shared" si="37"/>
        <v>4090</v>
      </c>
      <c r="AV433" s="263">
        <f t="shared" si="38"/>
        <v>409000</v>
      </c>
      <c r="AW433" s="263">
        <f t="shared" si="39"/>
        <v>8235</v>
      </c>
      <c r="AX433" s="268">
        <f t="shared" si="40"/>
        <v>49.666059502125073</v>
      </c>
      <c r="AY433" s="264">
        <f t="shared" si="41"/>
        <v>50.07</v>
      </c>
    </row>
    <row r="434" spans="1:51">
      <c r="A434" s="1" t="str">
        <f t="shared" si="36"/>
        <v>11012</v>
      </c>
      <c r="B434" s="1" t="s">
        <v>3434</v>
      </c>
      <c r="C434" s="255">
        <v>33</v>
      </c>
      <c r="D434" s="255">
        <v>33</v>
      </c>
      <c r="E434" s="256">
        <v>1021</v>
      </c>
      <c r="F434" s="256">
        <v>2340</v>
      </c>
      <c r="G434" s="255">
        <v>2.29</v>
      </c>
      <c r="H434" s="255">
        <v>19.43</v>
      </c>
      <c r="I434" s="255">
        <v>19.43</v>
      </c>
      <c r="J434" s="1">
        <v>213</v>
      </c>
      <c r="K434" s="1">
        <v>483</v>
      </c>
      <c r="L434" s="1">
        <v>2.27</v>
      </c>
      <c r="M434" s="1">
        <v>47.21</v>
      </c>
      <c r="N434" s="1">
        <v>47.21</v>
      </c>
      <c r="O434" s="1">
        <v>202</v>
      </c>
      <c r="P434" s="1">
        <v>441</v>
      </c>
      <c r="Q434" s="1">
        <v>2.1800000000000002</v>
      </c>
      <c r="R434" s="1">
        <v>44.55</v>
      </c>
      <c r="S434" s="1">
        <v>44.55</v>
      </c>
      <c r="T434" s="1">
        <v>182</v>
      </c>
      <c r="U434" s="1">
        <v>460</v>
      </c>
      <c r="V434" s="1">
        <v>2.5299999999999998</v>
      </c>
      <c r="W434" s="1">
        <v>44.97</v>
      </c>
      <c r="X434" s="1">
        <v>44.97</v>
      </c>
      <c r="Y434" s="1">
        <v>242</v>
      </c>
      <c r="Z434" s="1">
        <v>534</v>
      </c>
      <c r="AA434" s="1">
        <v>2.21</v>
      </c>
      <c r="AB434" s="1">
        <v>52.2</v>
      </c>
      <c r="AC434" s="1">
        <v>52.2</v>
      </c>
      <c r="AD434" s="1">
        <v>182</v>
      </c>
      <c r="AE434" s="1">
        <v>422</v>
      </c>
      <c r="AF434" s="1">
        <v>2.3199999999999998</v>
      </c>
      <c r="AG434" s="1">
        <v>45.67</v>
      </c>
      <c r="AH434" s="1">
        <v>45.67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T434" s="262">
        <f t="shared" si="37"/>
        <v>1021</v>
      </c>
      <c r="AU434" s="262">
        <f t="shared" si="37"/>
        <v>2340</v>
      </c>
      <c r="AV434" s="263">
        <f t="shared" si="38"/>
        <v>234000</v>
      </c>
      <c r="AW434" s="263">
        <f t="shared" si="39"/>
        <v>6039</v>
      </c>
      <c r="AX434" s="268">
        <f t="shared" si="40"/>
        <v>38.748137108792847</v>
      </c>
      <c r="AY434" s="264">
        <f t="shared" si="41"/>
        <v>39.1</v>
      </c>
    </row>
    <row r="435" spans="1:51">
      <c r="A435" s="1" t="str">
        <f t="shared" si="36"/>
        <v>11445</v>
      </c>
      <c r="B435" s="1" t="s">
        <v>3435</v>
      </c>
      <c r="C435" s="255">
        <v>90</v>
      </c>
      <c r="D435" s="255">
        <v>90</v>
      </c>
      <c r="E435" s="256">
        <v>4684</v>
      </c>
      <c r="F435" s="256">
        <v>12531</v>
      </c>
      <c r="G435" s="255">
        <v>2.68</v>
      </c>
      <c r="H435" s="255">
        <v>38.15</v>
      </c>
      <c r="I435" s="255">
        <v>38.15</v>
      </c>
      <c r="J435" s="1">
        <v>920</v>
      </c>
      <c r="K435" s="1">
        <v>2582</v>
      </c>
      <c r="L435" s="1">
        <v>2.81</v>
      </c>
      <c r="M435" s="1">
        <v>92.54</v>
      </c>
      <c r="N435" s="1">
        <v>92.54</v>
      </c>
      <c r="O435" s="1">
        <v>839</v>
      </c>
      <c r="P435" s="1">
        <v>2291</v>
      </c>
      <c r="Q435" s="1">
        <v>2.73</v>
      </c>
      <c r="R435" s="1">
        <v>84.85</v>
      </c>
      <c r="S435" s="1">
        <v>84.85</v>
      </c>
      <c r="T435" s="1">
        <v>665</v>
      </c>
      <c r="U435" s="1">
        <v>1971</v>
      </c>
      <c r="V435" s="1">
        <v>2.96</v>
      </c>
      <c r="W435" s="1">
        <v>70.650000000000006</v>
      </c>
      <c r="X435" s="1">
        <v>70.650000000000006</v>
      </c>
      <c r="Y435" s="1">
        <v>914</v>
      </c>
      <c r="Z435" s="1">
        <v>2316</v>
      </c>
      <c r="AA435" s="1">
        <v>2.5299999999999998</v>
      </c>
      <c r="AB435" s="1">
        <v>83.01</v>
      </c>
      <c r="AC435" s="1">
        <v>83.01</v>
      </c>
      <c r="AD435" s="1">
        <v>794</v>
      </c>
      <c r="AE435" s="1">
        <v>2010</v>
      </c>
      <c r="AF435" s="1">
        <v>2.5299999999999998</v>
      </c>
      <c r="AG435" s="1">
        <v>79.760000000000005</v>
      </c>
      <c r="AH435" s="1">
        <v>79.760000000000005</v>
      </c>
      <c r="AI435" s="1">
        <v>552</v>
      </c>
      <c r="AJ435" s="1">
        <v>1361</v>
      </c>
      <c r="AK435" s="1">
        <v>2.4700000000000002</v>
      </c>
      <c r="AL435" s="1">
        <v>48.78</v>
      </c>
      <c r="AM435" s="1">
        <v>48.78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T435" s="262">
        <f t="shared" si="37"/>
        <v>4684</v>
      </c>
      <c r="AU435" s="262">
        <f t="shared" si="37"/>
        <v>12531</v>
      </c>
      <c r="AV435" s="263">
        <f t="shared" si="38"/>
        <v>1253100</v>
      </c>
      <c r="AW435" s="263">
        <f t="shared" si="39"/>
        <v>16470</v>
      </c>
      <c r="AX435" s="268">
        <f t="shared" si="40"/>
        <v>76.083788706739526</v>
      </c>
      <c r="AY435" s="264">
        <f t="shared" si="41"/>
        <v>76.598333333333343</v>
      </c>
    </row>
    <row r="436" spans="1:51">
      <c r="A436" s="1" t="str">
        <f t="shared" si="36"/>
        <v>12275</v>
      </c>
      <c r="B436" s="1" t="s">
        <v>3436</v>
      </c>
      <c r="C436" s="255">
        <v>120</v>
      </c>
      <c r="D436" s="255">
        <v>120</v>
      </c>
      <c r="E436" s="256">
        <v>4956</v>
      </c>
      <c r="F436" s="256">
        <v>15099</v>
      </c>
      <c r="G436" s="255">
        <v>3.05</v>
      </c>
      <c r="H436" s="255">
        <v>34.47</v>
      </c>
      <c r="I436" s="255">
        <v>34.47</v>
      </c>
      <c r="J436" s="1">
        <v>1068</v>
      </c>
      <c r="K436" s="1">
        <v>3294</v>
      </c>
      <c r="L436" s="1">
        <v>3.08</v>
      </c>
      <c r="M436" s="1">
        <v>88.55</v>
      </c>
      <c r="N436" s="1">
        <v>88.55</v>
      </c>
      <c r="O436" s="1">
        <v>899</v>
      </c>
      <c r="P436" s="1">
        <v>2838</v>
      </c>
      <c r="Q436" s="1">
        <v>3.16</v>
      </c>
      <c r="R436" s="1">
        <v>78.83</v>
      </c>
      <c r="S436" s="1">
        <v>78.83</v>
      </c>
      <c r="T436" s="1">
        <v>956</v>
      </c>
      <c r="U436" s="1">
        <v>3085</v>
      </c>
      <c r="V436" s="1">
        <v>3.23</v>
      </c>
      <c r="W436" s="1">
        <v>82.93</v>
      </c>
      <c r="X436" s="1">
        <v>82.93</v>
      </c>
      <c r="Y436" s="1">
        <v>1046</v>
      </c>
      <c r="Z436" s="1">
        <v>3081</v>
      </c>
      <c r="AA436" s="1">
        <v>2.95</v>
      </c>
      <c r="AB436" s="1">
        <v>82.82</v>
      </c>
      <c r="AC436" s="1">
        <v>82.82</v>
      </c>
      <c r="AD436" s="1">
        <v>987</v>
      </c>
      <c r="AE436" s="1">
        <v>2801</v>
      </c>
      <c r="AF436" s="1">
        <v>2.84</v>
      </c>
      <c r="AG436" s="1">
        <v>83.36</v>
      </c>
      <c r="AH436" s="1">
        <v>83.36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T436" s="262">
        <f t="shared" si="37"/>
        <v>4956</v>
      </c>
      <c r="AU436" s="262">
        <f t="shared" si="37"/>
        <v>15099</v>
      </c>
      <c r="AV436" s="263">
        <f t="shared" si="38"/>
        <v>1509900</v>
      </c>
      <c r="AW436" s="263">
        <f t="shared" si="39"/>
        <v>21960</v>
      </c>
      <c r="AX436" s="268">
        <f t="shared" si="40"/>
        <v>68.756830601092901</v>
      </c>
      <c r="AY436" s="264">
        <f t="shared" si="41"/>
        <v>69.415000000000006</v>
      </c>
    </row>
    <row r="437" spans="1:51">
      <c r="A437" s="1" t="str">
        <f t="shared" si="36"/>
        <v>14132</v>
      </c>
      <c r="B437" s="1" t="s">
        <v>3437</v>
      </c>
      <c r="C437" s="255">
        <v>30</v>
      </c>
      <c r="D437" s="255">
        <v>30</v>
      </c>
      <c r="E437" s="256">
        <v>1754</v>
      </c>
      <c r="F437" s="256">
        <v>4081</v>
      </c>
      <c r="G437" s="255">
        <v>2.33</v>
      </c>
      <c r="H437" s="255">
        <v>37.270000000000003</v>
      </c>
      <c r="I437" s="255">
        <v>37.270000000000003</v>
      </c>
      <c r="J437" s="1">
        <v>319</v>
      </c>
      <c r="K437" s="1">
        <v>776</v>
      </c>
      <c r="L437" s="1">
        <v>2.4300000000000002</v>
      </c>
      <c r="M437" s="1">
        <v>83.44</v>
      </c>
      <c r="N437" s="1">
        <v>83.44</v>
      </c>
      <c r="O437" s="1">
        <v>334</v>
      </c>
      <c r="P437" s="1">
        <v>834</v>
      </c>
      <c r="Q437" s="1">
        <v>2.5</v>
      </c>
      <c r="R437" s="1">
        <v>92.67</v>
      </c>
      <c r="S437" s="1">
        <v>92.67</v>
      </c>
      <c r="T437" s="1">
        <v>254</v>
      </c>
      <c r="U437" s="1">
        <v>570</v>
      </c>
      <c r="V437" s="1">
        <v>2.2400000000000002</v>
      </c>
      <c r="W437" s="1">
        <v>61.29</v>
      </c>
      <c r="X437" s="1">
        <v>61.29</v>
      </c>
      <c r="Y437" s="1">
        <v>296</v>
      </c>
      <c r="Z437" s="1">
        <v>666</v>
      </c>
      <c r="AA437" s="1">
        <v>2.25</v>
      </c>
      <c r="AB437" s="1">
        <v>71.61</v>
      </c>
      <c r="AC437" s="1">
        <v>71.61</v>
      </c>
      <c r="AD437" s="1">
        <v>260</v>
      </c>
      <c r="AE437" s="1">
        <v>542</v>
      </c>
      <c r="AF437" s="1">
        <v>2.08</v>
      </c>
      <c r="AG437" s="1">
        <v>64.52</v>
      </c>
      <c r="AH437" s="1">
        <v>64.52</v>
      </c>
      <c r="AI437" s="1">
        <v>291</v>
      </c>
      <c r="AJ437" s="1">
        <v>693</v>
      </c>
      <c r="AK437" s="1">
        <v>2.38</v>
      </c>
      <c r="AL437" s="1">
        <v>74.52</v>
      </c>
      <c r="AM437" s="1">
        <v>74.52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T437" s="262">
        <f t="shared" si="37"/>
        <v>1754</v>
      </c>
      <c r="AU437" s="262">
        <f t="shared" si="37"/>
        <v>4081</v>
      </c>
      <c r="AV437" s="263">
        <f t="shared" si="38"/>
        <v>408100</v>
      </c>
      <c r="AW437" s="263">
        <f t="shared" si="39"/>
        <v>5490</v>
      </c>
      <c r="AX437" s="268">
        <f t="shared" si="40"/>
        <v>74.335154826958103</v>
      </c>
      <c r="AY437" s="264">
        <f t="shared" si="41"/>
        <v>74.674999999999997</v>
      </c>
    </row>
    <row r="438" spans="1:51">
      <c r="A438" s="1" t="str">
        <f t="shared" si="36"/>
        <v>77649</v>
      </c>
      <c r="B438" s="1" t="s">
        <v>3438</v>
      </c>
      <c r="C438" s="255">
        <v>0</v>
      </c>
      <c r="D438" s="255">
        <v>0</v>
      </c>
      <c r="E438" s="256">
        <v>0</v>
      </c>
      <c r="F438" s="256">
        <v>0</v>
      </c>
      <c r="G438" s="255">
        <v>0</v>
      </c>
      <c r="H438" s="255">
        <v>0</v>
      </c>
      <c r="I438" s="255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T438" s="262">
        <f t="shared" si="37"/>
        <v>0</v>
      </c>
      <c r="AU438" s="262">
        <f t="shared" si="37"/>
        <v>0</v>
      </c>
      <c r="AV438" s="263">
        <f t="shared" si="38"/>
        <v>0</v>
      </c>
      <c r="AW438" s="263">
        <f t="shared" si="39"/>
        <v>0</v>
      </c>
      <c r="AX438" s="268" t="e">
        <f t="shared" si="40"/>
        <v>#DIV/0!</v>
      </c>
      <c r="AY438" s="264">
        <f t="shared" si="41"/>
        <v>0</v>
      </c>
    </row>
    <row r="439" spans="1:51">
      <c r="A439" s="1" t="str">
        <f t="shared" si="36"/>
        <v>77650</v>
      </c>
      <c r="B439" s="1" t="s">
        <v>3439</v>
      </c>
      <c r="C439" s="255">
        <v>0</v>
      </c>
      <c r="D439" s="255">
        <v>0</v>
      </c>
      <c r="E439" s="256">
        <v>0</v>
      </c>
      <c r="F439" s="256">
        <v>0</v>
      </c>
      <c r="G439" s="255">
        <v>0</v>
      </c>
      <c r="H439" s="255">
        <v>0</v>
      </c>
      <c r="I439" s="255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T439" s="262">
        <f t="shared" si="37"/>
        <v>0</v>
      </c>
      <c r="AU439" s="262">
        <f t="shared" si="37"/>
        <v>0</v>
      </c>
      <c r="AV439" s="263">
        <f t="shared" si="38"/>
        <v>0</v>
      </c>
      <c r="AW439" s="263">
        <f t="shared" si="39"/>
        <v>0</v>
      </c>
      <c r="AX439" s="268" t="e">
        <f t="shared" si="40"/>
        <v>#DIV/0!</v>
      </c>
      <c r="AY439" s="264">
        <f t="shared" si="41"/>
        <v>0</v>
      </c>
    </row>
    <row r="440" spans="1:51">
      <c r="A440" s="1" t="str">
        <f t="shared" si="36"/>
        <v>77651</v>
      </c>
      <c r="B440" s="1" t="s">
        <v>3440</v>
      </c>
      <c r="C440" s="255">
        <v>0</v>
      </c>
      <c r="D440" s="255">
        <v>0</v>
      </c>
      <c r="E440" s="256">
        <v>0</v>
      </c>
      <c r="F440" s="256">
        <v>0</v>
      </c>
      <c r="G440" s="255">
        <v>0</v>
      </c>
      <c r="H440" s="255">
        <v>0</v>
      </c>
      <c r="I440" s="255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T440" s="262">
        <f t="shared" si="37"/>
        <v>0</v>
      </c>
      <c r="AU440" s="262">
        <f t="shared" si="37"/>
        <v>0</v>
      </c>
      <c r="AV440" s="263">
        <f t="shared" si="38"/>
        <v>0</v>
      </c>
      <c r="AW440" s="263">
        <f t="shared" si="39"/>
        <v>0</v>
      </c>
      <c r="AX440" s="268" t="e">
        <f t="shared" si="40"/>
        <v>#DIV/0!</v>
      </c>
      <c r="AY440" s="264">
        <f t="shared" si="41"/>
        <v>0</v>
      </c>
    </row>
    <row r="441" spans="1:51">
      <c r="A441" s="1" t="str">
        <f t="shared" si="36"/>
        <v>77652</v>
      </c>
      <c r="B441" s="1" t="s">
        <v>3441</v>
      </c>
      <c r="C441" s="255">
        <v>0</v>
      </c>
      <c r="D441" s="255">
        <v>0</v>
      </c>
      <c r="E441" s="256">
        <v>0</v>
      </c>
      <c r="F441" s="256">
        <v>0</v>
      </c>
      <c r="G441" s="255">
        <v>0</v>
      </c>
      <c r="H441" s="255">
        <v>0</v>
      </c>
      <c r="I441" s="255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T441" s="262">
        <f t="shared" si="37"/>
        <v>0</v>
      </c>
      <c r="AU441" s="262">
        <f t="shared" si="37"/>
        <v>0</v>
      </c>
      <c r="AV441" s="263">
        <f t="shared" si="38"/>
        <v>0</v>
      </c>
      <c r="AW441" s="263">
        <f t="shared" si="39"/>
        <v>0</v>
      </c>
      <c r="AX441" s="268" t="e">
        <f t="shared" si="40"/>
        <v>#DIV/0!</v>
      </c>
      <c r="AY441" s="264">
        <f t="shared" si="41"/>
        <v>0</v>
      </c>
    </row>
    <row r="442" spans="1:51">
      <c r="A442" s="1" t="str">
        <f t="shared" si="36"/>
        <v>10707</v>
      </c>
      <c r="B442" s="1" t="s">
        <v>3442</v>
      </c>
      <c r="C442" s="255">
        <v>580</v>
      </c>
      <c r="D442" s="255">
        <v>580</v>
      </c>
      <c r="E442" s="256">
        <v>23728</v>
      </c>
      <c r="F442" s="256">
        <v>91444</v>
      </c>
      <c r="G442" s="255">
        <v>3.85</v>
      </c>
      <c r="H442" s="255">
        <v>43.2</v>
      </c>
      <c r="I442" s="255">
        <v>43.2</v>
      </c>
      <c r="J442" s="1">
        <v>4455</v>
      </c>
      <c r="K442" s="1">
        <v>17246</v>
      </c>
      <c r="L442" s="1">
        <v>3.87</v>
      </c>
      <c r="M442" s="1">
        <v>95.92</v>
      </c>
      <c r="N442" s="1">
        <v>95.92</v>
      </c>
      <c r="O442" s="1">
        <v>4216</v>
      </c>
      <c r="P442" s="1">
        <v>16326</v>
      </c>
      <c r="Q442" s="1">
        <v>3.87</v>
      </c>
      <c r="R442" s="1">
        <v>93.83</v>
      </c>
      <c r="S442" s="1">
        <v>93.83</v>
      </c>
      <c r="T442" s="1">
        <v>3916</v>
      </c>
      <c r="U442" s="1">
        <v>15096</v>
      </c>
      <c r="V442" s="1">
        <v>3.85</v>
      </c>
      <c r="W442" s="1">
        <v>83.96</v>
      </c>
      <c r="X442" s="1">
        <v>83.96</v>
      </c>
      <c r="Y442" s="1">
        <v>4110</v>
      </c>
      <c r="Z442" s="1">
        <v>15149</v>
      </c>
      <c r="AA442" s="1">
        <v>3.69</v>
      </c>
      <c r="AB442" s="1">
        <v>84.25</v>
      </c>
      <c r="AC442" s="1">
        <v>84.25</v>
      </c>
      <c r="AD442" s="1">
        <v>3571</v>
      </c>
      <c r="AE442" s="1">
        <v>14060</v>
      </c>
      <c r="AF442" s="1">
        <v>3.94</v>
      </c>
      <c r="AG442" s="1">
        <v>86.58</v>
      </c>
      <c r="AH442" s="1">
        <v>86.58</v>
      </c>
      <c r="AI442" s="1">
        <v>3460</v>
      </c>
      <c r="AJ442" s="1">
        <v>13567</v>
      </c>
      <c r="AK442" s="1">
        <v>3.92</v>
      </c>
      <c r="AL442" s="1">
        <v>75.459999999999994</v>
      </c>
      <c r="AM442" s="1">
        <v>75.459999999999994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T442" s="262">
        <f t="shared" si="37"/>
        <v>23728</v>
      </c>
      <c r="AU442" s="262">
        <f t="shared" si="37"/>
        <v>91444</v>
      </c>
      <c r="AV442" s="263">
        <f t="shared" si="38"/>
        <v>9144400</v>
      </c>
      <c r="AW442" s="263">
        <f t="shared" si="39"/>
        <v>106140</v>
      </c>
      <c r="AX442" s="268">
        <f t="shared" si="40"/>
        <v>86.154136046730727</v>
      </c>
      <c r="AY442" s="264">
        <f t="shared" si="41"/>
        <v>86.666666666666671</v>
      </c>
    </row>
    <row r="443" spans="1:51">
      <c r="A443" s="1" t="str">
        <f t="shared" si="36"/>
        <v>11051</v>
      </c>
      <c r="B443" s="1" t="s">
        <v>3443</v>
      </c>
      <c r="C443" s="255">
        <v>30</v>
      </c>
      <c r="D443" s="255">
        <v>30</v>
      </c>
      <c r="E443" s="256">
        <v>1089</v>
      </c>
      <c r="F443" s="256">
        <v>2999</v>
      </c>
      <c r="G443" s="255">
        <v>2.75</v>
      </c>
      <c r="H443" s="255">
        <v>27.39</v>
      </c>
      <c r="I443" s="255">
        <v>27.39</v>
      </c>
      <c r="J443" s="1">
        <v>178</v>
      </c>
      <c r="K443" s="1">
        <v>471</v>
      </c>
      <c r="L443" s="1">
        <v>2.65</v>
      </c>
      <c r="M443" s="1">
        <v>50.65</v>
      </c>
      <c r="N443" s="1">
        <v>50.65</v>
      </c>
      <c r="O443" s="1">
        <v>158</v>
      </c>
      <c r="P443" s="1">
        <v>424</v>
      </c>
      <c r="Q443" s="1">
        <v>2.68</v>
      </c>
      <c r="R443" s="1">
        <v>47.11</v>
      </c>
      <c r="S443" s="1">
        <v>47.11</v>
      </c>
      <c r="T443" s="1">
        <v>171</v>
      </c>
      <c r="U443" s="1">
        <v>473</v>
      </c>
      <c r="V443" s="1">
        <v>2.77</v>
      </c>
      <c r="W443" s="1">
        <v>50.86</v>
      </c>
      <c r="X443" s="1">
        <v>50.86</v>
      </c>
      <c r="Y443" s="1">
        <v>210</v>
      </c>
      <c r="Z443" s="1">
        <v>515</v>
      </c>
      <c r="AA443" s="1">
        <v>2.4500000000000002</v>
      </c>
      <c r="AB443" s="1">
        <v>55.38</v>
      </c>
      <c r="AC443" s="1">
        <v>55.38</v>
      </c>
      <c r="AD443" s="1">
        <v>179</v>
      </c>
      <c r="AE443" s="1">
        <v>518</v>
      </c>
      <c r="AF443" s="1">
        <v>2.89</v>
      </c>
      <c r="AG443" s="1">
        <v>61.67</v>
      </c>
      <c r="AH443" s="1">
        <v>61.67</v>
      </c>
      <c r="AI443" s="1">
        <v>193</v>
      </c>
      <c r="AJ443" s="1">
        <v>598</v>
      </c>
      <c r="AK443" s="1">
        <v>3.1</v>
      </c>
      <c r="AL443" s="1">
        <v>64.3</v>
      </c>
      <c r="AM443" s="1">
        <v>64.3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T443" s="262">
        <f t="shared" si="37"/>
        <v>1089</v>
      </c>
      <c r="AU443" s="262">
        <f t="shared" si="37"/>
        <v>2999</v>
      </c>
      <c r="AV443" s="263">
        <f t="shared" si="38"/>
        <v>299900</v>
      </c>
      <c r="AW443" s="263">
        <f t="shared" si="39"/>
        <v>5490</v>
      </c>
      <c r="AX443" s="268">
        <f t="shared" si="40"/>
        <v>54.626593806921676</v>
      </c>
      <c r="AY443" s="264">
        <f t="shared" si="41"/>
        <v>54.995000000000005</v>
      </c>
    </row>
    <row r="444" spans="1:51">
      <c r="A444" s="1" t="str">
        <f t="shared" si="36"/>
        <v>11052</v>
      </c>
      <c r="B444" s="1" t="s">
        <v>3444</v>
      </c>
      <c r="C444" s="255">
        <v>128</v>
      </c>
      <c r="D444" s="255">
        <v>128</v>
      </c>
      <c r="E444" s="256">
        <v>4956</v>
      </c>
      <c r="F444" s="256">
        <v>16964</v>
      </c>
      <c r="G444" s="255">
        <v>3.42</v>
      </c>
      <c r="H444" s="255">
        <v>36.31</v>
      </c>
      <c r="I444" s="255">
        <v>36.31</v>
      </c>
      <c r="J444" s="1">
        <v>917</v>
      </c>
      <c r="K444" s="1">
        <v>3209</v>
      </c>
      <c r="L444" s="1">
        <v>3.5</v>
      </c>
      <c r="M444" s="1">
        <v>80.87</v>
      </c>
      <c r="N444" s="1">
        <v>80.87</v>
      </c>
      <c r="O444" s="1">
        <v>724</v>
      </c>
      <c r="P444" s="1">
        <v>2399</v>
      </c>
      <c r="Q444" s="1">
        <v>3.31</v>
      </c>
      <c r="R444" s="1">
        <v>62.47</v>
      </c>
      <c r="S444" s="1">
        <v>62.47</v>
      </c>
      <c r="T444" s="1">
        <v>757</v>
      </c>
      <c r="U444" s="1">
        <v>2604</v>
      </c>
      <c r="V444" s="1">
        <v>3.44</v>
      </c>
      <c r="W444" s="1">
        <v>65.63</v>
      </c>
      <c r="X444" s="1">
        <v>65.63</v>
      </c>
      <c r="Y444" s="1">
        <v>858</v>
      </c>
      <c r="Z444" s="1">
        <v>2887</v>
      </c>
      <c r="AA444" s="1">
        <v>3.36</v>
      </c>
      <c r="AB444" s="1">
        <v>72.760000000000005</v>
      </c>
      <c r="AC444" s="1">
        <v>72.760000000000005</v>
      </c>
      <c r="AD444" s="1">
        <v>782</v>
      </c>
      <c r="AE444" s="1">
        <v>2607</v>
      </c>
      <c r="AF444" s="1">
        <v>3.33</v>
      </c>
      <c r="AG444" s="1">
        <v>72.739999999999995</v>
      </c>
      <c r="AH444" s="1">
        <v>72.739999999999995</v>
      </c>
      <c r="AI444" s="1">
        <v>809</v>
      </c>
      <c r="AJ444" s="1">
        <v>2802</v>
      </c>
      <c r="AK444" s="1">
        <v>3.46</v>
      </c>
      <c r="AL444" s="1">
        <v>70.61</v>
      </c>
      <c r="AM444" s="1">
        <v>70.61</v>
      </c>
      <c r="AN444" s="1">
        <v>109</v>
      </c>
      <c r="AO444" s="1">
        <v>456</v>
      </c>
      <c r="AP444" s="1">
        <v>4.18</v>
      </c>
      <c r="AQ444" s="1">
        <v>11.88</v>
      </c>
      <c r="AR444" s="1">
        <v>11.88</v>
      </c>
      <c r="AT444" s="262">
        <f t="shared" si="37"/>
        <v>4847</v>
      </c>
      <c r="AU444" s="262">
        <f t="shared" si="37"/>
        <v>16508</v>
      </c>
      <c r="AV444" s="263">
        <f t="shared" si="38"/>
        <v>1650800</v>
      </c>
      <c r="AW444" s="263">
        <f t="shared" si="39"/>
        <v>23424</v>
      </c>
      <c r="AX444" s="268">
        <f t="shared" si="40"/>
        <v>70.474726775956285</v>
      </c>
      <c r="AY444" s="264">
        <f t="shared" si="41"/>
        <v>70.846666666666678</v>
      </c>
    </row>
    <row r="445" spans="1:51">
      <c r="A445" s="1" t="str">
        <f t="shared" si="36"/>
        <v>11053</v>
      </c>
      <c r="B445" s="1" t="s">
        <v>3445</v>
      </c>
      <c r="C445" s="255">
        <v>60</v>
      </c>
      <c r="D445" s="255">
        <v>60</v>
      </c>
      <c r="E445" s="256">
        <v>2577</v>
      </c>
      <c r="F445" s="256">
        <v>6044</v>
      </c>
      <c r="G445" s="255">
        <v>2.35</v>
      </c>
      <c r="H445" s="255">
        <v>27.6</v>
      </c>
      <c r="I445" s="255">
        <v>27.6</v>
      </c>
      <c r="J445" s="1">
        <v>421</v>
      </c>
      <c r="K445" s="1">
        <v>1027</v>
      </c>
      <c r="L445" s="1">
        <v>2.44</v>
      </c>
      <c r="M445" s="1">
        <v>55.22</v>
      </c>
      <c r="N445" s="1">
        <v>55.22</v>
      </c>
      <c r="O445" s="1">
        <v>349</v>
      </c>
      <c r="P445" s="1">
        <v>883</v>
      </c>
      <c r="Q445" s="1">
        <v>2.5299999999999998</v>
      </c>
      <c r="R445" s="1">
        <v>49.06</v>
      </c>
      <c r="S445" s="1">
        <v>49.06</v>
      </c>
      <c r="T445" s="1">
        <v>415</v>
      </c>
      <c r="U445" s="1">
        <v>919</v>
      </c>
      <c r="V445" s="1">
        <v>2.21</v>
      </c>
      <c r="W445" s="1">
        <v>49.41</v>
      </c>
      <c r="X445" s="1">
        <v>49.41</v>
      </c>
      <c r="Y445" s="1">
        <v>484</v>
      </c>
      <c r="Z445" s="1">
        <v>1054</v>
      </c>
      <c r="AA445" s="1">
        <v>2.1800000000000002</v>
      </c>
      <c r="AB445" s="1">
        <v>56.67</v>
      </c>
      <c r="AC445" s="1">
        <v>56.67</v>
      </c>
      <c r="AD445" s="1">
        <v>424</v>
      </c>
      <c r="AE445" s="1">
        <v>973</v>
      </c>
      <c r="AF445" s="1">
        <v>2.29</v>
      </c>
      <c r="AG445" s="1">
        <v>57.92</v>
      </c>
      <c r="AH445" s="1">
        <v>57.92</v>
      </c>
      <c r="AI445" s="1">
        <v>380</v>
      </c>
      <c r="AJ445" s="1">
        <v>963</v>
      </c>
      <c r="AK445" s="1">
        <v>2.5299999999999998</v>
      </c>
      <c r="AL445" s="1">
        <v>51.77</v>
      </c>
      <c r="AM445" s="1">
        <v>51.77</v>
      </c>
      <c r="AN445" s="1">
        <v>104</v>
      </c>
      <c r="AO445" s="1">
        <v>225</v>
      </c>
      <c r="AP445" s="1">
        <v>2.16</v>
      </c>
      <c r="AQ445" s="1">
        <v>12.5</v>
      </c>
      <c r="AR445" s="1">
        <v>12.5</v>
      </c>
      <c r="AT445" s="262">
        <f t="shared" si="37"/>
        <v>2473</v>
      </c>
      <c r="AU445" s="262">
        <f t="shared" si="37"/>
        <v>5819</v>
      </c>
      <c r="AV445" s="263">
        <f t="shared" si="38"/>
        <v>581900</v>
      </c>
      <c r="AW445" s="263">
        <f t="shared" si="39"/>
        <v>10980</v>
      </c>
      <c r="AX445" s="268">
        <f t="shared" si="40"/>
        <v>52.996357012750458</v>
      </c>
      <c r="AY445" s="264">
        <f t="shared" si="41"/>
        <v>53.341666666666669</v>
      </c>
    </row>
    <row r="446" spans="1:51">
      <c r="A446" s="1" t="str">
        <f t="shared" si="36"/>
        <v>11054</v>
      </c>
      <c r="B446" s="1" t="s">
        <v>3446</v>
      </c>
      <c r="C446" s="255">
        <v>52</v>
      </c>
      <c r="D446" s="255">
        <v>52</v>
      </c>
      <c r="E446" s="256">
        <v>2970</v>
      </c>
      <c r="F446" s="256">
        <v>12477</v>
      </c>
      <c r="G446" s="255">
        <v>4.2</v>
      </c>
      <c r="H446" s="255">
        <v>65.739999999999995</v>
      </c>
      <c r="I446" s="255">
        <v>65.739999999999995</v>
      </c>
      <c r="J446" s="1">
        <v>522</v>
      </c>
      <c r="K446" s="1">
        <v>3374</v>
      </c>
      <c r="L446" s="1">
        <v>6.46</v>
      </c>
      <c r="M446" s="1">
        <v>209.31</v>
      </c>
      <c r="N446" s="1">
        <v>209.31</v>
      </c>
      <c r="O446" s="1">
        <v>504</v>
      </c>
      <c r="P446" s="1">
        <v>3587</v>
      </c>
      <c r="Q446" s="1">
        <v>7.12</v>
      </c>
      <c r="R446" s="1">
        <v>229.94</v>
      </c>
      <c r="S446" s="1">
        <v>229.94</v>
      </c>
      <c r="T446" s="1">
        <v>502</v>
      </c>
      <c r="U446" s="1">
        <v>1359</v>
      </c>
      <c r="V446" s="1">
        <v>2.71</v>
      </c>
      <c r="W446" s="1">
        <v>84.31</v>
      </c>
      <c r="X446" s="1">
        <v>84.31</v>
      </c>
      <c r="Y446" s="1">
        <v>477</v>
      </c>
      <c r="Z446" s="1">
        <v>1354</v>
      </c>
      <c r="AA446" s="1">
        <v>2.84</v>
      </c>
      <c r="AB446" s="1">
        <v>84</v>
      </c>
      <c r="AC446" s="1">
        <v>84</v>
      </c>
      <c r="AD446" s="1">
        <v>475</v>
      </c>
      <c r="AE446" s="1">
        <v>1341</v>
      </c>
      <c r="AF446" s="1">
        <v>2.82</v>
      </c>
      <c r="AG446" s="1">
        <v>92.1</v>
      </c>
      <c r="AH446" s="1">
        <v>92.1</v>
      </c>
      <c r="AI446" s="1">
        <v>490</v>
      </c>
      <c r="AJ446" s="1">
        <v>1462</v>
      </c>
      <c r="AK446" s="1">
        <v>2.98</v>
      </c>
      <c r="AL446" s="1">
        <v>90.69</v>
      </c>
      <c r="AM446" s="1">
        <v>90.69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T446" s="262">
        <f t="shared" si="37"/>
        <v>2970</v>
      </c>
      <c r="AU446" s="262">
        <f t="shared" si="37"/>
        <v>12477</v>
      </c>
      <c r="AV446" s="263">
        <f t="shared" si="38"/>
        <v>1247700</v>
      </c>
      <c r="AW446" s="263">
        <f t="shared" si="39"/>
        <v>9516</v>
      </c>
      <c r="AX446" s="268">
        <f t="shared" si="40"/>
        <v>131.11601513240856</v>
      </c>
      <c r="AY446" s="264">
        <f t="shared" si="41"/>
        <v>131.72499999999999</v>
      </c>
    </row>
    <row r="447" spans="1:51">
      <c r="A447" s="1" t="str">
        <f t="shared" si="36"/>
        <v>11055</v>
      </c>
      <c r="B447" s="1" t="s">
        <v>3447</v>
      </c>
      <c r="C447" s="255">
        <v>148</v>
      </c>
      <c r="D447" s="255">
        <v>148</v>
      </c>
      <c r="E447" s="256">
        <v>5556</v>
      </c>
      <c r="F447" s="256">
        <v>15964</v>
      </c>
      <c r="G447" s="255">
        <v>2.87</v>
      </c>
      <c r="H447" s="255">
        <v>29.55</v>
      </c>
      <c r="I447" s="255">
        <v>29.55</v>
      </c>
      <c r="J447" s="1">
        <v>1307</v>
      </c>
      <c r="K447" s="1">
        <v>3831</v>
      </c>
      <c r="L447" s="1">
        <v>2.93</v>
      </c>
      <c r="M447" s="1">
        <v>83.5</v>
      </c>
      <c r="N447" s="1">
        <v>83.5</v>
      </c>
      <c r="O447" s="1">
        <v>1110</v>
      </c>
      <c r="P447" s="1">
        <v>3225</v>
      </c>
      <c r="Q447" s="1">
        <v>2.91</v>
      </c>
      <c r="R447" s="1">
        <v>72.64</v>
      </c>
      <c r="S447" s="1">
        <v>72.64</v>
      </c>
      <c r="T447" s="1">
        <v>999</v>
      </c>
      <c r="U447" s="1">
        <v>2893</v>
      </c>
      <c r="V447" s="1">
        <v>2.9</v>
      </c>
      <c r="W447" s="1">
        <v>63.06</v>
      </c>
      <c r="X447" s="1">
        <v>63.06</v>
      </c>
      <c r="Y447" s="1">
        <v>1208</v>
      </c>
      <c r="Z447" s="1">
        <v>3307</v>
      </c>
      <c r="AA447" s="1">
        <v>2.74</v>
      </c>
      <c r="AB447" s="1">
        <v>72.08</v>
      </c>
      <c r="AC447" s="1">
        <v>72.08</v>
      </c>
      <c r="AD447" s="1">
        <v>932</v>
      </c>
      <c r="AE447" s="1">
        <v>2708</v>
      </c>
      <c r="AF447" s="1">
        <v>2.91</v>
      </c>
      <c r="AG447" s="1">
        <v>65.349999999999994</v>
      </c>
      <c r="AH447" s="1">
        <v>65.349999999999994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T447" s="262">
        <f t="shared" si="37"/>
        <v>5556</v>
      </c>
      <c r="AU447" s="262">
        <f t="shared" si="37"/>
        <v>15964</v>
      </c>
      <c r="AV447" s="263">
        <f t="shared" si="38"/>
        <v>1596400</v>
      </c>
      <c r="AW447" s="263">
        <f t="shared" si="39"/>
        <v>27084</v>
      </c>
      <c r="AX447" s="268">
        <f t="shared" si="40"/>
        <v>58.942549106483533</v>
      </c>
      <c r="AY447" s="264">
        <f t="shared" si="41"/>
        <v>59.438333333333333</v>
      </c>
    </row>
    <row r="448" spans="1:51">
      <c r="A448" s="1" t="str">
        <f t="shared" si="36"/>
        <v>11056</v>
      </c>
      <c r="B448" s="1" t="s">
        <v>3448</v>
      </c>
      <c r="C448" s="255">
        <v>38</v>
      </c>
      <c r="D448" s="255">
        <v>38</v>
      </c>
      <c r="E448" s="256">
        <v>2222</v>
      </c>
      <c r="F448" s="256">
        <v>5675</v>
      </c>
      <c r="G448" s="255">
        <v>2.5499999999999998</v>
      </c>
      <c r="H448" s="255">
        <v>40.92</v>
      </c>
      <c r="I448" s="255">
        <v>40.92</v>
      </c>
      <c r="J448" s="1">
        <v>397</v>
      </c>
      <c r="K448" s="1">
        <v>1033</v>
      </c>
      <c r="L448" s="1">
        <v>2.6</v>
      </c>
      <c r="M448" s="1">
        <v>87.69</v>
      </c>
      <c r="N448" s="1">
        <v>87.69</v>
      </c>
      <c r="O448" s="1">
        <v>355</v>
      </c>
      <c r="P448" s="1">
        <v>938</v>
      </c>
      <c r="Q448" s="1">
        <v>2.64</v>
      </c>
      <c r="R448" s="1">
        <v>82.28</v>
      </c>
      <c r="S448" s="1">
        <v>82.28</v>
      </c>
      <c r="T448" s="1">
        <v>365</v>
      </c>
      <c r="U448" s="1">
        <v>967</v>
      </c>
      <c r="V448" s="1">
        <v>2.65</v>
      </c>
      <c r="W448" s="1">
        <v>82.09</v>
      </c>
      <c r="X448" s="1">
        <v>82.09</v>
      </c>
      <c r="Y448" s="1">
        <v>406</v>
      </c>
      <c r="Z448" s="1">
        <v>992</v>
      </c>
      <c r="AA448" s="1">
        <v>2.44</v>
      </c>
      <c r="AB448" s="1">
        <v>84.21</v>
      </c>
      <c r="AC448" s="1">
        <v>84.21</v>
      </c>
      <c r="AD448" s="1">
        <v>341</v>
      </c>
      <c r="AE448" s="1">
        <v>822</v>
      </c>
      <c r="AF448" s="1">
        <v>2.41</v>
      </c>
      <c r="AG448" s="1">
        <v>77.260000000000005</v>
      </c>
      <c r="AH448" s="1">
        <v>77.260000000000005</v>
      </c>
      <c r="AI448" s="1">
        <v>358</v>
      </c>
      <c r="AJ448" s="1">
        <v>923</v>
      </c>
      <c r="AK448" s="1">
        <v>2.58</v>
      </c>
      <c r="AL448" s="1">
        <v>78.349999999999994</v>
      </c>
      <c r="AM448" s="1">
        <v>78.349999999999994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T448" s="262">
        <f t="shared" si="37"/>
        <v>2222</v>
      </c>
      <c r="AU448" s="262">
        <f t="shared" si="37"/>
        <v>5675</v>
      </c>
      <c r="AV448" s="263">
        <f t="shared" si="38"/>
        <v>567500</v>
      </c>
      <c r="AW448" s="263">
        <f t="shared" si="39"/>
        <v>6954</v>
      </c>
      <c r="AX448" s="268">
        <f t="shared" si="40"/>
        <v>81.607707794075353</v>
      </c>
      <c r="AY448" s="264">
        <f t="shared" si="41"/>
        <v>81.98</v>
      </c>
    </row>
    <row r="449" spans="1:51">
      <c r="A449" s="1" t="str">
        <f t="shared" si="36"/>
        <v>11057</v>
      </c>
      <c r="B449" s="1" t="s">
        <v>3449</v>
      </c>
      <c r="C449" s="255">
        <v>96</v>
      </c>
      <c r="D449" s="255">
        <v>96</v>
      </c>
      <c r="E449" s="256">
        <v>4486</v>
      </c>
      <c r="F449" s="256">
        <v>14994</v>
      </c>
      <c r="G449" s="255">
        <v>3.34</v>
      </c>
      <c r="H449" s="255">
        <v>42.79</v>
      </c>
      <c r="I449" s="255">
        <v>42.79</v>
      </c>
      <c r="J449" s="1">
        <v>816</v>
      </c>
      <c r="K449" s="1">
        <v>2714</v>
      </c>
      <c r="L449" s="1">
        <v>3.33</v>
      </c>
      <c r="M449" s="1">
        <v>91.2</v>
      </c>
      <c r="N449" s="1">
        <v>91.2</v>
      </c>
      <c r="O449" s="1">
        <v>664</v>
      </c>
      <c r="P449" s="1">
        <v>2285</v>
      </c>
      <c r="Q449" s="1">
        <v>3.44</v>
      </c>
      <c r="R449" s="1">
        <v>79.34</v>
      </c>
      <c r="S449" s="1">
        <v>79.34</v>
      </c>
      <c r="T449" s="1">
        <v>674</v>
      </c>
      <c r="U449" s="1">
        <v>1995</v>
      </c>
      <c r="V449" s="1">
        <v>2.96</v>
      </c>
      <c r="W449" s="1">
        <v>67.040000000000006</v>
      </c>
      <c r="X449" s="1">
        <v>67.040000000000006</v>
      </c>
      <c r="Y449" s="1">
        <v>727</v>
      </c>
      <c r="Z449" s="1">
        <v>2626</v>
      </c>
      <c r="AA449" s="1">
        <v>3.61</v>
      </c>
      <c r="AB449" s="1">
        <v>88.24</v>
      </c>
      <c r="AC449" s="1">
        <v>88.24</v>
      </c>
      <c r="AD449" s="1">
        <v>684</v>
      </c>
      <c r="AE449" s="1">
        <v>2322</v>
      </c>
      <c r="AF449" s="1">
        <v>3.39</v>
      </c>
      <c r="AG449" s="1">
        <v>86.38</v>
      </c>
      <c r="AH449" s="1">
        <v>86.38</v>
      </c>
      <c r="AI449" s="1">
        <v>688</v>
      </c>
      <c r="AJ449" s="1">
        <v>2289</v>
      </c>
      <c r="AK449" s="1">
        <v>3.33</v>
      </c>
      <c r="AL449" s="1">
        <v>76.92</v>
      </c>
      <c r="AM449" s="1">
        <v>76.92</v>
      </c>
      <c r="AN449" s="1">
        <v>233</v>
      </c>
      <c r="AO449" s="1">
        <v>763</v>
      </c>
      <c r="AP449" s="1">
        <v>3.27</v>
      </c>
      <c r="AQ449" s="1">
        <v>26.49</v>
      </c>
      <c r="AR449" s="1">
        <v>26.49</v>
      </c>
      <c r="AT449" s="262">
        <f t="shared" si="37"/>
        <v>4253</v>
      </c>
      <c r="AU449" s="262">
        <f t="shared" si="37"/>
        <v>14231</v>
      </c>
      <c r="AV449" s="263">
        <f t="shared" si="38"/>
        <v>1423100</v>
      </c>
      <c r="AW449" s="263">
        <f t="shared" si="39"/>
        <v>17568</v>
      </c>
      <c r="AX449" s="268">
        <f t="shared" si="40"/>
        <v>81.005236794171225</v>
      </c>
      <c r="AY449" s="264">
        <f t="shared" si="41"/>
        <v>81.52000000000001</v>
      </c>
    </row>
    <row r="450" spans="1:51">
      <c r="A450" s="1" t="str">
        <f t="shared" si="36"/>
        <v>11058</v>
      </c>
      <c r="B450" s="1" t="s">
        <v>3450</v>
      </c>
      <c r="C450" s="255">
        <v>153</v>
      </c>
      <c r="D450" s="255">
        <v>153</v>
      </c>
      <c r="E450" s="256">
        <v>4891</v>
      </c>
      <c r="F450" s="256">
        <v>15998</v>
      </c>
      <c r="G450" s="255">
        <v>3.27</v>
      </c>
      <c r="H450" s="255">
        <v>28.65</v>
      </c>
      <c r="I450" s="255">
        <v>28.65</v>
      </c>
      <c r="J450" s="1">
        <v>1153</v>
      </c>
      <c r="K450" s="1">
        <v>3652</v>
      </c>
      <c r="L450" s="1">
        <v>3.17</v>
      </c>
      <c r="M450" s="1">
        <v>77</v>
      </c>
      <c r="N450" s="1">
        <v>77</v>
      </c>
      <c r="O450" s="1">
        <v>44</v>
      </c>
      <c r="P450" s="1">
        <v>134</v>
      </c>
      <c r="Q450" s="1">
        <v>3.05</v>
      </c>
      <c r="R450" s="1">
        <v>2.92</v>
      </c>
      <c r="S450" s="1">
        <v>2.92</v>
      </c>
      <c r="T450" s="1">
        <v>980</v>
      </c>
      <c r="U450" s="1">
        <v>3152</v>
      </c>
      <c r="V450" s="1">
        <v>3.22</v>
      </c>
      <c r="W450" s="1">
        <v>66.459999999999994</v>
      </c>
      <c r="X450" s="1">
        <v>66.459999999999994</v>
      </c>
      <c r="Y450" s="1">
        <v>1010</v>
      </c>
      <c r="Z450" s="1">
        <v>3246</v>
      </c>
      <c r="AA450" s="1">
        <v>3.21</v>
      </c>
      <c r="AB450" s="1">
        <v>68.44</v>
      </c>
      <c r="AC450" s="1">
        <v>68.44</v>
      </c>
      <c r="AD450" s="1">
        <v>862</v>
      </c>
      <c r="AE450" s="1">
        <v>2932</v>
      </c>
      <c r="AF450" s="1">
        <v>3.4</v>
      </c>
      <c r="AG450" s="1">
        <v>68.44</v>
      </c>
      <c r="AH450" s="1">
        <v>68.44</v>
      </c>
      <c r="AI450" s="1">
        <v>842</v>
      </c>
      <c r="AJ450" s="1">
        <v>2882</v>
      </c>
      <c r="AK450" s="1">
        <v>3.42</v>
      </c>
      <c r="AL450" s="1">
        <v>60.76</v>
      </c>
      <c r="AM450" s="1">
        <v>60.76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T450" s="262">
        <f t="shared" si="37"/>
        <v>4891</v>
      </c>
      <c r="AU450" s="262">
        <f t="shared" si="37"/>
        <v>15998</v>
      </c>
      <c r="AV450" s="263">
        <f t="shared" si="38"/>
        <v>1599800</v>
      </c>
      <c r="AW450" s="263">
        <f t="shared" si="39"/>
        <v>27999</v>
      </c>
      <c r="AX450" s="268">
        <f t="shared" si="40"/>
        <v>57.137754919818562</v>
      </c>
      <c r="AY450" s="264">
        <f t="shared" si="41"/>
        <v>57.336666666666666</v>
      </c>
    </row>
    <row r="451" spans="1:51">
      <c r="A451" s="1" t="str">
        <f t="shared" si="36"/>
        <v>11059</v>
      </c>
      <c r="B451" s="1" t="s">
        <v>3451</v>
      </c>
      <c r="C451" s="255">
        <v>30</v>
      </c>
      <c r="D451" s="255">
        <v>30</v>
      </c>
      <c r="E451" s="256">
        <v>1714</v>
      </c>
      <c r="F451" s="256">
        <v>4884</v>
      </c>
      <c r="G451" s="255">
        <v>2.85</v>
      </c>
      <c r="H451" s="255">
        <v>44.6</v>
      </c>
      <c r="I451" s="255">
        <v>44.6</v>
      </c>
      <c r="J451" s="1">
        <v>308</v>
      </c>
      <c r="K451" s="1">
        <v>916</v>
      </c>
      <c r="L451" s="1">
        <v>2.97</v>
      </c>
      <c r="M451" s="1">
        <v>98.49</v>
      </c>
      <c r="N451" s="1">
        <v>98.49</v>
      </c>
      <c r="O451" s="1">
        <v>310</v>
      </c>
      <c r="P451" s="1">
        <v>843</v>
      </c>
      <c r="Q451" s="1">
        <v>2.72</v>
      </c>
      <c r="R451" s="1">
        <v>93.67</v>
      </c>
      <c r="S451" s="1">
        <v>93.67</v>
      </c>
      <c r="T451" s="1">
        <v>246</v>
      </c>
      <c r="U451" s="1">
        <v>740</v>
      </c>
      <c r="V451" s="1">
        <v>3.01</v>
      </c>
      <c r="W451" s="1">
        <v>79.569999999999993</v>
      </c>
      <c r="X451" s="1">
        <v>79.569999999999993</v>
      </c>
      <c r="Y451" s="1">
        <v>265</v>
      </c>
      <c r="Z451" s="1">
        <v>749</v>
      </c>
      <c r="AA451" s="1">
        <v>2.83</v>
      </c>
      <c r="AB451" s="1">
        <v>80.540000000000006</v>
      </c>
      <c r="AC451" s="1">
        <v>80.540000000000006</v>
      </c>
      <c r="AD451" s="1">
        <v>272</v>
      </c>
      <c r="AE451" s="1">
        <v>694</v>
      </c>
      <c r="AF451" s="1">
        <v>2.5499999999999998</v>
      </c>
      <c r="AG451" s="1">
        <v>82.62</v>
      </c>
      <c r="AH451" s="1">
        <v>82.62</v>
      </c>
      <c r="AI451" s="1">
        <v>249</v>
      </c>
      <c r="AJ451" s="1">
        <v>736</v>
      </c>
      <c r="AK451" s="1">
        <v>2.96</v>
      </c>
      <c r="AL451" s="1">
        <v>79.14</v>
      </c>
      <c r="AM451" s="1">
        <v>79.14</v>
      </c>
      <c r="AN451" s="1">
        <v>64</v>
      </c>
      <c r="AO451" s="1">
        <v>206</v>
      </c>
      <c r="AP451" s="1">
        <v>3.22</v>
      </c>
      <c r="AQ451" s="1">
        <v>22.89</v>
      </c>
      <c r="AR451" s="1">
        <v>22.89</v>
      </c>
      <c r="AT451" s="262">
        <f t="shared" si="37"/>
        <v>1650</v>
      </c>
      <c r="AU451" s="262">
        <f t="shared" si="37"/>
        <v>4678</v>
      </c>
      <c r="AV451" s="263">
        <f t="shared" si="38"/>
        <v>467800</v>
      </c>
      <c r="AW451" s="263">
        <f t="shared" si="39"/>
        <v>5490</v>
      </c>
      <c r="AX451" s="268">
        <f t="shared" si="40"/>
        <v>85.209471766848822</v>
      </c>
      <c r="AY451" s="264">
        <f t="shared" si="41"/>
        <v>85.671666666666681</v>
      </c>
    </row>
    <row r="452" spans="1:51">
      <c r="A452" s="1" t="str">
        <f t="shared" si="36"/>
        <v>11060</v>
      </c>
      <c r="B452" s="1" t="s">
        <v>3452</v>
      </c>
      <c r="C452" s="255">
        <v>30</v>
      </c>
      <c r="D452" s="255">
        <v>30</v>
      </c>
      <c r="E452" s="256">
        <v>1554</v>
      </c>
      <c r="F452" s="256">
        <v>3460</v>
      </c>
      <c r="G452" s="255">
        <v>2.23</v>
      </c>
      <c r="H452" s="255">
        <v>31.6</v>
      </c>
      <c r="I452" s="255">
        <v>31.6</v>
      </c>
      <c r="J452" s="1">
        <v>265</v>
      </c>
      <c r="K452" s="1">
        <v>615</v>
      </c>
      <c r="L452" s="1">
        <v>2.3199999999999998</v>
      </c>
      <c r="M452" s="1">
        <v>66.13</v>
      </c>
      <c r="N452" s="1">
        <v>66.13</v>
      </c>
      <c r="O452" s="1">
        <v>240</v>
      </c>
      <c r="P452" s="1">
        <v>503</v>
      </c>
      <c r="Q452" s="1">
        <v>2.1</v>
      </c>
      <c r="R452" s="1">
        <v>55.89</v>
      </c>
      <c r="S452" s="1">
        <v>55.89</v>
      </c>
      <c r="T452" s="1">
        <v>249</v>
      </c>
      <c r="U452" s="1">
        <v>571</v>
      </c>
      <c r="V452" s="1">
        <v>2.29</v>
      </c>
      <c r="W452" s="1">
        <v>61.4</v>
      </c>
      <c r="X452" s="1">
        <v>61.4</v>
      </c>
      <c r="Y452" s="1">
        <v>257</v>
      </c>
      <c r="Z452" s="1">
        <v>612</v>
      </c>
      <c r="AA452" s="1">
        <v>2.38</v>
      </c>
      <c r="AB452" s="1">
        <v>65.81</v>
      </c>
      <c r="AC452" s="1">
        <v>65.81</v>
      </c>
      <c r="AD452" s="1">
        <v>241</v>
      </c>
      <c r="AE452" s="1">
        <v>510</v>
      </c>
      <c r="AF452" s="1">
        <v>2.12</v>
      </c>
      <c r="AG452" s="1">
        <v>60.71</v>
      </c>
      <c r="AH452" s="1">
        <v>60.71</v>
      </c>
      <c r="AI452" s="1">
        <v>231</v>
      </c>
      <c r="AJ452" s="1">
        <v>511</v>
      </c>
      <c r="AK452" s="1">
        <v>2.21</v>
      </c>
      <c r="AL452" s="1">
        <v>54.95</v>
      </c>
      <c r="AM452" s="1">
        <v>54.95</v>
      </c>
      <c r="AN452" s="1">
        <v>71</v>
      </c>
      <c r="AO452" s="1">
        <v>138</v>
      </c>
      <c r="AP452" s="1">
        <v>1.94</v>
      </c>
      <c r="AQ452" s="1">
        <v>15.33</v>
      </c>
      <c r="AR452" s="1">
        <v>15.33</v>
      </c>
      <c r="AT452" s="262">
        <f t="shared" si="37"/>
        <v>1483</v>
      </c>
      <c r="AU452" s="262">
        <f t="shared" si="37"/>
        <v>3322</v>
      </c>
      <c r="AV452" s="263">
        <f t="shared" si="38"/>
        <v>332200</v>
      </c>
      <c r="AW452" s="263">
        <f t="shared" si="39"/>
        <v>5490</v>
      </c>
      <c r="AX452" s="268">
        <f t="shared" si="40"/>
        <v>60.510018214936245</v>
      </c>
      <c r="AY452" s="264">
        <f t="shared" si="41"/>
        <v>60.814999999999998</v>
      </c>
    </row>
    <row r="453" spans="1:51">
      <c r="A453" s="1" t="str">
        <f t="shared" ref="A453:A516" si="42">LEFT(B453,5)</f>
        <v>24704</v>
      </c>
      <c r="B453" s="1" t="s">
        <v>3453</v>
      </c>
      <c r="C453" s="255">
        <v>0</v>
      </c>
      <c r="D453" s="255">
        <v>0</v>
      </c>
      <c r="E453" s="256">
        <v>0</v>
      </c>
      <c r="F453" s="256">
        <v>0</v>
      </c>
      <c r="G453" s="255">
        <v>0</v>
      </c>
      <c r="H453" s="255">
        <v>0</v>
      </c>
      <c r="I453" s="255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T453" s="262">
        <f t="shared" ref="AT453:AU516" si="43">SUM(J453,O453,T453,Y453,AD453,AI453)</f>
        <v>0</v>
      </c>
      <c r="AU453" s="262">
        <f t="shared" si="43"/>
        <v>0</v>
      </c>
      <c r="AV453" s="263">
        <f t="shared" ref="AV453:AV516" si="44">SUM(AU453*100)</f>
        <v>0</v>
      </c>
      <c r="AW453" s="263">
        <f t="shared" ref="AW453:AW516" si="45">SUM($D453*$AV$2)</f>
        <v>0</v>
      </c>
      <c r="AX453" s="268" t="e">
        <f t="shared" ref="AX453:AX516" si="46">SUM(AV453/AW453)</f>
        <v>#DIV/0!</v>
      </c>
      <c r="AY453" s="264">
        <f t="shared" ref="AY453:AY516" si="47">AVERAGE(N453,S453,X453,AC453,AH453,AM453)</f>
        <v>0</v>
      </c>
    </row>
    <row r="454" spans="1:51">
      <c r="A454" s="1" t="str">
        <f t="shared" si="42"/>
        <v>28843</v>
      </c>
      <c r="B454" s="1" t="s">
        <v>3454</v>
      </c>
      <c r="C454" s="255">
        <v>0</v>
      </c>
      <c r="D454" s="255">
        <v>0</v>
      </c>
      <c r="E454" s="256">
        <v>0</v>
      </c>
      <c r="F454" s="256">
        <v>0</v>
      </c>
      <c r="G454" s="255">
        <v>0</v>
      </c>
      <c r="H454" s="255">
        <v>0</v>
      </c>
      <c r="I454" s="255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T454" s="262">
        <f t="shared" si="43"/>
        <v>0</v>
      </c>
      <c r="AU454" s="262">
        <f t="shared" si="43"/>
        <v>0</v>
      </c>
      <c r="AV454" s="263">
        <f t="shared" si="44"/>
        <v>0</v>
      </c>
      <c r="AW454" s="263">
        <f t="shared" si="45"/>
        <v>0</v>
      </c>
      <c r="AX454" s="268" t="e">
        <f t="shared" si="46"/>
        <v>#DIV/0!</v>
      </c>
      <c r="AY454" s="264">
        <f t="shared" si="47"/>
        <v>0</v>
      </c>
    </row>
    <row r="455" spans="1:51">
      <c r="A455" s="1" t="str">
        <f t="shared" si="42"/>
        <v>10708</v>
      </c>
      <c r="B455" s="1" t="s">
        <v>3455</v>
      </c>
      <c r="C455" s="255">
        <v>820</v>
      </c>
      <c r="D455" s="255">
        <v>820</v>
      </c>
      <c r="E455" s="256">
        <v>36372</v>
      </c>
      <c r="F455" s="256">
        <v>174735</v>
      </c>
      <c r="G455" s="255">
        <v>4.8</v>
      </c>
      <c r="H455" s="255">
        <v>58.38</v>
      </c>
      <c r="I455" s="255">
        <v>58.38</v>
      </c>
      <c r="J455" s="1">
        <v>6246</v>
      </c>
      <c r="K455" s="1">
        <v>30319</v>
      </c>
      <c r="L455" s="1">
        <v>4.8499999999999996</v>
      </c>
      <c r="M455" s="1">
        <v>119.27</v>
      </c>
      <c r="N455" s="1">
        <v>119.27</v>
      </c>
      <c r="O455" s="1">
        <v>5839</v>
      </c>
      <c r="P455" s="1">
        <v>27037</v>
      </c>
      <c r="Q455" s="1">
        <v>4.63</v>
      </c>
      <c r="R455" s="1">
        <v>109.91</v>
      </c>
      <c r="S455" s="1">
        <v>109.91</v>
      </c>
      <c r="T455" s="1">
        <v>5894</v>
      </c>
      <c r="U455" s="1">
        <v>28031</v>
      </c>
      <c r="V455" s="1">
        <v>4.76</v>
      </c>
      <c r="W455" s="1">
        <v>110.27</v>
      </c>
      <c r="X455" s="1">
        <v>110.27</v>
      </c>
      <c r="Y455" s="1">
        <v>6045</v>
      </c>
      <c r="Z455" s="1">
        <v>33049</v>
      </c>
      <c r="AA455" s="1">
        <v>5.47</v>
      </c>
      <c r="AB455" s="1">
        <v>130.01</v>
      </c>
      <c r="AC455" s="1">
        <v>130.01</v>
      </c>
      <c r="AD455" s="1">
        <v>5917</v>
      </c>
      <c r="AE455" s="1">
        <v>26620</v>
      </c>
      <c r="AF455" s="1">
        <v>4.5</v>
      </c>
      <c r="AG455" s="1">
        <v>115.94</v>
      </c>
      <c r="AH455" s="1">
        <v>115.94</v>
      </c>
      <c r="AI455" s="1">
        <v>5563</v>
      </c>
      <c r="AJ455" s="1">
        <v>25832</v>
      </c>
      <c r="AK455" s="1">
        <v>4.6399999999999997</v>
      </c>
      <c r="AL455" s="1">
        <v>101.62</v>
      </c>
      <c r="AM455" s="1">
        <v>101.62</v>
      </c>
      <c r="AN455" s="1">
        <v>868</v>
      </c>
      <c r="AO455" s="1">
        <v>3847</v>
      </c>
      <c r="AP455" s="1">
        <v>4.43</v>
      </c>
      <c r="AQ455" s="1">
        <v>15.64</v>
      </c>
      <c r="AR455" s="1">
        <v>15.64</v>
      </c>
      <c r="AT455" s="262">
        <f t="shared" si="43"/>
        <v>35504</v>
      </c>
      <c r="AU455" s="262">
        <f t="shared" si="43"/>
        <v>170888</v>
      </c>
      <c r="AV455" s="263">
        <f t="shared" si="44"/>
        <v>17088800</v>
      </c>
      <c r="AW455" s="263">
        <f t="shared" si="45"/>
        <v>150060</v>
      </c>
      <c r="AX455" s="268">
        <f t="shared" si="46"/>
        <v>113.87978142076503</v>
      </c>
      <c r="AY455" s="264">
        <f t="shared" si="47"/>
        <v>114.50333333333333</v>
      </c>
    </row>
    <row r="456" spans="1:51">
      <c r="A456" s="1" t="str">
        <f t="shared" si="42"/>
        <v>11061</v>
      </c>
      <c r="B456" s="1" t="s">
        <v>3456</v>
      </c>
      <c r="C456" s="255">
        <v>96</v>
      </c>
      <c r="D456" s="255">
        <v>96</v>
      </c>
      <c r="E456" s="256">
        <v>4004</v>
      </c>
      <c r="F456" s="256">
        <v>10649</v>
      </c>
      <c r="G456" s="255">
        <v>2.66</v>
      </c>
      <c r="H456" s="255">
        <v>30.39</v>
      </c>
      <c r="I456" s="255">
        <v>30.39</v>
      </c>
      <c r="J456" s="1">
        <v>722</v>
      </c>
      <c r="K456" s="1">
        <v>1918</v>
      </c>
      <c r="L456" s="1">
        <v>2.66</v>
      </c>
      <c r="M456" s="1">
        <v>64.45</v>
      </c>
      <c r="N456" s="1">
        <v>64.45</v>
      </c>
      <c r="O456" s="1">
        <v>598</v>
      </c>
      <c r="P456" s="1">
        <v>1675</v>
      </c>
      <c r="Q456" s="1">
        <v>2.8</v>
      </c>
      <c r="R456" s="1">
        <v>58.16</v>
      </c>
      <c r="S456" s="1">
        <v>58.16</v>
      </c>
      <c r="T456" s="1">
        <v>544</v>
      </c>
      <c r="U456" s="1">
        <v>1479</v>
      </c>
      <c r="V456" s="1">
        <v>2.72</v>
      </c>
      <c r="W456" s="1">
        <v>49.7</v>
      </c>
      <c r="X456" s="1">
        <v>49.7</v>
      </c>
      <c r="Y456" s="1">
        <v>664</v>
      </c>
      <c r="Z456" s="1">
        <v>1700</v>
      </c>
      <c r="AA456" s="1">
        <v>2.56</v>
      </c>
      <c r="AB456" s="1">
        <v>57.12</v>
      </c>
      <c r="AC456" s="1">
        <v>57.12</v>
      </c>
      <c r="AD456" s="1">
        <v>647</v>
      </c>
      <c r="AE456" s="1">
        <v>1735</v>
      </c>
      <c r="AF456" s="1">
        <v>2.68</v>
      </c>
      <c r="AG456" s="1">
        <v>64.55</v>
      </c>
      <c r="AH456" s="1">
        <v>64.55</v>
      </c>
      <c r="AI456" s="1">
        <v>602</v>
      </c>
      <c r="AJ456" s="1">
        <v>1546</v>
      </c>
      <c r="AK456" s="1">
        <v>2.57</v>
      </c>
      <c r="AL456" s="1">
        <v>51.95</v>
      </c>
      <c r="AM456" s="1">
        <v>51.95</v>
      </c>
      <c r="AN456" s="1">
        <v>227</v>
      </c>
      <c r="AO456" s="1">
        <v>596</v>
      </c>
      <c r="AP456" s="1">
        <v>2.63</v>
      </c>
      <c r="AQ456" s="1">
        <v>20.69</v>
      </c>
      <c r="AR456" s="1">
        <v>20.69</v>
      </c>
      <c r="AT456" s="262">
        <f t="shared" si="43"/>
        <v>3777</v>
      </c>
      <c r="AU456" s="262">
        <f t="shared" si="43"/>
        <v>10053</v>
      </c>
      <c r="AV456" s="263">
        <f t="shared" si="44"/>
        <v>1005300</v>
      </c>
      <c r="AW456" s="263">
        <f t="shared" si="45"/>
        <v>17568</v>
      </c>
      <c r="AX456" s="268">
        <f t="shared" si="46"/>
        <v>57.223360655737707</v>
      </c>
      <c r="AY456" s="264">
        <f t="shared" si="47"/>
        <v>57.655000000000001</v>
      </c>
    </row>
    <row r="457" spans="1:51">
      <c r="A457" s="1" t="str">
        <f t="shared" si="42"/>
        <v>11062</v>
      </c>
      <c r="B457" s="1" t="s">
        <v>3457</v>
      </c>
      <c r="C457" s="255">
        <v>38</v>
      </c>
      <c r="D457" s="255">
        <v>38</v>
      </c>
      <c r="E457" s="256">
        <v>1777</v>
      </c>
      <c r="F457" s="256">
        <v>4235</v>
      </c>
      <c r="G457" s="255">
        <v>2.38</v>
      </c>
      <c r="H457" s="255">
        <v>30.53</v>
      </c>
      <c r="I457" s="255">
        <v>30.53</v>
      </c>
      <c r="J457" s="1">
        <v>306</v>
      </c>
      <c r="K457" s="1">
        <v>801</v>
      </c>
      <c r="L457" s="1">
        <v>2.62</v>
      </c>
      <c r="M457" s="1">
        <v>68</v>
      </c>
      <c r="N457" s="1">
        <v>68</v>
      </c>
      <c r="O457" s="1">
        <v>268</v>
      </c>
      <c r="P457" s="1">
        <v>657</v>
      </c>
      <c r="Q457" s="1">
        <v>2.4500000000000002</v>
      </c>
      <c r="R457" s="1">
        <v>57.63</v>
      </c>
      <c r="S457" s="1">
        <v>57.63</v>
      </c>
      <c r="T457" s="1">
        <v>295</v>
      </c>
      <c r="U457" s="1">
        <v>656</v>
      </c>
      <c r="V457" s="1">
        <v>2.2200000000000002</v>
      </c>
      <c r="W457" s="1">
        <v>55.69</v>
      </c>
      <c r="X457" s="1">
        <v>55.69</v>
      </c>
      <c r="Y457" s="1">
        <v>301</v>
      </c>
      <c r="Z457" s="1">
        <v>686</v>
      </c>
      <c r="AA457" s="1">
        <v>2.2799999999999998</v>
      </c>
      <c r="AB457" s="1">
        <v>58.23</v>
      </c>
      <c r="AC457" s="1">
        <v>58.23</v>
      </c>
      <c r="AD457" s="1">
        <v>272</v>
      </c>
      <c r="AE457" s="1">
        <v>633</v>
      </c>
      <c r="AF457" s="1">
        <v>2.33</v>
      </c>
      <c r="AG457" s="1">
        <v>59.49</v>
      </c>
      <c r="AH457" s="1">
        <v>59.49</v>
      </c>
      <c r="AI457" s="1">
        <v>253</v>
      </c>
      <c r="AJ457" s="1">
        <v>602</v>
      </c>
      <c r="AK457" s="1">
        <v>2.38</v>
      </c>
      <c r="AL457" s="1">
        <v>51.1</v>
      </c>
      <c r="AM457" s="1">
        <v>51.1</v>
      </c>
      <c r="AN457" s="1">
        <v>82</v>
      </c>
      <c r="AO457" s="1">
        <v>200</v>
      </c>
      <c r="AP457" s="1">
        <v>2.44</v>
      </c>
      <c r="AQ457" s="1">
        <v>17.54</v>
      </c>
      <c r="AR457" s="1">
        <v>17.54</v>
      </c>
      <c r="AT457" s="262">
        <f t="shared" si="43"/>
        <v>1695</v>
      </c>
      <c r="AU457" s="262">
        <f t="shared" si="43"/>
        <v>4035</v>
      </c>
      <c r="AV457" s="263">
        <f t="shared" si="44"/>
        <v>403500</v>
      </c>
      <c r="AW457" s="263">
        <f t="shared" si="45"/>
        <v>6954</v>
      </c>
      <c r="AX457" s="268">
        <f t="shared" si="46"/>
        <v>58.024158757549614</v>
      </c>
      <c r="AY457" s="264">
        <f t="shared" si="47"/>
        <v>58.356666666666662</v>
      </c>
    </row>
    <row r="458" spans="1:51">
      <c r="A458" s="1" t="str">
        <f t="shared" si="42"/>
        <v>11063</v>
      </c>
      <c r="B458" s="1" t="s">
        <v>3458</v>
      </c>
      <c r="C458" s="255">
        <v>60</v>
      </c>
      <c r="D458" s="255">
        <v>60</v>
      </c>
      <c r="E458" s="256">
        <v>2681</v>
      </c>
      <c r="F458" s="256">
        <v>6224</v>
      </c>
      <c r="G458" s="255">
        <v>2.3199999999999998</v>
      </c>
      <c r="H458" s="255">
        <v>28.42</v>
      </c>
      <c r="I458" s="255">
        <v>28.42</v>
      </c>
      <c r="J458" s="1">
        <v>400</v>
      </c>
      <c r="K458" s="1">
        <v>967</v>
      </c>
      <c r="L458" s="1">
        <v>2.42</v>
      </c>
      <c r="M458" s="1">
        <v>51.99</v>
      </c>
      <c r="N458" s="1">
        <v>51.99</v>
      </c>
      <c r="O458" s="1">
        <v>375</v>
      </c>
      <c r="P458" s="1">
        <v>868</v>
      </c>
      <c r="Q458" s="1">
        <v>2.31</v>
      </c>
      <c r="R458" s="1">
        <v>48.22</v>
      </c>
      <c r="S458" s="1">
        <v>48.22</v>
      </c>
      <c r="T458" s="1">
        <v>374</v>
      </c>
      <c r="U458" s="1">
        <v>984</v>
      </c>
      <c r="V458" s="1">
        <v>2.63</v>
      </c>
      <c r="W458" s="1">
        <v>52.9</v>
      </c>
      <c r="X458" s="1">
        <v>52.9</v>
      </c>
      <c r="Y458" s="1">
        <v>452</v>
      </c>
      <c r="Z458" s="1">
        <v>1062</v>
      </c>
      <c r="AA458" s="1">
        <v>2.35</v>
      </c>
      <c r="AB458" s="1">
        <v>57.1</v>
      </c>
      <c r="AC458" s="1">
        <v>57.1</v>
      </c>
      <c r="AD458" s="1">
        <v>447</v>
      </c>
      <c r="AE458" s="1">
        <v>969</v>
      </c>
      <c r="AF458" s="1">
        <v>2.17</v>
      </c>
      <c r="AG458" s="1">
        <v>57.68</v>
      </c>
      <c r="AH458" s="1">
        <v>57.68</v>
      </c>
      <c r="AI458" s="1">
        <v>463</v>
      </c>
      <c r="AJ458" s="1">
        <v>1020</v>
      </c>
      <c r="AK458" s="1">
        <v>2.2000000000000002</v>
      </c>
      <c r="AL458" s="1">
        <v>54.84</v>
      </c>
      <c r="AM458" s="1">
        <v>54.84</v>
      </c>
      <c r="AN458" s="1">
        <v>170</v>
      </c>
      <c r="AO458" s="1">
        <v>354</v>
      </c>
      <c r="AP458" s="1">
        <v>2.08</v>
      </c>
      <c r="AQ458" s="1">
        <v>19.670000000000002</v>
      </c>
      <c r="AR458" s="1">
        <v>19.670000000000002</v>
      </c>
      <c r="AT458" s="262">
        <f t="shared" si="43"/>
        <v>2511</v>
      </c>
      <c r="AU458" s="262">
        <f t="shared" si="43"/>
        <v>5870</v>
      </c>
      <c r="AV458" s="263">
        <f t="shared" si="44"/>
        <v>587000</v>
      </c>
      <c r="AW458" s="263">
        <f t="shared" si="45"/>
        <v>10980</v>
      </c>
      <c r="AX458" s="268">
        <f t="shared" si="46"/>
        <v>53.460837887067399</v>
      </c>
      <c r="AY458" s="264">
        <f t="shared" si="47"/>
        <v>53.788333333333334</v>
      </c>
    </row>
    <row r="459" spans="1:51">
      <c r="A459" s="1" t="str">
        <f t="shared" si="42"/>
        <v>11064</v>
      </c>
      <c r="B459" s="1" t="s">
        <v>3459</v>
      </c>
      <c r="C459" s="255">
        <v>30</v>
      </c>
      <c r="D459" s="255">
        <v>30</v>
      </c>
      <c r="E459" s="256">
        <v>1210</v>
      </c>
      <c r="F459" s="256">
        <v>2860</v>
      </c>
      <c r="G459" s="255">
        <v>2.36</v>
      </c>
      <c r="H459" s="255">
        <v>26.12</v>
      </c>
      <c r="I459" s="255">
        <v>26.12</v>
      </c>
      <c r="J459" s="1">
        <v>210</v>
      </c>
      <c r="K459" s="1">
        <v>477</v>
      </c>
      <c r="L459" s="1">
        <v>2.27</v>
      </c>
      <c r="M459" s="1">
        <v>51.29</v>
      </c>
      <c r="N459" s="1">
        <v>51.29</v>
      </c>
      <c r="O459" s="1">
        <v>246</v>
      </c>
      <c r="P459" s="1">
        <v>551</v>
      </c>
      <c r="Q459" s="1">
        <v>2.2400000000000002</v>
      </c>
      <c r="R459" s="1">
        <v>61.22</v>
      </c>
      <c r="S459" s="1">
        <v>61.22</v>
      </c>
      <c r="T459" s="1">
        <v>186</v>
      </c>
      <c r="U459" s="1">
        <v>450</v>
      </c>
      <c r="V459" s="1">
        <v>2.42</v>
      </c>
      <c r="W459" s="1">
        <v>48.39</v>
      </c>
      <c r="X459" s="1">
        <v>48.39</v>
      </c>
      <c r="Y459" s="1">
        <v>202</v>
      </c>
      <c r="Z459" s="1">
        <v>469</v>
      </c>
      <c r="AA459" s="1">
        <v>2.3199999999999998</v>
      </c>
      <c r="AB459" s="1">
        <v>50.43</v>
      </c>
      <c r="AC459" s="1">
        <v>50.43</v>
      </c>
      <c r="AD459" s="1">
        <v>152</v>
      </c>
      <c r="AE459" s="1">
        <v>392</v>
      </c>
      <c r="AF459" s="1">
        <v>2.58</v>
      </c>
      <c r="AG459" s="1">
        <v>46.67</v>
      </c>
      <c r="AH459" s="1">
        <v>46.67</v>
      </c>
      <c r="AI459" s="1">
        <v>156</v>
      </c>
      <c r="AJ459" s="1">
        <v>393</v>
      </c>
      <c r="AK459" s="1">
        <v>2.52</v>
      </c>
      <c r="AL459" s="1">
        <v>42.26</v>
      </c>
      <c r="AM459" s="1">
        <v>42.26</v>
      </c>
      <c r="AN459" s="1">
        <v>58</v>
      </c>
      <c r="AO459" s="1">
        <v>128</v>
      </c>
      <c r="AP459" s="1">
        <v>2.21</v>
      </c>
      <c r="AQ459" s="1">
        <v>14.22</v>
      </c>
      <c r="AR459" s="1">
        <v>14.22</v>
      </c>
      <c r="AT459" s="262">
        <f t="shared" si="43"/>
        <v>1152</v>
      </c>
      <c r="AU459" s="262">
        <f t="shared" si="43"/>
        <v>2732</v>
      </c>
      <c r="AV459" s="263">
        <f t="shared" si="44"/>
        <v>273200</v>
      </c>
      <c r="AW459" s="263">
        <f t="shared" si="45"/>
        <v>5490</v>
      </c>
      <c r="AX459" s="268">
        <f t="shared" si="46"/>
        <v>49.763205828779597</v>
      </c>
      <c r="AY459" s="264">
        <f t="shared" si="47"/>
        <v>50.043333333333329</v>
      </c>
    </row>
    <row r="460" spans="1:51">
      <c r="A460" s="1" t="str">
        <f t="shared" si="42"/>
        <v>11065</v>
      </c>
      <c r="B460" s="1" t="s">
        <v>3460</v>
      </c>
      <c r="C460" s="255">
        <v>42</v>
      </c>
      <c r="D460" s="255">
        <v>42</v>
      </c>
      <c r="E460" s="256">
        <v>1744</v>
      </c>
      <c r="F460" s="256">
        <v>4326</v>
      </c>
      <c r="G460" s="255">
        <v>2.48</v>
      </c>
      <c r="H460" s="255">
        <v>28.22</v>
      </c>
      <c r="I460" s="255">
        <v>28.22</v>
      </c>
      <c r="J460" s="1">
        <v>291</v>
      </c>
      <c r="K460" s="1">
        <v>708</v>
      </c>
      <c r="L460" s="1">
        <v>2.4300000000000002</v>
      </c>
      <c r="M460" s="1">
        <v>54.38</v>
      </c>
      <c r="N460" s="1">
        <v>54.38</v>
      </c>
      <c r="O460" s="1">
        <v>233</v>
      </c>
      <c r="P460" s="1">
        <v>598</v>
      </c>
      <c r="Q460" s="1">
        <v>2.57</v>
      </c>
      <c r="R460" s="1">
        <v>47.46</v>
      </c>
      <c r="S460" s="1">
        <v>47.46</v>
      </c>
      <c r="T460" s="1">
        <v>284</v>
      </c>
      <c r="U460" s="1">
        <v>737</v>
      </c>
      <c r="V460" s="1">
        <v>2.6</v>
      </c>
      <c r="W460" s="1">
        <v>56.61</v>
      </c>
      <c r="X460" s="1">
        <v>56.61</v>
      </c>
      <c r="Y460" s="1">
        <v>260</v>
      </c>
      <c r="Z460" s="1">
        <v>678</v>
      </c>
      <c r="AA460" s="1">
        <v>2.61</v>
      </c>
      <c r="AB460" s="1">
        <v>52.07</v>
      </c>
      <c r="AC460" s="1">
        <v>52.07</v>
      </c>
      <c r="AD460" s="1">
        <v>264</v>
      </c>
      <c r="AE460" s="1">
        <v>656</v>
      </c>
      <c r="AF460" s="1">
        <v>2.48</v>
      </c>
      <c r="AG460" s="1">
        <v>55.78</v>
      </c>
      <c r="AH460" s="1">
        <v>55.78</v>
      </c>
      <c r="AI460" s="1">
        <v>281</v>
      </c>
      <c r="AJ460" s="1">
        <v>686</v>
      </c>
      <c r="AK460" s="1">
        <v>2.44</v>
      </c>
      <c r="AL460" s="1">
        <v>52.69</v>
      </c>
      <c r="AM460" s="1">
        <v>52.69</v>
      </c>
      <c r="AN460" s="1">
        <v>131</v>
      </c>
      <c r="AO460" s="1">
        <v>263</v>
      </c>
      <c r="AP460" s="1">
        <v>2.0099999999999998</v>
      </c>
      <c r="AQ460" s="1">
        <v>20.87</v>
      </c>
      <c r="AR460" s="1">
        <v>20.87</v>
      </c>
      <c r="AT460" s="262">
        <f t="shared" si="43"/>
        <v>1613</v>
      </c>
      <c r="AU460" s="262">
        <f t="shared" si="43"/>
        <v>4063</v>
      </c>
      <c r="AV460" s="263">
        <f t="shared" si="44"/>
        <v>406300</v>
      </c>
      <c r="AW460" s="263">
        <f t="shared" si="45"/>
        <v>7686</v>
      </c>
      <c r="AX460" s="268">
        <f t="shared" si="46"/>
        <v>52.862347124642206</v>
      </c>
      <c r="AY460" s="264">
        <f t="shared" si="47"/>
        <v>53.164999999999992</v>
      </c>
    </row>
    <row r="461" spans="1:51">
      <c r="A461" s="1" t="str">
        <f t="shared" si="42"/>
        <v>11066</v>
      </c>
      <c r="B461" s="1" t="s">
        <v>3461</v>
      </c>
      <c r="C461" s="255">
        <v>122</v>
      </c>
      <c r="D461" s="255">
        <v>122</v>
      </c>
      <c r="E461" s="256">
        <v>5611</v>
      </c>
      <c r="F461" s="256">
        <v>19436</v>
      </c>
      <c r="G461" s="255">
        <v>3.46</v>
      </c>
      <c r="H461" s="255">
        <v>43.65</v>
      </c>
      <c r="I461" s="255">
        <v>43.65</v>
      </c>
      <c r="J461" s="1">
        <v>912</v>
      </c>
      <c r="K461" s="1">
        <v>3094</v>
      </c>
      <c r="L461" s="1">
        <v>3.39</v>
      </c>
      <c r="M461" s="1">
        <v>81.81</v>
      </c>
      <c r="N461" s="1">
        <v>81.81</v>
      </c>
      <c r="O461" s="1">
        <v>881</v>
      </c>
      <c r="P461" s="1">
        <v>2700</v>
      </c>
      <c r="Q461" s="1">
        <v>3.06</v>
      </c>
      <c r="R461" s="1">
        <v>73.77</v>
      </c>
      <c r="S461" s="1">
        <v>73.77</v>
      </c>
      <c r="T461" s="1">
        <v>884</v>
      </c>
      <c r="U461" s="1">
        <v>3013</v>
      </c>
      <c r="V461" s="1">
        <v>3.41</v>
      </c>
      <c r="W461" s="1">
        <v>79.67</v>
      </c>
      <c r="X461" s="1">
        <v>79.67</v>
      </c>
      <c r="Y461" s="1">
        <v>889</v>
      </c>
      <c r="Z461" s="1">
        <v>3256</v>
      </c>
      <c r="AA461" s="1">
        <v>3.66</v>
      </c>
      <c r="AB461" s="1">
        <v>86.09</v>
      </c>
      <c r="AC461" s="1">
        <v>86.09</v>
      </c>
      <c r="AD461" s="1">
        <v>859</v>
      </c>
      <c r="AE461" s="1">
        <v>3081</v>
      </c>
      <c r="AF461" s="1">
        <v>3.59</v>
      </c>
      <c r="AG461" s="1">
        <v>90.19</v>
      </c>
      <c r="AH461" s="1">
        <v>90.19</v>
      </c>
      <c r="AI461" s="1">
        <v>863</v>
      </c>
      <c r="AJ461" s="1">
        <v>3185</v>
      </c>
      <c r="AK461" s="1">
        <v>3.69</v>
      </c>
      <c r="AL461" s="1">
        <v>84.21</v>
      </c>
      <c r="AM461" s="1">
        <v>84.21</v>
      </c>
      <c r="AN461" s="1">
        <v>323</v>
      </c>
      <c r="AO461" s="1">
        <v>1107</v>
      </c>
      <c r="AP461" s="1">
        <v>3.43</v>
      </c>
      <c r="AQ461" s="1">
        <v>30.25</v>
      </c>
      <c r="AR461" s="1">
        <v>30.25</v>
      </c>
      <c r="AT461" s="262">
        <f t="shared" si="43"/>
        <v>5288</v>
      </c>
      <c r="AU461" s="262">
        <f t="shared" si="43"/>
        <v>18329</v>
      </c>
      <c r="AV461" s="263">
        <f t="shared" si="44"/>
        <v>1832900</v>
      </c>
      <c r="AW461" s="263">
        <f t="shared" si="45"/>
        <v>22326</v>
      </c>
      <c r="AX461" s="268">
        <f t="shared" si="46"/>
        <v>82.097106512586222</v>
      </c>
      <c r="AY461" s="264">
        <f t="shared" si="47"/>
        <v>82.623333333333335</v>
      </c>
    </row>
    <row r="462" spans="1:51">
      <c r="A462" s="1" t="str">
        <f t="shared" si="42"/>
        <v>11067</v>
      </c>
      <c r="B462" s="1" t="s">
        <v>3462</v>
      </c>
      <c r="C462" s="255">
        <v>30</v>
      </c>
      <c r="D462" s="255">
        <v>30</v>
      </c>
      <c r="E462" s="256">
        <v>1897</v>
      </c>
      <c r="F462" s="256">
        <v>5056</v>
      </c>
      <c r="G462" s="255">
        <v>2.67</v>
      </c>
      <c r="H462" s="255">
        <v>46.17</v>
      </c>
      <c r="I462" s="255">
        <v>46.17</v>
      </c>
      <c r="J462" s="1">
        <v>312</v>
      </c>
      <c r="K462" s="1">
        <v>802</v>
      </c>
      <c r="L462" s="1">
        <v>2.57</v>
      </c>
      <c r="M462" s="1">
        <v>86.24</v>
      </c>
      <c r="N462" s="1">
        <v>86.24</v>
      </c>
      <c r="O462" s="1">
        <v>276</v>
      </c>
      <c r="P462" s="1">
        <v>653</v>
      </c>
      <c r="Q462" s="1">
        <v>2.37</v>
      </c>
      <c r="R462" s="1">
        <v>72.56</v>
      </c>
      <c r="S462" s="1">
        <v>72.56</v>
      </c>
      <c r="T462" s="1">
        <v>279</v>
      </c>
      <c r="U462" s="1">
        <v>699</v>
      </c>
      <c r="V462" s="1">
        <v>2.5099999999999998</v>
      </c>
      <c r="W462" s="1">
        <v>75.16</v>
      </c>
      <c r="X462" s="1">
        <v>75.16</v>
      </c>
      <c r="Y462" s="1">
        <v>319</v>
      </c>
      <c r="Z462" s="1">
        <v>962</v>
      </c>
      <c r="AA462" s="1">
        <v>3.02</v>
      </c>
      <c r="AB462" s="1">
        <v>103.44</v>
      </c>
      <c r="AC462" s="1">
        <v>103.44</v>
      </c>
      <c r="AD462" s="1">
        <v>316</v>
      </c>
      <c r="AE462" s="1">
        <v>976</v>
      </c>
      <c r="AF462" s="1">
        <v>3.09</v>
      </c>
      <c r="AG462" s="1">
        <v>116.19</v>
      </c>
      <c r="AH462" s="1">
        <v>116.19</v>
      </c>
      <c r="AI462" s="1">
        <v>287</v>
      </c>
      <c r="AJ462" s="1">
        <v>705</v>
      </c>
      <c r="AK462" s="1">
        <v>2.46</v>
      </c>
      <c r="AL462" s="1">
        <v>75.81</v>
      </c>
      <c r="AM462" s="1">
        <v>75.81</v>
      </c>
      <c r="AN462" s="1">
        <v>108</v>
      </c>
      <c r="AO462" s="1">
        <v>259</v>
      </c>
      <c r="AP462" s="1">
        <v>2.4</v>
      </c>
      <c r="AQ462" s="1">
        <v>28.78</v>
      </c>
      <c r="AR462" s="1">
        <v>28.78</v>
      </c>
      <c r="AT462" s="262">
        <f t="shared" si="43"/>
        <v>1789</v>
      </c>
      <c r="AU462" s="262">
        <f t="shared" si="43"/>
        <v>4797</v>
      </c>
      <c r="AV462" s="263">
        <f t="shared" si="44"/>
        <v>479700</v>
      </c>
      <c r="AW462" s="263">
        <f t="shared" si="45"/>
        <v>5490</v>
      </c>
      <c r="AX462" s="268">
        <f t="shared" si="46"/>
        <v>87.377049180327873</v>
      </c>
      <c r="AY462" s="264">
        <f t="shared" si="47"/>
        <v>88.233333333333334</v>
      </c>
    </row>
    <row r="463" spans="1:51">
      <c r="A463" s="1" t="str">
        <f t="shared" si="42"/>
        <v>11068</v>
      </c>
      <c r="B463" s="1" t="s">
        <v>3463</v>
      </c>
      <c r="C463" s="255">
        <v>56</v>
      </c>
      <c r="D463" s="255">
        <v>56</v>
      </c>
      <c r="E463" s="256">
        <v>1600</v>
      </c>
      <c r="F463" s="256">
        <v>4055</v>
      </c>
      <c r="G463" s="255">
        <v>2.5299999999999998</v>
      </c>
      <c r="H463" s="255">
        <v>19.84</v>
      </c>
      <c r="I463" s="255">
        <v>19.84</v>
      </c>
      <c r="J463" s="1">
        <v>302</v>
      </c>
      <c r="K463" s="1">
        <v>778</v>
      </c>
      <c r="L463" s="1">
        <v>2.58</v>
      </c>
      <c r="M463" s="1">
        <v>44.82</v>
      </c>
      <c r="N463" s="1">
        <v>44.82</v>
      </c>
      <c r="O463" s="1">
        <v>270</v>
      </c>
      <c r="P463" s="1">
        <v>656</v>
      </c>
      <c r="Q463" s="1">
        <v>2.4300000000000002</v>
      </c>
      <c r="R463" s="1">
        <v>39.049999999999997</v>
      </c>
      <c r="S463" s="1">
        <v>39.049999999999997</v>
      </c>
      <c r="T463" s="1">
        <v>252</v>
      </c>
      <c r="U463" s="1">
        <v>610</v>
      </c>
      <c r="V463" s="1">
        <v>2.42</v>
      </c>
      <c r="W463" s="1">
        <v>35.14</v>
      </c>
      <c r="X463" s="1">
        <v>35.14</v>
      </c>
      <c r="Y463" s="1">
        <v>275</v>
      </c>
      <c r="Z463" s="1">
        <v>696</v>
      </c>
      <c r="AA463" s="1">
        <v>2.5299999999999998</v>
      </c>
      <c r="AB463" s="1">
        <v>40.090000000000003</v>
      </c>
      <c r="AC463" s="1">
        <v>40.090000000000003</v>
      </c>
      <c r="AD463" s="1">
        <v>255</v>
      </c>
      <c r="AE463" s="1">
        <v>700</v>
      </c>
      <c r="AF463" s="1">
        <v>2.75</v>
      </c>
      <c r="AG463" s="1">
        <v>44.64</v>
      </c>
      <c r="AH463" s="1">
        <v>44.64</v>
      </c>
      <c r="AI463" s="1">
        <v>246</v>
      </c>
      <c r="AJ463" s="1">
        <v>615</v>
      </c>
      <c r="AK463" s="1">
        <v>2.5</v>
      </c>
      <c r="AL463" s="1">
        <v>35.43</v>
      </c>
      <c r="AM463" s="1">
        <v>35.43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T463" s="262">
        <f t="shared" si="43"/>
        <v>1600</v>
      </c>
      <c r="AU463" s="262">
        <f t="shared" si="43"/>
        <v>4055</v>
      </c>
      <c r="AV463" s="263">
        <f t="shared" si="44"/>
        <v>405500</v>
      </c>
      <c r="AW463" s="263">
        <f t="shared" si="45"/>
        <v>10248</v>
      </c>
      <c r="AX463" s="268">
        <f t="shared" si="46"/>
        <v>39.568696330991415</v>
      </c>
      <c r="AY463" s="264">
        <f t="shared" si="47"/>
        <v>39.861666666666672</v>
      </c>
    </row>
    <row r="464" spans="1:51">
      <c r="A464" s="1" t="str">
        <f t="shared" si="42"/>
        <v>11069</v>
      </c>
      <c r="B464" s="1" t="s">
        <v>3464</v>
      </c>
      <c r="C464" s="255">
        <v>86</v>
      </c>
      <c r="D464" s="255">
        <v>86</v>
      </c>
      <c r="E464" s="256">
        <v>3469</v>
      </c>
      <c r="F464" s="256">
        <v>9527</v>
      </c>
      <c r="G464" s="255">
        <v>2.75</v>
      </c>
      <c r="H464" s="255">
        <v>30.35</v>
      </c>
      <c r="I464" s="255">
        <v>30.35</v>
      </c>
      <c r="J464" s="1">
        <v>628</v>
      </c>
      <c r="K464" s="1">
        <v>1655</v>
      </c>
      <c r="L464" s="1">
        <v>2.64</v>
      </c>
      <c r="M464" s="1">
        <v>62.08</v>
      </c>
      <c r="N464" s="1">
        <v>62.08</v>
      </c>
      <c r="O464" s="1">
        <v>489</v>
      </c>
      <c r="P464" s="1">
        <v>1337</v>
      </c>
      <c r="Q464" s="1">
        <v>2.73</v>
      </c>
      <c r="R464" s="1">
        <v>51.82</v>
      </c>
      <c r="S464" s="1">
        <v>51.82</v>
      </c>
      <c r="T464" s="1">
        <v>543</v>
      </c>
      <c r="U464" s="1">
        <v>1479</v>
      </c>
      <c r="V464" s="1">
        <v>2.72</v>
      </c>
      <c r="W464" s="1">
        <v>55.48</v>
      </c>
      <c r="X464" s="1">
        <v>55.48</v>
      </c>
      <c r="Y464" s="1">
        <v>642</v>
      </c>
      <c r="Z464" s="1">
        <v>1762</v>
      </c>
      <c r="AA464" s="1">
        <v>2.74</v>
      </c>
      <c r="AB464" s="1">
        <v>66.09</v>
      </c>
      <c r="AC464" s="1">
        <v>66.09</v>
      </c>
      <c r="AD464" s="1">
        <v>489</v>
      </c>
      <c r="AE464" s="1">
        <v>1362</v>
      </c>
      <c r="AF464" s="1">
        <v>2.79</v>
      </c>
      <c r="AG464" s="1">
        <v>56.56</v>
      </c>
      <c r="AH464" s="1">
        <v>56.56</v>
      </c>
      <c r="AI464" s="1">
        <v>534</v>
      </c>
      <c r="AJ464" s="1">
        <v>1509</v>
      </c>
      <c r="AK464" s="1">
        <v>2.83</v>
      </c>
      <c r="AL464" s="1">
        <v>56.6</v>
      </c>
      <c r="AM464" s="1">
        <v>56.6</v>
      </c>
      <c r="AN464" s="1">
        <v>144</v>
      </c>
      <c r="AO464" s="1">
        <v>423</v>
      </c>
      <c r="AP464" s="1">
        <v>2.94</v>
      </c>
      <c r="AQ464" s="1">
        <v>16.399999999999999</v>
      </c>
      <c r="AR464" s="1">
        <v>16.399999999999999</v>
      </c>
      <c r="AT464" s="262">
        <f t="shared" si="43"/>
        <v>3325</v>
      </c>
      <c r="AU464" s="262">
        <f t="shared" si="43"/>
        <v>9104</v>
      </c>
      <c r="AV464" s="263">
        <f t="shared" si="44"/>
        <v>910400</v>
      </c>
      <c r="AW464" s="263">
        <f t="shared" si="45"/>
        <v>15738</v>
      </c>
      <c r="AX464" s="268">
        <f t="shared" si="46"/>
        <v>57.847248697420255</v>
      </c>
      <c r="AY464" s="264">
        <f t="shared" si="47"/>
        <v>58.104999999999997</v>
      </c>
    </row>
    <row r="465" spans="1:51">
      <c r="A465" s="1" t="str">
        <f t="shared" si="42"/>
        <v>11070</v>
      </c>
      <c r="B465" s="1" t="s">
        <v>3465</v>
      </c>
      <c r="C465" s="255">
        <v>156</v>
      </c>
      <c r="D465" s="255">
        <v>156</v>
      </c>
      <c r="E465" s="256">
        <v>6279</v>
      </c>
      <c r="F465" s="256">
        <v>18701</v>
      </c>
      <c r="G465" s="255">
        <v>2.98</v>
      </c>
      <c r="H465" s="255">
        <v>32.840000000000003</v>
      </c>
      <c r="I465" s="255">
        <v>32.840000000000003</v>
      </c>
      <c r="J465" s="1">
        <v>1128</v>
      </c>
      <c r="K465" s="1">
        <v>3366</v>
      </c>
      <c r="L465" s="1">
        <v>2.98</v>
      </c>
      <c r="M465" s="1">
        <v>69.599999999999994</v>
      </c>
      <c r="N465" s="1">
        <v>69.599999999999994</v>
      </c>
      <c r="O465" s="1">
        <v>927</v>
      </c>
      <c r="P465" s="1">
        <v>2892</v>
      </c>
      <c r="Q465" s="1">
        <v>3.12</v>
      </c>
      <c r="R465" s="1">
        <v>61.79</v>
      </c>
      <c r="S465" s="1">
        <v>61.79</v>
      </c>
      <c r="T465" s="1">
        <v>909</v>
      </c>
      <c r="U465" s="1">
        <v>2734</v>
      </c>
      <c r="V465" s="1">
        <v>3.01</v>
      </c>
      <c r="W465" s="1">
        <v>56.53</v>
      </c>
      <c r="X465" s="1">
        <v>56.53</v>
      </c>
      <c r="Y465" s="1">
        <v>1060</v>
      </c>
      <c r="Z465" s="1">
        <v>3077</v>
      </c>
      <c r="AA465" s="1">
        <v>2.9</v>
      </c>
      <c r="AB465" s="1">
        <v>63.63</v>
      </c>
      <c r="AC465" s="1">
        <v>63.63</v>
      </c>
      <c r="AD465" s="1">
        <v>1042</v>
      </c>
      <c r="AE465" s="1">
        <v>3002</v>
      </c>
      <c r="AF465" s="1">
        <v>2.88</v>
      </c>
      <c r="AG465" s="1">
        <v>68.73</v>
      </c>
      <c r="AH465" s="1">
        <v>68.73</v>
      </c>
      <c r="AI465" s="1">
        <v>938</v>
      </c>
      <c r="AJ465" s="1">
        <v>2869</v>
      </c>
      <c r="AK465" s="1">
        <v>3.06</v>
      </c>
      <c r="AL465" s="1">
        <v>59.33</v>
      </c>
      <c r="AM465" s="1">
        <v>59.33</v>
      </c>
      <c r="AN465" s="1">
        <v>275</v>
      </c>
      <c r="AO465" s="1">
        <v>761</v>
      </c>
      <c r="AP465" s="1">
        <v>2.77</v>
      </c>
      <c r="AQ465" s="1">
        <v>16.260000000000002</v>
      </c>
      <c r="AR465" s="1">
        <v>16.260000000000002</v>
      </c>
      <c r="AT465" s="262">
        <f t="shared" si="43"/>
        <v>6004</v>
      </c>
      <c r="AU465" s="262">
        <f t="shared" si="43"/>
        <v>17940</v>
      </c>
      <c r="AV465" s="263">
        <f t="shared" si="44"/>
        <v>1794000</v>
      </c>
      <c r="AW465" s="263">
        <f t="shared" si="45"/>
        <v>28548</v>
      </c>
      <c r="AX465" s="268">
        <f t="shared" si="46"/>
        <v>62.841530054644807</v>
      </c>
      <c r="AY465" s="264">
        <f t="shared" si="47"/>
        <v>63.268333333333324</v>
      </c>
    </row>
    <row r="466" spans="1:51">
      <c r="A466" s="1" t="str">
        <f t="shared" si="42"/>
        <v>11071</v>
      </c>
      <c r="B466" s="1" t="s">
        <v>3466</v>
      </c>
      <c r="C466" s="255">
        <v>30</v>
      </c>
      <c r="D466" s="255">
        <v>30</v>
      </c>
      <c r="E466" s="256">
        <v>1097</v>
      </c>
      <c r="F466" s="256">
        <v>4245</v>
      </c>
      <c r="G466" s="255">
        <v>3.87</v>
      </c>
      <c r="H466" s="255">
        <v>38.770000000000003</v>
      </c>
      <c r="I466" s="255">
        <v>38.770000000000003</v>
      </c>
      <c r="J466" s="1">
        <v>189</v>
      </c>
      <c r="K466" s="1">
        <v>435</v>
      </c>
      <c r="L466" s="1">
        <v>2.2999999999999998</v>
      </c>
      <c r="M466" s="1">
        <v>46.77</v>
      </c>
      <c r="N466" s="1">
        <v>46.77</v>
      </c>
      <c r="O466" s="1">
        <v>150</v>
      </c>
      <c r="P466" s="1">
        <v>2160</v>
      </c>
      <c r="Q466" s="1">
        <v>14.4</v>
      </c>
      <c r="R466" s="1">
        <v>240</v>
      </c>
      <c r="S466" s="1">
        <v>240</v>
      </c>
      <c r="T466" s="1">
        <v>166</v>
      </c>
      <c r="U466" s="1">
        <v>364</v>
      </c>
      <c r="V466" s="1">
        <v>2.19</v>
      </c>
      <c r="W466" s="1">
        <v>39.14</v>
      </c>
      <c r="X466" s="1">
        <v>39.14</v>
      </c>
      <c r="Y466" s="1">
        <v>204</v>
      </c>
      <c r="Z466" s="1">
        <v>448</v>
      </c>
      <c r="AA466" s="1">
        <v>2.2000000000000002</v>
      </c>
      <c r="AB466" s="1">
        <v>48.17</v>
      </c>
      <c r="AC466" s="1">
        <v>48.17</v>
      </c>
      <c r="AD466" s="1">
        <v>190</v>
      </c>
      <c r="AE466" s="1">
        <v>410</v>
      </c>
      <c r="AF466" s="1">
        <v>2.16</v>
      </c>
      <c r="AG466" s="1">
        <v>48.81</v>
      </c>
      <c r="AH466" s="1">
        <v>48.81</v>
      </c>
      <c r="AI466" s="1">
        <v>155</v>
      </c>
      <c r="AJ466" s="1">
        <v>343</v>
      </c>
      <c r="AK466" s="1">
        <v>2.21</v>
      </c>
      <c r="AL466" s="1">
        <v>36.880000000000003</v>
      </c>
      <c r="AM466" s="1">
        <v>36.880000000000003</v>
      </c>
      <c r="AN466" s="1">
        <v>43</v>
      </c>
      <c r="AO466" s="1">
        <v>85</v>
      </c>
      <c r="AP466" s="1">
        <v>1.98</v>
      </c>
      <c r="AQ466" s="1">
        <v>9.44</v>
      </c>
      <c r="AR466" s="1">
        <v>9.44</v>
      </c>
      <c r="AT466" s="262">
        <f t="shared" si="43"/>
        <v>1054</v>
      </c>
      <c r="AU466" s="262">
        <f t="shared" si="43"/>
        <v>4160</v>
      </c>
      <c r="AV466" s="263">
        <f t="shared" si="44"/>
        <v>416000</v>
      </c>
      <c r="AW466" s="263">
        <f t="shared" si="45"/>
        <v>5490</v>
      </c>
      <c r="AX466" s="268">
        <f t="shared" si="46"/>
        <v>75.774134790528237</v>
      </c>
      <c r="AY466" s="264">
        <f t="shared" si="47"/>
        <v>76.62833333333333</v>
      </c>
    </row>
    <row r="467" spans="1:51">
      <c r="A467" s="1" t="str">
        <f t="shared" si="42"/>
        <v>11072</v>
      </c>
      <c r="B467" s="1" t="s">
        <v>3467</v>
      </c>
      <c r="C467" s="255">
        <v>30</v>
      </c>
      <c r="D467" s="255">
        <v>30</v>
      </c>
      <c r="E467" s="256">
        <v>954</v>
      </c>
      <c r="F467" s="256">
        <v>2506</v>
      </c>
      <c r="G467" s="255">
        <v>2.63</v>
      </c>
      <c r="H467" s="255">
        <v>22.89</v>
      </c>
      <c r="I467" s="255">
        <v>22.89</v>
      </c>
      <c r="J467" s="1">
        <v>179</v>
      </c>
      <c r="K467" s="1">
        <v>520</v>
      </c>
      <c r="L467" s="1">
        <v>2.91</v>
      </c>
      <c r="M467" s="1">
        <v>55.91</v>
      </c>
      <c r="N467" s="1">
        <v>55.91</v>
      </c>
      <c r="O467" s="1">
        <v>124</v>
      </c>
      <c r="P467" s="1">
        <v>338</v>
      </c>
      <c r="Q467" s="1">
        <v>2.73</v>
      </c>
      <c r="R467" s="1">
        <v>37.56</v>
      </c>
      <c r="S467" s="1">
        <v>37.56</v>
      </c>
      <c r="T467" s="1">
        <v>123</v>
      </c>
      <c r="U467" s="1">
        <v>309</v>
      </c>
      <c r="V467" s="1">
        <v>2.5099999999999998</v>
      </c>
      <c r="W467" s="1">
        <v>33.229999999999997</v>
      </c>
      <c r="X467" s="1">
        <v>33.229999999999997</v>
      </c>
      <c r="Y467" s="1">
        <v>165</v>
      </c>
      <c r="Z467" s="1">
        <v>419</v>
      </c>
      <c r="AA467" s="1">
        <v>2.54</v>
      </c>
      <c r="AB467" s="1">
        <v>45.05</v>
      </c>
      <c r="AC467" s="1">
        <v>45.05</v>
      </c>
      <c r="AD467" s="1">
        <v>163</v>
      </c>
      <c r="AE467" s="1">
        <v>418</v>
      </c>
      <c r="AF467" s="1">
        <v>2.56</v>
      </c>
      <c r="AG467" s="1">
        <v>49.76</v>
      </c>
      <c r="AH467" s="1">
        <v>49.76</v>
      </c>
      <c r="AI467" s="1">
        <v>153</v>
      </c>
      <c r="AJ467" s="1">
        <v>390</v>
      </c>
      <c r="AK467" s="1">
        <v>2.5499999999999998</v>
      </c>
      <c r="AL467" s="1">
        <v>41.94</v>
      </c>
      <c r="AM467" s="1">
        <v>41.94</v>
      </c>
      <c r="AN467" s="1">
        <v>47</v>
      </c>
      <c r="AO467" s="1">
        <v>112</v>
      </c>
      <c r="AP467" s="1">
        <v>2.38</v>
      </c>
      <c r="AQ467" s="1">
        <v>12.44</v>
      </c>
      <c r="AR467" s="1">
        <v>12.44</v>
      </c>
      <c r="AT467" s="262">
        <f t="shared" si="43"/>
        <v>907</v>
      </c>
      <c r="AU467" s="262">
        <f t="shared" si="43"/>
        <v>2394</v>
      </c>
      <c r="AV467" s="263">
        <f t="shared" si="44"/>
        <v>239400</v>
      </c>
      <c r="AW467" s="263">
        <f t="shared" si="45"/>
        <v>5490</v>
      </c>
      <c r="AX467" s="268">
        <f t="shared" si="46"/>
        <v>43.606557377049178</v>
      </c>
      <c r="AY467" s="264">
        <f t="shared" si="47"/>
        <v>43.908333333333331</v>
      </c>
    </row>
    <row r="468" spans="1:51">
      <c r="A468" s="1" t="str">
        <f t="shared" si="42"/>
        <v>11073</v>
      </c>
      <c r="B468" s="1" t="s">
        <v>3468</v>
      </c>
      <c r="C468" s="255">
        <v>38</v>
      </c>
      <c r="D468" s="255">
        <v>38</v>
      </c>
      <c r="E468" s="256">
        <v>1324</v>
      </c>
      <c r="F468" s="256">
        <v>3960</v>
      </c>
      <c r="G468" s="255">
        <v>2.99</v>
      </c>
      <c r="H468" s="255">
        <v>28.55</v>
      </c>
      <c r="I468" s="255">
        <v>28.55</v>
      </c>
      <c r="J468" s="1">
        <v>246</v>
      </c>
      <c r="K468" s="1">
        <v>761</v>
      </c>
      <c r="L468" s="1">
        <v>3.09</v>
      </c>
      <c r="M468" s="1">
        <v>64.599999999999994</v>
      </c>
      <c r="N468" s="1">
        <v>64.599999999999994</v>
      </c>
      <c r="O468" s="1">
        <v>191</v>
      </c>
      <c r="P468" s="1">
        <v>514</v>
      </c>
      <c r="Q468" s="1">
        <v>2.69</v>
      </c>
      <c r="R468" s="1">
        <v>45.09</v>
      </c>
      <c r="S468" s="1">
        <v>45.09</v>
      </c>
      <c r="T468" s="1">
        <v>211</v>
      </c>
      <c r="U468" s="1">
        <v>583</v>
      </c>
      <c r="V468" s="1">
        <v>2.76</v>
      </c>
      <c r="W468" s="1">
        <v>49.49</v>
      </c>
      <c r="X468" s="1">
        <v>49.49</v>
      </c>
      <c r="Y468" s="1">
        <v>211</v>
      </c>
      <c r="Z468" s="1">
        <v>836</v>
      </c>
      <c r="AA468" s="1">
        <v>3.96</v>
      </c>
      <c r="AB468" s="1">
        <v>70.97</v>
      </c>
      <c r="AC468" s="1">
        <v>70.97</v>
      </c>
      <c r="AD468" s="1">
        <v>209</v>
      </c>
      <c r="AE468" s="1">
        <v>551</v>
      </c>
      <c r="AF468" s="1">
        <v>2.64</v>
      </c>
      <c r="AG468" s="1">
        <v>51.79</v>
      </c>
      <c r="AH468" s="1">
        <v>51.79</v>
      </c>
      <c r="AI468" s="1">
        <v>183</v>
      </c>
      <c r="AJ468" s="1">
        <v>569</v>
      </c>
      <c r="AK468" s="1">
        <v>3.11</v>
      </c>
      <c r="AL468" s="1">
        <v>48.3</v>
      </c>
      <c r="AM468" s="1">
        <v>48.3</v>
      </c>
      <c r="AN468" s="1">
        <v>73</v>
      </c>
      <c r="AO468" s="1">
        <v>146</v>
      </c>
      <c r="AP468" s="1">
        <v>2</v>
      </c>
      <c r="AQ468" s="1">
        <v>12.81</v>
      </c>
      <c r="AR468" s="1">
        <v>12.81</v>
      </c>
      <c r="AT468" s="262">
        <f t="shared" si="43"/>
        <v>1251</v>
      </c>
      <c r="AU468" s="262">
        <f t="shared" si="43"/>
        <v>3814</v>
      </c>
      <c r="AV468" s="263">
        <f t="shared" si="44"/>
        <v>381400</v>
      </c>
      <c r="AW468" s="263">
        <f t="shared" si="45"/>
        <v>6954</v>
      </c>
      <c r="AX468" s="268">
        <f t="shared" si="46"/>
        <v>54.846131722749497</v>
      </c>
      <c r="AY468" s="264">
        <f t="shared" si="47"/>
        <v>55.04</v>
      </c>
    </row>
    <row r="469" spans="1:51">
      <c r="A469" s="1" t="str">
        <f t="shared" si="42"/>
        <v>11074</v>
      </c>
      <c r="B469" s="1" t="s">
        <v>3469</v>
      </c>
      <c r="C469" s="255">
        <v>28</v>
      </c>
      <c r="D469" s="255">
        <v>28</v>
      </c>
      <c r="E469" s="256">
        <v>783</v>
      </c>
      <c r="F469" s="256">
        <v>2294</v>
      </c>
      <c r="G469" s="255">
        <v>2.93</v>
      </c>
      <c r="H469" s="255">
        <v>22.45</v>
      </c>
      <c r="I469" s="255">
        <v>22.45</v>
      </c>
      <c r="J469" s="1">
        <v>145</v>
      </c>
      <c r="K469" s="1">
        <v>454</v>
      </c>
      <c r="L469" s="1">
        <v>3.13</v>
      </c>
      <c r="M469" s="1">
        <v>52.3</v>
      </c>
      <c r="N469" s="1">
        <v>52.3</v>
      </c>
      <c r="O469" s="1">
        <v>100</v>
      </c>
      <c r="P469" s="1">
        <v>242</v>
      </c>
      <c r="Q469" s="1">
        <v>2.42</v>
      </c>
      <c r="R469" s="1">
        <v>28.81</v>
      </c>
      <c r="S469" s="1">
        <v>28.81</v>
      </c>
      <c r="T469" s="1">
        <v>120</v>
      </c>
      <c r="U469" s="1">
        <v>381</v>
      </c>
      <c r="V469" s="1">
        <v>3.18</v>
      </c>
      <c r="W469" s="1">
        <v>43.89</v>
      </c>
      <c r="X469" s="1">
        <v>43.89</v>
      </c>
      <c r="Y469" s="1">
        <v>128</v>
      </c>
      <c r="Z469" s="1">
        <v>359</v>
      </c>
      <c r="AA469" s="1">
        <v>2.8</v>
      </c>
      <c r="AB469" s="1">
        <v>41.36</v>
      </c>
      <c r="AC469" s="1">
        <v>41.36</v>
      </c>
      <c r="AD469" s="1">
        <v>135</v>
      </c>
      <c r="AE469" s="1">
        <v>395</v>
      </c>
      <c r="AF469" s="1">
        <v>2.93</v>
      </c>
      <c r="AG469" s="1">
        <v>50.38</v>
      </c>
      <c r="AH469" s="1">
        <v>50.38</v>
      </c>
      <c r="AI469" s="1">
        <v>136</v>
      </c>
      <c r="AJ469" s="1">
        <v>388</v>
      </c>
      <c r="AK469" s="1">
        <v>2.85</v>
      </c>
      <c r="AL469" s="1">
        <v>44.7</v>
      </c>
      <c r="AM469" s="1">
        <v>44.7</v>
      </c>
      <c r="AN469" s="1">
        <v>19</v>
      </c>
      <c r="AO469" s="1">
        <v>75</v>
      </c>
      <c r="AP469" s="1">
        <v>3.95</v>
      </c>
      <c r="AQ469" s="1">
        <v>8.93</v>
      </c>
      <c r="AR469" s="1">
        <v>8.93</v>
      </c>
      <c r="AT469" s="262">
        <f t="shared" si="43"/>
        <v>764</v>
      </c>
      <c r="AU469" s="262">
        <f t="shared" si="43"/>
        <v>2219</v>
      </c>
      <c r="AV469" s="263">
        <f t="shared" si="44"/>
        <v>221900</v>
      </c>
      <c r="AW469" s="263">
        <f t="shared" si="45"/>
        <v>5124</v>
      </c>
      <c r="AX469" s="268">
        <f t="shared" si="46"/>
        <v>43.306010928961747</v>
      </c>
      <c r="AY469" s="264">
        <f t="shared" si="47"/>
        <v>43.573333333333331</v>
      </c>
    </row>
    <row r="470" spans="1:51">
      <c r="A470" s="1" t="str">
        <f t="shared" si="42"/>
        <v>11075</v>
      </c>
      <c r="B470" s="1" t="s">
        <v>3470</v>
      </c>
      <c r="C470" s="255">
        <v>38</v>
      </c>
      <c r="D470" s="255">
        <v>38</v>
      </c>
      <c r="E470" s="256">
        <v>1752</v>
      </c>
      <c r="F470" s="256">
        <v>4700</v>
      </c>
      <c r="G470" s="255">
        <v>2.68</v>
      </c>
      <c r="H470" s="255">
        <v>33.89</v>
      </c>
      <c r="I470" s="255">
        <v>33.89</v>
      </c>
      <c r="J470" s="1">
        <v>320</v>
      </c>
      <c r="K470" s="1">
        <v>857</v>
      </c>
      <c r="L470" s="1">
        <v>2.68</v>
      </c>
      <c r="M470" s="1">
        <v>72.75</v>
      </c>
      <c r="N470" s="1">
        <v>72.75</v>
      </c>
      <c r="O470" s="1">
        <v>262</v>
      </c>
      <c r="P470" s="1">
        <v>770</v>
      </c>
      <c r="Q470" s="1">
        <v>2.94</v>
      </c>
      <c r="R470" s="1">
        <v>67.540000000000006</v>
      </c>
      <c r="S470" s="1">
        <v>67.540000000000006</v>
      </c>
      <c r="T470" s="1">
        <v>260</v>
      </c>
      <c r="U470" s="1">
        <v>673</v>
      </c>
      <c r="V470" s="1">
        <v>2.59</v>
      </c>
      <c r="W470" s="1">
        <v>57.13</v>
      </c>
      <c r="X470" s="1">
        <v>57.13</v>
      </c>
      <c r="Y470" s="1">
        <v>312</v>
      </c>
      <c r="Z470" s="1">
        <v>863</v>
      </c>
      <c r="AA470" s="1">
        <v>2.77</v>
      </c>
      <c r="AB470" s="1">
        <v>73.260000000000005</v>
      </c>
      <c r="AC470" s="1">
        <v>73.260000000000005</v>
      </c>
      <c r="AD470" s="1">
        <v>288</v>
      </c>
      <c r="AE470" s="1">
        <v>723</v>
      </c>
      <c r="AF470" s="1">
        <v>2.5099999999999998</v>
      </c>
      <c r="AG470" s="1">
        <v>67.95</v>
      </c>
      <c r="AH470" s="1">
        <v>67.95</v>
      </c>
      <c r="AI470" s="1">
        <v>238</v>
      </c>
      <c r="AJ470" s="1">
        <v>597</v>
      </c>
      <c r="AK470" s="1">
        <v>2.5099999999999998</v>
      </c>
      <c r="AL470" s="1">
        <v>50.68</v>
      </c>
      <c r="AM470" s="1">
        <v>50.68</v>
      </c>
      <c r="AN470" s="1">
        <v>72</v>
      </c>
      <c r="AO470" s="1">
        <v>217</v>
      </c>
      <c r="AP470" s="1">
        <v>3.01</v>
      </c>
      <c r="AQ470" s="1">
        <v>19.04</v>
      </c>
      <c r="AR470" s="1">
        <v>19.04</v>
      </c>
      <c r="AT470" s="262">
        <f t="shared" si="43"/>
        <v>1680</v>
      </c>
      <c r="AU470" s="262">
        <f t="shared" si="43"/>
        <v>4483</v>
      </c>
      <c r="AV470" s="263">
        <f t="shared" si="44"/>
        <v>448300</v>
      </c>
      <c r="AW470" s="263">
        <f t="shared" si="45"/>
        <v>6954</v>
      </c>
      <c r="AX470" s="268">
        <f t="shared" si="46"/>
        <v>64.466494104112741</v>
      </c>
      <c r="AY470" s="264">
        <f t="shared" si="47"/>
        <v>64.885000000000005</v>
      </c>
    </row>
    <row r="471" spans="1:51">
      <c r="A471" s="1" t="str">
        <f t="shared" si="42"/>
        <v>11076</v>
      </c>
      <c r="B471" s="1" t="s">
        <v>3471</v>
      </c>
      <c r="C471" s="255">
        <v>37</v>
      </c>
      <c r="D471" s="255">
        <v>37</v>
      </c>
      <c r="E471" s="256">
        <v>1477</v>
      </c>
      <c r="F471" s="256">
        <v>3790</v>
      </c>
      <c r="G471" s="255">
        <v>2.57</v>
      </c>
      <c r="H471" s="255">
        <v>28.06</v>
      </c>
      <c r="I471" s="255">
        <v>28.06</v>
      </c>
      <c r="J471" s="1">
        <v>293</v>
      </c>
      <c r="K471" s="1">
        <v>790</v>
      </c>
      <c r="L471" s="1">
        <v>2.7</v>
      </c>
      <c r="M471" s="1">
        <v>68.88</v>
      </c>
      <c r="N471" s="1">
        <v>68.88</v>
      </c>
      <c r="O471" s="1">
        <v>221</v>
      </c>
      <c r="P471" s="1">
        <v>571</v>
      </c>
      <c r="Q471" s="1">
        <v>2.58</v>
      </c>
      <c r="R471" s="1">
        <v>51.44</v>
      </c>
      <c r="S471" s="1">
        <v>51.44</v>
      </c>
      <c r="T471" s="1">
        <v>218</v>
      </c>
      <c r="U471" s="1">
        <v>559</v>
      </c>
      <c r="V471" s="1">
        <v>2.56</v>
      </c>
      <c r="W471" s="1">
        <v>48.74</v>
      </c>
      <c r="X471" s="1">
        <v>48.74</v>
      </c>
      <c r="Y471" s="1">
        <v>197</v>
      </c>
      <c r="Z471" s="1">
        <v>461</v>
      </c>
      <c r="AA471" s="1">
        <v>2.34</v>
      </c>
      <c r="AB471" s="1">
        <v>40.19</v>
      </c>
      <c r="AC471" s="1">
        <v>40.19</v>
      </c>
      <c r="AD471" s="1">
        <v>211</v>
      </c>
      <c r="AE471" s="1">
        <v>537</v>
      </c>
      <c r="AF471" s="1">
        <v>2.5499999999999998</v>
      </c>
      <c r="AG471" s="1">
        <v>51.83</v>
      </c>
      <c r="AH471" s="1">
        <v>51.83</v>
      </c>
      <c r="AI471" s="1">
        <v>259</v>
      </c>
      <c r="AJ471" s="1">
        <v>667</v>
      </c>
      <c r="AK471" s="1">
        <v>2.58</v>
      </c>
      <c r="AL471" s="1">
        <v>58.15</v>
      </c>
      <c r="AM471" s="1">
        <v>58.15</v>
      </c>
      <c r="AN471" s="1">
        <v>78</v>
      </c>
      <c r="AO471" s="1">
        <v>205</v>
      </c>
      <c r="AP471" s="1">
        <v>2.63</v>
      </c>
      <c r="AQ471" s="1">
        <v>18.47</v>
      </c>
      <c r="AR471" s="1">
        <v>18.47</v>
      </c>
      <c r="AT471" s="262">
        <f t="shared" si="43"/>
        <v>1399</v>
      </c>
      <c r="AU471" s="262">
        <f t="shared" si="43"/>
        <v>3585</v>
      </c>
      <c r="AV471" s="263">
        <f t="shared" si="44"/>
        <v>358500</v>
      </c>
      <c r="AW471" s="263">
        <f t="shared" si="45"/>
        <v>6771</v>
      </c>
      <c r="AX471" s="268">
        <f t="shared" si="46"/>
        <v>52.946389011962779</v>
      </c>
      <c r="AY471" s="264">
        <f t="shared" si="47"/>
        <v>53.204999999999991</v>
      </c>
    </row>
    <row r="472" spans="1:51">
      <c r="A472" s="1" t="str">
        <f t="shared" si="42"/>
        <v>27988</v>
      </c>
      <c r="B472" s="1" t="s">
        <v>3472</v>
      </c>
      <c r="C472" s="255">
        <v>10</v>
      </c>
      <c r="D472" s="255">
        <v>10</v>
      </c>
      <c r="E472" s="256">
        <v>689</v>
      </c>
      <c r="F472" s="256">
        <v>1421</v>
      </c>
      <c r="G472" s="255">
        <v>2.06</v>
      </c>
      <c r="H472" s="255">
        <v>38.93</v>
      </c>
      <c r="I472" s="255">
        <v>38.93</v>
      </c>
      <c r="J472" s="1">
        <v>119</v>
      </c>
      <c r="K472" s="1">
        <v>257</v>
      </c>
      <c r="L472" s="1">
        <v>2.16</v>
      </c>
      <c r="M472" s="1">
        <v>82.9</v>
      </c>
      <c r="N472" s="1">
        <v>82.9</v>
      </c>
      <c r="O472" s="1">
        <v>86</v>
      </c>
      <c r="P472" s="1">
        <v>177</v>
      </c>
      <c r="Q472" s="1">
        <v>2.06</v>
      </c>
      <c r="R472" s="1">
        <v>59</v>
      </c>
      <c r="S472" s="1">
        <v>59</v>
      </c>
      <c r="T472" s="1">
        <v>123</v>
      </c>
      <c r="U472" s="1">
        <v>284</v>
      </c>
      <c r="V472" s="1">
        <v>2.31</v>
      </c>
      <c r="W472" s="1">
        <v>91.61</v>
      </c>
      <c r="X472" s="1">
        <v>91.61</v>
      </c>
      <c r="Y472" s="1">
        <v>129</v>
      </c>
      <c r="Z472" s="1">
        <v>240</v>
      </c>
      <c r="AA472" s="1">
        <v>1.86</v>
      </c>
      <c r="AB472" s="1">
        <v>77.42</v>
      </c>
      <c r="AC472" s="1">
        <v>77.42</v>
      </c>
      <c r="AD472" s="1">
        <v>100</v>
      </c>
      <c r="AE472" s="1">
        <v>215</v>
      </c>
      <c r="AF472" s="1">
        <v>2.15</v>
      </c>
      <c r="AG472" s="1">
        <v>76.790000000000006</v>
      </c>
      <c r="AH472" s="1">
        <v>76.790000000000006</v>
      </c>
      <c r="AI472" s="1">
        <v>91</v>
      </c>
      <c r="AJ472" s="1">
        <v>171</v>
      </c>
      <c r="AK472" s="1">
        <v>1.88</v>
      </c>
      <c r="AL472" s="1">
        <v>55.16</v>
      </c>
      <c r="AM472" s="1">
        <v>55.16</v>
      </c>
      <c r="AN472" s="1">
        <v>41</v>
      </c>
      <c r="AO472" s="1">
        <v>77</v>
      </c>
      <c r="AP472" s="1">
        <v>1.88</v>
      </c>
      <c r="AQ472" s="1">
        <v>25.67</v>
      </c>
      <c r="AR472" s="1">
        <v>25.67</v>
      </c>
      <c r="AT472" s="262">
        <f t="shared" si="43"/>
        <v>648</v>
      </c>
      <c r="AU472" s="262">
        <f t="shared" si="43"/>
        <v>1344</v>
      </c>
      <c r="AV472" s="263">
        <f t="shared" si="44"/>
        <v>134400</v>
      </c>
      <c r="AW472" s="263">
        <f t="shared" si="45"/>
        <v>1830</v>
      </c>
      <c r="AX472" s="268">
        <f t="shared" si="46"/>
        <v>73.442622950819668</v>
      </c>
      <c r="AY472" s="264">
        <f t="shared" si="47"/>
        <v>73.813333333333333</v>
      </c>
    </row>
    <row r="473" spans="1:51">
      <c r="A473" s="1" t="str">
        <f t="shared" si="42"/>
        <v>27989</v>
      </c>
      <c r="B473" s="1" t="s">
        <v>3473</v>
      </c>
      <c r="C473" s="255">
        <v>0</v>
      </c>
      <c r="D473" s="255">
        <v>0</v>
      </c>
      <c r="E473" s="256">
        <v>0</v>
      </c>
      <c r="F473" s="256">
        <v>0</v>
      </c>
      <c r="G473" s="255">
        <v>0</v>
      </c>
      <c r="H473" s="255">
        <v>0</v>
      </c>
      <c r="I473" s="255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T473" s="262">
        <f t="shared" si="43"/>
        <v>0</v>
      </c>
      <c r="AU473" s="262">
        <f t="shared" si="43"/>
        <v>0</v>
      </c>
      <c r="AV473" s="263">
        <f t="shared" si="44"/>
        <v>0</v>
      </c>
      <c r="AW473" s="263">
        <f t="shared" si="45"/>
        <v>0</v>
      </c>
      <c r="AX473" s="268" t="e">
        <f t="shared" si="46"/>
        <v>#DIV/0!</v>
      </c>
      <c r="AY473" s="264">
        <f t="shared" si="47"/>
        <v>0</v>
      </c>
    </row>
    <row r="474" spans="1:51">
      <c r="A474" s="1" t="str">
        <f t="shared" si="42"/>
        <v>27990</v>
      </c>
      <c r="B474" s="1" t="s">
        <v>3474</v>
      </c>
      <c r="C474" s="255">
        <v>0</v>
      </c>
      <c r="D474" s="255">
        <v>0</v>
      </c>
      <c r="E474" s="256">
        <v>279</v>
      </c>
      <c r="F474" s="256">
        <v>4913</v>
      </c>
      <c r="G474" s="255">
        <v>17.61</v>
      </c>
      <c r="H474" s="255">
        <v>0</v>
      </c>
      <c r="I474" s="255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41</v>
      </c>
      <c r="P474" s="1">
        <v>145</v>
      </c>
      <c r="Q474" s="1">
        <v>3.54</v>
      </c>
      <c r="R474" s="1">
        <v>0</v>
      </c>
      <c r="S474" s="1">
        <v>0</v>
      </c>
      <c r="T474" s="1">
        <v>44</v>
      </c>
      <c r="U474" s="1">
        <v>1736</v>
      </c>
      <c r="V474" s="1">
        <v>39.450000000000003</v>
      </c>
      <c r="W474" s="1">
        <v>0</v>
      </c>
      <c r="X474" s="1">
        <v>0</v>
      </c>
      <c r="Y474" s="1">
        <v>52</v>
      </c>
      <c r="Z474" s="1">
        <v>2576</v>
      </c>
      <c r="AA474" s="1">
        <v>49.54</v>
      </c>
      <c r="AB474" s="1">
        <v>0</v>
      </c>
      <c r="AC474" s="1">
        <v>0</v>
      </c>
      <c r="AD474" s="1">
        <v>66</v>
      </c>
      <c r="AE474" s="1">
        <v>259</v>
      </c>
      <c r="AF474" s="1">
        <v>3.92</v>
      </c>
      <c r="AG474" s="1">
        <v>0</v>
      </c>
      <c r="AH474" s="1">
        <v>0</v>
      </c>
      <c r="AI474" s="1">
        <v>60</v>
      </c>
      <c r="AJ474" s="1">
        <v>169</v>
      </c>
      <c r="AK474" s="1">
        <v>2.82</v>
      </c>
      <c r="AL474" s="1">
        <v>0</v>
      </c>
      <c r="AM474" s="1">
        <v>0</v>
      </c>
      <c r="AN474" s="1">
        <v>16</v>
      </c>
      <c r="AO474" s="1">
        <v>28</v>
      </c>
      <c r="AP474" s="1">
        <v>1.75</v>
      </c>
      <c r="AQ474" s="1">
        <v>0</v>
      </c>
      <c r="AR474" s="1">
        <v>0</v>
      </c>
      <c r="AT474" s="262">
        <f t="shared" si="43"/>
        <v>263</v>
      </c>
      <c r="AU474" s="262">
        <f t="shared" si="43"/>
        <v>4885</v>
      </c>
      <c r="AV474" s="263">
        <f t="shared" si="44"/>
        <v>488500</v>
      </c>
      <c r="AW474" s="263">
        <f t="shared" si="45"/>
        <v>0</v>
      </c>
      <c r="AX474" s="268" t="e">
        <f t="shared" si="46"/>
        <v>#DIV/0!</v>
      </c>
      <c r="AY474" s="264">
        <f t="shared" si="47"/>
        <v>0</v>
      </c>
    </row>
    <row r="475" spans="1:51">
      <c r="A475" s="1" t="str">
        <f t="shared" si="42"/>
        <v>10709</v>
      </c>
      <c r="B475" s="1" t="s">
        <v>3475</v>
      </c>
      <c r="C475" s="255">
        <v>586</v>
      </c>
      <c r="D475" s="255">
        <v>586</v>
      </c>
      <c r="E475" s="256">
        <v>21889</v>
      </c>
      <c r="F475" s="256">
        <v>95634</v>
      </c>
      <c r="G475" s="255">
        <v>4.37</v>
      </c>
      <c r="H475" s="255">
        <v>44.71</v>
      </c>
      <c r="I475" s="255">
        <v>44.71</v>
      </c>
      <c r="J475" s="1">
        <v>3941</v>
      </c>
      <c r="K475" s="1">
        <v>17075</v>
      </c>
      <c r="L475" s="1">
        <v>4.33</v>
      </c>
      <c r="M475" s="1">
        <v>93.99</v>
      </c>
      <c r="N475" s="1">
        <v>93.99</v>
      </c>
      <c r="O475" s="1">
        <v>3672</v>
      </c>
      <c r="P475" s="1">
        <v>15261</v>
      </c>
      <c r="Q475" s="1">
        <v>4.16</v>
      </c>
      <c r="R475" s="1">
        <v>86.81</v>
      </c>
      <c r="S475" s="1">
        <v>86.81</v>
      </c>
      <c r="T475" s="1">
        <v>3614</v>
      </c>
      <c r="U475" s="1">
        <v>15743</v>
      </c>
      <c r="V475" s="1">
        <v>4.3600000000000003</v>
      </c>
      <c r="W475" s="1">
        <v>86.66</v>
      </c>
      <c r="X475" s="1">
        <v>86.66</v>
      </c>
      <c r="Y475" s="1">
        <v>3684</v>
      </c>
      <c r="Z475" s="1">
        <v>15488</v>
      </c>
      <c r="AA475" s="1">
        <v>4.2</v>
      </c>
      <c r="AB475" s="1">
        <v>85.26</v>
      </c>
      <c r="AC475" s="1">
        <v>85.26</v>
      </c>
      <c r="AD475" s="1">
        <v>3600</v>
      </c>
      <c r="AE475" s="1">
        <v>16534</v>
      </c>
      <c r="AF475" s="1">
        <v>4.59</v>
      </c>
      <c r="AG475" s="1">
        <v>100.77</v>
      </c>
      <c r="AH475" s="1">
        <v>100.77</v>
      </c>
      <c r="AI475" s="1">
        <v>3378</v>
      </c>
      <c r="AJ475" s="1">
        <v>15533</v>
      </c>
      <c r="AK475" s="1">
        <v>4.5999999999999996</v>
      </c>
      <c r="AL475" s="1">
        <v>85.51</v>
      </c>
      <c r="AM475" s="1">
        <v>85.51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T475" s="262">
        <f t="shared" si="43"/>
        <v>21889</v>
      </c>
      <c r="AU475" s="262">
        <f t="shared" si="43"/>
        <v>95634</v>
      </c>
      <c r="AV475" s="263">
        <f t="shared" si="44"/>
        <v>9563400</v>
      </c>
      <c r="AW475" s="263">
        <f t="shared" si="45"/>
        <v>107238</v>
      </c>
      <c r="AX475" s="268">
        <f t="shared" si="46"/>
        <v>89.179208862530075</v>
      </c>
      <c r="AY475" s="264">
        <f t="shared" si="47"/>
        <v>89.833333333333329</v>
      </c>
    </row>
    <row r="476" spans="1:51">
      <c r="A476" s="1" t="str">
        <f t="shared" si="42"/>
        <v>11077</v>
      </c>
      <c r="B476" s="1" t="s">
        <v>3476</v>
      </c>
      <c r="C476" s="255">
        <v>40</v>
      </c>
      <c r="D476" s="255">
        <v>40</v>
      </c>
      <c r="E476" s="256">
        <v>1398</v>
      </c>
      <c r="F476" s="256">
        <v>3676</v>
      </c>
      <c r="G476" s="255">
        <v>2.63</v>
      </c>
      <c r="H476" s="255">
        <v>25.18</v>
      </c>
      <c r="I476" s="255">
        <v>25.18</v>
      </c>
      <c r="J476" s="1">
        <v>260</v>
      </c>
      <c r="K476" s="1">
        <v>707</v>
      </c>
      <c r="L476" s="1">
        <v>2.72</v>
      </c>
      <c r="M476" s="1">
        <v>57.02</v>
      </c>
      <c r="N476" s="1">
        <v>57.02</v>
      </c>
      <c r="O476" s="1">
        <v>209</v>
      </c>
      <c r="P476" s="1">
        <v>523</v>
      </c>
      <c r="Q476" s="1">
        <v>2.5</v>
      </c>
      <c r="R476" s="1">
        <v>43.58</v>
      </c>
      <c r="S476" s="1">
        <v>43.58</v>
      </c>
      <c r="T476" s="1">
        <v>217</v>
      </c>
      <c r="U476" s="1">
        <v>564</v>
      </c>
      <c r="V476" s="1">
        <v>2.6</v>
      </c>
      <c r="W476" s="1">
        <v>45.48</v>
      </c>
      <c r="X476" s="1">
        <v>45.48</v>
      </c>
      <c r="Y476" s="1">
        <v>236</v>
      </c>
      <c r="Z476" s="1">
        <v>600</v>
      </c>
      <c r="AA476" s="1">
        <v>2.54</v>
      </c>
      <c r="AB476" s="1">
        <v>48.39</v>
      </c>
      <c r="AC476" s="1">
        <v>48.39</v>
      </c>
      <c r="AD476" s="1">
        <v>226</v>
      </c>
      <c r="AE476" s="1">
        <v>588</v>
      </c>
      <c r="AF476" s="1">
        <v>2.6</v>
      </c>
      <c r="AG476" s="1">
        <v>52.5</v>
      </c>
      <c r="AH476" s="1">
        <v>52.5</v>
      </c>
      <c r="AI476" s="1">
        <v>250</v>
      </c>
      <c r="AJ476" s="1">
        <v>694</v>
      </c>
      <c r="AK476" s="1">
        <v>2.78</v>
      </c>
      <c r="AL476" s="1">
        <v>55.97</v>
      </c>
      <c r="AM476" s="1">
        <v>55.97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T476" s="262">
        <f t="shared" si="43"/>
        <v>1398</v>
      </c>
      <c r="AU476" s="262">
        <f t="shared" si="43"/>
        <v>3676</v>
      </c>
      <c r="AV476" s="263">
        <f t="shared" si="44"/>
        <v>367600</v>
      </c>
      <c r="AW476" s="263">
        <f t="shared" si="45"/>
        <v>7320</v>
      </c>
      <c r="AX476" s="268">
        <f t="shared" si="46"/>
        <v>50.21857923497268</v>
      </c>
      <c r="AY476" s="264">
        <f t="shared" si="47"/>
        <v>50.489999999999988</v>
      </c>
    </row>
    <row r="477" spans="1:51">
      <c r="A477" s="1" t="str">
        <f t="shared" si="42"/>
        <v>11078</v>
      </c>
      <c r="B477" s="1" t="s">
        <v>3477</v>
      </c>
      <c r="C477" s="255">
        <v>124</v>
      </c>
      <c r="D477" s="255">
        <v>124</v>
      </c>
      <c r="E477" s="256">
        <v>4972</v>
      </c>
      <c r="F477" s="256">
        <v>15944</v>
      </c>
      <c r="G477" s="255">
        <v>3.21</v>
      </c>
      <c r="H477" s="255">
        <v>35.229999999999997</v>
      </c>
      <c r="I477" s="255">
        <v>35.229999999999997</v>
      </c>
      <c r="J477" s="1">
        <v>921</v>
      </c>
      <c r="K477" s="1">
        <v>2810</v>
      </c>
      <c r="L477" s="1">
        <v>3.05</v>
      </c>
      <c r="M477" s="1">
        <v>73.099999999999994</v>
      </c>
      <c r="N477" s="1">
        <v>73.099999999999994</v>
      </c>
      <c r="O477" s="1">
        <v>755</v>
      </c>
      <c r="P477" s="1">
        <v>2457</v>
      </c>
      <c r="Q477" s="1">
        <v>3.25</v>
      </c>
      <c r="R477" s="1">
        <v>66.05</v>
      </c>
      <c r="S477" s="1">
        <v>66.05</v>
      </c>
      <c r="T477" s="1">
        <v>805</v>
      </c>
      <c r="U477" s="1">
        <v>2610</v>
      </c>
      <c r="V477" s="1">
        <v>3.24</v>
      </c>
      <c r="W477" s="1">
        <v>67.900000000000006</v>
      </c>
      <c r="X477" s="1">
        <v>67.900000000000006</v>
      </c>
      <c r="Y477" s="1">
        <v>924</v>
      </c>
      <c r="Z477" s="1">
        <v>3051</v>
      </c>
      <c r="AA477" s="1">
        <v>3.3</v>
      </c>
      <c r="AB477" s="1">
        <v>79.37</v>
      </c>
      <c r="AC477" s="1">
        <v>79.37</v>
      </c>
      <c r="AD477" s="1">
        <v>804</v>
      </c>
      <c r="AE477" s="1">
        <v>2557</v>
      </c>
      <c r="AF477" s="1">
        <v>3.18</v>
      </c>
      <c r="AG477" s="1">
        <v>73.650000000000006</v>
      </c>
      <c r="AH477" s="1">
        <v>73.650000000000006</v>
      </c>
      <c r="AI477" s="1">
        <v>763</v>
      </c>
      <c r="AJ477" s="1">
        <v>2459</v>
      </c>
      <c r="AK477" s="1">
        <v>3.22</v>
      </c>
      <c r="AL477" s="1">
        <v>63.97</v>
      </c>
      <c r="AM477" s="1">
        <v>63.97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T477" s="262">
        <f t="shared" si="43"/>
        <v>4972</v>
      </c>
      <c r="AU477" s="262">
        <f t="shared" si="43"/>
        <v>15944</v>
      </c>
      <c r="AV477" s="263">
        <f t="shared" si="44"/>
        <v>1594400</v>
      </c>
      <c r="AW477" s="263">
        <f t="shared" si="45"/>
        <v>22692</v>
      </c>
      <c r="AX477" s="268">
        <f t="shared" si="46"/>
        <v>70.262647629120394</v>
      </c>
      <c r="AY477" s="264">
        <f t="shared" si="47"/>
        <v>70.673333333333332</v>
      </c>
    </row>
    <row r="478" spans="1:51">
      <c r="A478" s="1" t="str">
        <f t="shared" si="42"/>
        <v>11079</v>
      </c>
      <c r="B478" s="1" t="s">
        <v>3478</v>
      </c>
      <c r="C478" s="255">
        <v>30</v>
      </c>
      <c r="D478" s="255">
        <v>30</v>
      </c>
      <c r="E478" s="256">
        <v>1026</v>
      </c>
      <c r="F478" s="256">
        <v>3039</v>
      </c>
      <c r="G478" s="255">
        <v>2.96</v>
      </c>
      <c r="H478" s="255">
        <v>27.75</v>
      </c>
      <c r="I478" s="255">
        <v>27.75</v>
      </c>
      <c r="J478" s="1">
        <v>184</v>
      </c>
      <c r="K478" s="1">
        <v>502</v>
      </c>
      <c r="L478" s="1">
        <v>2.73</v>
      </c>
      <c r="M478" s="1">
        <v>53.98</v>
      </c>
      <c r="N478" s="1">
        <v>53.98</v>
      </c>
      <c r="O478" s="1">
        <v>163</v>
      </c>
      <c r="P478" s="1">
        <v>531</v>
      </c>
      <c r="Q478" s="1">
        <v>3.26</v>
      </c>
      <c r="R478" s="1">
        <v>59</v>
      </c>
      <c r="S478" s="1">
        <v>59</v>
      </c>
      <c r="T478" s="1">
        <v>151</v>
      </c>
      <c r="U478" s="1">
        <v>482</v>
      </c>
      <c r="V478" s="1">
        <v>3.19</v>
      </c>
      <c r="W478" s="1">
        <v>51.83</v>
      </c>
      <c r="X478" s="1">
        <v>51.83</v>
      </c>
      <c r="Y478" s="1">
        <v>175</v>
      </c>
      <c r="Z478" s="1">
        <v>512</v>
      </c>
      <c r="AA478" s="1">
        <v>2.93</v>
      </c>
      <c r="AB478" s="1">
        <v>55.05</v>
      </c>
      <c r="AC478" s="1">
        <v>55.05</v>
      </c>
      <c r="AD478" s="1">
        <v>141</v>
      </c>
      <c r="AE478" s="1">
        <v>422</v>
      </c>
      <c r="AF478" s="1">
        <v>2.99</v>
      </c>
      <c r="AG478" s="1">
        <v>50.24</v>
      </c>
      <c r="AH478" s="1">
        <v>50.24</v>
      </c>
      <c r="AI478" s="1">
        <v>172</v>
      </c>
      <c r="AJ478" s="1">
        <v>453</v>
      </c>
      <c r="AK478" s="1">
        <v>2.63</v>
      </c>
      <c r="AL478" s="1">
        <v>48.71</v>
      </c>
      <c r="AM478" s="1">
        <v>48.71</v>
      </c>
      <c r="AN478" s="1">
        <v>40</v>
      </c>
      <c r="AO478" s="1">
        <v>137</v>
      </c>
      <c r="AP478" s="1">
        <v>3.43</v>
      </c>
      <c r="AQ478" s="1">
        <v>15.22</v>
      </c>
      <c r="AR478" s="1">
        <v>15.22</v>
      </c>
      <c r="AT478" s="262">
        <f t="shared" si="43"/>
        <v>986</v>
      </c>
      <c r="AU478" s="262">
        <f t="shared" si="43"/>
        <v>2902</v>
      </c>
      <c r="AV478" s="263">
        <f t="shared" si="44"/>
        <v>290200</v>
      </c>
      <c r="AW478" s="263">
        <f t="shared" si="45"/>
        <v>5490</v>
      </c>
      <c r="AX478" s="268">
        <f t="shared" si="46"/>
        <v>52.85974499089253</v>
      </c>
      <c r="AY478" s="264">
        <f t="shared" si="47"/>
        <v>53.134999999999998</v>
      </c>
    </row>
    <row r="479" spans="1:51">
      <c r="A479" s="1" t="str">
        <f t="shared" si="42"/>
        <v>11080</v>
      </c>
      <c r="B479" s="1" t="s">
        <v>3479</v>
      </c>
      <c r="C479" s="255">
        <v>60</v>
      </c>
      <c r="D479" s="255">
        <v>60</v>
      </c>
      <c r="E479" s="256">
        <v>3833</v>
      </c>
      <c r="F479" s="256">
        <v>11431</v>
      </c>
      <c r="G479" s="255">
        <v>2.98</v>
      </c>
      <c r="H479" s="255">
        <v>52.2</v>
      </c>
      <c r="I479" s="255">
        <v>52.2</v>
      </c>
      <c r="J479" s="1">
        <v>677</v>
      </c>
      <c r="K479" s="1">
        <v>2068</v>
      </c>
      <c r="L479" s="1">
        <v>3.05</v>
      </c>
      <c r="M479" s="1">
        <v>111.18</v>
      </c>
      <c r="N479" s="1">
        <v>111.18</v>
      </c>
      <c r="O479" s="1">
        <v>551</v>
      </c>
      <c r="P479" s="1">
        <v>1544</v>
      </c>
      <c r="Q479" s="1">
        <v>2.8</v>
      </c>
      <c r="R479" s="1">
        <v>85.78</v>
      </c>
      <c r="S479" s="1">
        <v>85.78</v>
      </c>
      <c r="T479" s="1">
        <v>580</v>
      </c>
      <c r="U479" s="1">
        <v>1730</v>
      </c>
      <c r="V479" s="1">
        <v>2.98</v>
      </c>
      <c r="W479" s="1">
        <v>93.01</v>
      </c>
      <c r="X479" s="1">
        <v>93.01</v>
      </c>
      <c r="Y479" s="1">
        <v>649</v>
      </c>
      <c r="Z479" s="1">
        <v>1931</v>
      </c>
      <c r="AA479" s="1">
        <v>2.98</v>
      </c>
      <c r="AB479" s="1">
        <v>103.82</v>
      </c>
      <c r="AC479" s="1">
        <v>103.82</v>
      </c>
      <c r="AD479" s="1">
        <v>593</v>
      </c>
      <c r="AE479" s="1">
        <v>1711</v>
      </c>
      <c r="AF479" s="1">
        <v>2.89</v>
      </c>
      <c r="AG479" s="1">
        <v>101.85</v>
      </c>
      <c r="AH479" s="1">
        <v>101.85</v>
      </c>
      <c r="AI479" s="1">
        <v>622</v>
      </c>
      <c r="AJ479" s="1">
        <v>1953</v>
      </c>
      <c r="AK479" s="1">
        <v>3.14</v>
      </c>
      <c r="AL479" s="1">
        <v>105</v>
      </c>
      <c r="AM479" s="1">
        <v>105</v>
      </c>
      <c r="AN479" s="1">
        <v>161</v>
      </c>
      <c r="AO479" s="1">
        <v>494</v>
      </c>
      <c r="AP479" s="1">
        <v>3.07</v>
      </c>
      <c r="AQ479" s="1">
        <v>27.44</v>
      </c>
      <c r="AR479" s="1">
        <v>27.44</v>
      </c>
      <c r="AT479" s="262">
        <f t="shared" si="43"/>
        <v>3672</v>
      </c>
      <c r="AU479" s="262">
        <f t="shared" si="43"/>
        <v>10937</v>
      </c>
      <c r="AV479" s="263">
        <f t="shared" si="44"/>
        <v>1093700</v>
      </c>
      <c r="AW479" s="263">
        <f t="shared" si="45"/>
        <v>10980</v>
      </c>
      <c r="AX479" s="268">
        <f t="shared" si="46"/>
        <v>99.60837887067396</v>
      </c>
      <c r="AY479" s="264">
        <f t="shared" si="47"/>
        <v>100.10666666666667</v>
      </c>
    </row>
    <row r="480" spans="1:51">
      <c r="A480" s="1" t="str">
        <f t="shared" si="42"/>
        <v>11081</v>
      </c>
      <c r="B480" s="1" t="s">
        <v>3480</v>
      </c>
      <c r="C480" s="255">
        <v>120</v>
      </c>
      <c r="D480" s="255">
        <v>120</v>
      </c>
      <c r="E480" s="256">
        <v>5585</v>
      </c>
      <c r="F480" s="256">
        <v>22282</v>
      </c>
      <c r="G480" s="255">
        <v>3.99</v>
      </c>
      <c r="H480" s="255">
        <v>50.87</v>
      </c>
      <c r="I480" s="255">
        <v>50.87</v>
      </c>
      <c r="J480" s="1">
        <v>1058</v>
      </c>
      <c r="K480" s="1">
        <v>4361</v>
      </c>
      <c r="L480" s="1">
        <v>4.12</v>
      </c>
      <c r="M480" s="1">
        <v>117.23</v>
      </c>
      <c r="N480" s="1">
        <v>117.23</v>
      </c>
      <c r="O480" s="1">
        <v>882</v>
      </c>
      <c r="P480" s="1">
        <v>2977</v>
      </c>
      <c r="Q480" s="1">
        <v>3.38</v>
      </c>
      <c r="R480" s="1">
        <v>82.69</v>
      </c>
      <c r="S480" s="1">
        <v>82.69</v>
      </c>
      <c r="T480" s="1">
        <v>885</v>
      </c>
      <c r="U480" s="1">
        <v>3796</v>
      </c>
      <c r="V480" s="1">
        <v>4.29</v>
      </c>
      <c r="W480" s="1">
        <v>102.04</v>
      </c>
      <c r="X480" s="1">
        <v>102.04</v>
      </c>
      <c r="Y480" s="1">
        <v>1024</v>
      </c>
      <c r="Z480" s="1">
        <v>4321</v>
      </c>
      <c r="AA480" s="1">
        <v>4.22</v>
      </c>
      <c r="AB480" s="1">
        <v>116.16</v>
      </c>
      <c r="AC480" s="1">
        <v>116.16</v>
      </c>
      <c r="AD480" s="1">
        <v>893</v>
      </c>
      <c r="AE480" s="1">
        <v>3923</v>
      </c>
      <c r="AF480" s="1">
        <v>4.3899999999999997</v>
      </c>
      <c r="AG480" s="1">
        <v>116.76</v>
      </c>
      <c r="AH480" s="1">
        <v>116.76</v>
      </c>
      <c r="AI480" s="1">
        <v>843</v>
      </c>
      <c r="AJ480" s="1">
        <v>2904</v>
      </c>
      <c r="AK480" s="1">
        <v>3.44</v>
      </c>
      <c r="AL480" s="1">
        <v>78.06</v>
      </c>
      <c r="AM480" s="1">
        <v>78.06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T480" s="262">
        <f t="shared" si="43"/>
        <v>5585</v>
      </c>
      <c r="AU480" s="262">
        <f t="shared" si="43"/>
        <v>22282</v>
      </c>
      <c r="AV480" s="263">
        <f t="shared" si="44"/>
        <v>2228200</v>
      </c>
      <c r="AW480" s="263">
        <f t="shared" si="45"/>
        <v>21960</v>
      </c>
      <c r="AX480" s="268">
        <f t="shared" si="46"/>
        <v>101.46630236794171</v>
      </c>
      <c r="AY480" s="264">
        <f t="shared" si="47"/>
        <v>102.15666666666668</v>
      </c>
    </row>
    <row r="481" spans="1:51">
      <c r="A481" s="1" t="str">
        <f t="shared" si="42"/>
        <v>11082</v>
      </c>
      <c r="B481" s="1" t="s">
        <v>3481</v>
      </c>
      <c r="C481" s="255">
        <v>58</v>
      </c>
      <c r="D481" s="255">
        <v>58</v>
      </c>
      <c r="E481" s="256">
        <v>1335</v>
      </c>
      <c r="F481" s="256">
        <v>4239</v>
      </c>
      <c r="G481" s="255">
        <v>3.18</v>
      </c>
      <c r="H481" s="255">
        <v>20.02</v>
      </c>
      <c r="I481" s="255">
        <v>20.02</v>
      </c>
      <c r="J481" s="1">
        <v>240</v>
      </c>
      <c r="K481" s="1">
        <v>709</v>
      </c>
      <c r="L481" s="1">
        <v>2.95</v>
      </c>
      <c r="M481" s="1">
        <v>39.43</v>
      </c>
      <c r="N481" s="1">
        <v>39.43</v>
      </c>
      <c r="O481" s="1">
        <v>245</v>
      </c>
      <c r="P481" s="1">
        <v>709</v>
      </c>
      <c r="Q481" s="1">
        <v>2.89</v>
      </c>
      <c r="R481" s="1">
        <v>40.75</v>
      </c>
      <c r="S481" s="1">
        <v>40.75</v>
      </c>
      <c r="T481" s="1">
        <v>241</v>
      </c>
      <c r="U481" s="1">
        <v>778</v>
      </c>
      <c r="V481" s="1">
        <v>3.23</v>
      </c>
      <c r="W481" s="1">
        <v>43.27</v>
      </c>
      <c r="X481" s="1">
        <v>43.27</v>
      </c>
      <c r="Y481" s="1">
        <v>225</v>
      </c>
      <c r="Z481" s="1">
        <v>800</v>
      </c>
      <c r="AA481" s="1">
        <v>3.56</v>
      </c>
      <c r="AB481" s="1">
        <v>44.49</v>
      </c>
      <c r="AC481" s="1">
        <v>44.49</v>
      </c>
      <c r="AD481" s="1">
        <v>205</v>
      </c>
      <c r="AE481" s="1">
        <v>678</v>
      </c>
      <c r="AF481" s="1">
        <v>3.31</v>
      </c>
      <c r="AG481" s="1">
        <v>41.75</v>
      </c>
      <c r="AH481" s="1">
        <v>41.75</v>
      </c>
      <c r="AI481" s="1">
        <v>179</v>
      </c>
      <c r="AJ481" s="1">
        <v>565</v>
      </c>
      <c r="AK481" s="1">
        <v>3.16</v>
      </c>
      <c r="AL481" s="1">
        <v>31.42</v>
      </c>
      <c r="AM481" s="1">
        <v>31.42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T481" s="262">
        <f t="shared" si="43"/>
        <v>1335</v>
      </c>
      <c r="AU481" s="262">
        <f t="shared" si="43"/>
        <v>4239</v>
      </c>
      <c r="AV481" s="263">
        <f t="shared" si="44"/>
        <v>423900</v>
      </c>
      <c r="AW481" s="263">
        <f t="shared" si="45"/>
        <v>10614</v>
      </c>
      <c r="AX481" s="268">
        <f t="shared" si="46"/>
        <v>39.937817976257776</v>
      </c>
      <c r="AY481" s="264">
        <f t="shared" si="47"/>
        <v>40.185000000000002</v>
      </c>
    </row>
    <row r="482" spans="1:51">
      <c r="A482" s="1" t="str">
        <f t="shared" si="42"/>
        <v>11083</v>
      </c>
      <c r="B482" s="1" t="s">
        <v>3482</v>
      </c>
      <c r="C482" s="255">
        <v>30</v>
      </c>
      <c r="D482" s="255">
        <v>30</v>
      </c>
      <c r="E482" s="256">
        <v>1905</v>
      </c>
      <c r="F482" s="256">
        <v>6049</v>
      </c>
      <c r="G482" s="255">
        <v>3.18</v>
      </c>
      <c r="H482" s="255">
        <v>55.24</v>
      </c>
      <c r="I482" s="255">
        <v>55.24</v>
      </c>
      <c r="J482" s="1">
        <v>371</v>
      </c>
      <c r="K482" s="1">
        <v>1155</v>
      </c>
      <c r="L482" s="1">
        <v>3.11</v>
      </c>
      <c r="M482" s="1">
        <v>124.19</v>
      </c>
      <c r="N482" s="1">
        <v>124.19</v>
      </c>
      <c r="O482" s="1">
        <v>292</v>
      </c>
      <c r="P482" s="1">
        <v>925</v>
      </c>
      <c r="Q482" s="1">
        <v>3.17</v>
      </c>
      <c r="R482" s="1">
        <v>102.78</v>
      </c>
      <c r="S482" s="1">
        <v>102.78</v>
      </c>
      <c r="T482" s="1">
        <v>318</v>
      </c>
      <c r="U482" s="1">
        <v>1100</v>
      </c>
      <c r="V482" s="1">
        <v>3.46</v>
      </c>
      <c r="W482" s="1">
        <v>118.28</v>
      </c>
      <c r="X482" s="1">
        <v>118.28</v>
      </c>
      <c r="Y482" s="1">
        <v>343</v>
      </c>
      <c r="Z482" s="1">
        <v>1120</v>
      </c>
      <c r="AA482" s="1">
        <v>3.27</v>
      </c>
      <c r="AB482" s="1">
        <v>120.43</v>
      </c>
      <c r="AC482" s="1">
        <v>120.43</v>
      </c>
      <c r="AD482" s="1">
        <v>319</v>
      </c>
      <c r="AE482" s="1">
        <v>907</v>
      </c>
      <c r="AF482" s="1">
        <v>2.84</v>
      </c>
      <c r="AG482" s="1">
        <v>107.98</v>
      </c>
      <c r="AH482" s="1">
        <v>107.98</v>
      </c>
      <c r="AI482" s="1">
        <v>262</v>
      </c>
      <c r="AJ482" s="1">
        <v>842</v>
      </c>
      <c r="AK482" s="1">
        <v>3.21</v>
      </c>
      <c r="AL482" s="1">
        <v>90.54</v>
      </c>
      <c r="AM482" s="1">
        <v>90.54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T482" s="262">
        <f t="shared" si="43"/>
        <v>1905</v>
      </c>
      <c r="AU482" s="262">
        <f t="shared" si="43"/>
        <v>6049</v>
      </c>
      <c r="AV482" s="263">
        <f t="shared" si="44"/>
        <v>604900</v>
      </c>
      <c r="AW482" s="263">
        <f t="shared" si="45"/>
        <v>5490</v>
      </c>
      <c r="AX482" s="268">
        <f t="shared" si="46"/>
        <v>110.18214936247723</v>
      </c>
      <c r="AY482" s="264">
        <f t="shared" si="47"/>
        <v>110.69999999999999</v>
      </c>
    </row>
    <row r="483" spans="1:51">
      <c r="A483" s="1" t="str">
        <f t="shared" si="42"/>
        <v>11084</v>
      </c>
      <c r="B483" s="1" t="s">
        <v>3483</v>
      </c>
      <c r="C483" s="255">
        <v>71</v>
      </c>
      <c r="D483" s="255">
        <v>71</v>
      </c>
      <c r="E483" s="256">
        <v>3599</v>
      </c>
      <c r="F483" s="256">
        <v>8911</v>
      </c>
      <c r="G483" s="255">
        <v>2.48</v>
      </c>
      <c r="H483" s="255">
        <v>34.39</v>
      </c>
      <c r="I483" s="255">
        <v>34.39</v>
      </c>
      <c r="J483" s="1">
        <v>576</v>
      </c>
      <c r="K483" s="1">
        <v>1320</v>
      </c>
      <c r="L483" s="1">
        <v>2.29</v>
      </c>
      <c r="M483" s="1">
        <v>59.97</v>
      </c>
      <c r="N483" s="1">
        <v>59.97</v>
      </c>
      <c r="O483" s="1">
        <v>559</v>
      </c>
      <c r="P483" s="1">
        <v>2023</v>
      </c>
      <c r="Q483" s="1">
        <v>3.62</v>
      </c>
      <c r="R483" s="1">
        <v>94.98</v>
      </c>
      <c r="S483" s="1">
        <v>94.98</v>
      </c>
      <c r="T483" s="1">
        <v>570</v>
      </c>
      <c r="U483" s="1">
        <v>1302</v>
      </c>
      <c r="V483" s="1">
        <v>2.2799999999999998</v>
      </c>
      <c r="W483" s="1">
        <v>59.15</v>
      </c>
      <c r="X483" s="1">
        <v>59.15</v>
      </c>
      <c r="Y483" s="1">
        <v>642</v>
      </c>
      <c r="Z483" s="1">
        <v>1390</v>
      </c>
      <c r="AA483" s="1">
        <v>2.17</v>
      </c>
      <c r="AB483" s="1">
        <v>63.15</v>
      </c>
      <c r="AC483" s="1">
        <v>63.15</v>
      </c>
      <c r="AD483" s="1">
        <v>552</v>
      </c>
      <c r="AE483" s="1">
        <v>1263</v>
      </c>
      <c r="AF483" s="1">
        <v>2.29</v>
      </c>
      <c r="AG483" s="1">
        <v>63.53</v>
      </c>
      <c r="AH483" s="1">
        <v>63.53</v>
      </c>
      <c r="AI483" s="1">
        <v>540</v>
      </c>
      <c r="AJ483" s="1">
        <v>1189</v>
      </c>
      <c r="AK483" s="1">
        <v>2.2000000000000002</v>
      </c>
      <c r="AL483" s="1">
        <v>54.02</v>
      </c>
      <c r="AM483" s="1">
        <v>54.02</v>
      </c>
      <c r="AN483" s="1">
        <v>160</v>
      </c>
      <c r="AO483" s="1">
        <v>424</v>
      </c>
      <c r="AP483" s="1">
        <v>2.65</v>
      </c>
      <c r="AQ483" s="1">
        <v>19.91</v>
      </c>
      <c r="AR483" s="1">
        <v>19.91</v>
      </c>
      <c r="AT483" s="262">
        <f t="shared" si="43"/>
        <v>3439</v>
      </c>
      <c r="AU483" s="262">
        <f t="shared" si="43"/>
        <v>8487</v>
      </c>
      <c r="AV483" s="263">
        <f t="shared" si="44"/>
        <v>848700</v>
      </c>
      <c r="AW483" s="263">
        <f t="shared" si="45"/>
        <v>12993</v>
      </c>
      <c r="AX483" s="268">
        <f t="shared" si="46"/>
        <v>65.319787577926576</v>
      </c>
      <c r="AY483" s="264">
        <f t="shared" si="47"/>
        <v>65.8</v>
      </c>
    </row>
    <row r="484" spans="1:51">
      <c r="A484" s="1" t="str">
        <f t="shared" si="42"/>
        <v>11085</v>
      </c>
      <c r="B484" s="1" t="s">
        <v>3484</v>
      </c>
      <c r="C484" s="255">
        <v>37</v>
      </c>
      <c r="D484" s="255">
        <v>37</v>
      </c>
      <c r="E484" s="256">
        <v>2329</v>
      </c>
      <c r="F484" s="256">
        <v>6119</v>
      </c>
      <c r="G484" s="255">
        <v>2.63</v>
      </c>
      <c r="H484" s="255">
        <v>45.31</v>
      </c>
      <c r="I484" s="255">
        <v>45.31</v>
      </c>
      <c r="J484" s="1">
        <v>458</v>
      </c>
      <c r="K484" s="1">
        <v>1276</v>
      </c>
      <c r="L484" s="1">
        <v>2.79</v>
      </c>
      <c r="M484" s="1">
        <v>111.25</v>
      </c>
      <c r="N484" s="1">
        <v>111.25</v>
      </c>
      <c r="O484" s="1">
        <v>395</v>
      </c>
      <c r="P484" s="1">
        <v>1004</v>
      </c>
      <c r="Q484" s="1">
        <v>2.54</v>
      </c>
      <c r="R484" s="1">
        <v>90.45</v>
      </c>
      <c r="S484" s="1">
        <v>90.45</v>
      </c>
      <c r="T484" s="1">
        <v>360</v>
      </c>
      <c r="U484" s="1">
        <v>1025</v>
      </c>
      <c r="V484" s="1">
        <v>2.85</v>
      </c>
      <c r="W484" s="1">
        <v>89.36</v>
      </c>
      <c r="X484" s="1">
        <v>89.36</v>
      </c>
      <c r="Y484" s="1">
        <v>409</v>
      </c>
      <c r="Z484" s="1">
        <v>1112</v>
      </c>
      <c r="AA484" s="1">
        <v>2.72</v>
      </c>
      <c r="AB484" s="1">
        <v>96.95</v>
      </c>
      <c r="AC484" s="1">
        <v>96.95</v>
      </c>
      <c r="AD484" s="1">
        <v>338</v>
      </c>
      <c r="AE484" s="1">
        <v>754</v>
      </c>
      <c r="AF484" s="1">
        <v>2.23</v>
      </c>
      <c r="AG484" s="1">
        <v>72.78</v>
      </c>
      <c r="AH484" s="1">
        <v>72.78</v>
      </c>
      <c r="AI484" s="1">
        <v>349</v>
      </c>
      <c r="AJ484" s="1">
        <v>904</v>
      </c>
      <c r="AK484" s="1">
        <v>2.59</v>
      </c>
      <c r="AL484" s="1">
        <v>78.81</v>
      </c>
      <c r="AM484" s="1">
        <v>78.81</v>
      </c>
      <c r="AN484" s="1">
        <v>20</v>
      </c>
      <c r="AO484" s="1">
        <v>44</v>
      </c>
      <c r="AP484" s="1">
        <v>2.2000000000000002</v>
      </c>
      <c r="AQ484" s="1">
        <v>3.96</v>
      </c>
      <c r="AR484" s="1">
        <v>3.96</v>
      </c>
      <c r="AT484" s="262">
        <f t="shared" si="43"/>
        <v>2309</v>
      </c>
      <c r="AU484" s="262">
        <f t="shared" si="43"/>
        <v>6075</v>
      </c>
      <c r="AV484" s="263">
        <f t="shared" si="44"/>
        <v>607500</v>
      </c>
      <c r="AW484" s="263">
        <f t="shared" si="45"/>
        <v>6771</v>
      </c>
      <c r="AX484" s="268">
        <f t="shared" si="46"/>
        <v>89.720868409393006</v>
      </c>
      <c r="AY484" s="264">
        <f t="shared" si="47"/>
        <v>89.933333333333323</v>
      </c>
    </row>
    <row r="485" spans="1:51">
      <c r="A485" s="1" t="str">
        <f t="shared" si="42"/>
        <v>11086</v>
      </c>
      <c r="B485" s="1" t="s">
        <v>3485</v>
      </c>
      <c r="C485" s="255">
        <v>68</v>
      </c>
      <c r="D485" s="255">
        <v>68</v>
      </c>
      <c r="E485" s="256">
        <v>3503</v>
      </c>
      <c r="F485" s="256">
        <v>10058</v>
      </c>
      <c r="G485" s="255">
        <v>2.87</v>
      </c>
      <c r="H485" s="255">
        <v>40.520000000000003</v>
      </c>
      <c r="I485" s="255">
        <v>40.520000000000003</v>
      </c>
      <c r="J485" s="1">
        <v>649</v>
      </c>
      <c r="K485" s="1">
        <v>1889</v>
      </c>
      <c r="L485" s="1">
        <v>2.91</v>
      </c>
      <c r="M485" s="1">
        <v>89.61</v>
      </c>
      <c r="N485" s="1">
        <v>89.61</v>
      </c>
      <c r="O485" s="1">
        <v>636</v>
      </c>
      <c r="P485" s="1">
        <v>1657</v>
      </c>
      <c r="Q485" s="1">
        <v>2.61</v>
      </c>
      <c r="R485" s="1">
        <v>81.23</v>
      </c>
      <c r="S485" s="1">
        <v>81.23</v>
      </c>
      <c r="T485" s="1">
        <v>564</v>
      </c>
      <c r="U485" s="1">
        <v>1568</v>
      </c>
      <c r="V485" s="1">
        <v>2.78</v>
      </c>
      <c r="W485" s="1">
        <v>74.38</v>
      </c>
      <c r="X485" s="1">
        <v>74.38</v>
      </c>
      <c r="Y485" s="1">
        <v>629</v>
      </c>
      <c r="Z485" s="1">
        <v>1747</v>
      </c>
      <c r="AA485" s="1">
        <v>2.78</v>
      </c>
      <c r="AB485" s="1">
        <v>82.87</v>
      </c>
      <c r="AC485" s="1">
        <v>82.87</v>
      </c>
      <c r="AD485" s="1">
        <v>513</v>
      </c>
      <c r="AE485" s="1">
        <v>1711</v>
      </c>
      <c r="AF485" s="1">
        <v>3.34</v>
      </c>
      <c r="AG485" s="1">
        <v>89.86</v>
      </c>
      <c r="AH485" s="1">
        <v>89.86</v>
      </c>
      <c r="AI485" s="1">
        <v>512</v>
      </c>
      <c r="AJ485" s="1">
        <v>1486</v>
      </c>
      <c r="AK485" s="1">
        <v>2.9</v>
      </c>
      <c r="AL485" s="1">
        <v>70.489999999999995</v>
      </c>
      <c r="AM485" s="1">
        <v>70.489999999999995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T485" s="262">
        <f t="shared" si="43"/>
        <v>3503</v>
      </c>
      <c r="AU485" s="262">
        <f t="shared" si="43"/>
        <v>10058</v>
      </c>
      <c r="AV485" s="263">
        <f t="shared" si="44"/>
        <v>1005800</v>
      </c>
      <c r="AW485" s="263">
        <f t="shared" si="45"/>
        <v>12444</v>
      </c>
      <c r="AX485" s="268">
        <f t="shared" si="46"/>
        <v>80.826100932176146</v>
      </c>
      <c r="AY485" s="264">
        <f t="shared" si="47"/>
        <v>81.40666666666668</v>
      </c>
    </row>
    <row r="486" spans="1:51">
      <c r="A486" s="1" t="str">
        <f t="shared" si="42"/>
        <v>11087</v>
      </c>
      <c r="B486" s="1" t="s">
        <v>3486</v>
      </c>
      <c r="C486" s="255">
        <v>120</v>
      </c>
      <c r="D486" s="255">
        <v>120</v>
      </c>
      <c r="E486" s="256">
        <v>4255</v>
      </c>
      <c r="F486" s="256">
        <v>13085</v>
      </c>
      <c r="G486" s="255">
        <v>3.08</v>
      </c>
      <c r="H486" s="255">
        <v>29.87</v>
      </c>
      <c r="I486" s="255">
        <v>29.87</v>
      </c>
      <c r="J486" s="1">
        <v>702</v>
      </c>
      <c r="K486" s="1">
        <v>2314</v>
      </c>
      <c r="L486" s="1">
        <v>3.3</v>
      </c>
      <c r="M486" s="1">
        <v>62.2</v>
      </c>
      <c r="N486" s="1">
        <v>62.2</v>
      </c>
      <c r="O486" s="1">
        <v>634</v>
      </c>
      <c r="P486" s="1">
        <v>1823</v>
      </c>
      <c r="Q486" s="1">
        <v>2.88</v>
      </c>
      <c r="R486" s="1">
        <v>50.64</v>
      </c>
      <c r="S486" s="1">
        <v>50.64</v>
      </c>
      <c r="T486" s="1">
        <v>641</v>
      </c>
      <c r="U486" s="1">
        <v>1981</v>
      </c>
      <c r="V486" s="1">
        <v>3.09</v>
      </c>
      <c r="W486" s="1">
        <v>53.25</v>
      </c>
      <c r="X486" s="1">
        <v>53.25</v>
      </c>
      <c r="Y486" s="1">
        <v>713</v>
      </c>
      <c r="Z486" s="1">
        <v>2266</v>
      </c>
      <c r="AA486" s="1">
        <v>3.18</v>
      </c>
      <c r="AB486" s="1">
        <v>60.91</v>
      </c>
      <c r="AC486" s="1">
        <v>60.91</v>
      </c>
      <c r="AD486" s="1">
        <v>654</v>
      </c>
      <c r="AE486" s="1">
        <v>1900</v>
      </c>
      <c r="AF486" s="1">
        <v>2.91</v>
      </c>
      <c r="AG486" s="1">
        <v>56.55</v>
      </c>
      <c r="AH486" s="1">
        <v>56.55</v>
      </c>
      <c r="AI486" s="1">
        <v>642</v>
      </c>
      <c r="AJ486" s="1">
        <v>2003</v>
      </c>
      <c r="AK486" s="1">
        <v>3.12</v>
      </c>
      <c r="AL486" s="1">
        <v>53.84</v>
      </c>
      <c r="AM486" s="1">
        <v>53.84</v>
      </c>
      <c r="AN486" s="1">
        <v>269</v>
      </c>
      <c r="AO486" s="1">
        <v>798</v>
      </c>
      <c r="AP486" s="1">
        <v>2.97</v>
      </c>
      <c r="AQ486" s="1">
        <v>22.17</v>
      </c>
      <c r="AR486" s="1">
        <v>22.17</v>
      </c>
      <c r="AT486" s="262">
        <f t="shared" si="43"/>
        <v>3986</v>
      </c>
      <c r="AU486" s="262">
        <f t="shared" si="43"/>
        <v>12287</v>
      </c>
      <c r="AV486" s="263">
        <f t="shared" si="44"/>
        <v>1228700</v>
      </c>
      <c r="AW486" s="263">
        <f t="shared" si="45"/>
        <v>21960</v>
      </c>
      <c r="AX486" s="268">
        <f t="shared" si="46"/>
        <v>55.951730418943534</v>
      </c>
      <c r="AY486" s="264">
        <f t="shared" si="47"/>
        <v>56.231666666666662</v>
      </c>
    </row>
    <row r="487" spans="1:51">
      <c r="A487" s="1" t="str">
        <f t="shared" si="42"/>
        <v>11088</v>
      </c>
      <c r="B487" s="1" t="s">
        <v>3487</v>
      </c>
      <c r="C487" s="255">
        <v>34</v>
      </c>
      <c r="D487" s="255">
        <v>34</v>
      </c>
      <c r="E487" s="256">
        <v>1364</v>
      </c>
      <c r="F487" s="256">
        <v>4075</v>
      </c>
      <c r="G487" s="255">
        <v>2.99</v>
      </c>
      <c r="H487" s="255">
        <v>32.840000000000003</v>
      </c>
      <c r="I487" s="255">
        <v>32.840000000000003</v>
      </c>
      <c r="J487" s="1">
        <v>220</v>
      </c>
      <c r="K487" s="1">
        <v>707</v>
      </c>
      <c r="L487" s="1">
        <v>3.21</v>
      </c>
      <c r="M487" s="1">
        <v>67.08</v>
      </c>
      <c r="N487" s="1">
        <v>67.08</v>
      </c>
      <c r="O487" s="1">
        <v>218</v>
      </c>
      <c r="P487" s="1">
        <v>654</v>
      </c>
      <c r="Q487" s="1">
        <v>3</v>
      </c>
      <c r="R487" s="1">
        <v>64.12</v>
      </c>
      <c r="S487" s="1">
        <v>64.12</v>
      </c>
      <c r="T487" s="1">
        <v>239</v>
      </c>
      <c r="U487" s="1">
        <v>635</v>
      </c>
      <c r="V487" s="1">
        <v>2.66</v>
      </c>
      <c r="W487" s="1">
        <v>60.25</v>
      </c>
      <c r="X487" s="1">
        <v>60.25</v>
      </c>
      <c r="Y487" s="1">
        <v>262</v>
      </c>
      <c r="Z487" s="1">
        <v>803</v>
      </c>
      <c r="AA487" s="1">
        <v>3.06</v>
      </c>
      <c r="AB487" s="1">
        <v>76.19</v>
      </c>
      <c r="AC487" s="1">
        <v>76.19</v>
      </c>
      <c r="AD487" s="1">
        <v>204</v>
      </c>
      <c r="AE487" s="1">
        <v>553</v>
      </c>
      <c r="AF487" s="1">
        <v>2.71</v>
      </c>
      <c r="AG487" s="1">
        <v>58.09</v>
      </c>
      <c r="AH487" s="1">
        <v>58.09</v>
      </c>
      <c r="AI487" s="1">
        <v>221</v>
      </c>
      <c r="AJ487" s="1">
        <v>723</v>
      </c>
      <c r="AK487" s="1">
        <v>3.27</v>
      </c>
      <c r="AL487" s="1">
        <v>68.599999999999994</v>
      </c>
      <c r="AM487" s="1">
        <v>68.599999999999994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T487" s="262">
        <f t="shared" si="43"/>
        <v>1364</v>
      </c>
      <c r="AU487" s="262">
        <f t="shared" si="43"/>
        <v>4075</v>
      </c>
      <c r="AV487" s="263">
        <f t="shared" si="44"/>
        <v>407500</v>
      </c>
      <c r="AW487" s="263">
        <f t="shared" si="45"/>
        <v>6222</v>
      </c>
      <c r="AX487" s="268">
        <f t="shared" si="46"/>
        <v>65.493410478945677</v>
      </c>
      <c r="AY487" s="264">
        <f t="shared" si="47"/>
        <v>65.721666666666678</v>
      </c>
    </row>
    <row r="488" spans="1:51">
      <c r="A488" s="1" t="str">
        <f t="shared" si="42"/>
        <v>11449</v>
      </c>
      <c r="B488" s="1" t="s">
        <v>3488</v>
      </c>
      <c r="C488" s="255">
        <v>179</v>
      </c>
      <c r="D488" s="255">
        <v>179</v>
      </c>
      <c r="E488" s="256">
        <v>6902</v>
      </c>
      <c r="F488" s="256">
        <v>25195</v>
      </c>
      <c r="G488" s="255">
        <v>3.65</v>
      </c>
      <c r="H488" s="255">
        <v>38.56</v>
      </c>
      <c r="I488" s="255">
        <v>38.56</v>
      </c>
      <c r="J488" s="1">
        <v>1304</v>
      </c>
      <c r="K488" s="1">
        <v>4531</v>
      </c>
      <c r="L488" s="1">
        <v>3.47</v>
      </c>
      <c r="M488" s="1">
        <v>81.650000000000006</v>
      </c>
      <c r="N488" s="1">
        <v>81.650000000000006</v>
      </c>
      <c r="O488" s="1">
        <v>1076</v>
      </c>
      <c r="P488" s="1">
        <v>4176</v>
      </c>
      <c r="Q488" s="1">
        <v>3.88</v>
      </c>
      <c r="R488" s="1">
        <v>77.77</v>
      </c>
      <c r="S488" s="1">
        <v>77.77</v>
      </c>
      <c r="T488" s="1">
        <v>1093</v>
      </c>
      <c r="U488" s="1">
        <v>4276</v>
      </c>
      <c r="V488" s="1">
        <v>3.91</v>
      </c>
      <c r="W488" s="1">
        <v>77.06</v>
      </c>
      <c r="X488" s="1">
        <v>77.06</v>
      </c>
      <c r="Y488" s="1">
        <v>1126</v>
      </c>
      <c r="Z488" s="1">
        <v>4254</v>
      </c>
      <c r="AA488" s="1">
        <v>3.78</v>
      </c>
      <c r="AB488" s="1">
        <v>76.66</v>
      </c>
      <c r="AC488" s="1">
        <v>76.66</v>
      </c>
      <c r="AD488" s="1">
        <v>1130</v>
      </c>
      <c r="AE488" s="1">
        <v>3816</v>
      </c>
      <c r="AF488" s="1">
        <v>3.38</v>
      </c>
      <c r="AG488" s="1">
        <v>76.14</v>
      </c>
      <c r="AH488" s="1">
        <v>76.14</v>
      </c>
      <c r="AI488" s="1">
        <v>1173</v>
      </c>
      <c r="AJ488" s="1">
        <v>4142</v>
      </c>
      <c r="AK488" s="1">
        <v>3.53</v>
      </c>
      <c r="AL488" s="1">
        <v>74.64</v>
      </c>
      <c r="AM488" s="1">
        <v>74.64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T488" s="262">
        <f t="shared" si="43"/>
        <v>6902</v>
      </c>
      <c r="AU488" s="262">
        <f t="shared" si="43"/>
        <v>25195</v>
      </c>
      <c r="AV488" s="263">
        <f t="shared" si="44"/>
        <v>2519500</v>
      </c>
      <c r="AW488" s="263">
        <f t="shared" si="45"/>
        <v>32757</v>
      </c>
      <c r="AX488" s="268">
        <f t="shared" si="46"/>
        <v>76.914857892969437</v>
      </c>
      <c r="AY488" s="264">
        <f t="shared" si="47"/>
        <v>77.319999999999993</v>
      </c>
    </row>
    <row r="489" spans="1:51">
      <c r="A489" s="1" t="str">
        <f t="shared" si="42"/>
        <v>28017</v>
      </c>
      <c r="B489" s="1" t="s">
        <v>3489</v>
      </c>
      <c r="C489" s="255">
        <v>10</v>
      </c>
      <c r="D489" s="255">
        <v>10</v>
      </c>
      <c r="E489" s="256">
        <v>1614</v>
      </c>
      <c r="F489" s="256">
        <v>4456</v>
      </c>
      <c r="G489" s="255">
        <v>2.76</v>
      </c>
      <c r="H489" s="255">
        <v>122.08</v>
      </c>
      <c r="I489" s="255">
        <v>122.08</v>
      </c>
      <c r="J489" s="1">
        <v>305</v>
      </c>
      <c r="K489" s="1">
        <v>887</v>
      </c>
      <c r="L489" s="1">
        <v>2.91</v>
      </c>
      <c r="M489" s="1">
        <v>286.13</v>
      </c>
      <c r="N489" s="1">
        <v>286.13</v>
      </c>
      <c r="O489" s="1">
        <v>247</v>
      </c>
      <c r="P489" s="1">
        <v>673</v>
      </c>
      <c r="Q489" s="1">
        <v>2.72</v>
      </c>
      <c r="R489" s="1">
        <v>224.33</v>
      </c>
      <c r="S489" s="1">
        <v>224.33</v>
      </c>
      <c r="T489" s="1">
        <v>224</v>
      </c>
      <c r="U489" s="1">
        <v>577</v>
      </c>
      <c r="V489" s="1">
        <v>2.58</v>
      </c>
      <c r="W489" s="1">
        <v>186.13</v>
      </c>
      <c r="X489" s="1">
        <v>186.13</v>
      </c>
      <c r="Y489" s="1">
        <v>308</v>
      </c>
      <c r="Z489" s="1">
        <v>730</v>
      </c>
      <c r="AA489" s="1">
        <v>2.37</v>
      </c>
      <c r="AB489" s="1">
        <v>235.48</v>
      </c>
      <c r="AC489" s="1">
        <v>235.48</v>
      </c>
      <c r="AD489" s="1">
        <v>275</v>
      </c>
      <c r="AE489" s="1">
        <v>832</v>
      </c>
      <c r="AF489" s="1">
        <v>3.03</v>
      </c>
      <c r="AG489" s="1">
        <v>297.14</v>
      </c>
      <c r="AH489" s="1">
        <v>297.14</v>
      </c>
      <c r="AI489" s="1">
        <v>255</v>
      </c>
      <c r="AJ489" s="1">
        <v>757</v>
      </c>
      <c r="AK489" s="1">
        <v>2.97</v>
      </c>
      <c r="AL489" s="1">
        <v>244.19</v>
      </c>
      <c r="AM489" s="1">
        <v>244.19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T489" s="262">
        <f t="shared" si="43"/>
        <v>1614</v>
      </c>
      <c r="AU489" s="262">
        <f t="shared" si="43"/>
        <v>4456</v>
      </c>
      <c r="AV489" s="263">
        <f t="shared" si="44"/>
        <v>445600</v>
      </c>
      <c r="AW489" s="263">
        <f t="shared" si="45"/>
        <v>1830</v>
      </c>
      <c r="AX489" s="268">
        <f t="shared" si="46"/>
        <v>243.49726775956285</v>
      </c>
      <c r="AY489" s="264">
        <f t="shared" si="47"/>
        <v>245.56666666666669</v>
      </c>
    </row>
    <row r="490" spans="1:51">
      <c r="A490" s="1" t="str">
        <f t="shared" si="42"/>
        <v>28789</v>
      </c>
      <c r="B490" s="1" t="s">
        <v>3490</v>
      </c>
      <c r="C490" s="255">
        <v>0</v>
      </c>
      <c r="D490" s="255">
        <v>0</v>
      </c>
      <c r="E490" s="256">
        <v>0</v>
      </c>
      <c r="F490" s="256">
        <v>0</v>
      </c>
      <c r="G490" s="255">
        <v>0</v>
      </c>
      <c r="H490" s="255">
        <v>0</v>
      </c>
      <c r="I490" s="255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T490" s="262">
        <f t="shared" si="43"/>
        <v>0</v>
      </c>
      <c r="AU490" s="262">
        <f t="shared" si="43"/>
        <v>0</v>
      </c>
      <c r="AV490" s="263">
        <f t="shared" si="44"/>
        <v>0</v>
      </c>
      <c r="AW490" s="263">
        <f t="shared" si="45"/>
        <v>0</v>
      </c>
      <c r="AX490" s="268" t="e">
        <f t="shared" si="46"/>
        <v>#DIV/0!</v>
      </c>
      <c r="AY490" s="264">
        <f t="shared" si="47"/>
        <v>0</v>
      </c>
    </row>
    <row r="491" spans="1:51">
      <c r="A491" s="1" t="str">
        <f t="shared" si="42"/>
        <v>28790</v>
      </c>
      <c r="B491" s="1" t="s">
        <v>3491</v>
      </c>
      <c r="C491" s="255">
        <v>0</v>
      </c>
      <c r="D491" s="255">
        <v>0</v>
      </c>
      <c r="E491" s="256">
        <v>0</v>
      </c>
      <c r="F491" s="256">
        <v>0</v>
      </c>
      <c r="G491" s="255">
        <v>0</v>
      </c>
      <c r="H491" s="255">
        <v>0</v>
      </c>
      <c r="I491" s="255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T491" s="262">
        <f t="shared" si="43"/>
        <v>0</v>
      </c>
      <c r="AU491" s="262">
        <f t="shared" si="43"/>
        <v>0</v>
      </c>
      <c r="AV491" s="263">
        <f t="shared" si="44"/>
        <v>0</v>
      </c>
      <c r="AW491" s="263">
        <f t="shared" si="45"/>
        <v>0</v>
      </c>
      <c r="AX491" s="268" t="e">
        <f t="shared" si="46"/>
        <v>#DIV/0!</v>
      </c>
      <c r="AY491" s="264">
        <f t="shared" si="47"/>
        <v>0</v>
      </c>
    </row>
    <row r="492" spans="1:51">
      <c r="A492" s="1" t="str">
        <f t="shared" si="42"/>
        <v>28791</v>
      </c>
      <c r="B492" s="1" t="s">
        <v>3492</v>
      </c>
      <c r="C492" s="255">
        <v>30</v>
      </c>
      <c r="D492" s="255">
        <v>30</v>
      </c>
      <c r="E492" s="256">
        <v>964</v>
      </c>
      <c r="F492" s="256">
        <v>1842</v>
      </c>
      <c r="G492" s="255">
        <v>1.91</v>
      </c>
      <c r="H492" s="255">
        <v>16.82</v>
      </c>
      <c r="I492" s="255">
        <v>16.82</v>
      </c>
      <c r="J492" s="1">
        <v>146</v>
      </c>
      <c r="K492" s="1">
        <v>251</v>
      </c>
      <c r="L492" s="1">
        <v>1.72</v>
      </c>
      <c r="M492" s="1">
        <v>26.99</v>
      </c>
      <c r="N492" s="1">
        <v>26.99</v>
      </c>
      <c r="O492" s="1">
        <v>154</v>
      </c>
      <c r="P492" s="1">
        <v>265</v>
      </c>
      <c r="Q492" s="1">
        <v>1.72</v>
      </c>
      <c r="R492" s="1">
        <v>29.44</v>
      </c>
      <c r="S492" s="1">
        <v>29.44</v>
      </c>
      <c r="T492" s="1">
        <v>138</v>
      </c>
      <c r="U492" s="1">
        <v>263</v>
      </c>
      <c r="V492" s="1">
        <v>1.91</v>
      </c>
      <c r="W492" s="1">
        <v>28.28</v>
      </c>
      <c r="X492" s="1">
        <v>28.28</v>
      </c>
      <c r="Y492" s="1">
        <v>164</v>
      </c>
      <c r="Z492" s="1">
        <v>333</v>
      </c>
      <c r="AA492" s="1">
        <v>2.0299999999999998</v>
      </c>
      <c r="AB492" s="1">
        <v>35.81</v>
      </c>
      <c r="AC492" s="1">
        <v>35.81</v>
      </c>
      <c r="AD492" s="1">
        <v>181</v>
      </c>
      <c r="AE492" s="1">
        <v>337</v>
      </c>
      <c r="AF492" s="1">
        <v>1.86</v>
      </c>
      <c r="AG492" s="1">
        <v>40.119999999999997</v>
      </c>
      <c r="AH492" s="1">
        <v>40.119999999999997</v>
      </c>
      <c r="AI492" s="1">
        <v>181</v>
      </c>
      <c r="AJ492" s="1">
        <v>393</v>
      </c>
      <c r="AK492" s="1">
        <v>2.17</v>
      </c>
      <c r="AL492" s="1">
        <v>42.26</v>
      </c>
      <c r="AM492" s="1">
        <v>42.26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T492" s="262">
        <f t="shared" si="43"/>
        <v>964</v>
      </c>
      <c r="AU492" s="262">
        <f t="shared" si="43"/>
        <v>1842</v>
      </c>
      <c r="AV492" s="263">
        <f t="shared" si="44"/>
        <v>184200</v>
      </c>
      <c r="AW492" s="263">
        <f t="shared" si="45"/>
        <v>5490</v>
      </c>
      <c r="AX492" s="268">
        <f t="shared" si="46"/>
        <v>33.551912568306008</v>
      </c>
      <c r="AY492" s="264">
        <f t="shared" si="47"/>
        <v>33.81666666666667</v>
      </c>
    </row>
    <row r="493" spans="1:51">
      <c r="A493" s="1" t="str">
        <f t="shared" si="42"/>
        <v>11040</v>
      </c>
      <c r="B493" s="1" t="s">
        <v>3493</v>
      </c>
      <c r="C493" s="255">
        <v>259</v>
      </c>
      <c r="D493" s="255">
        <v>259</v>
      </c>
      <c r="E493" s="256">
        <v>8590</v>
      </c>
      <c r="F493" s="256">
        <v>33125</v>
      </c>
      <c r="G493" s="255">
        <v>3.86</v>
      </c>
      <c r="H493" s="255">
        <v>35.04</v>
      </c>
      <c r="I493" s="255">
        <v>35.04</v>
      </c>
      <c r="J493" s="1">
        <v>1580</v>
      </c>
      <c r="K493" s="1">
        <v>6245</v>
      </c>
      <c r="L493" s="1">
        <v>3.95</v>
      </c>
      <c r="M493" s="1">
        <v>77.78</v>
      </c>
      <c r="N493" s="1">
        <v>77.78</v>
      </c>
      <c r="O493" s="1">
        <v>1395</v>
      </c>
      <c r="P493" s="1">
        <v>5043</v>
      </c>
      <c r="Q493" s="1">
        <v>3.62</v>
      </c>
      <c r="R493" s="1">
        <v>64.900000000000006</v>
      </c>
      <c r="S493" s="1">
        <v>64.900000000000006</v>
      </c>
      <c r="T493" s="1">
        <v>1315</v>
      </c>
      <c r="U493" s="1">
        <v>5252</v>
      </c>
      <c r="V493" s="1">
        <v>3.99</v>
      </c>
      <c r="W493" s="1">
        <v>65.41</v>
      </c>
      <c r="X493" s="1">
        <v>65.41</v>
      </c>
      <c r="Y493" s="1">
        <v>1441</v>
      </c>
      <c r="Z493" s="1">
        <v>5337</v>
      </c>
      <c r="AA493" s="1">
        <v>3.7</v>
      </c>
      <c r="AB493" s="1">
        <v>66.47</v>
      </c>
      <c r="AC493" s="1">
        <v>66.47</v>
      </c>
      <c r="AD493" s="1">
        <v>1242</v>
      </c>
      <c r="AE493" s="1">
        <v>4845</v>
      </c>
      <c r="AF493" s="1">
        <v>3.9</v>
      </c>
      <c r="AG493" s="1">
        <v>66.81</v>
      </c>
      <c r="AH493" s="1">
        <v>66.81</v>
      </c>
      <c r="AI493" s="1">
        <v>1265</v>
      </c>
      <c r="AJ493" s="1">
        <v>4948</v>
      </c>
      <c r="AK493" s="1">
        <v>3.91</v>
      </c>
      <c r="AL493" s="1">
        <v>61.63</v>
      </c>
      <c r="AM493" s="1">
        <v>61.63</v>
      </c>
      <c r="AN493" s="1">
        <v>352</v>
      </c>
      <c r="AO493" s="1">
        <v>1455</v>
      </c>
      <c r="AP493" s="1">
        <v>4.13</v>
      </c>
      <c r="AQ493" s="1">
        <v>18.73</v>
      </c>
      <c r="AR493" s="1">
        <v>18.73</v>
      </c>
      <c r="AT493" s="262">
        <f t="shared" si="43"/>
        <v>8238</v>
      </c>
      <c r="AU493" s="262">
        <f t="shared" si="43"/>
        <v>31670</v>
      </c>
      <c r="AV493" s="263">
        <f t="shared" si="44"/>
        <v>3167000</v>
      </c>
      <c r="AW493" s="263">
        <f t="shared" si="45"/>
        <v>47397</v>
      </c>
      <c r="AX493" s="268">
        <f t="shared" si="46"/>
        <v>66.818575015296332</v>
      </c>
      <c r="AY493" s="264">
        <f t="shared" si="47"/>
        <v>67.166666666666671</v>
      </c>
    </row>
    <row r="494" spans="1:51">
      <c r="A494" s="1" t="str">
        <f t="shared" si="42"/>
        <v>11041</v>
      </c>
      <c r="B494" s="1" t="s">
        <v>3494</v>
      </c>
      <c r="C494" s="255">
        <v>42</v>
      </c>
      <c r="D494" s="255">
        <v>42</v>
      </c>
      <c r="E494" s="256">
        <v>1616</v>
      </c>
      <c r="F494" s="256">
        <v>4875</v>
      </c>
      <c r="G494" s="255">
        <v>3.02</v>
      </c>
      <c r="H494" s="255">
        <v>31.8</v>
      </c>
      <c r="I494" s="255">
        <v>31.8</v>
      </c>
      <c r="J494" s="1">
        <v>262</v>
      </c>
      <c r="K494" s="1">
        <v>865</v>
      </c>
      <c r="L494" s="1">
        <v>3.3</v>
      </c>
      <c r="M494" s="1">
        <v>66.44</v>
      </c>
      <c r="N494" s="1">
        <v>66.44</v>
      </c>
      <c r="O494" s="1">
        <v>223</v>
      </c>
      <c r="P494" s="1">
        <v>672</v>
      </c>
      <c r="Q494" s="1">
        <v>3.01</v>
      </c>
      <c r="R494" s="1">
        <v>53.33</v>
      </c>
      <c r="S494" s="1">
        <v>53.33</v>
      </c>
      <c r="T494" s="1">
        <v>259</v>
      </c>
      <c r="U494" s="1">
        <v>786</v>
      </c>
      <c r="V494" s="1">
        <v>3.03</v>
      </c>
      <c r="W494" s="1">
        <v>60.37</v>
      </c>
      <c r="X494" s="1">
        <v>60.37</v>
      </c>
      <c r="Y494" s="1">
        <v>285</v>
      </c>
      <c r="Z494" s="1">
        <v>877</v>
      </c>
      <c r="AA494" s="1">
        <v>3.08</v>
      </c>
      <c r="AB494" s="1">
        <v>67.36</v>
      </c>
      <c r="AC494" s="1">
        <v>67.36</v>
      </c>
      <c r="AD494" s="1">
        <v>260</v>
      </c>
      <c r="AE494" s="1">
        <v>754</v>
      </c>
      <c r="AF494" s="1">
        <v>2.9</v>
      </c>
      <c r="AG494" s="1">
        <v>64.12</v>
      </c>
      <c r="AH494" s="1">
        <v>64.12</v>
      </c>
      <c r="AI494" s="1">
        <v>219</v>
      </c>
      <c r="AJ494" s="1">
        <v>667</v>
      </c>
      <c r="AK494" s="1">
        <v>3.05</v>
      </c>
      <c r="AL494" s="1">
        <v>51.23</v>
      </c>
      <c r="AM494" s="1">
        <v>51.23</v>
      </c>
      <c r="AN494" s="1">
        <v>108</v>
      </c>
      <c r="AO494" s="1">
        <v>254</v>
      </c>
      <c r="AP494" s="1">
        <v>2.35</v>
      </c>
      <c r="AQ494" s="1">
        <v>20.16</v>
      </c>
      <c r="AR494" s="1">
        <v>20.16</v>
      </c>
      <c r="AT494" s="262">
        <f t="shared" si="43"/>
        <v>1508</v>
      </c>
      <c r="AU494" s="262">
        <f t="shared" si="43"/>
        <v>4621</v>
      </c>
      <c r="AV494" s="263">
        <f t="shared" si="44"/>
        <v>462100</v>
      </c>
      <c r="AW494" s="263">
        <f t="shared" si="45"/>
        <v>7686</v>
      </c>
      <c r="AX494" s="268">
        <f t="shared" si="46"/>
        <v>60.122300286234712</v>
      </c>
      <c r="AY494" s="264">
        <f t="shared" si="47"/>
        <v>60.475000000000001</v>
      </c>
    </row>
    <row r="495" spans="1:51">
      <c r="A495" s="1" t="str">
        <f t="shared" si="42"/>
        <v>11043</v>
      </c>
      <c r="B495" s="1" t="s">
        <v>3495</v>
      </c>
      <c r="C495" s="255">
        <v>75</v>
      </c>
      <c r="D495" s="255">
        <v>75</v>
      </c>
      <c r="E495" s="256">
        <v>2053</v>
      </c>
      <c r="F495" s="256">
        <v>6321</v>
      </c>
      <c r="G495" s="255">
        <v>3.08</v>
      </c>
      <c r="H495" s="255">
        <v>23.09</v>
      </c>
      <c r="I495" s="255">
        <v>23.09</v>
      </c>
      <c r="J495" s="1">
        <v>316</v>
      </c>
      <c r="K495" s="1">
        <v>1256</v>
      </c>
      <c r="L495" s="1">
        <v>3.97</v>
      </c>
      <c r="M495" s="1">
        <v>54.02</v>
      </c>
      <c r="N495" s="1">
        <v>54.02</v>
      </c>
      <c r="O495" s="1">
        <v>285</v>
      </c>
      <c r="P495" s="1">
        <v>1009</v>
      </c>
      <c r="Q495" s="1">
        <v>3.54</v>
      </c>
      <c r="R495" s="1">
        <v>44.84</v>
      </c>
      <c r="S495" s="1">
        <v>44.84</v>
      </c>
      <c r="T495" s="1">
        <v>364</v>
      </c>
      <c r="U495" s="1">
        <v>930</v>
      </c>
      <c r="V495" s="1">
        <v>2.5499999999999998</v>
      </c>
      <c r="W495" s="1">
        <v>40</v>
      </c>
      <c r="X495" s="1">
        <v>40</v>
      </c>
      <c r="Y495" s="1">
        <v>376</v>
      </c>
      <c r="Z495" s="1">
        <v>1042</v>
      </c>
      <c r="AA495" s="1">
        <v>2.77</v>
      </c>
      <c r="AB495" s="1">
        <v>44.82</v>
      </c>
      <c r="AC495" s="1">
        <v>44.82</v>
      </c>
      <c r="AD495" s="1">
        <v>333</v>
      </c>
      <c r="AE495" s="1">
        <v>940</v>
      </c>
      <c r="AF495" s="1">
        <v>2.82</v>
      </c>
      <c r="AG495" s="1">
        <v>44.76</v>
      </c>
      <c r="AH495" s="1">
        <v>44.76</v>
      </c>
      <c r="AI495" s="1">
        <v>239</v>
      </c>
      <c r="AJ495" s="1">
        <v>678</v>
      </c>
      <c r="AK495" s="1">
        <v>2.84</v>
      </c>
      <c r="AL495" s="1">
        <v>29.16</v>
      </c>
      <c r="AM495" s="1">
        <v>29.16</v>
      </c>
      <c r="AN495" s="1">
        <v>140</v>
      </c>
      <c r="AO495" s="1">
        <v>466</v>
      </c>
      <c r="AP495" s="1">
        <v>3.33</v>
      </c>
      <c r="AQ495" s="1">
        <v>20.71</v>
      </c>
      <c r="AR495" s="1">
        <v>20.71</v>
      </c>
      <c r="AT495" s="262">
        <f t="shared" si="43"/>
        <v>1913</v>
      </c>
      <c r="AU495" s="262">
        <f t="shared" si="43"/>
        <v>5855</v>
      </c>
      <c r="AV495" s="263">
        <f t="shared" si="44"/>
        <v>585500</v>
      </c>
      <c r="AW495" s="263">
        <f t="shared" si="45"/>
        <v>13725</v>
      </c>
      <c r="AX495" s="268">
        <f t="shared" si="46"/>
        <v>42.659380692167581</v>
      </c>
      <c r="AY495" s="264">
        <f t="shared" si="47"/>
        <v>42.933333333333337</v>
      </c>
    </row>
    <row r="496" spans="1:51">
      <c r="A496" s="1" t="str">
        <f t="shared" si="42"/>
        <v>11046</v>
      </c>
      <c r="B496" s="1" t="s">
        <v>3496</v>
      </c>
      <c r="C496" s="255">
        <v>120</v>
      </c>
      <c r="D496" s="255">
        <v>120</v>
      </c>
      <c r="E496" s="256">
        <v>3696</v>
      </c>
      <c r="F496" s="256">
        <v>15936</v>
      </c>
      <c r="G496" s="255">
        <v>4.3099999999999996</v>
      </c>
      <c r="H496" s="255">
        <v>36.380000000000003</v>
      </c>
      <c r="I496" s="255">
        <v>36.380000000000003</v>
      </c>
      <c r="J496" s="1">
        <v>612</v>
      </c>
      <c r="K496" s="1">
        <v>2692</v>
      </c>
      <c r="L496" s="1">
        <v>4.4000000000000004</v>
      </c>
      <c r="M496" s="1">
        <v>72.37</v>
      </c>
      <c r="N496" s="1">
        <v>72.37</v>
      </c>
      <c r="O496" s="1">
        <v>580</v>
      </c>
      <c r="P496" s="1">
        <v>2581</v>
      </c>
      <c r="Q496" s="1">
        <v>4.45</v>
      </c>
      <c r="R496" s="1">
        <v>71.69</v>
      </c>
      <c r="S496" s="1">
        <v>71.69</v>
      </c>
      <c r="T496" s="1">
        <v>633</v>
      </c>
      <c r="U496" s="1">
        <v>2523</v>
      </c>
      <c r="V496" s="1">
        <v>3.99</v>
      </c>
      <c r="W496" s="1">
        <v>67.819999999999993</v>
      </c>
      <c r="X496" s="1">
        <v>67.819999999999993</v>
      </c>
      <c r="Y496" s="1">
        <v>630</v>
      </c>
      <c r="Z496" s="1">
        <v>2572</v>
      </c>
      <c r="AA496" s="1">
        <v>4.08</v>
      </c>
      <c r="AB496" s="1">
        <v>69.14</v>
      </c>
      <c r="AC496" s="1">
        <v>69.14</v>
      </c>
      <c r="AD496" s="1">
        <v>608</v>
      </c>
      <c r="AE496" s="1">
        <v>2861</v>
      </c>
      <c r="AF496" s="1">
        <v>4.71</v>
      </c>
      <c r="AG496" s="1">
        <v>85.15</v>
      </c>
      <c r="AH496" s="1">
        <v>85.15</v>
      </c>
      <c r="AI496" s="1">
        <v>513</v>
      </c>
      <c r="AJ496" s="1">
        <v>2114</v>
      </c>
      <c r="AK496" s="1">
        <v>4.12</v>
      </c>
      <c r="AL496" s="1">
        <v>56.83</v>
      </c>
      <c r="AM496" s="1">
        <v>56.83</v>
      </c>
      <c r="AN496" s="1">
        <v>120</v>
      </c>
      <c r="AO496" s="1">
        <v>593</v>
      </c>
      <c r="AP496" s="1">
        <v>4.9400000000000004</v>
      </c>
      <c r="AQ496" s="1">
        <v>16.47</v>
      </c>
      <c r="AR496" s="1">
        <v>16.47</v>
      </c>
      <c r="AT496" s="262">
        <f t="shared" si="43"/>
        <v>3576</v>
      </c>
      <c r="AU496" s="262">
        <f t="shared" si="43"/>
        <v>15343</v>
      </c>
      <c r="AV496" s="263">
        <f t="shared" si="44"/>
        <v>1534300</v>
      </c>
      <c r="AW496" s="263">
        <f t="shared" si="45"/>
        <v>21960</v>
      </c>
      <c r="AX496" s="268">
        <f t="shared" si="46"/>
        <v>69.867941712204001</v>
      </c>
      <c r="AY496" s="264">
        <f t="shared" si="47"/>
        <v>70.499999999999986</v>
      </c>
    </row>
    <row r="497" spans="1:51">
      <c r="A497" s="1" t="str">
        <f t="shared" si="42"/>
        <v>11047</v>
      </c>
      <c r="B497" s="1" t="s">
        <v>3497</v>
      </c>
      <c r="C497" s="255">
        <v>37</v>
      </c>
      <c r="D497" s="255">
        <v>37</v>
      </c>
      <c r="E497" s="256">
        <v>1739</v>
      </c>
      <c r="F497" s="256">
        <v>4948</v>
      </c>
      <c r="G497" s="255">
        <v>2.85</v>
      </c>
      <c r="H497" s="255">
        <v>36.64</v>
      </c>
      <c r="I497" s="255">
        <v>36.64</v>
      </c>
      <c r="J497" s="1">
        <v>287</v>
      </c>
      <c r="K497" s="1">
        <v>786</v>
      </c>
      <c r="L497" s="1">
        <v>2.74</v>
      </c>
      <c r="M497" s="1">
        <v>68.53</v>
      </c>
      <c r="N497" s="1">
        <v>68.53</v>
      </c>
      <c r="O497" s="1">
        <v>253</v>
      </c>
      <c r="P497" s="1">
        <v>650</v>
      </c>
      <c r="Q497" s="1">
        <v>2.57</v>
      </c>
      <c r="R497" s="1">
        <v>58.56</v>
      </c>
      <c r="S497" s="1">
        <v>58.56</v>
      </c>
      <c r="T497" s="1">
        <v>241</v>
      </c>
      <c r="U497" s="1">
        <v>720</v>
      </c>
      <c r="V497" s="1">
        <v>2.99</v>
      </c>
      <c r="W497" s="1">
        <v>62.77</v>
      </c>
      <c r="X497" s="1">
        <v>62.77</v>
      </c>
      <c r="Y497" s="1">
        <v>302</v>
      </c>
      <c r="Z497" s="1">
        <v>884</v>
      </c>
      <c r="AA497" s="1">
        <v>2.93</v>
      </c>
      <c r="AB497" s="1">
        <v>77.069999999999993</v>
      </c>
      <c r="AC497" s="1">
        <v>77.069999999999993</v>
      </c>
      <c r="AD497" s="1">
        <v>235</v>
      </c>
      <c r="AE497" s="1">
        <v>731</v>
      </c>
      <c r="AF497" s="1">
        <v>3.11</v>
      </c>
      <c r="AG497" s="1">
        <v>70.56</v>
      </c>
      <c r="AH497" s="1">
        <v>70.56</v>
      </c>
      <c r="AI497" s="1">
        <v>305</v>
      </c>
      <c r="AJ497" s="1">
        <v>826</v>
      </c>
      <c r="AK497" s="1">
        <v>2.71</v>
      </c>
      <c r="AL497" s="1">
        <v>72.010000000000005</v>
      </c>
      <c r="AM497" s="1">
        <v>72.010000000000005</v>
      </c>
      <c r="AN497" s="1">
        <v>116</v>
      </c>
      <c r="AO497" s="1">
        <v>351</v>
      </c>
      <c r="AP497" s="1">
        <v>3.03</v>
      </c>
      <c r="AQ497" s="1">
        <v>31.62</v>
      </c>
      <c r="AR497" s="1">
        <v>31.62</v>
      </c>
      <c r="AT497" s="262">
        <f t="shared" si="43"/>
        <v>1623</v>
      </c>
      <c r="AU497" s="262">
        <f t="shared" si="43"/>
        <v>4597</v>
      </c>
      <c r="AV497" s="263">
        <f t="shared" si="44"/>
        <v>459700</v>
      </c>
      <c r="AW497" s="263">
        <f t="shared" si="45"/>
        <v>6771</v>
      </c>
      <c r="AX497" s="268">
        <f t="shared" si="46"/>
        <v>67.892482646581001</v>
      </c>
      <c r="AY497" s="264">
        <f t="shared" si="47"/>
        <v>68.25</v>
      </c>
    </row>
    <row r="498" spans="1:51">
      <c r="A498" s="1" t="str">
        <f t="shared" si="42"/>
        <v>11048</v>
      </c>
      <c r="B498" s="1" t="s">
        <v>3498</v>
      </c>
      <c r="C498" s="255">
        <v>62</v>
      </c>
      <c r="D498" s="255">
        <v>62</v>
      </c>
      <c r="E498" s="256">
        <v>1925</v>
      </c>
      <c r="F498" s="256">
        <v>6258</v>
      </c>
      <c r="G498" s="255">
        <v>3.25</v>
      </c>
      <c r="H498" s="255">
        <v>27.65</v>
      </c>
      <c r="I498" s="255">
        <v>27.65</v>
      </c>
      <c r="J498" s="1">
        <v>310</v>
      </c>
      <c r="K498" s="1">
        <v>913</v>
      </c>
      <c r="L498" s="1">
        <v>2.95</v>
      </c>
      <c r="M498" s="1">
        <v>47.5</v>
      </c>
      <c r="N498" s="1">
        <v>47.5</v>
      </c>
      <c r="O498" s="1">
        <v>299</v>
      </c>
      <c r="P498" s="1">
        <v>928</v>
      </c>
      <c r="Q498" s="1">
        <v>3.1</v>
      </c>
      <c r="R498" s="1">
        <v>49.89</v>
      </c>
      <c r="S498" s="1">
        <v>49.89</v>
      </c>
      <c r="T498" s="1">
        <v>294</v>
      </c>
      <c r="U498" s="1">
        <v>1015</v>
      </c>
      <c r="V498" s="1">
        <v>3.45</v>
      </c>
      <c r="W498" s="1">
        <v>52.81</v>
      </c>
      <c r="X498" s="1">
        <v>52.81</v>
      </c>
      <c r="Y498" s="1">
        <v>317</v>
      </c>
      <c r="Z498" s="1">
        <v>999</v>
      </c>
      <c r="AA498" s="1">
        <v>3.15</v>
      </c>
      <c r="AB498" s="1">
        <v>51.98</v>
      </c>
      <c r="AC498" s="1">
        <v>51.98</v>
      </c>
      <c r="AD498" s="1">
        <v>239</v>
      </c>
      <c r="AE498" s="1">
        <v>821</v>
      </c>
      <c r="AF498" s="1">
        <v>3.44</v>
      </c>
      <c r="AG498" s="1">
        <v>47.29</v>
      </c>
      <c r="AH498" s="1">
        <v>47.29</v>
      </c>
      <c r="AI498" s="1">
        <v>297</v>
      </c>
      <c r="AJ498" s="1">
        <v>1018</v>
      </c>
      <c r="AK498" s="1">
        <v>3.43</v>
      </c>
      <c r="AL498" s="1">
        <v>52.97</v>
      </c>
      <c r="AM498" s="1">
        <v>52.97</v>
      </c>
      <c r="AN498" s="1">
        <v>169</v>
      </c>
      <c r="AO498" s="1">
        <v>564</v>
      </c>
      <c r="AP498" s="1">
        <v>3.34</v>
      </c>
      <c r="AQ498" s="1">
        <v>30.32</v>
      </c>
      <c r="AR498" s="1">
        <v>30.32</v>
      </c>
      <c r="AT498" s="262">
        <f t="shared" si="43"/>
        <v>1756</v>
      </c>
      <c r="AU498" s="262">
        <f t="shared" si="43"/>
        <v>5694</v>
      </c>
      <c r="AV498" s="263">
        <f t="shared" si="44"/>
        <v>569400</v>
      </c>
      <c r="AW498" s="263">
        <f t="shared" si="45"/>
        <v>11346</v>
      </c>
      <c r="AX498" s="268">
        <f t="shared" si="46"/>
        <v>50.185087255420413</v>
      </c>
      <c r="AY498" s="264">
        <f t="shared" si="47"/>
        <v>50.406666666666659</v>
      </c>
    </row>
    <row r="499" spans="1:51">
      <c r="A499" s="1" t="str">
        <f t="shared" si="42"/>
        <v>11049</v>
      </c>
      <c r="B499" s="1" t="s">
        <v>3499</v>
      </c>
      <c r="C499" s="255">
        <v>38</v>
      </c>
      <c r="D499" s="255">
        <v>38</v>
      </c>
      <c r="E499" s="256">
        <v>1208</v>
      </c>
      <c r="F499" s="256">
        <v>3841</v>
      </c>
      <c r="G499" s="255">
        <v>3.18</v>
      </c>
      <c r="H499" s="255">
        <v>27.69</v>
      </c>
      <c r="I499" s="255">
        <v>27.69</v>
      </c>
      <c r="J499" s="1">
        <v>259</v>
      </c>
      <c r="K499" s="1">
        <v>802</v>
      </c>
      <c r="L499" s="1">
        <v>3.1</v>
      </c>
      <c r="M499" s="1">
        <v>68.08</v>
      </c>
      <c r="N499" s="1">
        <v>68.08</v>
      </c>
      <c r="O499" s="1">
        <v>204</v>
      </c>
      <c r="P499" s="1">
        <v>614</v>
      </c>
      <c r="Q499" s="1">
        <v>3.01</v>
      </c>
      <c r="R499" s="1">
        <v>53.86</v>
      </c>
      <c r="S499" s="1">
        <v>53.86</v>
      </c>
      <c r="T499" s="1">
        <v>198</v>
      </c>
      <c r="U499" s="1">
        <v>614</v>
      </c>
      <c r="V499" s="1">
        <v>3.1</v>
      </c>
      <c r="W499" s="1">
        <v>52.12</v>
      </c>
      <c r="X499" s="1">
        <v>52.12</v>
      </c>
      <c r="Y499" s="1">
        <v>283</v>
      </c>
      <c r="Z499" s="1">
        <v>895</v>
      </c>
      <c r="AA499" s="1">
        <v>3.16</v>
      </c>
      <c r="AB499" s="1">
        <v>75.98</v>
      </c>
      <c r="AC499" s="1">
        <v>75.98</v>
      </c>
      <c r="AD499" s="1">
        <v>264</v>
      </c>
      <c r="AE499" s="1">
        <v>916</v>
      </c>
      <c r="AF499" s="1">
        <v>3.47</v>
      </c>
      <c r="AG499" s="1">
        <v>86.09</v>
      </c>
      <c r="AH499" s="1">
        <v>86.09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T499" s="262">
        <f t="shared" si="43"/>
        <v>1208</v>
      </c>
      <c r="AU499" s="262">
        <f t="shared" si="43"/>
        <v>3841</v>
      </c>
      <c r="AV499" s="263">
        <f t="shared" si="44"/>
        <v>384100</v>
      </c>
      <c r="AW499" s="263">
        <f t="shared" si="45"/>
        <v>6954</v>
      </c>
      <c r="AX499" s="268">
        <f t="shared" si="46"/>
        <v>55.234397469082545</v>
      </c>
      <c r="AY499" s="264">
        <f t="shared" si="47"/>
        <v>56.021666666666668</v>
      </c>
    </row>
    <row r="500" spans="1:51">
      <c r="A500" s="1" t="str">
        <f t="shared" si="42"/>
        <v>11050</v>
      </c>
      <c r="B500" s="1" t="s">
        <v>3500</v>
      </c>
      <c r="C500" s="255">
        <v>32</v>
      </c>
      <c r="D500" s="255">
        <v>32</v>
      </c>
      <c r="E500" s="256">
        <v>642</v>
      </c>
      <c r="F500" s="256">
        <v>1687</v>
      </c>
      <c r="G500" s="255">
        <v>2.63</v>
      </c>
      <c r="H500" s="255">
        <v>14.44</v>
      </c>
      <c r="I500" s="255">
        <v>14.44</v>
      </c>
      <c r="J500" s="1">
        <v>94</v>
      </c>
      <c r="K500" s="1">
        <v>297</v>
      </c>
      <c r="L500" s="1">
        <v>3.16</v>
      </c>
      <c r="M500" s="1">
        <v>29.94</v>
      </c>
      <c r="N500" s="1">
        <v>29.94</v>
      </c>
      <c r="O500" s="1">
        <v>86</v>
      </c>
      <c r="P500" s="1">
        <v>242</v>
      </c>
      <c r="Q500" s="1">
        <v>2.81</v>
      </c>
      <c r="R500" s="1">
        <v>25.21</v>
      </c>
      <c r="S500" s="1">
        <v>25.21</v>
      </c>
      <c r="T500" s="1">
        <v>107</v>
      </c>
      <c r="U500" s="1">
        <v>274</v>
      </c>
      <c r="V500" s="1">
        <v>2.56</v>
      </c>
      <c r="W500" s="1">
        <v>27.62</v>
      </c>
      <c r="X500" s="1">
        <v>27.62</v>
      </c>
      <c r="Y500" s="1">
        <v>129</v>
      </c>
      <c r="Z500" s="1">
        <v>324</v>
      </c>
      <c r="AA500" s="1">
        <v>2.5099999999999998</v>
      </c>
      <c r="AB500" s="1">
        <v>32.659999999999997</v>
      </c>
      <c r="AC500" s="1">
        <v>32.659999999999997</v>
      </c>
      <c r="AD500" s="1">
        <v>119</v>
      </c>
      <c r="AE500" s="1">
        <v>258</v>
      </c>
      <c r="AF500" s="1">
        <v>2.17</v>
      </c>
      <c r="AG500" s="1">
        <v>28.79</v>
      </c>
      <c r="AH500" s="1">
        <v>28.79</v>
      </c>
      <c r="AI500" s="1">
        <v>107</v>
      </c>
      <c r="AJ500" s="1">
        <v>292</v>
      </c>
      <c r="AK500" s="1">
        <v>2.73</v>
      </c>
      <c r="AL500" s="1">
        <v>29.44</v>
      </c>
      <c r="AM500" s="1">
        <v>29.44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T500" s="262">
        <f t="shared" si="43"/>
        <v>642</v>
      </c>
      <c r="AU500" s="262">
        <f t="shared" si="43"/>
        <v>1687</v>
      </c>
      <c r="AV500" s="263">
        <f t="shared" si="44"/>
        <v>168700</v>
      </c>
      <c r="AW500" s="263">
        <f t="shared" si="45"/>
        <v>5856</v>
      </c>
      <c r="AX500" s="268">
        <f t="shared" si="46"/>
        <v>28.808060109289617</v>
      </c>
      <c r="AY500" s="264">
        <f t="shared" si="47"/>
        <v>28.943333333333332</v>
      </c>
    </row>
    <row r="501" spans="1:51">
      <c r="A501" s="1" t="str">
        <f t="shared" si="42"/>
        <v>10704</v>
      </c>
      <c r="B501" s="1" t="s">
        <v>3501</v>
      </c>
      <c r="C501" s="255">
        <v>323</v>
      </c>
      <c r="D501" s="255">
        <v>323</v>
      </c>
      <c r="E501" s="256">
        <v>14264</v>
      </c>
      <c r="F501" s="256">
        <v>53232</v>
      </c>
      <c r="G501" s="255">
        <v>3.73</v>
      </c>
      <c r="H501" s="255">
        <v>45.15</v>
      </c>
      <c r="I501" s="255">
        <v>45.15</v>
      </c>
      <c r="J501" s="1">
        <v>2384</v>
      </c>
      <c r="K501" s="1">
        <v>8578</v>
      </c>
      <c r="L501" s="1">
        <v>3.6</v>
      </c>
      <c r="M501" s="1">
        <v>85.67</v>
      </c>
      <c r="N501" s="1">
        <v>85.67</v>
      </c>
      <c r="O501" s="1">
        <v>2214</v>
      </c>
      <c r="P501" s="1">
        <v>9084</v>
      </c>
      <c r="Q501" s="1">
        <v>4.0999999999999996</v>
      </c>
      <c r="R501" s="1">
        <v>93.75</v>
      </c>
      <c r="S501" s="1">
        <v>93.75</v>
      </c>
      <c r="T501" s="1">
        <v>2227</v>
      </c>
      <c r="U501" s="1">
        <v>7980</v>
      </c>
      <c r="V501" s="1">
        <v>3.58</v>
      </c>
      <c r="W501" s="1">
        <v>79.7</v>
      </c>
      <c r="X501" s="1">
        <v>79.7</v>
      </c>
      <c r="Y501" s="1">
        <v>2519</v>
      </c>
      <c r="Z501" s="1">
        <v>9008</v>
      </c>
      <c r="AA501" s="1">
        <v>3.58</v>
      </c>
      <c r="AB501" s="1">
        <v>89.96</v>
      </c>
      <c r="AC501" s="1">
        <v>89.96</v>
      </c>
      <c r="AD501" s="1">
        <v>2257</v>
      </c>
      <c r="AE501" s="1">
        <v>8220</v>
      </c>
      <c r="AF501" s="1">
        <v>3.64</v>
      </c>
      <c r="AG501" s="1">
        <v>90.89</v>
      </c>
      <c r="AH501" s="1">
        <v>90.89</v>
      </c>
      <c r="AI501" s="1">
        <v>2005</v>
      </c>
      <c r="AJ501" s="1">
        <v>7565</v>
      </c>
      <c r="AK501" s="1">
        <v>3.77</v>
      </c>
      <c r="AL501" s="1">
        <v>75.55</v>
      </c>
      <c r="AM501" s="1">
        <v>75.55</v>
      </c>
      <c r="AN501" s="1">
        <v>658</v>
      </c>
      <c r="AO501" s="1">
        <v>2797</v>
      </c>
      <c r="AP501" s="1">
        <v>4.25</v>
      </c>
      <c r="AQ501" s="1">
        <v>28.86</v>
      </c>
      <c r="AR501" s="1">
        <v>28.86</v>
      </c>
      <c r="AT501" s="262">
        <f t="shared" si="43"/>
        <v>13606</v>
      </c>
      <c r="AU501" s="262">
        <f t="shared" si="43"/>
        <v>50435</v>
      </c>
      <c r="AV501" s="263">
        <f t="shared" si="44"/>
        <v>5043500</v>
      </c>
      <c r="AW501" s="263">
        <f t="shared" si="45"/>
        <v>59109</v>
      </c>
      <c r="AX501" s="268">
        <f t="shared" si="46"/>
        <v>85.325415757329679</v>
      </c>
      <c r="AY501" s="264">
        <f t="shared" si="47"/>
        <v>85.92</v>
      </c>
    </row>
    <row r="502" spans="1:51">
      <c r="A502" s="1" t="str">
        <f t="shared" si="42"/>
        <v>10991</v>
      </c>
      <c r="B502" s="1" t="s">
        <v>3502</v>
      </c>
      <c r="C502" s="255">
        <v>78</v>
      </c>
      <c r="D502" s="255">
        <v>78</v>
      </c>
      <c r="E502" s="256">
        <v>2249</v>
      </c>
      <c r="F502" s="256">
        <v>7230</v>
      </c>
      <c r="G502" s="255">
        <v>3.21</v>
      </c>
      <c r="H502" s="255">
        <v>25.4</v>
      </c>
      <c r="I502" s="255">
        <v>25.4</v>
      </c>
      <c r="J502" s="1">
        <v>375</v>
      </c>
      <c r="K502" s="1">
        <v>1170</v>
      </c>
      <c r="L502" s="1">
        <v>3.12</v>
      </c>
      <c r="M502" s="1">
        <v>48.39</v>
      </c>
      <c r="N502" s="1">
        <v>48.39</v>
      </c>
      <c r="O502" s="1">
        <v>351</v>
      </c>
      <c r="P502" s="1">
        <v>1078</v>
      </c>
      <c r="Q502" s="1">
        <v>3.07</v>
      </c>
      <c r="R502" s="1">
        <v>46.07</v>
      </c>
      <c r="S502" s="1">
        <v>46.07</v>
      </c>
      <c r="T502" s="1">
        <v>312</v>
      </c>
      <c r="U502" s="1">
        <v>904</v>
      </c>
      <c r="V502" s="1">
        <v>2.9</v>
      </c>
      <c r="W502" s="1">
        <v>37.39</v>
      </c>
      <c r="X502" s="1">
        <v>37.39</v>
      </c>
      <c r="Y502" s="1">
        <v>375</v>
      </c>
      <c r="Z502" s="1">
        <v>1210</v>
      </c>
      <c r="AA502" s="1">
        <v>3.23</v>
      </c>
      <c r="AB502" s="1">
        <v>50.04</v>
      </c>
      <c r="AC502" s="1">
        <v>50.04</v>
      </c>
      <c r="AD502" s="1">
        <v>314</v>
      </c>
      <c r="AE502" s="1">
        <v>1057</v>
      </c>
      <c r="AF502" s="1">
        <v>3.37</v>
      </c>
      <c r="AG502" s="1">
        <v>48.4</v>
      </c>
      <c r="AH502" s="1">
        <v>48.4</v>
      </c>
      <c r="AI502" s="1">
        <v>364</v>
      </c>
      <c r="AJ502" s="1">
        <v>1255</v>
      </c>
      <c r="AK502" s="1">
        <v>3.45</v>
      </c>
      <c r="AL502" s="1">
        <v>51.9</v>
      </c>
      <c r="AM502" s="1">
        <v>51.9</v>
      </c>
      <c r="AN502" s="1">
        <v>158</v>
      </c>
      <c r="AO502" s="1">
        <v>556</v>
      </c>
      <c r="AP502" s="1">
        <v>3.52</v>
      </c>
      <c r="AQ502" s="1">
        <v>23.76</v>
      </c>
      <c r="AR502" s="1">
        <v>23.76</v>
      </c>
      <c r="AT502" s="262">
        <f t="shared" si="43"/>
        <v>2091</v>
      </c>
      <c r="AU502" s="262">
        <f t="shared" si="43"/>
        <v>6674</v>
      </c>
      <c r="AV502" s="263">
        <f t="shared" si="44"/>
        <v>667400</v>
      </c>
      <c r="AW502" s="263">
        <f t="shared" si="45"/>
        <v>14274</v>
      </c>
      <c r="AX502" s="268">
        <f t="shared" si="46"/>
        <v>46.756340198963152</v>
      </c>
      <c r="AY502" s="264">
        <f t="shared" si="47"/>
        <v>47.031666666666666</v>
      </c>
    </row>
    <row r="503" spans="1:51">
      <c r="A503" s="1" t="str">
        <f t="shared" si="42"/>
        <v>10992</v>
      </c>
      <c r="B503" s="1" t="s">
        <v>3503</v>
      </c>
      <c r="C503" s="255">
        <v>35</v>
      </c>
      <c r="D503" s="255">
        <v>35</v>
      </c>
      <c r="E503" s="256">
        <v>1586</v>
      </c>
      <c r="F503" s="256">
        <v>6659</v>
      </c>
      <c r="G503" s="255">
        <v>4.2</v>
      </c>
      <c r="H503" s="255">
        <v>52.13</v>
      </c>
      <c r="I503" s="255">
        <v>52.13</v>
      </c>
      <c r="J503" s="1">
        <v>255</v>
      </c>
      <c r="K503" s="1">
        <v>1027</v>
      </c>
      <c r="L503" s="1">
        <v>4.03</v>
      </c>
      <c r="M503" s="1">
        <v>94.65</v>
      </c>
      <c r="N503" s="1">
        <v>94.65</v>
      </c>
      <c r="O503" s="1">
        <v>269</v>
      </c>
      <c r="P503" s="1">
        <v>1008</v>
      </c>
      <c r="Q503" s="1">
        <v>3.75</v>
      </c>
      <c r="R503" s="1">
        <v>96</v>
      </c>
      <c r="S503" s="1">
        <v>96</v>
      </c>
      <c r="T503" s="1">
        <v>228</v>
      </c>
      <c r="U503" s="1">
        <v>1166</v>
      </c>
      <c r="V503" s="1">
        <v>5.1100000000000003</v>
      </c>
      <c r="W503" s="1">
        <v>107.47</v>
      </c>
      <c r="X503" s="1">
        <v>107.47</v>
      </c>
      <c r="Y503" s="1">
        <v>279</v>
      </c>
      <c r="Z503" s="1">
        <v>1200</v>
      </c>
      <c r="AA503" s="1">
        <v>4.3</v>
      </c>
      <c r="AB503" s="1">
        <v>110.6</v>
      </c>
      <c r="AC503" s="1">
        <v>110.6</v>
      </c>
      <c r="AD503" s="1">
        <v>271</v>
      </c>
      <c r="AE503" s="1">
        <v>1115</v>
      </c>
      <c r="AF503" s="1">
        <v>4.1100000000000003</v>
      </c>
      <c r="AG503" s="1">
        <v>113.78</v>
      </c>
      <c r="AH503" s="1">
        <v>113.78</v>
      </c>
      <c r="AI503" s="1">
        <v>231</v>
      </c>
      <c r="AJ503" s="1">
        <v>928</v>
      </c>
      <c r="AK503" s="1">
        <v>4.0199999999999996</v>
      </c>
      <c r="AL503" s="1">
        <v>85.53</v>
      </c>
      <c r="AM503" s="1">
        <v>85.53</v>
      </c>
      <c r="AN503" s="1">
        <v>53</v>
      </c>
      <c r="AO503" s="1">
        <v>215</v>
      </c>
      <c r="AP503" s="1">
        <v>4.0599999999999996</v>
      </c>
      <c r="AQ503" s="1">
        <v>20.48</v>
      </c>
      <c r="AR503" s="1">
        <v>20.48</v>
      </c>
      <c r="AT503" s="262">
        <f t="shared" si="43"/>
        <v>1533</v>
      </c>
      <c r="AU503" s="262">
        <f t="shared" si="43"/>
        <v>6444</v>
      </c>
      <c r="AV503" s="263">
        <f t="shared" si="44"/>
        <v>644400</v>
      </c>
      <c r="AW503" s="263">
        <f t="shared" si="45"/>
        <v>6405</v>
      </c>
      <c r="AX503" s="268">
        <f t="shared" si="46"/>
        <v>100.60889929742389</v>
      </c>
      <c r="AY503" s="264">
        <f t="shared" si="47"/>
        <v>101.33833333333332</v>
      </c>
    </row>
    <row r="504" spans="1:51">
      <c r="A504" s="1" t="str">
        <f t="shared" si="42"/>
        <v>10993</v>
      </c>
      <c r="B504" s="1" t="s">
        <v>3504</v>
      </c>
      <c r="C504" s="255">
        <v>90</v>
      </c>
      <c r="D504" s="255">
        <v>90</v>
      </c>
      <c r="E504" s="256">
        <v>3553</v>
      </c>
      <c r="F504" s="256">
        <v>11373</v>
      </c>
      <c r="G504" s="255">
        <v>3.2</v>
      </c>
      <c r="H504" s="255">
        <v>34.619999999999997</v>
      </c>
      <c r="I504" s="255">
        <v>34.619999999999997</v>
      </c>
      <c r="J504" s="1">
        <v>638</v>
      </c>
      <c r="K504" s="1">
        <v>1988</v>
      </c>
      <c r="L504" s="1">
        <v>3.12</v>
      </c>
      <c r="M504" s="1">
        <v>71.25</v>
      </c>
      <c r="N504" s="1">
        <v>71.25</v>
      </c>
      <c r="O504" s="1">
        <v>648</v>
      </c>
      <c r="P504" s="1">
        <v>1999</v>
      </c>
      <c r="Q504" s="1">
        <v>3.08</v>
      </c>
      <c r="R504" s="1">
        <v>74.040000000000006</v>
      </c>
      <c r="S504" s="1">
        <v>74.040000000000006</v>
      </c>
      <c r="T504" s="1">
        <v>626</v>
      </c>
      <c r="U504" s="1">
        <v>1948</v>
      </c>
      <c r="V504" s="1">
        <v>3.11</v>
      </c>
      <c r="W504" s="1">
        <v>69.819999999999993</v>
      </c>
      <c r="X504" s="1">
        <v>69.819999999999993</v>
      </c>
      <c r="Y504" s="1">
        <v>659</v>
      </c>
      <c r="Z504" s="1">
        <v>2284</v>
      </c>
      <c r="AA504" s="1">
        <v>3.47</v>
      </c>
      <c r="AB504" s="1">
        <v>81.86</v>
      </c>
      <c r="AC504" s="1">
        <v>81.86</v>
      </c>
      <c r="AD504" s="1">
        <v>521</v>
      </c>
      <c r="AE504" s="1">
        <v>1721</v>
      </c>
      <c r="AF504" s="1">
        <v>3.3</v>
      </c>
      <c r="AG504" s="1">
        <v>68.290000000000006</v>
      </c>
      <c r="AH504" s="1">
        <v>68.290000000000006</v>
      </c>
      <c r="AI504" s="1">
        <v>461</v>
      </c>
      <c r="AJ504" s="1">
        <v>1433</v>
      </c>
      <c r="AK504" s="1">
        <v>3.11</v>
      </c>
      <c r="AL504" s="1">
        <v>51.36</v>
      </c>
      <c r="AM504" s="1">
        <v>51.36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T504" s="262">
        <f t="shared" si="43"/>
        <v>3553</v>
      </c>
      <c r="AU504" s="262">
        <f t="shared" si="43"/>
        <v>11373</v>
      </c>
      <c r="AV504" s="263">
        <f t="shared" si="44"/>
        <v>1137300</v>
      </c>
      <c r="AW504" s="263">
        <f t="shared" si="45"/>
        <v>16470</v>
      </c>
      <c r="AX504" s="268">
        <f t="shared" si="46"/>
        <v>69.052823315118403</v>
      </c>
      <c r="AY504" s="264">
        <f t="shared" si="47"/>
        <v>69.436666666666682</v>
      </c>
    </row>
    <row r="505" spans="1:51">
      <c r="A505" s="1" t="str">
        <f t="shared" si="42"/>
        <v>10994</v>
      </c>
      <c r="B505" s="1" t="s">
        <v>3505</v>
      </c>
      <c r="C505" s="255">
        <v>55</v>
      </c>
      <c r="D505" s="255">
        <v>55</v>
      </c>
      <c r="E505" s="256">
        <v>1955</v>
      </c>
      <c r="F505" s="256">
        <v>5980</v>
      </c>
      <c r="G505" s="255">
        <v>3.06</v>
      </c>
      <c r="H505" s="255">
        <v>29.79</v>
      </c>
      <c r="I505" s="255">
        <v>29.79</v>
      </c>
      <c r="J505" s="1">
        <v>313</v>
      </c>
      <c r="K505" s="1">
        <v>1023</v>
      </c>
      <c r="L505" s="1">
        <v>3.27</v>
      </c>
      <c r="M505" s="1">
        <v>60</v>
      </c>
      <c r="N505" s="1">
        <v>60</v>
      </c>
      <c r="O505" s="1">
        <v>330</v>
      </c>
      <c r="P505" s="1">
        <v>866</v>
      </c>
      <c r="Q505" s="1">
        <v>2.62</v>
      </c>
      <c r="R505" s="1">
        <v>52.48</v>
      </c>
      <c r="S505" s="1">
        <v>52.48</v>
      </c>
      <c r="T505" s="1">
        <v>301</v>
      </c>
      <c r="U505" s="1">
        <v>1101</v>
      </c>
      <c r="V505" s="1">
        <v>3.66</v>
      </c>
      <c r="W505" s="1">
        <v>64.569999999999993</v>
      </c>
      <c r="X505" s="1">
        <v>64.569999999999993</v>
      </c>
      <c r="Y505" s="1">
        <v>358</v>
      </c>
      <c r="Z505" s="1">
        <v>958</v>
      </c>
      <c r="AA505" s="1">
        <v>2.68</v>
      </c>
      <c r="AB505" s="1">
        <v>56.19</v>
      </c>
      <c r="AC505" s="1">
        <v>56.19</v>
      </c>
      <c r="AD505" s="1">
        <v>286</v>
      </c>
      <c r="AE505" s="1">
        <v>902</v>
      </c>
      <c r="AF505" s="1">
        <v>3.15</v>
      </c>
      <c r="AG505" s="1">
        <v>58.57</v>
      </c>
      <c r="AH505" s="1">
        <v>58.57</v>
      </c>
      <c r="AI505" s="1">
        <v>259</v>
      </c>
      <c r="AJ505" s="1">
        <v>780</v>
      </c>
      <c r="AK505" s="1">
        <v>3.01</v>
      </c>
      <c r="AL505" s="1">
        <v>45.75</v>
      </c>
      <c r="AM505" s="1">
        <v>45.75</v>
      </c>
      <c r="AN505" s="1">
        <v>108</v>
      </c>
      <c r="AO505" s="1">
        <v>350</v>
      </c>
      <c r="AP505" s="1">
        <v>3.24</v>
      </c>
      <c r="AQ505" s="1">
        <v>21.21</v>
      </c>
      <c r="AR505" s="1">
        <v>21.21</v>
      </c>
      <c r="AT505" s="262">
        <f t="shared" si="43"/>
        <v>1847</v>
      </c>
      <c r="AU505" s="262">
        <f t="shared" si="43"/>
        <v>5630</v>
      </c>
      <c r="AV505" s="263">
        <f t="shared" si="44"/>
        <v>563000</v>
      </c>
      <c r="AW505" s="263">
        <f t="shared" si="45"/>
        <v>10065</v>
      </c>
      <c r="AX505" s="268">
        <f t="shared" si="46"/>
        <v>55.936413313462495</v>
      </c>
      <c r="AY505" s="264">
        <f t="shared" si="47"/>
        <v>56.26</v>
      </c>
    </row>
    <row r="506" spans="1:51">
      <c r="A506" s="1" t="str">
        <f t="shared" si="42"/>
        <v>23367</v>
      </c>
      <c r="B506" s="1" t="s">
        <v>3506</v>
      </c>
      <c r="C506" s="255">
        <v>46</v>
      </c>
      <c r="D506" s="255">
        <v>46</v>
      </c>
      <c r="E506" s="256">
        <v>1465</v>
      </c>
      <c r="F506" s="256">
        <v>4981</v>
      </c>
      <c r="G506" s="255">
        <v>3.4</v>
      </c>
      <c r="H506" s="255">
        <v>29.67</v>
      </c>
      <c r="I506" s="255">
        <v>29.67</v>
      </c>
      <c r="J506" s="1">
        <v>260</v>
      </c>
      <c r="K506" s="1">
        <v>845</v>
      </c>
      <c r="L506" s="1">
        <v>3.25</v>
      </c>
      <c r="M506" s="1">
        <v>59.26</v>
      </c>
      <c r="N506" s="1">
        <v>59.26</v>
      </c>
      <c r="O506" s="1">
        <v>266</v>
      </c>
      <c r="P506" s="1">
        <v>975</v>
      </c>
      <c r="Q506" s="1">
        <v>3.67</v>
      </c>
      <c r="R506" s="1">
        <v>70.650000000000006</v>
      </c>
      <c r="S506" s="1">
        <v>70.650000000000006</v>
      </c>
      <c r="T506" s="1">
        <v>248</v>
      </c>
      <c r="U506" s="1">
        <v>823</v>
      </c>
      <c r="V506" s="1">
        <v>3.32</v>
      </c>
      <c r="W506" s="1">
        <v>57.71</v>
      </c>
      <c r="X506" s="1">
        <v>57.71</v>
      </c>
      <c r="Y506" s="1">
        <v>245</v>
      </c>
      <c r="Z506" s="1">
        <v>823</v>
      </c>
      <c r="AA506" s="1">
        <v>3.36</v>
      </c>
      <c r="AB506" s="1">
        <v>57.71</v>
      </c>
      <c r="AC506" s="1">
        <v>57.71</v>
      </c>
      <c r="AD506" s="1">
        <v>244</v>
      </c>
      <c r="AE506" s="1">
        <v>758</v>
      </c>
      <c r="AF506" s="1">
        <v>3.11</v>
      </c>
      <c r="AG506" s="1">
        <v>58.85</v>
      </c>
      <c r="AH506" s="1">
        <v>58.85</v>
      </c>
      <c r="AI506" s="1">
        <v>186</v>
      </c>
      <c r="AJ506" s="1">
        <v>700</v>
      </c>
      <c r="AK506" s="1">
        <v>3.76</v>
      </c>
      <c r="AL506" s="1">
        <v>49.09</v>
      </c>
      <c r="AM506" s="1">
        <v>49.09</v>
      </c>
      <c r="AN506" s="1">
        <v>16</v>
      </c>
      <c r="AO506" s="1">
        <v>57</v>
      </c>
      <c r="AP506" s="1">
        <v>3.56</v>
      </c>
      <c r="AQ506" s="1">
        <v>4.13</v>
      </c>
      <c r="AR506" s="1">
        <v>4.13</v>
      </c>
      <c r="AT506" s="262">
        <f t="shared" si="43"/>
        <v>1449</v>
      </c>
      <c r="AU506" s="262">
        <f t="shared" si="43"/>
        <v>4924</v>
      </c>
      <c r="AV506" s="263">
        <f t="shared" si="44"/>
        <v>492400</v>
      </c>
      <c r="AW506" s="263">
        <f t="shared" si="45"/>
        <v>8418</v>
      </c>
      <c r="AX506" s="268">
        <f t="shared" si="46"/>
        <v>58.49370396768829</v>
      </c>
      <c r="AY506" s="264">
        <f t="shared" si="47"/>
        <v>58.87833333333333</v>
      </c>
    </row>
    <row r="507" spans="1:51">
      <c r="A507" s="1" t="str">
        <f t="shared" si="42"/>
        <v>10671</v>
      </c>
      <c r="B507" s="1" t="s">
        <v>3507</v>
      </c>
      <c r="C507" s="255">
        <v>1073</v>
      </c>
      <c r="D507" s="255">
        <v>1073</v>
      </c>
      <c r="E507" s="256">
        <v>34296</v>
      </c>
      <c r="F507" s="256">
        <v>142901</v>
      </c>
      <c r="G507" s="255">
        <v>4.17</v>
      </c>
      <c r="H507" s="255">
        <v>36.49</v>
      </c>
      <c r="I507" s="255">
        <v>36.49</v>
      </c>
      <c r="J507" s="1">
        <v>7042</v>
      </c>
      <c r="K507" s="1">
        <v>29176</v>
      </c>
      <c r="L507" s="1">
        <v>4.1399999999999997</v>
      </c>
      <c r="M507" s="1">
        <v>87.71</v>
      </c>
      <c r="N507" s="1">
        <v>87.71</v>
      </c>
      <c r="O507" s="1">
        <v>6719</v>
      </c>
      <c r="P507" s="1">
        <v>27774</v>
      </c>
      <c r="Q507" s="1">
        <v>4.13</v>
      </c>
      <c r="R507" s="1">
        <v>86.28</v>
      </c>
      <c r="S507" s="1">
        <v>86.28</v>
      </c>
      <c r="T507" s="1">
        <v>6459</v>
      </c>
      <c r="U507" s="1">
        <v>27058</v>
      </c>
      <c r="V507" s="1">
        <v>4.1900000000000004</v>
      </c>
      <c r="W507" s="1">
        <v>81.349999999999994</v>
      </c>
      <c r="X507" s="1">
        <v>81.349999999999994</v>
      </c>
      <c r="Y507" s="1">
        <v>7076</v>
      </c>
      <c r="Z507" s="1">
        <v>28044</v>
      </c>
      <c r="AA507" s="1">
        <v>3.96</v>
      </c>
      <c r="AB507" s="1">
        <v>84.31</v>
      </c>
      <c r="AC507" s="1">
        <v>84.31</v>
      </c>
      <c r="AD507" s="1">
        <v>6301</v>
      </c>
      <c r="AE507" s="1">
        <v>22917</v>
      </c>
      <c r="AF507" s="1">
        <v>3.64</v>
      </c>
      <c r="AG507" s="1">
        <v>76.28</v>
      </c>
      <c r="AH507" s="1">
        <v>76.28</v>
      </c>
      <c r="AI507" s="1">
        <v>698</v>
      </c>
      <c r="AJ507" s="1">
        <v>7890</v>
      </c>
      <c r="AK507" s="1">
        <v>11.3</v>
      </c>
      <c r="AL507" s="1">
        <v>23.72</v>
      </c>
      <c r="AM507" s="1">
        <v>23.72</v>
      </c>
      <c r="AN507" s="1">
        <v>1</v>
      </c>
      <c r="AO507" s="1">
        <v>42</v>
      </c>
      <c r="AP507" s="1">
        <v>42</v>
      </c>
      <c r="AQ507" s="1">
        <v>0.13</v>
      </c>
      <c r="AR507" s="1">
        <v>0.13</v>
      </c>
      <c r="AT507" s="262">
        <f t="shared" si="43"/>
        <v>34295</v>
      </c>
      <c r="AU507" s="262">
        <f t="shared" si="43"/>
        <v>142859</v>
      </c>
      <c r="AV507" s="263">
        <f t="shared" si="44"/>
        <v>14285900</v>
      </c>
      <c r="AW507" s="263">
        <f t="shared" si="45"/>
        <v>196359</v>
      </c>
      <c r="AX507" s="268">
        <f t="shared" si="46"/>
        <v>72.753986320973326</v>
      </c>
      <c r="AY507" s="264">
        <f t="shared" si="47"/>
        <v>73.274999999999991</v>
      </c>
    </row>
    <row r="508" spans="1:51">
      <c r="A508" s="1" t="str">
        <f t="shared" si="42"/>
        <v>11013</v>
      </c>
      <c r="B508" s="1" t="s">
        <v>3508</v>
      </c>
      <c r="C508" s="255">
        <v>56</v>
      </c>
      <c r="D508" s="255">
        <v>56</v>
      </c>
      <c r="E508" s="256">
        <v>2455</v>
      </c>
      <c r="F508" s="256">
        <v>7923</v>
      </c>
      <c r="G508" s="255">
        <v>3.23</v>
      </c>
      <c r="H508" s="255">
        <v>38.76</v>
      </c>
      <c r="I508" s="255">
        <v>38.76</v>
      </c>
      <c r="J508" s="1">
        <v>374</v>
      </c>
      <c r="K508" s="1">
        <v>1278</v>
      </c>
      <c r="L508" s="1">
        <v>3.42</v>
      </c>
      <c r="M508" s="1">
        <v>73.62</v>
      </c>
      <c r="N508" s="1">
        <v>73.62</v>
      </c>
      <c r="O508" s="1">
        <v>398</v>
      </c>
      <c r="P508" s="1">
        <v>1212</v>
      </c>
      <c r="Q508" s="1">
        <v>3.05</v>
      </c>
      <c r="R508" s="1">
        <v>72.14</v>
      </c>
      <c r="S508" s="1">
        <v>72.14</v>
      </c>
      <c r="T508" s="1">
        <v>394</v>
      </c>
      <c r="U508" s="1">
        <v>1308</v>
      </c>
      <c r="V508" s="1">
        <v>3.32</v>
      </c>
      <c r="W508" s="1">
        <v>75.349999999999994</v>
      </c>
      <c r="X508" s="1">
        <v>75.349999999999994</v>
      </c>
      <c r="Y508" s="1">
        <v>472</v>
      </c>
      <c r="Z508" s="1">
        <v>1531</v>
      </c>
      <c r="AA508" s="1">
        <v>3.24</v>
      </c>
      <c r="AB508" s="1">
        <v>88.19</v>
      </c>
      <c r="AC508" s="1">
        <v>88.19</v>
      </c>
      <c r="AD508" s="1">
        <v>342</v>
      </c>
      <c r="AE508" s="1">
        <v>1171</v>
      </c>
      <c r="AF508" s="1">
        <v>3.42</v>
      </c>
      <c r="AG508" s="1">
        <v>74.680000000000007</v>
      </c>
      <c r="AH508" s="1">
        <v>74.680000000000007</v>
      </c>
      <c r="AI508" s="1">
        <v>412</v>
      </c>
      <c r="AJ508" s="1">
        <v>1239</v>
      </c>
      <c r="AK508" s="1">
        <v>3.01</v>
      </c>
      <c r="AL508" s="1">
        <v>71.37</v>
      </c>
      <c r="AM508" s="1">
        <v>71.37</v>
      </c>
      <c r="AN508" s="1">
        <v>63</v>
      </c>
      <c r="AO508" s="1">
        <v>184</v>
      </c>
      <c r="AP508" s="1">
        <v>2.92</v>
      </c>
      <c r="AQ508" s="1">
        <v>10.95</v>
      </c>
      <c r="AR508" s="1">
        <v>10.95</v>
      </c>
      <c r="AT508" s="262">
        <f t="shared" si="43"/>
        <v>2392</v>
      </c>
      <c r="AU508" s="262">
        <f t="shared" si="43"/>
        <v>7739</v>
      </c>
      <c r="AV508" s="263">
        <f t="shared" si="44"/>
        <v>773900</v>
      </c>
      <c r="AW508" s="263">
        <f t="shared" si="45"/>
        <v>10248</v>
      </c>
      <c r="AX508" s="268">
        <f t="shared" si="46"/>
        <v>75.517174082747857</v>
      </c>
      <c r="AY508" s="264">
        <f t="shared" si="47"/>
        <v>75.891666666666666</v>
      </c>
    </row>
    <row r="509" spans="1:51">
      <c r="A509" s="1" t="str">
        <f t="shared" si="42"/>
        <v>11014</v>
      </c>
      <c r="B509" s="1" t="s">
        <v>3509</v>
      </c>
      <c r="C509" s="255">
        <v>67</v>
      </c>
      <c r="D509" s="255">
        <v>67</v>
      </c>
      <c r="E509" s="256">
        <v>2412</v>
      </c>
      <c r="F509" s="256">
        <v>7962</v>
      </c>
      <c r="G509" s="255">
        <v>3.3</v>
      </c>
      <c r="H509" s="255">
        <v>32.56</v>
      </c>
      <c r="I509" s="255">
        <v>32.56</v>
      </c>
      <c r="J509" s="1">
        <v>406</v>
      </c>
      <c r="K509" s="1">
        <v>1288</v>
      </c>
      <c r="L509" s="1">
        <v>3.17</v>
      </c>
      <c r="M509" s="1">
        <v>62.01</v>
      </c>
      <c r="N509" s="1">
        <v>62.01</v>
      </c>
      <c r="O509" s="1">
        <v>352</v>
      </c>
      <c r="P509" s="1">
        <v>1161</v>
      </c>
      <c r="Q509" s="1">
        <v>3.3</v>
      </c>
      <c r="R509" s="1">
        <v>57.76</v>
      </c>
      <c r="S509" s="1">
        <v>57.76</v>
      </c>
      <c r="T509" s="1">
        <v>376</v>
      </c>
      <c r="U509" s="1">
        <v>1220</v>
      </c>
      <c r="V509" s="1">
        <v>3.24</v>
      </c>
      <c r="W509" s="1">
        <v>58.74</v>
      </c>
      <c r="X509" s="1">
        <v>58.74</v>
      </c>
      <c r="Y509" s="1">
        <v>517</v>
      </c>
      <c r="Z509" s="1">
        <v>1635</v>
      </c>
      <c r="AA509" s="1">
        <v>3.16</v>
      </c>
      <c r="AB509" s="1">
        <v>78.72</v>
      </c>
      <c r="AC509" s="1">
        <v>78.72</v>
      </c>
      <c r="AD509" s="1">
        <v>389</v>
      </c>
      <c r="AE509" s="1">
        <v>1390</v>
      </c>
      <c r="AF509" s="1">
        <v>3.57</v>
      </c>
      <c r="AG509" s="1">
        <v>74.09</v>
      </c>
      <c r="AH509" s="1">
        <v>74.09</v>
      </c>
      <c r="AI509" s="1">
        <v>299</v>
      </c>
      <c r="AJ509" s="1">
        <v>1039</v>
      </c>
      <c r="AK509" s="1">
        <v>3.47</v>
      </c>
      <c r="AL509" s="1">
        <v>50.02</v>
      </c>
      <c r="AM509" s="1">
        <v>50.02</v>
      </c>
      <c r="AN509" s="1">
        <v>73</v>
      </c>
      <c r="AO509" s="1">
        <v>229</v>
      </c>
      <c r="AP509" s="1">
        <v>3.14</v>
      </c>
      <c r="AQ509" s="1">
        <v>11.39</v>
      </c>
      <c r="AR509" s="1">
        <v>11.39</v>
      </c>
      <c r="AT509" s="262">
        <f t="shared" si="43"/>
        <v>2339</v>
      </c>
      <c r="AU509" s="262">
        <f t="shared" si="43"/>
        <v>7733</v>
      </c>
      <c r="AV509" s="263">
        <f t="shared" si="44"/>
        <v>773300</v>
      </c>
      <c r="AW509" s="263">
        <f t="shared" si="45"/>
        <v>12261</v>
      </c>
      <c r="AX509" s="268">
        <f t="shared" si="46"/>
        <v>63.069896419541635</v>
      </c>
      <c r="AY509" s="264">
        <f t="shared" si="47"/>
        <v>63.556666666666672</v>
      </c>
    </row>
    <row r="510" spans="1:51">
      <c r="A510" s="1" t="str">
        <f t="shared" si="42"/>
        <v>11015</v>
      </c>
      <c r="B510" s="1" t="s">
        <v>3510</v>
      </c>
      <c r="C510" s="255">
        <v>198</v>
      </c>
      <c r="D510" s="255">
        <v>198</v>
      </c>
      <c r="E510" s="256">
        <v>8968</v>
      </c>
      <c r="F510" s="256">
        <v>35645</v>
      </c>
      <c r="G510" s="255">
        <v>3.97</v>
      </c>
      <c r="H510" s="255">
        <v>49.32</v>
      </c>
      <c r="I510" s="255">
        <v>49.32</v>
      </c>
      <c r="J510" s="1">
        <v>1450</v>
      </c>
      <c r="K510" s="1">
        <v>5824</v>
      </c>
      <c r="L510" s="1">
        <v>4.0199999999999996</v>
      </c>
      <c r="M510" s="1">
        <v>94.88</v>
      </c>
      <c r="N510" s="1">
        <v>94.88</v>
      </c>
      <c r="O510" s="1">
        <v>1480</v>
      </c>
      <c r="P510" s="1">
        <v>5682</v>
      </c>
      <c r="Q510" s="1">
        <v>3.84</v>
      </c>
      <c r="R510" s="1">
        <v>95.66</v>
      </c>
      <c r="S510" s="1">
        <v>95.66</v>
      </c>
      <c r="T510" s="1">
        <v>1465</v>
      </c>
      <c r="U510" s="1">
        <v>5559</v>
      </c>
      <c r="V510" s="1">
        <v>3.79</v>
      </c>
      <c r="W510" s="1">
        <v>90.57</v>
      </c>
      <c r="X510" s="1">
        <v>90.57</v>
      </c>
      <c r="Y510" s="1">
        <v>1461</v>
      </c>
      <c r="Z510" s="1">
        <v>6366</v>
      </c>
      <c r="AA510" s="1">
        <v>4.3600000000000003</v>
      </c>
      <c r="AB510" s="1">
        <v>103.71</v>
      </c>
      <c r="AC510" s="1">
        <v>103.71</v>
      </c>
      <c r="AD510" s="1">
        <v>1403</v>
      </c>
      <c r="AE510" s="1">
        <v>5524</v>
      </c>
      <c r="AF510" s="1">
        <v>3.94</v>
      </c>
      <c r="AG510" s="1">
        <v>99.64</v>
      </c>
      <c r="AH510" s="1">
        <v>99.64</v>
      </c>
      <c r="AI510" s="1">
        <v>1410</v>
      </c>
      <c r="AJ510" s="1">
        <v>5373</v>
      </c>
      <c r="AK510" s="1">
        <v>3.81</v>
      </c>
      <c r="AL510" s="1">
        <v>87.54</v>
      </c>
      <c r="AM510" s="1">
        <v>87.54</v>
      </c>
      <c r="AN510" s="1">
        <v>299</v>
      </c>
      <c r="AO510" s="1">
        <v>1317</v>
      </c>
      <c r="AP510" s="1">
        <v>4.4000000000000004</v>
      </c>
      <c r="AQ510" s="1">
        <v>22.17</v>
      </c>
      <c r="AR510" s="1">
        <v>22.17</v>
      </c>
      <c r="AT510" s="262">
        <f t="shared" si="43"/>
        <v>8669</v>
      </c>
      <c r="AU510" s="262">
        <f t="shared" si="43"/>
        <v>34328</v>
      </c>
      <c r="AV510" s="263">
        <f t="shared" si="44"/>
        <v>3432800</v>
      </c>
      <c r="AW510" s="263">
        <f t="shared" si="45"/>
        <v>36234</v>
      </c>
      <c r="AX510" s="268">
        <f t="shared" si="46"/>
        <v>94.739747198763595</v>
      </c>
      <c r="AY510" s="264">
        <f t="shared" si="47"/>
        <v>95.333333333333329</v>
      </c>
    </row>
    <row r="511" spans="1:51">
      <c r="A511" s="1" t="str">
        <f t="shared" si="42"/>
        <v>11016</v>
      </c>
      <c r="B511" s="1" t="s">
        <v>3511</v>
      </c>
      <c r="C511" s="255">
        <v>0</v>
      </c>
      <c r="D511" s="255">
        <v>0</v>
      </c>
      <c r="E511" s="256">
        <v>0</v>
      </c>
      <c r="F511" s="256">
        <v>0</v>
      </c>
      <c r="G511" s="255">
        <v>0</v>
      </c>
      <c r="H511" s="255">
        <v>0</v>
      </c>
      <c r="I511" s="255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T511" s="262">
        <f t="shared" si="43"/>
        <v>0</v>
      </c>
      <c r="AU511" s="262">
        <f t="shared" si="43"/>
        <v>0</v>
      </c>
      <c r="AV511" s="263">
        <f t="shared" si="44"/>
        <v>0</v>
      </c>
      <c r="AW511" s="263">
        <f t="shared" si="45"/>
        <v>0</v>
      </c>
      <c r="AX511" s="268" t="e">
        <f t="shared" si="46"/>
        <v>#DIV/0!</v>
      </c>
      <c r="AY511" s="264">
        <f t="shared" si="47"/>
        <v>0</v>
      </c>
    </row>
    <row r="512" spans="1:51">
      <c r="A512" s="1" t="str">
        <f t="shared" si="42"/>
        <v>11017</v>
      </c>
      <c r="B512" s="1" t="s">
        <v>3512</v>
      </c>
      <c r="C512" s="255">
        <v>36</v>
      </c>
      <c r="D512" s="255">
        <v>36</v>
      </c>
      <c r="E512" s="256">
        <v>1898</v>
      </c>
      <c r="F512" s="256">
        <v>5324</v>
      </c>
      <c r="G512" s="255">
        <v>2.81</v>
      </c>
      <c r="H512" s="255">
        <v>40.520000000000003</v>
      </c>
      <c r="I512" s="255">
        <v>40.520000000000003</v>
      </c>
      <c r="J512" s="1">
        <v>291</v>
      </c>
      <c r="K512" s="1">
        <v>857</v>
      </c>
      <c r="L512" s="1">
        <v>2.95</v>
      </c>
      <c r="M512" s="1">
        <v>76.790000000000006</v>
      </c>
      <c r="N512" s="1">
        <v>76.790000000000006</v>
      </c>
      <c r="O512" s="1">
        <v>284</v>
      </c>
      <c r="P512" s="1">
        <v>706</v>
      </c>
      <c r="Q512" s="1">
        <v>2.4900000000000002</v>
      </c>
      <c r="R512" s="1">
        <v>65.37</v>
      </c>
      <c r="S512" s="1">
        <v>65.37</v>
      </c>
      <c r="T512" s="1">
        <v>321</v>
      </c>
      <c r="U512" s="1">
        <v>897</v>
      </c>
      <c r="V512" s="1">
        <v>2.79</v>
      </c>
      <c r="W512" s="1">
        <v>80.38</v>
      </c>
      <c r="X512" s="1">
        <v>80.38</v>
      </c>
      <c r="Y512" s="1">
        <v>309</v>
      </c>
      <c r="Z512" s="1">
        <v>898</v>
      </c>
      <c r="AA512" s="1">
        <v>2.91</v>
      </c>
      <c r="AB512" s="1">
        <v>80.47</v>
      </c>
      <c r="AC512" s="1">
        <v>80.47</v>
      </c>
      <c r="AD512" s="1">
        <v>294</v>
      </c>
      <c r="AE512" s="1">
        <v>858</v>
      </c>
      <c r="AF512" s="1">
        <v>2.92</v>
      </c>
      <c r="AG512" s="1">
        <v>85.12</v>
      </c>
      <c r="AH512" s="1">
        <v>85.12</v>
      </c>
      <c r="AI512" s="1">
        <v>301</v>
      </c>
      <c r="AJ512" s="1">
        <v>815</v>
      </c>
      <c r="AK512" s="1">
        <v>2.71</v>
      </c>
      <c r="AL512" s="1">
        <v>73.03</v>
      </c>
      <c r="AM512" s="1">
        <v>73.03</v>
      </c>
      <c r="AN512" s="1">
        <v>98</v>
      </c>
      <c r="AO512" s="1">
        <v>293</v>
      </c>
      <c r="AP512" s="1">
        <v>2.99</v>
      </c>
      <c r="AQ512" s="1">
        <v>27.13</v>
      </c>
      <c r="AR512" s="1">
        <v>27.13</v>
      </c>
      <c r="AT512" s="262">
        <f t="shared" si="43"/>
        <v>1800</v>
      </c>
      <c r="AU512" s="262">
        <f t="shared" si="43"/>
        <v>5031</v>
      </c>
      <c r="AV512" s="263">
        <f t="shared" si="44"/>
        <v>503100</v>
      </c>
      <c r="AW512" s="263">
        <f t="shared" si="45"/>
        <v>6588</v>
      </c>
      <c r="AX512" s="268">
        <f t="shared" si="46"/>
        <v>76.36612021857924</v>
      </c>
      <c r="AY512" s="264">
        <f t="shared" si="47"/>
        <v>76.86</v>
      </c>
    </row>
    <row r="513" spans="1:51">
      <c r="A513" s="1" t="str">
        <f t="shared" si="42"/>
        <v>11018</v>
      </c>
      <c r="B513" s="1" t="s">
        <v>3513</v>
      </c>
      <c r="C513" s="255">
        <v>113</v>
      </c>
      <c r="D513" s="255">
        <v>113</v>
      </c>
      <c r="E513" s="256">
        <v>5532</v>
      </c>
      <c r="F513" s="256">
        <v>17934</v>
      </c>
      <c r="G513" s="255">
        <v>3.24</v>
      </c>
      <c r="H513" s="255">
        <v>43.48</v>
      </c>
      <c r="I513" s="255">
        <v>43.48</v>
      </c>
      <c r="J513" s="1">
        <v>897</v>
      </c>
      <c r="K513" s="1">
        <v>2920</v>
      </c>
      <c r="L513" s="1">
        <v>3.26</v>
      </c>
      <c r="M513" s="1">
        <v>83.36</v>
      </c>
      <c r="N513" s="1">
        <v>83.36</v>
      </c>
      <c r="O513" s="1">
        <v>862</v>
      </c>
      <c r="P513" s="1">
        <v>3348</v>
      </c>
      <c r="Q513" s="1">
        <v>3.88</v>
      </c>
      <c r="R513" s="1">
        <v>98.76</v>
      </c>
      <c r="S513" s="1">
        <v>98.76</v>
      </c>
      <c r="T513" s="1">
        <v>869</v>
      </c>
      <c r="U513" s="1">
        <v>2794</v>
      </c>
      <c r="V513" s="1">
        <v>3.22</v>
      </c>
      <c r="W513" s="1">
        <v>79.760000000000005</v>
      </c>
      <c r="X513" s="1">
        <v>79.760000000000005</v>
      </c>
      <c r="Y513" s="1">
        <v>930</v>
      </c>
      <c r="Z513" s="1">
        <v>2793</v>
      </c>
      <c r="AA513" s="1">
        <v>3</v>
      </c>
      <c r="AB513" s="1">
        <v>79.73</v>
      </c>
      <c r="AC513" s="1">
        <v>79.73</v>
      </c>
      <c r="AD513" s="1">
        <v>836</v>
      </c>
      <c r="AE513" s="1">
        <v>2724</v>
      </c>
      <c r="AF513" s="1">
        <v>3.26</v>
      </c>
      <c r="AG513" s="1">
        <v>86.09</v>
      </c>
      <c r="AH513" s="1">
        <v>86.09</v>
      </c>
      <c r="AI513" s="1">
        <v>900</v>
      </c>
      <c r="AJ513" s="1">
        <v>2636</v>
      </c>
      <c r="AK513" s="1">
        <v>2.93</v>
      </c>
      <c r="AL513" s="1">
        <v>75.25</v>
      </c>
      <c r="AM513" s="1">
        <v>75.25</v>
      </c>
      <c r="AN513" s="1">
        <v>238</v>
      </c>
      <c r="AO513" s="1">
        <v>719</v>
      </c>
      <c r="AP513" s="1">
        <v>3.02</v>
      </c>
      <c r="AQ513" s="1">
        <v>21.21</v>
      </c>
      <c r="AR513" s="1">
        <v>21.21</v>
      </c>
      <c r="AT513" s="262">
        <f t="shared" si="43"/>
        <v>5294</v>
      </c>
      <c r="AU513" s="262">
        <f t="shared" si="43"/>
        <v>17215</v>
      </c>
      <c r="AV513" s="263">
        <f t="shared" si="44"/>
        <v>1721500</v>
      </c>
      <c r="AW513" s="263">
        <f t="shared" si="45"/>
        <v>20679</v>
      </c>
      <c r="AX513" s="268">
        <f t="shared" si="46"/>
        <v>83.248706417138166</v>
      </c>
      <c r="AY513" s="264">
        <f t="shared" si="47"/>
        <v>83.825000000000003</v>
      </c>
    </row>
    <row r="514" spans="1:51">
      <c r="A514" s="1" t="str">
        <f t="shared" si="42"/>
        <v>11019</v>
      </c>
      <c r="B514" s="1" t="s">
        <v>3514</v>
      </c>
      <c r="C514" s="255">
        <v>30</v>
      </c>
      <c r="D514" s="255">
        <v>30</v>
      </c>
      <c r="E514" s="256">
        <v>1302</v>
      </c>
      <c r="F514" s="256">
        <v>3594</v>
      </c>
      <c r="G514" s="255">
        <v>2.76</v>
      </c>
      <c r="H514" s="255">
        <v>32.82</v>
      </c>
      <c r="I514" s="255">
        <v>32.82</v>
      </c>
      <c r="J514" s="1">
        <v>222</v>
      </c>
      <c r="K514" s="1">
        <v>572</v>
      </c>
      <c r="L514" s="1">
        <v>2.58</v>
      </c>
      <c r="M514" s="1">
        <v>61.51</v>
      </c>
      <c r="N514" s="1">
        <v>61.51</v>
      </c>
      <c r="O514" s="1">
        <v>192</v>
      </c>
      <c r="P514" s="1">
        <v>570</v>
      </c>
      <c r="Q514" s="1">
        <v>2.97</v>
      </c>
      <c r="R514" s="1">
        <v>63.33</v>
      </c>
      <c r="S514" s="1">
        <v>63.33</v>
      </c>
      <c r="T514" s="1">
        <v>220</v>
      </c>
      <c r="U514" s="1">
        <v>603</v>
      </c>
      <c r="V514" s="1">
        <v>2.74</v>
      </c>
      <c r="W514" s="1">
        <v>64.84</v>
      </c>
      <c r="X514" s="1">
        <v>64.84</v>
      </c>
      <c r="Y514" s="1">
        <v>235</v>
      </c>
      <c r="Z514" s="1">
        <v>693</v>
      </c>
      <c r="AA514" s="1">
        <v>2.95</v>
      </c>
      <c r="AB514" s="1">
        <v>74.52</v>
      </c>
      <c r="AC514" s="1">
        <v>74.52</v>
      </c>
      <c r="AD514" s="1">
        <v>201</v>
      </c>
      <c r="AE514" s="1">
        <v>576</v>
      </c>
      <c r="AF514" s="1">
        <v>2.87</v>
      </c>
      <c r="AG514" s="1">
        <v>68.569999999999993</v>
      </c>
      <c r="AH514" s="1">
        <v>68.569999999999993</v>
      </c>
      <c r="AI514" s="1">
        <v>193</v>
      </c>
      <c r="AJ514" s="1">
        <v>487</v>
      </c>
      <c r="AK514" s="1">
        <v>2.52</v>
      </c>
      <c r="AL514" s="1">
        <v>52.37</v>
      </c>
      <c r="AM514" s="1">
        <v>52.37</v>
      </c>
      <c r="AN514" s="1">
        <v>39</v>
      </c>
      <c r="AO514" s="1">
        <v>93</v>
      </c>
      <c r="AP514" s="1">
        <v>2.38</v>
      </c>
      <c r="AQ514" s="1">
        <v>10.33</v>
      </c>
      <c r="AR514" s="1">
        <v>10.33</v>
      </c>
      <c r="AT514" s="262">
        <f t="shared" si="43"/>
        <v>1263</v>
      </c>
      <c r="AU514" s="262">
        <f t="shared" si="43"/>
        <v>3501</v>
      </c>
      <c r="AV514" s="263">
        <f t="shared" si="44"/>
        <v>350100</v>
      </c>
      <c r="AW514" s="263">
        <f t="shared" si="45"/>
        <v>5490</v>
      </c>
      <c r="AX514" s="268">
        <f t="shared" si="46"/>
        <v>63.770491803278688</v>
      </c>
      <c r="AY514" s="264">
        <f t="shared" si="47"/>
        <v>64.19</v>
      </c>
    </row>
    <row r="515" spans="1:51">
      <c r="A515" s="1" t="str">
        <f t="shared" si="42"/>
        <v>11020</v>
      </c>
      <c r="B515" s="1" t="s">
        <v>3515</v>
      </c>
      <c r="C515" s="255">
        <v>30</v>
      </c>
      <c r="D515" s="255">
        <v>30</v>
      </c>
      <c r="E515" s="256">
        <v>1302</v>
      </c>
      <c r="F515" s="256">
        <v>4285</v>
      </c>
      <c r="G515" s="255">
        <v>3.29</v>
      </c>
      <c r="H515" s="255">
        <v>39.130000000000003</v>
      </c>
      <c r="I515" s="255">
        <v>39.130000000000003</v>
      </c>
      <c r="J515" s="1">
        <v>211</v>
      </c>
      <c r="K515" s="1">
        <v>719</v>
      </c>
      <c r="L515" s="1">
        <v>3.41</v>
      </c>
      <c r="M515" s="1">
        <v>77.31</v>
      </c>
      <c r="N515" s="1">
        <v>77.31</v>
      </c>
      <c r="O515" s="1">
        <v>199</v>
      </c>
      <c r="P515" s="1">
        <v>684</v>
      </c>
      <c r="Q515" s="1">
        <v>3.44</v>
      </c>
      <c r="R515" s="1">
        <v>76</v>
      </c>
      <c r="S515" s="1">
        <v>76</v>
      </c>
      <c r="T515" s="1">
        <v>220</v>
      </c>
      <c r="U515" s="1">
        <v>611</v>
      </c>
      <c r="V515" s="1">
        <v>2.78</v>
      </c>
      <c r="W515" s="1">
        <v>65.7</v>
      </c>
      <c r="X515" s="1">
        <v>65.7</v>
      </c>
      <c r="Y515" s="1">
        <v>230</v>
      </c>
      <c r="Z515" s="1">
        <v>724</v>
      </c>
      <c r="AA515" s="1">
        <v>3.15</v>
      </c>
      <c r="AB515" s="1">
        <v>77.849999999999994</v>
      </c>
      <c r="AC515" s="1">
        <v>77.849999999999994</v>
      </c>
      <c r="AD515" s="1">
        <v>213</v>
      </c>
      <c r="AE515" s="1">
        <v>730</v>
      </c>
      <c r="AF515" s="1">
        <v>3.43</v>
      </c>
      <c r="AG515" s="1">
        <v>86.9</v>
      </c>
      <c r="AH515" s="1">
        <v>86.9</v>
      </c>
      <c r="AI515" s="1">
        <v>171</v>
      </c>
      <c r="AJ515" s="1">
        <v>604</v>
      </c>
      <c r="AK515" s="1">
        <v>3.53</v>
      </c>
      <c r="AL515" s="1">
        <v>64.95</v>
      </c>
      <c r="AM515" s="1">
        <v>64.95</v>
      </c>
      <c r="AN515" s="1">
        <v>58</v>
      </c>
      <c r="AO515" s="1">
        <v>213</v>
      </c>
      <c r="AP515" s="1">
        <v>3.67</v>
      </c>
      <c r="AQ515" s="1">
        <v>23.67</v>
      </c>
      <c r="AR515" s="1">
        <v>23.67</v>
      </c>
      <c r="AT515" s="262">
        <f t="shared" si="43"/>
        <v>1244</v>
      </c>
      <c r="AU515" s="262">
        <f t="shared" si="43"/>
        <v>4072</v>
      </c>
      <c r="AV515" s="263">
        <f t="shared" si="44"/>
        <v>407200</v>
      </c>
      <c r="AW515" s="263">
        <f t="shared" si="45"/>
        <v>5490</v>
      </c>
      <c r="AX515" s="268">
        <f t="shared" si="46"/>
        <v>74.1712204007286</v>
      </c>
      <c r="AY515" s="264">
        <f t="shared" si="47"/>
        <v>74.784999999999997</v>
      </c>
    </row>
    <row r="516" spans="1:51">
      <c r="A516" s="1" t="str">
        <f t="shared" si="42"/>
        <v>11021</v>
      </c>
      <c r="B516" s="1" t="s">
        <v>3516</v>
      </c>
      <c r="C516" s="255">
        <v>34</v>
      </c>
      <c r="D516" s="255">
        <v>34</v>
      </c>
      <c r="E516" s="256">
        <v>1710</v>
      </c>
      <c r="F516" s="256">
        <v>4342</v>
      </c>
      <c r="G516" s="255">
        <v>2.54</v>
      </c>
      <c r="H516" s="255">
        <v>34.99</v>
      </c>
      <c r="I516" s="255">
        <v>34.99</v>
      </c>
      <c r="J516" s="1">
        <v>303</v>
      </c>
      <c r="K516" s="1">
        <v>738</v>
      </c>
      <c r="L516" s="1">
        <v>2.44</v>
      </c>
      <c r="M516" s="1">
        <v>70.02</v>
      </c>
      <c r="N516" s="1">
        <v>70.02</v>
      </c>
      <c r="O516" s="1">
        <v>269</v>
      </c>
      <c r="P516" s="1">
        <v>756</v>
      </c>
      <c r="Q516" s="1">
        <v>2.81</v>
      </c>
      <c r="R516" s="1">
        <v>74.12</v>
      </c>
      <c r="S516" s="1">
        <v>74.12</v>
      </c>
      <c r="T516" s="1">
        <v>264</v>
      </c>
      <c r="U516" s="1">
        <v>713</v>
      </c>
      <c r="V516" s="1">
        <v>2.7</v>
      </c>
      <c r="W516" s="1">
        <v>67.650000000000006</v>
      </c>
      <c r="X516" s="1">
        <v>67.650000000000006</v>
      </c>
      <c r="Y516" s="1">
        <v>319</v>
      </c>
      <c r="Z516" s="1">
        <v>798</v>
      </c>
      <c r="AA516" s="1">
        <v>2.5</v>
      </c>
      <c r="AB516" s="1">
        <v>75.709999999999994</v>
      </c>
      <c r="AC516" s="1">
        <v>75.709999999999994</v>
      </c>
      <c r="AD516" s="1">
        <v>273</v>
      </c>
      <c r="AE516" s="1">
        <v>639</v>
      </c>
      <c r="AF516" s="1">
        <v>2.34</v>
      </c>
      <c r="AG516" s="1">
        <v>67.12</v>
      </c>
      <c r="AH516" s="1">
        <v>67.12</v>
      </c>
      <c r="AI516" s="1">
        <v>223</v>
      </c>
      <c r="AJ516" s="1">
        <v>562</v>
      </c>
      <c r="AK516" s="1">
        <v>2.52</v>
      </c>
      <c r="AL516" s="1">
        <v>53.32</v>
      </c>
      <c r="AM516" s="1">
        <v>53.32</v>
      </c>
      <c r="AN516" s="1">
        <v>59</v>
      </c>
      <c r="AO516" s="1">
        <v>136</v>
      </c>
      <c r="AP516" s="1">
        <v>2.31</v>
      </c>
      <c r="AQ516" s="1">
        <v>13.33</v>
      </c>
      <c r="AR516" s="1">
        <v>13.33</v>
      </c>
      <c r="AT516" s="262">
        <f t="shared" si="43"/>
        <v>1651</v>
      </c>
      <c r="AU516" s="262">
        <f t="shared" si="43"/>
        <v>4206</v>
      </c>
      <c r="AV516" s="263">
        <f t="shared" si="44"/>
        <v>420600</v>
      </c>
      <c r="AW516" s="263">
        <f t="shared" si="45"/>
        <v>6222</v>
      </c>
      <c r="AX516" s="268">
        <f t="shared" si="46"/>
        <v>67.598842815814848</v>
      </c>
      <c r="AY516" s="264">
        <f t="shared" si="47"/>
        <v>67.989999999999995</v>
      </c>
    </row>
    <row r="517" spans="1:51">
      <c r="A517" s="1" t="str">
        <f t="shared" ref="A517:A580" si="48">LEFT(B517,5)</f>
        <v>11022</v>
      </c>
      <c r="B517" s="1" t="s">
        <v>3517</v>
      </c>
      <c r="C517" s="255">
        <v>70</v>
      </c>
      <c r="D517" s="255">
        <v>70</v>
      </c>
      <c r="E517" s="256">
        <v>2446</v>
      </c>
      <c r="F517" s="256">
        <v>6511</v>
      </c>
      <c r="G517" s="255">
        <v>2.66</v>
      </c>
      <c r="H517" s="255">
        <v>25.48</v>
      </c>
      <c r="I517" s="255">
        <v>25.48</v>
      </c>
      <c r="J517" s="1">
        <v>426</v>
      </c>
      <c r="K517" s="1">
        <v>1028</v>
      </c>
      <c r="L517" s="1">
        <v>2.41</v>
      </c>
      <c r="M517" s="1">
        <v>47.37</v>
      </c>
      <c r="N517" s="1">
        <v>47.37</v>
      </c>
      <c r="O517" s="1">
        <v>385</v>
      </c>
      <c r="P517" s="1">
        <v>991</v>
      </c>
      <c r="Q517" s="1">
        <v>2.57</v>
      </c>
      <c r="R517" s="1">
        <v>47.19</v>
      </c>
      <c r="S517" s="1">
        <v>47.19</v>
      </c>
      <c r="T517" s="1">
        <v>367</v>
      </c>
      <c r="U517" s="1">
        <v>1021</v>
      </c>
      <c r="V517" s="1">
        <v>2.78</v>
      </c>
      <c r="W517" s="1">
        <v>47.05</v>
      </c>
      <c r="X517" s="1">
        <v>47.05</v>
      </c>
      <c r="Y517" s="1">
        <v>410</v>
      </c>
      <c r="Z517" s="1">
        <v>1144</v>
      </c>
      <c r="AA517" s="1">
        <v>2.79</v>
      </c>
      <c r="AB517" s="1">
        <v>52.72</v>
      </c>
      <c r="AC517" s="1">
        <v>52.72</v>
      </c>
      <c r="AD517" s="1">
        <v>380</v>
      </c>
      <c r="AE517" s="1">
        <v>1006</v>
      </c>
      <c r="AF517" s="1">
        <v>2.65</v>
      </c>
      <c r="AG517" s="1">
        <v>51.33</v>
      </c>
      <c r="AH517" s="1">
        <v>51.33</v>
      </c>
      <c r="AI517" s="1">
        <v>342</v>
      </c>
      <c r="AJ517" s="1">
        <v>890</v>
      </c>
      <c r="AK517" s="1">
        <v>2.6</v>
      </c>
      <c r="AL517" s="1">
        <v>41.01</v>
      </c>
      <c r="AM517" s="1">
        <v>41.01</v>
      </c>
      <c r="AN517" s="1">
        <v>136</v>
      </c>
      <c r="AO517" s="1">
        <v>431</v>
      </c>
      <c r="AP517" s="1">
        <v>3.17</v>
      </c>
      <c r="AQ517" s="1">
        <v>20.52</v>
      </c>
      <c r="AR517" s="1">
        <v>20.52</v>
      </c>
      <c r="AT517" s="262">
        <f t="shared" ref="AT517:AU580" si="49">SUM(J517,O517,T517,Y517,AD517,AI517)</f>
        <v>2310</v>
      </c>
      <c r="AU517" s="262">
        <f t="shared" si="49"/>
        <v>6080</v>
      </c>
      <c r="AV517" s="263">
        <f t="shared" ref="AV517:AV580" si="50">SUM(AU517*100)</f>
        <v>608000</v>
      </c>
      <c r="AW517" s="263">
        <f t="shared" ref="AW517:AW580" si="51">SUM($D517*$AV$2)</f>
        <v>12810</v>
      </c>
      <c r="AX517" s="268">
        <f t="shared" ref="AX517:AX580" si="52">SUM(AV517/AW517)</f>
        <v>47.462919594067138</v>
      </c>
      <c r="AY517" s="264">
        <f t="shared" ref="AY517:AY580" si="53">AVERAGE(N517,S517,X517,AC517,AH517,AM517)</f>
        <v>47.778333333333336</v>
      </c>
    </row>
    <row r="518" spans="1:51">
      <c r="A518" s="1" t="str">
        <f t="shared" si="48"/>
        <v>11023</v>
      </c>
      <c r="B518" s="1" t="s">
        <v>3518</v>
      </c>
      <c r="C518" s="255">
        <v>114</v>
      </c>
      <c r="D518" s="255">
        <v>114</v>
      </c>
      <c r="E518" s="256">
        <v>5032</v>
      </c>
      <c r="F518" s="256">
        <v>16912</v>
      </c>
      <c r="G518" s="255">
        <v>3.36</v>
      </c>
      <c r="H518" s="255">
        <v>40.64</v>
      </c>
      <c r="I518" s="255">
        <v>40.64</v>
      </c>
      <c r="J518" s="1">
        <v>828</v>
      </c>
      <c r="K518" s="1">
        <v>2792</v>
      </c>
      <c r="L518" s="1">
        <v>3.37</v>
      </c>
      <c r="M518" s="1">
        <v>79</v>
      </c>
      <c r="N518" s="1">
        <v>79</v>
      </c>
      <c r="O518" s="1">
        <v>817</v>
      </c>
      <c r="P518" s="1">
        <v>2486</v>
      </c>
      <c r="Q518" s="1">
        <v>3.04</v>
      </c>
      <c r="R518" s="1">
        <v>72.69</v>
      </c>
      <c r="S518" s="1">
        <v>72.69</v>
      </c>
      <c r="T518" s="1">
        <v>702</v>
      </c>
      <c r="U518" s="1">
        <v>2342</v>
      </c>
      <c r="V518" s="1">
        <v>3.34</v>
      </c>
      <c r="W518" s="1">
        <v>66.27</v>
      </c>
      <c r="X518" s="1">
        <v>66.27</v>
      </c>
      <c r="Y518" s="1">
        <v>852</v>
      </c>
      <c r="Z518" s="1">
        <v>3024</v>
      </c>
      <c r="AA518" s="1">
        <v>3.55</v>
      </c>
      <c r="AB518" s="1">
        <v>85.57</v>
      </c>
      <c r="AC518" s="1">
        <v>85.57</v>
      </c>
      <c r="AD518" s="1">
        <v>780</v>
      </c>
      <c r="AE518" s="1">
        <v>2607</v>
      </c>
      <c r="AF518" s="1">
        <v>3.34</v>
      </c>
      <c r="AG518" s="1">
        <v>81.67</v>
      </c>
      <c r="AH518" s="1">
        <v>81.67</v>
      </c>
      <c r="AI518" s="1">
        <v>773</v>
      </c>
      <c r="AJ518" s="1">
        <v>2700</v>
      </c>
      <c r="AK518" s="1">
        <v>3.49</v>
      </c>
      <c r="AL518" s="1">
        <v>76.400000000000006</v>
      </c>
      <c r="AM518" s="1">
        <v>76.400000000000006</v>
      </c>
      <c r="AN518" s="1">
        <v>280</v>
      </c>
      <c r="AO518" s="1">
        <v>961</v>
      </c>
      <c r="AP518" s="1">
        <v>3.43</v>
      </c>
      <c r="AQ518" s="1">
        <v>28.1</v>
      </c>
      <c r="AR518" s="1">
        <v>28.1</v>
      </c>
      <c r="AT518" s="262">
        <f t="shared" si="49"/>
        <v>4752</v>
      </c>
      <c r="AU518" s="262">
        <f t="shared" si="49"/>
        <v>15951</v>
      </c>
      <c r="AV518" s="263">
        <f t="shared" si="50"/>
        <v>1595100</v>
      </c>
      <c r="AW518" s="263">
        <f t="shared" si="51"/>
        <v>20862</v>
      </c>
      <c r="AX518" s="268">
        <f t="shared" si="52"/>
        <v>76.459591601955708</v>
      </c>
      <c r="AY518" s="264">
        <f t="shared" si="53"/>
        <v>76.933333333333337</v>
      </c>
    </row>
    <row r="519" spans="1:51">
      <c r="A519" s="1" t="str">
        <f t="shared" si="48"/>
        <v>11024</v>
      </c>
      <c r="B519" s="1" t="s">
        <v>3519</v>
      </c>
      <c r="C519" s="255">
        <v>70</v>
      </c>
      <c r="D519" s="255">
        <v>70</v>
      </c>
      <c r="E519" s="256">
        <v>3757</v>
      </c>
      <c r="F519" s="256">
        <v>11580</v>
      </c>
      <c r="G519" s="255">
        <v>3.08</v>
      </c>
      <c r="H519" s="255">
        <v>45.32</v>
      </c>
      <c r="I519" s="255">
        <v>45.32</v>
      </c>
      <c r="J519" s="1">
        <v>598</v>
      </c>
      <c r="K519" s="1">
        <v>1790</v>
      </c>
      <c r="L519" s="1">
        <v>2.99</v>
      </c>
      <c r="M519" s="1">
        <v>82.49</v>
      </c>
      <c r="N519" s="1">
        <v>82.49</v>
      </c>
      <c r="O519" s="1">
        <v>582</v>
      </c>
      <c r="P519" s="1">
        <v>1870</v>
      </c>
      <c r="Q519" s="1">
        <v>3.21</v>
      </c>
      <c r="R519" s="1">
        <v>89.05</v>
      </c>
      <c r="S519" s="1">
        <v>89.05</v>
      </c>
      <c r="T519" s="1">
        <v>585</v>
      </c>
      <c r="U519" s="1">
        <v>1703</v>
      </c>
      <c r="V519" s="1">
        <v>2.91</v>
      </c>
      <c r="W519" s="1">
        <v>78.48</v>
      </c>
      <c r="X519" s="1">
        <v>78.48</v>
      </c>
      <c r="Y519" s="1">
        <v>672</v>
      </c>
      <c r="Z519" s="1">
        <v>2017</v>
      </c>
      <c r="AA519" s="1">
        <v>3</v>
      </c>
      <c r="AB519" s="1">
        <v>92.95</v>
      </c>
      <c r="AC519" s="1">
        <v>92.95</v>
      </c>
      <c r="AD519" s="1">
        <v>582</v>
      </c>
      <c r="AE519" s="1">
        <v>1870</v>
      </c>
      <c r="AF519" s="1">
        <v>3.21</v>
      </c>
      <c r="AG519" s="1">
        <v>95.41</v>
      </c>
      <c r="AH519" s="1">
        <v>95.41</v>
      </c>
      <c r="AI519" s="1">
        <v>589</v>
      </c>
      <c r="AJ519" s="1">
        <v>1915</v>
      </c>
      <c r="AK519" s="1">
        <v>3.25</v>
      </c>
      <c r="AL519" s="1">
        <v>88.25</v>
      </c>
      <c r="AM519" s="1">
        <v>88.25</v>
      </c>
      <c r="AN519" s="1">
        <v>149</v>
      </c>
      <c r="AO519" s="1">
        <v>415</v>
      </c>
      <c r="AP519" s="1">
        <v>2.79</v>
      </c>
      <c r="AQ519" s="1">
        <v>19.760000000000002</v>
      </c>
      <c r="AR519" s="1">
        <v>19.760000000000002</v>
      </c>
      <c r="AT519" s="262">
        <f t="shared" si="49"/>
        <v>3608</v>
      </c>
      <c r="AU519" s="262">
        <f t="shared" si="49"/>
        <v>11165</v>
      </c>
      <c r="AV519" s="263">
        <f t="shared" si="50"/>
        <v>1116500</v>
      </c>
      <c r="AW519" s="263">
        <f t="shared" si="51"/>
        <v>12810</v>
      </c>
      <c r="AX519" s="268">
        <f t="shared" si="52"/>
        <v>87.158469945355193</v>
      </c>
      <c r="AY519" s="264">
        <f t="shared" si="53"/>
        <v>87.771666666666661</v>
      </c>
    </row>
    <row r="520" spans="1:51">
      <c r="A520" s="1" t="str">
        <f t="shared" si="48"/>
        <v>11025</v>
      </c>
      <c r="B520" s="1" t="s">
        <v>3520</v>
      </c>
      <c r="C520" s="255">
        <v>114</v>
      </c>
      <c r="D520" s="255">
        <v>114</v>
      </c>
      <c r="E520" s="256">
        <v>3992</v>
      </c>
      <c r="F520" s="256">
        <v>13053</v>
      </c>
      <c r="G520" s="255">
        <v>3.27</v>
      </c>
      <c r="H520" s="255">
        <v>31.37</v>
      </c>
      <c r="I520" s="255">
        <v>31.37</v>
      </c>
      <c r="J520" s="1">
        <v>761</v>
      </c>
      <c r="K520" s="1">
        <v>2405</v>
      </c>
      <c r="L520" s="1">
        <v>3.16</v>
      </c>
      <c r="M520" s="1">
        <v>68.05</v>
      </c>
      <c r="N520" s="1">
        <v>68.05</v>
      </c>
      <c r="O520" s="1">
        <v>669</v>
      </c>
      <c r="P520" s="1">
        <v>2351</v>
      </c>
      <c r="Q520" s="1">
        <v>3.51</v>
      </c>
      <c r="R520" s="1">
        <v>68.739999999999995</v>
      </c>
      <c r="S520" s="1">
        <v>68.739999999999995</v>
      </c>
      <c r="T520" s="1">
        <v>666</v>
      </c>
      <c r="U520" s="1">
        <v>2026</v>
      </c>
      <c r="V520" s="1">
        <v>3.04</v>
      </c>
      <c r="W520" s="1">
        <v>57.33</v>
      </c>
      <c r="X520" s="1">
        <v>57.33</v>
      </c>
      <c r="Y520" s="1">
        <v>668</v>
      </c>
      <c r="Z520" s="1">
        <v>2130</v>
      </c>
      <c r="AA520" s="1">
        <v>3.19</v>
      </c>
      <c r="AB520" s="1">
        <v>60.27</v>
      </c>
      <c r="AC520" s="1">
        <v>60.27</v>
      </c>
      <c r="AD520" s="1">
        <v>642</v>
      </c>
      <c r="AE520" s="1">
        <v>2079</v>
      </c>
      <c r="AF520" s="1">
        <v>3.24</v>
      </c>
      <c r="AG520" s="1">
        <v>65.13</v>
      </c>
      <c r="AH520" s="1">
        <v>65.13</v>
      </c>
      <c r="AI520" s="1">
        <v>586</v>
      </c>
      <c r="AJ520" s="1">
        <v>2062</v>
      </c>
      <c r="AK520" s="1">
        <v>3.52</v>
      </c>
      <c r="AL520" s="1">
        <v>58.35</v>
      </c>
      <c r="AM520" s="1">
        <v>58.35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T520" s="262">
        <f t="shared" si="49"/>
        <v>3992</v>
      </c>
      <c r="AU520" s="262">
        <f t="shared" si="49"/>
        <v>13053</v>
      </c>
      <c r="AV520" s="263">
        <f t="shared" si="50"/>
        <v>1305300</v>
      </c>
      <c r="AW520" s="263">
        <f t="shared" si="51"/>
        <v>20862</v>
      </c>
      <c r="AX520" s="268">
        <f t="shared" si="52"/>
        <v>62.568306010928964</v>
      </c>
      <c r="AY520" s="264">
        <f t="shared" si="53"/>
        <v>62.978333333333332</v>
      </c>
    </row>
    <row r="521" spans="1:51">
      <c r="A521" s="1" t="str">
        <f t="shared" si="48"/>
        <v>11026</v>
      </c>
      <c r="B521" s="1" t="s">
        <v>3521</v>
      </c>
      <c r="C521" s="255">
        <v>30</v>
      </c>
      <c r="D521" s="255">
        <v>30</v>
      </c>
      <c r="E521" s="256">
        <v>1283</v>
      </c>
      <c r="F521" s="256">
        <v>3022</v>
      </c>
      <c r="G521" s="255">
        <v>2.36</v>
      </c>
      <c r="H521" s="255">
        <v>27.6</v>
      </c>
      <c r="I521" s="255">
        <v>27.6</v>
      </c>
      <c r="J521" s="1">
        <v>224</v>
      </c>
      <c r="K521" s="1">
        <v>568</v>
      </c>
      <c r="L521" s="1">
        <v>2.54</v>
      </c>
      <c r="M521" s="1">
        <v>61.08</v>
      </c>
      <c r="N521" s="1">
        <v>61.08</v>
      </c>
      <c r="O521" s="1">
        <v>212</v>
      </c>
      <c r="P521" s="1">
        <v>496</v>
      </c>
      <c r="Q521" s="1">
        <v>2.34</v>
      </c>
      <c r="R521" s="1">
        <v>55.11</v>
      </c>
      <c r="S521" s="1">
        <v>55.11</v>
      </c>
      <c r="T521" s="1">
        <v>184</v>
      </c>
      <c r="U521" s="1">
        <v>460</v>
      </c>
      <c r="V521" s="1">
        <v>2.5</v>
      </c>
      <c r="W521" s="1">
        <v>49.46</v>
      </c>
      <c r="X521" s="1">
        <v>49.46</v>
      </c>
      <c r="Y521" s="1">
        <v>229</v>
      </c>
      <c r="Z521" s="1">
        <v>494</v>
      </c>
      <c r="AA521" s="1">
        <v>2.16</v>
      </c>
      <c r="AB521" s="1">
        <v>53.12</v>
      </c>
      <c r="AC521" s="1">
        <v>53.12</v>
      </c>
      <c r="AD521" s="1">
        <v>201</v>
      </c>
      <c r="AE521" s="1">
        <v>464</v>
      </c>
      <c r="AF521" s="1">
        <v>2.31</v>
      </c>
      <c r="AG521" s="1">
        <v>55.24</v>
      </c>
      <c r="AH521" s="1">
        <v>55.24</v>
      </c>
      <c r="AI521" s="1">
        <v>194</v>
      </c>
      <c r="AJ521" s="1">
        <v>444</v>
      </c>
      <c r="AK521" s="1">
        <v>2.29</v>
      </c>
      <c r="AL521" s="1">
        <v>47.74</v>
      </c>
      <c r="AM521" s="1">
        <v>47.74</v>
      </c>
      <c r="AN521" s="1">
        <v>39</v>
      </c>
      <c r="AO521" s="1">
        <v>96</v>
      </c>
      <c r="AP521" s="1">
        <v>2.46</v>
      </c>
      <c r="AQ521" s="1">
        <v>10.67</v>
      </c>
      <c r="AR521" s="1">
        <v>10.67</v>
      </c>
      <c r="AT521" s="262">
        <f t="shared" si="49"/>
        <v>1244</v>
      </c>
      <c r="AU521" s="262">
        <f t="shared" si="49"/>
        <v>2926</v>
      </c>
      <c r="AV521" s="263">
        <f t="shared" si="50"/>
        <v>292600</v>
      </c>
      <c r="AW521" s="263">
        <f t="shared" si="51"/>
        <v>5490</v>
      </c>
      <c r="AX521" s="268">
        <f t="shared" si="52"/>
        <v>53.296903460837889</v>
      </c>
      <c r="AY521" s="264">
        <f t="shared" si="53"/>
        <v>53.625</v>
      </c>
    </row>
    <row r="522" spans="1:51">
      <c r="A522" s="1" t="str">
        <f t="shared" si="48"/>
        <v>11027</v>
      </c>
      <c r="B522" s="1" t="s">
        <v>3522</v>
      </c>
      <c r="C522" s="255">
        <v>30</v>
      </c>
      <c r="D522" s="255">
        <v>30</v>
      </c>
      <c r="E522" s="256">
        <v>908</v>
      </c>
      <c r="F522" s="256">
        <v>2478</v>
      </c>
      <c r="G522" s="255">
        <v>2.73</v>
      </c>
      <c r="H522" s="255">
        <v>22.63</v>
      </c>
      <c r="I522" s="255">
        <v>22.63</v>
      </c>
      <c r="J522" s="1">
        <v>179</v>
      </c>
      <c r="K522" s="1">
        <v>578</v>
      </c>
      <c r="L522" s="1">
        <v>3.23</v>
      </c>
      <c r="M522" s="1">
        <v>62.15</v>
      </c>
      <c r="N522" s="1">
        <v>62.15</v>
      </c>
      <c r="O522" s="1">
        <v>150</v>
      </c>
      <c r="P522" s="1">
        <v>372</v>
      </c>
      <c r="Q522" s="1">
        <v>2.48</v>
      </c>
      <c r="R522" s="1">
        <v>41.33</v>
      </c>
      <c r="S522" s="1">
        <v>41.33</v>
      </c>
      <c r="T522" s="1">
        <v>163</v>
      </c>
      <c r="U522" s="1">
        <v>390</v>
      </c>
      <c r="V522" s="1">
        <v>2.39</v>
      </c>
      <c r="W522" s="1">
        <v>41.94</v>
      </c>
      <c r="X522" s="1">
        <v>41.94</v>
      </c>
      <c r="Y522" s="1">
        <v>154</v>
      </c>
      <c r="Z522" s="1">
        <v>374</v>
      </c>
      <c r="AA522" s="1">
        <v>2.4300000000000002</v>
      </c>
      <c r="AB522" s="1">
        <v>40.22</v>
      </c>
      <c r="AC522" s="1">
        <v>40.22</v>
      </c>
      <c r="AD522" s="1">
        <v>129</v>
      </c>
      <c r="AE522" s="1">
        <v>413</v>
      </c>
      <c r="AF522" s="1">
        <v>3.2</v>
      </c>
      <c r="AG522" s="1">
        <v>49.17</v>
      </c>
      <c r="AH522" s="1">
        <v>49.17</v>
      </c>
      <c r="AI522" s="1">
        <v>133</v>
      </c>
      <c r="AJ522" s="1">
        <v>351</v>
      </c>
      <c r="AK522" s="1">
        <v>2.64</v>
      </c>
      <c r="AL522" s="1">
        <v>37.74</v>
      </c>
      <c r="AM522" s="1">
        <v>37.74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T522" s="262">
        <f t="shared" si="49"/>
        <v>908</v>
      </c>
      <c r="AU522" s="262">
        <f t="shared" si="49"/>
        <v>2478</v>
      </c>
      <c r="AV522" s="263">
        <f t="shared" si="50"/>
        <v>247800</v>
      </c>
      <c r="AW522" s="263">
        <f t="shared" si="51"/>
        <v>5490</v>
      </c>
      <c r="AX522" s="268">
        <f t="shared" si="52"/>
        <v>45.136612021857921</v>
      </c>
      <c r="AY522" s="264">
        <f t="shared" si="53"/>
        <v>45.425000000000004</v>
      </c>
    </row>
    <row r="523" spans="1:51">
      <c r="A523" s="1" t="str">
        <f t="shared" si="48"/>
        <v>11028</v>
      </c>
      <c r="B523" s="1" t="s">
        <v>3523</v>
      </c>
      <c r="C523" s="255">
        <v>30</v>
      </c>
      <c r="D523" s="255">
        <v>30</v>
      </c>
      <c r="E523" s="256">
        <v>1627</v>
      </c>
      <c r="F523" s="256">
        <v>3933</v>
      </c>
      <c r="G523" s="255">
        <v>2.42</v>
      </c>
      <c r="H523" s="255">
        <v>35.92</v>
      </c>
      <c r="I523" s="255">
        <v>35.92</v>
      </c>
      <c r="J523" s="1">
        <v>254</v>
      </c>
      <c r="K523" s="1">
        <v>590</v>
      </c>
      <c r="L523" s="1">
        <v>2.3199999999999998</v>
      </c>
      <c r="M523" s="1">
        <v>63.44</v>
      </c>
      <c r="N523" s="1">
        <v>63.44</v>
      </c>
      <c r="O523" s="1">
        <v>255</v>
      </c>
      <c r="P523" s="1">
        <v>593</v>
      </c>
      <c r="Q523" s="1">
        <v>2.33</v>
      </c>
      <c r="R523" s="1">
        <v>65.89</v>
      </c>
      <c r="S523" s="1">
        <v>65.89</v>
      </c>
      <c r="T523" s="1">
        <v>202</v>
      </c>
      <c r="U523" s="1">
        <v>454</v>
      </c>
      <c r="V523" s="1">
        <v>2.25</v>
      </c>
      <c r="W523" s="1">
        <v>48.82</v>
      </c>
      <c r="X523" s="1">
        <v>48.82</v>
      </c>
      <c r="Y523" s="1">
        <v>307</v>
      </c>
      <c r="Z523" s="1">
        <v>829</v>
      </c>
      <c r="AA523" s="1">
        <v>2.7</v>
      </c>
      <c r="AB523" s="1">
        <v>89.14</v>
      </c>
      <c r="AC523" s="1">
        <v>89.14</v>
      </c>
      <c r="AD523" s="1">
        <v>247</v>
      </c>
      <c r="AE523" s="1">
        <v>633</v>
      </c>
      <c r="AF523" s="1">
        <v>2.56</v>
      </c>
      <c r="AG523" s="1">
        <v>75.36</v>
      </c>
      <c r="AH523" s="1">
        <v>75.36</v>
      </c>
      <c r="AI523" s="1">
        <v>268</v>
      </c>
      <c r="AJ523" s="1">
        <v>624</v>
      </c>
      <c r="AK523" s="1">
        <v>2.33</v>
      </c>
      <c r="AL523" s="1">
        <v>67.099999999999994</v>
      </c>
      <c r="AM523" s="1">
        <v>67.099999999999994</v>
      </c>
      <c r="AN523" s="1">
        <v>94</v>
      </c>
      <c r="AO523" s="1">
        <v>210</v>
      </c>
      <c r="AP523" s="1">
        <v>2.23</v>
      </c>
      <c r="AQ523" s="1">
        <v>23.33</v>
      </c>
      <c r="AR523" s="1">
        <v>23.33</v>
      </c>
      <c r="AT523" s="262">
        <f t="shared" si="49"/>
        <v>1533</v>
      </c>
      <c r="AU523" s="262">
        <f t="shared" si="49"/>
        <v>3723</v>
      </c>
      <c r="AV523" s="263">
        <f t="shared" si="50"/>
        <v>372300</v>
      </c>
      <c r="AW523" s="263">
        <f t="shared" si="51"/>
        <v>5490</v>
      </c>
      <c r="AX523" s="268">
        <f t="shared" si="52"/>
        <v>67.814207650273218</v>
      </c>
      <c r="AY523" s="264">
        <f t="shared" si="53"/>
        <v>68.291666666666671</v>
      </c>
    </row>
    <row r="524" spans="1:51">
      <c r="A524" s="1" t="str">
        <f t="shared" si="48"/>
        <v>11029</v>
      </c>
      <c r="B524" s="1" t="s">
        <v>3524</v>
      </c>
      <c r="C524" s="255">
        <v>30</v>
      </c>
      <c r="D524" s="255">
        <v>30</v>
      </c>
      <c r="E524" s="256">
        <v>1231</v>
      </c>
      <c r="F524" s="256">
        <v>3349</v>
      </c>
      <c r="G524" s="255">
        <v>2.72</v>
      </c>
      <c r="H524" s="255">
        <v>30.58</v>
      </c>
      <c r="I524" s="255">
        <v>30.58</v>
      </c>
      <c r="J524" s="1">
        <v>210</v>
      </c>
      <c r="K524" s="1">
        <v>566</v>
      </c>
      <c r="L524" s="1">
        <v>2.7</v>
      </c>
      <c r="M524" s="1">
        <v>60.86</v>
      </c>
      <c r="N524" s="1">
        <v>60.86</v>
      </c>
      <c r="O524" s="1">
        <v>207</v>
      </c>
      <c r="P524" s="1">
        <v>519</v>
      </c>
      <c r="Q524" s="1">
        <v>2.5099999999999998</v>
      </c>
      <c r="R524" s="1">
        <v>57.67</v>
      </c>
      <c r="S524" s="1">
        <v>57.67</v>
      </c>
      <c r="T524" s="1">
        <v>206</v>
      </c>
      <c r="U524" s="1">
        <v>554</v>
      </c>
      <c r="V524" s="1">
        <v>2.69</v>
      </c>
      <c r="W524" s="1">
        <v>59.57</v>
      </c>
      <c r="X524" s="1">
        <v>59.57</v>
      </c>
      <c r="Y524" s="1">
        <v>213</v>
      </c>
      <c r="Z524" s="1">
        <v>603</v>
      </c>
      <c r="AA524" s="1">
        <v>2.83</v>
      </c>
      <c r="AB524" s="1">
        <v>64.84</v>
      </c>
      <c r="AC524" s="1">
        <v>64.84</v>
      </c>
      <c r="AD524" s="1">
        <v>184</v>
      </c>
      <c r="AE524" s="1">
        <v>538</v>
      </c>
      <c r="AF524" s="1">
        <v>2.92</v>
      </c>
      <c r="AG524" s="1">
        <v>64.05</v>
      </c>
      <c r="AH524" s="1">
        <v>64.05</v>
      </c>
      <c r="AI524" s="1">
        <v>211</v>
      </c>
      <c r="AJ524" s="1">
        <v>569</v>
      </c>
      <c r="AK524" s="1">
        <v>2.7</v>
      </c>
      <c r="AL524" s="1">
        <v>61.18</v>
      </c>
      <c r="AM524" s="1">
        <v>61.18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T524" s="262">
        <f t="shared" si="49"/>
        <v>1231</v>
      </c>
      <c r="AU524" s="262">
        <f t="shared" si="49"/>
        <v>3349</v>
      </c>
      <c r="AV524" s="263">
        <f t="shared" si="50"/>
        <v>334900</v>
      </c>
      <c r="AW524" s="263">
        <f t="shared" si="51"/>
        <v>5490</v>
      </c>
      <c r="AX524" s="268">
        <f t="shared" si="52"/>
        <v>61.001821493624774</v>
      </c>
      <c r="AY524" s="264">
        <f t="shared" si="53"/>
        <v>61.361666666666672</v>
      </c>
    </row>
    <row r="525" spans="1:51">
      <c r="A525" s="1" t="str">
        <f t="shared" si="48"/>
        <v>11446</v>
      </c>
      <c r="B525" s="1" t="s">
        <v>3525</v>
      </c>
      <c r="C525" s="255">
        <v>150</v>
      </c>
      <c r="D525" s="255">
        <v>150</v>
      </c>
      <c r="E525" s="256">
        <v>5604</v>
      </c>
      <c r="F525" s="256">
        <v>18756</v>
      </c>
      <c r="G525" s="255">
        <v>3.35</v>
      </c>
      <c r="H525" s="255">
        <v>34.26</v>
      </c>
      <c r="I525" s="255">
        <v>34.26</v>
      </c>
      <c r="J525" s="1">
        <v>975</v>
      </c>
      <c r="K525" s="1">
        <v>3265</v>
      </c>
      <c r="L525" s="1">
        <v>3.35</v>
      </c>
      <c r="M525" s="1">
        <v>70.22</v>
      </c>
      <c r="N525" s="1">
        <v>70.22</v>
      </c>
      <c r="O525" s="1">
        <v>824</v>
      </c>
      <c r="P525" s="1">
        <v>2675</v>
      </c>
      <c r="Q525" s="1">
        <v>3.25</v>
      </c>
      <c r="R525" s="1">
        <v>59.44</v>
      </c>
      <c r="S525" s="1">
        <v>59.44</v>
      </c>
      <c r="T525" s="1">
        <v>1006</v>
      </c>
      <c r="U525" s="1">
        <v>3300</v>
      </c>
      <c r="V525" s="1">
        <v>3.28</v>
      </c>
      <c r="W525" s="1">
        <v>70.97</v>
      </c>
      <c r="X525" s="1">
        <v>70.97</v>
      </c>
      <c r="Y525" s="1">
        <v>987</v>
      </c>
      <c r="Z525" s="1">
        <v>3279</v>
      </c>
      <c r="AA525" s="1">
        <v>3.32</v>
      </c>
      <c r="AB525" s="1">
        <v>70.52</v>
      </c>
      <c r="AC525" s="1">
        <v>70.52</v>
      </c>
      <c r="AD525" s="1">
        <v>1033</v>
      </c>
      <c r="AE525" s="1">
        <v>3356</v>
      </c>
      <c r="AF525" s="1">
        <v>3.25</v>
      </c>
      <c r="AG525" s="1">
        <v>79.900000000000006</v>
      </c>
      <c r="AH525" s="1">
        <v>79.900000000000006</v>
      </c>
      <c r="AI525" s="1">
        <v>779</v>
      </c>
      <c r="AJ525" s="1">
        <v>2881</v>
      </c>
      <c r="AK525" s="1">
        <v>3.7</v>
      </c>
      <c r="AL525" s="1">
        <v>61.96</v>
      </c>
      <c r="AM525" s="1">
        <v>61.96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T525" s="262">
        <f t="shared" si="49"/>
        <v>5604</v>
      </c>
      <c r="AU525" s="262">
        <f t="shared" si="49"/>
        <v>18756</v>
      </c>
      <c r="AV525" s="263">
        <f t="shared" si="50"/>
        <v>1875600</v>
      </c>
      <c r="AW525" s="263">
        <f t="shared" si="51"/>
        <v>27450</v>
      </c>
      <c r="AX525" s="268">
        <f t="shared" si="52"/>
        <v>68.327868852459019</v>
      </c>
      <c r="AY525" s="264">
        <f t="shared" si="53"/>
        <v>68.834999999999994</v>
      </c>
    </row>
    <row r="526" spans="1:51">
      <c r="A526" s="1" t="str">
        <f t="shared" si="48"/>
        <v>25058</v>
      </c>
      <c r="B526" s="1" t="s">
        <v>3526</v>
      </c>
      <c r="C526" s="255">
        <v>26</v>
      </c>
      <c r="D526" s="255">
        <v>26</v>
      </c>
      <c r="E526" s="256">
        <v>1224</v>
      </c>
      <c r="F526" s="256">
        <v>3575</v>
      </c>
      <c r="G526" s="255">
        <v>2.92</v>
      </c>
      <c r="H526" s="255">
        <v>37.67</v>
      </c>
      <c r="I526" s="255">
        <v>37.67</v>
      </c>
      <c r="J526" s="1">
        <v>187</v>
      </c>
      <c r="K526" s="1">
        <v>521</v>
      </c>
      <c r="L526" s="1">
        <v>2.79</v>
      </c>
      <c r="M526" s="1">
        <v>64.64</v>
      </c>
      <c r="N526" s="1">
        <v>64.64</v>
      </c>
      <c r="O526" s="1">
        <v>182</v>
      </c>
      <c r="P526" s="1">
        <v>523</v>
      </c>
      <c r="Q526" s="1">
        <v>2.87</v>
      </c>
      <c r="R526" s="1">
        <v>67.05</v>
      </c>
      <c r="S526" s="1">
        <v>67.05</v>
      </c>
      <c r="T526" s="1">
        <v>211</v>
      </c>
      <c r="U526" s="1">
        <v>582</v>
      </c>
      <c r="V526" s="1">
        <v>2.76</v>
      </c>
      <c r="W526" s="1">
        <v>72.209999999999994</v>
      </c>
      <c r="X526" s="1">
        <v>72.209999999999994</v>
      </c>
      <c r="Y526" s="1">
        <v>219</v>
      </c>
      <c r="Z526" s="1">
        <v>612</v>
      </c>
      <c r="AA526" s="1">
        <v>2.79</v>
      </c>
      <c r="AB526" s="1">
        <v>75.930000000000007</v>
      </c>
      <c r="AC526" s="1">
        <v>75.930000000000007</v>
      </c>
      <c r="AD526" s="1">
        <v>188</v>
      </c>
      <c r="AE526" s="1">
        <v>572</v>
      </c>
      <c r="AF526" s="1">
        <v>3.04</v>
      </c>
      <c r="AG526" s="1">
        <v>78.569999999999993</v>
      </c>
      <c r="AH526" s="1">
        <v>78.569999999999993</v>
      </c>
      <c r="AI526" s="1">
        <v>184</v>
      </c>
      <c r="AJ526" s="1">
        <v>558</v>
      </c>
      <c r="AK526" s="1">
        <v>3.03</v>
      </c>
      <c r="AL526" s="1">
        <v>69.23</v>
      </c>
      <c r="AM526" s="1">
        <v>69.23</v>
      </c>
      <c r="AN526" s="1">
        <v>53</v>
      </c>
      <c r="AO526" s="1">
        <v>207</v>
      </c>
      <c r="AP526" s="1">
        <v>3.91</v>
      </c>
      <c r="AQ526" s="1">
        <v>26.54</v>
      </c>
      <c r="AR526" s="1">
        <v>26.54</v>
      </c>
      <c r="AT526" s="262">
        <f t="shared" si="49"/>
        <v>1171</v>
      </c>
      <c r="AU526" s="262">
        <f t="shared" si="49"/>
        <v>3368</v>
      </c>
      <c r="AV526" s="263">
        <f t="shared" si="50"/>
        <v>336800</v>
      </c>
      <c r="AW526" s="263">
        <f t="shared" si="51"/>
        <v>4758</v>
      </c>
      <c r="AX526" s="268">
        <f t="shared" si="52"/>
        <v>70.786044556536353</v>
      </c>
      <c r="AY526" s="264">
        <f t="shared" si="53"/>
        <v>71.271666666666661</v>
      </c>
    </row>
    <row r="527" spans="1:51">
      <c r="A527" s="1" t="str">
        <f t="shared" si="48"/>
        <v>25059</v>
      </c>
      <c r="B527" s="1" t="s">
        <v>3527</v>
      </c>
      <c r="C527" s="255">
        <v>14</v>
      </c>
      <c r="D527" s="255">
        <v>14</v>
      </c>
      <c r="E527" s="256">
        <v>611</v>
      </c>
      <c r="F527" s="256">
        <v>1940</v>
      </c>
      <c r="G527" s="255">
        <v>3.18</v>
      </c>
      <c r="H527" s="255">
        <v>37.96</v>
      </c>
      <c r="I527" s="255">
        <v>37.96</v>
      </c>
      <c r="J527" s="1">
        <v>94</v>
      </c>
      <c r="K527" s="1">
        <v>250</v>
      </c>
      <c r="L527" s="1">
        <v>2.66</v>
      </c>
      <c r="M527" s="1">
        <v>57.6</v>
      </c>
      <c r="N527" s="1">
        <v>57.6</v>
      </c>
      <c r="O527" s="1">
        <v>100</v>
      </c>
      <c r="P527" s="1">
        <v>270</v>
      </c>
      <c r="Q527" s="1">
        <v>2.7</v>
      </c>
      <c r="R527" s="1">
        <v>64.290000000000006</v>
      </c>
      <c r="S527" s="1">
        <v>64.290000000000006</v>
      </c>
      <c r="T527" s="1">
        <v>89</v>
      </c>
      <c r="U527" s="1">
        <v>279</v>
      </c>
      <c r="V527" s="1">
        <v>3.13</v>
      </c>
      <c r="W527" s="1">
        <v>64.290000000000006</v>
      </c>
      <c r="X527" s="1">
        <v>64.290000000000006</v>
      </c>
      <c r="Y527" s="1">
        <v>112</v>
      </c>
      <c r="Z527" s="1">
        <v>381</v>
      </c>
      <c r="AA527" s="1">
        <v>3.4</v>
      </c>
      <c r="AB527" s="1">
        <v>87.79</v>
      </c>
      <c r="AC527" s="1">
        <v>87.79</v>
      </c>
      <c r="AD527" s="1">
        <v>102</v>
      </c>
      <c r="AE527" s="1">
        <v>358</v>
      </c>
      <c r="AF527" s="1">
        <v>3.51</v>
      </c>
      <c r="AG527" s="1">
        <v>91.33</v>
      </c>
      <c r="AH527" s="1">
        <v>91.33</v>
      </c>
      <c r="AI527" s="1">
        <v>81</v>
      </c>
      <c r="AJ527" s="1">
        <v>262</v>
      </c>
      <c r="AK527" s="1">
        <v>3.23</v>
      </c>
      <c r="AL527" s="1">
        <v>60.37</v>
      </c>
      <c r="AM527" s="1">
        <v>60.37</v>
      </c>
      <c r="AN527" s="1">
        <v>33</v>
      </c>
      <c r="AO527" s="1">
        <v>140</v>
      </c>
      <c r="AP527" s="1">
        <v>4.24</v>
      </c>
      <c r="AQ527" s="1">
        <v>33.33</v>
      </c>
      <c r="AR527" s="1">
        <v>33.33</v>
      </c>
      <c r="AT527" s="262">
        <f t="shared" si="49"/>
        <v>578</v>
      </c>
      <c r="AU527" s="262">
        <f t="shared" si="49"/>
        <v>1800</v>
      </c>
      <c r="AV527" s="263">
        <f t="shared" si="50"/>
        <v>180000</v>
      </c>
      <c r="AW527" s="263">
        <f t="shared" si="51"/>
        <v>2562</v>
      </c>
      <c r="AX527" s="268">
        <f t="shared" si="52"/>
        <v>70.257611241217802</v>
      </c>
      <c r="AY527" s="264">
        <f t="shared" si="53"/>
        <v>70.945000000000007</v>
      </c>
    </row>
    <row r="528" spans="1:51">
      <c r="A528" s="1" t="str">
        <f t="shared" si="48"/>
        <v>10705</v>
      </c>
      <c r="B528" s="1" t="s">
        <v>3528</v>
      </c>
      <c r="C528" s="255">
        <v>480</v>
      </c>
      <c r="D528" s="255">
        <v>480</v>
      </c>
      <c r="E528" s="256">
        <v>22352</v>
      </c>
      <c r="F528" s="256">
        <v>111334</v>
      </c>
      <c r="G528" s="255">
        <v>4.9800000000000004</v>
      </c>
      <c r="H528" s="255">
        <v>63.55</v>
      </c>
      <c r="I528" s="255">
        <v>63.55</v>
      </c>
      <c r="J528" s="1">
        <v>3882</v>
      </c>
      <c r="K528" s="1">
        <v>19101</v>
      </c>
      <c r="L528" s="1">
        <v>4.92</v>
      </c>
      <c r="M528" s="1">
        <v>128.37</v>
      </c>
      <c r="N528" s="1">
        <v>128.37</v>
      </c>
      <c r="O528" s="1">
        <v>3573</v>
      </c>
      <c r="P528" s="1">
        <v>17227</v>
      </c>
      <c r="Q528" s="1">
        <v>4.82</v>
      </c>
      <c r="R528" s="1">
        <v>119.63</v>
      </c>
      <c r="S528" s="1">
        <v>119.63</v>
      </c>
      <c r="T528" s="1">
        <v>3644</v>
      </c>
      <c r="U528" s="1">
        <v>16766</v>
      </c>
      <c r="V528" s="1">
        <v>4.5999999999999996</v>
      </c>
      <c r="W528" s="1">
        <v>112.67</v>
      </c>
      <c r="X528" s="1">
        <v>112.67</v>
      </c>
      <c r="Y528" s="1">
        <v>3542</v>
      </c>
      <c r="Z528" s="1">
        <v>18360</v>
      </c>
      <c r="AA528" s="1">
        <v>5.18</v>
      </c>
      <c r="AB528" s="1">
        <v>123.39</v>
      </c>
      <c r="AC528" s="1">
        <v>123.39</v>
      </c>
      <c r="AD528" s="1">
        <v>3386</v>
      </c>
      <c r="AE528" s="1">
        <v>18422</v>
      </c>
      <c r="AF528" s="1">
        <v>5.44</v>
      </c>
      <c r="AG528" s="1">
        <v>137.07</v>
      </c>
      <c r="AH528" s="1">
        <v>137.07</v>
      </c>
      <c r="AI528" s="1">
        <v>3232</v>
      </c>
      <c r="AJ528" s="1">
        <v>16769</v>
      </c>
      <c r="AK528" s="1">
        <v>5.19</v>
      </c>
      <c r="AL528" s="1">
        <v>112.69</v>
      </c>
      <c r="AM528" s="1">
        <v>112.69</v>
      </c>
      <c r="AN528" s="1">
        <v>1093</v>
      </c>
      <c r="AO528" s="1">
        <v>4689</v>
      </c>
      <c r="AP528" s="1">
        <v>4.29</v>
      </c>
      <c r="AQ528" s="1">
        <v>32.56</v>
      </c>
      <c r="AR528" s="1">
        <v>32.56</v>
      </c>
      <c r="AT528" s="262">
        <f t="shared" si="49"/>
        <v>21259</v>
      </c>
      <c r="AU528" s="262">
        <f t="shared" si="49"/>
        <v>106645</v>
      </c>
      <c r="AV528" s="263">
        <f t="shared" si="50"/>
        <v>10664500</v>
      </c>
      <c r="AW528" s="263">
        <f t="shared" si="51"/>
        <v>87840</v>
      </c>
      <c r="AX528" s="268">
        <f t="shared" si="52"/>
        <v>121.40824225865209</v>
      </c>
      <c r="AY528" s="264">
        <f t="shared" si="53"/>
        <v>122.30333333333333</v>
      </c>
    </row>
    <row r="529" spans="1:51">
      <c r="A529" s="1" t="str">
        <f t="shared" si="48"/>
        <v>11030</v>
      </c>
      <c r="B529" s="1" t="s">
        <v>3529</v>
      </c>
      <c r="C529" s="255">
        <v>38</v>
      </c>
      <c r="D529" s="255">
        <v>38</v>
      </c>
      <c r="E529" s="256">
        <v>1997</v>
      </c>
      <c r="F529" s="256">
        <v>5664</v>
      </c>
      <c r="G529" s="255">
        <v>2.84</v>
      </c>
      <c r="H529" s="255">
        <v>40.840000000000003</v>
      </c>
      <c r="I529" s="255">
        <v>40.840000000000003</v>
      </c>
      <c r="J529" s="1">
        <v>286</v>
      </c>
      <c r="K529" s="1">
        <v>835</v>
      </c>
      <c r="L529" s="1">
        <v>2.92</v>
      </c>
      <c r="M529" s="1">
        <v>70.88</v>
      </c>
      <c r="N529" s="1">
        <v>70.88</v>
      </c>
      <c r="O529" s="1">
        <v>285</v>
      </c>
      <c r="P529" s="1">
        <v>800</v>
      </c>
      <c r="Q529" s="1">
        <v>2.81</v>
      </c>
      <c r="R529" s="1">
        <v>70.180000000000007</v>
      </c>
      <c r="S529" s="1">
        <v>70.180000000000007</v>
      </c>
      <c r="T529" s="1">
        <v>312</v>
      </c>
      <c r="U529" s="1">
        <v>880</v>
      </c>
      <c r="V529" s="1">
        <v>2.82</v>
      </c>
      <c r="W529" s="1">
        <v>74.7</v>
      </c>
      <c r="X529" s="1">
        <v>74.7</v>
      </c>
      <c r="Y529" s="1">
        <v>422</v>
      </c>
      <c r="Z529" s="1">
        <v>1178</v>
      </c>
      <c r="AA529" s="1">
        <v>2.79</v>
      </c>
      <c r="AB529" s="1">
        <v>100</v>
      </c>
      <c r="AC529" s="1">
        <v>100</v>
      </c>
      <c r="AD529" s="1">
        <v>339</v>
      </c>
      <c r="AE529" s="1">
        <v>1025</v>
      </c>
      <c r="AF529" s="1">
        <v>3.02</v>
      </c>
      <c r="AG529" s="1">
        <v>96.33</v>
      </c>
      <c r="AH529" s="1">
        <v>96.33</v>
      </c>
      <c r="AI529" s="1">
        <v>264</v>
      </c>
      <c r="AJ529" s="1">
        <v>712</v>
      </c>
      <c r="AK529" s="1">
        <v>2.7</v>
      </c>
      <c r="AL529" s="1">
        <v>60.44</v>
      </c>
      <c r="AM529" s="1">
        <v>60.44</v>
      </c>
      <c r="AN529" s="1">
        <v>89</v>
      </c>
      <c r="AO529" s="1">
        <v>234</v>
      </c>
      <c r="AP529" s="1">
        <v>2.63</v>
      </c>
      <c r="AQ529" s="1">
        <v>20.53</v>
      </c>
      <c r="AR529" s="1">
        <v>20.53</v>
      </c>
      <c r="AT529" s="262">
        <f t="shared" si="49"/>
        <v>1908</v>
      </c>
      <c r="AU529" s="262">
        <f t="shared" si="49"/>
        <v>5430</v>
      </c>
      <c r="AV529" s="263">
        <f t="shared" si="50"/>
        <v>543000</v>
      </c>
      <c r="AW529" s="263">
        <f t="shared" si="51"/>
        <v>6954</v>
      </c>
      <c r="AX529" s="268">
        <f t="shared" si="52"/>
        <v>78.084555651423642</v>
      </c>
      <c r="AY529" s="264">
        <f t="shared" si="53"/>
        <v>78.754999999999995</v>
      </c>
    </row>
    <row r="530" spans="1:51">
      <c r="A530" s="1" t="str">
        <f t="shared" si="48"/>
        <v>11031</v>
      </c>
      <c r="B530" s="1" t="s">
        <v>3530</v>
      </c>
      <c r="C530" s="255">
        <v>49</v>
      </c>
      <c r="D530" s="255">
        <v>49</v>
      </c>
      <c r="E530" s="256">
        <v>3208</v>
      </c>
      <c r="F530" s="256">
        <v>9068</v>
      </c>
      <c r="G530" s="255">
        <v>2.83</v>
      </c>
      <c r="H530" s="255">
        <v>50.7</v>
      </c>
      <c r="I530" s="255">
        <v>50.7</v>
      </c>
      <c r="J530" s="1">
        <v>561</v>
      </c>
      <c r="K530" s="1">
        <v>1468</v>
      </c>
      <c r="L530" s="1">
        <v>2.62</v>
      </c>
      <c r="M530" s="1">
        <v>96.64</v>
      </c>
      <c r="N530" s="1">
        <v>96.64</v>
      </c>
      <c r="O530" s="1">
        <v>526</v>
      </c>
      <c r="P530" s="1">
        <v>1525</v>
      </c>
      <c r="Q530" s="1">
        <v>2.9</v>
      </c>
      <c r="R530" s="1">
        <v>103.74</v>
      </c>
      <c r="S530" s="1">
        <v>103.74</v>
      </c>
      <c r="T530" s="1">
        <v>461</v>
      </c>
      <c r="U530" s="1">
        <v>1331</v>
      </c>
      <c r="V530" s="1">
        <v>2.89</v>
      </c>
      <c r="W530" s="1">
        <v>87.62</v>
      </c>
      <c r="X530" s="1">
        <v>87.62</v>
      </c>
      <c r="Y530" s="1">
        <v>570</v>
      </c>
      <c r="Z530" s="1">
        <v>1661</v>
      </c>
      <c r="AA530" s="1">
        <v>2.91</v>
      </c>
      <c r="AB530" s="1">
        <v>109.35</v>
      </c>
      <c r="AC530" s="1">
        <v>109.35</v>
      </c>
      <c r="AD530" s="1">
        <v>511</v>
      </c>
      <c r="AE530" s="1">
        <v>1433</v>
      </c>
      <c r="AF530" s="1">
        <v>2.8</v>
      </c>
      <c r="AG530" s="1">
        <v>104.45</v>
      </c>
      <c r="AH530" s="1">
        <v>104.45</v>
      </c>
      <c r="AI530" s="1">
        <v>445</v>
      </c>
      <c r="AJ530" s="1">
        <v>1265</v>
      </c>
      <c r="AK530" s="1">
        <v>2.84</v>
      </c>
      <c r="AL530" s="1">
        <v>83.28</v>
      </c>
      <c r="AM530" s="1">
        <v>83.28</v>
      </c>
      <c r="AN530" s="1">
        <v>134</v>
      </c>
      <c r="AO530" s="1">
        <v>385</v>
      </c>
      <c r="AP530" s="1">
        <v>2.87</v>
      </c>
      <c r="AQ530" s="1">
        <v>26.19</v>
      </c>
      <c r="AR530" s="1">
        <v>26.19</v>
      </c>
      <c r="AT530" s="262">
        <f t="shared" si="49"/>
        <v>3074</v>
      </c>
      <c r="AU530" s="262">
        <f t="shared" si="49"/>
        <v>8683</v>
      </c>
      <c r="AV530" s="263">
        <f t="shared" si="50"/>
        <v>868300</v>
      </c>
      <c r="AW530" s="263">
        <f t="shared" si="51"/>
        <v>8967</v>
      </c>
      <c r="AX530" s="268">
        <f t="shared" si="52"/>
        <v>96.832831493253039</v>
      </c>
      <c r="AY530" s="264">
        <f t="shared" si="53"/>
        <v>97.513333333333335</v>
      </c>
    </row>
    <row r="531" spans="1:51">
      <c r="A531" s="1" t="str">
        <f t="shared" si="48"/>
        <v>11032</v>
      </c>
      <c r="B531" s="1" t="s">
        <v>3531</v>
      </c>
      <c r="C531" s="255">
        <v>47</v>
      </c>
      <c r="D531" s="255">
        <v>47</v>
      </c>
      <c r="E531" s="256">
        <v>2166</v>
      </c>
      <c r="F531" s="256">
        <v>6557</v>
      </c>
      <c r="G531" s="255">
        <v>3.03</v>
      </c>
      <c r="H531" s="255">
        <v>38.22</v>
      </c>
      <c r="I531" s="255">
        <v>38.22</v>
      </c>
      <c r="J531" s="1">
        <v>366</v>
      </c>
      <c r="K531" s="1">
        <v>1077</v>
      </c>
      <c r="L531" s="1">
        <v>2.94</v>
      </c>
      <c r="M531" s="1">
        <v>73.92</v>
      </c>
      <c r="N531" s="1">
        <v>73.92</v>
      </c>
      <c r="O531" s="1">
        <v>308</v>
      </c>
      <c r="P531" s="1">
        <v>916</v>
      </c>
      <c r="Q531" s="1">
        <v>2.97</v>
      </c>
      <c r="R531" s="1">
        <v>64.959999999999994</v>
      </c>
      <c r="S531" s="1">
        <v>64.959999999999994</v>
      </c>
      <c r="T531" s="1">
        <v>316</v>
      </c>
      <c r="U531" s="1">
        <v>968</v>
      </c>
      <c r="V531" s="1">
        <v>3.06</v>
      </c>
      <c r="W531" s="1">
        <v>66.44</v>
      </c>
      <c r="X531" s="1">
        <v>66.44</v>
      </c>
      <c r="Y531" s="1">
        <v>369</v>
      </c>
      <c r="Z531" s="1">
        <v>1109</v>
      </c>
      <c r="AA531" s="1">
        <v>3.01</v>
      </c>
      <c r="AB531" s="1">
        <v>76.12</v>
      </c>
      <c r="AC531" s="1">
        <v>76.12</v>
      </c>
      <c r="AD531" s="1">
        <v>373</v>
      </c>
      <c r="AE531" s="1">
        <v>1092</v>
      </c>
      <c r="AF531" s="1">
        <v>2.93</v>
      </c>
      <c r="AG531" s="1">
        <v>82.98</v>
      </c>
      <c r="AH531" s="1">
        <v>82.98</v>
      </c>
      <c r="AI531" s="1">
        <v>341</v>
      </c>
      <c r="AJ531" s="1">
        <v>1102</v>
      </c>
      <c r="AK531" s="1">
        <v>3.23</v>
      </c>
      <c r="AL531" s="1">
        <v>75.63</v>
      </c>
      <c r="AM531" s="1">
        <v>75.63</v>
      </c>
      <c r="AN531" s="1">
        <v>93</v>
      </c>
      <c r="AO531" s="1">
        <v>293</v>
      </c>
      <c r="AP531" s="1">
        <v>3.15</v>
      </c>
      <c r="AQ531" s="1">
        <v>20.78</v>
      </c>
      <c r="AR531" s="1">
        <v>20.78</v>
      </c>
      <c r="AT531" s="262">
        <f t="shared" si="49"/>
        <v>2073</v>
      </c>
      <c r="AU531" s="262">
        <f t="shared" si="49"/>
        <v>6264</v>
      </c>
      <c r="AV531" s="263">
        <f t="shared" si="50"/>
        <v>626400</v>
      </c>
      <c r="AW531" s="263">
        <f t="shared" si="51"/>
        <v>8601</v>
      </c>
      <c r="AX531" s="268">
        <f t="shared" si="52"/>
        <v>72.828740844087903</v>
      </c>
      <c r="AY531" s="264">
        <f t="shared" si="53"/>
        <v>73.341666666666669</v>
      </c>
    </row>
    <row r="532" spans="1:51">
      <c r="A532" s="1" t="str">
        <f t="shared" si="48"/>
        <v>11033</v>
      </c>
      <c r="B532" s="1" t="s">
        <v>3532</v>
      </c>
      <c r="C532" s="255">
        <v>27</v>
      </c>
      <c r="D532" s="255">
        <v>27</v>
      </c>
      <c r="E532" s="256">
        <v>621</v>
      </c>
      <c r="F532" s="256">
        <v>1728</v>
      </c>
      <c r="G532" s="255">
        <v>2.78</v>
      </c>
      <c r="H532" s="255">
        <v>17.53</v>
      </c>
      <c r="I532" s="255">
        <v>17.53</v>
      </c>
      <c r="J532" s="1">
        <v>108</v>
      </c>
      <c r="K532" s="1">
        <v>294</v>
      </c>
      <c r="L532" s="1">
        <v>2.72</v>
      </c>
      <c r="M532" s="1">
        <v>35.130000000000003</v>
      </c>
      <c r="N532" s="1">
        <v>35.130000000000003</v>
      </c>
      <c r="O532" s="1">
        <v>106</v>
      </c>
      <c r="P532" s="1">
        <v>263</v>
      </c>
      <c r="Q532" s="1">
        <v>2.48</v>
      </c>
      <c r="R532" s="1">
        <v>32.47</v>
      </c>
      <c r="S532" s="1">
        <v>32.47</v>
      </c>
      <c r="T532" s="1">
        <v>88</v>
      </c>
      <c r="U532" s="1">
        <v>219</v>
      </c>
      <c r="V532" s="1">
        <v>2.4900000000000002</v>
      </c>
      <c r="W532" s="1">
        <v>26.16</v>
      </c>
      <c r="X532" s="1">
        <v>26.16</v>
      </c>
      <c r="Y532" s="1">
        <v>87</v>
      </c>
      <c r="Z532" s="1">
        <v>206</v>
      </c>
      <c r="AA532" s="1">
        <v>2.37</v>
      </c>
      <c r="AB532" s="1">
        <v>24.61</v>
      </c>
      <c r="AC532" s="1">
        <v>24.61</v>
      </c>
      <c r="AD532" s="1">
        <v>101</v>
      </c>
      <c r="AE532" s="1">
        <v>313</v>
      </c>
      <c r="AF532" s="1">
        <v>3.1</v>
      </c>
      <c r="AG532" s="1">
        <v>41.4</v>
      </c>
      <c r="AH532" s="1">
        <v>41.4</v>
      </c>
      <c r="AI532" s="1">
        <v>100</v>
      </c>
      <c r="AJ532" s="1">
        <v>324</v>
      </c>
      <c r="AK532" s="1">
        <v>3.24</v>
      </c>
      <c r="AL532" s="1">
        <v>38.71</v>
      </c>
      <c r="AM532" s="1">
        <v>38.71</v>
      </c>
      <c r="AN532" s="1">
        <v>31</v>
      </c>
      <c r="AO532" s="1">
        <v>109</v>
      </c>
      <c r="AP532" s="1">
        <v>3.52</v>
      </c>
      <c r="AQ532" s="1">
        <v>13.46</v>
      </c>
      <c r="AR532" s="1">
        <v>13.46</v>
      </c>
      <c r="AT532" s="262">
        <f t="shared" si="49"/>
        <v>590</v>
      </c>
      <c r="AU532" s="262">
        <f t="shared" si="49"/>
        <v>1619</v>
      </c>
      <c r="AV532" s="263">
        <f t="shared" si="50"/>
        <v>161900</v>
      </c>
      <c r="AW532" s="263">
        <f t="shared" si="51"/>
        <v>4941</v>
      </c>
      <c r="AX532" s="268">
        <f t="shared" si="52"/>
        <v>32.766646427848613</v>
      </c>
      <c r="AY532" s="264">
        <f t="shared" si="53"/>
        <v>33.08</v>
      </c>
    </row>
    <row r="533" spans="1:51">
      <c r="A533" s="1" t="str">
        <f t="shared" si="48"/>
        <v>11034</v>
      </c>
      <c r="B533" s="1" t="s">
        <v>3533</v>
      </c>
      <c r="C533" s="255">
        <v>30</v>
      </c>
      <c r="D533" s="255">
        <v>30</v>
      </c>
      <c r="E533" s="256">
        <v>1438</v>
      </c>
      <c r="F533" s="256">
        <v>3527</v>
      </c>
      <c r="G533" s="255">
        <v>2.4500000000000002</v>
      </c>
      <c r="H533" s="255">
        <v>32.21</v>
      </c>
      <c r="I533" s="255">
        <v>32.21</v>
      </c>
      <c r="J533" s="1">
        <v>255</v>
      </c>
      <c r="K533" s="1">
        <v>603</v>
      </c>
      <c r="L533" s="1">
        <v>2.36</v>
      </c>
      <c r="M533" s="1">
        <v>64.84</v>
      </c>
      <c r="N533" s="1">
        <v>64.84</v>
      </c>
      <c r="O533" s="1">
        <v>188</v>
      </c>
      <c r="P533" s="1">
        <v>524</v>
      </c>
      <c r="Q533" s="1">
        <v>2.79</v>
      </c>
      <c r="R533" s="1">
        <v>58.22</v>
      </c>
      <c r="S533" s="1">
        <v>58.22</v>
      </c>
      <c r="T533" s="1">
        <v>212</v>
      </c>
      <c r="U533" s="1">
        <v>540</v>
      </c>
      <c r="V533" s="1">
        <v>2.5499999999999998</v>
      </c>
      <c r="W533" s="1">
        <v>58.06</v>
      </c>
      <c r="X533" s="1">
        <v>58.06</v>
      </c>
      <c r="Y533" s="1">
        <v>275</v>
      </c>
      <c r="Z533" s="1">
        <v>650</v>
      </c>
      <c r="AA533" s="1">
        <v>2.36</v>
      </c>
      <c r="AB533" s="1">
        <v>69.89</v>
      </c>
      <c r="AC533" s="1">
        <v>69.89</v>
      </c>
      <c r="AD533" s="1">
        <v>224</v>
      </c>
      <c r="AE533" s="1">
        <v>510</v>
      </c>
      <c r="AF533" s="1">
        <v>2.2799999999999998</v>
      </c>
      <c r="AG533" s="1">
        <v>60.71</v>
      </c>
      <c r="AH533" s="1">
        <v>60.71</v>
      </c>
      <c r="AI533" s="1">
        <v>211</v>
      </c>
      <c r="AJ533" s="1">
        <v>453</v>
      </c>
      <c r="AK533" s="1">
        <v>2.15</v>
      </c>
      <c r="AL533" s="1">
        <v>48.71</v>
      </c>
      <c r="AM533" s="1">
        <v>48.71</v>
      </c>
      <c r="AN533" s="1">
        <v>73</v>
      </c>
      <c r="AO533" s="1">
        <v>247</v>
      </c>
      <c r="AP533" s="1">
        <v>3.38</v>
      </c>
      <c r="AQ533" s="1">
        <v>27.44</v>
      </c>
      <c r="AR533" s="1">
        <v>27.44</v>
      </c>
      <c r="AT533" s="262">
        <f t="shared" si="49"/>
        <v>1365</v>
      </c>
      <c r="AU533" s="262">
        <f t="shared" si="49"/>
        <v>3280</v>
      </c>
      <c r="AV533" s="263">
        <f t="shared" si="50"/>
        <v>328000</v>
      </c>
      <c r="AW533" s="263">
        <f t="shared" si="51"/>
        <v>5490</v>
      </c>
      <c r="AX533" s="268">
        <f t="shared" si="52"/>
        <v>59.744990892531874</v>
      </c>
      <c r="AY533" s="264">
        <f t="shared" si="53"/>
        <v>60.071666666666658</v>
      </c>
    </row>
    <row r="534" spans="1:51">
      <c r="A534" s="1" t="str">
        <f t="shared" si="48"/>
        <v>11035</v>
      </c>
      <c r="B534" s="1" t="s">
        <v>3534</v>
      </c>
      <c r="C534" s="255">
        <v>50</v>
      </c>
      <c r="D534" s="255">
        <v>50</v>
      </c>
      <c r="E534" s="256">
        <v>1730</v>
      </c>
      <c r="F534" s="256">
        <v>5342</v>
      </c>
      <c r="G534" s="255">
        <v>3.09</v>
      </c>
      <c r="H534" s="255">
        <v>29.27</v>
      </c>
      <c r="I534" s="255">
        <v>29.27</v>
      </c>
      <c r="J534" s="1">
        <v>299</v>
      </c>
      <c r="K534" s="1">
        <v>874</v>
      </c>
      <c r="L534" s="1">
        <v>2.92</v>
      </c>
      <c r="M534" s="1">
        <v>56.39</v>
      </c>
      <c r="N534" s="1">
        <v>56.39</v>
      </c>
      <c r="O534" s="1">
        <v>295</v>
      </c>
      <c r="P534" s="1">
        <v>926</v>
      </c>
      <c r="Q534" s="1">
        <v>3.14</v>
      </c>
      <c r="R534" s="1">
        <v>61.73</v>
      </c>
      <c r="S534" s="1">
        <v>61.73</v>
      </c>
      <c r="T534" s="1">
        <v>271</v>
      </c>
      <c r="U534" s="1">
        <v>818</v>
      </c>
      <c r="V534" s="1">
        <v>3.02</v>
      </c>
      <c r="W534" s="1">
        <v>52.77</v>
      </c>
      <c r="X534" s="1">
        <v>52.77</v>
      </c>
      <c r="Y534" s="1">
        <v>328</v>
      </c>
      <c r="Z534" s="1">
        <v>997</v>
      </c>
      <c r="AA534" s="1">
        <v>3.04</v>
      </c>
      <c r="AB534" s="1">
        <v>64.319999999999993</v>
      </c>
      <c r="AC534" s="1">
        <v>64.319999999999993</v>
      </c>
      <c r="AD534" s="1">
        <v>225</v>
      </c>
      <c r="AE534" s="1">
        <v>649</v>
      </c>
      <c r="AF534" s="1">
        <v>2.88</v>
      </c>
      <c r="AG534" s="1">
        <v>46.36</v>
      </c>
      <c r="AH534" s="1">
        <v>46.36</v>
      </c>
      <c r="AI534" s="1">
        <v>243</v>
      </c>
      <c r="AJ534" s="1">
        <v>821</v>
      </c>
      <c r="AK534" s="1">
        <v>3.38</v>
      </c>
      <c r="AL534" s="1">
        <v>52.97</v>
      </c>
      <c r="AM534" s="1">
        <v>52.97</v>
      </c>
      <c r="AN534" s="1">
        <v>69</v>
      </c>
      <c r="AO534" s="1">
        <v>257</v>
      </c>
      <c r="AP534" s="1">
        <v>3.72</v>
      </c>
      <c r="AQ534" s="1">
        <v>17.13</v>
      </c>
      <c r="AR534" s="1">
        <v>17.13</v>
      </c>
      <c r="AT534" s="262">
        <f t="shared" si="49"/>
        <v>1661</v>
      </c>
      <c r="AU534" s="262">
        <f t="shared" si="49"/>
        <v>5085</v>
      </c>
      <c r="AV534" s="263">
        <f t="shared" si="50"/>
        <v>508500</v>
      </c>
      <c r="AW534" s="263">
        <f t="shared" si="51"/>
        <v>9150</v>
      </c>
      <c r="AX534" s="268">
        <f t="shared" si="52"/>
        <v>55.57377049180328</v>
      </c>
      <c r="AY534" s="264">
        <f t="shared" si="53"/>
        <v>55.756666666666661</v>
      </c>
    </row>
    <row r="535" spans="1:51">
      <c r="A535" s="1" t="str">
        <f t="shared" si="48"/>
        <v>11036</v>
      </c>
      <c r="B535" s="1" t="s">
        <v>3535</v>
      </c>
      <c r="C535" s="255">
        <v>113</v>
      </c>
      <c r="D535" s="255">
        <v>113</v>
      </c>
      <c r="E535" s="256">
        <v>4552</v>
      </c>
      <c r="F535" s="256">
        <v>13205</v>
      </c>
      <c r="G535" s="255">
        <v>2.9</v>
      </c>
      <c r="H535" s="255">
        <v>32.020000000000003</v>
      </c>
      <c r="I535" s="255">
        <v>32.020000000000003</v>
      </c>
      <c r="J535" s="1">
        <v>804</v>
      </c>
      <c r="K535" s="1">
        <v>2319</v>
      </c>
      <c r="L535" s="1">
        <v>2.88</v>
      </c>
      <c r="M535" s="1">
        <v>66.2</v>
      </c>
      <c r="N535" s="1">
        <v>66.2</v>
      </c>
      <c r="O535" s="1">
        <v>754</v>
      </c>
      <c r="P535" s="1">
        <v>2013</v>
      </c>
      <c r="Q535" s="1">
        <v>2.67</v>
      </c>
      <c r="R535" s="1">
        <v>59.38</v>
      </c>
      <c r="S535" s="1">
        <v>59.38</v>
      </c>
      <c r="T535" s="1">
        <v>838</v>
      </c>
      <c r="U535" s="1">
        <v>2342</v>
      </c>
      <c r="V535" s="1">
        <v>2.79</v>
      </c>
      <c r="W535" s="1">
        <v>66.86</v>
      </c>
      <c r="X535" s="1">
        <v>66.86</v>
      </c>
      <c r="Y535" s="1">
        <v>869</v>
      </c>
      <c r="Z535" s="1">
        <v>2503</v>
      </c>
      <c r="AA535" s="1">
        <v>2.88</v>
      </c>
      <c r="AB535" s="1">
        <v>71.45</v>
      </c>
      <c r="AC535" s="1">
        <v>71.45</v>
      </c>
      <c r="AD535" s="1">
        <v>879</v>
      </c>
      <c r="AE535" s="1">
        <v>2764</v>
      </c>
      <c r="AF535" s="1">
        <v>3.14</v>
      </c>
      <c r="AG535" s="1">
        <v>87.36</v>
      </c>
      <c r="AH535" s="1">
        <v>87.36</v>
      </c>
      <c r="AI535" s="1">
        <v>408</v>
      </c>
      <c r="AJ535" s="1">
        <v>1264</v>
      </c>
      <c r="AK535" s="1">
        <v>3.1</v>
      </c>
      <c r="AL535" s="1">
        <v>36.08</v>
      </c>
      <c r="AM535" s="1">
        <v>36.08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T535" s="262">
        <f t="shared" si="49"/>
        <v>4552</v>
      </c>
      <c r="AU535" s="262">
        <f t="shared" si="49"/>
        <v>13205</v>
      </c>
      <c r="AV535" s="263">
        <f t="shared" si="50"/>
        <v>1320500</v>
      </c>
      <c r="AW535" s="263">
        <f t="shared" si="51"/>
        <v>20679</v>
      </c>
      <c r="AX535" s="268">
        <f t="shared" si="52"/>
        <v>63.857053048986891</v>
      </c>
      <c r="AY535" s="264">
        <f t="shared" si="53"/>
        <v>64.554999999999993</v>
      </c>
    </row>
    <row r="536" spans="1:51">
      <c r="A536" s="1" t="str">
        <f t="shared" si="48"/>
        <v>11037</v>
      </c>
      <c r="B536" s="1" t="s">
        <v>3536</v>
      </c>
      <c r="C536" s="255">
        <v>47</v>
      </c>
      <c r="D536" s="255">
        <v>47</v>
      </c>
      <c r="E536" s="256">
        <v>2009</v>
      </c>
      <c r="F536" s="256">
        <v>5931</v>
      </c>
      <c r="G536" s="255">
        <v>2.95</v>
      </c>
      <c r="H536" s="255">
        <v>34.57</v>
      </c>
      <c r="I536" s="255">
        <v>34.57</v>
      </c>
      <c r="J536" s="1">
        <v>320</v>
      </c>
      <c r="K536" s="1">
        <v>965</v>
      </c>
      <c r="L536" s="1">
        <v>3.02</v>
      </c>
      <c r="M536" s="1">
        <v>66.23</v>
      </c>
      <c r="N536" s="1">
        <v>66.23</v>
      </c>
      <c r="O536" s="1">
        <v>279</v>
      </c>
      <c r="P536" s="1">
        <v>1076</v>
      </c>
      <c r="Q536" s="1">
        <v>3.86</v>
      </c>
      <c r="R536" s="1">
        <v>76.31</v>
      </c>
      <c r="S536" s="1">
        <v>76.31</v>
      </c>
      <c r="T536" s="1">
        <v>285</v>
      </c>
      <c r="U536" s="1">
        <v>736</v>
      </c>
      <c r="V536" s="1">
        <v>2.58</v>
      </c>
      <c r="W536" s="1">
        <v>50.51</v>
      </c>
      <c r="X536" s="1">
        <v>50.51</v>
      </c>
      <c r="Y536" s="1">
        <v>358</v>
      </c>
      <c r="Z536" s="1">
        <v>929</v>
      </c>
      <c r="AA536" s="1">
        <v>2.59</v>
      </c>
      <c r="AB536" s="1">
        <v>63.76</v>
      </c>
      <c r="AC536" s="1">
        <v>63.76</v>
      </c>
      <c r="AD536" s="1">
        <v>386</v>
      </c>
      <c r="AE536" s="1">
        <v>1142</v>
      </c>
      <c r="AF536" s="1">
        <v>2.96</v>
      </c>
      <c r="AG536" s="1">
        <v>86.78</v>
      </c>
      <c r="AH536" s="1">
        <v>86.78</v>
      </c>
      <c r="AI536" s="1">
        <v>327</v>
      </c>
      <c r="AJ536" s="1">
        <v>944</v>
      </c>
      <c r="AK536" s="1">
        <v>2.89</v>
      </c>
      <c r="AL536" s="1">
        <v>64.790000000000006</v>
      </c>
      <c r="AM536" s="1">
        <v>64.790000000000006</v>
      </c>
      <c r="AN536" s="1">
        <v>54</v>
      </c>
      <c r="AO536" s="1">
        <v>139</v>
      </c>
      <c r="AP536" s="1">
        <v>2.57</v>
      </c>
      <c r="AQ536" s="1">
        <v>9.86</v>
      </c>
      <c r="AR536" s="1">
        <v>9.86</v>
      </c>
      <c r="AT536" s="262">
        <f t="shared" si="49"/>
        <v>1955</v>
      </c>
      <c r="AU536" s="262">
        <f t="shared" si="49"/>
        <v>5792</v>
      </c>
      <c r="AV536" s="263">
        <f t="shared" si="50"/>
        <v>579200</v>
      </c>
      <c r="AW536" s="263">
        <f t="shared" si="51"/>
        <v>8601</v>
      </c>
      <c r="AX536" s="268">
        <f t="shared" si="52"/>
        <v>67.341006859667488</v>
      </c>
      <c r="AY536" s="264">
        <f t="shared" si="53"/>
        <v>68.063333333333347</v>
      </c>
    </row>
    <row r="537" spans="1:51">
      <c r="A537" s="1" t="str">
        <f t="shared" si="48"/>
        <v>11038</v>
      </c>
      <c r="B537" s="1" t="s">
        <v>3537</v>
      </c>
      <c r="C537" s="255">
        <v>32</v>
      </c>
      <c r="D537" s="255">
        <v>32</v>
      </c>
      <c r="E537" s="256">
        <v>1741</v>
      </c>
      <c r="F537" s="256">
        <v>6107</v>
      </c>
      <c r="G537" s="255">
        <v>3.51</v>
      </c>
      <c r="H537" s="255">
        <v>52.29</v>
      </c>
      <c r="I537" s="255">
        <v>52.29</v>
      </c>
      <c r="J537" s="1">
        <v>275</v>
      </c>
      <c r="K537" s="1">
        <v>995</v>
      </c>
      <c r="L537" s="1">
        <v>3.62</v>
      </c>
      <c r="M537" s="1">
        <v>100.3</v>
      </c>
      <c r="N537" s="1">
        <v>100.3</v>
      </c>
      <c r="O537" s="1">
        <v>253</v>
      </c>
      <c r="P537" s="1">
        <v>828</v>
      </c>
      <c r="Q537" s="1">
        <v>3.27</v>
      </c>
      <c r="R537" s="1">
        <v>86.25</v>
      </c>
      <c r="S537" s="1">
        <v>86.25</v>
      </c>
      <c r="T537" s="1">
        <v>269</v>
      </c>
      <c r="U537" s="1">
        <v>916</v>
      </c>
      <c r="V537" s="1">
        <v>3.41</v>
      </c>
      <c r="W537" s="1">
        <v>92.34</v>
      </c>
      <c r="X537" s="1">
        <v>92.34</v>
      </c>
      <c r="Y537" s="1">
        <v>306</v>
      </c>
      <c r="Z537" s="1">
        <v>1048</v>
      </c>
      <c r="AA537" s="1">
        <v>3.42</v>
      </c>
      <c r="AB537" s="1">
        <v>105.65</v>
      </c>
      <c r="AC537" s="1">
        <v>105.65</v>
      </c>
      <c r="AD537" s="1">
        <v>302</v>
      </c>
      <c r="AE537" s="1">
        <v>991</v>
      </c>
      <c r="AF537" s="1">
        <v>3.28</v>
      </c>
      <c r="AG537" s="1">
        <v>110.6</v>
      </c>
      <c r="AH537" s="1">
        <v>110.6</v>
      </c>
      <c r="AI537" s="1">
        <v>274</v>
      </c>
      <c r="AJ537" s="1">
        <v>1128</v>
      </c>
      <c r="AK537" s="1">
        <v>4.12</v>
      </c>
      <c r="AL537" s="1">
        <v>113.71</v>
      </c>
      <c r="AM537" s="1">
        <v>113.71</v>
      </c>
      <c r="AN537" s="1">
        <v>62</v>
      </c>
      <c r="AO537" s="1">
        <v>201</v>
      </c>
      <c r="AP537" s="1">
        <v>3.24</v>
      </c>
      <c r="AQ537" s="1">
        <v>20.94</v>
      </c>
      <c r="AR537" s="1">
        <v>20.94</v>
      </c>
      <c r="AT537" s="262">
        <f t="shared" si="49"/>
        <v>1679</v>
      </c>
      <c r="AU537" s="262">
        <f t="shared" si="49"/>
        <v>5906</v>
      </c>
      <c r="AV537" s="263">
        <f t="shared" si="50"/>
        <v>590600</v>
      </c>
      <c r="AW537" s="263">
        <f t="shared" si="51"/>
        <v>5856</v>
      </c>
      <c r="AX537" s="268">
        <f t="shared" si="52"/>
        <v>100.85382513661202</v>
      </c>
      <c r="AY537" s="264">
        <f t="shared" si="53"/>
        <v>101.47500000000001</v>
      </c>
    </row>
    <row r="538" spans="1:51">
      <c r="A538" s="1" t="str">
        <f t="shared" si="48"/>
        <v>11039</v>
      </c>
      <c r="B538" s="1" t="s">
        <v>3538</v>
      </c>
      <c r="C538" s="255">
        <v>48</v>
      </c>
      <c r="D538" s="255">
        <v>48</v>
      </c>
      <c r="E538" s="256">
        <v>2617</v>
      </c>
      <c r="F538" s="256">
        <v>7419</v>
      </c>
      <c r="G538" s="255">
        <v>2.83</v>
      </c>
      <c r="H538" s="255">
        <v>42.35</v>
      </c>
      <c r="I538" s="255">
        <v>42.35</v>
      </c>
      <c r="J538" s="1">
        <v>397</v>
      </c>
      <c r="K538" s="1">
        <v>1126</v>
      </c>
      <c r="L538" s="1">
        <v>2.84</v>
      </c>
      <c r="M538" s="1">
        <v>75.67</v>
      </c>
      <c r="N538" s="1">
        <v>75.67</v>
      </c>
      <c r="O538" s="1">
        <v>353</v>
      </c>
      <c r="P538" s="1">
        <v>1018</v>
      </c>
      <c r="Q538" s="1">
        <v>2.88</v>
      </c>
      <c r="R538" s="1">
        <v>70.69</v>
      </c>
      <c r="S538" s="1">
        <v>70.69</v>
      </c>
      <c r="T538" s="1">
        <v>391</v>
      </c>
      <c r="U538" s="1">
        <v>1233</v>
      </c>
      <c r="V538" s="1">
        <v>3.15</v>
      </c>
      <c r="W538" s="1">
        <v>82.86</v>
      </c>
      <c r="X538" s="1">
        <v>82.86</v>
      </c>
      <c r="Y538" s="1">
        <v>571</v>
      </c>
      <c r="Z538" s="1">
        <v>1476</v>
      </c>
      <c r="AA538" s="1">
        <v>2.58</v>
      </c>
      <c r="AB538" s="1">
        <v>99.19</v>
      </c>
      <c r="AC538" s="1">
        <v>99.19</v>
      </c>
      <c r="AD538" s="1">
        <v>428</v>
      </c>
      <c r="AE538" s="1">
        <v>1330</v>
      </c>
      <c r="AF538" s="1">
        <v>3.11</v>
      </c>
      <c r="AG538" s="1">
        <v>98.96</v>
      </c>
      <c r="AH538" s="1">
        <v>98.96</v>
      </c>
      <c r="AI538" s="1">
        <v>366</v>
      </c>
      <c r="AJ538" s="1">
        <v>936</v>
      </c>
      <c r="AK538" s="1">
        <v>2.56</v>
      </c>
      <c r="AL538" s="1">
        <v>62.9</v>
      </c>
      <c r="AM538" s="1">
        <v>62.9</v>
      </c>
      <c r="AN538" s="1">
        <v>111</v>
      </c>
      <c r="AO538" s="1">
        <v>300</v>
      </c>
      <c r="AP538" s="1">
        <v>2.7</v>
      </c>
      <c r="AQ538" s="1">
        <v>20.83</v>
      </c>
      <c r="AR538" s="1">
        <v>20.83</v>
      </c>
      <c r="AT538" s="262">
        <f t="shared" si="49"/>
        <v>2506</v>
      </c>
      <c r="AU538" s="262">
        <f t="shared" si="49"/>
        <v>7119</v>
      </c>
      <c r="AV538" s="263">
        <f t="shared" si="50"/>
        <v>711900</v>
      </c>
      <c r="AW538" s="263">
        <f t="shared" si="51"/>
        <v>8784</v>
      </c>
      <c r="AX538" s="268">
        <f t="shared" si="52"/>
        <v>81.045081967213122</v>
      </c>
      <c r="AY538" s="264">
        <f t="shared" si="53"/>
        <v>81.711666666666659</v>
      </c>
    </row>
    <row r="539" spans="1:51">
      <c r="A539" s="1" t="str">
        <f t="shared" si="48"/>
        <v>11447</v>
      </c>
      <c r="B539" s="1" t="s">
        <v>3539</v>
      </c>
      <c r="C539" s="255">
        <v>60</v>
      </c>
      <c r="D539" s="255">
        <v>60</v>
      </c>
      <c r="E539" s="256">
        <v>2790</v>
      </c>
      <c r="F539" s="256">
        <v>8109</v>
      </c>
      <c r="G539" s="255">
        <v>2.91</v>
      </c>
      <c r="H539" s="255">
        <v>37.03</v>
      </c>
      <c r="I539" s="255">
        <v>37.03</v>
      </c>
      <c r="J539" s="1">
        <v>530</v>
      </c>
      <c r="K539" s="1">
        <v>1515</v>
      </c>
      <c r="L539" s="1">
        <v>2.86</v>
      </c>
      <c r="M539" s="1">
        <v>81.45</v>
      </c>
      <c r="N539" s="1">
        <v>81.45</v>
      </c>
      <c r="O539" s="1">
        <v>455</v>
      </c>
      <c r="P539" s="1">
        <v>1284</v>
      </c>
      <c r="Q539" s="1">
        <v>2.82</v>
      </c>
      <c r="R539" s="1">
        <v>71.33</v>
      </c>
      <c r="S539" s="1">
        <v>71.33</v>
      </c>
      <c r="T539" s="1">
        <v>418</v>
      </c>
      <c r="U539" s="1">
        <v>1209</v>
      </c>
      <c r="V539" s="1">
        <v>2.89</v>
      </c>
      <c r="W539" s="1">
        <v>65</v>
      </c>
      <c r="X539" s="1">
        <v>65</v>
      </c>
      <c r="Y539" s="1">
        <v>449</v>
      </c>
      <c r="Z539" s="1">
        <v>1315</v>
      </c>
      <c r="AA539" s="1">
        <v>2.93</v>
      </c>
      <c r="AB539" s="1">
        <v>70.7</v>
      </c>
      <c r="AC539" s="1">
        <v>70.7</v>
      </c>
      <c r="AD539" s="1">
        <v>426</v>
      </c>
      <c r="AE539" s="1">
        <v>1284</v>
      </c>
      <c r="AF539" s="1">
        <v>3.01</v>
      </c>
      <c r="AG539" s="1">
        <v>76.430000000000007</v>
      </c>
      <c r="AH539" s="1">
        <v>76.430000000000007</v>
      </c>
      <c r="AI539" s="1">
        <v>340</v>
      </c>
      <c r="AJ539" s="1">
        <v>1031</v>
      </c>
      <c r="AK539" s="1">
        <v>3.03</v>
      </c>
      <c r="AL539" s="1">
        <v>55.43</v>
      </c>
      <c r="AM539" s="1">
        <v>55.43</v>
      </c>
      <c r="AN539" s="1">
        <v>172</v>
      </c>
      <c r="AO539" s="1">
        <v>471</v>
      </c>
      <c r="AP539" s="1">
        <v>2.74</v>
      </c>
      <c r="AQ539" s="1">
        <v>26.17</v>
      </c>
      <c r="AR539" s="1">
        <v>26.17</v>
      </c>
      <c r="AT539" s="262">
        <f t="shared" si="49"/>
        <v>2618</v>
      </c>
      <c r="AU539" s="262">
        <f t="shared" si="49"/>
        <v>7638</v>
      </c>
      <c r="AV539" s="263">
        <f t="shared" si="50"/>
        <v>763800</v>
      </c>
      <c r="AW539" s="263">
        <f t="shared" si="51"/>
        <v>10980</v>
      </c>
      <c r="AX539" s="268">
        <f t="shared" si="52"/>
        <v>69.562841530054641</v>
      </c>
      <c r="AY539" s="264">
        <f t="shared" si="53"/>
        <v>70.056666666666672</v>
      </c>
    </row>
    <row r="540" spans="1:51">
      <c r="A540" s="1" t="str">
        <f t="shared" si="48"/>
        <v>14133</v>
      </c>
      <c r="B540" s="1" t="s">
        <v>3540</v>
      </c>
      <c r="C540" s="255">
        <v>37</v>
      </c>
      <c r="D540" s="255">
        <v>37</v>
      </c>
      <c r="E540" s="256">
        <v>2148</v>
      </c>
      <c r="F540" s="256">
        <v>5403</v>
      </c>
      <c r="G540" s="255">
        <v>2.52</v>
      </c>
      <c r="H540" s="255">
        <v>40.01</v>
      </c>
      <c r="I540" s="255">
        <v>40.01</v>
      </c>
      <c r="J540" s="1">
        <v>373</v>
      </c>
      <c r="K540" s="1">
        <v>958</v>
      </c>
      <c r="L540" s="1">
        <v>2.57</v>
      </c>
      <c r="M540" s="1">
        <v>83.52</v>
      </c>
      <c r="N540" s="1">
        <v>83.52</v>
      </c>
      <c r="O540" s="1">
        <v>342</v>
      </c>
      <c r="P540" s="1">
        <v>908</v>
      </c>
      <c r="Q540" s="1">
        <v>2.65</v>
      </c>
      <c r="R540" s="1">
        <v>81.8</v>
      </c>
      <c r="S540" s="1">
        <v>81.8</v>
      </c>
      <c r="T540" s="1">
        <v>311</v>
      </c>
      <c r="U540" s="1">
        <v>759</v>
      </c>
      <c r="V540" s="1">
        <v>2.44</v>
      </c>
      <c r="W540" s="1">
        <v>66.17</v>
      </c>
      <c r="X540" s="1">
        <v>66.17</v>
      </c>
      <c r="Y540" s="1">
        <v>350</v>
      </c>
      <c r="Z540" s="1">
        <v>816</v>
      </c>
      <c r="AA540" s="1">
        <v>2.33</v>
      </c>
      <c r="AB540" s="1">
        <v>71.14</v>
      </c>
      <c r="AC540" s="1">
        <v>71.14</v>
      </c>
      <c r="AD540" s="1">
        <v>339</v>
      </c>
      <c r="AE540" s="1">
        <v>805</v>
      </c>
      <c r="AF540" s="1">
        <v>2.37</v>
      </c>
      <c r="AG540" s="1">
        <v>77.7</v>
      </c>
      <c r="AH540" s="1">
        <v>77.7</v>
      </c>
      <c r="AI540" s="1">
        <v>318</v>
      </c>
      <c r="AJ540" s="1">
        <v>877</v>
      </c>
      <c r="AK540" s="1">
        <v>2.76</v>
      </c>
      <c r="AL540" s="1">
        <v>76.459999999999994</v>
      </c>
      <c r="AM540" s="1">
        <v>76.459999999999994</v>
      </c>
      <c r="AN540" s="1">
        <v>115</v>
      </c>
      <c r="AO540" s="1">
        <v>280</v>
      </c>
      <c r="AP540" s="1">
        <v>2.4300000000000002</v>
      </c>
      <c r="AQ540" s="1">
        <v>25.23</v>
      </c>
      <c r="AR540" s="1">
        <v>25.23</v>
      </c>
      <c r="AT540" s="262">
        <f t="shared" si="49"/>
        <v>2033</v>
      </c>
      <c r="AU540" s="262">
        <f t="shared" si="49"/>
        <v>5123</v>
      </c>
      <c r="AV540" s="263">
        <f t="shared" si="50"/>
        <v>512300</v>
      </c>
      <c r="AW540" s="263">
        <f t="shared" si="51"/>
        <v>6771</v>
      </c>
      <c r="AX540" s="268">
        <f t="shared" si="52"/>
        <v>75.660906808447791</v>
      </c>
      <c r="AY540" s="264">
        <f t="shared" si="53"/>
        <v>76.131666666666661</v>
      </c>
    </row>
    <row r="541" spans="1:51">
      <c r="A541" s="1" t="str">
        <f t="shared" si="48"/>
        <v>28861</v>
      </c>
      <c r="B541" s="1" t="s">
        <v>3541</v>
      </c>
      <c r="C541" s="255">
        <v>30</v>
      </c>
      <c r="D541" s="255">
        <v>30</v>
      </c>
      <c r="E541" s="256">
        <v>1311</v>
      </c>
      <c r="F541" s="256">
        <v>3271</v>
      </c>
      <c r="G541" s="255">
        <v>2.5</v>
      </c>
      <c r="H541" s="255">
        <v>29.87</v>
      </c>
      <c r="I541" s="255">
        <v>29.87</v>
      </c>
      <c r="J541" s="1">
        <v>236</v>
      </c>
      <c r="K541" s="1">
        <v>613</v>
      </c>
      <c r="L541" s="1">
        <v>2.6</v>
      </c>
      <c r="M541" s="1">
        <v>65.91</v>
      </c>
      <c r="N541" s="1">
        <v>65.91</v>
      </c>
      <c r="O541" s="1">
        <v>199</v>
      </c>
      <c r="P541" s="1">
        <v>467</v>
      </c>
      <c r="Q541" s="1">
        <v>2.35</v>
      </c>
      <c r="R541" s="1">
        <v>51.89</v>
      </c>
      <c r="S541" s="1">
        <v>51.89</v>
      </c>
      <c r="T541" s="1">
        <v>223</v>
      </c>
      <c r="U541" s="1">
        <v>541</v>
      </c>
      <c r="V541" s="1">
        <v>2.4300000000000002</v>
      </c>
      <c r="W541" s="1">
        <v>58.17</v>
      </c>
      <c r="X541" s="1">
        <v>58.17</v>
      </c>
      <c r="Y541" s="1">
        <v>217</v>
      </c>
      <c r="Z541" s="1">
        <v>500</v>
      </c>
      <c r="AA541" s="1">
        <v>2.2999999999999998</v>
      </c>
      <c r="AB541" s="1">
        <v>53.76</v>
      </c>
      <c r="AC541" s="1">
        <v>53.76</v>
      </c>
      <c r="AD541" s="1">
        <v>198</v>
      </c>
      <c r="AE541" s="1">
        <v>497</v>
      </c>
      <c r="AF541" s="1">
        <v>2.5099999999999998</v>
      </c>
      <c r="AG541" s="1">
        <v>59.17</v>
      </c>
      <c r="AH541" s="1">
        <v>59.17</v>
      </c>
      <c r="AI541" s="1">
        <v>188</v>
      </c>
      <c r="AJ541" s="1">
        <v>507</v>
      </c>
      <c r="AK541" s="1">
        <v>2.7</v>
      </c>
      <c r="AL541" s="1">
        <v>54.52</v>
      </c>
      <c r="AM541" s="1">
        <v>54.52</v>
      </c>
      <c r="AN541" s="1">
        <v>50</v>
      </c>
      <c r="AO541" s="1">
        <v>146</v>
      </c>
      <c r="AP541" s="1">
        <v>2.92</v>
      </c>
      <c r="AQ541" s="1">
        <v>16.22</v>
      </c>
      <c r="AR541" s="1">
        <v>16.22</v>
      </c>
      <c r="AT541" s="262">
        <f t="shared" si="49"/>
        <v>1261</v>
      </c>
      <c r="AU541" s="262">
        <f t="shared" si="49"/>
        <v>3125</v>
      </c>
      <c r="AV541" s="263">
        <f t="shared" si="50"/>
        <v>312500</v>
      </c>
      <c r="AW541" s="263">
        <f t="shared" si="51"/>
        <v>5490</v>
      </c>
      <c r="AX541" s="268">
        <f t="shared" si="52"/>
        <v>56.921675774134791</v>
      </c>
      <c r="AY541" s="264">
        <f t="shared" si="53"/>
        <v>57.236666666666657</v>
      </c>
    </row>
    <row r="542" spans="1:51">
      <c r="A542" s="1" t="str">
        <f t="shared" si="48"/>
        <v>10706</v>
      </c>
      <c r="B542" s="1" t="s">
        <v>3542</v>
      </c>
      <c r="C542" s="255">
        <v>429</v>
      </c>
      <c r="D542" s="255">
        <v>429</v>
      </c>
      <c r="E542" s="256">
        <v>14872</v>
      </c>
      <c r="F542" s="256">
        <v>66620</v>
      </c>
      <c r="G542" s="255">
        <v>4.4800000000000004</v>
      </c>
      <c r="H542" s="255">
        <v>42.55</v>
      </c>
      <c r="I542" s="255">
        <v>42.55</v>
      </c>
      <c r="J542" s="1">
        <v>2577</v>
      </c>
      <c r="K542" s="1">
        <v>10694</v>
      </c>
      <c r="L542" s="1">
        <v>4.1500000000000004</v>
      </c>
      <c r="M542" s="1">
        <v>80.41</v>
      </c>
      <c r="N542" s="1">
        <v>80.41</v>
      </c>
      <c r="O542" s="1">
        <v>2610</v>
      </c>
      <c r="P542" s="1">
        <v>9937</v>
      </c>
      <c r="Q542" s="1">
        <v>3.81</v>
      </c>
      <c r="R542" s="1">
        <v>77.209999999999994</v>
      </c>
      <c r="S542" s="1">
        <v>77.209999999999994</v>
      </c>
      <c r="T542" s="1">
        <v>2417</v>
      </c>
      <c r="U542" s="1">
        <v>10392</v>
      </c>
      <c r="V542" s="1">
        <v>4.3</v>
      </c>
      <c r="W542" s="1">
        <v>78.14</v>
      </c>
      <c r="X542" s="1">
        <v>78.14</v>
      </c>
      <c r="Y542" s="1">
        <v>2572</v>
      </c>
      <c r="Z542" s="1">
        <v>13622</v>
      </c>
      <c r="AA542" s="1">
        <v>5.3</v>
      </c>
      <c r="AB542" s="1">
        <v>102.43</v>
      </c>
      <c r="AC542" s="1">
        <v>102.43</v>
      </c>
      <c r="AD542" s="1">
        <v>2315</v>
      </c>
      <c r="AE542" s="1">
        <v>11258</v>
      </c>
      <c r="AF542" s="1">
        <v>4.8600000000000003</v>
      </c>
      <c r="AG542" s="1">
        <v>93.72</v>
      </c>
      <c r="AH542" s="1">
        <v>93.72</v>
      </c>
      <c r="AI542" s="1">
        <v>2381</v>
      </c>
      <c r="AJ542" s="1">
        <v>10717</v>
      </c>
      <c r="AK542" s="1">
        <v>4.5</v>
      </c>
      <c r="AL542" s="1">
        <v>80.59</v>
      </c>
      <c r="AM542" s="1">
        <v>80.59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T542" s="262">
        <f t="shared" si="49"/>
        <v>14872</v>
      </c>
      <c r="AU542" s="262">
        <f t="shared" si="49"/>
        <v>66620</v>
      </c>
      <c r="AV542" s="263">
        <f t="shared" si="50"/>
        <v>6662000</v>
      </c>
      <c r="AW542" s="263">
        <f t="shared" si="51"/>
        <v>78507</v>
      </c>
      <c r="AX542" s="268">
        <f t="shared" si="52"/>
        <v>84.858675022609447</v>
      </c>
      <c r="AY542" s="264">
        <f t="shared" si="53"/>
        <v>85.416666666666671</v>
      </c>
    </row>
    <row r="543" spans="1:51">
      <c r="A543" s="1" t="str">
        <f t="shared" si="48"/>
        <v>11042</v>
      </c>
      <c r="B543" s="1" t="s">
        <v>3543</v>
      </c>
      <c r="C543" s="255">
        <v>109</v>
      </c>
      <c r="D543" s="255">
        <v>109</v>
      </c>
      <c r="E543" s="256">
        <v>4552</v>
      </c>
      <c r="F543" s="256">
        <v>12987</v>
      </c>
      <c r="G543" s="255">
        <v>2.85</v>
      </c>
      <c r="H543" s="255">
        <v>32.64</v>
      </c>
      <c r="I543" s="255">
        <v>32.64</v>
      </c>
      <c r="J543" s="1">
        <v>848</v>
      </c>
      <c r="K543" s="1">
        <v>2282</v>
      </c>
      <c r="L543" s="1">
        <v>2.69</v>
      </c>
      <c r="M543" s="1">
        <v>67.53</v>
      </c>
      <c r="N543" s="1">
        <v>67.53</v>
      </c>
      <c r="O543" s="1">
        <v>694</v>
      </c>
      <c r="P543" s="1">
        <v>1988</v>
      </c>
      <c r="Q543" s="1">
        <v>2.86</v>
      </c>
      <c r="R543" s="1">
        <v>60.8</v>
      </c>
      <c r="S543" s="1">
        <v>60.8</v>
      </c>
      <c r="T543" s="1">
        <v>788</v>
      </c>
      <c r="U543" s="1">
        <v>2303</v>
      </c>
      <c r="V543" s="1">
        <v>2.92</v>
      </c>
      <c r="W543" s="1">
        <v>68.16</v>
      </c>
      <c r="X543" s="1">
        <v>68.16</v>
      </c>
      <c r="Y543" s="1">
        <v>742</v>
      </c>
      <c r="Z543" s="1">
        <v>2182</v>
      </c>
      <c r="AA543" s="1">
        <v>2.94</v>
      </c>
      <c r="AB543" s="1">
        <v>64.58</v>
      </c>
      <c r="AC543" s="1">
        <v>64.58</v>
      </c>
      <c r="AD543" s="1">
        <v>701</v>
      </c>
      <c r="AE543" s="1">
        <v>2041</v>
      </c>
      <c r="AF543" s="1">
        <v>2.91</v>
      </c>
      <c r="AG543" s="1">
        <v>66.87</v>
      </c>
      <c r="AH543" s="1">
        <v>66.87</v>
      </c>
      <c r="AI543" s="1">
        <v>726</v>
      </c>
      <c r="AJ543" s="1">
        <v>2038</v>
      </c>
      <c r="AK543" s="1">
        <v>2.81</v>
      </c>
      <c r="AL543" s="1">
        <v>60.31</v>
      </c>
      <c r="AM543" s="1">
        <v>60.31</v>
      </c>
      <c r="AN543" s="1">
        <v>53</v>
      </c>
      <c r="AO543" s="1">
        <v>153</v>
      </c>
      <c r="AP543" s="1">
        <v>2.89</v>
      </c>
      <c r="AQ543" s="1">
        <v>4.68</v>
      </c>
      <c r="AR543" s="1">
        <v>4.68</v>
      </c>
      <c r="AT543" s="262">
        <f t="shared" si="49"/>
        <v>4499</v>
      </c>
      <c r="AU543" s="262">
        <f t="shared" si="49"/>
        <v>12834</v>
      </c>
      <c r="AV543" s="263">
        <f t="shared" si="50"/>
        <v>1283400</v>
      </c>
      <c r="AW543" s="263">
        <f t="shared" si="51"/>
        <v>19947</v>
      </c>
      <c r="AX543" s="268">
        <f t="shared" si="52"/>
        <v>64.340502331177618</v>
      </c>
      <c r="AY543" s="264">
        <f t="shared" si="53"/>
        <v>64.708333333333329</v>
      </c>
    </row>
    <row r="544" spans="1:51">
      <c r="A544" s="1" t="str">
        <f t="shared" si="48"/>
        <v>11044</v>
      </c>
      <c r="B544" s="1" t="s">
        <v>3544</v>
      </c>
      <c r="C544" s="255">
        <v>32</v>
      </c>
      <c r="D544" s="255">
        <v>32</v>
      </c>
      <c r="E544" s="256">
        <v>1084</v>
      </c>
      <c r="F544" s="256">
        <v>3123</v>
      </c>
      <c r="G544" s="255">
        <v>2.88</v>
      </c>
      <c r="H544" s="255">
        <v>26.74</v>
      </c>
      <c r="I544" s="255">
        <v>26.74</v>
      </c>
      <c r="J544" s="1">
        <v>220</v>
      </c>
      <c r="K544" s="1">
        <v>584</v>
      </c>
      <c r="L544" s="1">
        <v>2.65</v>
      </c>
      <c r="M544" s="1">
        <v>58.87</v>
      </c>
      <c r="N544" s="1">
        <v>58.87</v>
      </c>
      <c r="O544" s="1">
        <v>170</v>
      </c>
      <c r="P544" s="1">
        <v>521</v>
      </c>
      <c r="Q544" s="1">
        <v>3.06</v>
      </c>
      <c r="R544" s="1">
        <v>54.27</v>
      </c>
      <c r="S544" s="1">
        <v>54.27</v>
      </c>
      <c r="T544" s="1">
        <v>181</v>
      </c>
      <c r="U544" s="1">
        <v>530</v>
      </c>
      <c r="V544" s="1">
        <v>2.93</v>
      </c>
      <c r="W544" s="1">
        <v>53.43</v>
      </c>
      <c r="X544" s="1">
        <v>53.43</v>
      </c>
      <c r="Y544" s="1">
        <v>193</v>
      </c>
      <c r="Z544" s="1">
        <v>536</v>
      </c>
      <c r="AA544" s="1">
        <v>2.78</v>
      </c>
      <c r="AB544" s="1">
        <v>54.03</v>
      </c>
      <c r="AC544" s="1">
        <v>54.03</v>
      </c>
      <c r="AD544" s="1">
        <v>183</v>
      </c>
      <c r="AE544" s="1">
        <v>466</v>
      </c>
      <c r="AF544" s="1">
        <v>2.5499999999999998</v>
      </c>
      <c r="AG544" s="1">
        <v>52.01</v>
      </c>
      <c r="AH544" s="1">
        <v>52.01</v>
      </c>
      <c r="AI544" s="1">
        <v>137</v>
      </c>
      <c r="AJ544" s="1">
        <v>486</v>
      </c>
      <c r="AK544" s="1">
        <v>3.55</v>
      </c>
      <c r="AL544" s="1">
        <v>48.99</v>
      </c>
      <c r="AM544" s="1">
        <v>48.99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T544" s="262">
        <f t="shared" si="49"/>
        <v>1084</v>
      </c>
      <c r="AU544" s="262">
        <f t="shared" si="49"/>
        <v>3123</v>
      </c>
      <c r="AV544" s="263">
        <f t="shared" si="50"/>
        <v>312300</v>
      </c>
      <c r="AW544" s="263">
        <f t="shared" si="51"/>
        <v>5856</v>
      </c>
      <c r="AX544" s="268">
        <f t="shared" si="52"/>
        <v>53.329918032786885</v>
      </c>
      <c r="AY544" s="264">
        <f t="shared" si="53"/>
        <v>53.6</v>
      </c>
    </row>
    <row r="545" spans="1:51">
      <c r="A545" s="1" t="str">
        <f t="shared" si="48"/>
        <v>11045</v>
      </c>
      <c r="B545" s="1" t="s">
        <v>3545</v>
      </c>
      <c r="C545" s="255">
        <v>40</v>
      </c>
      <c r="D545" s="255">
        <v>40</v>
      </c>
      <c r="E545" s="256">
        <v>2398</v>
      </c>
      <c r="F545" s="256">
        <v>6123</v>
      </c>
      <c r="G545" s="255">
        <v>2.5499999999999998</v>
      </c>
      <c r="H545" s="255">
        <v>41.94</v>
      </c>
      <c r="I545" s="255">
        <v>41.94</v>
      </c>
      <c r="J545" s="1">
        <v>458</v>
      </c>
      <c r="K545" s="1">
        <v>997</v>
      </c>
      <c r="L545" s="1">
        <v>2.1800000000000002</v>
      </c>
      <c r="M545" s="1">
        <v>80.400000000000006</v>
      </c>
      <c r="N545" s="1">
        <v>80.400000000000006</v>
      </c>
      <c r="O545" s="1">
        <v>391</v>
      </c>
      <c r="P545" s="1">
        <v>991</v>
      </c>
      <c r="Q545" s="1">
        <v>2.5299999999999998</v>
      </c>
      <c r="R545" s="1">
        <v>82.58</v>
      </c>
      <c r="S545" s="1">
        <v>82.58</v>
      </c>
      <c r="T545" s="1">
        <v>318</v>
      </c>
      <c r="U545" s="1">
        <v>873</v>
      </c>
      <c r="V545" s="1">
        <v>2.75</v>
      </c>
      <c r="W545" s="1">
        <v>70.400000000000006</v>
      </c>
      <c r="X545" s="1">
        <v>70.400000000000006</v>
      </c>
      <c r="Y545" s="1">
        <v>419</v>
      </c>
      <c r="Z545" s="1">
        <v>1020</v>
      </c>
      <c r="AA545" s="1">
        <v>2.4300000000000002</v>
      </c>
      <c r="AB545" s="1">
        <v>82.26</v>
      </c>
      <c r="AC545" s="1">
        <v>82.26</v>
      </c>
      <c r="AD545" s="1">
        <v>382</v>
      </c>
      <c r="AE545" s="1">
        <v>1043</v>
      </c>
      <c r="AF545" s="1">
        <v>2.73</v>
      </c>
      <c r="AG545" s="1">
        <v>93.13</v>
      </c>
      <c r="AH545" s="1">
        <v>93.13</v>
      </c>
      <c r="AI545" s="1">
        <v>340</v>
      </c>
      <c r="AJ545" s="1">
        <v>951</v>
      </c>
      <c r="AK545" s="1">
        <v>2.8</v>
      </c>
      <c r="AL545" s="1">
        <v>76.69</v>
      </c>
      <c r="AM545" s="1">
        <v>76.69</v>
      </c>
      <c r="AN545" s="1">
        <v>90</v>
      </c>
      <c r="AO545" s="1">
        <v>248</v>
      </c>
      <c r="AP545" s="1">
        <v>2.76</v>
      </c>
      <c r="AQ545" s="1">
        <v>20.67</v>
      </c>
      <c r="AR545" s="1">
        <v>20.67</v>
      </c>
      <c r="AT545" s="262">
        <f t="shared" si="49"/>
        <v>2308</v>
      </c>
      <c r="AU545" s="262">
        <f t="shared" si="49"/>
        <v>5875</v>
      </c>
      <c r="AV545" s="263">
        <f t="shared" si="50"/>
        <v>587500</v>
      </c>
      <c r="AW545" s="263">
        <f t="shared" si="51"/>
        <v>7320</v>
      </c>
      <c r="AX545" s="268">
        <f t="shared" si="52"/>
        <v>80.259562841530055</v>
      </c>
      <c r="AY545" s="264">
        <f t="shared" si="53"/>
        <v>80.910000000000011</v>
      </c>
    </row>
    <row r="546" spans="1:51">
      <c r="A546" s="1" t="str">
        <f t="shared" si="48"/>
        <v>11448</v>
      </c>
      <c r="B546" s="1" t="s">
        <v>3546</v>
      </c>
      <c r="C546" s="255">
        <v>251</v>
      </c>
      <c r="D546" s="255">
        <v>251</v>
      </c>
      <c r="E546" s="256">
        <v>9017</v>
      </c>
      <c r="F546" s="256">
        <v>34688</v>
      </c>
      <c r="G546" s="255">
        <v>3.85</v>
      </c>
      <c r="H546" s="255">
        <v>37.86</v>
      </c>
      <c r="I546" s="255">
        <v>37.86</v>
      </c>
      <c r="J546" s="1">
        <v>1538</v>
      </c>
      <c r="K546" s="1">
        <v>5565</v>
      </c>
      <c r="L546" s="1">
        <v>3.62</v>
      </c>
      <c r="M546" s="1">
        <v>71.52</v>
      </c>
      <c r="N546" s="1">
        <v>71.52</v>
      </c>
      <c r="O546" s="1">
        <v>1438</v>
      </c>
      <c r="P546" s="1">
        <v>5799</v>
      </c>
      <c r="Q546" s="1">
        <v>4.03</v>
      </c>
      <c r="R546" s="1">
        <v>77.010000000000005</v>
      </c>
      <c r="S546" s="1">
        <v>77.010000000000005</v>
      </c>
      <c r="T546" s="1">
        <v>1380</v>
      </c>
      <c r="U546" s="1">
        <v>5359</v>
      </c>
      <c r="V546" s="1">
        <v>3.88</v>
      </c>
      <c r="W546" s="1">
        <v>68.87</v>
      </c>
      <c r="X546" s="1">
        <v>68.87</v>
      </c>
      <c r="Y546" s="1">
        <v>1555</v>
      </c>
      <c r="Z546" s="1">
        <v>5772</v>
      </c>
      <c r="AA546" s="1">
        <v>3.71</v>
      </c>
      <c r="AB546" s="1">
        <v>74.180000000000007</v>
      </c>
      <c r="AC546" s="1">
        <v>74.180000000000007</v>
      </c>
      <c r="AD546" s="1">
        <v>1338</v>
      </c>
      <c r="AE546" s="1">
        <v>4778</v>
      </c>
      <c r="AF546" s="1">
        <v>3.57</v>
      </c>
      <c r="AG546" s="1">
        <v>67.989999999999995</v>
      </c>
      <c r="AH546" s="1">
        <v>67.989999999999995</v>
      </c>
      <c r="AI546" s="1">
        <v>1262</v>
      </c>
      <c r="AJ546" s="1">
        <v>5144</v>
      </c>
      <c r="AK546" s="1">
        <v>4.08</v>
      </c>
      <c r="AL546" s="1">
        <v>66.11</v>
      </c>
      <c r="AM546" s="1">
        <v>66.11</v>
      </c>
      <c r="AN546" s="1">
        <v>506</v>
      </c>
      <c r="AO546" s="1">
        <v>2271</v>
      </c>
      <c r="AP546" s="1">
        <v>4.49</v>
      </c>
      <c r="AQ546" s="1">
        <v>30.16</v>
      </c>
      <c r="AR546" s="1">
        <v>30.16</v>
      </c>
      <c r="AT546" s="262">
        <f t="shared" si="49"/>
        <v>8511</v>
      </c>
      <c r="AU546" s="262">
        <f t="shared" si="49"/>
        <v>32417</v>
      </c>
      <c r="AV546" s="263">
        <f t="shared" si="50"/>
        <v>3241700</v>
      </c>
      <c r="AW546" s="263">
        <f t="shared" si="51"/>
        <v>45933</v>
      </c>
      <c r="AX546" s="268">
        <f t="shared" si="52"/>
        <v>70.574532471208059</v>
      </c>
      <c r="AY546" s="264">
        <f t="shared" si="53"/>
        <v>70.946666666666673</v>
      </c>
    </row>
    <row r="547" spans="1:51">
      <c r="A547" s="1" t="str">
        <f t="shared" si="48"/>
        <v>21356</v>
      </c>
      <c r="B547" s="1" t="s">
        <v>3547</v>
      </c>
      <c r="C547" s="255">
        <v>28</v>
      </c>
      <c r="D547" s="255">
        <v>28</v>
      </c>
      <c r="E547" s="256">
        <v>1149</v>
      </c>
      <c r="F547" s="256">
        <v>2949</v>
      </c>
      <c r="G547" s="255">
        <v>2.57</v>
      </c>
      <c r="H547" s="255">
        <v>28.86</v>
      </c>
      <c r="I547" s="255">
        <v>28.86</v>
      </c>
      <c r="J547" s="1">
        <v>197</v>
      </c>
      <c r="K547" s="1">
        <v>510</v>
      </c>
      <c r="L547" s="1">
        <v>2.59</v>
      </c>
      <c r="M547" s="1">
        <v>58.76</v>
      </c>
      <c r="N547" s="1">
        <v>58.76</v>
      </c>
      <c r="O547" s="1">
        <v>186</v>
      </c>
      <c r="P547" s="1">
        <v>429</v>
      </c>
      <c r="Q547" s="1">
        <v>2.31</v>
      </c>
      <c r="R547" s="1">
        <v>51.07</v>
      </c>
      <c r="S547" s="1">
        <v>51.07</v>
      </c>
      <c r="T547" s="1">
        <v>161</v>
      </c>
      <c r="U547" s="1">
        <v>390</v>
      </c>
      <c r="V547" s="1">
        <v>2.42</v>
      </c>
      <c r="W547" s="1">
        <v>44.93</v>
      </c>
      <c r="X547" s="1">
        <v>44.93</v>
      </c>
      <c r="Y547" s="1">
        <v>201</v>
      </c>
      <c r="Z547" s="1">
        <v>516</v>
      </c>
      <c r="AA547" s="1">
        <v>2.57</v>
      </c>
      <c r="AB547" s="1">
        <v>59.45</v>
      </c>
      <c r="AC547" s="1">
        <v>59.45</v>
      </c>
      <c r="AD547" s="1">
        <v>166</v>
      </c>
      <c r="AE547" s="1">
        <v>425</v>
      </c>
      <c r="AF547" s="1">
        <v>2.56</v>
      </c>
      <c r="AG547" s="1">
        <v>54.21</v>
      </c>
      <c r="AH547" s="1">
        <v>54.21</v>
      </c>
      <c r="AI547" s="1">
        <v>159</v>
      </c>
      <c r="AJ547" s="1">
        <v>464</v>
      </c>
      <c r="AK547" s="1">
        <v>2.92</v>
      </c>
      <c r="AL547" s="1">
        <v>53.46</v>
      </c>
      <c r="AM547" s="1">
        <v>53.46</v>
      </c>
      <c r="AN547" s="1">
        <v>79</v>
      </c>
      <c r="AO547" s="1">
        <v>215</v>
      </c>
      <c r="AP547" s="1">
        <v>2.72</v>
      </c>
      <c r="AQ547" s="1">
        <v>25.6</v>
      </c>
      <c r="AR547" s="1">
        <v>25.6</v>
      </c>
      <c r="AT547" s="262">
        <f t="shared" si="49"/>
        <v>1070</v>
      </c>
      <c r="AU547" s="262">
        <f t="shared" si="49"/>
        <v>2734</v>
      </c>
      <c r="AV547" s="263">
        <f t="shared" si="50"/>
        <v>273400</v>
      </c>
      <c r="AW547" s="263">
        <f t="shared" si="51"/>
        <v>5124</v>
      </c>
      <c r="AX547" s="268">
        <f t="shared" si="52"/>
        <v>53.356752537080403</v>
      </c>
      <c r="AY547" s="264">
        <f t="shared" si="53"/>
        <v>53.646666666666654</v>
      </c>
    </row>
    <row r="548" spans="1:51">
      <c r="A548" s="1" t="str">
        <f t="shared" si="48"/>
        <v>28778</v>
      </c>
      <c r="B548" s="1" t="s">
        <v>3548</v>
      </c>
      <c r="C548" s="255">
        <v>16</v>
      </c>
      <c r="D548" s="255">
        <v>16</v>
      </c>
      <c r="E548" s="256">
        <v>1090</v>
      </c>
      <c r="F548" s="256">
        <v>2317</v>
      </c>
      <c r="G548" s="255">
        <v>2.13</v>
      </c>
      <c r="H548" s="255">
        <v>39.67</v>
      </c>
      <c r="I548" s="255">
        <v>39.67</v>
      </c>
      <c r="J548" s="1">
        <v>249</v>
      </c>
      <c r="K548" s="1">
        <v>481</v>
      </c>
      <c r="L548" s="1">
        <v>1.93</v>
      </c>
      <c r="M548" s="1">
        <v>96.98</v>
      </c>
      <c r="N548" s="1">
        <v>96.98</v>
      </c>
      <c r="O548" s="1">
        <v>162</v>
      </c>
      <c r="P548" s="1">
        <v>332</v>
      </c>
      <c r="Q548" s="1">
        <v>2.0499999999999998</v>
      </c>
      <c r="R548" s="1">
        <v>69.17</v>
      </c>
      <c r="S548" s="1">
        <v>69.17</v>
      </c>
      <c r="T548" s="1">
        <v>143</v>
      </c>
      <c r="U548" s="1">
        <v>288</v>
      </c>
      <c r="V548" s="1">
        <v>2.0099999999999998</v>
      </c>
      <c r="W548" s="1">
        <v>58.06</v>
      </c>
      <c r="X548" s="1">
        <v>58.06</v>
      </c>
      <c r="Y548" s="1">
        <v>194</v>
      </c>
      <c r="Z548" s="1">
        <v>456</v>
      </c>
      <c r="AA548" s="1">
        <v>2.35</v>
      </c>
      <c r="AB548" s="1">
        <v>91.94</v>
      </c>
      <c r="AC548" s="1">
        <v>91.94</v>
      </c>
      <c r="AD548" s="1">
        <v>161</v>
      </c>
      <c r="AE548" s="1">
        <v>364</v>
      </c>
      <c r="AF548" s="1">
        <v>2.2599999999999998</v>
      </c>
      <c r="AG548" s="1">
        <v>81.25</v>
      </c>
      <c r="AH548" s="1">
        <v>81.25</v>
      </c>
      <c r="AI548" s="1">
        <v>141</v>
      </c>
      <c r="AJ548" s="1">
        <v>315</v>
      </c>
      <c r="AK548" s="1">
        <v>2.23</v>
      </c>
      <c r="AL548" s="1">
        <v>63.51</v>
      </c>
      <c r="AM548" s="1">
        <v>63.51</v>
      </c>
      <c r="AN548" s="1">
        <v>40</v>
      </c>
      <c r="AO548" s="1">
        <v>81</v>
      </c>
      <c r="AP548" s="1">
        <v>2.0299999999999998</v>
      </c>
      <c r="AQ548" s="1">
        <v>16.88</v>
      </c>
      <c r="AR548" s="1">
        <v>16.88</v>
      </c>
      <c r="AT548" s="262">
        <f t="shared" si="49"/>
        <v>1050</v>
      </c>
      <c r="AU548" s="262">
        <f t="shared" si="49"/>
        <v>2236</v>
      </c>
      <c r="AV548" s="263">
        <f t="shared" si="50"/>
        <v>223600</v>
      </c>
      <c r="AW548" s="263">
        <f t="shared" si="51"/>
        <v>2928</v>
      </c>
      <c r="AX548" s="268">
        <f t="shared" si="52"/>
        <v>76.36612021857924</v>
      </c>
      <c r="AY548" s="264">
        <f t="shared" si="53"/>
        <v>76.818333333333328</v>
      </c>
    </row>
    <row r="549" spans="1:51">
      <c r="A549" s="1" t="str">
        <f t="shared" si="48"/>
        <v>28811</v>
      </c>
      <c r="B549" s="1" t="s">
        <v>3549</v>
      </c>
      <c r="C549" s="255">
        <v>30</v>
      </c>
      <c r="D549" s="255">
        <v>30</v>
      </c>
      <c r="E549" s="256">
        <v>839</v>
      </c>
      <c r="F549" s="256">
        <v>2772</v>
      </c>
      <c r="G549" s="255">
        <v>3.3</v>
      </c>
      <c r="H549" s="255">
        <v>25.32</v>
      </c>
      <c r="I549" s="255">
        <v>25.32</v>
      </c>
      <c r="J549" s="1">
        <v>172</v>
      </c>
      <c r="K549" s="1">
        <v>554</v>
      </c>
      <c r="L549" s="1">
        <v>3.22</v>
      </c>
      <c r="M549" s="1">
        <v>59.57</v>
      </c>
      <c r="N549" s="1">
        <v>59.57</v>
      </c>
      <c r="O549" s="1">
        <v>153</v>
      </c>
      <c r="P549" s="1">
        <v>569</v>
      </c>
      <c r="Q549" s="1">
        <v>3.72</v>
      </c>
      <c r="R549" s="1">
        <v>63.22</v>
      </c>
      <c r="S549" s="1">
        <v>63.22</v>
      </c>
      <c r="T549" s="1">
        <v>154</v>
      </c>
      <c r="U549" s="1">
        <v>474</v>
      </c>
      <c r="V549" s="1">
        <v>3.08</v>
      </c>
      <c r="W549" s="1">
        <v>50.97</v>
      </c>
      <c r="X549" s="1">
        <v>50.97</v>
      </c>
      <c r="Y549" s="1">
        <v>191</v>
      </c>
      <c r="Z549" s="1">
        <v>565</v>
      </c>
      <c r="AA549" s="1">
        <v>2.96</v>
      </c>
      <c r="AB549" s="1">
        <v>60.75</v>
      </c>
      <c r="AC549" s="1">
        <v>60.75</v>
      </c>
      <c r="AD549" s="1">
        <v>169</v>
      </c>
      <c r="AE549" s="1">
        <v>610</v>
      </c>
      <c r="AF549" s="1">
        <v>3.61</v>
      </c>
      <c r="AG549" s="1">
        <v>72.62</v>
      </c>
      <c r="AH549" s="1">
        <v>72.62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T549" s="262">
        <f t="shared" si="49"/>
        <v>839</v>
      </c>
      <c r="AU549" s="262">
        <f t="shared" si="49"/>
        <v>2772</v>
      </c>
      <c r="AV549" s="263">
        <f t="shared" si="50"/>
        <v>277200</v>
      </c>
      <c r="AW549" s="263">
        <f t="shared" si="51"/>
        <v>5490</v>
      </c>
      <c r="AX549" s="268">
        <f t="shared" si="52"/>
        <v>50.491803278688522</v>
      </c>
      <c r="AY549" s="264">
        <f t="shared" si="53"/>
        <v>51.188333333333333</v>
      </c>
    </row>
    <row r="550" spans="1:51">
      <c r="A550" s="1" t="str">
        <f t="shared" si="48"/>
        <v>28815</v>
      </c>
      <c r="B550" s="1" t="s">
        <v>3550</v>
      </c>
      <c r="C550" s="255">
        <v>36</v>
      </c>
      <c r="D550" s="255">
        <v>36</v>
      </c>
      <c r="E550" s="256">
        <v>996</v>
      </c>
      <c r="F550" s="256">
        <v>2554</v>
      </c>
      <c r="G550" s="255">
        <v>2.56</v>
      </c>
      <c r="H550" s="255">
        <v>19.440000000000001</v>
      </c>
      <c r="I550" s="255">
        <v>19.440000000000001</v>
      </c>
      <c r="J550" s="1">
        <v>182</v>
      </c>
      <c r="K550" s="1">
        <v>492</v>
      </c>
      <c r="L550" s="1">
        <v>2.7</v>
      </c>
      <c r="M550" s="1">
        <v>44.09</v>
      </c>
      <c r="N550" s="1">
        <v>44.09</v>
      </c>
      <c r="O550" s="1">
        <v>159</v>
      </c>
      <c r="P550" s="1">
        <v>384</v>
      </c>
      <c r="Q550" s="1">
        <v>2.42</v>
      </c>
      <c r="R550" s="1">
        <v>35.56</v>
      </c>
      <c r="S550" s="1">
        <v>35.56</v>
      </c>
      <c r="T550" s="1">
        <v>144</v>
      </c>
      <c r="U550" s="1">
        <v>368</v>
      </c>
      <c r="V550" s="1">
        <v>2.56</v>
      </c>
      <c r="W550" s="1">
        <v>32.97</v>
      </c>
      <c r="X550" s="1">
        <v>32.97</v>
      </c>
      <c r="Y550" s="1">
        <v>166</v>
      </c>
      <c r="Z550" s="1">
        <v>381</v>
      </c>
      <c r="AA550" s="1">
        <v>2.2999999999999998</v>
      </c>
      <c r="AB550" s="1">
        <v>34.14</v>
      </c>
      <c r="AC550" s="1">
        <v>34.14</v>
      </c>
      <c r="AD550" s="1">
        <v>150</v>
      </c>
      <c r="AE550" s="1">
        <v>392</v>
      </c>
      <c r="AF550" s="1">
        <v>2.61</v>
      </c>
      <c r="AG550" s="1">
        <v>38.89</v>
      </c>
      <c r="AH550" s="1">
        <v>38.89</v>
      </c>
      <c r="AI550" s="1">
        <v>154</v>
      </c>
      <c r="AJ550" s="1">
        <v>409</v>
      </c>
      <c r="AK550" s="1">
        <v>2.66</v>
      </c>
      <c r="AL550" s="1">
        <v>36.65</v>
      </c>
      <c r="AM550" s="1">
        <v>36.65</v>
      </c>
      <c r="AN550" s="1">
        <v>41</v>
      </c>
      <c r="AO550" s="1">
        <v>128</v>
      </c>
      <c r="AP550" s="1">
        <v>3.12</v>
      </c>
      <c r="AQ550" s="1">
        <v>11.85</v>
      </c>
      <c r="AR550" s="1">
        <v>11.85</v>
      </c>
      <c r="AT550" s="262">
        <f t="shared" si="49"/>
        <v>955</v>
      </c>
      <c r="AU550" s="262">
        <f t="shared" si="49"/>
        <v>2426</v>
      </c>
      <c r="AV550" s="263">
        <f t="shared" si="50"/>
        <v>242600</v>
      </c>
      <c r="AW550" s="263">
        <f t="shared" si="51"/>
        <v>6588</v>
      </c>
      <c r="AX550" s="268">
        <f t="shared" si="52"/>
        <v>36.824529447480266</v>
      </c>
      <c r="AY550" s="264">
        <f t="shared" si="53"/>
        <v>37.049999999999997</v>
      </c>
    </row>
    <row r="551" spans="1:51">
      <c r="A551" s="1" t="str">
        <f t="shared" si="48"/>
        <v>10710</v>
      </c>
      <c r="B551" s="1" t="s">
        <v>3551</v>
      </c>
      <c r="C551" s="255">
        <v>768</v>
      </c>
      <c r="D551" s="255">
        <v>768</v>
      </c>
      <c r="E551" s="256">
        <v>22575</v>
      </c>
      <c r="F551" s="256">
        <v>137225</v>
      </c>
      <c r="G551" s="255">
        <v>6.08</v>
      </c>
      <c r="H551" s="255">
        <v>48.95</v>
      </c>
      <c r="I551" s="255">
        <v>48.95</v>
      </c>
      <c r="J551" s="1">
        <v>4381</v>
      </c>
      <c r="K551" s="1">
        <v>25603</v>
      </c>
      <c r="L551" s="1">
        <v>5.84</v>
      </c>
      <c r="M551" s="1">
        <v>107.54</v>
      </c>
      <c r="N551" s="1">
        <v>107.54</v>
      </c>
      <c r="O551" s="1">
        <v>4056</v>
      </c>
      <c r="P551" s="1">
        <v>23533</v>
      </c>
      <c r="Q551" s="1">
        <v>5.8</v>
      </c>
      <c r="R551" s="1">
        <v>102.14</v>
      </c>
      <c r="S551" s="1">
        <v>102.14</v>
      </c>
      <c r="T551" s="1">
        <v>4007</v>
      </c>
      <c r="U551" s="1">
        <v>23573</v>
      </c>
      <c r="V551" s="1">
        <v>5.88</v>
      </c>
      <c r="W551" s="1">
        <v>99.01</v>
      </c>
      <c r="X551" s="1">
        <v>99.01</v>
      </c>
      <c r="Y551" s="1">
        <v>4106</v>
      </c>
      <c r="Z551" s="1">
        <v>25932</v>
      </c>
      <c r="AA551" s="1">
        <v>6.32</v>
      </c>
      <c r="AB551" s="1">
        <v>108.92</v>
      </c>
      <c r="AC551" s="1">
        <v>108.92</v>
      </c>
      <c r="AD551" s="1">
        <v>3983</v>
      </c>
      <c r="AE551" s="1">
        <v>27276</v>
      </c>
      <c r="AF551" s="1">
        <v>6.85</v>
      </c>
      <c r="AG551" s="1">
        <v>126.84</v>
      </c>
      <c r="AH551" s="1">
        <v>126.84</v>
      </c>
      <c r="AI551" s="1">
        <v>2042</v>
      </c>
      <c r="AJ551" s="1">
        <v>11308</v>
      </c>
      <c r="AK551" s="1">
        <v>5.54</v>
      </c>
      <c r="AL551" s="1">
        <v>47.5</v>
      </c>
      <c r="AM551" s="1">
        <v>47.5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T551" s="262">
        <f t="shared" si="49"/>
        <v>22575</v>
      </c>
      <c r="AU551" s="262">
        <f t="shared" si="49"/>
        <v>137225</v>
      </c>
      <c r="AV551" s="263">
        <f t="shared" si="50"/>
        <v>13722500</v>
      </c>
      <c r="AW551" s="263">
        <f t="shared" si="51"/>
        <v>140544</v>
      </c>
      <c r="AX551" s="268">
        <f t="shared" si="52"/>
        <v>97.638461976320585</v>
      </c>
      <c r="AY551" s="264">
        <f t="shared" si="53"/>
        <v>98.658333333333346</v>
      </c>
    </row>
    <row r="552" spans="1:51">
      <c r="A552" s="1" t="str">
        <f t="shared" si="48"/>
        <v>11089</v>
      </c>
      <c r="B552" s="1" t="s">
        <v>3552</v>
      </c>
      <c r="C552" s="255">
        <v>40</v>
      </c>
      <c r="D552" s="255">
        <v>40</v>
      </c>
      <c r="E552" s="256">
        <v>948</v>
      </c>
      <c r="F552" s="256">
        <v>3406</v>
      </c>
      <c r="G552" s="255">
        <v>3.59</v>
      </c>
      <c r="H552" s="255">
        <v>23.33</v>
      </c>
      <c r="I552" s="255">
        <v>23.33</v>
      </c>
      <c r="J552" s="1">
        <v>131</v>
      </c>
      <c r="K552" s="1">
        <v>408</v>
      </c>
      <c r="L552" s="1">
        <v>3.11</v>
      </c>
      <c r="M552" s="1">
        <v>32.9</v>
      </c>
      <c r="N552" s="1">
        <v>32.9</v>
      </c>
      <c r="O552" s="1">
        <v>177</v>
      </c>
      <c r="P552" s="1">
        <v>626</v>
      </c>
      <c r="Q552" s="1">
        <v>3.54</v>
      </c>
      <c r="R552" s="1">
        <v>52.17</v>
      </c>
      <c r="S552" s="1">
        <v>52.17</v>
      </c>
      <c r="T552" s="1">
        <v>160</v>
      </c>
      <c r="U552" s="1">
        <v>574</v>
      </c>
      <c r="V552" s="1">
        <v>3.59</v>
      </c>
      <c r="W552" s="1">
        <v>46.29</v>
      </c>
      <c r="X552" s="1">
        <v>46.29</v>
      </c>
      <c r="Y552" s="1">
        <v>164</v>
      </c>
      <c r="Z552" s="1">
        <v>542</v>
      </c>
      <c r="AA552" s="1">
        <v>3.3</v>
      </c>
      <c r="AB552" s="1">
        <v>43.71</v>
      </c>
      <c r="AC552" s="1">
        <v>43.71</v>
      </c>
      <c r="AD552" s="1">
        <v>144</v>
      </c>
      <c r="AE552" s="1">
        <v>564</v>
      </c>
      <c r="AF552" s="1">
        <v>3.92</v>
      </c>
      <c r="AG552" s="1">
        <v>50.36</v>
      </c>
      <c r="AH552" s="1">
        <v>50.36</v>
      </c>
      <c r="AI552" s="1">
        <v>131</v>
      </c>
      <c r="AJ552" s="1">
        <v>550</v>
      </c>
      <c r="AK552" s="1">
        <v>4.2</v>
      </c>
      <c r="AL552" s="1">
        <v>44.35</v>
      </c>
      <c r="AM552" s="1">
        <v>44.35</v>
      </c>
      <c r="AN552" s="1">
        <v>41</v>
      </c>
      <c r="AO552" s="1">
        <v>142</v>
      </c>
      <c r="AP552" s="1">
        <v>3.46</v>
      </c>
      <c r="AQ552" s="1">
        <v>11.83</v>
      </c>
      <c r="AR552" s="1">
        <v>11.83</v>
      </c>
      <c r="AT552" s="262">
        <f t="shared" si="49"/>
        <v>907</v>
      </c>
      <c r="AU552" s="262">
        <f t="shared" si="49"/>
        <v>3264</v>
      </c>
      <c r="AV552" s="263">
        <f t="shared" si="50"/>
        <v>326400</v>
      </c>
      <c r="AW552" s="263">
        <f t="shared" si="51"/>
        <v>7320</v>
      </c>
      <c r="AX552" s="268">
        <f t="shared" si="52"/>
        <v>44.590163934426229</v>
      </c>
      <c r="AY552" s="264">
        <f t="shared" si="53"/>
        <v>44.963333333333338</v>
      </c>
    </row>
    <row r="553" spans="1:51">
      <c r="A553" s="1" t="str">
        <f t="shared" si="48"/>
        <v>11090</v>
      </c>
      <c r="B553" s="1" t="s">
        <v>3553</v>
      </c>
      <c r="C553" s="255">
        <v>38</v>
      </c>
      <c r="D553" s="255">
        <v>38</v>
      </c>
      <c r="E553" s="256">
        <v>1076</v>
      </c>
      <c r="F553" s="256">
        <v>3328</v>
      </c>
      <c r="G553" s="255">
        <v>3.09</v>
      </c>
      <c r="H553" s="255">
        <v>23.99</v>
      </c>
      <c r="I553" s="255">
        <v>23.99</v>
      </c>
      <c r="J553" s="1">
        <v>194</v>
      </c>
      <c r="K553" s="1">
        <v>666</v>
      </c>
      <c r="L553" s="1">
        <v>3.43</v>
      </c>
      <c r="M553" s="1">
        <v>56.54</v>
      </c>
      <c r="N553" s="1">
        <v>56.54</v>
      </c>
      <c r="O553" s="1">
        <v>166</v>
      </c>
      <c r="P553" s="1">
        <v>520</v>
      </c>
      <c r="Q553" s="1">
        <v>3.13</v>
      </c>
      <c r="R553" s="1">
        <v>45.61</v>
      </c>
      <c r="S553" s="1">
        <v>45.61</v>
      </c>
      <c r="T553" s="1">
        <v>163</v>
      </c>
      <c r="U553" s="1">
        <v>501</v>
      </c>
      <c r="V553" s="1">
        <v>3.07</v>
      </c>
      <c r="W553" s="1">
        <v>42.53</v>
      </c>
      <c r="X553" s="1">
        <v>42.53</v>
      </c>
      <c r="Y553" s="1">
        <v>182</v>
      </c>
      <c r="Z553" s="1">
        <v>562</v>
      </c>
      <c r="AA553" s="1">
        <v>3.09</v>
      </c>
      <c r="AB553" s="1">
        <v>47.71</v>
      </c>
      <c r="AC553" s="1">
        <v>47.71</v>
      </c>
      <c r="AD553" s="1">
        <v>183</v>
      </c>
      <c r="AE553" s="1">
        <v>523</v>
      </c>
      <c r="AF553" s="1">
        <v>2.86</v>
      </c>
      <c r="AG553" s="1">
        <v>49.15</v>
      </c>
      <c r="AH553" s="1">
        <v>49.15</v>
      </c>
      <c r="AI553" s="1">
        <v>139</v>
      </c>
      <c r="AJ553" s="1">
        <v>400</v>
      </c>
      <c r="AK553" s="1">
        <v>2.88</v>
      </c>
      <c r="AL553" s="1">
        <v>33.96</v>
      </c>
      <c r="AM553" s="1">
        <v>33.96</v>
      </c>
      <c r="AN553" s="1">
        <v>49</v>
      </c>
      <c r="AO553" s="1">
        <v>156</v>
      </c>
      <c r="AP553" s="1">
        <v>3.18</v>
      </c>
      <c r="AQ553" s="1">
        <v>13.68</v>
      </c>
      <c r="AR553" s="1">
        <v>13.68</v>
      </c>
      <c r="AT553" s="262">
        <f t="shared" si="49"/>
        <v>1027</v>
      </c>
      <c r="AU553" s="262">
        <f t="shared" si="49"/>
        <v>3172</v>
      </c>
      <c r="AV553" s="263">
        <f t="shared" si="50"/>
        <v>317200</v>
      </c>
      <c r="AW553" s="263">
        <f t="shared" si="51"/>
        <v>6954</v>
      </c>
      <c r="AX553" s="268">
        <f t="shared" si="52"/>
        <v>45.614035087719301</v>
      </c>
      <c r="AY553" s="264">
        <f t="shared" si="53"/>
        <v>45.916666666666664</v>
      </c>
    </row>
    <row r="554" spans="1:51">
      <c r="A554" s="1" t="str">
        <f t="shared" si="48"/>
        <v>11091</v>
      </c>
      <c r="B554" s="1" t="s">
        <v>3554</v>
      </c>
      <c r="C554" s="255">
        <v>105</v>
      </c>
      <c r="D554" s="255">
        <v>105</v>
      </c>
      <c r="E554" s="256">
        <v>2561</v>
      </c>
      <c r="F554" s="256">
        <v>7473</v>
      </c>
      <c r="G554" s="255">
        <v>2.92</v>
      </c>
      <c r="H554" s="255">
        <v>19.5</v>
      </c>
      <c r="I554" s="255">
        <v>19.5</v>
      </c>
      <c r="J554" s="1">
        <v>488</v>
      </c>
      <c r="K554" s="1">
        <v>1490</v>
      </c>
      <c r="L554" s="1">
        <v>3.05</v>
      </c>
      <c r="M554" s="1">
        <v>45.78</v>
      </c>
      <c r="N554" s="1">
        <v>45.78</v>
      </c>
      <c r="O554" s="1">
        <v>427</v>
      </c>
      <c r="P554" s="1">
        <v>1231</v>
      </c>
      <c r="Q554" s="1">
        <v>2.88</v>
      </c>
      <c r="R554" s="1">
        <v>39.08</v>
      </c>
      <c r="S554" s="1">
        <v>39.08</v>
      </c>
      <c r="T554" s="1">
        <v>458</v>
      </c>
      <c r="U554" s="1">
        <v>1290</v>
      </c>
      <c r="V554" s="1">
        <v>2.82</v>
      </c>
      <c r="W554" s="1">
        <v>39.630000000000003</v>
      </c>
      <c r="X554" s="1">
        <v>39.630000000000003</v>
      </c>
      <c r="Y554" s="1">
        <v>488</v>
      </c>
      <c r="Z554" s="1">
        <v>1386</v>
      </c>
      <c r="AA554" s="1">
        <v>2.84</v>
      </c>
      <c r="AB554" s="1">
        <v>42.58</v>
      </c>
      <c r="AC554" s="1">
        <v>42.58</v>
      </c>
      <c r="AD554" s="1">
        <v>442</v>
      </c>
      <c r="AE554" s="1">
        <v>1348</v>
      </c>
      <c r="AF554" s="1">
        <v>3.05</v>
      </c>
      <c r="AG554" s="1">
        <v>45.85</v>
      </c>
      <c r="AH554" s="1">
        <v>45.85</v>
      </c>
      <c r="AI554" s="1">
        <v>114</v>
      </c>
      <c r="AJ554" s="1">
        <v>333</v>
      </c>
      <c r="AK554" s="1">
        <v>2.92</v>
      </c>
      <c r="AL554" s="1">
        <v>10.23</v>
      </c>
      <c r="AM554" s="1">
        <v>10.23</v>
      </c>
      <c r="AN554" s="1">
        <v>144</v>
      </c>
      <c r="AO554" s="1">
        <v>395</v>
      </c>
      <c r="AP554" s="1">
        <v>2.74</v>
      </c>
      <c r="AQ554" s="1">
        <v>12.54</v>
      </c>
      <c r="AR554" s="1">
        <v>12.54</v>
      </c>
      <c r="AT554" s="262">
        <f t="shared" si="49"/>
        <v>2417</v>
      </c>
      <c r="AU554" s="262">
        <f t="shared" si="49"/>
        <v>7078</v>
      </c>
      <c r="AV554" s="263">
        <f t="shared" si="50"/>
        <v>707800</v>
      </c>
      <c r="AW554" s="263">
        <f t="shared" si="51"/>
        <v>19215</v>
      </c>
      <c r="AX554" s="268">
        <f t="shared" si="52"/>
        <v>36.835805360395526</v>
      </c>
      <c r="AY554" s="264">
        <f t="shared" si="53"/>
        <v>37.191666666666663</v>
      </c>
    </row>
    <row r="555" spans="1:51">
      <c r="A555" s="1" t="str">
        <f t="shared" si="48"/>
        <v>11092</v>
      </c>
      <c r="B555" s="1" t="s">
        <v>3555</v>
      </c>
      <c r="C555" s="255">
        <v>85</v>
      </c>
      <c r="D555" s="255">
        <v>85</v>
      </c>
      <c r="E555" s="256">
        <v>2975</v>
      </c>
      <c r="F555" s="256">
        <v>15862</v>
      </c>
      <c r="G555" s="255">
        <v>5.33</v>
      </c>
      <c r="H555" s="255">
        <v>51.13</v>
      </c>
      <c r="I555" s="255">
        <v>51.13</v>
      </c>
      <c r="J555" s="1">
        <v>554</v>
      </c>
      <c r="K555" s="1">
        <v>3230</v>
      </c>
      <c r="L555" s="1">
        <v>5.83</v>
      </c>
      <c r="M555" s="1">
        <v>122.58</v>
      </c>
      <c r="N555" s="1">
        <v>122.58</v>
      </c>
      <c r="O555" s="1">
        <v>519</v>
      </c>
      <c r="P555" s="1">
        <v>3060</v>
      </c>
      <c r="Q555" s="1">
        <v>5.9</v>
      </c>
      <c r="R555" s="1">
        <v>120</v>
      </c>
      <c r="S555" s="1">
        <v>120</v>
      </c>
      <c r="T555" s="1">
        <v>548</v>
      </c>
      <c r="U555" s="1">
        <v>3263</v>
      </c>
      <c r="V555" s="1">
        <v>5.95</v>
      </c>
      <c r="W555" s="1">
        <v>123.83</v>
      </c>
      <c r="X555" s="1">
        <v>123.83</v>
      </c>
      <c r="Y555" s="1">
        <v>504</v>
      </c>
      <c r="Z555" s="1">
        <v>2610</v>
      </c>
      <c r="AA555" s="1">
        <v>5.18</v>
      </c>
      <c r="AB555" s="1">
        <v>99.05</v>
      </c>
      <c r="AC555" s="1">
        <v>99.05</v>
      </c>
      <c r="AD555" s="1">
        <v>429</v>
      </c>
      <c r="AE555" s="1">
        <v>2184</v>
      </c>
      <c r="AF555" s="1">
        <v>5.09</v>
      </c>
      <c r="AG555" s="1">
        <v>91.76</v>
      </c>
      <c r="AH555" s="1">
        <v>91.76</v>
      </c>
      <c r="AI555" s="1">
        <v>344</v>
      </c>
      <c r="AJ555" s="1">
        <v>1259</v>
      </c>
      <c r="AK555" s="1">
        <v>3.66</v>
      </c>
      <c r="AL555" s="1">
        <v>47.78</v>
      </c>
      <c r="AM555" s="1">
        <v>47.78</v>
      </c>
      <c r="AN555" s="1">
        <v>77</v>
      </c>
      <c r="AO555" s="1">
        <v>256</v>
      </c>
      <c r="AP555" s="1">
        <v>3.32</v>
      </c>
      <c r="AQ555" s="1">
        <v>10.039999999999999</v>
      </c>
      <c r="AR555" s="1">
        <v>10.039999999999999</v>
      </c>
      <c r="AT555" s="262">
        <f t="shared" si="49"/>
        <v>2898</v>
      </c>
      <c r="AU555" s="262">
        <f t="shared" si="49"/>
        <v>15606</v>
      </c>
      <c r="AV555" s="263">
        <f t="shared" si="50"/>
        <v>1560600</v>
      </c>
      <c r="AW555" s="263">
        <f t="shared" si="51"/>
        <v>15555</v>
      </c>
      <c r="AX555" s="268">
        <f t="shared" si="52"/>
        <v>100.32786885245902</v>
      </c>
      <c r="AY555" s="264">
        <f t="shared" si="53"/>
        <v>100.83333333333333</v>
      </c>
    </row>
    <row r="556" spans="1:51">
      <c r="A556" s="1" t="str">
        <f t="shared" si="48"/>
        <v>11093</v>
      </c>
      <c r="B556" s="1" t="s">
        <v>3556</v>
      </c>
      <c r="C556" s="255">
        <v>41</v>
      </c>
      <c r="D556" s="255">
        <v>41</v>
      </c>
      <c r="E556" s="256">
        <v>1123</v>
      </c>
      <c r="F556" s="256">
        <v>3491</v>
      </c>
      <c r="G556" s="255">
        <v>3.11</v>
      </c>
      <c r="H556" s="255">
        <v>23.33</v>
      </c>
      <c r="I556" s="255">
        <v>23.33</v>
      </c>
      <c r="J556" s="1">
        <v>191</v>
      </c>
      <c r="K556" s="1">
        <v>598</v>
      </c>
      <c r="L556" s="1">
        <v>3.13</v>
      </c>
      <c r="M556" s="1">
        <v>47.05</v>
      </c>
      <c r="N556" s="1">
        <v>47.05</v>
      </c>
      <c r="O556" s="1">
        <v>180</v>
      </c>
      <c r="P556" s="1">
        <v>502</v>
      </c>
      <c r="Q556" s="1">
        <v>2.79</v>
      </c>
      <c r="R556" s="1">
        <v>40.81</v>
      </c>
      <c r="S556" s="1">
        <v>40.81</v>
      </c>
      <c r="T556" s="1">
        <v>200</v>
      </c>
      <c r="U556" s="1">
        <v>623</v>
      </c>
      <c r="V556" s="1">
        <v>3.12</v>
      </c>
      <c r="W556" s="1">
        <v>49.02</v>
      </c>
      <c r="X556" s="1">
        <v>49.02</v>
      </c>
      <c r="Y556" s="1">
        <v>194</v>
      </c>
      <c r="Z556" s="1">
        <v>540</v>
      </c>
      <c r="AA556" s="1">
        <v>2.78</v>
      </c>
      <c r="AB556" s="1">
        <v>42.49</v>
      </c>
      <c r="AC556" s="1">
        <v>42.49</v>
      </c>
      <c r="AD556" s="1">
        <v>161</v>
      </c>
      <c r="AE556" s="1">
        <v>571</v>
      </c>
      <c r="AF556" s="1">
        <v>3.55</v>
      </c>
      <c r="AG556" s="1">
        <v>49.74</v>
      </c>
      <c r="AH556" s="1">
        <v>49.74</v>
      </c>
      <c r="AI556" s="1">
        <v>144</v>
      </c>
      <c r="AJ556" s="1">
        <v>489</v>
      </c>
      <c r="AK556" s="1">
        <v>3.4</v>
      </c>
      <c r="AL556" s="1">
        <v>38.47</v>
      </c>
      <c r="AM556" s="1">
        <v>38.47</v>
      </c>
      <c r="AN556" s="1">
        <v>53</v>
      </c>
      <c r="AO556" s="1">
        <v>168</v>
      </c>
      <c r="AP556" s="1">
        <v>3.17</v>
      </c>
      <c r="AQ556" s="1">
        <v>13.66</v>
      </c>
      <c r="AR556" s="1">
        <v>13.66</v>
      </c>
      <c r="AT556" s="262">
        <f t="shared" si="49"/>
        <v>1070</v>
      </c>
      <c r="AU556" s="262">
        <f t="shared" si="49"/>
        <v>3323</v>
      </c>
      <c r="AV556" s="263">
        <f t="shared" si="50"/>
        <v>332300</v>
      </c>
      <c r="AW556" s="263">
        <f t="shared" si="51"/>
        <v>7503</v>
      </c>
      <c r="AX556" s="268">
        <f t="shared" si="52"/>
        <v>44.288951086232174</v>
      </c>
      <c r="AY556" s="264">
        <f t="shared" si="53"/>
        <v>44.596666666666671</v>
      </c>
    </row>
    <row r="557" spans="1:51">
      <c r="A557" s="1" t="str">
        <f t="shared" si="48"/>
        <v>11094</v>
      </c>
      <c r="B557" s="1" t="s">
        <v>3557</v>
      </c>
      <c r="C557" s="255">
        <v>17</v>
      </c>
      <c r="D557" s="255">
        <v>17</v>
      </c>
      <c r="E557" s="256">
        <v>455</v>
      </c>
      <c r="F557" s="256">
        <v>1305</v>
      </c>
      <c r="G557" s="255">
        <v>2.87</v>
      </c>
      <c r="H557" s="255">
        <v>21.03</v>
      </c>
      <c r="I557" s="255">
        <v>21.03</v>
      </c>
      <c r="J557" s="1">
        <v>58</v>
      </c>
      <c r="K557" s="1">
        <v>142</v>
      </c>
      <c r="L557" s="1">
        <v>2.4500000000000002</v>
      </c>
      <c r="M557" s="1">
        <v>26.94</v>
      </c>
      <c r="N557" s="1">
        <v>26.94</v>
      </c>
      <c r="O557" s="1">
        <v>68</v>
      </c>
      <c r="P557" s="1">
        <v>177</v>
      </c>
      <c r="Q557" s="1">
        <v>2.6</v>
      </c>
      <c r="R557" s="1">
        <v>34.71</v>
      </c>
      <c r="S557" s="1">
        <v>34.71</v>
      </c>
      <c r="T557" s="1">
        <v>68</v>
      </c>
      <c r="U557" s="1">
        <v>180</v>
      </c>
      <c r="V557" s="1">
        <v>2.65</v>
      </c>
      <c r="W557" s="1">
        <v>34.159999999999997</v>
      </c>
      <c r="X557" s="1">
        <v>34.159999999999997</v>
      </c>
      <c r="Y557" s="1">
        <v>83</v>
      </c>
      <c r="Z557" s="1">
        <v>259</v>
      </c>
      <c r="AA557" s="1">
        <v>3.12</v>
      </c>
      <c r="AB557" s="1">
        <v>49.15</v>
      </c>
      <c r="AC557" s="1">
        <v>49.15</v>
      </c>
      <c r="AD557" s="1">
        <v>70</v>
      </c>
      <c r="AE557" s="1">
        <v>184</v>
      </c>
      <c r="AF557" s="1">
        <v>2.63</v>
      </c>
      <c r="AG557" s="1">
        <v>38.659999999999997</v>
      </c>
      <c r="AH557" s="1">
        <v>38.659999999999997</v>
      </c>
      <c r="AI557" s="1">
        <v>82</v>
      </c>
      <c r="AJ557" s="1">
        <v>259</v>
      </c>
      <c r="AK557" s="1">
        <v>3.16</v>
      </c>
      <c r="AL557" s="1">
        <v>49.15</v>
      </c>
      <c r="AM557" s="1">
        <v>49.15</v>
      </c>
      <c r="AN557" s="1">
        <v>26</v>
      </c>
      <c r="AO557" s="1">
        <v>104</v>
      </c>
      <c r="AP557" s="1">
        <v>4</v>
      </c>
      <c r="AQ557" s="1">
        <v>20.39</v>
      </c>
      <c r="AR557" s="1">
        <v>20.39</v>
      </c>
      <c r="AT557" s="262">
        <f t="shared" si="49"/>
        <v>429</v>
      </c>
      <c r="AU557" s="262">
        <f t="shared" si="49"/>
        <v>1201</v>
      </c>
      <c r="AV557" s="263">
        <f t="shared" si="50"/>
        <v>120100</v>
      </c>
      <c r="AW557" s="263">
        <f t="shared" si="51"/>
        <v>3111</v>
      </c>
      <c r="AX557" s="268">
        <f t="shared" si="52"/>
        <v>38.60495017679203</v>
      </c>
      <c r="AY557" s="264">
        <f t="shared" si="53"/>
        <v>38.795000000000002</v>
      </c>
    </row>
    <row r="558" spans="1:51">
      <c r="A558" s="1" t="str">
        <f t="shared" si="48"/>
        <v>11095</v>
      </c>
      <c r="B558" s="1" t="s">
        <v>3558</v>
      </c>
      <c r="C558" s="255">
        <v>186</v>
      </c>
      <c r="D558" s="255">
        <v>186</v>
      </c>
      <c r="E558" s="256">
        <v>7234</v>
      </c>
      <c r="F558" s="256">
        <v>29631</v>
      </c>
      <c r="G558" s="255">
        <v>4.0999999999999996</v>
      </c>
      <c r="H558" s="255">
        <v>43.65</v>
      </c>
      <c r="I558" s="255">
        <v>43.65</v>
      </c>
      <c r="J558" s="1">
        <v>1176</v>
      </c>
      <c r="K558" s="1">
        <v>4460</v>
      </c>
      <c r="L558" s="1">
        <v>3.79</v>
      </c>
      <c r="M558" s="1">
        <v>77.349999999999994</v>
      </c>
      <c r="N558" s="1">
        <v>77.349999999999994</v>
      </c>
      <c r="O558" s="1">
        <v>1133</v>
      </c>
      <c r="P558" s="1">
        <v>5215</v>
      </c>
      <c r="Q558" s="1">
        <v>4.5999999999999996</v>
      </c>
      <c r="R558" s="1">
        <v>93.46</v>
      </c>
      <c r="S558" s="1">
        <v>93.46</v>
      </c>
      <c r="T558" s="1">
        <v>1102</v>
      </c>
      <c r="U558" s="1">
        <v>4577</v>
      </c>
      <c r="V558" s="1">
        <v>4.1500000000000004</v>
      </c>
      <c r="W558" s="1">
        <v>79.38</v>
      </c>
      <c r="X558" s="1">
        <v>79.38</v>
      </c>
      <c r="Y558" s="1">
        <v>1300</v>
      </c>
      <c r="Z558" s="1">
        <v>5354</v>
      </c>
      <c r="AA558" s="1">
        <v>4.12</v>
      </c>
      <c r="AB558" s="1">
        <v>92.85</v>
      </c>
      <c r="AC558" s="1">
        <v>92.85</v>
      </c>
      <c r="AD558" s="1">
        <v>1152</v>
      </c>
      <c r="AE558" s="1">
        <v>4759</v>
      </c>
      <c r="AF558" s="1">
        <v>4.13</v>
      </c>
      <c r="AG558" s="1">
        <v>91.38</v>
      </c>
      <c r="AH558" s="1">
        <v>91.38</v>
      </c>
      <c r="AI558" s="1">
        <v>1181</v>
      </c>
      <c r="AJ558" s="1">
        <v>4542</v>
      </c>
      <c r="AK558" s="1">
        <v>3.85</v>
      </c>
      <c r="AL558" s="1">
        <v>78.77</v>
      </c>
      <c r="AM558" s="1">
        <v>78.77</v>
      </c>
      <c r="AN558" s="1">
        <v>190</v>
      </c>
      <c r="AO558" s="1">
        <v>724</v>
      </c>
      <c r="AP558" s="1">
        <v>3.81</v>
      </c>
      <c r="AQ558" s="1">
        <v>12.97</v>
      </c>
      <c r="AR558" s="1">
        <v>12.97</v>
      </c>
      <c r="AT558" s="262">
        <f t="shared" si="49"/>
        <v>7044</v>
      </c>
      <c r="AU558" s="262">
        <f t="shared" si="49"/>
        <v>28907</v>
      </c>
      <c r="AV558" s="263">
        <f t="shared" si="50"/>
        <v>2890700</v>
      </c>
      <c r="AW558" s="263">
        <f t="shared" si="51"/>
        <v>34038</v>
      </c>
      <c r="AX558" s="268">
        <f t="shared" si="52"/>
        <v>84.925671308537517</v>
      </c>
      <c r="AY558" s="264">
        <f t="shared" si="53"/>
        <v>85.531666666666652</v>
      </c>
    </row>
    <row r="559" spans="1:51">
      <c r="A559" s="1" t="str">
        <f t="shared" si="48"/>
        <v>11096</v>
      </c>
      <c r="B559" s="1" t="s">
        <v>3559</v>
      </c>
      <c r="C559" s="255">
        <v>37</v>
      </c>
      <c r="D559" s="255">
        <v>37</v>
      </c>
      <c r="E559" s="256">
        <v>1721</v>
      </c>
      <c r="F559" s="256">
        <v>5860</v>
      </c>
      <c r="G559" s="255">
        <v>3.4</v>
      </c>
      <c r="H559" s="255">
        <v>43.39</v>
      </c>
      <c r="I559" s="255">
        <v>43.39</v>
      </c>
      <c r="J559" s="1">
        <v>263</v>
      </c>
      <c r="K559" s="1">
        <v>731</v>
      </c>
      <c r="L559" s="1">
        <v>2.78</v>
      </c>
      <c r="M559" s="1">
        <v>63.73</v>
      </c>
      <c r="N559" s="1">
        <v>63.73</v>
      </c>
      <c r="O559" s="1">
        <v>268</v>
      </c>
      <c r="P559" s="1">
        <v>837</v>
      </c>
      <c r="Q559" s="1">
        <v>3.12</v>
      </c>
      <c r="R559" s="1">
        <v>75.41</v>
      </c>
      <c r="S559" s="1">
        <v>75.41</v>
      </c>
      <c r="T559" s="1">
        <v>259</v>
      </c>
      <c r="U559" s="1">
        <v>1532</v>
      </c>
      <c r="V559" s="1">
        <v>5.92</v>
      </c>
      <c r="W559" s="1">
        <v>133.57</v>
      </c>
      <c r="X559" s="1">
        <v>133.57</v>
      </c>
      <c r="Y559" s="1">
        <v>289</v>
      </c>
      <c r="Z559" s="1">
        <v>819</v>
      </c>
      <c r="AA559" s="1">
        <v>2.83</v>
      </c>
      <c r="AB559" s="1">
        <v>71.400000000000006</v>
      </c>
      <c r="AC559" s="1">
        <v>71.400000000000006</v>
      </c>
      <c r="AD559" s="1">
        <v>286</v>
      </c>
      <c r="AE559" s="1">
        <v>857</v>
      </c>
      <c r="AF559" s="1">
        <v>3</v>
      </c>
      <c r="AG559" s="1">
        <v>82.72</v>
      </c>
      <c r="AH559" s="1">
        <v>82.72</v>
      </c>
      <c r="AI559" s="1">
        <v>249</v>
      </c>
      <c r="AJ559" s="1">
        <v>762</v>
      </c>
      <c r="AK559" s="1">
        <v>3.06</v>
      </c>
      <c r="AL559" s="1">
        <v>66.430000000000007</v>
      </c>
      <c r="AM559" s="1">
        <v>66.430000000000007</v>
      </c>
      <c r="AN559" s="1">
        <v>107</v>
      </c>
      <c r="AO559" s="1">
        <v>322</v>
      </c>
      <c r="AP559" s="1">
        <v>3.01</v>
      </c>
      <c r="AQ559" s="1">
        <v>29.01</v>
      </c>
      <c r="AR559" s="1">
        <v>29.01</v>
      </c>
      <c r="AT559" s="262">
        <f t="shared" si="49"/>
        <v>1614</v>
      </c>
      <c r="AU559" s="262">
        <f t="shared" si="49"/>
        <v>5538</v>
      </c>
      <c r="AV559" s="263">
        <f t="shared" si="50"/>
        <v>553800</v>
      </c>
      <c r="AW559" s="263">
        <f t="shared" si="51"/>
        <v>6771</v>
      </c>
      <c r="AX559" s="268">
        <f t="shared" si="52"/>
        <v>81.789986708019498</v>
      </c>
      <c r="AY559" s="264">
        <f t="shared" si="53"/>
        <v>82.210000000000008</v>
      </c>
    </row>
    <row r="560" spans="1:51">
      <c r="A560" s="1" t="str">
        <f t="shared" si="48"/>
        <v>11097</v>
      </c>
      <c r="B560" s="1" t="s">
        <v>3560</v>
      </c>
      <c r="C560" s="255">
        <v>78</v>
      </c>
      <c r="D560" s="255">
        <v>78</v>
      </c>
      <c r="E560" s="256">
        <v>2128</v>
      </c>
      <c r="F560" s="256">
        <v>6796</v>
      </c>
      <c r="G560" s="255">
        <v>3.19</v>
      </c>
      <c r="H560" s="255">
        <v>23.87</v>
      </c>
      <c r="I560" s="255">
        <v>23.87</v>
      </c>
      <c r="J560" s="1">
        <v>377</v>
      </c>
      <c r="K560" s="1">
        <v>1229</v>
      </c>
      <c r="L560" s="1">
        <v>3.26</v>
      </c>
      <c r="M560" s="1">
        <v>50.83</v>
      </c>
      <c r="N560" s="1">
        <v>50.83</v>
      </c>
      <c r="O560" s="1">
        <v>306</v>
      </c>
      <c r="P560" s="1">
        <v>1028</v>
      </c>
      <c r="Q560" s="1">
        <v>3.36</v>
      </c>
      <c r="R560" s="1">
        <v>43.93</v>
      </c>
      <c r="S560" s="1">
        <v>43.93</v>
      </c>
      <c r="T560" s="1">
        <v>352</v>
      </c>
      <c r="U560" s="1">
        <v>1079</v>
      </c>
      <c r="V560" s="1">
        <v>3.07</v>
      </c>
      <c r="W560" s="1">
        <v>44.62</v>
      </c>
      <c r="X560" s="1">
        <v>44.62</v>
      </c>
      <c r="Y560" s="1">
        <v>394</v>
      </c>
      <c r="Z560" s="1">
        <v>1241</v>
      </c>
      <c r="AA560" s="1">
        <v>3.15</v>
      </c>
      <c r="AB560" s="1">
        <v>51.32</v>
      </c>
      <c r="AC560" s="1">
        <v>51.32</v>
      </c>
      <c r="AD560" s="1">
        <v>402</v>
      </c>
      <c r="AE560" s="1">
        <v>1279</v>
      </c>
      <c r="AF560" s="1">
        <v>3.18</v>
      </c>
      <c r="AG560" s="1">
        <v>58.56</v>
      </c>
      <c r="AH560" s="1">
        <v>58.56</v>
      </c>
      <c r="AI560" s="1">
        <v>297</v>
      </c>
      <c r="AJ560" s="1">
        <v>940</v>
      </c>
      <c r="AK560" s="1">
        <v>3.16</v>
      </c>
      <c r="AL560" s="1">
        <v>38.880000000000003</v>
      </c>
      <c r="AM560" s="1">
        <v>38.880000000000003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T560" s="262">
        <f t="shared" si="49"/>
        <v>2128</v>
      </c>
      <c r="AU560" s="262">
        <f t="shared" si="49"/>
        <v>6796</v>
      </c>
      <c r="AV560" s="263">
        <f t="shared" si="50"/>
        <v>679600</v>
      </c>
      <c r="AW560" s="263">
        <f t="shared" si="51"/>
        <v>14274</v>
      </c>
      <c r="AX560" s="268">
        <f t="shared" si="52"/>
        <v>47.611041053664003</v>
      </c>
      <c r="AY560" s="264">
        <f t="shared" si="53"/>
        <v>48.023333333333333</v>
      </c>
    </row>
    <row r="561" spans="1:51">
      <c r="A561" s="1" t="str">
        <f t="shared" si="48"/>
        <v>11098</v>
      </c>
      <c r="B561" s="1" t="s">
        <v>3561</v>
      </c>
      <c r="C561" s="255">
        <v>96</v>
      </c>
      <c r="D561" s="255">
        <v>96</v>
      </c>
      <c r="E561" s="256">
        <v>3114</v>
      </c>
      <c r="F561" s="256">
        <v>11322</v>
      </c>
      <c r="G561" s="255">
        <v>3.64</v>
      </c>
      <c r="H561" s="255">
        <v>32.31</v>
      </c>
      <c r="I561" s="255">
        <v>32.31</v>
      </c>
      <c r="J561" s="1">
        <v>510</v>
      </c>
      <c r="K561" s="1">
        <v>1855</v>
      </c>
      <c r="L561" s="1">
        <v>3.64</v>
      </c>
      <c r="M561" s="1">
        <v>62.33</v>
      </c>
      <c r="N561" s="1">
        <v>62.33</v>
      </c>
      <c r="O561" s="1">
        <v>474</v>
      </c>
      <c r="P561" s="1">
        <v>1709</v>
      </c>
      <c r="Q561" s="1">
        <v>3.61</v>
      </c>
      <c r="R561" s="1">
        <v>59.34</v>
      </c>
      <c r="S561" s="1">
        <v>59.34</v>
      </c>
      <c r="T561" s="1">
        <v>438</v>
      </c>
      <c r="U561" s="1">
        <v>1544</v>
      </c>
      <c r="V561" s="1">
        <v>3.53</v>
      </c>
      <c r="W561" s="1">
        <v>51.88</v>
      </c>
      <c r="X561" s="1">
        <v>51.88</v>
      </c>
      <c r="Y561" s="1">
        <v>498</v>
      </c>
      <c r="Z561" s="1">
        <v>1878</v>
      </c>
      <c r="AA561" s="1">
        <v>3.77</v>
      </c>
      <c r="AB561" s="1">
        <v>63.1</v>
      </c>
      <c r="AC561" s="1">
        <v>63.1</v>
      </c>
      <c r="AD561" s="1">
        <v>465</v>
      </c>
      <c r="AE561" s="1">
        <v>1823</v>
      </c>
      <c r="AF561" s="1">
        <v>3.92</v>
      </c>
      <c r="AG561" s="1">
        <v>67.819999999999993</v>
      </c>
      <c r="AH561" s="1">
        <v>67.819999999999993</v>
      </c>
      <c r="AI561" s="1">
        <v>528</v>
      </c>
      <c r="AJ561" s="1">
        <v>1884</v>
      </c>
      <c r="AK561" s="1">
        <v>3.57</v>
      </c>
      <c r="AL561" s="1">
        <v>63.31</v>
      </c>
      <c r="AM561" s="1">
        <v>63.31</v>
      </c>
      <c r="AN561" s="1">
        <v>201</v>
      </c>
      <c r="AO561" s="1">
        <v>629</v>
      </c>
      <c r="AP561" s="1">
        <v>3.13</v>
      </c>
      <c r="AQ561" s="1">
        <v>21.84</v>
      </c>
      <c r="AR561" s="1">
        <v>21.84</v>
      </c>
      <c r="AT561" s="262">
        <f t="shared" si="49"/>
        <v>2913</v>
      </c>
      <c r="AU561" s="262">
        <f t="shared" si="49"/>
        <v>10693</v>
      </c>
      <c r="AV561" s="263">
        <f t="shared" si="50"/>
        <v>1069300</v>
      </c>
      <c r="AW561" s="263">
        <f t="shared" si="51"/>
        <v>17568</v>
      </c>
      <c r="AX561" s="268">
        <f t="shared" si="52"/>
        <v>60.866347905282332</v>
      </c>
      <c r="AY561" s="264">
        <f t="shared" si="53"/>
        <v>61.296666666666674</v>
      </c>
    </row>
    <row r="562" spans="1:51">
      <c r="A562" s="1" t="str">
        <f t="shared" si="48"/>
        <v>11099</v>
      </c>
      <c r="B562" s="1" t="s">
        <v>3562</v>
      </c>
      <c r="C562" s="255">
        <v>41</v>
      </c>
      <c r="D562" s="255">
        <v>41</v>
      </c>
      <c r="E562" s="256">
        <v>1346</v>
      </c>
      <c r="F562" s="256">
        <v>5098</v>
      </c>
      <c r="G562" s="255">
        <v>3.79</v>
      </c>
      <c r="H562" s="255">
        <v>34.07</v>
      </c>
      <c r="I562" s="255">
        <v>34.07</v>
      </c>
      <c r="J562" s="1">
        <v>217</v>
      </c>
      <c r="K562" s="1">
        <v>1679</v>
      </c>
      <c r="L562" s="1">
        <v>7.74</v>
      </c>
      <c r="M562" s="1">
        <v>132.1</v>
      </c>
      <c r="N562" s="1">
        <v>132.1</v>
      </c>
      <c r="O562" s="1">
        <v>199</v>
      </c>
      <c r="P562" s="1">
        <v>594</v>
      </c>
      <c r="Q562" s="1">
        <v>2.98</v>
      </c>
      <c r="R562" s="1">
        <v>48.29</v>
      </c>
      <c r="S562" s="1">
        <v>48.29</v>
      </c>
      <c r="T562" s="1">
        <v>226</v>
      </c>
      <c r="U562" s="1">
        <v>749</v>
      </c>
      <c r="V562" s="1">
        <v>3.31</v>
      </c>
      <c r="W562" s="1">
        <v>58.93</v>
      </c>
      <c r="X562" s="1">
        <v>58.93</v>
      </c>
      <c r="Y562" s="1">
        <v>254</v>
      </c>
      <c r="Z562" s="1">
        <v>676</v>
      </c>
      <c r="AA562" s="1">
        <v>2.66</v>
      </c>
      <c r="AB562" s="1">
        <v>53.19</v>
      </c>
      <c r="AC562" s="1">
        <v>53.19</v>
      </c>
      <c r="AD562" s="1">
        <v>200</v>
      </c>
      <c r="AE562" s="1">
        <v>573</v>
      </c>
      <c r="AF562" s="1">
        <v>2.87</v>
      </c>
      <c r="AG562" s="1">
        <v>49.91</v>
      </c>
      <c r="AH562" s="1">
        <v>49.91</v>
      </c>
      <c r="AI562" s="1">
        <v>170</v>
      </c>
      <c r="AJ562" s="1">
        <v>590</v>
      </c>
      <c r="AK562" s="1">
        <v>3.47</v>
      </c>
      <c r="AL562" s="1">
        <v>46.42</v>
      </c>
      <c r="AM562" s="1">
        <v>46.42</v>
      </c>
      <c r="AN562" s="1">
        <v>80</v>
      </c>
      <c r="AO562" s="1">
        <v>237</v>
      </c>
      <c r="AP562" s="1">
        <v>2.96</v>
      </c>
      <c r="AQ562" s="1">
        <v>19.27</v>
      </c>
      <c r="AR562" s="1">
        <v>19.27</v>
      </c>
      <c r="AT562" s="262">
        <f t="shared" si="49"/>
        <v>1266</v>
      </c>
      <c r="AU562" s="262">
        <f t="shared" si="49"/>
        <v>4861</v>
      </c>
      <c r="AV562" s="263">
        <f t="shared" si="50"/>
        <v>486100</v>
      </c>
      <c r="AW562" s="263">
        <f t="shared" si="51"/>
        <v>7503</v>
      </c>
      <c r="AX562" s="268">
        <f t="shared" si="52"/>
        <v>64.787418365986937</v>
      </c>
      <c r="AY562" s="264">
        <f t="shared" si="53"/>
        <v>64.806666666666658</v>
      </c>
    </row>
    <row r="563" spans="1:51">
      <c r="A563" s="1" t="str">
        <f t="shared" si="48"/>
        <v>11100</v>
      </c>
      <c r="B563" s="1" t="s">
        <v>3563</v>
      </c>
      <c r="C563" s="255">
        <v>30</v>
      </c>
      <c r="D563" s="255">
        <v>30</v>
      </c>
      <c r="E563" s="256">
        <v>1288</v>
      </c>
      <c r="F563" s="256">
        <v>4288</v>
      </c>
      <c r="G563" s="255">
        <v>3.33</v>
      </c>
      <c r="H563" s="255">
        <v>39.159999999999997</v>
      </c>
      <c r="I563" s="255">
        <v>39.159999999999997</v>
      </c>
      <c r="J563" s="1">
        <v>220</v>
      </c>
      <c r="K563" s="1">
        <v>815</v>
      </c>
      <c r="L563" s="1">
        <v>3.7</v>
      </c>
      <c r="M563" s="1">
        <v>87.63</v>
      </c>
      <c r="N563" s="1">
        <v>87.63</v>
      </c>
      <c r="O563" s="1">
        <v>195</v>
      </c>
      <c r="P563" s="1">
        <v>704</v>
      </c>
      <c r="Q563" s="1">
        <v>3.61</v>
      </c>
      <c r="R563" s="1">
        <v>78.22</v>
      </c>
      <c r="S563" s="1">
        <v>78.22</v>
      </c>
      <c r="T563" s="1">
        <v>200</v>
      </c>
      <c r="U563" s="1">
        <v>646</v>
      </c>
      <c r="V563" s="1">
        <v>3.23</v>
      </c>
      <c r="W563" s="1">
        <v>69.459999999999994</v>
      </c>
      <c r="X563" s="1">
        <v>69.459999999999994</v>
      </c>
      <c r="Y563" s="1">
        <v>241</v>
      </c>
      <c r="Z563" s="1">
        <v>693</v>
      </c>
      <c r="AA563" s="1">
        <v>2.88</v>
      </c>
      <c r="AB563" s="1">
        <v>74.52</v>
      </c>
      <c r="AC563" s="1">
        <v>74.52</v>
      </c>
      <c r="AD563" s="1">
        <v>188</v>
      </c>
      <c r="AE563" s="1">
        <v>633</v>
      </c>
      <c r="AF563" s="1">
        <v>3.37</v>
      </c>
      <c r="AG563" s="1">
        <v>75.36</v>
      </c>
      <c r="AH563" s="1">
        <v>75.36</v>
      </c>
      <c r="AI563" s="1">
        <v>181</v>
      </c>
      <c r="AJ563" s="1">
        <v>610</v>
      </c>
      <c r="AK563" s="1">
        <v>3.37</v>
      </c>
      <c r="AL563" s="1">
        <v>65.59</v>
      </c>
      <c r="AM563" s="1">
        <v>65.59</v>
      </c>
      <c r="AN563" s="1">
        <v>63</v>
      </c>
      <c r="AO563" s="1">
        <v>187</v>
      </c>
      <c r="AP563" s="1">
        <v>2.97</v>
      </c>
      <c r="AQ563" s="1">
        <v>20.78</v>
      </c>
      <c r="AR563" s="1">
        <v>20.78</v>
      </c>
      <c r="AT563" s="262">
        <f t="shared" si="49"/>
        <v>1225</v>
      </c>
      <c r="AU563" s="262">
        <f t="shared" si="49"/>
        <v>4101</v>
      </c>
      <c r="AV563" s="263">
        <f t="shared" si="50"/>
        <v>410100</v>
      </c>
      <c r="AW563" s="263">
        <f t="shared" si="51"/>
        <v>5490</v>
      </c>
      <c r="AX563" s="268">
        <f t="shared" si="52"/>
        <v>74.699453551912569</v>
      </c>
      <c r="AY563" s="264">
        <f t="shared" si="53"/>
        <v>75.13</v>
      </c>
    </row>
    <row r="564" spans="1:51">
      <c r="A564" s="1" t="str">
        <f t="shared" si="48"/>
        <v>11101</v>
      </c>
      <c r="B564" s="1" t="s">
        <v>3564</v>
      </c>
      <c r="C564" s="255">
        <v>54</v>
      </c>
      <c r="D564" s="255">
        <v>54</v>
      </c>
      <c r="E564" s="256">
        <v>1888</v>
      </c>
      <c r="F564" s="256">
        <v>6526</v>
      </c>
      <c r="G564" s="255">
        <v>3.46</v>
      </c>
      <c r="H564" s="255">
        <v>33.11</v>
      </c>
      <c r="I564" s="255">
        <v>33.11</v>
      </c>
      <c r="J564" s="1">
        <v>343</v>
      </c>
      <c r="K564" s="1">
        <v>1147</v>
      </c>
      <c r="L564" s="1">
        <v>3.34</v>
      </c>
      <c r="M564" s="1">
        <v>68.52</v>
      </c>
      <c r="N564" s="1">
        <v>68.52</v>
      </c>
      <c r="O564" s="1">
        <v>262</v>
      </c>
      <c r="P564" s="1">
        <v>949</v>
      </c>
      <c r="Q564" s="1">
        <v>3.62</v>
      </c>
      <c r="R564" s="1">
        <v>58.58</v>
      </c>
      <c r="S564" s="1">
        <v>58.58</v>
      </c>
      <c r="T564" s="1">
        <v>294</v>
      </c>
      <c r="U564" s="1">
        <v>923</v>
      </c>
      <c r="V564" s="1">
        <v>3.14</v>
      </c>
      <c r="W564" s="1">
        <v>55.14</v>
      </c>
      <c r="X564" s="1">
        <v>55.14</v>
      </c>
      <c r="Y564" s="1">
        <v>343</v>
      </c>
      <c r="Z564" s="1">
        <v>1214</v>
      </c>
      <c r="AA564" s="1">
        <v>3.54</v>
      </c>
      <c r="AB564" s="1">
        <v>72.52</v>
      </c>
      <c r="AC564" s="1">
        <v>72.52</v>
      </c>
      <c r="AD564" s="1">
        <v>297</v>
      </c>
      <c r="AE564" s="1">
        <v>1169</v>
      </c>
      <c r="AF564" s="1">
        <v>3.94</v>
      </c>
      <c r="AG564" s="1">
        <v>77.31</v>
      </c>
      <c r="AH564" s="1">
        <v>77.31</v>
      </c>
      <c r="AI564" s="1">
        <v>248</v>
      </c>
      <c r="AJ564" s="1">
        <v>802</v>
      </c>
      <c r="AK564" s="1">
        <v>3.23</v>
      </c>
      <c r="AL564" s="1">
        <v>47.91</v>
      </c>
      <c r="AM564" s="1">
        <v>47.91</v>
      </c>
      <c r="AN564" s="1">
        <v>101</v>
      </c>
      <c r="AO564" s="1">
        <v>322</v>
      </c>
      <c r="AP564" s="1">
        <v>3.19</v>
      </c>
      <c r="AQ564" s="1">
        <v>19.88</v>
      </c>
      <c r="AR564" s="1">
        <v>19.88</v>
      </c>
      <c r="AT564" s="262">
        <f t="shared" si="49"/>
        <v>1787</v>
      </c>
      <c r="AU564" s="262">
        <f t="shared" si="49"/>
        <v>6204</v>
      </c>
      <c r="AV564" s="263">
        <f t="shared" si="50"/>
        <v>620400</v>
      </c>
      <c r="AW564" s="263">
        <f t="shared" si="51"/>
        <v>9882</v>
      </c>
      <c r="AX564" s="268">
        <f t="shared" si="52"/>
        <v>62.780813600485729</v>
      </c>
      <c r="AY564" s="264">
        <f t="shared" si="53"/>
        <v>63.330000000000005</v>
      </c>
    </row>
    <row r="565" spans="1:51">
      <c r="A565" s="1" t="str">
        <f t="shared" si="48"/>
        <v>11102</v>
      </c>
      <c r="B565" s="1" t="s">
        <v>3565</v>
      </c>
      <c r="C565" s="255">
        <v>40</v>
      </c>
      <c r="D565" s="255">
        <v>40</v>
      </c>
      <c r="E565" s="256">
        <v>1016</v>
      </c>
      <c r="F565" s="256">
        <v>3032</v>
      </c>
      <c r="G565" s="255">
        <v>2.98</v>
      </c>
      <c r="H565" s="255">
        <v>20.77</v>
      </c>
      <c r="I565" s="255">
        <v>20.77</v>
      </c>
      <c r="J565" s="1">
        <v>176</v>
      </c>
      <c r="K565" s="1">
        <v>584</v>
      </c>
      <c r="L565" s="1">
        <v>3.32</v>
      </c>
      <c r="M565" s="1">
        <v>47.1</v>
      </c>
      <c r="N565" s="1">
        <v>47.1</v>
      </c>
      <c r="O565" s="1">
        <v>196</v>
      </c>
      <c r="P565" s="1">
        <v>570</v>
      </c>
      <c r="Q565" s="1">
        <v>2.91</v>
      </c>
      <c r="R565" s="1">
        <v>47.5</v>
      </c>
      <c r="S565" s="1">
        <v>47.5</v>
      </c>
      <c r="T565" s="1">
        <v>165</v>
      </c>
      <c r="U565" s="1">
        <v>529</v>
      </c>
      <c r="V565" s="1">
        <v>3.21</v>
      </c>
      <c r="W565" s="1">
        <v>42.66</v>
      </c>
      <c r="X565" s="1">
        <v>42.66</v>
      </c>
      <c r="Y565" s="1">
        <v>196</v>
      </c>
      <c r="Z565" s="1">
        <v>514</v>
      </c>
      <c r="AA565" s="1">
        <v>2.62</v>
      </c>
      <c r="AB565" s="1">
        <v>41.45</v>
      </c>
      <c r="AC565" s="1">
        <v>41.45</v>
      </c>
      <c r="AD565" s="1">
        <v>155</v>
      </c>
      <c r="AE565" s="1">
        <v>433</v>
      </c>
      <c r="AF565" s="1">
        <v>2.79</v>
      </c>
      <c r="AG565" s="1">
        <v>38.659999999999997</v>
      </c>
      <c r="AH565" s="1">
        <v>38.659999999999997</v>
      </c>
      <c r="AI565" s="1">
        <v>126</v>
      </c>
      <c r="AJ565" s="1">
        <v>393</v>
      </c>
      <c r="AK565" s="1">
        <v>3.12</v>
      </c>
      <c r="AL565" s="1">
        <v>31.69</v>
      </c>
      <c r="AM565" s="1">
        <v>31.69</v>
      </c>
      <c r="AN565" s="1">
        <v>2</v>
      </c>
      <c r="AO565" s="1">
        <v>9</v>
      </c>
      <c r="AP565" s="1">
        <v>4.5</v>
      </c>
      <c r="AQ565" s="1">
        <v>0.75</v>
      </c>
      <c r="AR565" s="1">
        <v>0.75</v>
      </c>
      <c r="AT565" s="262">
        <f t="shared" si="49"/>
        <v>1014</v>
      </c>
      <c r="AU565" s="262">
        <f t="shared" si="49"/>
        <v>3023</v>
      </c>
      <c r="AV565" s="263">
        <f t="shared" si="50"/>
        <v>302300</v>
      </c>
      <c r="AW565" s="263">
        <f t="shared" si="51"/>
        <v>7320</v>
      </c>
      <c r="AX565" s="268">
        <f t="shared" si="52"/>
        <v>41.297814207650276</v>
      </c>
      <c r="AY565" s="264">
        <f t="shared" si="53"/>
        <v>41.51</v>
      </c>
    </row>
    <row r="566" spans="1:51">
      <c r="A566" s="1" t="str">
        <f t="shared" si="48"/>
        <v>11103</v>
      </c>
      <c r="B566" s="1" t="s">
        <v>3566</v>
      </c>
      <c r="C566" s="255">
        <v>41</v>
      </c>
      <c r="D566" s="255">
        <v>41</v>
      </c>
      <c r="E566" s="256">
        <v>1119</v>
      </c>
      <c r="F566" s="256">
        <v>2562</v>
      </c>
      <c r="G566" s="255">
        <v>2.29</v>
      </c>
      <c r="H566" s="255">
        <v>17.12</v>
      </c>
      <c r="I566" s="255">
        <v>17.12</v>
      </c>
      <c r="J566" s="1">
        <v>139</v>
      </c>
      <c r="K566" s="1">
        <v>232</v>
      </c>
      <c r="L566" s="1">
        <v>1.67</v>
      </c>
      <c r="M566" s="1">
        <v>18.25</v>
      </c>
      <c r="N566" s="1">
        <v>18.25</v>
      </c>
      <c r="O566" s="1">
        <v>108</v>
      </c>
      <c r="P566" s="1">
        <v>215</v>
      </c>
      <c r="Q566" s="1">
        <v>1.99</v>
      </c>
      <c r="R566" s="1">
        <v>17.48</v>
      </c>
      <c r="S566" s="1">
        <v>17.48</v>
      </c>
      <c r="T566" s="1">
        <v>123</v>
      </c>
      <c r="U566" s="1">
        <v>227</v>
      </c>
      <c r="V566" s="1">
        <v>1.85</v>
      </c>
      <c r="W566" s="1">
        <v>17.86</v>
      </c>
      <c r="X566" s="1">
        <v>17.86</v>
      </c>
      <c r="Y566" s="1">
        <v>217</v>
      </c>
      <c r="Z566" s="1">
        <v>560</v>
      </c>
      <c r="AA566" s="1">
        <v>2.58</v>
      </c>
      <c r="AB566" s="1">
        <v>44.06</v>
      </c>
      <c r="AC566" s="1">
        <v>44.06</v>
      </c>
      <c r="AD566" s="1">
        <v>256</v>
      </c>
      <c r="AE566" s="1">
        <v>694</v>
      </c>
      <c r="AF566" s="1">
        <v>2.71</v>
      </c>
      <c r="AG566" s="1">
        <v>60.45</v>
      </c>
      <c r="AH566" s="1">
        <v>60.45</v>
      </c>
      <c r="AI566" s="1">
        <v>220</v>
      </c>
      <c r="AJ566" s="1">
        <v>531</v>
      </c>
      <c r="AK566" s="1">
        <v>2.41</v>
      </c>
      <c r="AL566" s="1">
        <v>41.78</v>
      </c>
      <c r="AM566" s="1">
        <v>41.78</v>
      </c>
      <c r="AN566" s="1">
        <v>56</v>
      </c>
      <c r="AO566" s="1">
        <v>103</v>
      </c>
      <c r="AP566" s="1">
        <v>1.84</v>
      </c>
      <c r="AQ566" s="1">
        <v>8.3699999999999992</v>
      </c>
      <c r="AR566" s="1">
        <v>8.3699999999999992</v>
      </c>
      <c r="AT566" s="262">
        <f t="shared" si="49"/>
        <v>1063</v>
      </c>
      <c r="AU566" s="262">
        <f t="shared" si="49"/>
        <v>2459</v>
      </c>
      <c r="AV566" s="263">
        <f t="shared" si="50"/>
        <v>245900</v>
      </c>
      <c r="AW566" s="263">
        <f t="shared" si="51"/>
        <v>7503</v>
      </c>
      <c r="AX566" s="268">
        <f t="shared" si="52"/>
        <v>32.773557243769162</v>
      </c>
      <c r="AY566" s="264">
        <f t="shared" si="53"/>
        <v>33.31333333333334</v>
      </c>
    </row>
    <row r="567" spans="1:51">
      <c r="A567" s="1" t="str">
        <f t="shared" si="48"/>
        <v>11450</v>
      </c>
      <c r="B567" s="1" t="s">
        <v>3567</v>
      </c>
      <c r="C567" s="255">
        <v>240</v>
      </c>
      <c r="D567" s="255">
        <v>240</v>
      </c>
      <c r="E567" s="256">
        <v>7135</v>
      </c>
      <c r="F567" s="256">
        <v>37896</v>
      </c>
      <c r="G567" s="255">
        <v>5.31</v>
      </c>
      <c r="H567" s="255">
        <v>43.26</v>
      </c>
      <c r="I567" s="255">
        <v>43.26</v>
      </c>
      <c r="J567" s="1">
        <v>1239</v>
      </c>
      <c r="K567" s="1">
        <v>5063</v>
      </c>
      <c r="L567" s="1">
        <v>4.09</v>
      </c>
      <c r="M567" s="1">
        <v>68.05</v>
      </c>
      <c r="N567" s="1">
        <v>68.05</v>
      </c>
      <c r="O567" s="1">
        <v>1137</v>
      </c>
      <c r="P567" s="1">
        <v>6763</v>
      </c>
      <c r="Q567" s="1">
        <v>5.95</v>
      </c>
      <c r="R567" s="1">
        <v>93.93</v>
      </c>
      <c r="S567" s="1">
        <v>93.93</v>
      </c>
      <c r="T567" s="1">
        <v>1153</v>
      </c>
      <c r="U567" s="1">
        <v>7083</v>
      </c>
      <c r="V567" s="1">
        <v>6.14</v>
      </c>
      <c r="W567" s="1">
        <v>95.2</v>
      </c>
      <c r="X567" s="1">
        <v>95.2</v>
      </c>
      <c r="Y567" s="1">
        <v>1157</v>
      </c>
      <c r="Z567" s="1">
        <v>7392</v>
      </c>
      <c r="AA567" s="1">
        <v>6.39</v>
      </c>
      <c r="AB567" s="1">
        <v>99.35</v>
      </c>
      <c r="AC567" s="1">
        <v>99.35</v>
      </c>
      <c r="AD567" s="1">
        <v>1378</v>
      </c>
      <c r="AE567" s="1">
        <v>7039</v>
      </c>
      <c r="AF567" s="1">
        <v>5.1100000000000003</v>
      </c>
      <c r="AG567" s="1">
        <v>104.75</v>
      </c>
      <c r="AH567" s="1">
        <v>104.75</v>
      </c>
      <c r="AI567" s="1">
        <v>1007</v>
      </c>
      <c r="AJ567" s="1">
        <v>4198</v>
      </c>
      <c r="AK567" s="1">
        <v>4.17</v>
      </c>
      <c r="AL567" s="1">
        <v>56.42</v>
      </c>
      <c r="AM567" s="1">
        <v>56.42</v>
      </c>
      <c r="AN567" s="1">
        <v>64</v>
      </c>
      <c r="AO567" s="1">
        <v>358</v>
      </c>
      <c r="AP567" s="1">
        <v>5.59</v>
      </c>
      <c r="AQ567" s="1">
        <v>4.97</v>
      </c>
      <c r="AR567" s="1">
        <v>4.97</v>
      </c>
      <c r="AT567" s="262">
        <f t="shared" si="49"/>
        <v>7071</v>
      </c>
      <c r="AU567" s="262">
        <f t="shared" si="49"/>
        <v>37538</v>
      </c>
      <c r="AV567" s="263">
        <f t="shared" si="50"/>
        <v>3753800</v>
      </c>
      <c r="AW567" s="263">
        <f t="shared" si="51"/>
        <v>43920</v>
      </c>
      <c r="AX567" s="268">
        <f t="shared" si="52"/>
        <v>85.469034608378877</v>
      </c>
      <c r="AY567" s="264">
        <f t="shared" si="53"/>
        <v>86.283333333333317</v>
      </c>
    </row>
    <row r="568" spans="1:51">
      <c r="A568" s="1" t="str">
        <f t="shared" si="48"/>
        <v>21323</v>
      </c>
      <c r="B568" s="1" t="s">
        <v>3568</v>
      </c>
      <c r="C568" s="255">
        <v>57</v>
      </c>
      <c r="D568" s="255">
        <v>57</v>
      </c>
      <c r="E568" s="256">
        <v>1363</v>
      </c>
      <c r="F568" s="256">
        <v>3725</v>
      </c>
      <c r="G568" s="255">
        <v>2.73</v>
      </c>
      <c r="H568" s="255">
        <v>17.899999999999999</v>
      </c>
      <c r="I568" s="255">
        <v>17.899999999999999</v>
      </c>
      <c r="J568" s="1">
        <v>125</v>
      </c>
      <c r="K568" s="1">
        <v>365</v>
      </c>
      <c r="L568" s="1">
        <v>2.92</v>
      </c>
      <c r="M568" s="1">
        <v>20.66</v>
      </c>
      <c r="N568" s="1">
        <v>20.66</v>
      </c>
      <c r="O568" s="1">
        <v>132</v>
      </c>
      <c r="P568" s="1">
        <v>290</v>
      </c>
      <c r="Q568" s="1">
        <v>2.2000000000000002</v>
      </c>
      <c r="R568" s="1">
        <v>16.96</v>
      </c>
      <c r="S568" s="1">
        <v>16.96</v>
      </c>
      <c r="T568" s="1">
        <v>169</v>
      </c>
      <c r="U568" s="1">
        <v>444</v>
      </c>
      <c r="V568" s="1">
        <v>2.63</v>
      </c>
      <c r="W568" s="1">
        <v>25.13</v>
      </c>
      <c r="X568" s="1">
        <v>25.13</v>
      </c>
      <c r="Y568" s="1">
        <v>311</v>
      </c>
      <c r="Z568" s="1">
        <v>803</v>
      </c>
      <c r="AA568" s="1">
        <v>2.58</v>
      </c>
      <c r="AB568" s="1">
        <v>45.44</v>
      </c>
      <c r="AC568" s="1">
        <v>45.44</v>
      </c>
      <c r="AD568" s="1">
        <v>255</v>
      </c>
      <c r="AE568" s="1">
        <v>792</v>
      </c>
      <c r="AF568" s="1">
        <v>3.11</v>
      </c>
      <c r="AG568" s="1">
        <v>49.62</v>
      </c>
      <c r="AH568" s="1">
        <v>49.62</v>
      </c>
      <c r="AI568" s="1">
        <v>266</v>
      </c>
      <c r="AJ568" s="1">
        <v>729</v>
      </c>
      <c r="AK568" s="1">
        <v>2.74</v>
      </c>
      <c r="AL568" s="1">
        <v>41.26</v>
      </c>
      <c r="AM568" s="1">
        <v>41.26</v>
      </c>
      <c r="AN568" s="1">
        <v>105</v>
      </c>
      <c r="AO568" s="1">
        <v>302</v>
      </c>
      <c r="AP568" s="1">
        <v>2.88</v>
      </c>
      <c r="AQ568" s="1">
        <v>17.66</v>
      </c>
      <c r="AR568" s="1">
        <v>17.66</v>
      </c>
      <c r="AT568" s="262">
        <f t="shared" si="49"/>
        <v>1258</v>
      </c>
      <c r="AU568" s="262">
        <f t="shared" si="49"/>
        <v>3423</v>
      </c>
      <c r="AV568" s="263">
        <f t="shared" si="50"/>
        <v>342300</v>
      </c>
      <c r="AW568" s="263">
        <f t="shared" si="51"/>
        <v>10431</v>
      </c>
      <c r="AX568" s="268">
        <f t="shared" si="52"/>
        <v>32.815645671555941</v>
      </c>
      <c r="AY568" s="264">
        <f t="shared" si="53"/>
        <v>33.178333333333335</v>
      </c>
    </row>
    <row r="569" spans="1:51">
      <c r="A569" s="1" t="str">
        <f t="shared" si="48"/>
        <v>10711</v>
      </c>
      <c r="B569" s="1" t="s">
        <v>3569</v>
      </c>
      <c r="C569" s="255">
        <v>405</v>
      </c>
      <c r="D569" s="255">
        <v>405</v>
      </c>
      <c r="E569" s="256">
        <v>16021</v>
      </c>
      <c r="F569" s="256">
        <v>72303</v>
      </c>
      <c r="G569" s="255">
        <v>4.51</v>
      </c>
      <c r="H569" s="255">
        <v>48.91</v>
      </c>
      <c r="I569" s="255">
        <v>48.91</v>
      </c>
      <c r="J569" s="1">
        <v>2602</v>
      </c>
      <c r="K569" s="1">
        <v>12472</v>
      </c>
      <c r="L569" s="1">
        <v>4.79</v>
      </c>
      <c r="M569" s="1">
        <v>99.34</v>
      </c>
      <c r="N569" s="1">
        <v>99.34</v>
      </c>
      <c r="O569" s="1">
        <v>2491</v>
      </c>
      <c r="P569" s="1">
        <v>11450</v>
      </c>
      <c r="Q569" s="1">
        <v>4.5999999999999996</v>
      </c>
      <c r="R569" s="1">
        <v>94.24</v>
      </c>
      <c r="S569" s="1">
        <v>94.24</v>
      </c>
      <c r="T569" s="1">
        <v>2509</v>
      </c>
      <c r="U569" s="1">
        <v>11313</v>
      </c>
      <c r="V569" s="1">
        <v>4.51</v>
      </c>
      <c r="W569" s="1">
        <v>90.11</v>
      </c>
      <c r="X569" s="1">
        <v>90.11</v>
      </c>
      <c r="Y569" s="1">
        <v>2751</v>
      </c>
      <c r="Z569" s="1">
        <v>11827</v>
      </c>
      <c r="AA569" s="1">
        <v>4.3</v>
      </c>
      <c r="AB569" s="1">
        <v>94.2</v>
      </c>
      <c r="AC569" s="1">
        <v>94.2</v>
      </c>
      <c r="AD569" s="1">
        <v>2525</v>
      </c>
      <c r="AE569" s="1">
        <v>10665</v>
      </c>
      <c r="AF569" s="1">
        <v>4.22</v>
      </c>
      <c r="AG569" s="1">
        <v>94.05</v>
      </c>
      <c r="AH569" s="1">
        <v>94.05</v>
      </c>
      <c r="AI569" s="1">
        <v>2517</v>
      </c>
      <c r="AJ569" s="1">
        <v>11245</v>
      </c>
      <c r="AK569" s="1">
        <v>4.47</v>
      </c>
      <c r="AL569" s="1">
        <v>89.57</v>
      </c>
      <c r="AM569" s="1">
        <v>89.57</v>
      </c>
      <c r="AN569" s="1">
        <v>626</v>
      </c>
      <c r="AO569" s="1">
        <v>3331</v>
      </c>
      <c r="AP569" s="1">
        <v>5.32</v>
      </c>
      <c r="AQ569" s="1">
        <v>27.42</v>
      </c>
      <c r="AR569" s="1">
        <v>27.42</v>
      </c>
      <c r="AT569" s="262">
        <f t="shared" si="49"/>
        <v>15395</v>
      </c>
      <c r="AU569" s="262">
        <f t="shared" si="49"/>
        <v>68972</v>
      </c>
      <c r="AV569" s="263">
        <f t="shared" si="50"/>
        <v>6897200</v>
      </c>
      <c r="AW569" s="263">
        <f t="shared" si="51"/>
        <v>74115</v>
      </c>
      <c r="AX569" s="268">
        <f t="shared" si="52"/>
        <v>93.060783916885924</v>
      </c>
      <c r="AY569" s="264">
        <f t="shared" si="53"/>
        <v>93.584999999999994</v>
      </c>
    </row>
    <row r="570" spans="1:51">
      <c r="A570" s="1" t="str">
        <f t="shared" si="48"/>
        <v>11104</v>
      </c>
      <c r="B570" s="1" t="s">
        <v>3570</v>
      </c>
      <c r="C570" s="255">
        <v>40</v>
      </c>
      <c r="D570" s="255">
        <v>40</v>
      </c>
      <c r="E570" s="256">
        <v>1118</v>
      </c>
      <c r="F570" s="256">
        <v>6501</v>
      </c>
      <c r="G570" s="255">
        <v>5.81</v>
      </c>
      <c r="H570" s="255">
        <v>44.53</v>
      </c>
      <c r="I570" s="255">
        <v>44.53</v>
      </c>
      <c r="J570" s="1">
        <v>199</v>
      </c>
      <c r="K570" s="1">
        <v>561</v>
      </c>
      <c r="L570" s="1">
        <v>2.82</v>
      </c>
      <c r="M570" s="1">
        <v>45.24</v>
      </c>
      <c r="N570" s="1">
        <v>45.24</v>
      </c>
      <c r="O570" s="1">
        <v>155</v>
      </c>
      <c r="P570" s="1">
        <v>445</v>
      </c>
      <c r="Q570" s="1">
        <v>2.87</v>
      </c>
      <c r="R570" s="1">
        <v>37.08</v>
      </c>
      <c r="S570" s="1">
        <v>37.08</v>
      </c>
      <c r="T570" s="1">
        <v>165</v>
      </c>
      <c r="U570" s="1">
        <v>3696</v>
      </c>
      <c r="V570" s="1">
        <v>22.4</v>
      </c>
      <c r="W570" s="1">
        <v>298.06</v>
      </c>
      <c r="X570" s="1">
        <v>298.06</v>
      </c>
      <c r="Y570" s="1">
        <v>175</v>
      </c>
      <c r="Z570" s="1">
        <v>522</v>
      </c>
      <c r="AA570" s="1">
        <v>2.98</v>
      </c>
      <c r="AB570" s="1">
        <v>42.1</v>
      </c>
      <c r="AC570" s="1">
        <v>42.1</v>
      </c>
      <c r="AD570" s="1">
        <v>174</v>
      </c>
      <c r="AE570" s="1">
        <v>506</v>
      </c>
      <c r="AF570" s="1">
        <v>2.91</v>
      </c>
      <c r="AG570" s="1">
        <v>45.18</v>
      </c>
      <c r="AH570" s="1">
        <v>45.18</v>
      </c>
      <c r="AI570" s="1">
        <v>181</v>
      </c>
      <c r="AJ570" s="1">
        <v>552</v>
      </c>
      <c r="AK570" s="1">
        <v>3.05</v>
      </c>
      <c r="AL570" s="1">
        <v>44.52</v>
      </c>
      <c r="AM570" s="1">
        <v>44.52</v>
      </c>
      <c r="AN570" s="1">
        <v>69</v>
      </c>
      <c r="AO570" s="1">
        <v>219</v>
      </c>
      <c r="AP570" s="1">
        <v>3.17</v>
      </c>
      <c r="AQ570" s="1">
        <v>18.25</v>
      </c>
      <c r="AR570" s="1">
        <v>18.25</v>
      </c>
      <c r="AT570" s="262">
        <f t="shared" si="49"/>
        <v>1049</v>
      </c>
      <c r="AU570" s="262">
        <f t="shared" si="49"/>
        <v>6282</v>
      </c>
      <c r="AV570" s="263">
        <f t="shared" si="50"/>
        <v>628200</v>
      </c>
      <c r="AW570" s="263">
        <f t="shared" si="51"/>
        <v>7320</v>
      </c>
      <c r="AX570" s="268">
        <f t="shared" si="52"/>
        <v>85.819672131147541</v>
      </c>
      <c r="AY570" s="264">
        <f t="shared" si="53"/>
        <v>85.363333333333344</v>
      </c>
    </row>
    <row r="571" spans="1:51">
      <c r="A571" s="1" t="str">
        <f t="shared" si="48"/>
        <v>11105</v>
      </c>
      <c r="B571" s="1" t="s">
        <v>3571</v>
      </c>
      <c r="C571" s="255">
        <v>40</v>
      </c>
      <c r="D571" s="255">
        <v>40</v>
      </c>
      <c r="E571" s="256">
        <v>1488</v>
      </c>
      <c r="F571" s="256">
        <v>3986</v>
      </c>
      <c r="G571" s="255">
        <v>2.68</v>
      </c>
      <c r="H571" s="255">
        <v>27.3</v>
      </c>
      <c r="I571" s="255">
        <v>27.3</v>
      </c>
      <c r="J571" s="1">
        <v>249</v>
      </c>
      <c r="K571" s="1">
        <v>664</v>
      </c>
      <c r="L571" s="1">
        <v>2.67</v>
      </c>
      <c r="M571" s="1">
        <v>53.55</v>
      </c>
      <c r="N571" s="1">
        <v>53.55</v>
      </c>
      <c r="O571" s="1">
        <v>187</v>
      </c>
      <c r="P571" s="1">
        <v>433</v>
      </c>
      <c r="Q571" s="1">
        <v>2.3199999999999998</v>
      </c>
      <c r="R571" s="1">
        <v>36.08</v>
      </c>
      <c r="S571" s="1">
        <v>36.08</v>
      </c>
      <c r="T571" s="1">
        <v>229</v>
      </c>
      <c r="U571" s="1">
        <v>562</v>
      </c>
      <c r="V571" s="1">
        <v>2.4500000000000002</v>
      </c>
      <c r="W571" s="1">
        <v>45.32</v>
      </c>
      <c r="X571" s="1">
        <v>45.32</v>
      </c>
      <c r="Y571" s="1">
        <v>287</v>
      </c>
      <c r="Z571" s="1">
        <v>758</v>
      </c>
      <c r="AA571" s="1">
        <v>2.64</v>
      </c>
      <c r="AB571" s="1">
        <v>61.13</v>
      </c>
      <c r="AC571" s="1">
        <v>61.13</v>
      </c>
      <c r="AD571" s="1">
        <v>208</v>
      </c>
      <c r="AE571" s="1">
        <v>621</v>
      </c>
      <c r="AF571" s="1">
        <v>2.99</v>
      </c>
      <c r="AG571" s="1">
        <v>55.45</v>
      </c>
      <c r="AH571" s="1">
        <v>55.45</v>
      </c>
      <c r="AI571" s="1">
        <v>253</v>
      </c>
      <c r="AJ571" s="1">
        <v>762</v>
      </c>
      <c r="AK571" s="1">
        <v>3.01</v>
      </c>
      <c r="AL571" s="1">
        <v>61.45</v>
      </c>
      <c r="AM571" s="1">
        <v>61.45</v>
      </c>
      <c r="AN571" s="1">
        <v>75</v>
      </c>
      <c r="AO571" s="1">
        <v>186</v>
      </c>
      <c r="AP571" s="1">
        <v>2.48</v>
      </c>
      <c r="AQ571" s="1">
        <v>15.5</v>
      </c>
      <c r="AR571" s="1">
        <v>15.5</v>
      </c>
      <c r="AT571" s="262">
        <f t="shared" si="49"/>
        <v>1413</v>
      </c>
      <c r="AU571" s="262">
        <f t="shared" si="49"/>
        <v>3800</v>
      </c>
      <c r="AV571" s="263">
        <f t="shared" si="50"/>
        <v>380000</v>
      </c>
      <c r="AW571" s="263">
        <f t="shared" si="51"/>
        <v>7320</v>
      </c>
      <c r="AX571" s="268">
        <f t="shared" si="52"/>
        <v>51.912568306010932</v>
      </c>
      <c r="AY571" s="264">
        <f t="shared" si="53"/>
        <v>52.163333333333327</v>
      </c>
    </row>
    <row r="572" spans="1:51">
      <c r="A572" s="1" t="str">
        <f t="shared" si="48"/>
        <v>11106</v>
      </c>
      <c r="B572" s="1" t="s">
        <v>3572</v>
      </c>
      <c r="C572" s="255">
        <v>43</v>
      </c>
      <c r="D572" s="255">
        <v>43</v>
      </c>
      <c r="E572" s="256">
        <v>1408</v>
      </c>
      <c r="F572" s="256">
        <v>6711</v>
      </c>
      <c r="G572" s="255">
        <v>4.7699999999999996</v>
      </c>
      <c r="H572" s="255">
        <v>42.76</v>
      </c>
      <c r="I572" s="255">
        <v>42.76</v>
      </c>
      <c r="J572" s="1">
        <v>210</v>
      </c>
      <c r="K572" s="1">
        <v>1154</v>
      </c>
      <c r="L572" s="1">
        <v>5.5</v>
      </c>
      <c r="M572" s="1">
        <v>86.57</v>
      </c>
      <c r="N572" s="1">
        <v>86.57</v>
      </c>
      <c r="O572" s="1">
        <v>212</v>
      </c>
      <c r="P572" s="1">
        <v>1126</v>
      </c>
      <c r="Q572" s="1">
        <v>5.31</v>
      </c>
      <c r="R572" s="1">
        <v>87.29</v>
      </c>
      <c r="S572" s="1">
        <v>87.29</v>
      </c>
      <c r="T572" s="1">
        <v>226</v>
      </c>
      <c r="U572" s="1">
        <v>1182</v>
      </c>
      <c r="V572" s="1">
        <v>5.23</v>
      </c>
      <c r="W572" s="1">
        <v>88.67</v>
      </c>
      <c r="X572" s="1">
        <v>88.67</v>
      </c>
      <c r="Y572" s="1">
        <v>254</v>
      </c>
      <c r="Z572" s="1">
        <v>1367</v>
      </c>
      <c r="AA572" s="1">
        <v>5.38</v>
      </c>
      <c r="AB572" s="1">
        <v>102.55</v>
      </c>
      <c r="AC572" s="1">
        <v>102.55</v>
      </c>
      <c r="AD572" s="1">
        <v>203</v>
      </c>
      <c r="AE572" s="1">
        <v>1022</v>
      </c>
      <c r="AF572" s="1">
        <v>5.03</v>
      </c>
      <c r="AG572" s="1">
        <v>84.88</v>
      </c>
      <c r="AH572" s="1">
        <v>84.88</v>
      </c>
      <c r="AI572" s="1">
        <v>232</v>
      </c>
      <c r="AJ572" s="1">
        <v>678</v>
      </c>
      <c r="AK572" s="1">
        <v>2.92</v>
      </c>
      <c r="AL572" s="1">
        <v>50.86</v>
      </c>
      <c r="AM572" s="1">
        <v>50.86</v>
      </c>
      <c r="AN572" s="1">
        <v>71</v>
      </c>
      <c r="AO572" s="1">
        <v>182</v>
      </c>
      <c r="AP572" s="1">
        <v>2.56</v>
      </c>
      <c r="AQ572" s="1">
        <v>14.11</v>
      </c>
      <c r="AR572" s="1">
        <v>14.11</v>
      </c>
      <c r="AT572" s="262">
        <f t="shared" si="49"/>
        <v>1337</v>
      </c>
      <c r="AU572" s="262">
        <f t="shared" si="49"/>
        <v>6529</v>
      </c>
      <c r="AV572" s="263">
        <f t="shared" si="50"/>
        <v>652900</v>
      </c>
      <c r="AW572" s="263">
        <f t="shared" si="51"/>
        <v>7869</v>
      </c>
      <c r="AX572" s="268">
        <f t="shared" si="52"/>
        <v>82.971152624221631</v>
      </c>
      <c r="AY572" s="264">
        <f t="shared" si="53"/>
        <v>83.470000000000013</v>
      </c>
    </row>
    <row r="573" spans="1:51">
      <c r="A573" s="1" t="str">
        <f t="shared" si="48"/>
        <v>11107</v>
      </c>
      <c r="B573" s="1" t="s">
        <v>3573</v>
      </c>
      <c r="C573" s="255">
        <v>30</v>
      </c>
      <c r="D573" s="255">
        <v>30</v>
      </c>
      <c r="E573" s="256">
        <v>1135</v>
      </c>
      <c r="F573" s="256">
        <v>2609</v>
      </c>
      <c r="G573" s="255">
        <v>2.2999999999999998</v>
      </c>
      <c r="H573" s="255">
        <v>23.83</v>
      </c>
      <c r="I573" s="255">
        <v>23.83</v>
      </c>
      <c r="J573" s="1">
        <v>182</v>
      </c>
      <c r="K573" s="1">
        <v>426</v>
      </c>
      <c r="L573" s="1">
        <v>2.34</v>
      </c>
      <c r="M573" s="1">
        <v>45.81</v>
      </c>
      <c r="N573" s="1">
        <v>45.81</v>
      </c>
      <c r="O573" s="1">
        <v>196</v>
      </c>
      <c r="P573" s="1">
        <v>410</v>
      </c>
      <c r="Q573" s="1">
        <v>2.09</v>
      </c>
      <c r="R573" s="1">
        <v>45.56</v>
      </c>
      <c r="S573" s="1">
        <v>45.56</v>
      </c>
      <c r="T573" s="1">
        <v>187</v>
      </c>
      <c r="U573" s="1">
        <v>434</v>
      </c>
      <c r="V573" s="1">
        <v>2.3199999999999998</v>
      </c>
      <c r="W573" s="1">
        <v>46.67</v>
      </c>
      <c r="X573" s="1">
        <v>46.67</v>
      </c>
      <c r="Y573" s="1">
        <v>201</v>
      </c>
      <c r="Z573" s="1">
        <v>499</v>
      </c>
      <c r="AA573" s="1">
        <v>2.48</v>
      </c>
      <c r="AB573" s="1">
        <v>53.66</v>
      </c>
      <c r="AC573" s="1">
        <v>53.66</v>
      </c>
      <c r="AD573" s="1">
        <v>153</v>
      </c>
      <c r="AE573" s="1">
        <v>325</v>
      </c>
      <c r="AF573" s="1">
        <v>2.12</v>
      </c>
      <c r="AG573" s="1">
        <v>38.69</v>
      </c>
      <c r="AH573" s="1">
        <v>38.69</v>
      </c>
      <c r="AI573" s="1">
        <v>162</v>
      </c>
      <c r="AJ573" s="1">
        <v>399</v>
      </c>
      <c r="AK573" s="1">
        <v>2.46</v>
      </c>
      <c r="AL573" s="1">
        <v>42.9</v>
      </c>
      <c r="AM573" s="1">
        <v>42.9</v>
      </c>
      <c r="AN573" s="1">
        <v>54</v>
      </c>
      <c r="AO573" s="1">
        <v>116</v>
      </c>
      <c r="AP573" s="1">
        <v>2.15</v>
      </c>
      <c r="AQ573" s="1">
        <v>12.89</v>
      </c>
      <c r="AR573" s="1">
        <v>12.89</v>
      </c>
      <c r="AT573" s="262">
        <f t="shared" si="49"/>
        <v>1081</v>
      </c>
      <c r="AU573" s="262">
        <f t="shared" si="49"/>
        <v>2493</v>
      </c>
      <c r="AV573" s="263">
        <f t="shared" si="50"/>
        <v>249300</v>
      </c>
      <c r="AW573" s="263">
        <f t="shared" si="51"/>
        <v>5490</v>
      </c>
      <c r="AX573" s="268">
        <f t="shared" si="52"/>
        <v>45.409836065573771</v>
      </c>
      <c r="AY573" s="264">
        <f t="shared" si="53"/>
        <v>45.548333333333339</v>
      </c>
    </row>
    <row r="574" spans="1:51">
      <c r="A574" s="1" t="str">
        <f t="shared" si="48"/>
        <v>11108</v>
      </c>
      <c r="B574" s="1" t="s">
        <v>3574</v>
      </c>
      <c r="C574" s="255">
        <v>40</v>
      </c>
      <c r="D574" s="255">
        <v>40</v>
      </c>
      <c r="E574" s="256">
        <v>1637</v>
      </c>
      <c r="F574" s="256">
        <v>4631</v>
      </c>
      <c r="G574" s="255">
        <v>2.83</v>
      </c>
      <c r="H574" s="255">
        <v>31.72</v>
      </c>
      <c r="I574" s="255">
        <v>31.72</v>
      </c>
      <c r="J574" s="1">
        <v>302</v>
      </c>
      <c r="K574" s="1">
        <v>854</v>
      </c>
      <c r="L574" s="1">
        <v>2.83</v>
      </c>
      <c r="M574" s="1">
        <v>68.87</v>
      </c>
      <c r="N574" s="1">
        <v>68.87</v>
      </c>
      <c r="O574" s="1">
        <v>297</v>
      </c>
      <c r="P574" s="1">
        <v>796</v>
      </c>
      <c r="Q574" s="1">
        <v>2.68</v>
      </c>
      <c r="R574" s="1">
        <v>66.33</v>
      </c>
      <c r="S574" s="1">
        <v>66.33</v>
      </c>
      <c r="T574" s="1">
        <v>226</v>
      </c>
      <c r="U574" s="1">
        <v>596</v>
      </c>
      <c r="V574" s="1">
        <v>2.64</v>
      </c>
      <c r="W574" s="1">
        <v>48.06</v>
      </c>
      <c r="X574" s="1">
        <v>48.06</v>
      </c>
      <c r="Y574" s="1">
        <v>264</v>
      </c>
      <c r="Z574" s="1">
        <v>695</v>
      </c>
      <c r="AA574" s="1">
        <v>2.63</v>
      </c>
      <c r="AB574" s="1">
        <v>56.05</v>
      </c>
      <c r="AC574" s="1">
        <v>56.05</v>
      </c>
      <c r="AD574" s="1">
        <v>230</v>
      </c>
      <c r="AE574" s="1">
        <v>885</v>
      </c>
      <c r="AF574" s="1">
        <v>3.85</v>
      </c>
      <c r="AG574" s="1">
        <v>79.02</v>
      </c>
      <c r="AH574" s="1">
        <v>79.02</v>
      </c>
      <c r="AI574" s="1">
        <v>215</v>
      </c>
      <c r="AJ574" s="1">
        <v>563</v>
      </c>
      <c r="AK574" s="1">
        <v>2.62</v>
      </c>
      <c r="AL574" s="1">
        <v>45.4</v>
      </c>
      <c r="AM574" s="1">
        <v>45.4</v>
      </c>
      <c r="AN574" s="1">
        <v>103</v>
      </c>
      <c r="AO574" s="1">
        <v>242</v>
      </c>
      <c r="AP574" s="1">
        <v>2.35</v>
      </c>
      <c r="AQ574" s="1">
        <v>20.170000000000002</v>
      </c>
      <c r="AR574" s="1">
        <v>20.170000000000002</v>
      </c>
      <c r="AT574" s="262">
        <f t="shared" si="49"/>
        <v>1534</v>
      </c>
      <c r="AU574" s="262">
        <f t="shared" si="49"/>
        <v>4389</v>
      </c>
      <c r="AV574" s="263">
        <f t="shared" si="50"/>
        <v>438900</v>
      </c>
      <c r="AW574" s="263">
        <f t="shared" si="51"/>
        <v>7320</v>
      </c>
      <c r="AX574" s="268">
        <f t="shared" si="52"/>
        <v>59.959016393442624</v>
      </c>
      <c r="AY574" s="264">
        <f t="shared" si="53"/>
        <v>60.621666666666663</v>
      </c>
    </row>
    <row r="575" spans="1:51">
      <c r="A575" s="1" t="str">
        <f t="shared" si="48"/>
        <v>11109</v>
      </c>
      <c r="B575" s="1" t="s">
        <v>3575</v>
      </c>
      <c r="C575" s="255">
        <v>60</v>
      </c>
      <c r="D575" s="255">
        <v>60</v>
      </c>
      <c r="E575" s="256">
        <v>1340</v>
      </c>
      <c r="F575" s="256">
        <v>3934</v>
      </c>
      <c r="G575" s="255">
        <v>2.94</v>
      </c>
      <c r="H575" s="255">
        <v>17.96</v>
      </c>
      <c r="I575" s="255">
        <v>17.96</v>
      </c>
      <c r="J575" s="1">
        <v>376</v>
      </c>
      <c r="K575" s="1">
        <v>1193</v>
      </c>
      <c r="L575" s="1">
        <v>3.17</v>
      </c>
      <c r="M575" s="1">
        <v>64.14</v>
      </c>
      <c r="N575" s="1">
        <v>64.14</v>
      </c>
      <c r="O575" s="1">
        <v>338</v>
      </c>
      <c r="P575" s="1">
        <v>951</v>
      </c>
      <c r="Q575" s="1">
        <v>2.81</v>
      </c>
      <c r="R575" s="1">
        <v>52.83</v>
      </c>
      <c r="S575" s="1">
        <v>52.83</v>
      </c>
      <c r="T575" s="1">
        <v>7</v>
      </c>
      <c r="U575" s="1">
        <v>25</v>
      </c>
      <c r="V575" s="1">
        <v>3.57</v>
      </c>
      <c r="W575" s="1">
        <v>1.34</v>
      </c>
      <c r="X575" s="1">
        <v>1.34</v>
      </c>
      <c r="Y575" s="1">
        <v>320</v>
      </c>
      <c r="Z575" s="1">
        <v>972</v>
      </c>
      <c r="AA575" s="1">
        <v>3.04</v>
      </c>
      <c r="AB575" s="1">
        <v>52.26</v>
      </c>
      <c r="AC575" s="1">
        <v>52.26</v>
      </c>
      <c r="AD575" s="1">
        <v>292</v>
      </c>
      <c r="AE575" s="1">
        <v>773</v>
      </c>
      <c r="AF575" s="1">
        <v>2.65</v>
      </c>
      <c r="AG575" s="1">
        <v>46.01</v>
      </c>
      <c r="AH575" s="1">
        <v>46.01</v>
      </c>
      <c r="AI575" s="1">
        <v>7</v>
      </c>
      <c r="AJ575" s="1">
        <v>20</v>
      </c>
      <c r="AK575" s="1">
        <v>2.86</v>
      </c>
      <c r="AL575" s="1">
        <v>1.08</v>
      </c>
      <c r="AM575" s="1">
        <v>1.08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T575" s="262">
        <f t="shared" si="49"/>
        <v>1340</v>
      </c>
      <c r="AU575" s="262">
        <f t="shared" si="49"/>
        <v>3934</v>
      </c>
      <c r="AV575" s="263">
        <f t="shared" si="50"/>
        <v>393400</v>
      </c>
      <c r="AW575" s="263">
        <f t="shared" si="51"/>
        <v>10980</v>
      </c>
      <c r="AX575" s="268">
        <f t="shared" si="52"/>
        <v>35.8287795992714</v>
      </c>
      <c r="AY575" s="264">
        <f t="shared" si="53"/>
        <v>36.276666666666664</v>
      </c>
    </row>
    <row r="576" spans="1:51">
      <c r="A576" s="1" t="str">
        <f t="shared" si="48"/>
        <v>11110</v>
      </c>
      <c r="B576" s="1" t="s">
        <v>3576</v>
      </c>
      <c r="C576" s="255">
        <v>88</v>
      </c>
      <c r="D576" s="255">
        <v>88</v>
      </c>
      <c r="E576" s="256">
        <v>3662</v>
      </c>
      <c r="F576" s="256">
        <v>13494</v>
      </c>
      <c r="G576" s="255">
        <v>3.68</v>
      </c>
      <c r="H576" s="255">
        <v>42.01</v>
      </c>
      <c r="I576" s="255">
        <v>42.01</v>
      </c>
      <c r="J576" s="1">
        <v>579</v>
      </c>
      <c r="K576" s="1">
        <v>2104</v>
      </c>
      <c r="L576" s="1">
        <v>3.63</v>
      </c>
      <c r="M576" s="1">
        <v>77.13</v>
      </c>
      <c r="N576" s="1">
        <v>77.13</v>
      </c>
      <c r="O576" s="1">
        <v>530</v>
      </c>
      <c r="P576" s="1">
        <v>1905</v>
      </c>
      <c r="Q576" s="1">
        <v>3.59</v>
      </c>
      <c r="R576" s="1">
        <v>72.16</v>
      </c>
      <c r="S576" s="1">
        <v>72.16</v>
      </c>
      <c r="T576" s="1">
        <v>619</v>
      </c>
      <c r="U576" s="1">
        <v>2429</v>
      </c>
      <c r="V576" s="1">
        <v>3.92</v>
      </c>
      <c r="W576" s="1">
        <v>89.04</v>
      </c>
      <c r="X576" s="1">
        <v>89.04</v>
      </c>
      <c r="Y576" s="1">
        <v>619</v>
      </c>
      <c r="Z576" s="1">
        <v>2349</v>
      </c>
      <c r="AA576" s="1">
        <v>3.79</v>
      </c>
      <c r="AB576" s="1">
        <v>86.11</v>
      </c>
      <c r="AC576" s="1">
        <v>86.11</v>
      </c>
      <c r="AD576" s="1">
        <v>619</v>
      </c>
      <c r="AE576" s="1">
        <v>2238</v>
      </c>
      <c r="AF576" s="1">
        <v>3.62</v>
      </c>
      <c r="AG576" s="1">
        <v>90.83</v>
      </c>
      <c r="AH576" s="1">
        <v>90.83</v>
      </c>
      <c r="AI576" s="1">
        <v>528</v>
      </c>
      <c r="AJ576" s="1">
        <v>1876</v>
      </c>
      <c r="AK576" s="1">
        <v>3.55</v>
      </c>
      <c r="AL576" s="1">
        <v>68.77</v>
      </c>
      <c r="AM576" s="1">
        <v>68.77</v>
      </c>
      <c r="AN576" s="1">
        <v>168</v>
      </c>
      <c r="AO576" s="1">
        <v>593</v>
      </c>
      <c r="AP576" s="1">
        <v>3.53</v>
      </c>
      <c r="AQ576" s="1">
        <v>22.46</v>
      </c>
      <c r="AR576" s="1">
        <v>22.46</v>
      </c>
      <c r="AT576" s="262">
        <f t="shared" si="49"/>
        <v>3494</v>
      </c>
      <c r="AU576" s="262">
        <f t="shared" si="49"/>
        <v>12901</v>
      </c>
      <c r="AV576" s="263">
        <f t="shared" si="50"/>
        <v>1290100</v>
      </c>
      <c r="AW576" s="263">
        <f t="shared" si="51"/>
        <v>16104</v>
      </c>
      <c r="AX576" s="268">
        <f t="shared" si="52"/>
        <v>80.11053154495778</v>
      </c>
      <c r="AY576" s="264">
        <f t="shared" si="53"/>
        <v>80.673333333333332</v>
      </c>
    </row>
    <row r="577" spans="1:51">
      <c r="A577" s="1" t="str">
        <f t="shared" si="48"/>
        <v>11111</v>
      </c>
      <c r="B577" s="1" t="s">
        <v>3577</v>
      </c>
      <c r="C577" s="255">
        <v>36</v>
      </c>
      <c r="D577" s="255">
        <v>36</v>
      </c>
      <c r="E577" s="256">
        <v>1795</v>
      </c>
      <c r="F577" s="256">
        <v>5060</v>
      </c>
      <c r="G577" s="255">
        <v>2.82</v>
      </c>
      <c r="H577" s="255">
        <v>38.51</v>
      </c>
      <c r="I577" s="255">
        <v>38.51</v>
      </c>
      <c r="J577" s="1">
        <v>273</v>
      </c>
      <c r="K577" s="1">
        <v>822</v>
      </c>
      <c r="L577" s="1">
        <v>3.01</v>
      </c>
      <c r="M577" s="1">
        <v>73.66</v>
      </c>
      <c r="N577" s="1">
        <v>73.66</v>
      </c>
      <c r="O577" s="1">
        <v>235</v>
      </c>
      <c r="P577" s="1">
        <v>641</v>
      </c>
      <c r="Q577" s="1">
        <v>2.73</v>
      </c>
      <c r="R577" s="1">
        <v>59.35</v>
      </c>
      <c r="S577" s="1">
        <v>59.35</v>
      </c>
      <c r="T577" s="1">
        <v>264</v>
      </c>
      <c r="U577" s="1">
        <v>792</v>
      </c>
      <c r="V577" s="1">
        <v>3</v>
      </c>
      <c r="W577" s="1">
        <v>70.97</v>
      </c>
      <c r="X577" s="1">
        <v>70.97</v>
      </c>
      <c r="Y577" s="1">
        <v>336</v>
      </c>
      <c r="Z577" s="1">
        <v>891</v>
      </c>
      <c r="AA577" s="1">
        <v>2.65</v>
      </c>
      <c r="AB577" s="1">
        <v>79.84</v>
      </c>
      <c r="AC577" s="1">
        <v>79.84</v>
      </c>
      <c r="AD577" s="1">
        <v>340</v>
      </c>
      <c r="AE577" s="1">
        <v>957</v>
      </c>
      <c r="AF577" s="1">
        <v>2.81</v>
      </c>
      <c r="AG577" s="1">
        <v>94.94</v>
      </c>
      <c r="AH577" s="1">
        <v>94.94</v>
      </c>
      <c r="AI577" s="1">
        <v>298</v>
      </c>
      <c r="AJ577" s="1">
        <v>787</v>
      </c>
      <c r="AK577" s="1">
        <v>2.64</v>
      </c>
      <c r="AL577" s="1">
        <v>70.52</v>
      </c>
      <c r="AM577" s="1">
        <v>70.52</v>
      </c>
      <c r="AN577" s="1">
        <v>49</v>
      </c>
      <c r="AO577" s="1">
        <v>170</v>
      </c>
      <c r="AP577" s="1">
        <v>3.47</v>
      </c>
      <c r="AQ577" s="1">
        <v>15.74</v>
      </c>
      <c r="AR577" s="1">
        <v>15.74</v>
      </c>
      <c r="AT577" s="262">
        <f t="shared" si="49"/>
        <v>1746</v>
      </c>
      <c r="AU577" s="262">
        <f t="shared" si="49"/>
        <v>4890</v>
      </c>
      <c r="AV577" s="263">
        <f t="shared" si="50"/>
        <v>489000</v>
      </c>
      <c r="AW577" s="263">
        <f t="shared" si="51"/>
        <v>6588</v>
      </c>
      <c r="AX577" s="268">
        <f t="shared" si="52"/>
        <v>74.225865209471763</v>
      </c>
      <c r="AY577" s="264">
        <f t="shared" si="53"/>
        <v>74.88</v>
      </c>
    </row>
    <row r="578" spans="1:51">
      <c r="A578" s="1" t="str">
        <f t="shared" si="48"/>
        <v>11112</v>
      </c>
      <c r="B578" s="1" t="s">
        <v>3578</v>
      </c>
      <c r="C578" s="255">
        <v>30</v>
      </c>
      <c r="D578" s="255">
        <v>30</v>
      </c>
      <c r="E578" s="256">
        <v>3055</v>
      </c>
      <c r="F578" s="256">
        <v>6675</v>
      </c>
      <c r="G578" s="255">
        <v>2.1800000000000002</v>
      </c>
      <c r="H578" s="255">
        <v>60.96</v>
      </c>
      <c r="I578" s="255">
        <v>60.96</v>
      </c>
      <c r="J578" s="1">
        <v>343</v>
      </c>
      <c r="K578" s="1">
        <v>837</v>
      </c>
      <c r="L578" s="1">
        <v>2.44</v>
      </c>
      <c r="M578" s="1">
        <v>90</v>
      </c>
      <c r="N578" s="1">
        <v>90</v>
      </c>
      <c r="O578" s="1">
        <v>338</v>
      </c>
      <c r="P578" s="1">
        <v>829</v>
      </c>
      <c r="Q578" s="1">
        <v>2.4500000000000002</v>
      </c>
      <c r="R578" s="1">
        <v>92.11</v>
      </c>
      <c r="S578" s="1">
        <v>92.11</v>
      </c>
      <c r="T578" s="1">
        <v>456</v>
      </c>
      <c r="U578" s="1">
        <v>948</v>
      </c>
      <c r="V578" s="1">
        <v>2.08</v>
      </c>
      <c r="W578" s="1">
        <v>101.94</v>
      </c>
      <c r="X578" s="1">
        <v>101.94</v>
      </c>
      <c r="Y578" s="1">
        <v>536</v>
      </c>
      <c r="Z578" s="1">
        <v>1154</v>
      </c>
      <c r="AA578" s="1">
        <v>2.15</v>
      </c>
      <c r="AB578" s="1">
        <v>124.09</v>
      </c>
      <c r="AC578" s="1">
        <v>124.09</v>
      </c>
      <c r="AD578" s="1">
        <v>504</v>
      </c>
      <c r="AE578" s="1">
        <v>1122</v>
      </c>
      <c r="AF578" s="1">
        <v>2.23</v>
      </c>
      <c r="AG578" s="1">
        <v>133.57</v>
      </c>
      <c r="AH578" s="1">
        <v>133.57</v>
      </c>
      <c r="AI578" s="1">
        <v>633</v>
      </c>
      <c r="AJ578" s="1">
        <v>1312</v>
      </c>
      <c r="AK578" s="1">
        <v>2.0699999999999998</v>
      </c>
      <c r="AL578" s="1">
        <v>141.08000000000001</v>
      </c>
      <c r="AM578" s="1">
        <v>141.08000000000001</v>
      </c>
      <c r="AN578" s="1">
        <v>245</v>
      </c>
      <c r="AO578" s="1">
        <v>473</v>
      </c>
      <c r="AP578" s="1">
        <v>1.93</v>
      </c>
      <c r="AQ578" s="1">
        <v>52.56</v>
      </c>
      <c r="AR578" s="1">
        <v>52.56</v>
      </c>
      <c r="AT578" s="262">
        <f t="shared" si="49"/>
        <v>2810</v>
      </c>
      <c r="AU578" s="262">
        <f t="shared" si="49"/>
        <v>6202</v>
      </c>
      <c r="AV578" s="263">
        <f t="shared" si="50"/>
        <v>620200</v>
      </c>
      <c r="AW578" s="263">
        <f t="shared" si="51"/>
        <v>5490</v>
      </c>
      <c r="AX578" s="268">
        <f t="shared" si="52"/>
        <v>112.96903460837888</v>
      </c>
      <c r="AY578" s="264">
        <f t="shared" si="53"/>
        <v>113.79833333333335</v>
      </c>
    </row>
    <row r="579" spans="1:51">
      <c r="A579" s="1" t="str">
        <f t="shared" si="48"/>
        <v>11451</v>
      </c>
      <c r="B579" s="1" t="s">
        <v>3579</v>
      </c>
      <c r="C579" s="255">
        <v>120</v>
      </c>
      <c r="D579" s="255">
        <v>120</v>
      </c>
      <c r="E579" s="256">
        <v>4646</v>
      </c>
      <c r="F579" s="256">
        <v>14548</v>
      </c>
      <c r="G579" s="255">
        <v>3.13</v>
      </c>
      <c r="H579" s="255">
        <v>33.21</v>
      </c>
      <c r="I579" s="255">
        <v>33.21</v>
      </c>
      <c r="J579" s="1">
        <v>874</v>
      </c>
      <c r="K579" s="1">
        <v>3047</v>
      </c>
      <c r="L579" s="1">
        <v>3.49</v>
      </c>
      <c r="M579" s="1">
        <v>81.91</v>
      </c>
      <c r="N579" s="1">
        <v>81.91</v>
      </c>
      <c r="O579" s="1">
        <v>745</v>
      </c>
      <c r="P579" s="1">
        <v>2167</v>
      </c>
      <c r="Q579" s="1">
        <v>2.91</v>
      </c>
      <c r="R579" s="1">
        <v>60.19</v>
      </c>
      <c r="S579" s="1">
        <v>60.19</v>
      </c>
      <c r="T579" s="1">
        <v>755</v>
      </c>
      <c r="U579" s="1">
        <v>2342</v>
      </c>
      <c r="V579" s="1">
        <v>3.1</v>
      </c>
      <c r="W579" s="1">
        <v>62.96</v>
      </c>
      <c r="X579" s="1">
        <v>62.96</v>
      </c>
      <c r="Y579" s="1">
        <v>743</v>
      </c>
      <c r="Z579" s="1">
        <v>2236</v>
      </c>
      <c r="AA579" s="1">
        <v>3.01</v>
      </c>
      <c r="AB579" s="1">
        <v>60.11</v>
      </c>
      <c r="AC579" s="1">
        <v>60.11</v>
      </c>
      <c r="AD579" s="1">
        <v>760</v>
      </c>
      <c r="AE579" s="1">
        <v>2352</v>
      </c>
      <c r="AF579" s="1">
        <v>3.09</v>
      </c>
      <c r="AG579" s="1">
        <v>70</v>
      </c>
      <c r="AH579" s="1">
        <v>70</v>
      </c>
      <c r="AI579" s="1">
        <v>545</v>
      </c>
      <c r="AJ579" s="1">
        <v>1743</v>
      </c>
      <c r="AK579" s="1">
        <v>3.2</v>
      </c>
      <c r="AL579" s="1">
        <v>46.85</v>
      </c>
      <c r="AM579" s="1">
        <v>46.85</v>
      </c>
      <c r="AN579" s="1">
        <v>224</v>
      </c>
      <c r="AO579" s="1">
        <v>661</v>
      </c>
      <c r="AP579" s="1">
        <v>2.95</v>
      </c>
      <c r="AQ579" s="1">
        <v>18.36</v>
      </c>
      <c r="AR579" s="1">
        <v>18.36</v>
      </c>
      <c r="AT579" s="262">
        <f t="shared" si="49"/>
        <v>4422</v>
      </c>
      <c r="AU579" s="262">
        <f t="shared" si="49"/>
        <v>13887</v>
      </c>
      <c r="AV579" s="263">
        <f t="shared" si="50"/>
        <v>1388700</v>
      </c>
      <c r="AW579" s="263">
        <f t="shared" si="51"/>
        <v>21960</v>
      </c>
      <c r="AX579" s="268">
        <f t="shared" si="52"/>
        <v>63.23770491803279</v>
      </c>
      <c r="AY579" s="264">
        <f t="shared" si="53"/>
        <v>63.670000000000009</v>
      </c>
    </row>
    <row r="580" spans="1:51">
      <c r="A580" s="1" t="str">
        <f t="shared" si="48"/>
        <v>40840</v>
      </c>
      <c r="B580" s="1" t="s">
        <v>3580</v>
      </c>
      <c r="C580" s="255">
        <v>25</v>
      </c>
      <c r="D580" s="255">
        <v>25</v>
      </c>
      <c r="E580" s="256">
        <v>602</v>
      </c>
      <c r="F580" s="256">
        <v>1835</v>
      </c>
      <c r="G580" s="255">
        <v>3.05</v>
      </c>
      <c r="H580" s="255">
        <v>20.11</v>
      </c>
      <c r="I580" s="255">
        <v>20.11</v>
      </c>
      <c r="J580" s="1">
        <v>91</v>
      </c>
      <c r="K580" s="1">
        <v>389</v>
      </c>
      <c r="L580" s="1">
        <v>4.2699999999999996</v>
      </c>
      <c r="M580" s="1">
        <v>50.19</v>
      </c>
      <c r="N580" s="1">
        <v>50.19</v>
      </c>
      <c r="O580" s="1">
        <v>83</v>
      </c>
      <c r="P580" s="1">
        <v>231</v>
      </c>
      <c r="Q580" s="1">
        <v>2.78</v>
      </c>
      <c r="R580" s="1">
        <v>30.8</v>
      </c>
      <c r="S580" s="1">
        <v>30.8</v>
      </c>
      <c r="T580" s="1">
        <v>101</v>
      </c>
      <c r="U580" s="1">
        <v>293</v>
      </c>
      <c r="V580" s="1">
        <v>2.9</v>
      </c>
      <c r="W580" s="1">
        <v>37.81</v>
      </c>
      <c r="X580" s="1">
        <v>37.81</v>
      </c>
      <c r="Y580" s="1">
        <v>106</v>
      </c>
      <c r="Z580" s="1">
        <v>338</v>
      </c>
      <c r="AA580" s="1">
        <v>3.19</v>
      </c>
      <c r="AB580" s="1">
        <v>43.61</v>
      </c>
      <c r="AC580" s="1">
        <v>43.61</v>
      </c>
      <c r="AD580" s="1">
        <v>97</v>
      </c>
      <c r="AE580" s="1">
        <v>276</v>
      </c>
      <c r="AF580" s="1">
        <v>2.85</v>
      </c>
      <c r="AG580" s="1">
        <v>39.43</v>
      </c>
      <c r="AH580" s="1">
        <v>39.43</v>
      </c>
      <c r="AI580" s="1">
        <v>109</v>
      </c>
      <c r="AJ580" s="1">
        <v>264</v>
      </c>
      <c r="AK580" s="1">
        <v>2.42</v>
      </c>
      <c r="AL580" s="1">
        <v>34.06</v>
      </c>
      <c r="AM580" s="1">
        <v>34.06</v>
      </c>
      <c r="AN580" s="1">
        <v>15</v>
      </c>
      <c r="AO580" s="1">
        <v>44</v>
      </c>
      <c r="AP580" s="1">
        <v>2.93</v>
      </c>
      <c r="AQ580" s="1">
        <v>5.87</v>
      </c>
      <c r="AR580" s="1">
        <v>5.87</v>
      </c>
      <c r="AT580" s="262">
        <f t="shared" si="49"/>
        <v>587</v>
      </c>
      <c r="AU580" s="262">
        <f t="shared" si="49"/>
        <v>1791</v>
      </c>
      <c r="AV580" s="263">
        <f t="shared" si="50"/>
        <v>179100</v>
      </c>
      <c r="AW580" s="263">
        <f t="shared" si="51"/>
        <v>4575</v>
      </c>
      <c r="AX580" s="268">
        <f t="shared" si="52"/>
        <v>39.147540983606561</v>
      </c>
      <c r="AY580" s="264">
        <f t="shared" si="53"/>
        <v>39.31666666666667</v>
      </c>
    </row>
    <row r="581" spans="1:51">
      <c r="A581" s="1" t="str">
        <f t="shared" ref="A581:A644" si="54">LEFT(B581,5)</f>
        <v>10666</v>
      </c>
      <c r="B581" s="1" t="s">
        <v>3581</v>
      </c>
      <c r="C581" s="255">
        <v>1277</v>
      </c>
      <c r="D581" s="255">
        <v>1277</v>
      </c>
      <c r="E581" s="256">
        <v>37014</v>
      </c>
      <c r="F581" s="256">
        <v>190227</v>
      </c>
      <c r="G581" s="255">
        <v>5.14</v>
      </c>
      <c r="H581" s="255">
        <v>40.81</v>
      </c>
      <c r="I581" s="255">
        <v>40.81</v>
      </c>
      <c r="J581" s="1">
        <v>9497</v>
      </c>
      <c r="K581" s="1">
        <v>48379</v>
      </c>
      <c r="L581" s="1">
        <v>5.09</v>
      </c>
      <c r="M581" s="1">
        <v>122.21</v>
      </c>
      <c r="N581" s="1">
        <v>122.21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9438</v>
      </c>
      <c r="U581" s="1">
        <v>50459</v>
      </c>
      <c r="V581" s="1">
        <v>5.35</v>
      </c>
      <c r="W581" s="1">
        <v>127.46</v>
      </c>
      <c r="X581" s="1">
        <v>127.46</v>
      </c>
      <c r="Y581" s="1">
        <v>9561</v>
      </c>
      <c r="Z581" s="1">
        <v>47438</v>
      </c>
      <c r="AA581" s="1">
        <v>4.96</v>
      </c>
      <c r="AB581" s="1">
        <v>119.83</v>
      </c>
      <c r="AC581" s="1">
        <v>119.83</v>
      </c>
      <c r="AD581" s="1">
        <v>8518</v>
      </c>
      <c r="AE581" s="1">
        <v>43951</v>
      </c>
      <c r="AF581" s="1">
        <v>5.16</v>
      </c>
      <c r="AG581" s="1">
        <v>122.92</v>
      </c>
      <c r="AH581" s="1">
        <v>122.92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T581" s="262">
        <f t="shared" ref="AT581:AU644" si="55">SUM(J581,O581,T581,Y581,AD581,AI581)</f>
        <v>37014</v>
      </c>
      <c r="AU581" s="262">
        <f t="shared" si="55"/>
        <v>190227</v>
      </c>
      <c r="AV581" s="263">
        <f t="shared" ref="AV581:AV644" si="56">SUM(AU581*100)</f>
        <v>19022700</v>
      </c>
      <c r="AW581" s="263">
        <f t="shared" ref="AW581:AW644" si="57">SUM($D581*$AV$2)</f>
        <v>233691</v>
      </c>
      <c r="AX581" s="268">
        <f t="shared" ref="AX581:AX644" si="58">SUM(AV581/AW581)</f>
        <v>81.401080914540998</v>
      </c>
      <c r="AY581" s="264">
        <f t="shared" ref="AY581:AY644" si="59">AVERAGE(N581,S581,X581,AC581,AH581,AM581)</f>
        <v>82.070000000000007</v>
      </c>
    </row>
    <row r="582" spans="1:51">
      <c r="A582" s="1" t="str">
        <f t="shared" si="54"/>
        <v>10871</v>
      </c>
      <c r="B582" s="1" t="s">
        <v>3582</v>
      </c>
      <c r="C582" s="255">
        <v>120</v>
      </c>
      <c r="D582" s="255">
        <v>120</v>
      </c>
      <c r="E582" s="256">
        <v>5809</v>
      </c>
      <c r="F582" s="256">
        <v>20145</v>
      </c>
      <c r="G582" s="255">
        <v>3.47</v>
      </c>
      <c r="H582" s="255">
        <v>45.99</v>
      </c>
      <c r="I582" s="255">
        <v>45.99</v>
      </c>
      <c r="J582" s="1">
        <v>1028</v>
      </c>
      <c r="K582" s="1">
        <v>3379</v>
      </c>
      <c r="L582" s="1">
        <v>3.29</v>
      </c>
      <c r="M582" s="1">
        <v>90.83</v>
      </c>
      <c r="N582" s="1">
        <v>90.83</v>
      </c>
      <c r="O582" s="1">
        <v>982</v>
      </c>
      <c r="P582" s="1">
        <v>3384</v>
      </c>
      <c r="Q582" s="1">
        <v>3.45</v>
      </c>
      <c r="R582" s="1">
        <v>94</v>
      </c>
      <c r="S582" s="1">
        <v>94</v>
      </c>
      <c r="T582" s="1">
        <v>856</v>
      </c>
      <c r="U582" s="1">
        <v>3050</v>
      </c>
      <c r="V582" s="1">
        <v>3.56</v>
      </c>
      <c r="W582" s="1">
        <v>81.99</v>
      </c>
      <c r="X582" s="1">
        <v>81.99</v>
      </c>
      <c r="Y582" s="1">
        <v>1023</v>
      </c>
      <c r="Z582" s="1">
        <v>3607</v>
      </c>
      <c r="AA582" s="1">
        <v>3.53</v>
      </c>
      <c r="AB582" s="1">
        <v>96.96</v>
      </c>
      <c r="AC582" s="1">
        <v>96.96</v>
      </c>
      <c r="AD582" s="1">
        <v>843</v>
      </c>
      <c r="AE582" s="1">
        <v>2991</v>
      </c>
      <c r="AF582" s="1">
        <v>3.55</v>
      </c>
      <c r="AG582" s="1">
        <v>89.02</v>
      </c>
      <c r="AH582" s="1">
        <v>89.02</v>
      </c>
      <c r="AI582" s="1">
        <v>776</v>
      </c>
      <c r="AJ582" s="1">
        <v>2616</v>
      </c>
      <c r="AK582" s="1">
        <v>3.37</v>
      </c>
      <c r="AL582" s="1">
        <v>70.319999999999993</v>
      </c>
      <c r="AM582" s="1">
        <v>70.319999999999993</v>
      </c>
      <c r="AN582" s="1">
        <v>301</v>
      </c>
      <c r="AO582" s="1">
        <v>1118</v>
      </c>
      <c r="AP582" s="1">
        <v>3.71</v>
      </c>
      <c r="AQ582" s="1">
        <v>31.06</v>
      </c>
      <c r="AR582" s="1">
        <v>31.06</v>
      </c>
      <c r="AT582" s="262">
        <f t="shared" si="55"/>
        <v>5508</v>
      </c>
      <c r="AU582" s="262">
        <f t="shared" si="55"/>
        <v>19027</v>
      </c>
      <c r="AV582" s="263">
        <f t="shared" si="56"/>
        <v>1902700</v>
      </c>
      <c r="AW582" s="263">
        <f t="shared" si="57"/>
        <v>21960</v>
      </c>
      <c r="AX582" s="268">
        <f t="shared" si="58"/>
        <v>86.643897996357012</v>
      </c>
      <c r="AY582" s="264">
        <f t="shared" si="59"/>
        <v>87.186666666666653</v>
      </c>
    </row>
    <row r="583" spans="1:51">
      <c r="A583" s="1" t="str">
        <f t="shared" si="54"/>
        <v>10872</v>
      </c>
      <c r="B583" s="1" t="s">
        <v>3583</v>
      </c>
      <c r="C583" s="255">
        <v>55</v>
      </c>
      <c r="D583" s="255">
        <v>55</v>
      </c>
      <c r="E583" s="256">
        <v>2708</v>
      </c>
      <c r="F583" s="256">
        <v>9077</v>
      </c>
      <c r="G583" s="255">
        <v>3.35</v>
      </c>
      <c r="H583" s="255">
        <v>45.22</v>
      </c>
      <c r="I583" s="255">
        <v>45.22</v>
      </c>
      <c r="J583" s="1">
        <v>493</v>
      </c>
      <c r="K583" s="1">
        <v>1572</v>
      </c>
      <c r="L583" s="1">
        <v>3.19</v>
      </c>
      <c r="M583" s="1">
        <v>92.2</v>
      </c>
      <c r="N583" s="1">
        <v>92.2</v>
      </c>
      <c r="O583" s="1">
        <v>487</v>
      </c>
      <c r="P583" s="1">
        <v>1645</v>
      </c>
      <c r="Q583" s="1">
        <v>3.38</v>
      </c>
      <c r="R583" s="1">
        <v>99.7</v>
      </c>
      <c r="S583" s="1">
        <v>99.7</v>
      </c>
      <c r="T583" s="1">
        <v>382</v>
      </c>
      <c r="U583" s="1">
        <v>1273</v>
      </c>
      <c r="V583" s="1">
        <v>3.33</v>
      </c>
      <c r="W583" s="1">
        <v>74.66</v>
      </c>
      <c r="X583" s="1">
        <v>74.66</v>
      </c>
      <c r="Y583" s="1">
        <v>421</v>
      </c>
      <c r="Z583" s="1">
        <v>1445</v>
      </c>
      <c r="AA583" s="1">
        <v>3.43</v>
      </c>
      <c r="AB583" s="1">
        <v>84.75</v>
      </c>
      <c r="AC583" s="1">
        <v>84.75</v>
      </c>
      <c r="AD583" s="1">
        <v>365</v>
      </c>
      <c r="AE583" s="1">
        <v>1267</v>
      </c>
      <c r="AF583" s="1">
        <v>3.47</v>
      </c>
      <c r="AG583" s="1">
        <v>82.27</v>
      </c>
      <c r="AH583" s="1">
        <v>82.27</v>
      </c>
      <c r="AI583" s="1">
        <v>380</v>
      </c>
      <c r="AJ583" s="1">
        <v>1243</v>
      </c>
      <c r="AK583" s="1">
        <v>3.27</v>
      </c>
      <c r="AL583" s="1">
        <v>72.900000000000006</v>
      </c>
      <c r="AM583" s="1">
        <v>72.900000000000006</v>
      </c>
      <c r="AN583" s="1">
        <v>180</v>
      </c>
      <c r="AO583" s="1">
        <v>632</v>
      </c>
      <c r="AP583" s="1">
        <v>3.51</v>
      </c>
      <c r="AQ583" s="1">
        <v>38.299999999999997</v>
      </c>
      <c r="AR583" s="1">
        <v>38.299999999999997</v>
      </c>
      <c r="AT583" s="262">
        <f t="shared" si="55"/>
        <v>2528</v>
      </c>
      <c r="AU583" s="262">
        <f t="shared" si="55"/>
        <v>8445</v>
      </c>
      <c r="AV583" s="263">
        <f t="shared" si="56"/>
        <v>844500</v>
      </c>
      <c r="AW583" s="263">
        <f t="shared" si="57"/>
        <v>10065</v>
      </c>
      <c r="AX583" s="268">
        <f t="shared" si="58"/>
        <v>83.904619970193735</v>
      </c>
      <c r="AY583" s="264">
        <f t="shared" si="59"/>
        <v>84.413333333333341</v>
      </c>
    </row>
    <row r="584" spans="1:51">
      <c r="A584" s="1" t="str">
        <f t="shared" si="54"/>
        <v>10873</v>
      </c>
      <c r="B584" s="1" t="s">
        <v>3584</v>
      </c>
      <c r="C584" s="255">
        <v>60</v>
      </c>
      <c r="D584" s="255">
        <v>60</v>
      </c>
      <c r="E584" s="256">
        <v>1288</v>
      </c>
      <c r="F584" s="256">
        <v>4512</v>
      </c>
      <c r="G584" s="255">
        <v>3.5</v>
      </c>
      <c r="H584" s="255">
        <v>20.6</v>
      </c>
      <c r="I584" s="255">
        <v>20.6</v>
      </c>
      <c r="J584" s="1">
        <v>255</v>
      </c>
      <c r="K584" s="1">
        <v>786</v>
      </c>
      <c r="L584" s="1">
        <v>3.08</v>
      </c>
      <c r="M584" s="1">
        <v>42.26</v>
      </c>
      <c r="N584" s="1">
        <v>42.26</v>
      </c>
      <c r="O584" s="1">
        <v>227</v>
      </c>
      <c r="P584" s="1">
        <v>813</v>
      </c>
      <c r="Q584" s="1">
        <v>3.58</v>
      </c>
      <c r="R584" s="1">
        <v>45.17</v>
      </c>
      <c r="S584" s="1">
        <v>45.17</v>
      </c>
      <c r="T584" s="1">
        <v>226</v>
      </c>
      <c r="U584" s="1">
        <v>765</v>
      </c>
      <c r="V584" s="1">
        <v>3.38</v>
      </c>
      <c r="W584" s="1">
        <v>41.13</v>
      </c>
      <c r="X584" s="1">
        <v>41.13</v>
      </c>
      <c r="Y584" s="1">
        <v>216</v>
      </c>
      <c r="Z584" s="1">
        <v>756</v>
      </c>
      <c r="AA584" s="1">
        <v>3.5</v>
      </c>
      <c r="AB584" s="1">
        <v>40.65</v>
      </c>
      <c r="AC584" s="1">
        <v>40.65</v>
      </c>
      <c r="AD584" s="1">
        <v>186</v>
      </c>
      <c r="AE584" s="1">
        <v>675</v>
      </c>
      <c r="AF584" s="1">
        <v>3.63</v>
      </c>
      <c r="AG584" s="1">
        <v>40.18</v>
      </c>
      <c r="AH584" s="1">
        <v>40.18</v>
      </c>
      <c r="AI584" s="1">
        <v>178</v>
      </c>
      <c r="AJ584" s="1">
        <v>717</v>
      </c>
      <c r="AK584" s="1">
        <v>4.03</v>
      </c>
      <c r="AL584" s="1">
        <v>38.549999999999997</v>
      </c>
      <c r="AM584" s="1">
        <v>38.549999999999997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T584" s="262">
        <f t="shared" si="55"/>
        <v>1288</v>
      </c>
      <c r="AU584" s="262">
        <f t="shared" si="55"/>
        <v>4512</v>
      </c>
      <c r="AV584" s="263">
        <f t="shared" si="56"/>
        <v>451200</v>
      </c>
      <c r="AW584" s="263">
        <f t="shared" si="57"/>
        <v>10980</v>
      </c>
      <c r="AX584" s="268">
        <f t="shared" si="58"/>
        <v>41.092896174863391</v>
      </c>
      <c r="AY584" s="264">
        <f t="shared" si="59"/>
        <v>41.323333333333331</v>
      </c>
    </row>
    <row r="585" spans="1:51">
      <c r="A585" s="1" t="str">
        <f t="shared" si="54"/>
        <v>10874</v>
      </c>
      <c r="B585" s="1" t="s">
        <v>3585</v>
      </c>
      <c r="C585" s="255">
        <v>35</v>
      </c>
      <c r="D585" s="255">
        <v>35</v>
      </c>
      <c r="E585" s="256">
        <v>1322</v>
      </c>
      <c r="F585" s="256">
        <v>4066</v>
      </c>
      <c r="G585" s="255">
        <v>3.08</v>
      </c>
      <c r="H585" s="255">
        <v>31.83</v>
      </c>
      <c r="I585" s="255">
        <v>31.83</v>
      </c>
      <c r="J585" s="1">
        <v>203</v>
      </c>
      <c r="K585" s="1">
        <v>604</v>
      </c>
      <c r="L585" s="1">
        <v>2.98</v>
      </c>
      <c r="M585" s="1">
        <v>55.67</v>
      </c>
      <c r="N585" s="1">
        <v>55.67</v>
      </c>
      <c r="O585" s="1">
        <v>229</v>
      </c>
      <c r="P585" s="1">
        <v>617</v>
      </c>
      <c r="Q585" s="1">
        <v>2.69</v>
      </c>
      <c r="R585" s="1">
        <v>58.76</v>
      </c>
      <c r="S585" s="1">
        <v>58.76</v>
      </c>
      <c r="T585" s="1">
        <v>187</v>
      </c>
      <c r="U585" s="1">
        <v>646</v>
      </c>
      <c r="V585" s="1">
        <v>3.45</v>
      </c>
      <c r="W585" s="1">
        <v>59.54</v>
      </c>
      <c r="X585" s="1">
        <v>59.54</v>
      </c>
      <c r="Y585" s="1">
        <v>223</v>
      </c>
      <c r="Z585" s="1">
        <v>662</v>
      </c>
      <c r="AA585" s="1">
        <v>2.97</v>
      </c>
      <c r="AB585" s="1">
        <v>61.01</v>
      </c>
      <c r="AC585" s="1">
        <v>61.01</v>
      </c>
      <c r="AD585" s="1">
        <v>209</v>
      </c>
      <c r="AE585" s="1">
        <v>614</v>
      </c>
      <c r="AF585" s="1">
        <v>2.94</v>
      </c>
      <c r="AG585" s="1">
        <v>62.65</v>
      </c>
      <c r="AH585" s="1">
        <v>62.65</v>
      </c>
      <c r="AI585" s="1">
        <v>197</v>
      </c>
      <c r="AJ585" s="1">
        <v>659</v>
      </c>
      <c r="AK585" s="1">
        <v>3.35</v>
      </c>
      <c r="AL585" s="1">
        <v>60.74</v>
      </c>
      <c r="AM585" s="1">
        <v>60.74</v>
      </c>
      <c r="AN585" s="1">
        <v>74</v>
      </c>
      <c r="AO585" s="1">
        <v>264</v>
      </c>
      <c r="AP585" s="1">
        <v>3.57</v>
      </c>
      <c r="AQ585" s="1">
        <v>25.14</v>
      </c>
      <c r="AR585" s="1">
        <v>25.14</v>
      </c>
      <c r="AT585" s="262">
        <f t="shared" si="55"/>
        <v>1248</v>
      </c>
      <c r="AU585" s="262">
        <f t="shared" si="55"/>
        <v>3802</v>
      </c>
      <c r="AV585" s="263">
        <f t="shared" si="56"/>
        <v>380200</v>
      </c>
      <c r="AW585" s="263">
        <f t="shared" si="57"/>
        <v>6405</v>
      </c>
      <c r="AX585" s="268">
        <f t="shared" si="58"/>
        <v>59.359875097580016</v>
      </c>
      <c r="AY585" s="264">
        <f t="shared" si="59"/>
        <v>59.728333333333332</v>
      </c>
    </row>
    <row r="586" spans="1:51">
      <c r="A586" s="1" t="str">
        <f t="shared" si="54"/>
        <v>10875</v>
      </c>
      <c r="B586" s="1" t="s">
        <v>3586</v>
      </c>
      <c r="C586" s="255">
        <v>73</v>
      </c>
      <c r="D586" s="255">
        <v>73</v>
      </c>
      <c r="E586" s="256">
        <v>3164</v>
      </c>
      <c r="F586" s="256">
        <v>13111</v>
      </c>
      <c r="G586" s="255">
        <v>4.1399999999999997</v>
      </c>
      <c r="H586" s="255">
        <v>49.21</v>
      </c>
      <c r="I586" s="255">
        <v>49.21</v>
      </c>
      <c r="J586" s="1">
        <v>531</v>
      </c>
      <c r="K586" s="1">
        <v>1783</v>
      </c>
      <c r="L586" s="1">
        <v>3.36</v>
      </c>
      <c r="M586" s="1">
        <v>78.790000000000006</v>
      </c>
      <c r="N586" s="1">
        <v>78.790000000000006</v>
      </c>
      <c r="O586" s="1">
        <v>568</v>
      </c>
      <c r="P586" s="1">
        <v>3824</v>
      </c>
      <c r="Q586" s="1">
        <v>6.73</v>
      </c>
      <c r="R586" s="1">
        <v>174.61</v>
      </c>
      <c r="S586" s="1">
        <v>174.61</v>
      </c>
      <c r="T586" s="1">
        <v>503</v>
      </c>
      <c r="U586" s="1">
        <v>1823</v>
      </c>
      <c r="V586" s="1">
        <v>3.62</v>
      </c>
      <c r="W586" s="1">
        <v>80.56</v>
      </c>
      <c r="X586" s="1">
        <v>80.56</v>
      </c>
      <c r="Y586" s="1">
        <v>559</v>
      </c>
      <c r="Z586" s="1">
        <v>1805</v>
      </c>
      <c r="AA586" s="1">
        <v>3.23</v>
      </c>
      <c r="AB586" s="1">
        <v>79.760000000000005</v>
      </c>
      <c r="AC586" s="1">
        <v>79.760000000000005</v>
      </c>
      <c r="AD586" s="1">
        <v>454</v>
      </c>
      <c r="AE586" s="1">
        <v>1603</v>
      </c>
      <c r="AF586" s="1">
        <v>3.53</v>
      </c>
      <c r="AG586" s="1">
        <v>78.42</v>
      </c>
      <c r="AH586" s="1">
        <v>78.42</v>
      </c>
      <c r="AI586" s="1">
        <v>466</v>
      </c>
      <c r="AJ586" s="1">
        <v>1953</v>
      </c>
      <c r="AK586" s="1">
        <v>4.1900000000000004</v>
      </c>
      <c r="AL586" s="1">
        <v>86.3</v>
      </c>
      <c r="AM586" s="1">
        <v>86.3</v>
      </c>
      <c r="AN586" s="1">
        <v>83</v>
      </c>
      <c r="AO586" s="1">
        <v>320</v>
      </c>
      <c r="AP586" s="1">
        <v>3.86</v>
      </c>
      <c r="AQ586" s="1">
        <v>14.61</v>
      </c>
      <c r="AR586" s="1">
        <v>14.61</v>
      </c>
      <c r="AT586" s="262">
        <f t="shared" si="55"/>
        <v>3081</v>
      </c>
      <c r="AU586" s="262">
        <f t="shared" si="55"/>
        <v>12791</v>
      </c>
      <c r="AV586" s="263">
        <f t="shared" si="56"/>
        <v>1279100</v>
      </c>
      <c r="AW586" s="263">
        <f t="shared" si="57"/>
        <v>13359</v>
      </c>
      <c r="AX586" s="268">
        <f t="shared" si="58"/>
        <v>95.748184744367094</v>
      </c>
      <c r="AY586" s="264">
        <f t="shared" si="59"/>
        <v>96.40666666666668</v>
      </c>
    </row>
    <row r="587" spans="1:51">
      <c r="A587" s="1" t="str">
        <f t="shared" si="54"/>
        <v>10876</v>
      </c>
      <c r="B587" s="1" t="s">
        <v>3587</v>
      </c>
      <c r="C587" s="255">
        <v>91</v>
      </c>
      <c r="D587" s="255">
        <v>91</v>
      </c>
      <c r="E587" s="256">
        <v>4272</v>
      </c>
      <c r="F587" s="256">
        <v>14478</v>
      </c>
      <c r="G587" s="255">
        <v>3.39</v>
      </c>
      <c r="H587" s="255">
        <v>43.59</v>
      </c>
      <c r="I587" s="255">
        <v>43.59</v>
      </c>
      <c r="J587" s="1">
        <v>734</v>
      </c>
      <c r="K587" s="1">
        <v>2518</v>
      </c>
      <c r="L587" s="1">
        <v>3.43</v>
      </c>
      <c r="M587" s="1">
        <v>89.26</v>
      </c>
      <c r="N587" s="1">
        <v>89.26</v>
      </c>
      <c r="O587" s="1">
        <v>693</v>
      </c>
      <c r="P587" s="1">
        <v>2595</v>
      </c>
      <c r="Q587" s="1">
        <v>3.74</v>
      </c>
      <c r="R587" s="1">
        <v>95.05</v>
      </c>
      <c r="S587" s="1">
        <v>95.05</v>
      </c>
      <c r="T587" s="1">
        <v>662</v>
      </c>
      <c r="U587" s="1">
        <v>2255</v>
      </c>
      <c r="V587" s="1">
        <v>3.41</v>
      </c>
      <c r="W587" s="1">
        <v>79.94</v>
      </c>
      <c r="X587" s="1">
        <v>79.94</v>
      </c>
      <c r="Y587" s="1">
        <v>784</v>
      </c>
      <c r="Z587" s="1">
        <v>2547</v>
      </c>
      <c r="AA587" s="1">
        <v>3.25</v>
      </c>
      <c r="AB587" s="1">
        <v>90.29</v>
      </c>
      <c r="AC587" s="1">
        <v>90.29</v>
      </c>
      <c r="AD587" s="1">
        <v>609</v>
      </c>
      <c r="AE587" s="1">
        <v>2029</v>
      </c>
      <c r="AF587" s="1">
        <v>3.33</v>
      </c>
      <c r="AG587" s="1">
        <v>79.63</v>
      </c>
      <c r="AH587" s="1">
        <v>79.63</v>
      </c>
      <c r="AI587" s="1">
        <v>653</v>
      </c>
      <c r="AJ587" s="1">
        <v>2103</v>
      </c>
      <c r="AK587" s="1">
        <v>3.22</v>
      </c>
      <c r="AL587" s="1">
        <v>74.55</v>
      </c>
      <c r="AM587" s="1">
        <v>74.55</v>
      </c>
      <c r="AN587" s="1">
        <v>137</v>
      </c>
      <c r="AO587" s="1">
        <v>431</v>
      </c>
      <c r="AP587" s="1">
        <v>3.15</v>
      </c>
      <c r="AQ587" s="1">
        <v>15.79</v>
      </c>
      <c r="AR587" s="1">
        <v>15.79</v>
      </c>
      <c r="AT587" s="262">
        <f t="shared" si="55"/>
        <v>4135</v>
      </c>
      <c r="AU587" s="262">
        <f t="shared" si="55"/>
        <v>14047</v>
      </c>
      <c r="AV587" s="263">
        <f t="shared" si="56"/>
        <v>1404700</v>
      </c>
      <c r="AW587" s="263">
        <f t="shared" si="57"/>
        <v>16653</v>
      </c>
      <c r="AX587" s="268">
        <f t="shared" si="58"/>
        <v>84.351167957725337</v>
      </c>
      <c r="AY587" s="264">
        <f t="shared" si="59"/>
        <v>84.786666666666676</v>
      </c>
    </row>
    <row r="588" spans="1:51">
      <c r="A588" s="1" t="str">
        <f t="shared" si="54"/>
        <v>10877</v>
      </c>
      <c r="B588" s="1" t="s">
        <v>3588</v>
      </c>
      <c r="C588" s="255">
        <v>125</v>
      </c>
      <c r="D588" s="255">
        <v>125</v>
      </c>
      <c r="E588" s="256">
        <v>5997</v>
      </c>
      <c r="F588" s="256">
        <v>22032</v>
      </c>
      <c r="G588" s="255">
        <v>3.67</v>
      </c>
      <c r="H588" s="255">
        <v>48.29</v>
      </c>
      <c r="I588" s="255">
        <v>48.29</v>
      </c>
      <c r="J588" s="1">
        <v>1068</v>
      </c>
      <c r="K588" s="1">
        <v>4367</v>
      </c>
      <c r="L588" s="1">
        <v>4.09</v>
      </c>
      <c r="M588" s="1">
        <v>112.7</v>
      </c>
      <c r="N588" s="1">
        <v>112.7</v>
      </c>
      <c r="O588" s="1">
        <v>1100</v>
      </c>
      <c r="P588" s="1">
        <v>4065</v>
      </c>
      <c r="Q588" s="1">
        <v>3.7</v>
      </c>
      <c r="R588" s="1">
        <v>108.4</v>
      </c>
      <c r="S588" s="1">
        <v>108.4</v>
      </c>
      <c r="T588" s="1">
        <v>921</v>
      </c>
      <c r="U588" s="1">
        <v>3378</v>
      </c>
      <c r="V588" s="1">
        <v>3.67</v>
      </c>
      <c r="W588" s="1">
        <v>87.17</v>
      </c>
      <c r="X588" s="1">
        <v>87.17</v>
      </c>
      <c r="Y588" s="1">
        <v>1007</v>
      </c>
      <c r="Z588" s="1">
        <v>3692</v>
      </c>
      <c r="AA588" s="1">
        <v>3.67</v>
      </c>
      <c r="AB588" s="1">
        <v>95.28</v>
      </c>
      <c r="AC588" s="1">
        <v>95.28</v>
      </c>
      <c r="AD588" s="1">
        <v>809</v>
      </c>
      <c r="AE588" s="1">
        <v>2723</v>
      </c>
      <c r="AF588" s="1">
        <v>3.37</v>
      </c>
      <c r="AG588" s="1">
        <v>77.8</v>
      </c>
      <c r="AH588" s="1">
        <v>77.8</v>
      </c>
      <c r="AI588" s="1">
        <v>823</v>
      </c>
      <c r="AJ588" s="1">
        <v>2814</v>
      </c>
      <c r="AK588" s="1">
        <v>3.42</v>
      </c>
      <c r="AL588" s="1">
        <v>72.62</v>
      </c>
      <c r="AM588" s="1">
        <v>72.62</v>
      </c>
      <c r="AN588" s="1">
        <v>269</v>
      </c>
      <c r="AO588" s="1">
        <v>993</v>
      </c>
      <c r="AP588" s="1">
        <v>3.69</v>
      </c>
      <c r="AQ588" s="1">
        <v>26.48</v>
      </c>
      <c r="AR588" s="1">
        <v>26.48</v>
      </c>
      <c r="AT588" s="262">
        <f t="shared" si="55"/>
        <v>5728</v>
      </c>
      <c r="AU588" s="262">
        <f t="shared" si="55"/>
        <v>21039</v>
      </c>
      <c r="AV588" s="263">
        <f t="shared" si="56"/>
        <v>2103900</v>
      </c>
      <c r="AW588" s="263">
        <f t="shared" si="57"/>
        <v>22875</v>
      </c>
      <c r="AX588" s="268">
        <f t="shared" si="58"/>
        <v>91.973770491803279</v>
      </c>
      <c r="AY588" s="264">
        <f t="shared" si="59"/>
        <v>92.328333333333333</v>
      </c>
    </row>
    <row r="589" spans="1:51">
      <c r="A589" s="1" t="str">
        <f t="shared" si="54"/>
        <v>10878</v>
      </c>
      <c r="B589" s="1" t="s">
        <v>3589</v>
      </c>
      <c r="C589" s="255">
        <v>87</v>
      </c>
      <c r="D589" s="255">
        <v>87</v>
      </c>
      <c r="E589" s="256">
        <v>2987</v>
      </c>
      <c r="F589" s="256">
        <v>9228</v>
      </c>
      <c r="G589" s="255">
        <v>3.09</v>
      </c>
      <c r="H589" s="255">
        <v>29.06</v>
      </c>
      <c r="I589" s="255">
        <v>29.06</v>
      </c>
      <c r="J589" s="1">
        <v>603</v>
      </c>
      <c r="K589" s="1">
        <v>1773</v>
      </c>
      <c r="L589" s="1">
        <v>2.94</v>
      </c>
      <c r="M589" s="1">
        <v>65.739999999999995</v>
      </c>
      <c r="N589" s="1">
        <v>65.739999999999995</v>
      </c>
      <c r="O589" s="1">
        <v>486</v>
      </c>
      <c r="P589" s="1">
        <v>1371</v>
      </c>
      <c r="Q589" s="1">
        <v>2.82</v>
      </c>
      <c r="R589" s="1">
        <v>52.53</v>
      </c>
      <c r="S589" s="1">
        <v>52.53</v>
      </c>
      <c r="T589" s="1">
        <v>441</v>
      </c>
      <c r="U589" s="1">
        <v>1294</v>
      </c>
      <c r="V589" s="1">
        <v>2.93</v>
      </c>
      <c r="W589" s="1">
        <v>47.98</v>
      </c>
      <c r="X589" s="1">
        <v>47.98</v>
      </c>
      <c r="Y589" s="1">
        <v>528</v>
      </c>
      <c r="Z589" s="1">
        <v>1738</v>
      </c>
      <c r="AA589" s="1">
        <v>3.29</v>
      </c>
      <c r="AB589" s="1">
        <v>64.44</v>
      </c>
      <c r="AC589" s="1">
        <v>64.44</v>
      </c>
      <c r="AD589" s="1">
        <v>445</v>
      </c>
      <c r="AE589" s="1">
        <v>1427</v>
      </c>
      <c r="AF589" s="1">
        <v>3.21</v>
      </c>
      <c r="AG589" s="1">
        <v>58.58</v>
      </c>
      <c r="AH589" s="1">
        <v>58.58</v>
      </c>
      <c r="AI589" s="1">
        <v>424</v>
      </c>
      <c r="AJ589" s="1">
        <v>1469</v>
      </c>
      <c r="AK589" s="1">
        <v>3.46</v>
      </c>
      <c r="AL589" s="1">
        <v>54.47</v>
      </c>
      <c r="AM589" s="1">
        <v>54.47</v>
      </c>
      <c r="AN589" s="1">
        <v>60</v>
      </c>
      <c r="AO589" s="1">
        <v>156</v>
      </c>
      <c r="AP589" s="1">
        <v>2.6</v>
      </c>
      <c r="AQ589" s="1">
        <v>5.98</v>
      </c>
      <c r="AR589" s="1">
        <v>5.98</v>
      </c>
      <c r="AT589" s="262">
        <f t="shared" si="55"/>
        <v>2927</v>
      </c>
      <c r="AU589" s="262">
        <f t="shared" si="55"/>
        <v>9072</v>
      </c>
      <c r="AV589" s="263">
        <f t="shared" si="56"/>
        <v>907200</v>
      </c>
      <c r="AW589" s="263">
        <f t="shared" si="57"/>
        <v>15921</v>
      </c>
      <c r="AX589" s="268">
        <f t="shared" si="58"/>
        <v>56.98134539287733</v>
      </c>
      <c r="AY589" s="264">
        <f t="shared" si="59"/>
        <v>57.29</v>
      </c>
    </row>
    <row r="590" spans="1:51">
      <c r="A590" s="1" t="str">
        <f t="shared" si="54"/>
        <v>10879</v>
      </c>
      <c r="B590" s="1" t="s">
        <v>3590</v>
      </c>
      <c r="C590" s="255">
        <v>77</v>
      </c>
      <c r="D590" s="255">
        <v>77</v>
      </c>
      <c r="E590" s="256">
        <v>3953</v>
      </c>
      <c r="F590" s="256">
        <v>12688</v>
      </c>
      <c r="G590" s="255">
        <v>3.21</v>
      </c>
      <c r="H590" s="255">
        <v>45.14</v>
      </c>
      <c r="I590" s="255">
        <v>45.14</v>
      </c>
      <c r="J590" s="1">
        <v>721</v>
      </c>
      <c r="K590" s="1">
        <v>2234</v>
      </c>
      <c r="L590" s="1">
        <v>3.1</v>
      </c>
      <c r="M590" s="1">
        <v>93.59</v>
      </c>
      <c r="N590" s="1">
        <v>93.59</v>
      </c>
      <c r="O590" s="1">
        <v>607</v>
      </c>
      <c r="P590" s="1">
        <v>2031</v>
      </c>
      <c r="Q590" s="1">
        <v>3.35</v>
      </c>
      <c r="R590" s="1">
        <v>87.92</v>
      </c>
      <c r="S590" s="1">
        <v>87.92</v>
      </c>
      <c r="T590" s="1">
        <v>642</v>
      </c>
      <c r="U590" s="1">
        <v>2081</v>
      </c>
      <c r="V590" s="1">
        <v>3.24</v>
      </c>
      <c r="W590" s="1">
        <v>87.18</v>
      </c>
      <c r="X590" s="1">
        <v>87.18</v>
      </c>
      <c r="Y590" s="1">
        <v>698</v>
      </c>
      <c r="Z590" s="1">
        <v>2153</v>
      </c>
      <c r="AA590" s="1">
        <v>3.08</v>
      </c>
      <c r="AB590" s="1">
        <v>90.2</v>
      </c>
      <c r="AC590" s="1">
        <v>90.2</v>
      </c>
      <c r="AD590" s="1">
        <v>605</v>
      </c>
      <c r="AE590" s="1">
        <v>1947</v>
      </c>
      <c r="AF590" s="1">
        <v>3.22</v>
      </c>
      <c r="AG590" s="1">
        <v>90.31</v>
      </c>
      <c r="AH590" s="1">
        <v>90.31</v>
      </c>
      <c r="AI590" s="1">
        <v>579</v>
      </c>
      <c r="AJ590" s="1">
        <v>1905</v>
      </c>
      <c r="AK590" s="1">
        <v>3.29</v>
      </c>
      <c r="AL590" s="1">
        <v>79.81</v>
      </c>
      <c r="AM590" s="1">
        <v>79.81</v>
      </c>
      <c r="AN590" s="1">
        <v>101</v>
      </c>
      <c r="AO590" s="1">
        <v>337</v>
      </c>
      <c r="AP590" s="1">
        <v>3.34</v>
      </c>
      <c r="AQ590" s="1">
        <v>14.59</v>
      </c>
      <c r="AR590" s="1">
        <v>14.59</v>
      </c>
      <c r="AT590" s="262">
        <f t="shared" si="55"/>
        <v>3852</v>
      </c>
      <c r="AU590" s="262">
        <f t="shared" si="55"/>
        <v>12351</v>
      </c>
      <c r="AV590" s="263">
        <f t="shared" si="56"/>
        <v>1235100</v>
      </c>
      <c r="AW590" s="263">
        <f t="shared" si="57"/>
        <v>14091</v>
      </c>
      <c r="AX590" s="268">
        <f t="shared" si="58"/>
        <v>87.651692569725355</v>
      </c>
      <c r="AY590" s="264">
        <f t="shared" si="59"/>
        <v>88.168333333333337</v>
      </c>
    </row>
    <row r="591" spans="1:51">
      <c r="A591" s="1" t="str">
        <f t="shared" si="54"/>
        <v>10880</v>
      </c>
      <c r="B591" s="1" t="s">
        <v>3591</v>
      </c>
      <c r="C591" s="255">
        <v>54</v>
      </c>
      <c r="D591" s="255">
        <v>54</v>
      </c>
      <c r="E591" s="256">
        <v>244</v>
      </c>
      <c r="F591" s="256">
        <v>864</v>
      </c>
      <c r="G591" s="255">
        <v>3.54</v>
      </c>
      <c r="H591" s="255">
        <v>4.38</v>
      </c>
      <c r="I591" s="255">
        <v>4.38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244</v>
      </c>
      <c r="AJ591" s="1">
        <v>864</v>
      </c>
      <c r="AK591" s="1">
        <v>3.54</v>
      </c>
      <c r="AL591" s="1">
        <v>51.61</v>
      </c>
      <c r="AM591" s="1">
        <v>51.61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T591" s="262">
        <f t="shared" si="55"/>
        <v>244</v>
      </c>
      <c r="AU591" s="262">
        <f t="shared" si="55"/>
        <v>864</v>
      </c>
      <c r="AV591" s="263">
        <f t="shared" si="56"/>
        <v>86400</v>
      </c>
      <c r="AW591" s="263">
        <f t="shared" si="57"/>
        <v>9882</v>
      </c>
      <c r="AX591" s="268">
        <f t="shared" si="58"/>
        <v>8.7431693989071047</v>
      </c>
      <c r="AY591" s="264">
        <f t="shared" si="59"/>
        <v>8.6016666666666666</v>
      </c>
    </row>
    <row r="592" spans="1:51">
      <c r="A592" s="1" t="str">
        <f t="shared" si="54"/>
        <v>10881</v>
      </c>
      <c r="B592" s="1" t="s">
        <v>3592</v>
      </c>
      <c r="C592" s="255">
        <v>152</v>
      </c>
      <c r="D592" s="255">
        <v>152</v>
      </c>
      <c r="E592" s="256">
        <v>7036</v>
      </c>
      <c r="F592" s="256">
        <v>23184</v>
      </c>
      <c r="G592" s="255">
        <v>3.3</v>
      </c>
      <c r="H592" s="255">
        <v>41.79</v>
      </c>
      <c r="I592" s="255">
        <v>41.79</v>
      </c>
      <c r="J592" s="1">
        <v>1123</v>
      </c>
      <c r="K592" s="1">
        <v>3636</v>
      </c>
      <c r="L592" s="1">
        <v>3.24</v>
      </c>
      <c r="M592" s="1">
        <v>77.16</v>
      </c>
      <c r="N592" s="1">
        <v>77.16</v>
      </c>
      <c r="O592" s="1">
        <v>1102</v>
      </c>
      <c r="P592" s="1">
        <v>3459</v>
      </c>
      <c r="Q592" s="1">
        <v>3.14</v>
      </c>
      <c r="R592" s="1">
        <v>75.86</v>
      </c>
      <c r="S592" s="1">
        <v>75.86</v>
      </c>
      <c r="T592" s="1">
        <v>1038</v>
      </c>
      <c r="U592" s="1">
        <v>3388</v>
      </c>
      <c r="V592" s="1">
        <v>3.26</v>
      </c>
      <c r="W592" s="1">
        <v>71.900000000000006</v>
      </c>
      <c r="X592" s="1">
        <v>71.900000000000006</v>
      </c>
      <c r="Y592" s="1">
        <v>1202</v>
      </c>
      <c r="Z592" s="1">
        <v>3880</v>
      </c>
      <c r="AA592" s="1">
        <v>3.23</v>
      </c>
      <c r="AB592" s="1">
        <v>82.34</v>
      </c>
      <c r="AC592" s="1">
        <v>82.34</v>
      </c>
      <c r="AD592" s="1">
        <v>1008</v>
      </c>
      <c r="AE592" s="1">
        <v>3466</v>
      </c>
      <c r="AF592" s="1">
        <v>3.44</v>
      </c>
      <c r="AG592" s="1">
        <v>81.44</v>
      </c>
      <c r="AH592" s="1">
        <v>81.44</v>
      </c>
      <c r="AI592" s="1">
        <v>1177</v>
      </c>
      <c r="AJ592" s="1">
        <v>3984</v>
      </c>
      <c r="AK592" s="1">
        <v>3.38</v>
      </c>
      <c r="AL592" s="1">
        <v>84.55</v>
      </c>
      <c r="AM592" s="1">
        <v>84.55</v>
      </c>
      <c r="AN592" s="1">
        <v>386</v>
      </c>
      <c r="AO592" s="1">
        <v>1371</v>
      </c>
      <c r="AP592" s="1">
        <v>3.55</v>
      </c>
      <c r="AQ592" s="1">
        <v>30.07</v>
      </c>
      <c r="AR592" s="1">
        <v>30.07</v>
      </c>
      <c r="AT592" s="262">
        <f t="shared" si="55"/>
        <v>6650</v>
      </c>
      <c r="AU592" s="262">
        <f t="shared" si="55"/>
        <v>21813</v>
      </c>
      <c r="AV592" s="263">
        <f t="shared" si="56"/>
        <v>2181300</v>
      </c>
      <c r="AW592" s="263">
        <f t="shared" si="57"/>
        <v>27816</v>
      </c>
      <c r="AX592" s="268">
        <f t="shared" si="58"/>
        <v>78.418895599654874</v>
      </c>
      <c r="AY592" s="264">
        <f t="shared" si="59"/>
        <v>78.875</v>
      </c>
    </row>
    <row r="593" spans="1:51">
      <c r="A593" s="1" t="str">
        <f t="shared" si="54"/>
        <v>10882</v>
      </c>
      <c r="B593" s="1" t="s">
        <v>3593</v>
      </c>
      <c r="C593" s="255">
        <v>60</v>
      </c>
      <c r="D593" s="255">
        <v>60</v>
      </c>
      <c r="E593" s="256">
        <v>2867</v>
      </c>
      <c r="F593" s="256">
        <v>8777</v>
      </c>
      <c r="G593" s="255">
        <v>3.06</v>
      </c>
      <c r="H593" s="255">
        <v>40.08</v>
      </c>
      <c r="I593" s="255">
        <v>40.08</v>
      </c>
      <c r="J593" s="1">
        <v>550</v>
      </c>
      <c r="K593" s="1">
        <v>1426</v>
      </c>
      <c r="L593" s="1">
        <v>2.59</v>
      </c>
      <c r="M593" s="1">
        <v>76.67</v>
      </c>
      <c r="N593" s="1">
        <v>76.67</v>
      </c>
      <c r="O593" s="1">
        <v>501</v>
      </c>
      <c r="P593" s="1">
        <v>1421</v>
      </c>
      <c r="Q593" s="1">
        <v>2.84</v>
      </c>
      <c r="R593" s="1">
        <v>78.94</v>
      </c>
      <c r="S593" s="1">
        <v>78.94</v>
      </c>
      <c r="T593" s="1">
        <v>446</v>
      </c>
      <c r="U593" s="1">
        <v>1211</v>
      </c>
      <c r="V593" s="1">
        <v>2.72</v>
      </c>
      <c r="W593" s="1">
        <v>65.11</v>
      </c>
      <c r="X593" s="1">
        <v>65.11</v>
      </c>
      <c r="Y593" s="1">
        <v>453</v>
      </c>
      <c r="Z593" s="1">
        <v>2031</v>
      </c>
      <c r="AA593" s="1">
        <v>4.4800000000000004</v>
      </c>
      <c r="AB593" s="1">
        <v>109.19</v>
      </c>
      <c r="AC593" s="1">
        <v>109.19</v>
      </c>
      <c r="AD593" s="1">
        <v>436</v>
      </c>
      <c r="AE593" s="1">
        <v>1278</v>
      </c>
      <c r="AF593" s="1">
        <v>2.93</v>
      </c>
      <c r="AG593" s="1">
        <v>76.069999999999993</v>
      </c>
      <c r="AH593" s="1">
        <v>76.069999999999993</v>
      </c>
      <c r="AI593" s="1">
        <v>383</v>
      </c>
      <c r="AJ593" s="1">
        <v>1089</v>
      </c>
      <c r="AK593" s="1">
        <v>2.84</v>
      </c>
      <c r="AL593" s="1">
        <v>58.55</v>
      </c>
      <c r="AM593" s="1">
        <v>58.55</v>
      </c>
      <c r="AN593" s="1">
        <v>98</v>
      </c>
      <c r="AO593" s="1">
        <v>321</v>
      </c>
      <c r="AP593" s="1">
        <v>3.28</v>
      </c>
      <c r="AQ593" s="1">
        <v>17.829999999999998</v>
      </c>
      <c r="AR593" s="1">
        <v>17.829999999999998</v>
      </c>
      <c r="AT593" s="262">
        <f t="shared" si="55"/>
        <v>2769</v>
      </c>
      <c r="AU593" s="262">
        <f t="shared" si="55"/>
        <v>8456</v>
      </c>
      <c r="AV593" s="263">
        <f t="shared" si="56"/>
        <v>845600</v>
      </c>
      <c r="AW593" s="263">
        <f t="shared" si="57"/>
        <v>10980</v>
      </c>
      <c r="AX593" s="268">
        <f t="shared" si="58"/>
        <v>77.012750455373407</v>
      </c>
      <c r="AY593" s="264">
        <f t="shared" si="59"/>
        <v>77.421666666666667</v>
      </c>
    </row>
    <row r="594" spans="1:51">
      <c r="A594" s="1" t="str">
        <f t="shared" si="54"/>
        <v>10883</v>
      </c>
      <c r="B594" s="1" t="s">
        <v>3594</v>
      </c>
      <c r="C594" s="255">
        <v>100</v>
      </c>
      <c r="D594" s="255">
        <v>100</v>
      </c>
      <c r="E594" s="256">
        <v>4720</v>
      </c>
      <c r="F594" s="256">
        <v>13686</v>
      </c>
      <c r="G594" s="255">
        <v>2.9</v>
      </c>
      <c r="H594" s="255">
        <v>37.5</v>
      </c>
      <c r="I594" s="255">
        <v>37.5</v>
      </c>
      <c r="J594" s="1">
        <v>858</v>
      </c>
      <c r="K594" s="1">
        <v>2525</v>
      </c>
      <c r="L594" s="1">
        <v>2.94</v>
      </c>
      <c r="M594" s="1">
        <v>81.45</v>
      </c>
      <c r="N594" s="1">
        <v>81.45</v>
      </c>
      <c r="O594" s="1">
        <v>828</v>
      </c>
      <c r="P594" s="1">
        <v>2441</v>
      </c>
      <c r="Q594" s="1">
        <v>2.95</v>
      </c>
      <c r="R594" s="1">
        <v>81.37</v>
      </c>
      <c r="S594" s="1">
        <v>81.37</v>
      </c>
      <c r="T594" s="1">
        <v>718</v>
      </c>
      <c r="U594" s="1">
        <v>2087</v>
      </c>
      <c r="V594" s="1">
        <v>2.91</v>
      </c>
      <c r="W594" s="1">
        <v>67.319999999999993</v>
      </c>
      <c r="X594" s="1">
        <v>67.319999999999993</v>
      </c>
      <c r="Y594" s="1">
        <v>827</v>
      </c>
      <c r="Z594" s="1">
        <v>2368</v>
      </c>
      <c r="AA594" s="1">
        <v>2.86</v>
      </c>
      <c r="AB594" s="1">
        <v>76.39</v>
      </c>
      <c r="AC594" s="1">
        <v>76.39</v>
      </c>
      <c r="AD594" s="1">
        <v>788</v>
      </c>
      <c r="AE594" s="1">
        <v>2294</v>
      </c>
      <c r="AF594" s="1">
        <v>2.91</v>
      </c>
      <c r="AG594" s="1">
        <v>81.93</v>
      </c>
      <c r="AH594" s="1">
        <v>81.93</v>
      </c>
      <c r="AI594" s="1">
        <v>701</v>
      </c>
      <c r="AJ594" s="1">
        <v>1971</v>
      </c>
      <c r="AK594" s="1">
        <v>2.81</v>
      </c>
      <c r="AL594" s="1">
        <v>63.58</v>
      </c>
      <c r="AM594" s="1">
        <v>63.58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T594" s="262">
        <f t="shared" si="55"/>
        <v>4720</v>
      </c>
      <c r="AU594" s="262">
        <f t="shared" si="55"/>
        <v>13686</v>
      </c>
      <c r="AV594" s="263">
        <f t="shared" si="56"/>
        <v>1368600</v>
      </c>
      <c r="AW594" s="263">
        <f t="shared" si="57"/>
        <v>18300</v>
      </c>
      <c r="AX594" s="268">
        <f t="shared" si="58"/>
        <v>74.786885245901644</v>
      </c>
      <c r="AY594" s="264">
        <f t="shared" si="59"/>
        <v>75.339999999999989</v>
      </c>
    </row>
    <row r="595" spans="1:51">
      <c r="A595" s="1" t="str">
        <f t="shared" si="54"/>
        <v>10884</v>
      </c>
      <c r="B595" s="1" t="s">
        <v>3595</v>
      </c>
      <c r="C595" s="255">
        <v>209</v>
      </c>
      <c r="D595" s="255">
        <v>209</v>
      </c>
      <c r="E595" s="256">
        <v>8908</v>
      </c>
      <c r="F595" s="256">
        <v>28055</v>
      </c>
      <c r="G595" s="255">
        <v>3.15</v>
      </c>
      <c r="H595" s="255">
        <v>36.78</v>
      </c>
      <c r="I595" s="255">
        <v>36.78</v>
      </c>
      <c r="J595" s="1">
        <v>1671</v>
      </c>
      <c r="K595" s="1">
        <v>5173</v>
      </c>
      <c r="L595" s="1">
        <v>3.1</v>
      </c>
      <c r="M595" s="1">
        <v>79.84</v>
      </c>
      <c r="N595" s="1">
        <v>79.84</v>
      </c>
      <c r="O595" s="1">
        <v>1598</v>
      </c>
      <c r="P595" s="1">
        <v>4812</v>
      </c>
      <c r="Q595" s="1">
        <v>3.01</v>
      </c>
      <c r="R595" s="1">
        <v>76.75</v>
      </c>
      <c r="S595" s="1">
        <v>76.75</v>
      </c>
      <c r="T595" s="1">
        <v>1378</v>
      </c>
      <c r="U595" s="1">
        <v>4233</v>
      </c>
      <c r="V595" s="1">
        <v>3.07</v>
      </c>
      <c r="W595" s="1">
        <v>65.33</v>
      </c>
      <c r="X595" s="1">
        <v>65.33</v>
      </c>
      <c r="Y595" s="1">
        <v>1475</v>
      </c>
      <c r="Z595" s="1">
        <v>4581</v>
      </c>
      <c r="AA595" s="1">
        <v>3.11</v>
      </c>
      <c r="AB595" s="1">
        <v>70.709999999999994</v>
      </c>
      <c r="AC595" s="1">
        <v>70.709999999999994</v>
      </c>
      <c r="AD595" s="1">
        <v>1319</v>
      </c>
      <c r="AE595" s="1">
        <v>4192</v>
      </c>
      <c r="AF595" s="1">
        <v>3.18</v>
      </c>
      <c r="AG595" s="1">
        <v>71.63</v>
      </c>
      <c r="AH595" s="1">
        <v>71.63</v>
      </c>
      <c r="AI595" s="1">
        <v>1184</v>
      </c>
      <c r="AJ595" s="1">
        <v>3987</v>
      </c>
      <c r="AK595" s="1">
        <v>3.37</v>
      </c>
      <c r="AL595" s="1">
        <v>61.54</v>
      </c>
      <c r="AM595" s="1">
        <v>61.54</v>
      </c>
      <c r="AN595" s="1">
        <v>283</v>
      </c>
      <c r="AO595" s="1">
        <v>1077</v>
      </c>
      <c r="AP595" s="1">
        <v>3.81</v>
      </c>
      <c r="AQ595" s="1">
        <v>17.18</v>
      </c>
      <c r="AR595" s="1">
        <v>17.18</v>
      </c>
      <c r="AT595" s="262">
        <f t="shared" si="55"/>
        <v>8625</v>
      </c>
      <c r="AU595" s="262">
        <f t="shared" si="55"/>
        <v>26978</v>
      </c>
      <c r="AV595" s="263">
        <f t="shared" si="56"/>
        <v>2697800</v>
      </c>
      <c r="AW595" s="263">
        <f t="shared" si="57"/>
        <v>38247</v>
      </c>
      <c r="AX595" s="268">
        <f t="shared" si="58"/>
        <v>70.536251209245165</v>
      </c>
      <c r="AY595" s="264">
        <f t="shared" si="59"/>
        <v>70.966666666666669</v>
      </c>
    </row>
    <row r="596" spans="1:51">
      <c r="A596" s="1" t="str">
        <f t="shared" si="54"/>
        <v>10885</v>
      </c>
      <c r="B596" s="1" t="s">
        <v>3596</v>
      </c>
      <c r="C596" s="255">
        <v>64</v>
      </c>
      <c r="D596" s="255">
        <v>64</v>
      </c>
      <c r="E596" s="256">
        <v>2923</v>
      </c>
      <c r="F596" s="256">
        <v>10262</v>
      </c>
      <c r="G596" s="255">
        <v>3.51</v>
      </c>
      <c r="H596" s="255">
        <v>43.93</v>
      </c>
      <c r="I596" s="255">
        <v>43.93</v>
      </c>
      <c r="J596" s="1">
        <v>498</v>
      </c>
      <c r="K596" s="1">
        <v>1652</v>
      </c>
      <c r="L596" s="1">
        <v>3.32</v>
      </c>
      <c r="M596" s="1">
        <v>83.27</v>
      </c>
      <c r="N596" s="1">
        <v>83.27</v>
      </c>
      <c r="O596" s="1">
        <v>506</v>
      </c>
      <c r="P596" s="1">
        <v>1674</v>
      </c>
      <c r="Q596" s="1">
        <v>3.31</v>
      </c>
      <c r="R596" s="1">
        <v>87.19</v>
      </c>
      <c r="S596" s="1">
        <v>87.19</v>
      </c>
      <c r="T596" s="1">
        <v>470</v>
      </c>
      <c r="U596" s="1">
        <v>1853</v>
      </c>
      <c r="V596" s="1">
        <v>3.94</v>
      </c>
      <c r="W596" s="1">
        <v>93.4</v>
      </c>
      <c r="X596" s="1">
        <v>93.4</v>
      </c>
      <c r="Y596" s="1">
        <v>553</v>
      </c>
      <c r="Z596" s="1">
        <v>1887</v>
      </c>
      <c r="AA596" s="1">
        <v>3.41</v>
      </c>
      <c r="AB596" s="1">
        <v>95.11</v>
      </c>
      <c r="AC596" s="1">
        <v>95.11</v>
      </c>
      <c r="AD596" s="1">
        <v>477</v>
      </c>
      <c r="AE596" s="1">
        <v>1615</v>
      </c>
      <c r="AF596" s="1">
        <v>3.39</v>
      </c>
      <c r="AG596" s="1">
        <v>90.12</v>
      </c>
      <c r="AH596" s="1">
        <v>90.12</v>
      </c>
      <c r="AI596" s="1">
        <v>405</v>
      </c>
      <c r="AJ596" s="1">
        <v>1544</v>
      </c>
      <c r="AK596" s="1">
        <v>3.81</v>
      </c>
      <c r="AL596" s="1">
        <v>77.819999999999993</v>
      </c>
      <c r="AM596" s="1">
        <v>77.819999999999993</v>
      </c>
      <c r="AN596" s="1">
        <v>14</v>
      </c>
      <c r="AO596" s="1">
        <v>37</v>
      </c>
      <c r="AP596" s="1">
        <v>2.64</v>
      </c>
      <c r="AQ596" s="1">
        <v>1.93</v>
      </c>
      <c r="AR596" s="1">
        <v>1.93</v>
      </c>
      <c r="AT596" s="262">
        <f t="shared" si="55"/>
        <v>2909</v>
      </c>
      <c r="AU596" s="262">
        <f t="shared" si="55"/>
        <v>10225</v>
      </c>
      <c r="AV596" s="263">
        <f t="shared" si="56"/>
        <v>1022500</v>
      </c>
      <c r="AW596" s="263">
        <f t="shared" si="57"/>
        <v>11712</v>
      </c>
      <c r="AX596" s="268">
        <f t="shared" si="58"/>
        <v>87.30362021857924</v>
      </c>
      <c r="AY596" s="264">
        <f t="shared" si="59"/>
        <v>87.818333333333342</v>
      </c>
    </row>
    <row r="597" spans="1:51">
      <c r="A597" s="1" t="str">
        <f t="shared" si="54"/>
        <v>10886</v>
      </c>
      <c r="B597" s="1" t="s">
        <v>3597</v>
      </c>
      <c r="C597" s="255">
        <v>144</v>
      </c>
      <c r="D597" s="255">
        <v>144</v>
      </c>
      <c r="E597" s="256">
        <v>3084</v>
      </c>
      <c r="F597" s="256">
        <v>9495</v>
      </c>
      <c r="G597" s="255">
        <v>3.08</v>
      </c>
      <c r="H597" s="255">
        <v>18.07</v>
      </c>
      <c r="I597" s="255">
        <v>18.07</v>
      </c>
      <c r="J597" s="1">
        <v>517</v>
      </c>
      <c r="K597" s="1">
        <v>1577</v>
      </c>
      <c r="L597" s="1">
        <v>3.05</v>
      </c>
      <c r="M597" s="1">
        <v>35.33</v>
      </c>
      <c r="N597" s="1">
        <v>35.33</v>
      </c>
      <c r="O597" s="1">
        <v>488</v>
      </c>
      <c r="P597" s="1">
        <v>1437</v>
      </c>
      <c r="Q597" s="1">
        <v>2.94</v>
      </c>
      <c r="R597" s="1">
        <v>33.26</v>
      </c>
      <c r="S597" s="1">
        <v>33.26</v>
      </c>
      <c r="T597" s="1">
        <v>443</v>
      </c>
      <c r="U597" s="1">
        <v>1395</v>
      </c>
      <c r="V597" s="1">
        <v>3.15</v>
      </c>
      <c r="W597" s="1">
        <v>31.25</v>
      </c>
      <c r="X597" s="1">
        <v>31.25</v>
      </c>
      <c r="Y597" s="1">
        <v>534</v>
      </c>
      <c r="Z597" s="1">
        <v>1604</v>
      </c>
      <c r="AA597" s="1">
        <v>3</v>
      </c>
      <c r="AB597" s="1">
        <v>35.93</v>
      </c>
      <c r="AC597" s="1">
        <v>35.93</v>
      </c>
      <c r="AD597" s="1">
        <v>435</v>
      </c>
      <c r="AE597" s="1">
        <v>1369</v>
      </c>
      <c r="AF597" s="1">
        <v>3.15</v>
      </c>
      <c r="AG597" s="1">
        <v>33.950000000000003</v>
      </c>
      <c r="AH597" s="1">
        <v>33.950000000000003</v>
      </c>
      <c r="AI597" s="1">
        <v>483</v>
      </c>
      <c r="AJ597" s="1">
        <v>1505</v>
      </c>
      <c r="AK597" s="1">
        <v>3.12</v>
      </c>
      <c r="AL597" s="1">
        <v>33.71</v>
      </c>
      <c r="AM597" s="1">
        <v>33.71</v>
      </c>
      <c r="AN597" s="1">
        <v>184</v>
      </c>
      <c r="AO597" s="1">
        <v>608</v>
      </c>
      <c r="AP597" s="1">
        <v>3.3</v>
      </c>
      <c r="AQ597" s="1">
        <v>14.07</v>
      </c>
      <c r="AR597" s="1">
        <v>14.07</v>
      </c>
      <c r="AT597" s="262">
        <f t="shared" si="55"/>
        <v>2900</v>
      </c>
      <c r="AU597" s="262">
        <f t="shared" si="55"/>
        <v>8887</v>
      </c>
      <c r="AV597" s="263">
        <f t="shared" si="56"/>
        <v>888700</v>
      </c>
      <c r="AW597" s="263">
        <f t="shared" si="57"/>
        <v>26352</v>
      </c>
      <c r="AX597" s="268">
        <f t="shared" si="58"/>
        <v>33.72419550698239</v>
      </c>
      <c r="AY597" s="264">
        <f t="shared" si="59"/>
        <v>33.905000000000008</v>
      </c>
    </row>
    <row r="598" spans="1:51">
      <c r="A598" s="1" t="str">
        <f t="shared" si="54"/>
        <v>10887</v>
      </c>
      <c r="B598" s="1" t="s">
        <v>3598</v>
      </c>
      <c r="C598" s="255">
        <v>121</v>
      </c>
      <c r="D598" s="255">
        <v>121</v>
      </c>
      <c r="E598" s="256">
        <v>3276</v>
      </c>
      <c r="F598" s="256">
        <v>13297</v>
      </c>
      <c r="G598" s="255">
        <v>4.0599999999999996</v>
      </c>
      <c r="H598" s="255">
        <v>30.11</v>
      </c>
      <c r="I598" s="255">
        <v>30.11</v>
      </c>
      <c r="J598" s="1">
        <v>596</v>
      </c>
      <c r="K598" s="1">
        <v>1958</v>
      </c>
      <c r="L598" s="1">
        <v>3.29</v>
      </c>
      <c r="M598" s="1">
        <v>52.2</v>
      </c>
      <c r="N598" s="1">
        <v>52.2</v>
      </c>
      <c r="O598" s="1">
        <v>529</v>
      </c>
      <c r="P598" s="1">
        <v>1995</v>
      </c>
      <c r="Q598" s="1">
        <v>3.77</v>
      </c>
      <c r="R598" s="1">
        <v>54.96</v>
      </c>
      <c r="S598" s="1">
        <v>54.96</v>
      </c>
      <c r="T598" s="1">
        <v>556</v>
      </c>
      <c r="U598" s="1">
        <v>2421</v>
      </c>
      <c r="V598" s="1">
        <v>4.3499999999999996</v>
      </c>
      <c r="W598" s="1">
        <v>64.540000000000006</v>
      </c>
      <c r="X598" s="1">
        <v>64.540000000000006</v>
      </c>
      <c r="Y598" s="1">
        <v>628</v>
      </c>
      <c r="Z598" s="1">
        <v>3112</v>
      </c>
      <c r="AA598" s="1">
        <v>4.96</v>
      </c>
      <c r="AB598" s="1">
        <v>82.96</v>
      </c>
      <c r="AC598" s="1">
        <v>82.96</v>
      </c>
      <c r="AD598" s="1">
        <v>469</v>
      </c>
      <c r="AE598" s="1">
        <v>1802</v>
      </c>
      <c r="AF598" s="1">
        <v>3.84</v>
      </c>
      <c r="AG598" s="1">
        <v>53.19</v>
      </c>
      <c r="AH598" s="1">
        <v>53.19</v>
      </c>
      <c r="AI598" s="1">
        <v>481</v>
      </c>
      <c r="AJ598" s="1">
        <v>1956</v>
      </c>
      <c r="AK598" s="1">
        <v>4.07</v>
      </c>
      <c r="AL598" s="1">
        <v>52.15</v>
      </c>
      <c r="AM598" s="1">
        <v>52.15</v>
      </c>
      <c r="AN598" s="1">
        <v>17</v>
      </c>
      <c r="AO598" s="1">
        <v>53</v>
      </c>
      <c r="AP598" s="1">
        <v>3.12</v>
      </c>
      <c r="AQ598" s="1">
        <v>1.46</v>
      </c>
      <c r="AR598" s="1">
        <v>1.46</v>
      </c>
      <c r="AT598" s="262">
        <f t="shared" si="55"/>
        <v>3259</v>
      </c>
      <c r="AU598" s="262">
        <f t="shared" si="55"/>
        <v>13244</v>
      </c>
      <c r="AV598" s="263">
        <f t="shared" si="56"/>
        <v>1324400</v>
      </c>
      <c r="AW598" s="263">
        <f t="shared" si="57"/>
        <v>22143</v>
      </c>
      <c r="AX598" s="268">
        <f t="shared" si="58"/>
        <v>59.811227024341775</v>
      </c>
      <c r="AY598" s="264">
        <f t="shared" si="59"/>
        <v>59.999999999999993</v>
      </c>
    </row>
    <row r="599" spans="1:51">
      <c r="A599" s="1" t="str">
        <f t="shared" si="54"/>
        <v>10888</v>
      </c>
      <c r="B599" s="1" t="s">
        <v>3599</v>
      </c>
      <c r="C599" s="255">
        <v>34</v>
      </c>
      <c r="D599" s="255">
        <v>34</v>
      </c>
      <c r="E599" s="256">
        <v>1783</v>
      </c>
      <c r="F599" s="256">
        <v>4686</v>
      </c>
      <c r="G599" s="255">
        <v>2.63</v>
      </c>
      <c r="H599" s="255">
        <v>37.76</v>
      </c>
      <c r="I599" s="255">
        <v>37.76</v>
      </c>
      <c r="J599" s="1">
        <v>295</v>
      </c>
      <c r="K599" s="1">
        <v>698</v>
      </c>
      <c r="L599" s="1">
        <v>2.37</v>
      </c>
      <c r="M599" s="1">
        <v>66.22</v>
      </c>
      <c r="N599" s="1">
        <v>66.22</v>
      </c>
      <c r="O599" s="1">
        <v>320</v>
      </c>
      <c r="P599" s="1">
        <v>794</v>
      </c>
      <c r="Q599" s="1">
        <v>2.48</v>
      </c>
      <c r="R599" s="1">
        <v>77.84</v>
      </c>
      <c r="S599" s="1">
        <v>77.84</v>
      </c>
      <c r="T599" s="1">
        <v>287</v>
      </c>
      <c r="U599" s="1">
        <v>753</v>
      </c>
      <c r="V599" s="1">
        <v>2.62</v>
      </c>
      <c r="W599" s="1">
        <v>71.44</v>
      </c>
      <c r="X599" s="1">
        <v>71.44</v>
      </c>
      <c r="Y599" s="1">
        <v>283</v>
      </c>
      <c r="Z599" s="1">
        <v>795</v>
      </c>
      <c r="AA599" s="1">
        <v>2.81</v>
      </c>
      <c r="AB599" s="1">
        <v>75.430000000000007</v>
      </c>
      <c r="AC599" s="1">
        <v>75.430000000000007</v>
      </c>
      <c r="AD599" s="1">
        <v>248</v>
      </c>
      <c r="AE599" s="1">
        <v>679</v>
      </c>
      <c r="AF599" s="1">
        <v>2.74</v>
      </c>
      <c r="AG599" s="1">
        <v>71.319999999999993</v>
      </c>
      <c r="AH599" s="1">
        <v>71.319999999999993</v>
      </c>
      <c r="AI599" s="1">
        <v>237</v>
      </c>
      <c r="AJ599" s="1">
        <v>653</v>
      </c>
      <c r="AK599" s="1">
        <v>2.76</v>
      </c>
      <c r="AL599" s="1">
        <v>61.95</v>
      </c>
      <c r="AM599" s="1">
        <v>61.95</v>
      </c>
      <c r="AN599" s="1">
        <v>113</v>
      </c>
      <c r="AO599" s="1">
        <v>314</v>
      </c>
      <c r="AP599" s="1">
        <v>2.78</v>
      </c>
      <c r="AQ599" s="1">
        <v>30.78</v>
      </c>
      <c r="AR599" s="1">
        <v>30.78</v>
      </c>
      <c r="AT599" s="262">
        <f t="shared" si="55"/>
        <v>1670</v>
      </c>
      <c r="AU599" s="262">
        <f t="shared" si="55"/>
        <v>4372</v>
      </c>
      <c r="AV599" s="263">
        <f t="shared" si="56"/>
        <v>437200</v>
      </c>
      <c r="AW599" s="263">
        <f t="shared" si="57"/>
        <v>6222</v>
      </c>
      <c r="AX599" s="268">
        <f t="shared" si="58"/>
        <v>70.266795242687238</v>
      </c>
      <c r="AY599" s="264">
        <f t="shared" si="59"/>
        <v>70.7</v>
      </c>
    </row>
    <row r="600" spans="1:51">
      <c r="A600" s="1" t="str">
        <f t="shared" si="54"/>
        <v>10889</v>
      </c>
      <c r="B600" s="1" t="s">
        <v>3600</v>
      </c>
      <c r="C600" s="255">
        <v>135</v>
      </c>
      <c r="D600" s="255">
        <v>135</v>
      </c>
      <c r="E600" s="256">
        <v>5057</v>
      </c>
      <c r="F600" s="256">
        <v>18011</v>
      </c>
      <c r="G600" s="255">
        <v>3.56</v>
      </c>
      <c r="H600" s="255">
        <v>36.549999999999997</v>
      </c>
      <c r="I600" s="255">
        <v>36.549999999999997</v>
      </c>
      <c r="J600" s="1">
        <v>896</v>
      </c>
      <c r="K600" s="1">
        <v>2851</v>
      </c>
      <c r="L600" s="1">
        <v>3.18</v>
      </c>
      <c r="M600" s="1">
        <v>68.12</v>
      </c>
      <c r="N600" s="1">
        <v>68.12</v>
      </c>
      <c r="O600" s="1">
        <v>846</v>
      </c>
      <c r="P600" s="1">
        <v>2848</v>
      </c>
      <c r="Q600" s="1">
        <v>3.37</v>
      </c>
      <c r="R600" s="1">
        <v>70.319999999999993</v>
      </c>
      <c r="S600" s="1">
        <v>70.319999999999993</v>
      </c>
      <c r="T600" s="1">
        <v>779</v>
      </c>
      <c r="U600" s="1">
        <v>2888</v>
      </c>
      <c r="V600" s="1">
        <v>3.71</v>
      </c>
      <c r="W600" s="1">
        <v>69.010000000000005</v>
      </c>
      <c r="X600" s="1">
        <v>69.010000000000005</v>
      </c>
      <c r="Y600" s="1">
        <v>913</v>
      </c>
      <c r="Z600" s="1">
        <v>3030</v>
      </c>
      <c r="AA600" s="1">
        <v>3.32</v>
      </c>
      <c r="AB600" s="1">
        <v>72.400000000000006</v>
      </c>
      <c r="AC600" s="1">
        <v>72.400000000000006</v>
      </c>
      <c r="AD600" s="1">
        <v>755</v>
      </c>
      <c r="AE600" s="1">
        <v>2748</v>
      </c>
      <c r="AF600" s="1">
        <v>3.64</v>
      </c>
      <c r="AG600" s="1">
        <v>72.7</v>
      </c>
      <c r="AH600" s="1">
        <v>72.7</v>
      </c>
      <c r="AI600" s="1">
        <v>712</v>
      </c>
      <c r="AJ600" s="1">
        <v>3171</v>
      </c>
      <c r="AK600" s="1">
        <v>4.45</v>
      </c>
      <c r="AL600" s="1">
        <v>75.77</v>
      </c>
      <c r="AM600" s="1">
        <v>75.77</v>
      </c>
      <c r="AN600" s="1">
        <v>156</v>
      </c>
      <c r="AO600" s="1">
        <v>475</v>
      </c>
      <c r="AP600" s="1">
        <v>3.04</v>
      </c>
      <c r="AQ600" s="1">
        <v>11.73</v>
      </c>
      <c r="AR600" s="1">
        <v>11.73</v>
      </c>
      <c r="AT600" s="262">
        <f t="shared" si="55"/>
        <v>4901</v>
      </c>
      <c r="AU600" s="262">
        <f t="shared" si="55"/>
        <v>17536</v>
      </c>
      <c r="AV600" s="263">
        <f t="shared" si="56"/>
        <v>1753600</v>
      </c>
      <c r="AW600" s="263">
        <f t="shared" si="57"/>
        <v>24705</v>
      </c>
      <c r="AX600" s="268">
        <f t="shared" si="58"/>
        <v>70.981582675571744</v>
      </c>
      <c r="AY600" s="264">
        <f t="shared" si="59"/>
        <v>71.38666666666667</v>
      </c>
    </row>
    <row r="601" spans="1:51">
      <c r="A601" s="1" t="str">
        <f t="shared" si="54"/>
        <v>10890</v>
      </c>
      <c r="B601" s="1" t="s">
        <v>3601</v>
      </c>
      <c r="C601" s="255">
        <v>268</v>
      </c>
      <c r="D601" s="255">
        <v>268</v>
      </c>
      <c r="E601" s="256">
        <v>10725</v>
      </c>
      <c r="F601" s="256">
        <v>45147</v>
      </c>
      <c r="G601" s="255">
        <v>4.21</v>
      </c>
      <c r="H601" s="255">
        <v>46.15</v>
      </c>
      <c r="I601" s="255">
        <v>46.15</v>
      </c>
      <c r="J601" s="1">
        <v>2003</v>
      </c>
      <c r="K601" s="1">
        <v>8090</v>
      </c>
      <c r="L601" s="1">
        <v>4.04</v>
      </c>
      <c r="M601" s="1">
        <v>97.38</v>
      </c>
      <c r="N601" s="1">
        <v>97.38</v>
      </c>
      <c r="O601" s="1">
        <v>1778</v>
      </c>
      <c r="P601" s="1">
        <v>7302</v>
      </c>
      <c r="Q601" s="1">
        <v>4.1100000000000003</v>
      </c>
      <c r="R601" s="1">
        <v>90.82</v>
      </c>
      <c r="S601" s="1">
        <v>90.82</v>
      </c>
      <c r="T601" s="1">
        <v>1826</v>
      </c>
      <c r="U601" s="1">
        <v>7605</v>
      </c>
      <c r="V601" s="1">
        <v>4.16</v>
      </c>
      <c r="W601" s="1">
        <v>91.54</v>
      </c>
      <c r="X601" s="1">
        <v>91.54</v>
      </c>
      <c r="Y601" s="1">
        <v>1850</v>
      </c>
      <c r="Z601" s="1">
        <v>8178</v>
      </c>
      <c r="AA601" s="1">
        <v>4.42</v>
      </c>
      <c r="AB601" s="1">
        <v>98.44</v>
      </c>
      <c r="AC601" s="1">
        <v>98.44</v>
      </c>
      <c r="AD601" s="1">
        <v>1656</v>
      </c>
      <c r="AE601" s="1">
        <v>6880</v>
      </c>
      <c r="AF601" s="1">
        <v>4.1500000000000004</v>
      </c>
      <c r="AG601" s="1">
        <v>91.68</v>
      </c>
      <c r="AH601" s="1">
        <v>91.68</v>
      </c>
      <c r="AI601" s="1">
        <v>1575</v>
      </c>
      <c r="AJ601" s="1">
        <v>6947</v>
      </c>
      <c r="AK601" s="1">
        <v>4.41</v>
      </c>
      <c r="AL601" s="1">
        <v>83.62</v>
      </c>
      <c r="AM601" s="1">
        <v>83.62</v>
      </c>
      <c r="AN601" s="1">
        <v>37</v>
      </c>
      <c r="AO601" s="1">
        <v>145</v>
      </c>
      <c r="AP601" s="1">
        <v>3.92</v>
      </c>
      <c r="AQ601" s="1">
        <v>1.8</v>
      </c>
      <c r="AR601" s="1">
        <v>1.8</v>
      </c>
      <c r="AT601" s="262">
        <f t="shared" si="55"/>
        <v>10688</v>
      </c>
      <c r="AU601" s="262">
        <f t="shared" si="55"/>
        <v>45002</v>
      </c>
      <c r="AV601" s="263">
        <f t="shared" si="56"/>
        <v>4500200</v>
      </c>
      <c r="AW601" s="263">
        <f t="shared" si="57"/>
        <v>49044</v>
      </c>
      <c r="AX601" s="268">
        <f t="shared" si="58"/>
        <v>91.758421009705572</v>
      </c>
      <c r="AY601" s="264">
        <f t="shared" si="59"/>
        <v>92.24666666666667</v>
      </c>
    </row>
    <row r="602" spans="1:51">
      <c r="A602" s="1" t="str">
        <f t="shared" si="54"/>
        <v>10891</v>
      </c>
      <c r="B602" s="1" t="s">
        <v>3602</v>
      </c>
      <c r="C602" s="255">
        <v>60</v>
      </c>
      <c r="D602" s="255">
        <v>60</v>
      </c>
      <c r="E602" s="256">
        <v>2320</v>
      </c>
      <c r="F602" s="256">
        <v>6424</v>
      </c>
      <c r="G602" s="255">
        <v>2.77</v>
      </c>
      <c r="H602" s="255">
        <v>29.33</v>
      </c>
      <c r="I602" s="255">
        <v>29.33</v>
      </c>
      <c r="J602" s="1">
        <v>425</v>
      </c>
      <c r="K602" s="1">
        <v>1238</v>
      </c>
      <c r="L602" s="1">
        <v>2.91</v>
      </c>
      <c r="M602" s="1">
        <v>66.56</v>
      </c>
      <c r="N602" s="1">
        <v>66.56</v>
      </c>
      <c r="O602" s="1">
        <v>394</v>
      </c>
      <c r="P602" s="1">
        <v>1148</v>
      </c>
      <c r="Q602" s="1">
        <v>2.91</v>
      </c>
      <c r="R602" s="1">
        <v>63.78</v>
      </c>
      <c r="S602" s="1">
        <v>63.78</v>
      </c>
      <c r="T602" s="1">
        <v>409</v>
      </c>
      <c r="U602" s="1">
        <v>1203</v>
      </c>
      <c r="V602" s="1">
        <v>2.94</v>
      </c>
      <c r="W602" s="1">
        <v>64.680000000000007</v>
      </c>
      <c r="X602" s="1">
        <v>64.680000000000007</v>
      </c>
      <c r="Y602" s="1">
        <v>424</v>
      </c>
      <c r="Z602" s="1">
        <v>1060</v>
      </c>
      <c r="AA602" s="1">
        <v>2.5</v>
      </c>
      <c r="AB602" s="1">
        <v>56.99</v>
      </c>
      <c r="AC602" s="1">
        <v>56.99</v>
      </c>
      <c r="AD602" s="1">
        <v>335</v>
      </c>
      <c r="AE602" s="1">
        <v>911</v>
      </c>
      <c r="AF602" s="1">
        <v>2.72</v>
      </c>
      <c r="AG602" s="1">
        <v>54.23</v>
      </c>
      <c r="AH602" s="1">
        <v>54.23</v>
      </c>
      <c r="AI602" s="1">
        <v>333</v>
      </c>
      <c r="AJ602" s="1">
        <v>864</v>
      </c>
      <c r="AK602" s="1">
        <v>2.59</v>
      </c>
      <c r="AL602" s="1">
        <v>46.45</v>
      </c>
      <c r="AM602" s="1">
        <v>46.45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T602" s="262">
        <f t="shared" si="55"/>
        <v>2320</v>
      </c>
      <c r="AU602" s="262">
        <f t="shared" si="55"/>
        <v>6424</v>
      </c>
      <c r="AV602" s="263">
        <f t="shared" si="56"/>
        <v>642400</v>
      </c>
      <c r="AW602" s="263">
        <f t="shared" si="57"/>
        <v>10980</v>
      </c>
      <c r="AX602" s="268">
        <f t="shared" si="58"/>
        <v>58.506375227686704</v>
      </c>
      <c r="AY602" s="264">
        <f t="shared" si="59"/>
        <v>58.781666666666666</v>
      </c>
    </row>
    <row r="603" spans="1:51">
      <c r="A603" s="1" t="str">
        <f t="shared" si="54"/>
        <v>10892</v>
      </c>
      <c r="B603" s="1" t="s">
        <v>3603</v>
      </c>
      <c r="C603" s="255">
        <v>30</v>
      </c>
      <c r="D603" s="255">
        <v>30</v>
      </c>
      <c r="E603" s="256">
        <v>1084</v>
      </c>
      <c r="F603" s="256">
        <v>3238</v>
      </c>
      <c r="G603" s="255">
        <v>2.99</v>
      </c>
      <c r="H603" s="255">
        <v>29.57</v>
      </c>
      <c r="I603" s="255">
        <v>29.57</v>
      </c>
      <c r="J603" s="1">
        <v>188</v>
      </c>
      <c r="K603" s="1">
        <v>532</v>
      </c>
      <c r="L603" s="1">
        <v>2.83</v>
      </c>
      <c r="M603" s="1">
        <v>57.2</v>
      </c>
      <c r="N603" s="1">
        <v>57.2</v>
      </c>
      <c r="O603" s="1">
        <v>186</v>
      </c>
      <c r="P603" s="1">
        <v>509</v>
      </c>
      <c r="Q603" s="1">
        <v>2.74</v>
      </c>
      <c r="R603" s="1">
        <v>56.56</v>
      </c>
      <c r="S603" s="1">
        <v>56.56</v>
      </c>
      <c r="T603" s="1">
        <v>150</v>
      </c>
      <c r="U603" s="1">
        <v>455</v>
      </c>
      <c r="V603" s="1">
        <v>3.03</v>
      </c>
      <c r="W603" s="1">
        <v>48.92</v>
      </c>
      <c r="X603" s="1">
        <v>48.92</v>
      </c>
      <c r="Y603" s="1">
        <v>189</v>
      </c>
      <c r="Z603" s="1">
        <v>575</v>
      </c>
      <c r="AA603" s="1">
        <v>3.04</v>
      </c>
      <c r="AB603" s="1">
        <v>61.83</v>
      </c>
      <c r="AC603" s="1">
        <v>61.83</v>
      </c>
      <c r="AD603" s="1">
        <v>192</v>
      </c>
      <c r="AE603" s="1">
        <v>582</v>
      </c>
      <c r="AF603" s="1">
        <v>3.03</v>
      </c>
      <c r="AG603" s="1">
        <v>69.290000000000006</v>
      </c>
      <c r="AH603" s="1">
        <v>69.290000000000006</v>
      </c>
      <c r="AI603" s="1">
        <v>179</v>
      </c>
      <c r="AJ603" s="1">
        <v>585</v>
      </c>
      <c r="AK603" s="1">
        <v>3.27</v>
      </c>
      <c r="AL603" s="1">
        <v>62.9</v>
      </c>
      <c r="AM603" s="1">
        <v>62.9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T603" s="262">
        <f t="shared" si="55"/>
        <v>1084</v>
      </c>
      <c r="AU603" s="262">
        <f t="shared" si="55"/>
        <v>3238</v>
      </c>
      <c r="AV603" s="263">
        <f t="shared" si="56"/>
        <v>323800</v>
      </c>
      <c r="AW603" s="263">
        <f t="shared" si="57"/>
        <v>5490</v>
      </c>
      <c r="AX603" s="268">
        <f t="shared" si="58"/>
        <v>58.979963570127502</v>
      </c>
      <c r="AY603" s="264">
        <f t="shared" si="59"/>
        <v>59.449999999999996</v>
      </c>
    </row>
    <row r="604" spans="1:51">
      <c r="A604" s="1" t="str">
        <f t="shared" si="54"/>
        <v>10893</v>
      </c>
      <c r="B604" s="1" t="s">
        <v>3604</v>
      </c>
      <c r="C604" s="255">
        <v>49</v>
      </c>
      <c r="D604" s="255">
        <v>49</v>
      </c>
      <c r="E604" s="256">
        <v>1240</v>
      </c>
      <c r="F604" s="256">
        <v>3379</v>
      </c>
      <c r="G604" s="255">
        <v>2.73</v>
      </c>
      <c r="H604" s="255">
        <v>18.89</v>
      </c>
      <c r="I604" s="255">
        <v>18.89</v>
      </c>
      <c r="J604" s="1">
        <v>231</v>
      </c>
      <c r="K604" s="1">
        <v>657</v>
      </c>
      <c r="L604" s="1">
        <v>2.84</v>
      </c>
      <c r="M604" s="1">
        <v>43.25</v>
      </c>
      <c r="N604" s="1">
        <v>43.25</v>
      </c>
      <c r="O604" s="1">
        <v>215</v>
      </c>
      <c r="P604" s="1">
        <v>589</v>
      </c>
      <c r="Q604" s="1">
        <v>2.74</v>
      </c>
      <c r="R604" s="1">
        <v>40.07</v>
      </c>
      <c r="S604" s="1">
        <v>40.07</v>
      </c>
      <c r="T604" s="1">
        <v>190</v>
      </c>
      <c r="U604" s="1">
        <v>545</v>
      </c>
      <c r="V604" s="1">
        <v>2.87</v>
      </c>
      <c r="W604" s="1">
        <v>35.880000000000003</v>
      </c>
      <c r="X604" s="1">
        <v>35.880000000000003</v>
      </c>
      <c r="Y604" s="1">
        <v>222</v>
      </c>
      <c r="Z604" s="1">
        <v>610</v>
      </c>
      <c r="AA604" s="1">
        <v>2.75</v>
      </c>
      <c r="AB604" s="1">
        <v>40.159999999999997</v>
      </c>
      <c r="AC604" s="1">
        <v>40.159999999999997</v>
      </c>
      <c r="AD604" s="1">
        <v>190</v>
      </c>
      <c r="AE604" s="1">
        <v>446</v>
      </c>
      <c r="AF604" s="1">
        <v>2.35</v>
      </c>
      <c r="AG604" s="1">
        <v>32.51</v>
      </c>
      <c r="AH604" s="1">
        <v>32.51</v>
      </c>
      <c r="AI604" s="1">
        <v>192</v>
      </c>
      <c r="AJ604" s="1">
        <v>532</v>
      </c>
      <c r="AK604" s="1">
        <v>2.77</v>
      </c>
      <c r="AL604" s="1">
        <v>35.020000000000003</v>
      </c>
      <c r="AM604" s="1">
        <v>35.020000000000003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T604" s="262">
        <f t="shared" si="55"/>
        <v>1240</v>
      </c>
      <c r="AU604" s="262">
        <f t="shared" si="55"/>
        <v>3379</v>
      </c>
      <c r="AV604" s="263">
        <f t="shared" si="56"/>
        <v>337900</v>
      </c>
      <c r="AW604" s="263">
        <f t="shared" si="57"/>
        <v>8967</v>
      </c>
      <c r="AX604" s="268">
        <f t="shared" si="58"/>
        <v>37.682614029218243</v>
      </c>
      <c r="AY604" s="264">
        <f t="shared" si="59"/>
        <v>37.814999999999998</v>
      </c>
    </row>
    <row r="605" spans="1:51">
      <c r="A605" s="1" t="str">
        <f t="shared" si="54"/>
        <v>10894</v>
      </c>
      <c r="B605" s="1" t="s">
        <v>3605</v>
      </c>
      <c r="C605" s="255">
        <v>45</v>
      </c>
      <c r="D605" s="255">
        <v>45</v>
      </c>
      <c r="E605" s="256">
        <v>1987</v>
      </c>
      <c r="F605" s="256">
        <v>4972</v>
      </c>
      <c r="G605" s="255">
        <v>2.5</v>
      </c>
      <c r="H605" s="255">
        <v>30.27</v>
      </c>
      <c r="I605" s="255">
        <v>30.27</v>
      </c>
      <c r="J605" s="1">
        <v>351</v>
      </c>
      <c r="K605" s="1">
        <v>878</v>
      </c>
      <c r="L605" s="1">
        <v>2.5</v>
      </c>
      <c r="M605" s="1">
        <v>62.94</v>
      </c>
      <c r="N605" s="1">
        <v>62.94</v>
      </c>
      <c r="O605" s="1">
        <v>320</v>
      </c>
      <c r="P605" s="1">
        <v>807</v>
      </c>
      <c r="Q605" s="1">
        <v>2.52</v>
      </c>
      <c r="R605" s="1">
        <v>59.78</v>
      </c>
      <c r="S605" s="1">
        <v>59.78</v>
      </c>
      <c r="T605" s="1">
        <v>317</v>
      </c>
      <c r="U605" s="1">
        <v>834</v>
      </c>
      <c r="V605" s="1">
        <v>2.63</v>
      </c>
      <c r="W605" s="1">
        <v>59.78</v>
      </c>
      <c r="X605" s="1">
        <v>59.78</v>
      </c>
      <c r="Y605" s="1">
        <v>347</v>
      </c>
      <c r="Z605" s="1">
        <v>805</v>
      </c>
      <c r="AA605" s="1">
        <v>2.3199999999999998</v>
      </c>
      <c r="AB605" s="1">
        <v>57.71</v>
      </c>
      <c r="AC605" s="1">
        <v>57.71</v>
      </c>
      <c r="AD605" s="1">
        <v>332</v>
      </c>
      <c r="AE605" s="1">
        <v>828</v>
      </c>
      <c r="AF605" s="1">
        <v>2.4900000000000002</v>
      </c>
      <c r="AG605" s="1">
        <v>65.709999999999994</v>
      </c>
      <c r="AH605" s="1">
        <v>65.709999999999994</v>
      </c>
      <c r="AI605" s="1">
        <v>212</v>
      </c>
      <c r="AJ605" s="1">
        <v>537</v>
      </c>
      <c r="AK605" s="1">
        <v>2.5299999999999998</v>
      </c>
      <c r="AL605" s="1">
        <v>38.49</v>
      </c>
      <c r="AM605" s="1">
        <v>38.49</v>
      </c>
      <c r="AN605" s="1">
        <v>108</v>
      </c>
      <c r="AO605" s="1">
        <v>283</v>
      </c>
      <c r="AP605" s="1">
        <v>2.62</v>
      </c>
      <c r="AQ605" s="1">
        <v>20.96</v>
      </c>
      <c r="AR605" s="1">
        <v>20.96</v>
      </c>
      <c r="AT605" s="262">
        <f t="shared" si="55"/>
        <v>1879</v>
      </c>
      <c r="AU605" s="262">
        <f t="shared" si="55"/>
        <v>4689</v>
      </c>
      <c r="AV605" s="263">
        <f t="shared" si="56"/>
        <v>468900</v>
      </c>
      <c r="AW605" s="263">
        <f t="shared" si="57"/>
        <v>8235</v>
      </c>
      <c r="AX605" s="268">
        <f t="shared" si="58"/>
        <v>56.939890710382514</v>
      </c>
      <c r="AY605" s="264">
        <f t="shared" si="59"/>
        <v>57.401666666666671</v>
      </c>
    </row>
    <row r="606" spans="1:51">
      <c r="A606" s="1" t="str">
        <f t="shared" si="54"/>
        <v>11602</v>
      </c>
      <c r="B606" s="1" t="s">
        <v>3606</v>
      </c>
      <c r="C606" s="255">
        <v>34</v>
      </c>
      <c r="D606" s="255">
        <v>34</v>
      </c>
      <c r="E606" s="256">
        <v>780</v>
      </c>
      <c r="F606" s="256">
        <v>2466</v>
      </c>
      <c r="G606" s="255">
        <v>3.16</v>
      </c>
      <c r="H606" s="255">
        <v>19.87</v>
      </c>
      <c r="I606" s="255">
        <v>19.87</v>
      </c>
      <c r="J606" s="1">
        <v>176</v>
      </c>
      <c r="K606" s="1">
        <v>573</v>
      </c>
      <c r="L606" s="1">
        <v>3.26</v>
      </c>
      <c r="M606" s="1">
        <v>54.36</v>
      </c>
      <c r="N606" s="1">
        <v>54.36</v>
      </c>
      <c r="O606" s="1">
        <v>121</v>
      </c>
      <c r="P606" s="1">
        <v>406</v>
      </c>
      <c r="Q606" s="1">
        <v>3.36</v>
      </c>
      <c r="R606" s="1">
        <v>39.799999999999997</v>
      </c>
      <c r="S606" s="1">
        <v>39.799999999999997</v>
      </c>
      <c r="T606" s="1">
        <v>125</v>
      </c>
      <c r="U606" s="1">
        <v>344</v>
      </c>
      <c r="V606" s="1">
        <v>2.75</v>
      </c>
      <c r="W606" s="1">
        <v>32.64</v>
      </c>
      <c r="X606" s="1">
        <v>32.64</v>
      </c>
      <c r="Y606" s="1">
        <v>140</v>
      </c>
      <c r="Z606" s="1">
        <v>446</v>
      </c>
      <c r="AA606" s="1">
        <v>3.19</v>
      </c>
      <c r="AB606" s="1">
        <v>42.31</v>
      </c>
      <c r="AC606" s="1">
        <v>42.31</v>
      </c>
      <c r="AD606" s="1">
        <v>110</v>
      </c>
      <c r="AE606" s="1">
        <v>364</v>
      </c>
      <c r="AF606" s="1">
        <v>3.31</v>
      </c>
      <c r="AG606" s="1">
        <v>38.24</v>
      </c>
      <c r="AH606" s="1">
        <v>38.24</v>
      </c>
      <c r="AI606" s="1">
        <v>89</v>
      </c>
      <c r="AJ606" s="1">
        <v>277</v>
      </c>
      <c r="AK606" s="1">
        <v>3.11</v>
      </c>
      <c r="AL606" s="1">
        <v>26.28</v>
      </c>
      <c r="AM606" s="1">
        <v>26.28</v>
      </c>
      <c r="AN606" s="1">
        <v>19</v>
      </c>
      <c r="AO606" s="1">
        <v>56</v>
      </c>
      <c r="AP606" s="1">
        <v>2.95</v>
      </c>
      <c r="AQ606" s="1">
        <v>5.49</v>
      </c>
      <c r="AR606" s="1">
        <v>5.49</v>
      </c>
      <c r="AT606" s="262">
        <f t="shared" si="55"/>
        <v>761</v>
      </c>
      <c r="AU606" s="262">
        <f t="shared" si="55"/>
        <v>2410</v>
      </c>
      <c r="AV606" s="263">
        <f t="shared" si="56"/>
        <v>241000</v>
      </c>
      <c r="AW606" s="263">
        <f t="shared" si="57"/>
        <v>6222</v>
      </c>
      <c r="AX606" s="268">
        <f t="shared" si="58"/>
        <v>38.733526197364192</v>
      </c>
      <c r="AY606" s="264">
        <f t="shared" si="59"/>
        <v>38.93833333333334</v>
      </c>
    </row>
    <row r="607" spans="1:51">
      <c r="A607" s="1" t="str">
        <f t="shared" si="54"/>
        <v>11608</v>
      </c>
      <c r="B607" s="1" t="s">
        <v>3607</v>
      </c>
      <c r="C607" s="255">
        <v>34</v>
      </c>
      <c r="D607" s="255">
        <v>34</v>
      </c>
      <c r="E607" s="256">
        <v>1013</v>
      </c>
      <c r="F607" s="256">
        <v>3057</v>
      </c>
      <c r="G607" s="255">
        <v>3.02</v>
      </c>
      <c r="H607" s="255">
        <v>24.63</v>
      </c>
      <c r="I607" s="255">
        <v>24.63</v>
      </c>
      <c r="J607" s="1">
        <v>188</v>
      </c>
      <c r="K607" s="1">
        <v>627</v>
      </c>
      <c r="L607" s="1">
        <v>3.34</v>
      </c>
      <c r="M607" s="1">
        <v>59.49</v>
      </c>
      <c r="N607" s="1">
        <v>59.49</v>
      </c>
      <c r="O607" s="1">
        <v>139</v>
      </c>
      <c r="P607" s="1">
        <v>418</v>
      </c>
      <c r="Q607" s="1">
        <v>3.01</v>
      </c>
      <c r="R607" s="1">
        <v>40.98</v>
      </c>
      <c r="S607" s="1">
        <v>40.98</v>
      </c>
      <c r="T607" s="1">
        <v>158</v>
      </c>
      <c r="U607" s="1">
        <v>450</v>
      </c>
      <c r="V607" s="1">
        <v>2.85</v>
      </c>
      <c r="W607" s="1">
        <v>42.69</v>
      </c>
      <c r="X607" s="1">
        <v>42.69</v>
      </c>
      <c r="Y607" s="1">
        <v>192</v>
      </c>
      <c r="Z607" s="1">
        <v>530</v>
      </c>
      <c r="AA607" s="1">
        <v>2.76</v>
      </c>
      <c r="AB607" s="1">
        <v>50.28</v>
      </c>
      <c r="AC607" s="1">
        <v>50.28</v>
      </c>
      <c r="AD607" s="1">
        <v>161</v>
      </c>
      <c r="AE607" s="1">
        <v>505</v>
      </c>
      <c r="AF607" s="1">
        <v>3.14</v>
      </c>
      <c r="AG607" s="1">
        <v>53.05</v>
      </c>
      <c r="AH607" s="1">
        <v>53.05</v>
      </c>
      <c r="AI607" s="1">
        <v>167</v>
      </c>
      <c r="AJ607" s="1">
        <v>515</v>
      </c>
      <c r="AK607" s="1">
        <v>3.08</v>
      </c>
      <c r="AL607" s="1">
        <v>48.86</v>
      </c>
      <c r="AM607" s="1">
        <v>48.86</v>
      </c>
      <c r="AN607" s="1">
        <v>8</v>
      </c>
      <c r="AO607" s="1">
        <v>12</v>
      </c>
      <c r="AP607" s="1">
        <v>1.5</v>
      </c>
      <c r="AQ607" s="1">
        <v>1.18</v>
      </c>
      <c r="AR607" s="1">
        <v>1.18</v>
      </c>
      <c r="AT607" s="262">
        <f t="shared" si="55"/>
        <v>1005</v>
      </c>
      <c r="AU607" s="262">
        <f t="shared" si="55"/>
        <v>3045</v>
      </c>
      <c r="AV607" s="263">
        <f t="shared" si="56"/>
        <v>304500</v>
      </c>
      <c r="AW607" s="263">
        <f t="shared" si="57"/>
        <v>6222</v>
      </c>
      <c r="AX607" s="268">
        <f t="shared" si="58"/>
        <v>48.939247830279655</v>
      </c>
      <c r="AY607" s="264">
        <f t="shared" si="59"/>
        <v>49.225000000000001</v>
      </c>
    </row>
    <row r="608" spans="1:51">
      <c r="A608" s="1" t="str">
        <f t="shared" si="54"/>
        <v>22456</v>
      </c>
      <c r="B608" s="1" t="s">
        <v>3608</v>
      </c>
      <c r="C608" s="255">
        <v>30</v>
      </c>
      <c r="D608" s="255">
        <v>30</v>
      </c>
      <c r="E608" s="256">
        <v>1251</v>
      </c>
      <c r="F608" s="256">
        <v>3877</v>
      </c>
      <c r="G608" s="255">
        <v>3.1</v>
      </c>
      <c r="H608" s="255">
        <v>35.409999999999997</v>
      </c>
      <c r="I608" s="255">
        <v>35.409999999999997</v>
      </c>
      <c r="J608" s="1">
        <v>213</v>
      </c>
      <c r="K608" s="1">
        <v>627</v>
      </c>
      <c r="L608" s="1">
        <v>2.94</v>
      </c>
      <c r="M608" s="1">
        <v>67.42</v>
      </c>
      <c r="N608" s="1">
        <v>67.42</v>
      </c>
      <c r="O608" s="1">
        <v>186</v>
      </c>
      <c r="P608" s="1">
        <v>566</v>
      </c>
      <c r="Q608" s="1">
        <v>3.04</v>
      </c>
      <c r="R608" s="1">
        <v>62.89</v>
      </c>
      <c r="S608" s="1">
        <v>62.89</v>
      </c>
      <c r="T608" s="1">
        <v>212</v>
      </c>
      <c r="U608" s="1">
        <v>699</v>
      </c>
      <c r="V608" s="1">
        <v>3.3</v>
      </c>
      <c r="W608" s="1">
        <v>75.16</v>
      </c>
      <c r="X608" s="1">
        <v>75.16</v>
      </c>
      <c r="Y608" s="1">
        <v>252</v>
      </c>
      <c r="Z608" s="1">
        <v>692</v>
      </c>
      <c r="AA608" s="1">
        <v>2.75</v>
      </c>
      <c r="AB608" s="1">
        <v>74.41</v>
      </c>
      <c r="AC608" s="1">
        <v>74.41</v>
      </c>
      <c r="AD608" s="1">
        <v>198</v>
      </c>
      <c r="AE608" s="1">
        <v>662</v>
      </c>
      <c r="AF608" s="1">
        <v>3.34</v>
      </c>
      <c r="AG608" s="1">
        <v>78.81</v>
      </c>
      <c r="AH608" s="1">
        <v>78.81</v>
      </c>
      <c r="AI608" s="1">
        <v>190</v>
      </c>
      <c r="AJ608" s="1">
        <v>631</v>
      </c>
      <c r="AK608" s="1">
        <v>3.32</v>
      </c>
      <c r="AL608" s="1">
        <v>67.849999999999994</v>
      </c>
      <c r="AM608" s="1">
        <v>67.849999999999994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T608" s="262">
        <f t="shared" si="55"/>
        <v>1251</v>
      </c>
      <c r="AU608" s="262">
        <f t="shared" si="55"/>
        <v>3877</v>
      </c>
      <c r="AV608" s="263">
        <f t="shared" si="56"/>
        <v>387700</v>
      </c>
      <c r="AW608" s="263">
        <f t="shared" si="57"/>
        <v>5490</v>
      </c>
      <c r="AX608" s="268">
        <f t="shared" si="58"/>
        <v>70.619307832422592</v>
      </c>
      <c r="AY608" s="264">
        <f t="shared" si="59"/>
        <v>71.089999999999989</v>
      </c>
    </row>
    <row r="609" spans="1:51">
      <c r="A609" s="1" t="str">
        <f t="shared" si="54"/>
        <v>23839</v>
      </c>
      <c r="B609" s="1" t="s">
        <v>3609</v>
      </c>
      <c r="C609" s="255">
        <v>200</v>
      </c>
      <c r="D609" s="255">
        <v>200</v>
      </c>
      <c r="E609" s="256">
        <v>9192</v>
      </c>
      <c r="F609" s="256">
        <v>30842</v>
      </c>
      <c r="G609" s="255">
        <v>3.36</v>
      </c>
      <c r="H609" s="255">
        <v>42.25</v>
      </c>
      <c r="I609" s="255">
        <v>42.25</v>
      </c>
      <c r="J609" s="1">
        <v>1626</v>
      </c>
      <c r="K609" s="1">
        <v>5152</v>
      </c>
      <c r="L609" s="1">
        <v>3.17</v>
      </c>
      <c r="M609" s="1">
        <v>83.1</v>
      </c>
      <c r="N609" s="1">
        <v>83.1</v>
      </c>
      <c r="O609" s="1">
        <v>1589</v>
      </c>
      <c r="P609" s="1">
        <v>4941</v>
      </c>
      <c r="Q609" s="1">
        <v>3.11</v>
      </c>
      <c r="R609" s="1">
        <v>82.35</v>
      </c>
      <c r="S609" s="1">
        <v>82.35</v>
      </c>
      <c r="T609" s="1">
        <v>1414</v>
      </c>
      <c r="U609" s="1">
        <v>4769</v>
      </c>
      <c r="V609" s="1">
        <v>3.37</v>
      </c>
      <c r="W609" s="1">
        <v>76.92</v>
      </c>
      <c r="X609" s="1">
        <v>76.92</v>
      </c>
      <c r="Y609" s="1">
        <v>1470</v>
      </c>
      <c r="Z609" s="1">
        <v>4629</v>
      </c>
      <c r="AA609" s="1">
        <v>3.15</v>
      </c>
      <c r="AB609" s="1">
        <v>74.66</v>
      </c>
      <c r="AC609" s="1">
        <v>74.66</v>
      </c>
      <c r="AD609" s="1">
        <v>1314</v>
      </c>
      <c r="AE609" s="1">
        <v>4736</v>
      </c>
      <c r="AF609" s="1">
        <v>3.6</v>
      </c>
      <c r="AG609" s="1">
        <v>84.57</v>
      </c>
      <c r="AH609" s="1">
        <v>84.57</v>
      </c>
      <c r="AI609" s="1">
        <v>1356</v>
      </c>
      <c r="AJ609" s="1">
        <v>4935</v>
      </c>
      <c r="AK609" s="1">
        <v>3.64</v>
      </c>
      <c r="AL609" s="1">
        <v>79.599999999999994</v>
      </c>
      <c r="AM609" s="1">
        <v>79.599999999999994</v>
      </c>
      <c r="AN609" s="1">
        <v>423</v>
      </c>
      <c r="AO609" s="1">
        <v>1680</v>
      </c>
      <c r="AP609" s="1">
        <v>3.97</v>
      </c>
      <c r="AQ609" s="1">
        <v>28</v>
      </c>
      <c r="AR609" s="1">
        <v>28</v>
      </c>
      <c r="AT609" s="262">
        <f t="shared" si="55"/>
        <v>8769</v>
      </c>
      <c r="AU609" s="262">
        <f t="shared" si="55"/>
        <v>29162</v>
      </c>
      <c r="AV609" s="263">
        <f t="shared" si="56"/>
        <v>2916200</v>
      </c>
      <c r="AW609" s="263">
        <f t="shared" si="57"/>
        <v>36600</v>
      </c>
      <c r="AX609" s="268">
        <f t="shared" si="58"/>
        <v>79.677595628415304</v>
      </c>
      <c r="AY609" s="264">
        <f t="shared" si="59"/>
        <v>80.199999999999989</v>
      </c>
    </row>
    <row r="610" spans="1:51">
      <c r="A610" s="1" t="str">
        <f t="shared" si="54"/>
        <v>24692</v>
      </c>
      <c r="B610" s="1" t="s">
        <v>3610</v>
      </c>
      <c r="C610" s="255">
        <v>30</v>
      </c>
      <c r="D610" s="255">
        <v>30</v>
      </c>
      <c r="E610" s="256">
        <v>992</v>
      </c>
      <c r="F610" s="256">
        <v>2570</v>
      </c>
      <c r="G610" s="255">
        <v>2.59</v>
      </c>
      <c r="H610" s="255">
        <v>23.47</v>
      </c>
      <c r="I610" s="255">
        <v>23.47</v>
      </c>
      <c r="J610" s="1">
        <v>157</v>
      </c>
      <c r="K610" s="1">
        <v>388</v>
      </c>
      <c r="L610" s="1">
        <v>2.4700000000000002</v>
      </c>
      <c r="M610" s="1">
        <v>41.72</v>
      </c>
      <c r="N610" s="1">
        <v>41.72</v>
      </c>
      <c r="O610" s="1">
        <v>168</v>
      </c>
      <c r="P610" s="1">
        <v>397</v>
      </c>
      <c r="Q610" s="1">
        <v>2.36</v>
      </c>
      <c r="R610" s="1">
        <v>44.11</v>
      </c>
      <c r="S610" s="1">
        <v>44.11</v>
      </c>
      <c r="T610" s="1">
        <v>176</v>
      </c>
      <c r="U610" s="1">
        <v>476</v>
      </c>
      <c r="V610" s="1">
        <v>2.7</v>
      </c>
      <c r="W610" s="1">
        <v>51.18</v>
      </c>
      <c r="X610" s="1">
        <v>51.18</v>
      </c>
      <c r="Y610" s="1">
        <v>203</v>
      </c>
      <c r="Z610" s="1">
        <v>506</v>
      </c>
      <c r="AA610" s="1">
        <v>2.4900000000000002</v>
      </c>
      <c r="AB610" s="1">
        <v>54.41</v>
      </c>
      <c r="AC610" s="1">
        <v>54.41</v>
      </c>
      <c r="AD610" s="1">
        <v>169</v>
      </c>
      <c r="AE610" s="1">
        <v>485</v>
      </c>
      <c r="AF610" s="1">
        <v>2.87</v>
      </c>
      <c r="AG610" s="1">
        <v>57.74</v>
      </c>
      <c r="AH610" s="1">
        <v>57.74</v>
      </c>
      <c r="AI610" s="1">
        <v>119</v>
      </c>
      <c r="AJ610" s="1">
        <v>318</v>
      </c>
      <c r="AK610" s="1">
        <v>2.67</v>
      </c>
      <c r="AL610" s="1">
        <v>34.19</v>
      </c>
      <c r="AM610" s="1">
        <v>34.19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T610" s="262">
        <f t="shared" si="55"/>
        <v>992</v>
      </c>
      <c r="AU610" s="262">
        <f t="shared" si="55"/>
        <v>2570</v>
      </c>
      <c r="AV610" s="263">
        <f t="shared" si="56"/>
        <v>257000</v>
      </c>
      <c r="AW610" s="263">
        <f t="shared" si="57"/>
        <v>5490</v>
      </c>
      <c r="AX610" s="268">
        <f t="shared" si="58"/>
        <v>46.812386156648451</v>
      </c>
      <c r="AY610" s="264">
        <f t="shared" si="59"/>
        <v>47.225000000000001</v>
      </c>
    </row>
    <row r="611" spans="1:51">
      <c r="A611" s="1" t="str">
        <f t="shared" si="54"/>
        <v>27839</v>
      </c>
      <c r="B611" s="1" t="s">
        <v>3611</v>
      </c>
      <c r="C611" s="255">
        <v>10</v>
      </c>
      <c r="D611" s="255">
        <v>10</v>
      </c>
      <c r="E611" s="256">
        <v>499</v>
      </c>
      <c r="F611" s="256">
        <v>1545</v>
      </c>
      <c r="G611" s="255">
        <v>3.1</v>
      </c>
      <c r="H611" s="255">
        <v>42.33</v>
      </c>
      <c r="I611" s="255">
        <v>42.33</v>
      </c>
      <c r="J611" s="1">
        <v>84</v>
      </c>
      <c r="K611" s="1">
        <v>289</v>
      </c>
      <c r="L611" s="1">
        <v>3.44</v>
      </c>
      <c r="M611" s="1">
        <v>93.23</v>
      </c>
      <c r="N611" s="1">
        <v>93.23</v>
      </c>
      <c r="O611" s="1">
        <v>61</v>
      </c>
      <c r="P611" s="1">
        <v>149</v>
      </c>
      <c r="Q611" s="1">
        <v>2.44</v>
      </c>
      <c r="R611" s="1">
        <v>49.67</v>
      </c>
      <c r="S611" s="1">
        <v>49.67</v>
      </c>
      <c r="T611" s="1">
        <v>88</v>
      </c>
      <c r="U611" s="1">
        <v>300</v>
      </c>
      <c r="V611" s="1">
        <v>3.41</v>
      </c>
      <c r="W611" s="1">
        <v>96.77</v>
      </c>
      <c r="X611" s="1">
        <v>96.77</v>
      </c>
      <c r="Y611" s="1">
        <v>100</v>
      </c>
      <c r="Z611" s="1">
        <v>264</v>
      </c>
      <c r="AA611" s="1">
        <v>2.64</v>
      </c>
      <c r="AB611" s="1">
        <v>85.16</v>
      </c>
      <c r="AC611" s="1">
        <v>85.16</v>
      </c>
      <c r="AD611" s="1">
        <v>87</v>
      </c>
      <c r="AE611" s="1">
        <v>258</v>
      </c>
      <c r="AF611" s="1">
        <v>2.97</v>
      </c>
      <c r="AG611" s="1">
        <v>92.14</v>
      </c>
      <c r="AH611" s="1">
        <v>92.14</v>
      </c>
      <c r="AI611" s="1">
        <v>65</v>
      </c>
      <c r="AJ611" s="1">
        <v>232</v>
      </c>
      <c r="AK611" s="1">
        <v>3.57</v>
      </c>
      <c r="AL611" s="1">
        <v>74.84</v>
      </c>
      <c r="AM611" s="1">
        <v>74.84</v>
      </c>
      <c r="AN611" s="1">
        <v>14</v>
      </c>
      <c r="AO611" s="1">
        <v>53</v>
      </c>
      <c r="AP611" s="1">
        <v>3.79</v>
      </c>
      <c r="AQ611" s="1">
        <v>17.670000000000002</v>
      </c>
      <c r="AR611" s="1">
        <v>17.670000000000002</v>
      </c>
      <c r="AT611" s="262">
        <f t="shared" si="55"/>
        <v>485</v>
      </c>
      <c r="AU611" s="262">
        <f t="shared" si="55"/>
        <v>1492</v>
      </c>
      <c r="AV611" s="263">
        <f t="shared" si="56"/>
        <v>149200</v>
      </c>
      <c r="AW611" s="263">
        <f t="shared" si="57"/>
        <v>1830</v>
      </c>
      <c r="AX611" s="268">
        <f t="shared" si="58"/>
        <v>81.530054644808743</v>
      </c>
      <c r="AY611" s="264">
        <f t="shared" si="59"/>
        <v>81.968333333333348</v>
      </c>
    </row>
    <row r="612" spans="1:51">
      <c r="A612" s="1" t="str">
        <f t="shared" si="54"/>
        <v>27840</v>
      </c>
      <c r="B612" s="1" t="s">
        <v>3612</v>
      </c>
      <c r="C612" s="255">
        <v>30</v>
      </c>
      <c r="D612" s="255">
        <v>30</v>
      </c>
      <c r="E612" s="256">
        <v>743</v>
      </c>
      <c r="F612" s="256">
        <v>1978</v>
      </c>
      <c r="G612" s="255">
        <v>2.66</v>
      </c>
      <c r="H612" s="255">
        <v>18.059999999999999</v>
      </c>
      <c r="I612" s="255">
        <v>18.059999999999999</v>
      </c>
      <c r="J612" s="1">
        <v>133</v>
      </c>
      <c r="K612" s="1">
        <v>275</v>
      </c>
      <c r="L612" s="1">
        <v>2.0699999999999998</v>
      </c>
      <c r="M612" s="1">
        <v>29.57</v>
      </c>
      <c r="N612" s="1">
        <v>29.57</v>
      </c>
      <c r="O612" s="1">
        <v>126</v>
      </c>
      <c r="P612" s="1">
        <v>283</v>
      </c>
      <c r="Q612" s="1">
        <v>2.25</v>
      </c>
      <c r="R612" s="1">
        <v>31.44</v>
      </c>
      <c r="S612" s="1">
        <v>31.44</v>
      </c>
      <c r="T612" s="1">
        <v>123</v>
      </c>
      <c r="U612" s="1">
        <v>354</v>
      </c>
      <c r="V612" s="1">
        <v>2.88</v>
      </c>
      <c r="W612" s="1">
        <v>38.06</v>
      </c>
      <c r="X612" s="1">
        <v>38.06</v>
      </c>
      <c r="Y612" s="1">
        <v>109</v>
      </c>
      <c r="Z612" s="1">
        <v>338</v>
      </c>
      <c r="AA612" s="1">
        <v>3.1</v>
      </c>
      <c r="AB612" s="1">
        <v>36.340000000000003</v>
      </c>
      <c r="AC612" s="1">
        <v>36.340000000000003</v>
      </c>
      <c r="AD612" s="1">
        <v>121</v>
      </c>
      <c r="AE612" s="1">
        <v>328</v>
      </c>
      <c r="AF612" s="1">
        <v>2.71</v>
      </c>
      <c r="AG612" s="1">
        <v>39.049999999999997</v>
      </c>
      <c r="AH612" s="1">
        <v>39.049999999999997</v>
      </c>
      <c r="AI612" s="1">
        <v>90</v>
      </c>
      <c r="AJ612" s="1">
        <v>271</v>
      </c>
      <c r="AK612" s="1">
        <v>3.01</v>
      </c>
      <c r="AL612" s="1">
        <v>29.14</v>
      </c>
      <c r="AM612" s="1">
        <v>29.14</v>
      </c>
      <c r="AN612" s="1">
        <v>41</v>
      </c>
      <c r="AO612" s="1">
        <v>129</v>
      </c>
      <c r="AP612" s="1">
        <v>3.15</v>
      </c>
      <c r="AQ612" s="1">
        <v>14.33</v>
      </c>
      <c r="AR612" s="1">
        <v>14.33</v>
      </c>
      <c r="AT612" s="262">
        <f t="shared" si="55"/>
        <v>702</v>
      </c>
      <c r="AU612" s="262">
        <f t="shared" si="55"/>
        <v>1849</v>
      </c>
      <c r="AV612" s="263">
        <f t="shared" si="56"/>
        <v>184900</v>
      </c>
      <c r="AW612" s="263">
        <f t="shared" si="57"/>
        <v>5490</v>
      </c>
      <c r="AX612" s="268">
        <f t="shared" si="58"/>
        <v>33.679417122040071</v>
      </c>
      <c r="AY612" s="264">
        <f t="shared" si="59"/>
        <v>33.933333333333337</v>
      </c>
    </row>
    <row r="613" spans="1:51">
      <c r="A613" s="1" t="str">
        <f t="shared" si="54"/>
        <v>27841</v>
      </c>
      <c r="B613" s="1" t="s">
        <v>3613</v>
      </c>
      <c r="C613" s="255">
        <v>24</v>
      </c>
      <c r="D613" s="255">
        <v>24</v>
      </c>
      <c r="E613" s="256">
        <v>1153</v>
      </c>
      <c r="F613" s="256">
        <v>3115</v>
      </c>
      <c r="G613" s="255">
        <v>2.7</v>
      </c>
      <c r="H613" s="255">
        <v>35.56</v>
      </c>
      <c r="I613" s="255">
        <v>35.56</v>
      </c>
      <c r="J613" s="1">
        <v>216</v>
      </c>
      <c r="K613" s="1">
        <v>603</v>
      </c>
      <c r="L613" s="1">
        <v>2.79</v>
      </c>
      <c r="M613" s="1">
        <v>81.05</v>
      </c>
      <c r="N613" s="1">
        <v>81.05</v>
      </c>
      <c r="O613" s="1">
        <v>198</v>
      </c>
      <c r="P613" s="1">
        <v>491</v>
      </c>
      <c r="Q613" s="1">
        <v>2.48</v>
      </c>
      <c r="R613" s="1">
        <v>68.19</v>
      </c>
      <c r="S613" s="1">
        <v>68.19</v>
      </c>
      <c r="T613" s="1">
        <v>149</v>
      </c>
      <c r="U613" s="1">
        <v>410</v>
      </c>
      <c r="V613" s="1">
        <v>2.75</v>
      </c>
      <c r="W613" s="1">
        <v>55.11</v>
      </c>
      <c r="X613" s="1">
        <v>55.11</v>
      </c>
      <c r="Y613" s="1">
        <v>200</v>
      </c>
      <c r="Z613" s="1">
        <v>498</v>
      </c>
      <c r="AA613" s="1">
        <v>2.4900000000000002</v>
      </c>
      <c r="AB613" s="1">
        <v>66.94</v>
      </c>
      <c r="AC613" s="1">
        <v>66.94</v>
      </c>
      <c r="AD613" s="1">
        <v>167</v>
      </c>
      <c r="AE613" s="1">
        <v>441</v>
      </c>
      <c r="AF613" s="1">
        <v>2.64</v>
      </c>
      <c r="AG613" s="1">
        <v>65.63</v>
      </c>
      <c r="AH613" s="1">
        <v>65.63</v>
      </c>
      <c r="AI613" s="1">
        <v>158</v>
      </c>
      <c r="AJ613" s="1">
        <v>468</v>
      </c>
      <c r="AK613" s="1">
        <v>2.96</v>
      </c>
      <c r="AL613" s="1">
        <v>62.9</v>
      </c>
      <c r="AM613" s="1">
        <v>62.9</v>
      </c>
      <c r="AN613" s="1">
        <v>65</v>
      </c>
      <c r="AO613" s="1">
        <v>204</v>
      </c>
      <c r="AP613" s="1">
        <v>3.14</v>
      </c>
      <c r="AQ613" s="1">
        <v>28.33</v>
      </c>
      <c r="AR613" s="1">
        <v>28.33</v>
      </c>
      <c r="AT613" s="262">
        <f t="shared" si="55"/>
        <v>1088</v>
      </c>
      <c r="AU613" s="262">
        <f t="shared" si="55"/>
        <v>2911</v>
      </c>
      <c r="AV613" s="263">
        <f t="shared" si="56"/>
        <v>291100</v>
      </c>
      <c r="AW613" s="263">
        <f t="shared" si="57"/>
        <v>4392</v>
      </c>
      <c r="AX613" s="268">
        <f t="shared" si="58"/>
        <v>66.279599271402546</v>
      </c>
      <c r="AY613" s="264">
        <f t="shared" si="59"/>
        <v>66.63666666666667</v>
      </c>
    </row>
    <row r="614" spans="1:51">
      <c r="A614" s="1" t="str">
        <f t="shared" si="54"/>
        <v>10667</v>
      </c>
      <c r="B614" s="1" t="s">
        <v>3614</v>
      </c>
      <c r="C614" s="255">
        <v>937</v>
      </c>
      <c r="D614" s="255">
        <v>937</v>
      </c>
      <c r="E614" s="256">
        <v>31081</v>
      </c>
      <c r="F614" s="256">
        <v>125820</v>
      </c>
      <c r="G614" s="255">
        <v>4.05</v>
      </c>
      <c r="H614" s="255">
        <v>36.79</v>
      </c>
      <c r="I614" s="255">
        <v>36.79</v>
      </c>
      <c r="J614" s="1">
        <v>6638</v>
      </c>
      <c r="K614" s="1">
        <v>27867</v>
      </c>
      <c r="L614" s="1">
        <v>4.2</v>
      </c>
      <c r="M614" s="1">
        <v>95.94</v>
      </c>
      <c r="N614" s="1">
        <v>95.94</v>
      </c>
      <c r="O614" s="1">
        <v>6060</v>
      </c>
      <c r="P614" s="1">
        <v>24945</v>
      </c>
      <c r="Q614" s="1">
        <v>4.12</v>
      </c>
      <c r="R614" s="1">
        <v>88.74</v>
      </c>
      <c r="S614" s="1">
        <v>88.74</v>
      </c>
      <c r="T614" s="1">
        <v>6054</v>
      </c>
      <c r="U614" s="1">
        <v>25875</v>
      </c>
      <c r="V614" s="1">
        <v>4.2699999999999996</v>
      </c>
      <c r="W614" s="1">
        <v>89.08</v>
      </c>
      <c r="X614" s="1">
        <v>89.08</v>
      </c>
      <c r="Y614" s="1">
        <v>6293</v>
      </c>
      <c r="Z614" s="1">
        <v>23696</v>
      </c>
      <c r="AA614" s="1">
        <v>3.77</v>
      </c>
      <c r="AB614" s="1">
        <v>81.58</v>
      </c>
      <c r="AC614" s="1">
        <v>81.58</v>
      </c>
      <c r="AD614" s="1">
        <v>5542</v>
      </c>
      <c r="AE614" s="1">
        <v>19734</v>
      </c>
      <c r="AF614" s="1">
        <v>3.56</v>
      </c>
      <c r="AG614" s="1">
        <v>75.22</v>
      </c>
      <c r="AH614" s="1">
        <v>75.22</v>
      </c>
      <c r="AI614" s="1">
        <v>494</v>
      </c>
      <c r="AJ614" s="1">
        <v>3703</v>
      </c>
      <c r="AK614" s="1">
        <v>7.5</v>
      </c>
      <c r="AL614" s="1">
        <v>12.75</v>
      </c>
      <c r="AM614" s="1">
        <v>12.75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T614" s="262">
        <f t="shared" si="55"/>
        <v>31081</v>
      </c>
      <c r="AU614" s="262">
        <f t="shared" si="55"/>
        <v>125820</v>
      </c>
      <c r="AV614" s="263">
        <f t="shared" si="56"/>
        <v>12582000</v>
      </c>
      <c r="AW614" s="263">
        <f t="shared" si="57"/>
        <v>171471</v>
      </c>
      <c r="AX614" s="268">
        <f t="shared" si="58"/>
        <v>73.37683923229001</v>
      </c>
      <c r="AY614" s="264">
        <f t="shared" si="59"/>
        <v>73.884999999999991</v>
      </c>
    </row>
    <row r="615" spans="1:51">
      <c r="A615" s="1" t="str">
        <f t="shared" si="54"/>
        <v>10895</v>
      </c>
      <c r="B615" s="1" t="s">
        <v>3615</v>
      </c>
      <c r="C615" s="255">
        <v>80</v>
      </c>
      <c r="D615" s="255">
        <v>80</v>
      </c>
      <c r="E615" s="256">
        <v>3504</v>
      </c>
      <c r="F615" s="256">
        <v>15048</v>
      </c>
      <c r="G615" s="255">
        <v>4.29</v>
      </c>
      <c r="H615" s="255">
        <v>51.53</v>
      </c>
      <c r="I615" s="255">
        <v>51.53</v>
      </c>
      <c r="J615" s="1">
        <v>596</v>
      </c>
      <c r="K615" s="1">
        <v>3097</v>
      </c>
      <c r="L615" s="1">
        <v>5.2</v>
      </c>
      <c r="M615" s="1">
        <v>124.88</v>
      </c>
      <c r="N615" s="1">
        <v>124.88</v>
      </c>
      <c r="O615" s="1">
        <v>574</v>
      </c>
      <c r="P615" s="1">
        <v>2578</v>
      </c>
      <c r="Q615" s="1">
        <v>4.49</v>
      </c>
      <c r="R615" s="1">
        <v>107.42</v>
      </c>
      <c r="S615" s="1">
        <v>107.42</v>
      </c>
      <c r="T615" s="1">
        <v>537</v>
      </c>
      <c r="U615" s="1">
        <v>2633</v>
      </c>
      <c r="V615" s="1">
        <v>4.9000000000000004</v>
      </c>
      <c r="W615" s="1">
        <v>106.17</v>
      </c>
      <c r="X615" s="1">
        <v>106.17</v>
      </c>
      <c r="Y615" s="1">
        <v>616</v>
      </c>
      <c r="Z615" s="1">
        <v>1883</v>
      </c>
      <c r="AA615" s="1">
        <v>3.06</v>
      </c>
      <c r="AB615" s="1">
        <v>75.930000000000007</v>
      </c>
      <c r="AC615" s="1">
        <v>75.930000000000007</v>
      </c>
      <c r="AD615" s="1">
        <v>600</v>
      </c>
      <c r="AE615" s="1">
        <v>3020</v>
      </c>
      <c r="AF615" s="1">
        <v>5.03</v>
      </c>
      <c r="AG615" s="1">
        <v>134.82</v>
      </c>
      <c r="AH615" s="1">
        <v>134.82</v>
      </c>
      <c r="AI615" s="1">
        <v>581</v>
      </c>
      <c r="AJ615" s="1">
        <v>1837</v>
      </c>
      <c r="AK615" s="1">
        <v>3.16</v>
      </c>
      <c r="AL615" s="1">
        <v>74.069999999999993</v>
      </c>
      <c r="AM615" s="1">
        <v>74.069999999999993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T615" s="262">
        <f t="shared" si="55"/>
        <v>3504</v>
      </c>
      <c r="AU615" s="262">
        <f t="shared" si="55"/>
        <v>15048</v>
      </c>
      <c r="AV615" s="263">
        <f t="shared" si="56"/>
        <v>1504800</v>
      </c>
      <c r="AW615" s="263">
        <f t="shared" si="57"/>
        <v>14640</v>
      </c>
      <c r="AX615" s="268">
        <f t="shared" si="58"/>
        <v>102.78688524590164</v>
      </c>
      <c r="AY615" s="264">
        <f t="shared" si="59"/>
        <v>103.88166666666666</v>
      </c>
    </row>
    <row r="616" spans="1:51">
      <c r="A616" s="1" t="str">
        <f t="shared" si="54"/>
        <v>10896</v>
      </c>
      <c r="B616" s="1" t="s">
        <v>3616</v>
      </c>
      <c r="C616" s="255">
        <v>88</v>
      </c>
      <c r="D616" s="255">
        <v>88</v>
      </c>
      <c r="E616" s="256">
        <v>3724</v>
      </c>
      <c r="F616" s="256">
        <v>13017</v>
      </c>
      <c r="G616" s="255">
        <v>3.5</v>
      </c>
      <c r="H616" s="255">
        <v>40.53</v>
      </c>
      <c r="I616" s="255">
        <v>40.53</v>
      </c>
      <c r="J616" s="1">
        <v>666</v>
      </c>
      <c r="K616" s="1">
        <v>2165</v>
      </c>
      <c r="L616" s="1">
        <v>3.25</v>
      </c>
      <c r="M616" s="1">
        <v>79.36</v>
      </c>
      <c r="N616" s="1">
        <v>79.36</v>
      </c>
      <c r="O616" s="1">
        <v>623</v>
      </c>
      <c r="P616" s="1">
        <v>2042</v>
      </c>
      <c r="Q616" s="1">
        <v>3.28</v>
      </c>
      <c r="R616" s="1">
        <v>77.349999999999994</v>
      </c>
      <c r="S616" s="1">
        <v>77.349999999999994</v>
      </c>
      <c r="T616" s="1">
        <v>535</v>
      </c>
      <c r="U616" s="1">
        <v>2038</v>
      </c>
      <c r="V616" s="1">
        <v>3.81</v>
      </c>
      <c r="W616" s="1">
        <v>74.709999999999994</v>
      </c>
      <c r="X616" s="1">
        <v>74.709999999999994</v>
      </c>
      <c r="Y616" s="1">
        <v>765</v>
      </c>
      <c r="Z616" s="1">
        <v>2603</v>
      </c>
      <c r="AA616" s="1">
        <v>3.4</v>
      </c>
      <c r="AB616" s="1">
        <v>95.42</v>
      </c>
      <c r="AC616" s="1">
        <v>95.42</v>
      </c>
      <c r="AD616" s="1">
        <v>584</v>
      </c>
      <c r="AE616" s="1">
        <v>2453</v>
      </c>
      <c r="AF616" s="1">
        <v>4.2</v>
      </c>
      <c r="AG616" s="1">
        <v>99.55</v>
      </c>
      <c r="AH616" s="1">
        <v>99.55</v>
      </c>
      <c r="AI616" s="1">
        <v>551</v>
      </c>
      <c r="AJ616" s="1">
        <v>1716</v>
      </c>
      <c r="AK616" s="1">
        <v>3.11</v>
      </c>
      <c r="AL616" s="1">
        <v>62.9</v>
      </c>
      <c r="AM616" s="1">
        <v>62.9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T616" s="262">
        <f t="shared" si="55"/>
        <v>3724</v>
      </c>
      <c r="AU616" s="262">
        <f t="shared" si="55"/>
        <v>13017</v>
      </c>
      <c r="AV616" s="263">
        <f t="shared" si="56"/>
        <v>1301700</v>
      </c>
      <c r="AW616" s="263">
        <f t="shared" si="57"/>
        <v>16104</v>
      </c>
      <c r="AX616" s="268">
        <f t="shared" si="58"/>
        <v>80.830849478390462</v>
      </c>
      <c r="AY616" s="264">
        <f t="shared" si="59"/>
        <v>81.548333333333332</v>
      </c>
    </row>
    <row r="617" spans="1:51">
      <c r="A617" s="1" t="str">
        <f t="shared" si="54"/>
        <v>10897</v>
      </c>
      <c r="B617" s="1" t="s">
        <v>3617</v>
      </c>
      <c r="C617" s="255">
        <v>428</v>
      </c>
      <c r="D617" s="255">
        <v>428</v>
      </c>
      <c r="E617" s="256">
        <v>9561</v>
      </c>
      <c r="F617" s="256">
        <v>42412</v>
      </c>
      <c r="G617" s="255">
        <v>4.4400000000000004</v>
      </c>
      <c r="H617" s="255">
        <v>27.15</v>
      </c>
      <c r="I617" s="255">
        <v>27.15</v>
      </c>
      <c r="J617" s="1">
        <v>2018</v>
      </c>
      <c r="K617" s="1">
        <v>8975</v>
      </c>
      <c r="L617" s="1">
        <v>4.45</v>
      </c>
      <c r="M617" s="1">
        <v>67.64</v>
      </c>
      <c r="N617" s="1">
        <v>67.64</v>
      </c>
      <c r="O617" s="1">
        <v>1938</v>
      </c>
      <c r="P617" s="1">
        <v>8176</v>
      </c>
      <c r="Q617" s="1">
        <v>4.22</v>
      </c>
      <c r="R617" s="1">
        <v>63.68</v>
      </c>
      <c r="S617" s="1">
        <v>63.68</v>
      </c>
      <c r="T617" s="1">
        <v>1927</v>
      </c>
      <c r="U617" s="1">
        <v>8637</v>
      </c>
      <c r="V617" s="1">
        <v>4.4800000000000004</v>
      </c>
      <c r="W617" s="1">
        <v>65.099999999999994</v>
      </c>
      <c r="X617" s="1">
        <v>65.099999999999994</v>
      </c>
      <c r="Y617" s="1">
        <v>1926</v>
      </c>
      <c r="Z617" s="1">
        <v>8927</v>
      </c>
      <c r="AA617" s="1">
        <v>4.63</v>
      </c>
      <c r="AB617" s="1">
        <v>67.28</v>
      </c>
      <c r="AC617" s="1">
        <v>67.28</v>
      </c>
      <c r="AD617" s="1">
        <v>1752</v>
      </c>
      <c r="AE617" s="1">
        <v>7697</v>
      </c>
      <c r="AF617" s="1">
        <v>4.3899999999999997</v>
      </c>
      <c r="AG617" s="1">
        <v>64.23</v>
      </c>
      <c r="AH617" s="1">
        <v>64.23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T617" s="262">
        <f t="shared" si="55"/>
        <v>9561</v>
      </c>
      <c r="AU617" s="262">
        <f t="shared" si="55"/>
        <v>42412</v>
      </c>
      <c r="AV617" s="263">
        <f t="shared" si="56"/>
        <v>4241200</v>
      </c>
      <c r="AW617" s="263">
        <f t="shared" si="57"/>
        <v>78324</v>
      </c>
      <c r="AX617" s="268">
        <f t="shared" si="58"/>
        <v>54.149430570450946</v>
      </c>
      <c r="AY617" s="264">
        <f t="shared" si="59"/>
        <v>54.655000000000001</v>
      </c>
    </row>
    <row r="618" spans="1:51">
      <c r="A618" s="1" t="str">
        <f t="shared" si="54"/>
        <v>10898</v>
      </c>
      <c r="B618" s="1" t="s">
        <v>3618</v>
      </c>
      <c r="C618" s="255">
        <v>70</v>
      </c>
      <c r="D618" s="255">
        <v>70</v>
      </c>
      <c r="E618" s="256">
        <v>3455</v>
      </c>
      <c r="F618" s="256">
        <v>9091</v>
      </c>
      <c r="G618" s="255">
        <v>2.63</v>
      </c>
      <c r="H618" s="255">
        <v>35.58</v>
      </c>
      <c r="I618" s="255">
        <v>35.58</v>
      </c>
      <c r="J618" s="1">
        <v>664</v>
      </c>
      <c r="K618" s="1">
        <v>1877</v>
      </c>
      <c r="L618" s="1">
        <v>2.83</v>
      </c>
      <c r="M618" s="1">
        <v>86.5</v>
      </c>
      <c r="N618" s="1">
        <v>86.5</v>
      </c>
      <c r="O618" s="1">
        <v>644</v>
      </c>
      <c r="P618" s="1">
        <v>1642</v>
      </c>
      <c r="Q618" s="1">
        <v>2.5499999999999998</v>
      </c>
      <c r="R618" s="1">
        <v>78.19</v>
      </c>
      <c r="S618" s="1">
        <v>78.19</v>
      </c>
      <c r="T618" s="1">
        <v>548</v>
      </c>
      <c r="U618" s="1">
        <v>1506</v>
      </c>
      <c r="V618" s="1">
        <v>2.75</v>
      </c>
      <c r="W618" s="1">
        <v>69.400000000000006</v>
      </c>
      <c r="X618" s="1">
        <v>69.400000000000006</v>
      </c>
      <c r="Y618" s="1">
        <v>564</v>
      </c>
      <c r="Z618" s="1">
        <v>1399</v>
      </c>
      <c r="AA618" s="1">
        <v>2.48</v>
      </c>
      <c r="AB618" s="1">
        <v>64.47</v>
      </c>
      <c r="AC618" s="1">
        <v>64.47</v>
      </c>
      <c r="AD618" s="1">
        <v>549</v>
      </c>
      <c r="AE618" s="1">
        <v>1439</v>
      </c>
      <c r="AF618" s="1">
        <v>2.62</v>
      </c>
      <c r="AG618" s="1">
        <v>73.42</v>
      </c>
      <c r="AH618" s="1">
        <v>73.42</v>
      </c>
      <c r="AI618" s="1">
        <v>486</v>
      </c>
      <c r="AJ618" s="1">
        <v>1228</v>
      </c>
      <c r="AK618" s="1">
        <v>2.5299999999999998</v>
      </c>
      <c r="AL618" s="1">
        <v>56.59</v>
      </c>
      <c r="AM618" s="1">
        <v>56.59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T618" s="262">
        <f t="shared" si="55"/>
        <v>3455</v>
      </c>
      <c r="AU618" s="262">
        <f t="shared" si="55"/>
        <v>9091</v>
      </c>
      <c r="AV618" s="263">
        <f t="shared" si="56"/>
        <v>909100</v>
      </c>
      <c r="AW618" s="263">
        <f t="shared" si="57"/>
        <v>12810</v>
      </c>
      <c r="AX618" s="268">
        <f t="shared" si="58"/>
        <v>70.967993754879004</v>
      </c>
      <c r="AY618" s="264">
        <f t="shared" si="59"/>
        <v>71.428333333333342</v>
      </c>
    </row>
    <row r="619" spans="1:51">
      <c r="A619" s="1" t="str">
        <f t="shared" si="54"/>
        <v>10899</v>
      </c>
      <c r="B619" s="1" t="s">
        <v>3619</v>
      </c>
      <c r="C619" s="255">
        <v>111</v>
      </c>
      <c r="D619" s="255">
        <v>111</v>
      </c>
      <c r="E619" s="256">
        <v>4272</v>
      </c>
      <c r="F619" s="256">
        <v>13980</v>
      </c>
      <c r="G619" s="255">
        <v>3.27</v>
      </c>
      <c r="H619" s="255">
        <v>34.51</v>
      </c>
      <c r="I619" s="255">
        <v>34.51</v>
      </c>
      <c r="J619" s="1">
        <v>865</v>
      </c>
      <c r="K619" s="1">
        <v>2773</v>
      </c>
      <c r="L619" s="1">
        <v>3.21</v>
      </c>
      <c r="M619" s="1">
        <v>80.59</v>
      </c>
      <c r="N619" s="1">
        <v>80.59</v>
      </c>
      <c r="O619" s="1">
        <v>726</v>
      </c>
      <c r="P619" s="1">
        <v>2473</v>
      </c>
      <c r="Q619" s="1">
        <v>3.41</v>
      </c>
      <c r="R619" s="1">
        <v>74.260000000000005</v>
      </c>
      <c r="S619" s="1">
        <v>74.260000000000005</v>
      </c>
      <c r="T619" s="1">
        <v>730</v>
      </c>
      <c r="U619" s="1">
        <v>2446</v>
      </c>
      <c r="V619" s="1">
        <v>3.35</v>
      </c>
      <c r="W619" s="1">
        <v>71.08</v>
      </c>
      <c r="X619" s="1">
        <v>71.08</v>
      </c>
      <c r="Y619" s="1">
        <v>726</v>
      </c>
      <c r="Z619" s="1">
        <v>2322</v>
      </c>
      <c r="AA619" s="1">
        <v>3.2</v>
      </c>
      <c r="AB619" s="1">
        <v>67.48</v>
      </c>
      <c r="AC619" s="1">
        <v>67.48</v>
      </c>
      <c r="AD619" s="1">
        <v>677</v>
      </c>
      <c r="AE619" s="1">
        <v>2292</v>
      </c>
      <c r="AF619" s="1">
        <v>3.39</v>
      </c>
      <c r="AG619" s="1">
        <v>73.75</v>
      </c>
      <c r="AH619" s="1">
        <v>73.75</v>
      </c>
      <c r="AI619" s="1">
        <v>548</v>
      </c>
      <c r="AJ619" s="1">
        <v>1674</v>
      </c>
      <c r="AK619" s="1">
        <v>3.05</v>
      </c>
      <c r="AL619" s="1">
        <v>48.65</v>
      </c>
      <c r="AM619" s="1">
        <v>48.65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T619" s="262">
        <f t="shared" si="55"/>
        <v>4272</v>
      </c>
      <c r="AU619" s="262">
        <f t="shared" si="55"/>
        <v>13980</v>
      </c>
      <c r="AV619" s="263">
        <f t="shared" si="56"/>
        <v>1398000</v>
      </c>
      <c r="AW619" s="263">
        <f t="shared" si="57"/>
        <v>20313</v>
      </c>
      <c r="AX619" s="268">
        <f t="shared" si="58"/>
        <v>68.822921281937681</v>
      </c>
      <c r="AY619" s="264">
        <f t="shared" si="59"/>
        <v>69.301666666666662</v>
      </c>
    </row>
    <row r="620" spans="1:51">
      <c r="A620" s="1" t="str">
        <f t="shared" si="54"/>
        <v>10900</v>
      </c>
      <c r="B620" s="1" t="s">
        <v>3620</v>
      </c>
      <c r="C620" s="255">
        <v>121</v>
      </c>
      <c r="D620" s="255">
        <v>121</v>
      </c>
      <c r="E620" s="256">
        <v>6095</v>
      </c>
      <c r="F620" s="256">
        <v>21267</v>
      </c>
      <c r="G620" s="255">
        <v>3.49</v>
      </c>
      <c r="H620" s="255">
        <v>48.15</v>
      </c>
      <c r="I620" s="255">
        <v>48.15</v>
      </c>
      <c r="J620" s="1">
        <v>1271</v>
      </c>
      <c r="K620" s="1">
        <v>4337</v>
      </c>
      <c r="L620" s="1">
        <v>3.41</v>
      </c>
      <c r="M620" s="1">
        <v>115.62</v>
      </c>
      <c r="N620" s="1">
        <v>115.62</v>
      </c>
      <c r="O620" s="1">
        <v>1122</v>
      </c>
      <c r="P620" s="1">
        <v>4004</v>
      </c>
      <c r="Q620" s="1">
        <v>3.57</v>
      </c>
      <c r="R620" s="1">
        <v>110.3</v>
      </c>
      <c r="S620" s="1">
        <v>110.3</v>
      </c>
      <c r="T620" s="1">
        <v>1237</v>
      </c>
      <c r="U620" s="1">
        <v>4306</v>
      </c>
      <c r="V620" s="1">
        <v>3.48</v>
      </c>
      <c r="W620" s="1">
        <v>114.8</v>
      </c>
      <c r="X620" s="1">
        <v>114.8</v>
      </c>
      <c r="Y620" s="1">
        <v>1221</v>
      </c>
      <c r="Z620" s="1">
        <v>4156</v>
      </c>
      <c r="AA620" s="1">
        <v>3.4</v>
      </c>
      <c r="AB620" s="1">
        <v>110.8</v>
      </c>
      <c r="AC620" s="1">
        <v>110.8</v>
      </c>
      <c r="AD620" s="1">
        <v>989</v>
      </c>
      <c r="AE620" s="1">
        <v>3604</v>
      </c>
      <c r="AF620" s="1">
        <v>3.64</v>
      </c>
      <c r="AG620" s="1">
        <v>106.38</v>
      </c>
      <c r="AH620" s="1">
        <v>106.38</v>
      </c>
      <c r="AI620" s="1">
        <v>255</v>
      </c>
      <c r="AJ620" s="1">
        <v>860</v>
      </c>
      <c r="AK620" s="1">
        <v>3.37</v>
      </c>
      <c r="AL620" s="1">
        <v>22.93</v>
      </c>
      <c r="AM620" s="1">
        <v>22.93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T620" s="262">
        <f t="shared" si="55"/>
        <v>6095</v>
      </c>
      <c r="AU620" s="262">
        <f t="shared" si="55"/>
        <v>21267</v>
      </c>
      <c r="AV620" s="263">
        <f t="shared" si="56"/>
        <v>2126700</v>
      </c>
      <c r="AW620" s="263">
        <f t="shared" si="57"/>
        <v>22143</v>
      </c>
      <c r="AX620" s="268">
        <f t="shared" si="58"/>
        <v>96.043896490990377</v>
      </c>
      <c r="AY620" s="264">
        <f t="shared" si="59"/>
        <v>96.805000000000007</v>
      </c>
    </row>
    <row r="621" spans="1:51">
      <c r="A621" s="1" t="str">
        <f t="shared" si="54"/>
        <v>10901</v>
      </c>
      <c r="B621" s="1" t="s">
        <v>3621</v>
      </c>
      <c r="C621" s="255">
        <v>60</v>
      </c>
      <c r="D621" s="255">
        <v>60</v>
      </c>
      <c r="E621" s="256">
        <v>2783</v>
      </c>
      <c r="F621" s="256">
        <v>7994</v>
      </c>
      <c r="G621" s="255">
        <v>2.87</v>
      </c>
      <c r="H621" s="255">
        <v>36.5</v>
      </c>
      <c r="I621" s="255">
        <v>36.5</v>
      </c>
      <c r="J621" s="1">
        <v>598</v>
      </c>
      <c r="K621" s="1">
        <v>1749</v>
      </c>
      <c r="L621" s="1">
        <v>2.92</v>
      </c>
      <c r="M621" s="1">
        <v>94.03</v>
      </c>
      <c r="N621" s="1">
        <v>94.03</v>
      </c>
      <c r="O621" s="1">
        <v>458</v>
      </c>
      <c r="P621" s="1">
        <v>1376</v>
      </c>
      <c r="Q621" s="1">
        <v>3</v>
      </c>
      <c r="R621" s="1">
        <v>76.44</v>
      </c>
      <c r="S621" s="1">
        <v>76.44</v>
      </c>
      <c r="T621" s="1">
        <v>442</v>
      </c>
      <c r="U621" s="1">
        <v>1216</v>
      </c>
      <c r="V621" s="1">
        <v>2.75</v>
      </c>
      <c r="W621" s="1">
        <v>65.38</v>
      </c>
      <c r="X621" s="1">
        <v>65.38</v>
      </c>
      <c r="Y621" s="1">
        <v>475</v>
      </c>
      <c r="Z621" s="1">
        <v>1406</v>
      </c>
      <c r="AA621" s="1">
        <v>2.96</v>
      </c>
      <c r="AB621" s="1">
        <v>75.59</v>
      </c>
      <c r="AC621" s="1">
        <v>75.59</v>
      </c>
      <c r="AD621" s="1">
        <v>450</v>
      </c>
      <c r="AE621" s="1">
        <v>1176</v>
      </c>
      <c r="AF621" s="1">
        <v>2.61</v>
      </c>
      <c r="AG621" s="1">
        <v>70</v>
      </c>
      <c r="AH621" s="1">
        <v>70</v>
      </c>
      <c r="AI621" s="1">
        <v>360</v>
      </c>
      <c r="AJ621" s="1">
        <v>1071</v>
      </c>
      <c r="AK621" s="1">
        <v>2.98</v>
      </c>
      <c r="AL621" s="1">
        <v>57.58</v>
      </c>
      <c r="AM621" s="1">
        <v>57.58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T621" s="262">
        <f t="shared" si="55"/>
        <v>2783</v>
      </c>
      <c r="AU621" s="262">
        <f t="shared" si="55"/>
        <v>7994</v>
      </c>
      <c r="AV621" s="263">
        <f t="shared" si="56"/>
        <v>799400</v>
      </c>
      <c r="AW621" s="263">
        <f t="shared" si="57"/>
        <v>10980</v>
      </c>
      <c r="AX621" s="268">
        <f t="shared" si="58"/>
        <v>72.80510018214936</v>
      </c>
      <c r="AY621" s="264">
        <f t="shared" si="59"/>
        <v>73.17</v>
      </c>
    </row>
    <row r="622" spans="1:51">
      <c r="A622" s="1" t="str">
        <f t="shared" si="54"/>
        <v>10902</v>
      </c>
      <c r="B622" s="1" t="s">
        <v>3622</v>
      </c>
      <c r="C622" s="255">
        <v>61</v>
      </c>
      <c r="D622" s="255">
        <v>61</v>
      </c>
      <c r="E622" s="256">
        <v>3147</v>
      </c>
      <c r="F622" s="256">
        <v>8467</v>
      </c>
      <c r="G622" s="255">
        <v>2.69</v>
      </c>
      <c r="H622" s="255">
        <v>38.03</v>
      </c>
      <c r="I622" s="255">
        <v>38.03</v>
      </c>
      <c r="J622" s="1">
        <v>619</v>
      </c>
      <c r="K622" s="1">
        <v>1708</v>
      </c>
      <c r="L622" s="1">
        <v>2.76</v>
      </c>
      <c r="M622" s="1">
        <v>90.32</v>
      </c>
      <c r="N622" s="1">
        <v>90.32</v>
      </c>
      <c r="O622" s="1">
        <v>493</v>
      </c>
      <c r="P622" s="1">
        <v>1232</v>
      </c>
      <c r="Q622" s="1">
        <v>2.5</v>
      </c>
      <c r="R622" s="1">
        <v>67.319999999999993</v>
      </c>
      <c r="S622" s="1">
        <v>67.319999999999993</v>
      </c>
      <c r="T622" s="1">
        <v>518</v>
      </c>
      <c r="U622" s="1">
        <v>1394</v>
      </c>
      <c r="V622" s="1">
        <v>2.69</v>
      </c>
      <c r="W622" s="1">
        <v>73.72</v>
      </c>
      <c r="X622" s="1">
        <v>73.72</v>
      </c>
      <c r="Y622" s="1">
        <v>585</v>
      </c>
      <c r="Z622" s="1">
        <v>1616</v>
      </c>
      <c r="AA622" s="1">
        <v>2.76</v>
      </c>
      <c r="AB622" s="1">
        <v>85.46</v>
      </c>
      <c r="AC622" s="1">
        <v>85.46</v>
      </c>
      <c r="AD622" s="1">
        <v>524</v>
      </c>
      <c r="AE622" s="1">
        <v>1461</v>
      </c>
      <c r="AF622" s="1">
        <v>2.79</v>
      </c>
      <c r="AG622" s="1">
        <v>85.54</v>
      </c>
      <c r="AH622" s="1">
        <v>85.54</v>
      </c>
      <c r="AI622" s="1">
        <v>408</v>
      </c>
      <c r="AJ622" s="1">
        <v>1056</v>
      </c>
      <c r="AK622" s="1">
        <v>2.59</v>
      </c>
      <c r="AL622" s="1">
        <v>55.84</v>
      </c>
      <c r="AM622" s="1">
        <v>55.84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T622" s="262">
        <f t="shared" si="55"/>
        <v>3147</v>
      </c>
      <c r="AU622" s="262">
        <f t="shared" si="55"/>
        <v>8467</v>
      </c>
      <c r="AV622" s="263">
        <f t="shared" si="56"/>
        <v>846700</v>
      </c>
      <c r="AW622" s="263">
        <f t="shared" si="57"/>
        <v>11163</v>
      </c>
      <c r="AX622" s="268">
        <f t="shared" si="58"/>
        <v>75.848786168592667</v>
      </c>
      <c r="AY622" s="264">
        <f t="shared" si="59"/>
        <v>76.366666666666674</v>
      </c>
    </row>
    <row r="623" spans="1:51">
      <c r="A623" s="1" t="str">
        <f t="shared" si="54"/>
        <v>10904</v>
      </c>
      <c r="B623" s="1" t="s">
        <v>3623</v>
      </c>
      <c r="C623" s="255">
        <v>163</v>
      </c>
      <c r="D623" s="255">
        <v>163</v>
      </c>
      <c r="E623" s="256">
        <v>6285</v>
      </c>
      <c r="F623" s="256">
        <v>19617</v>
      </c>
      <c r="G623" s="255">
        <v>3.12</v>
      </c>
      <c r="H623" s="255">
        <v>32.97</v>
      </c>
      <c r="I623" s="255">
        <v>32.97</v>
      </c>
      <c r="J623" s="1">
        <v>1130</v>
      </c>
      <c r="K623" s="1">
        <v>3648</v>
      </c>
      <c r="L623" s="1">
        <v>3.23</v>
      </c>
      <c r="M623" s="1">
        <v>72.19</v>
      </c>
      <c r="N623" s="1">
        <v>72.19</v>
      </c>
      <c r="O623" s="1">
        <v>1045</v>
      </c>
      <c r="P623" s="1">
        <v>3218</v>
      </c>
      <c r="Q623" s="1">
        <v>3.08</v>
      </c>
      <c r="R623" s="1">
        <v>65.81</v>
      </c>
      <c r="S623" s="1">
        <v>65.81</v>
      </c>
      <c r="T623" s="1">
        <v>990</v>
      </c>
      <c r="U623" s="1">
        <v>3032</v>
      </c>
      <c r="V623" s="1">
        <v>3.06</v>
      </c>
      <c r="W623" s="1">
        <v>60</v>
      </c>
      <c r="X623" s="1">
        <v>60</v>
      </c>
      <c r="Y623" s="1">
        <v>1160</v>
      </c>
      <c r="Z623" s="1">
        <v>3581</v>
      </c>
      <c r="AA623" s="1">
        <v>3.09</v>
      </c>
      <c r="AB623" s="1">
        <v>70.87</v>
      </c>
      <c r="AC623" s="1">
        <v>70.87</v>
      </c>
      <c r="AD623" s="1">
        <v>1089</v>
      </c>
      <c r="AE623" s="1">
        <v>3298</v>
      </c>
      <c r="AF623" s="1">
        <v>3.03</v>
      </c>
      <c r="AG623" s="1">
        <v>72.260000000000005</v>
      </c>
      <c r="AH623" s="1">
        <v>72.260000000000005</v>
      </c>
      <c r="AI623" s="1">
        <v>871</v>
      </c>
      <c r="AJ623" s="1">
        <v>2840</v>
      </c>
      <c r="AK623" s="1">
        <v>3.26</v>
      </c>
      <c r="AL623" s="1">
        <v>56.2</v>
      </c>
      <c r="AM623" s="1">
        <v>56.2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T623" s="262">
        <f t="shared" si="55"/>
        <v>6285</v>
      </c>
      <c r="AU623" s="262">
        <f t="shared" si="55"/>
        <v>19617</v>
      </c>
      <c r="AV623" s="263">
        <f t="shared" si="56"/>
        <v>1961700</v>
      </c>
      <c r="AW623" s="263">
        <f t="shared" si="57"/>
        <v>29829</v>
      </c>
      <c r="AX623" s="268">
        <f t="shared" si="58"/>
        <v>65.764859700291666</v>
      </c>
      <c r="AY623" s="264">
        <f t="shared" si="59"/>
        <v>66.221666666666664</v>
      </c>
    </row>
    <row r="624" spans="1:51">
      <c r="A624" s="1" t="str">
        <f t="shared" si="54"/>
        <v>10905</v>
      </c>
      <c r="B624" s="1" t="s">
        <v>3624</v>
      </c>
      <c r="C624" s="255">
        <v>113</v>
      </c>
      <c r="D624" s="255">
        <v>113</v>
      </c>
      <c r="E624" s="256">
        <v>3714</v>
      </c>
      <c r="F624" s="256">
        <v>12749</v>
      </c>
      <c r="G624" s="255">
        <v>3.43</v>
      </c>
      <c r="H624" s="255">
        <v>30.91</v>
      </c>
      <c r="I624" s="255">
        <v>30.91</v>
      </c>
      <c r="J624" s="1">
        <v>891</v>
      </c>
      <c r="K624" s="1">
        <v>3150</v>
      </c>
      <c r="L624" s="1">
        <v>3.54</v>
      </c>
      <c r="M624" s="1">
        <v>89.92</v>
      </c>
      <c r="N624" s="1">
        <v>89.92</v>
      </c>
      <c r="O624" s="1">
        <v>725</v>
      </c>
      <c r="P624" s="1">
        <v>2451</v>
      </c>
      <c r="Q624" s="1">
        <v>3.38</v>
      </c>
      <c r="R624" s="1">
        <v>72.3</v>
      </c>
      <c r="S624" s="1">
        <v>72.3</v>
      </c>
      <c r="T624" s="1">
        <v>681</v>
      </c>
      <c r="U624" s="1">
        <v>2374</v>
      </c>
      <c r="V624" s="1">
        <v>3.49</v>
      </c>
      <c r="W624" s="1">
        <v>67.77</v>
      </c>
      <c r="X624" s="1">
        <v>67.77</v>
      </c>
      <c r="Y624" s="1">
        <v>770</v>
      </c>
      <c r="Z624" s="1">
        <v>2589</v>
      </c>
      <c r="AA624" s="1">
        <v>3.36</v>
      </c>
      <c r="AB624" s="1">
        <v>73.91</v>
      </c>
      <c r="AC624" s="1">
        <v>73.91</v>
      </c>
      <c r="AD624" s="1">
        <v>647</v>
      </c>
      <c r="AE624" s="1">
        <v>2185</v>
      </c>
      <c r="AF624" s="1">
        <v>3.38</v>
      </c>
      <c r="AG624" s="1">
        <v>69.06</v>
      </c>
      <c r="AH624" s="1">
        <v>69.06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T624" s="262">
        <f t="shared" si="55"/>
        <v>3714</v>
      </c>
      <c r="AU624" s="262">
        <f t="shared" si="55"/>
        <v>12749</v>
      </c>
      <c r="AV624" s="263">
        <f t="shared" si="56"/>
        <v>1274900</v>
      </c>
      <c r="AW624" s="263">
        <f t="shared" si="57"/>
        <v>20679</v>
      </c>
      <c r="AX624" s="268">
        <f t="shared" si="58"/>
        <v>61.65191740412979</v>
      </c>
      <c r="AY624" s="264">
        <f t="shared" si="59"/>
        <v>62.16</v>
      </c>
    </row>
    <row r="625" spans="1:51">
      <c r="A625" s="1" t="str">
        <f t="shared" si="54"/>
        <v>10906</v>
      </c>
      <c r="B625" s="1" t="s">
        <v>3625</v>
      </c>
      <c r="C625" s="255">
        <v>44</v>
      </c>
      <c r="D625" s="255">
        <v>44</v>
      </c>
      <c r="E625" s="256">
        <v>2013</v>
      </c>
      <c r="F625" s="256">
        <v>5788</v>
      </c>
      <c r="G625" s="255">
        <v>2.88</v>
      </c>
      <c r="H625" s="255">
        <v>36.04</v>
      </c>
      <c r="I625" s="255">
        <v>36.04</v>
      </c>
      <c r="J625" s="1">
        <v>328</v>
      </c>
      <c r="K625" s="1">
        <v>883</v>
      </c>
      <c r="L625" s="1">
        <v>2.69</v>
      </c>
      <c r="M625" s="1">
        <v>64.739999999999995</v>
      </c>
      <c r="N625" s="1">
        <v>64.739999999999995</v>
      </c>
      <c r="O625" s="1">
        <v>299</v>
      </c>
      <c r="P625" s="1">
        <v>801</v>
      </c>
      <c r="Q625" s="1">
        <v>2.68</v>
      </c>
      <c r="R625" s="1">
        <v>60.68</v>
      </c>
      <c r="S625" s="1">
        <v>60.68</v>
      </c>
      <c r="T625" s="1">
        <v>325</v>
      </c>
      <c r="U625" s="1">
        <v>1263</v>
      </c>
      <c r="V625" s="1">
        <v>3.89</v>
      </c>
      <c r="W625" s="1">
        <v>92.6</v>
      </c>
      <c r="X625" s="1">
        <v>92.6</v>
      </c>
      <c r="Y625" s="1">
        <v>371</v>
      </c>
      <c r="Z625" s="1">
        <v>1022</v>
      </c>
      <c r="AA625" s="1">
        <v>2.75</v>
      </c>
      <c r="AB625" s="1">
        <v>74.930000000000007</v>
      </c>
      <c r="AC625" s="1">
        <v>74.930000000000007</v>
      </c>
      <c r="AD625" s="1">
        <v>336</v>
      </c>
      <c r="AE625" s="1">
        <v>838</v>
      </c>
      <c r="AF625" s="1">
        <v>2.4900000000000002</v>
      </c>
      <c r="AG625" s="1">
        <v>68.02</v>
      </c>
      <c r="AH625" s="1">
        <v>68.02</v>
      </c>
      <c r="AI625" s="1">
        <v>315</v>
      </c>
      <c r="AJ625" s="1">
        <v>881</v>
      </c>
      <c r="AK625" s="1">
        <v>2.8</v>
      </c>
      <c r="AL625" s="1">
        <v>64.59</v>
      </c>
      <c r="AM625" s="1">
        <v>64.59</v>
      </c>
      <c r="AN625" s="1">
        <v>39</v>
      </c>
      <c r="AO625" s="1">
        <v>100</v>
      </c>
      <c r="AP625" s="1">
        <v>2.56</v>
      </c>
      <c r="AQ625" s="1">
        <v>7.58</v>
      </c>
      <c r="AR625" s="1">
        <v>7.58</v>
      </c>
      <c r="AT625" s="262">
        <f t="shared" si="55"/>
        <v>1974</v>
      </c>
      <c r="AU625" s="262">
        <f t="shared" si="55"/>
        <v>5688</v>
      </c>
      <c r="AV625" s="263">
        <f t="shared" si="56"/>
        <v>568800</v>
      </c>
      <c r="AW625" s="263">
        <f t="shared" si="57"/>
        <v>8052</v>
      </c>
      <c r="AX625" s="268">
        <f t="shared" si="58"/>
        <v>70.640834575260811</v>
      </c>
      <c r="AY625" s="264">
        <f t="shared" si="59"/>
        <v>70.926666666666662</v>
      </c>
    </row>
    <row r="626" spans="1:51">
      <c r="A626" s="1" t="str">
        <f t="shared" si="54"/>
        <v>10907</v>
      </c>
      <c r="B626" s="1" t="s">
        <v>3626</v>
      </c>
      <c r="C626" s="255">
        <v>47</v>
      </c>
      <c r="D626" s="255">
        <v>47</v>
      </c>
      <c r="E626" s="256">
        <v>1633</v>
      </c>
      <c r="F626" s="256">
        <v>4180</v>
      </c>
      <c r="G626" s="255">
        <v>2.56</v>
      </c>
      <c r="H626" s="255">
        <v>24.37</v>
      </c>
      <c r="I626" s="255">
        <v>24.37</v>
      </c>
      <c r="J626" s="1">
        <v>287</v>
      </c>
      <c r="K626" s="1">
        <v>768</v>
      </c>
      <c r="L626" s="1">
        <v>2.68</v>
      </c>
      <c r="M626" s="1">
        <v>52.71</v>
      </c>
      <c r="N626" s="1">
        <v>52.71</v>
      </c>
      <c r="O626" s="1">
        <v>264</v>
      </c>
      <c r="P626" s="1">
        <v>649</v>
      </c>
      <c r="Q626" s="1">
        <v>2.46</v>
      </c>
      <c r="R626" s="1">
        <v>46.03</v>
      </c>
      <c r="S626" s="1">
        <v>46.03</v>
      </c>
      <c r="T626" s="1">
        <v>256</v>
      </c>
      <c r="U626" s="1">
        <v>645</v>
      </c>
      <c r="V626" s="1">
        <v>2.52</v>
      </c>
      <c r="W626" s="1">
        <v>44.27</v>
      </c>
      <c r="X626" s="1">
        <v>44.27</v>
      </c>
      <c r="Y626" s="1">
        <v>291</v>
      </c>
      <c r="Z626" s="1">
        <v>715</v>
      </c>
      <c r="AA626" s="1">
        <v>2.46</v>
      </c>
      <c r="AB626" s="1">
        <v>49.07</v>
      </c>
      <c r="AC626" s="1">
        <v>49.07</v>
      </c>
      <c r="AD626" s="1">
        <v>284</v>
      </c>
      <c r="AE626" s="1">
        <v>738</v>
      </c>
      <c r="AF626" s="1">
        <v>2.6</v>
      </c>
      <c r="AG626" s="1">
        <v>56.08</v>
      </c>
      <c r="AH626" s="1">
        <v>56.08</v>
      </c>
      <c r="AI626" s="1">
        <v>251</v>
      </c>
      <c r="AJ626" s="1">
        <v>665</v>
      </c>
      <c r="AK626" s="1">
        <v>2.65</v>
      </c>
      <c r="AL626" s="1">
        <v>45.64</v>
      </c>
      <c r="AM626" s="1">
        <v>45.64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T626" s="262">
        <f t="shared" si="55"/>
        <v>1633</v>
      </c>
      <c r="AU626" s="262">
        <f t="shared" si="55"/>
        <v>4180</v>
      </c>
      <c r="AV626" s="263">
        <f t="shared" si="56"/>
        <v>418000</v>
      </c>
      <c r="AW626" s="263">
        <f t="shared" si="57"/>
        <v>8601</v>
      </c>
      <c r="AX626" s="268">
        <f t="shared" si="58"/>
        <v>48.59900011626555</v>
      </c>
      <c r="AY626" s="264">
        <f t="shared" si="59"/>
        <v>48.966666666666669</v>
      </c>
    </row>
    <row r="627" spans="1:51">
      <c r="A627" s="1" t="str">
        <f t="shared" si="54"/>
        <v>10908</v>
      </c>
      <c r="B627" s="1" t="s">
        <v>3627</v>
      </c>
      <c r="C627" s="255">
        <v>40</v>
      </c>
      <c r="D627" s="255">
        <v>40</v>
      </c>
      <c r="E627" s="256">
        <v>2063</v>
      </c>
      <c r="F627" s="256">
        <v>5485</v>
      </c>
      <c r="G627" s="255">
        <v>2.66</v>
      </c>
      <c r="H627" s="255">
        <v>37.57</v>
      </c>
      <c r="I627" s="255">
        <v>37.57</v>
      </c>
      <c r="J627" s="1">
        <v>387</v>
      </c>
      <c r="K627" s="1">
        <v>1042</v>
      </c>
      <c r="L627" s="1">
        <v>2.69</v>
      </c>
      <c r="M627" s="1">
        <v>84.03</v>
      </c>
      <c r="N627" s="1">
        <v>84.03</v>
      </c>
      <c r="O627" s="1">
        <v>351</v>
      </c>
      <c r="P627" s="1">
        <v>914</v>
      </c>
      <c r="Q627" s="1">
        <v>2.6</v>
      </c>
      <c r="R627" s="1">
        <v>76.17</v>
      </c>
      <c r="S627" s="1">
        <v>76.17</v>
      </c>
      <c r="T627" s="1">
        <v>330</v>
      </c>
      <c r="U627" s="1">
        <v>865</v>
      </c>
      <c r="V627" s="1">
        <v>2.62</v>
      </c>
      <c r="W627" s="1">
        <v>69.760000000000005</v>
      </c>
      <c r="X627" s="1">
        <v>69.760000000000005</v>
      </c>
      <c r="Y627" s="1">
        <v>347</v>
      </c>
      <c r="Z627" s="1">
        <v>892</v>
      </c>
      <c r="AA627" s="1">
        <v>2.57</v>
      </c>
      <c r="AB627" s="1">
        <v>71.94</v>
      </c>
      <c r="AC627" s="1">
        <v>71.94</v>
      </c>
      <c r="AD627" s="1">
        <v>290</v>
      </c>
      <c r="AE627" s="1">
        <v>779</v>
      </c>
      <c r="AF627" s="1">
        <v>2.69</v>
      </c>
      <c r="AG627" s="1">
        <v>69.55</v>
      </c>
      <c r="AH627" s="1">
        <v>69.55</v>
      </c>
      <c r="AI627" s="1">
        <v>270</v>
      </c>
      <c r="AJ627" s="1">
        <v>758</v>
      </c>
      <c r="AK627" s="1">
        <v>2.81</v>
      </c>
      <c r="AL627" s="1">
        <v>61.13</v>
      </c>
      <c r="AM627" s="1">
        <v>61.13</v>
      </c>
      <c r="AN627" s="1">
        <v>88</v>
      </c>
      <c r="AO627" s="1">
        <v>235</v>
      </c>
      <c r="AP627" s="1">
        <v>2.67</v>
      </c>
      <c r="AQ627" s="1">
        <v>19.579999999999998</v>
      </c>
      <c r="AR627" s="1">
        <v>19.579999999999998</v>
      </c>
      <c r="AT627" s="262">
        <f t="shared" si="55"/>
        <v>1975</v>
      </c>
      <c r="AU627" s="262">
        <f t="shared" si="55"/>
        <v>5250</v>
      </c>
      <c r="AV627" s="263">
        <f t="shared" si="56"/>
        <v>525000</v>
      </c>
      <c r="AW627" s="263">
        <f t="shared" si="57"/>
        <v>7320</v>
      </c>
      <c r="AX627" s="268">
        <f t="shared" si="58"/>
        <v>71.721311475409834</v>
      </c>
      <c r="AY627" s="264">
        <f t="shared" si="59"/>
        <v>72.096666666666664</v>
      </c>
    </row>
    <row r="628" spans="1:51">
      <c r="A628" s="1" t="str">
        <f t="shared" si="54"/>
        <v>10909</v>
      </c>
      <c r="B628" s="1" t="s">
        <v>3628</v>
      </c>
      <c r="C628" s="255">
        <v>35</v>
      </c>
      <c r="D628" s="255">
        <v>35</v>
      </c>
      <c r="E628" s="256">
        <v>2892</v>
      </c>
      <c r="F628" s="256">
        <v>6627</v>
      </c>
      <c r="G628" s="255">
        <v>2.29</v>
      </c>
      <c r="H628" s="255">
        <v>51.87</v>
      </c>
      <c r="I628" s="255">
        <v>51.87</v>
      </c>
      <c r="J628" s="1">
        <v>472</v>
      </c>
      <c r="K628" s="1">
        <v>1157</v>
      </c>
      <c r="L628" s="1">
        <v>2.4500000000000002</v>
      </c>
      <c r="M628" s="1">
        <v>106.64</v>
      </c>
      <c r="N628" s="1">
        <v>106.64</v>
      </c>
      <c r="O628" s="1">
        <v>461</v>
      </c>
      <c r="P628" s="1">
        <v>869</v>
      </c>
      <c r="Q628" s="1">
        <v>1.89</v>
      </c>
      <c r="R628" s="1">
        <v>82.76</v>
      </c>
      <c r="S628" s="1">
        <v>82.76</v>
      </c>
      <c r="T628" s="1">
        <v>459</v>
      </c>
      <c r="U628" s="1">
        <v>1109</v>
      </c>
      <c r="V628" s="1">
        <v>2.42</v>
      </c>
      <c r="W628" s="1">
        <v>102.21</v>
      </c>
      <c r="X628" s="1">
        <v>102.21</v>
      </c>
      <c r="Y628" s="1">
        <v>545</v>
      </c>
      <c r="Z628" s="1">
        <v>1217</v>
      </c>
      <c r="AA628" s="1">
        <v>2.23</v>
      </c>
      <c r="AB628" s="1">
        <v>112.17</v>
      </c>
      <c r="AC628" s="1">
        <v>112.17</v>
      </c>
      <c r="AD628" s="1">
        <v>470</v>
      </c>
      <c r="AE628" s="1">
        <v>1108</v>
      </c>
      <c r="AF628" s="1">
        <v>2.36</v>
      </c>
      <c r="AG628" s="1">
        <v>113.06</v>
      </c>
      <c r="AH628" s="1">
        <v>113.06</v>
      </c>
      <c r="AI628" s="1">
        <v>485</v>
      </c>
      <c r="AJ628" s="1">
        <v>1167</v>
      </c>
      <c r="AK628" s="1">
        <v>2.41</v>
      </c>
      <c r="AL628" s="1">
        <v>107.56</v>
      </c>
      <c r="AM628" s="1">
        <v>107.56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T628" s="262">
        <f t="shared" si="55"/>
        <v>2892</v>
      </c>
      <c r="AU628" s="262">
        <f t="shared" si="55"/>
        <v>6627</v>
      </c>
      <c r="AV628" s="263">
        <f t="shared" si="56"/>
        <v>662700</v>
      </c>
      <c r="AW628" s="263">
        <f t="shared" si="57"/>
        <v>6405</v>
      </c>
      <c r="AX628" s="268">
        <f t="shared" si="58"/>
        <v>103.46604215456675</v>
      </c>
      <c r="AY628" s="264">
        <f t="shared" si="59"/>
        <v>104.06666666666668</v>
      </c>
    </row>
    <row r="629" spans="1:51">
      <c r="A629" s="1" t="str">
        <f t="shared" si="54"/>
        <v>10910</v>
      </c>
      <c r="B629" s="1" t="s">
        <v>3629</v>
      </c>
      <c r="C629" s="255">
        <v>43</v>
      </c>
      <c r="D629" s="255">
        <v>43</v>
      </c>
      <c r="E629" s="256">
        <v>1384</v>
      </c>
      <c r="F629" s="256">
        <v>3766</v>
      </c>
      <c r="G629" s="255">
        <v>2.72</v>
      </c>
      <c r="H629" s="255">
        <v>23.99</v>
      </c>
      <c r="I629" s="255">
        <v>23.99</v>
      </c>
      <c r="J629" s="1">
        <v>234</v>
      </c>
      <c r="K629" s="1">
        <v>630</v>
      </c>
      <c r="L629" s="1">
        <v>2.69</v>
      </c>
      <c r="M629" s="1">
        <v>47.26</v>
      </c>
      <c r="N629" s="1">
        <v>47.26</v>
      </c>
      <c r="O629" s="1">
        <v>208</v>
      </c>
      <c r="P629" s="1">
        <v>604</v>
      </c>
      <c r="Q629" s="1">
        <v>2.9</v>
      </c>
      <c r="R629" s="1">
        <v>46.82</v>
      </c>
      <c r="S629" s="1">
        <v>46.82</v>
      </c>
      <c r="T629" s="1">
        <v>211</v>
      </c>
      <c r="U629" s="1">
        <v>537</v>
      </c>
      <c r="V629" s="1">
        <v>2.5499999999999998</v>
      </c>
      <c r="W629" s="1">
        <v>40.29</v>
      </c>
      <c r="X629" s="1">
        <v>40.29</v>
      </c>
      <c r="Y629" s="1">
        <v>199</v>
      </c>
      <c r="Z629" s="1">
        <v>582</v>
      </c>
      <c r="AA629" s="1">
        <v>2.92</v>
      </c>
      <c r="AB629" s="1">
        <v>43.66</v>
      </c>
      <c r="AC629" s="1">
        <v>43.66</v>
      </c>
      <c r="AD629" s="1">
        <v>284</v>
      </c>
      <c r="AE629" s="1">
        <v>640</v>
      </c>
      <c r="AF629" s="1">
        <v>2.25</v>
      </c>
      <c r="AG629" s="1">
        <v>53.16</v>
      </c>
      <c r="AH629" s="1">
        <v>53.16</v>
      </c>
      <c r="AI629" s="1">
        <v>180</v>
      </c>
      <c r="AJ629" s="1">
        <v>587</v>
      </c>
      <c r="AK629" s="1">
        <v>3.26</v>
      </c>
      <c r="AL629" s="1">
        <v>44.04</v>
      </c>
      <c r="AM629" s="1">
        <v>44.04</v>
      </c>
      <c r="AN629" s="1">
        <v>68</v>
      </c>
      <c r="AO629" s="1">
        <v>186</v>
      </c>
      <c r="AP629" s="1">
        <v>2.74</v>
      </c>
      <c r="AQ629" s="1">
        <v>14.42</v>
      </c>
      <c r="AR629" s="1">
        <v>14.42</v>
      </c>
      <c r="AT629" s="262">
        <f t="shared" si="55"/>
        <v>1316</v>
      </c>
      <c r="AU629" s="262">
        <f t="shared" si="55"/>
        <v>3580</v>
      </c>
      <c r="AV629" s="263">
        <f t="shared" si="56"/>
        <v>358000</v>
      </c>
      <c r="AW629" s="263">
        <f t="shared" si="57"/>
        <v>7869</v>
      </c>
      <c r="AX629" s="268">
        <f t="shared" si="58"/>
        <v>45.49498030245266</v>
      </c>
      <c r="AY629" s="264">
        <f t="shared" si="59"/>
        <v>45.87166666666667</v>
      </c>
    </row>
    <row r="630" spans="1:51">
      <c r="A630" s="1" t="str">
        <f t="shared" si="54"/>
        <v>10911</v>
      </c>
      <c r="B630" s="1" t="s">
        <v>3630</v>
      </c>
      <c r="C630" s="255">
        <v>36</v>
      </c>
      <c r="D630" s="255">
        <v>36</v>
      </c>
      <c r="E630" s="256">
        <v>1130</v>
      </c>
      <c r="F630" s="256">
        <v>3156</v>
      </c>
      <c r="G630" s="255">
        <v>2.79</v>
      </c>
      <c r="H630" s="255">
        <v>24.02</v>
      </c>
      <c r="I630" s="255">
        <v>24.02</v>
      </c>
      <c r="J630" s="1">
        <v>269</v>
      </c>
      <c r="K630" s="1">
        <v>827</v>
      </c>
      <c r="L630" s="1">
        <v>3.07</v>
      </c>
      <c r="M630" s="1">
        <v>74.099999999999994</v>
      </c>
      <c r="N630" s="1">
        <v>74.099999999999994</v>
      </c>
      <c r="O630" s="1">
        <v>201</v>
      </c>
      <c r="P630" s="1">
        <v>574</v>
      </c>
      <c r="Q630" s="1">
        <v>2.86</v>
      </c>
      <c r="R630" s="1">
        <v>53.15</v>
      </c>
      <c r="S630" s="1">
        <v>53.15</v>
      </c>
      <c r="T630" s="1">
        <v>177</v>
      </c>
      <c r="U630" s="1">
        <v>476</v>
      </c>
      <c r="V630" s="1">
        <v>2.69</v>
      </c>
      <c r="W630" s="1">
        <v>42.65</v>
      </c>
      <c r="X630" s="1">
        <v>42.65</v>
      </c>
      <c r="Y630" s="1">
        <v>223</v>
      </c>
      <c r="Z630" s="1">
        <v>576</v>
      </c>
      <c r="AA630" s="1">
        <v>2.58</v>
      </c>
      <c r="AB630" s="1">
        <v>51.61</v>
      </c>
      <c r="AC630" s="1">
        <v>51.61</v>
      </c>
      <c r="AD630" s="1">
        <v>229</v>
      </c>
      <c r="AE630" s="1">
        <v>612</v>
      </c>
      <c r="AF630" s="1">
        <v>2.67</v>
      </c>
      <c r="AG630" s="1">
        <v>60.71</v>
      </c>
      <c r="AH630" s="1">
        <v>60.71</v>
      </c>
      <c r="AI630" s="1">
        <v>31</v>
      </c>
      <c r="AJ630" s="1">
        <v>91</v>
      </c>
      <c r="AK630" s="1">
        <v>2.94</v>
      </c>
      <c r="AL630" s="1">
        <v>8.15</v>
      </c>
      <c r="AM630" s="1">
        <v>8.15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T630" s="262">
        <f t="shared" si="55"/>
        <v>1130</v>
      </c>
      <c r="AU630" s="262">
        <f t="shared" si="55"/>
        <v>3156</v>
      </c>
      <c r="AV630" s="263">
        <f t="shared" si="56"/>
        <v>315600</v>
      </c>
      <c r="AW630" s="263">
        <f t="shared" si="57"/>
        <v>6588</v>
      </c>
      <c r="AX630" s="268">
        <f t="shared" si="58"/>
        <v>47.905282331511842</v>
      </c>
      <c r="AY630" s="264">
        <f t="shared" si="59"/>
        <v>48.394999999999989</v>
      </c>
    </row>
    <row r="631" spans="1:51">
      <c r="A631" s="1" t="str">
        <f t="shared" si="54"/>
        <v>10912</v>
      </c>
      <c r="B631" s="1" t="s">
        <v>3631</v>
      </c>
      <c r="C631" s="255">
        <v>32</v>
      </c>
      <c r="D631" s="255">
        <v>32</v>
      </c>
      <c r="E631" s="256">
        <v>1592</v>
      </c>
      <c r="F631" s="256">
        <v>4107</v>
      </c>
      <c r="G631" s="255">
        <v>2.58</v>
      </c>
      <c r="H631" s="255">
        <v>35.159999999999997</v>
      </c>
      <c r="I631" s="255">
        <v>35.159999999999997</v>
      </c>
      <c r="J631" s="1">
        <v>347</v>
      </c>
      <c r="K631" s="1">
        <v>879</v>
      </c>
      <c r="L631" s="1">
        <v>2.5299999999999998</v>
      </c>
      <c r="M631" s="1">
        <v>88.61</v>
      </c>
      <c r="N631" s="1">
        <v>88.61</v>
      </c>
      <c r="O631" s="1">
        <v>421</v>
      </c>
      <c r="P631" s="1">
        <v>876</v>
      </c>
      <c r="Q631" s="1">
        <v>2.08</v>
      </c>
      <c r="R631" s="1">
        <v>91.25</v>
      </c>
      <c r="S631" s="1">
        <v>91.25</v>
      </c>
      <c r="T631" s="1">
        <v>272</v>
      </c>
      <c r="U631" s="1">
        <v>764</v>
      </c>
      <c r="V631" s="1">
        <v>2.81</v>
      </c>
      <c r="W631" s="1">
        <v>77.02</v>
      </c>
      <c r="X631" s="1">
        <v>77.02</v>
      </c>
      <c r="Y631" s="1">
        <v>286</v>
      </c>
      <c r="Z631" s="1">
        <v>824</v>
      </c>
      <c r="AA631" s="1">
        <v>2.88</v>
      </c>
      <c r="AB631" s="1">
        <v>83.06</v>
      </c>
      <c r="AC631" s="1">
        <v>83.06</v>
      </c>
      <c r="AD631" s="1">
        <v>266</v>
      </c>
      <c r="AE631" s="1">
        <v>764</v>
      </c>
      <c r="AF631" s="1">
        <v>2.87</v>
      </c>
      <c r="AG631" s="1">
        <v>85.27</v>
      </c>
      <c r="AH631" s="1">
        <v>85.27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T631" s="262">
        <f t="shared" si="55"/>
        <v>1592</v>
      </c>
      <c r="AU631" s="262">
        <f t="shared" si="55"/>
        <v>4107</v>
      </c>
      <c r="AV631" s="263">
        <f t="shared" si="56"/>
        <v>410700</v>
      </c>
      <c r="AW631" s="263">
        <f t="shared" si="57"/>
        <v>5856</v>
      </c>
      <c r="AX631" s="268">
        <f t="shared" si="58"/>
        <v>70.133196721311478</v>
      </c>
      <c r="AY631" s="264">
        <f t="shared" si="59"/>
        <v>70.868333333333325</v>
      </c>
    </row>
    <row r="632" spans="1:51">
      <c r="A632" s="1" t="str">
        <f t="shared" si="54"/>
        <v>10913</v>
      </c>
      <c r="B632" s="1" t="s">
        <v>3632</v>
      </c>
      <c r="C632" s="255">
        <v>58</v>
      </c>
      <c r="D632" s="255">
        <v>58</v>
      </c>
      <c r="E632" s="256">
        <v>992</v>
      </c>
      <c r="F632" s="256">
        <v>3272</v>
      </c>
      <c r="G632" s="255">
        <v>3.3</v>
      </c>
      <c r="H632" s="255">
        <v>15.46</v>
      </c>
      <c r="I632" s="255">
        <v>15.46</v>
      </c>
      <c r="J632" s="1">
        <v>220</v>
      </c>
      <c r="K632" s="1">
        <v>636</v>
      </c>
      <c r="L632" s="1">
        <v>2.89</v>
      </c>
      <c r="M632" s="1">
        <v>35.369999999999997</v>
      </c>
      <c r="N632" s="1">
        <v>35.369999999999997</v>
      </c>
      <c r="O632" s="1">
        <v>182</v>
      </c>
      <c r="P632" s="1">
        <v>656</v>
      </c>
      <c r="Q632" s="1">
        <v>3.6</v>
      </c>
      <c r="R632" s="1">
        <v>37.700000000000003</v>
      </c>
      <c r="S632" s="1">
        <v>37.700000000000003</v>
      </c>
      <c r="T632" s="1">
        <v>187</v>
      </c>
      <c r="U632" s="1">
        <v>584</v>
      </c>
      <c r="V632" s="1">
        <v>3.12</v>
      </c>
      <c r="W632" s="1">
        <v>32.479999999999997</v>
      </c>
      <c r="X632" s="1">
        <v>32.479999999999997</v>
      </c>
      <c r="Y632" s="1">
        <v>199</v>
      </c>
      <c r="Z632" s="1">
        <v>675</v>
      </c>
      <c r="AA632" s="1">
        <v>3.39</v>
      </c>
      <c r="AB632" s="1">
        <v>37.54</v>
      </c>
      <c r="AC632" s="1">
        <v>37.54</v>
      </c>
      <c r="AD632" s="1">
        <v>184</v>
      </c>
      <c r="AE632" s="1">
        <v>638</v>
      </c>
      <c r="AF632" s="1">
        <v>3.47</v>
      </c>
      <c r="AG632" s="1">
        <v>39.29</v>
      </c>
      <c r="AH632" s="1">
        <v>39.29</v>
      </c>
      <c r="AI632" s="1">
        <v>20</v>
      </c>
      <c r="AJ632" s="1">
        <v>83</v>
      </c>
      <c r="AK632" s="1">
        <v>4.1500000000000004</v>
      </c>
      <c r="AL632" s="1">
        <v>4.62</v>
      </c>
      <c r="AM632" s="1">
        <v>4.62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T632" s="262">
        <f t="shared" si="55"/>
        <v>992</v>
      </c>
      <c r="AU632" s="262">
        <f t="shared" si="55"/>
        <v>3272</v>
      </c>
      <c r="AV632" s="263">
        <f t="shared" si="56"/>
        <v>327200</v>
      </c>
      <c r="AW632" s="263">
        <f t="shared" si="57"/>
        <v>10614</v>
      </c>
      <c r="AX632" s="268">
        <f t="shared" si="58"/>
        <v>30.827209346146599</v>
      </c>
      <c r="AY632" s="264">
        <f t="shared" si="59"/>
        <v>31.166666666666661</v>
      </c>
    </row>
    <row r="633" spans="1:51">
      <c r="A633" s="1" t="str">
        <f t="shared" si="54"/>
        <v>10914</v>
      </c>
      <c r="B633" s="1" t="s">
        <v>3633</v>
      </c>
      <c r="C633" s="255">
        <v>34</v>
      </c>
      <c r="D633" s="255">
        <v>34</v>
      </c>
      <c r="E633" s="256">
        <v>1962</v>
      </c>
      <c r="F633" s="256">
        <v>5218</v>
      </c>
      <c r="G633" s="255">
        <v>2.66</v>
      </c>
      <c r="H633" s="255">
        <v>42.05</v>
      </c>
      <c r="I633" s="255">
        <v>42.05</v>
      </c>
      <c r="J633" s="1">
        <v>377</v>
      </c>
      <c r="K633" s="1">
        <v>1054</v>
      </c>
      <c r="L633" s="1">
        <v>2.8</v>
      </c>
      <c r="M633" s="1">
        <v>100</v>
      </c>
      <c r="N633" s="1">
        <v>100</v>
      </c>
      <c r="O633" s="1">
        <v>309</v>
      </c>
      <c r="P633" s="1">
        <v>748</v>
      </c>
      <c r="Q633" s="1">
        <v>2.42</v>
      </c>
      <c r="R633" s="1">
        <v>73.33</v>
      </c>
      <c r="S633" s="1">
        <v>73.33</v>
      </c>
      <c r="T633" s="1">
        <v>292</v>
      </c>
      <c r="U633" s="1">
        <v>806</v>
      </c>
      <c r="V633" s="1">
        <v>2.76</v>
      </c>
      <c r="W633" s="1">
        <v>76.47</v>
      </c>
      <c r="X633" s="1">
        <v>76.47</v>
      </c>
      <c r="Y633" s="1">
        <v>341</v>
      </c>
      <c r="Z633" s="1">
        <v>942</v>
      </c>
      <c r="AA633" s="1">
        <v>2.76</v>
      </c>
      <c r="AB633" s="1">
        <v>89.37</v>
      </c>
      <c r="AC633" s="1">
        <v>89.37</v>
      </c>
      <c r="AD633" s="1">
        <v>266</v>
      </c>
      <c r="AE633" s="1">
        <v>696</v>
      </c>
      <c r="AF633" s="1">
        <v>2.62</v>
      </c>
      <c r="AG633" s="1">
        <v>73.11</v>
      </c>
      <c r="AH633" s="1">
        <v>73.11</v>
      </c>
      <c r="AI633" s="1">
        <v>285</v>
      </c>
      <c r="AJ633" s="1">
        <v>710</v>
      </c>
      <c r="AK633" s="1">
        <v>2.4900000000000002</v>
      </c>
      <c r="AL633" s="1">
        <v>67.36</v>
      </c>
      <c r="AM633" s="1">
        <v>67.36</v>
      </c>
      <c r="AN633" s="1">
        <v>92</v>
      </c>
      <c r="AO633" s="1">
        <v>262</v>
      </c>
      <c r="AP633" s="1">
        <v>2.85</v>
      </c>
      <c r="AQ633" s="1">
        <v>25.69</v>
      </c>
      <c r="AR633" s="1">
        <v>25.69</v>
      </c>
      <c r="AT633" s="262">
        <f t="shared" si="55"/>
        <v>1870</v>
      </c>
      <c r="AU633" s="262">
        <f t="shared" si="55"/>
        <v>4956</v>
      </c>
      <c r="AV633" s="263">
        <f t="shared" si="56"/>
        <v>495600</v>
      </c>
      <c r="AW633" s="263">
        <f t="shared" si="57"/>
        <v>6222</v>
      </c>
      <c r="AX633" s="268">
        <f t="shared" si="58"/>
        <v>79.652844744455166</v>
      </c>
      <c r="AY633" s="264">
        <f t="shared" si="59"/>
        <v>79.94</v>
      </c>
    </row>
    <row r="634" spans="1:51">
      <c r="A634" s="1" t="str">
        <f t="shared" si="54"/>
        <v>11619</v>
      </c>
      <c r="B634" s="1" t="s">
        <v>3634</v>
      </c>
      <c r="C634" s="255">
        <v>37</v>
      </c>
      <c r="D634" s="255">
        <v>37</v>
      </c>
      <c r="E634" s="256">
        <v>1551</v>
      </c>
      <c r="F634" s="256">
        <v>4193</v>
      </c>
      <c r="G634" s="255">
        <v>2.7</v>
      </c>
      <c r="H634" s="255">
        <v>31.05</v>
      </c>
      <c r="I634" s="255">
        <v>31.05</v>
      </c>
      <c r="J634" s="1">
        <v>272</v>
      </c>
      <c r="K634" s="1">
        <v>712</v>
      </c>
      <c r="L634" s="1">
        <v>2.62</v>
      </c>
      <c r="M634" s="1">
        <v>62.07</v>
      </c>
      <c r="N634" s="1">
        <v>62.07</v>
      </c>
      <c r="O634" s="1">
        <v>267</v>
      </c>
      <c r="P634" s="1">
        <v>695</v>
      </c>
      <c r="Q634" s="1">
        <v>2.6</v>
      </c>
      <c r="R634" s="1">
        <v>62.61</v>
      </c>
      <c r="S634" s="1">
        <v>62.61</v>
      </c>
      <c r="T634" s="1">
        <v>266</v>
      </c>
      <c r="U634" s="1">
        <v>714</v>
      </c>
      <c r="V634" s="1">
        <v>2.68</v>
      </c>
      <c r="W634" s="1">
        <v>62.25</v>
      </c>
      <c r="X634" s="1">
        <v>62.25</v>
      </c>
      <c r="Y634" s="1">
        <v>274</v>
      </c>
      <c r="Z634" s="1">
        <v>769</v>
      </c>
      <c r="AA634" s="1">
        <v>2.81</v>
      </c>
      <c r="AB634" s="1">
        <v>67.040000000000006</v>
      </c>
      <c r="AC634" s="1">
        <v>67.040000000000006</v>
      </c>
      <c r="AD634" s="1">
        <v>230</v>
      </c>
      <c r="AE634" s="1">
        <v>662</v>
      </c>
      <c r="AF634" s="1">
        <v>2.88</v>
      </c>
      <c r="AG634" s="1">
        <v>63.9</v>
      </c>
      <c r="AH634" s="1">
        <v>63.9</v>
      </c>
      <c r="AI634" s="1">
        <v>217</v>
      </c>
      <c r="AJ634" s="1">
        <v>573</v>
      </c>
      <c r="AK634" s="1">
        <v>2.64</v>
      </c>
      <c r="AL634" s="1">
        <v>49.96</v>
      </c>
      <c r="AM634" s="1">
        <v>49.96</v>
      </c>
      <c r="AN634" s="1">
        <v>25</v>
      </c>
      <c r="AO634" s="1">
        <v>68</v>
      </c>
      <c r="AP634" s="1">
        <v>2.72</v>
      </c>
      <c r="AQ634" s="1">
        <v>6.13</v>
      </c>
      <c r="AR634" s="1">
        <v>6.13</v>
      </c>
      <c r="AT634" s="262">
        <f t="shared" si="55"/>
        <v>1526</v>
      </c>
      <c r="AU634" s="262">
        <f t="shared" si="55"/>
        <v>4125</v>
      </c>
      <c r="AV634" s="263">
        <f t="shared" si="56"/>
        <v>412500</v>
      </c>
      <c r="AW634" s="263">
        <f t="shared" si="57"/>
        <v>6771</v>
      </c>
      <c r="AX634" s="268">
        <f t="shared" si="58"/>
        <v>60.921577315019938</v>
      </c>
      <c r="AY634" s="264">
        <f t="shared" si="59"/>
        <v>61.305</v>
      </c>
    </row>
    <row r="635" spans="1:51">
      <c r="A635" s="1" t="str">
        <f t="shared" si="54"/>
        <v>23578</v>
      </c>
      <c r="B635" s="1" t="s">
        <v>3635</v>
      </c>
      <c r="C635" s="255">
        <v>31</v>
      </c>
      <c r="D635" s="255">
        <v>31</v>
      </c>
      <c r="E635" s="256">
        <v>1318</v>
      </c>
      <c r="F635" s="256">
        <v>3775</v>
      </c>
      <c r="G635" s="255">
        <v>2.86</v>
      </c>
      <c r="H635" s="255">
        <v>33.36</v>
      </c>
      <c r="I635" s="255">
        <v>33.36</v>
      </c>
      <c r="J635" s="1">
        <v>250</v>
      </c>
      <c r="K635" s="1">
        <v>799</v>
      </c>
      <c r="L635" s="1">
        <v>3.2</v>
      </c>
      <c r="M635" s="1">
        <v>83.14</v>
      </c>
      <c r="N635" s="1">
        <v>83.14</v>
      </c>
      <c r="O635" s="1">
        <v>254</v>
      </c>
      <c r="P635" s="1">
        <v>676</v>
      </c>
      <c r="Q635" s="1">
        <v>2.66</v>
      </c>
      <c r="R635" s="1">
        <v>72.69</v>
      </c>
      <c r="S635" s="1">
        <v>72.69</v>
      </c>
      <c r="T635" s="1">
        <v>236</v>
      </c>
      <c r="U635" s="1">
        <v>685</v>
      </c>
      <c r="V635" s="1">
        <v>2.9</v>
      </c>
      <c r="W635" s="1">
        <v>71.28</v>
      </c>
      <c r="X635" s="1">
        <v>71.28</v>
      </c>
      <c r="Y635" s="1">
        <v>271</v>
      </c>
      <c r="Z635" s="1">
        <v>781</v>
      </c>
      <c r="AA635" s="1">
        <v>2.88</v>
      </c>
      <c r="AB635" s="1">
        <v>81.27</v>
      </c>
      <c r="AC635" s="1">
        <v>81.27</v>
      </c>
      <c r="AD635" s="1">
        <v>219</v>
      </c>
      <c r="AE635" s="1">
        <v>588</v>
      </c>
      <c r="AF635" s="1">
        <v>2.68</v>
      </c>
      <c r="AG635" s="1">
        <v>67.739999999999995</v>
      </c>
      <c r="AH635" s="1">
        <v>67.739999999999995</v>
      </c>
      <c r="AI635" s="1">
        <v>88</v>
      </c>
      <c r="AJ635" s="1">
        <v>246</v>
      </c>
      <c r="AK635" s="1">
        <v>2.8</v>
      </c>
      <c r="AL635" s="1">
        <v>25.6</v>
      </c>
      <c r="AM635" s="1">
        <v>25.6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T635" s="262">
        <f t="shared" si="55"/>
        <v>1318</v>
      </c>
      <c r="AU635" s="262">
        <f t="shared" si="55"/>
        <v>3775</v>
      </c>
      <c r="AV635" s="263">
        <f t="shared" si="56"/>
        <v>377500</v>
      </c>
      <c r="AW635" s="263">
        <f t="shared" si="57"/>
        <v>5673</v>
      </c>
      <c r="AX635" s="268">
        <f t="shared" si="58"/>
        <v>66.543275163053053</v>
      </c>
      <c r="AY635" s="264">
        <f t="shared" si="59"/>
        <v>66.953333333333333</v>
      </c>
    </row>
    <row r="636" spans="1:51">
      <c r="A636" s="1" t="str">
        <f t="shared" si="54"/>
        <v>28020</v>
      </c>
      <c r="B636" s="1" t="s">
        <v>3636</v>
      </c>
      <c r="C636" s="255">
        <v>22</v>
      </c>
      <c r="D636" s="255">
        <v>22</v>
      </c>
      <c r="E636" s="256">
        <v>1681</v>
      </c>
      <c r="F636" s="256">
        <v>5461</v>
      </c>
      <c r="G636" s="255">
        <v>3.25</v>
      </c>
      <c r="H636" s="255">
        <v>68.010000000000005</v>
      </c>
      <c r="I636" s="255">
        <v>68.010000000000005</v>
      </c>
      <c r="J636" s="1">
        <v>368</v>
      </c>
      <c r="K636" s="1">
        <v>1272</v>
      </c>
      <c r="L636" s="1">
        <v>3.46</v>
      </c>
      <c r="M636" s="1">
        <v>186.51</v>
      </c>
      <c r="N636" s="1">
        <v>186.51</v>
      </c>
      <c r="O636" s="1">
        <v>261</v>
      </c>
      <c r="P636" s="1">
        <v>777</v>
      </c>
      <c r="Q636" s="1">
        <v>2.98</v>
      </c>
      <c r="R636" s="1">
        <v>117.73</v>
      </c>
      <c r="S636" s="1">
        <v>117.73</v>
      </c>
      <c r="T636" s="1">
        <v>248</v>
      </c>
      <c r="U636" s="1">
        <v>836</v>
      </c>
      <c r="V636" s="1">
        <v>3.37</v>
      </c>
      <c r="W636" s="1">
        <v>122.58</v>
      </c>
      <c r="X636" s="1">
        <v>122.58</v>
      </c>
      <c r="Y636" s="1">
        <v>293</v>
      </c>
      <c r="Z636" s="1">
        <v>972</v>
      </c>
      <c r="AA636" s="1">
        <v>3.32</v>
      </c>
      <c r="AB636" s="1">
        <v>142.52000000000001</v>
      </c>
      <c r="AC636" s="1">
        <v>142.52000000000001</v>
      </c>
      <c r="AD636" s="1">
        <v>252</v>
      </c>
      <c r="AE636" s="1">
        <v>777</v>
      </c>
      <c r="AF636" s="1">
        <v>3.08</v>
      </c>
      <c r="AG636" s="1">
        <v>126.14</v>
      </c>
      <c r="AH636" s="1">
        <v>126.14</v>
      </c>
      <c r="AI636" s="1">
        <v>208</v>
      </c>
      <c r="AJ636" s="1">
        <v>653</v>
      </c>
      <c r="AK636" s="1">
        <v>3.14</v>
      </c>
      <c r="AL636" s="1">
        <v>95.75</v>
      </c>
      <c r="AM636" s="1">
        <v>95.75</v>
      </c>
      <c r="AN636" s="1">
        <v>51</v>
      </c>
      <c r="AO636" s="1">
        <v>174</v>
      </c>
      <c r="AP636" s="1">
        <v>3.41</v>
      </c>
      <c r="AQ636" s="1">
        <v>26.36</v>
      </c>
      <c r="AR636" s="1">
        <v>26.36</v>
      </c>
      <c r="AT636" s="262">
        <f t="shared" si="55"/>
        <v>1630</v>
      </c>
      <c r="AU636" s="262">
        <f t="shared" si="55"/>
        <v>5287</v>
      </c>
      <c r="AV636" s="263">
        <f t="shared" si="56"/>
        <v>528700</v>
      </c>
      <c r="AW636" s="263">
        <f t="shared" si="57"/>
        <v>4026</v>
      </c>
      <c r="AX636" s="268">
        <f t="shared" si="58"/>
        <v>131.32141082960754</v>
      </c>
      <c r="AY636" s="264">
        <f t="shared" si="59"/>
        <v>131.87166666666667</v>
      </c>
    </row>
    <row r="637" spans="1:51">
      <c r="A637" s="1" t="str">
        <f t="shared" si="54"/>
        <v>10668</v>
      </c>
      <c r="B637" s="1" t="s">
        <v>3637</v>
      </c>
      <c r="C637" s="255">
        <v>914</v>
      </c>
      <c r="D637" s="255">
        <v>914</v>
      </c>
      <c r="E637" s="256">
        <v>26401</v>
      </c>
      <c r="F637" s="256">
        <v>127764</v>
      </c>
      <c r="G637" s="255">
        <v>4.84</v>
      </c>
      <c r="H637" s="255">
        <v>38.299999999999997</v>
      </c>
      <c r="I637" s="255">
        <v>38.299999999999997</v>
      </c>
      <c r="J637" s="1">
        <v>5606</v>
      </c>
      <c r="K637" s="1">
        <v>26910</v>
      </c>
      <c r="L637" s="1">
        <v>4.8</v>
      </c>
      <c r="M637" s="1">
        <v>94.97</v>
      </c>
      <c r="N637" s="1">
        <v>94.97</v>
      </c>
      <c r="O637" s="1">
        <v>5226</v>
      </c>
      <c r="P637" s="1">
        <v>26403</v>
      </c>
      <c r="Q637" s="1">
        <v>5.05</v>
      </c>
      <c r="R637" s="1">
        <v>96.29</v>
      </c>
      <c r="S637" s="1">
        <v>96.29</v>
      </c>
      <c r="T637" s="1">
        <v>5263</v>
      </c>
      <c r="U637" s="1">
        <v>25218</v>
      </c>
      <c r="V637" s="1">
        <v>4.79</v>
      </c>
      <c r="W637" s="1">
        <v>89</v>
      </c>
      <c r="X637" s="1">
        <v>89</v>
      </c>
      <c r="Y637" s="1">
        <v>5391</v>
      </c>
      <c r="Z637" s="1">
        <v>25254</v>
      </c>
      <c r="AA637" s="1">
        <v>4.68</v>
      </c>
      <c r="AB637" s="1">
        <v>89.13</v>
      </c>
      <c r="AC637" s="1">
        <v>89.13</v>
      </c>
      <c r="AD637" s="1">
        <v>4915</v>
      </c>
      <c r="AE637" s="1">
        <v>23979</v>
      </c>
      <c r="AF637" s="1">
        <v>4.88</v>
      </c>
      <c r="AG637" s="1">
        <v>93.7</v>
      </c>
      <c r="AH637" s="1">
        <v>93.7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T637" s="262">
        <f t="shared" si="55"/>
        <v>26401</v>
      </c>
      <c r="AU637" s="262">
        <f t="shared" si="55"/>
        <v>127764</v>
      </c>
      <c r="AV637" s="263">
        <f t="shared" si="56"/>
        <v>12776400</v>
      </c>
      <c r="AW637" s="263">
        <f t="shared" si="57"/>
        <v>167262</v>
      </c>
      <c r="AX637" s="268">
        <f t="shared" si="58"/>
        <v>76.385550812497755</v>
      </c>
      <c r="AY637" s="264">
        <f t="shared" si="59"/>
        <v>77.181666666666658</v>
      </c>
    </row>
    <row r="638" spans="1:51">
      <c r="A638" s="1" t="str">
        <f t="shared" si="54"/>
        <v>10915</v>
      </c>
      <c r="B638" s="1" t="s">
        <v>3638</v>
      </c>
      <c r="C638" s="255">
        <v>66</v>
      </c>
      <c r="D638" s="255">
        <v>66</v>
      </c>
      <c r="E638" s="256">
        <v>2149</v>
      </c>
      <c r="F638" s="256">
        <v>5271</v>
      </c>
      <c r="G638" s="255">
        <v>2.4500000000000002</v>
      </c>
      <c r="H638" s="255">
        <v>21.88</v>
      </c>
      <c r="I638" s="255">
        <v>21.88</v>
      </c>
      <c r="J638" s="1">
        <v>334</v>
      </c>
      <c r="K638" s="1">
        <v>741</v>
      </c>
      <c r="L638" s="1">
        <v>2.2200000000000002</v>
      </c>
      <c r="M638" s="1">
        <v>36.22</v>
      </c>
      <c r="N638" s="1">
        <v>36.22</v>
      </c>
      <c r="O638" s="1">
        <v>339</v>
      </c>
      <c r="P638" s="1">
        <v>794</v>
      </c>
      <c r="Q638" s="1">
        <v>2.34</v>
      </c>
      <c r="R638" s="1">
        <v>40.1</v>
      </c>
      <c r="S638" s="1">
        <v>40.1</v>
      </c>
      <c r="T638" s="1">
        <v>319</v>
      </c>
      <c r="U638" s="1">
        <v>846</v>
      </c>
      <c r="V638" s="1">
        <v>2.65</v>
      </c>
      <c r="W638" s="1">
        <v>41.35</v>
      </c>
      <c r="X638" s="1">
        <v>41.35</v>
      </c>
      <c r="Y638" s="1">
        <v>343</v>
      </c>
      <c r="Z638" s="1">
        <v>963</v>
      </c>
      <c r="AA638" s="1">
        <v>2.81</v>
      </c>
      <c r="AB638" s="1">
        <v>47.07</v>
      </c>
      <c r="AC638" s="1">
        <v>47.07</v>
      </c>
      <c r="AD638" s="1">
        <v>491</v>
      </c>
      <c r="AE638" s="1">
        <v>987</v>
      </c>
      <c r="AF638" s="1">
        <v>2.0099999999999998</v>
      </c>
      <c r="AG638" s="1">
        <v>53.41</v>
      </c>
      <c r="AH638" s="1">
        <v>53.41</v>
      </c>
      <c r="AI638" s="1">
        <v>265</v>
      </c>
      <c r="AJ638" s="1">
        <v>778</v>
      </c>
      <c r="AK638" s="1">
        <v>2.94</v>
      </c>
      <c r="AL638" s="1">
        <v>38.03</v>
      </c>
      <c r="AM638" s="1">
        <v>38.03</v>
      </c>
      <c r="AN638" s="1">
        <v>58</v>
      </c>
      <c r="AO638" s="1">
        <v>162</v>
      </c>
      <c r="AP638" s="1">
        <v>2.79</v>
      </c>
      <c r="AQ638" s="1">
        <v>8.18</v>
      </c>
      <c r="AR638" s="1">
        <v>8.18</v>
      </c>
      <c r="AT638" s="262">
        <f t="shared" si="55"/>
        <v>2091</v>
      </c>
      <c r="AU638" s="262">
        <f t="shared" si="55"/>
        <v>5109</v>
      </c>
      <c r="AV638" s="263">
        <f t="shared" si="56"/>
        <v>510900</v>
      </c>
      <c r="AW638" s="263">
        <f t="shared" si="57"/>
        <v>12078</v>
      </c>
      <c r="AX638" s="268">
        <f t="shared" si="58"/>
        <v>42.300049677098855</v>
      </c>
      <c r="AY638" s="264">
        <f t="shared" si="59"/>
        <v>42.696666666666658</v>
      </c>
    </row>
    <row r="639" spans="1:51">
      <c r="A639" s="1" t="str">
        <f t="shared" si="54"/>
        <v>10916</v>
      </c>
      <c r="B639" s="1" t="s">
        <v>3639</v>
      </c>
      <c r="C639" s="255">
        <v>140</v>
      </c>
      <c r="D639" s="255">
        <v>140</v>
      </c>
      <c r="E639" s="256">
        <v>5254</v>
      </c>
      <c r="F639" s="256">
        <v>17369</v>
      </c>
      <c r="G639" s="255">
        <v>3.31</v>
      </c>
      <c r="H639" s="255">
        <v>33.99</v>
      </c>
      <c r="I639" s="255">
        <v>33.99</v>
      </c>
      <c r="J639" s="1">
        <v>941</v>
      </c>
      <c r="K639" s="1">
        <v>3085</v>
      </c>
      <c r="L639" s="1">
        <v>3.28</v>
      </c>
      <c r="M639" s="1">
        <v>71.08</v>
      </c>
      <c r="N639" s="1">
        <v>71.08</v>
      </c>
      <c r="O639" s="1">
        <v>868</v>
      </c>
      <c r="P639" s="1">
        <v>2696</v>
      </c>
      <c r="Q639" s="1">
        <v>3.11</v>
      </c>
      <c r="R639" s="1">
        <v>64.19</v>
      </c>
      <c r="S639" s="1">
        <v>64.19</v>
      </c>
      <c r="T639" s="1">
        <v>874</v>
      </c>
      <c r="U639" s="1">
        <v>2897</v>
      </c>
      <c r="V639" s="1">
        <v>3.31</v>
      </c>
      <c r="W639" s="1">
        <v>66.75</v>
      </c>
      <c r="X639" s="1">
        <v>66.75</v>
      </c>
      <c r="Y639" s="1">
        <v>906</v>
      </c>
      <c r="Z639" s="1">
        <v>2962</v>
      </c>
      <c r="AA639" s="1">
        <v>3.27</v>
      </c>
      <c r="AB639" s="1">
        <v>68.25</v>
      </c>
      <c r="AC639" s="1">
        <v>68.25</v>
      </c>
      <c r="AD639" s="1">
        <v>793</v>
      </c>
      <c r="AE639" s="1">
        <v>2705</v>
      </c>
      <c r="AF639" s="1">
        <v>3.41</v>
      </c>
      <c r="AG639" s="1">
        <v>69.010000000000005</v>
      </c>
      <c r="AH639" s="1">
        <v>69.010000000000005</v>
      </c>
      <c r="AI639" s="1">
        <v>723</v>
      </c>
      <c r="AJ639" s="1">
        <v>2559</v>
      </c>
      <c r="AK639" s="1">
        <v>3.54</v>
      </c>
      <c r="AL639" s="1">
        <v>58.96</v>
      </c>
      <c r="AM639" s="1">
        <v>58.96</v>
      </c>
      <c r="AN639" s="1">
        <v>149</v>
      </c>
      <c r="AO639" s="1">
        <v>465</v>
      </c>
      <c r="AP639" s="1">
        <v>3.12</v>
      </c>
      <c r="AQ639" s="1">
        <v>11.07</v>
      </c>
      <c r="AR639" s="1">
        <v>11.07</v>
      </c>
      <c r="AT639" s="262">
        <f t="shared" si="55"/>
        <v>5105</v>
      </c>
      <c r="AU639" s="262">
        <f t="shared" si="55"/>
        <v>16904</v>
      </c>
      <c r="AV639" s="263">
        <f t="shared" si="56"/>
        <v>1690400</v>
      </c>
      <c r="AW639" s="263">
        <f t="shared" si="57"/>
        <v>25620</v>
      </c>
      <c r="AX639" s="268">
        <f t="shared" si="58"/>
        <v>65.979703356752538</v>
      </c>
      <c r="AY639" s="264">
        <f t="shared" si="59"/>
        <v>66.373333333333321</v>
      </c>
    </row>
    <row r="640" spans="1:51">
      <c r="A640" s="1" t="str">
        <f t="shared" si="54"/>
        <v>10917</v>
      </c>
      <c r="B640" s="1" t="s">
        <v>3640</v>
      </c>
      <c r="C640" s="255">
        <v>50</v>
      </c>
      <c r="D640" s="255">
        <v>50</v>
      </c>
      <c r="E640" s="256">
        <v>2092</v>
      </c>
      <c r="F640" s="256">
        <v>5748</v>
      </c>
      <c r="G640" s="255">
        <v>2.75</v>
      </c>
      <c r="H640" s="255">
        <v>31.5</v>
      </c>
      <c r="I640" s="255">
        <v>31.5</v>
      </c>
      <c r="J640" s="1">
        <v>363</v>
      </c>
      <c r="K640" s="1">
        <v>1015</v>
      </c>
      <c r="L640" s="1">
        <v>2.8</v>
      </c>
      <c r="M640" s="1">
        <v>65.48</v>
      </c>
      <c r="N640" s="1">
        <v>65.48</v>
      </c>
      <c r="O640" s="1">
        <v>295</v>
      </c>
      <c r="P640" s="1">
        <v>824</v>
      </c>
      <c r="Q640" s="1">
        <v>2.79</v>
      </c>
      <c r="R640" s="1">
        <v>54.93</v>
      </c>
      <c r="S640" s="1">
        <v>54.93</v>
      </c>
      <c r="T640" s="1">
        <v>260</v>
      </c>
      <c r="U640" s="1">
        <v>710</v>
      </c>
      <c r="V640" s="1">
        <v>2.73</v>
      </c>
      <c r="W640" s="1">
        <v>45.81</v>
      </c>
      <c r="X640" s="1">
        <v>45.81</v>
      </c>
      <c r="Y640" s="1">
        <v>304</v>
      </c>
      <c r="Z640" s="1">
        <v>910</v>
      </c>
      <c r="AA640" s="1">
        <v>2.99</v>
      </c>
      <c r="AB640" s="1">
        <v>58.71</v>
      </c>
      <c r="AC640" s="1">
        <v>58.71</v>
      </c>
      <c r="AD640" s="1">
        <v>483</v>
      </c>
      <c r="AE640" s="1">
        <v>1054</v>
      </c>
      <c r="AF640" s="1">
        <v>2.1800000000000002</v>
      </c>
      <c r="AG640" s="1">
        <v>75.290000000000006</v>
      </c>
      <c r="AH640" s="1">
        <v>75.290000000000006</v>
      </c>
      <c r="AI640" s="1">
        <v>295</v>
      </c>
      <c r="AJ640" s="1">
        <v>880</v>
      </c>
      <c r="AK640" s="1">
        <v>2.98</v>
      </c>
      <c r="AL640" s="1">
        <v>56.77</v>
      </c>
      <c r="AM640" s="1">
        <v>56.77</v>
      </c>
      <c r="AN640" s="1">
        <v>92</v>
      </c>
      <c r="AO640" s="1">
        <v>355</v>
      </c>
      <c r="AP640" s="1">
        <v>3.86</v>
      </c>
      <c r="AQ640" s="1">
        <v>23.67</v>
      </c>
      <c r="AR640" s="1">
        <v>23.67</v>
      </c>
      <c r="AT640" s="262">
        <f t="shared" si="55"/>
        <v>2000</v>
      </c>
      <c r="AU640" s="262">
        <f t="shared" si="55"/>
        <v>5393</v>
      </c>
      <c r="AV640" s="263">
        <f t="shared" si="56"/>
        <v>539300</v>
      </c>
      <c r="AW640" s="263">
        <f t="shared" si="57"/>
        <v>9150</v>
      </c>
      <c r="AX640" s="268">
        <f t="shared" si="58"/>
        <v>58.939890710382514</v>
      </c>
      <c r="AY640" s="264">
        <f t="shared" si="59"/>
        <v>59.498333333333335</v>
      </c>
    </row>
    <row r="641" spans="1:51">
      <c r="A641" s="1" t="str">
        <f t="shared" si="54"/>
        <v>10918</v>
      </c>
      <c r="B641" s="1" t="s">
        <v>3641</v>
      </c>
      <c r="C641" s="255">
        <v>265</v>
      </c>
      <c r="D641" s="255">
        <v>265</v>
      </c>
      <c r="E641" s="256">
        <v>9526</v>
      </c>
      <c r="F641" s="256">
        <v>33558</v>
      </c>
      <c r="G641" s="255">
        <v>3.52</v>
      </c>
      <c r="H641" s="255">
        <v>34.69</v>
      </c>
      <c r="I641" s="255">
        <v>34.69</v>
      </c>
      <c r="J641" s="1">
        <v>1720</v>
      </c>
      <c r="K641" s="1">
        <v>6314</v>
      </c>
      <c r="L641" s="1">
        <v>3.67</v>
      </c>
      <c r="M641" s="1">
        <v>76.86</v>
      </c>
      <c r="N641" s="1">
        <v>76.86</v>
      </c>
      <c r="O641" s="1">
        <v>1621</v>
      </c>
      <c r="P641" s="1">
        <v>5801</v>
      </c>
      <c r="Q641" s="1">
        <v>3.58</v>
      </c>
      <c r="R641" s="1">
        <v>72.97</v>
      </c>
      <c r="S641" s="1">
        <v>72.97</v>
      </c>
      <c r="T641" s="1">
        <v>1537</v>
      </c>
      <c r="U641" s="1">
        <v>5491</v>
      </c>
      <c r="V641" s="1">
        <v>3.57</v>
      </c>
      <c r="W641" s="1">
        <v>66.84</v>
      </c>
      <c r="X641" s="1">
        <v>66.84</v>
      </c>
      <c r="Y641" s="1">
        <v>1611</v>
      </c>
      <c r="Z641" s="1">
        <v>5684</v>
      </c>
      <c r="AA641" s="1">
        <v>3.53</v>
      </c>
      <c r="AB641" s="1">
        <v>69.19</v>
      </c>
      <c r="AC641" s="1">
        <v>69.19</v>
      </c>
      <c r="AD641" s="1">
        <v>1521</v>
      </c>
      <c r="AE641" s="1">
        <v>5281</v>
      </c>
      <c r="AF641" s="1">
        <v>3.47</v>
      </c>
      <c r="AG641" s="1">
        <v>71.17</v>
      </c>
      <c r="AH641" s="1">
        <v>71.17</v>
      </c>
      <c r="AI641" s="1">
        <v>1516</v>
      </c>
      <c r="AJ641" s="1">
        <v>4987</v>
      </c>
      <c r="AK641" s="1">
        <v>3.29</v>
      </c>
      <c r="AL641" s="1">
        <v>60.71</v>
      </c>
      <c r="AM641" s="1">
        <v>60.71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T641" s="262">
        <f t="shared" si="55"/>
        <v>9526</v>
      </c>
      <c r="AU641" s="262">
        <f t="shared" si="55"/>
        <v>33558</v>
      </c>
      <c r="AV641" s="263">
        <f t="shared" si="56"/>
        <v>3355800</v>
      </c>
      <c r="AW641" s="263">
        <f t="shared" si="57"/>
        <v>48495</v>
      </c>
      <c r="AX641" s="268">
        <f t="shared" si="58"/>
        <v>69.198886483142587</v>
      </c>
      <c r="AY641" s="264">
        <f t="shared" si="59"/>
        <v>69.623333333333335</v>
      </c>
    </row>
    <row r="642" spans="1:51">
      <c r="A642" s="1" t="str">
        <f t="shared" si="54"/>
        <v>10919</v>
      </c>
      <c r="B642" s="1" t="s">
        <v>3642</v>
      </c>
      <c r="C642" s="255">
        <v>93</v>
      </c>
      <c r="D642" s="255">
        <v>93</v>
      </c>
      <c r="E642" s="256">
        <v>2946</v>
      </c>
      <c r="F642" s="256">
        <v>10258</v>
      </c>
      <c r="G642" s="255">
        <v>3.48</v>
      </c>
      <c r="H642" s="255">
        <v>30.22</v>
      </c>
      <c r="I642" s="255">
        <v>30.22</v>
      </c>
      <c r="J642" s="1">
        <v>540</v>
      </c>
      <c r="K642" s="1">
        <v>1832</v>
      </c>
      <c r="L642" s="1">
        <v>3.39</v>
      </c>
      <c r="M642" s="1">
        <v>63.54</v>
      </c>
      <c r="N642" s="1">
        <v>63.54</v>
      </c>
      <c r="O642" s="1">
        <v>451</v>
      </c>
      <c r="P642" s="1">
        <v>1477</v>
      </c>
      <c r="Q642" s="1">
        <v>3.27</v>
      </c>
      <c r="R642" s="1">
        <v>52.94</v>
      </c>
      <c r="S642" s="1">
        <v>52.94</v>
      </c>
      <c r="T642" s="1">
        <v>417</v>
      </c>
      <c r="U642" s="1">
        <v>1543</v>
      </c>
      <c r="V642" s="1">
        <v>3.7</v>
      </c>
      <c r="W642" s="1">
        <v>53.52</v>
      </c>
      <c r="X642" s="1">
        <v>53.52</v>
      </c>
      <c r="Y642" s="1">
        <v>483</v>
      </c>
      <c r="Z642" s="1">
        <v>1585</v>
      </c>
      <c r="AA642" s="1">
        <v>3.28</v>
      </c>
      <c r="AB642" s="1">
        <v>54.98</v>
      </c>
      <c r="AC642" s="1">
        <v>54.98</v>
      </c>
      <c r="AD642" s="1">
        <v>470</v>
      </c>
      <c r="AE642" s="1">
        <v>1658</v>
      </c>
      <c r="AF642" s="1">
        <v>3.53</v>
      </c>
      <c r="AG642" s="1">
        <v>63.67</v>
      </c>
      <c r="AH642" s="1">
        <v>63.67</v>
      </c>
      <c r="AI642" s="1">
        <v>450</v>
      </c>
      <c r="AJ642" s="1">
        <v>1767</v>
      </c>
      <c r="AK642" s="1">
        <v>3.93</v>
      </c>
      <c r="AL642" s="1">
        <v>61.29</v>
      </c>
      <c r="AM642" s="1">
        <v>61.29</v>
      </c>
      <c r="AN642" s="1">
        <v>135</v>
      </c>
      <c r="AO642" s="1">
        <v>396</v>
      </c>
      <c r="AP642" s="1">
        <v>2.93</v>
      </c>
      <c r="AQ642" s="1">
        <v>14.19</v>
      </c>
      <c r="AR642" s="1">
        <v>14.19</v>
      </c>
      <c r="AT642" s="262">
        <f t="shared" si="55"/>
        <v>2811</v>
      </c>
      <c r="AU642" s="262">
        <f t="shared" si="55"/>
        <v>9862</v>
      </c>
      <c r="AV642" s="263">
        <f t="shared" si="56"/>
        <v>986200</v>
      </c>
      <c r="AW642" s="263">
        <f t="shared" si="57"/>
        <v>17019</v>
      </c>
      <c r="AX642" s="268">
        <f t="shared" si="58"/>
        <v>57.947000411305012</v>
      </c>
      <c r="AY642" s="264">
        <f t="shared" si="59"/>
        <v>58.323333333333331</v>
      </c>
    </row>
    <row r="643" spans="1:51">
      <c r="A643" s="1" t="str">
        <f t="shared" si="54"/>
        <v>10920</v>
      </c>
      <c r="B643" s="1" t="s">
        <v>3643</v>
      </c>
      <c r="C643" s="255">
        <v>125</v>
      </c>
      <c r="D643" s="255">
        <v>125</v>
      </c>
      <c r="E643" s="256">
        <v>6076</v>
      </c>
      <c r="F643" s="256">
        <v>19509</v>
      </c>
      <c r="G643" s="255">
        <v>3.21</v>
      </c>
      <c r="H643" s="255">
        <v>42.76</v>
      </c>
      <c r="I643" s="255">
        <v>42.76</v>
      </c>
      <c r="J643" s="1">
        <v>1125</v>
      </c>
      <c r="K643" s="1">
        <v>3573</v>
      </c>
      <c r="L643" s="1">
        <v>3.18</v>
      </c>
      <c r="M643" s="1">
        <v>92.21</v>
      </c>
      <c r="N643" s="1">
        <v>92.21</v>
      </c>
      <c r="O643" s="1">
        <v>965</v>
      </c>
      <c r="P643" s="1">
        <v>3169</v>
      </c>
      <c r="Q643" s="1">
        <v>3.28</v>
      </c>
      <c r="R643" s="1">
        <v>84.51</v>
      </c>
      <c r="S643" s="1">
        <v>84.51</v>
      </c>
      <c r="T643" s="1">
        <v>957</v>
      </c>
      <c r="U643" s="1">
        <v>2942</v>
      </c>
      <c r="V643" s="1">
        <v>3.07</v>
      </c>
      <c r="W643" s="1">
        <v>75.92</v>
      </c>
      <c r="X643" s="1">
        <v>75.92</v>
      </c>
      <c r="Y643" s="1">
        <v>1109</v>
      </c>
      <c r="Z643" s="1">
        <v>3384</v>
      </c>
      <c r="AA643" s="1">
        <v>3.05</v>
      </c>
      <c r="AB643" s="1">
        <v>87.33</v>
      </c>
      <c r="AC643" s="1">
        <v>87.33</v>
      </c>
      <c r="AD643" s="1">
        <v>922</v>
      </c>
      <c r="AE643" s="1">
        <v>3073</v>
      </c>
      <c r="AF643" s="1">
        <v>3.33</v>
      </c>
      <c r="AG643" s="1">
        <v>87.8</v>
      </c>
      <c r="AH643" s="1">
        <v>87.8</v>
      </c>
      <c r="AI643" s="1">
        <v>882</v>
      </c>
      <c r="AJ643" s="1">
        <v>3017</v>
      </c>
      <c r="AK643" s="1">
        <v>3.42</v>
      </c>
      <c r="AL643" s="1">
        <v>77.86</v>
      </c>
      <c r="AM643" s="1">
        <v>77.86</v>
      </c>
      <c r="AN643" s="1">
        <v>116</v>
      </c>
      <c r="AO643" s="1">
        <v>351</v>
      </c>
      <c r="AP643" s="1">
        <v>3.03</v>
      </c>
      <c r="AQ643" s="1">
        <v>9.36</v>
      </c>
      <c r="AR643" s="1">
        <v>9.36</v>
      </c>
      <c r="AT643" s="262">
        <f t="shared" si="55"/>
        <v>5960</v>
      </c>
      <c r="AU643" s="262">
        <f t="shared" si="55"/>
        <v>19158</v>
      </c>
      <c r="AV643" s="263">
        <f t="shared" si="56"/>
        <v>1915800</v>
      </c>
      <c r="AW643" s="263">
        <f t="shared" si="57"/>
        <v>22875</v>
      </c>
      <c r="AX643" s="268">
        <f t="shared" si="58"/>
        <v>83.750819672131144</v>
      </c>
      <c r="AY643" s="264">
        <f t="shared" si="59"/>
        <v>84.271666666666661</v>
      </c>
    </row>
    <row r="644" spans="1:51">
      <c r="A644" s="1" t="str">
        <f t="shared" si="54"/>
        <v>10921</v>
      </c>
      <c r="B644" s="1" t="s">
        <v>3644</v>
      </c>
      <c r="C644" s="255">
        <v>40</v>
      </c>
      <c r="D644" s="255">
        <v>40</v>
      </c>
      <c r="E644" s="256">
        <v>2314</v>
      </c>
      <c r="F644" s="256">
        <v>5175</v>
      </c>
      <c r="G644" s="255">
        <v>2.2400000000000002</v>
      </c>
      <c r="H644" s="255">
        <v>35.450000000000003</v>
      </c>
      <c r="I644" s="255">
        <v>35.450000000000003</v>
      </c>
      <c r="J644" s="1">
        <v>356</v>
      </c>
      <c r="K644" s="1">
        <v>876</v>
      </c>
      <c r="L644" s="1">
        <v>2.46</v>
      </c>
      <c r="M644" s="1">
        <v>70.650000000000006</v>
      </c>
      <c r="N644" s="1">
        <v>70.650000000000006</v>
      </c>
      <c r="O644" s="1">
        <v>382</v>
      </c>
      <c r="P644" s="1">
        <v>845</v>
      </c>
      <c r="Q644" s="1">
        <v>2.21</v>
      </c>
      <c r="R644" s="1">
        <v>70.42</v>
      </c>
      <c r="S644" s="1">
        <v>70.42</v>
      </c>
      <c r="T644" s="1">
        <v>306</v>
      </c>
      <c r="U644" s="1">
        <v>813</v>
      </c>
      <c r="V644" s="1">
        <v>2.66</v>
      </c>
      <c r="W644" s="1">
        <v>65.56</v>
      </c>
      <c r="X644" s="1">
        <v>65.56</v>
      </c>
      <c r="Y644" s="1">
        <v>426</v>
      </c>
      <c r="Z644" s="1">
        <v>824</v>
      </c>
      <c r="AA644" s="1">
        <v>1.93</v>
      </c>
      <c r="AB644" s="1">
        <v>66.45</v>
      </c>
      <c r="AC644" s="1">
        <v>66.45</v>
      </c>
      <c r="AD644" s="1">
        <v>404</v>
      </c>
      <c r="AE644" s="1">
        <v>787</v>
      </c>
      <c r="AF644" s="1">
        <v>1.95</v>
      </c>
      <c r="AG644" s="1">
        <v>70.27</v>
      </c>
      <c r="AH644" s="1">
        <v>70.27</v>
      </c>
      <c r="AI644" s="1">
        <v>388</v>
      </c>
      <c r="AJ644" s="1">
        <v>906</v>
      </c>
      <c r="AK644" s="1">
        <v>2.34</v>
      </c>
      <c r="AL644" s="1">
        <v>73.06</v>
      </c>
      <c r="AM644" s="1">
        <v>73.06</v>
      </c>
      <c r="AN644" s="1">
        <v>52</v>
      </c>
      <c r="AO644" s="1">
        <v>124</v>
      </c>
      <c r="AP644" s="1">
        <v>2.38</v>
      </c>
      <c r="AQ644" s="1">
        <v>10.33</v>
      </c>
      <c r="AR644" s="1">
        <v>10.33</v>
      </c>
      <c r="AT644" s="262">
        <f t="shared" si="55"/>
        <v>2262</v>
      </c>
      <c r="AU644" s="262">
        <f t="shared" si="55"/>
        <v>5051</v>
      </c>
      <c r="AV644" s="263">
        <f t="shared" si="56"/>
        <v>505100</v>
      </c>
      <c r="AW644" s="263">
        <f t="shared" si="57"/>
        <v>7320</v>
      </c>
      <c r="AX644" s="268">
        <f t="shared" si="58"/>
        <v>69.002732240437155</v>
      </c>
      <c r="AY644" s="264">
        <f t="shared" si="59"/>
        <v>69.401666666666657</v>
      </c>
    </row>
    <row r="645" spans="1:51">
      <c r="A645" s="1" t="str">
        <f t="shared" ref="A645:A708" si="60">LEFT(B645,5)</f>
        <v>10922</v>
      </c>
      <c r="B645" s="1" t="s">
        <v>3645</v>
      </c>
      <c r="C645" s="255">
        <v>239</v>
      </c>
      <c r="D645" s="255">
        <v>239</v>
      </c>
      <c r="E645" s="256">
        <v>11855</v>
      </c>
      <c r="F645" s="256">
        <v>27011</v>
      </c>
      <c r="G645" s="255">
        <v>2.2799999999999998</v>
      </c>
      <c r="H645" s="255">
        <v>30.96</v>
      </c>
      <c r="I645" s="255">
        <v>30.96</v>
      </c>
      <c r="J645" s="1">
        <v>2765</v>
      </c>
      <c r="K645" s="1">
        <v>6519</v>
      </c>
      <c r="L645" s="1">
        <v>2.36</v>
      </c>
      <c r="M645" s="1">
        <v>87.99</v>
      </c>
      <c r="N645" s="1">
        <v>87.99</v>
      </c>
      <c r="O645" s="1">
        <v>2355</v>
      </c>
      <c r="P645" s="1">
        <v>5271</v>
      </c>
      <c r="Q645" s="1">
        <v>2.2400000000000002</v>
      </c>
      <c r="R645" s="1">
        <v>73.510000000000005</v>
      </c>
      <c r="S645" s="1">
        <v>73.510000000000005</v>
      </c>
      <c r="T645" s="1">
        <v>2069</v>
      </c>
      <c r="U645" s="1">
        <v>4766</v>
      </c>
      <c r="V645" s="1">
        <v>2.2999999999999998</v>
      </c>
      <c r="W645" s="1">
        <v>64.33</v>
      </c>
      <c r="X645" s="1">
        <v>64.33</v>
      </c>
      <c r="Y645" s="1">
        <v>2439</v>
      </c>
      <c r="Z645" s="1">
        <v>5418</v>
      </c>
      <c r="AA645" s="1">
        <v>2.2200000000000002</v>
      </c>
      <c r="AB645" s="1">
        <v>73.13</v>
      </c>
      <c r="AC645" s="1">
        <v>73.13</v>
      </c>
      <c r="AD645" s="1">
        <v>2227</v>
      </c>
      <c r="AE645" s="1">
        <v>5037</v>
      </c>
      <c r="AF645" s="1">
        <v>2.2599999999999998</v>
      </c>
      <c r="AG645" s="1">
        <v>75.27</v>
      </c>
      <c r="AH645" s="1">
        <v>75.27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T645" s="262">
        <f t="shared" ref="AT645:AU708" si="61">SUM(J645,O645,T645,Y645,AD645,AI645)</f>
        <v>11855</v>
      </c>
      <c r="AU645" s="262">
        <f t="shared" si="61"/>
        <v>27011</v>
      </c>
      <c r="AV645" s="263">
        <f t="shared" ref="AV645:AV708" si="62">SUM(AU645*100)</f>
        <v>2701100</v>
      </c>
      <c r="AW645" s="263">
        <f t="shared" ref="AW645:AW708" si="63">SUM($D645*$AV$2)</f>
        <v>43737</v>
      </c>
      <c r="AX645" s="268">
        <f t="shared" ref="AX645:AX708" si="64">SUM(AV645/AW645)</f>
        <v>61.757779454466473</v>
      </c>
      <c r="AY645" s="264">
        <f t="shared" ref="AY645:AY708" si="65">AVERAGE(N645,S645,X645,AC645,AH645,AM645)</f>
        <v>62.371666666666663</v>
      </c>
    </row>
    <row r="646" spans="1:51">
      <c r="A646" s="1" t="str">
        <f t="shared" si="60"/>
        <v>10923</v>
      </c>
      <c r="B646" s="1" t="s">
        <v>3646</v>
      </c>
      <c r="C646" s="255">
        <v>176</v>
      </c>
      <c r="D646" s="255">
        <v>176</v>
      </c>
      <c r="E646" s="256">
        <v>7992</v>
      </c>
      <c r="F646" s="256">
        <v>21340</v>
      </c>
      <c r="G646" s="255">
        <v>2.67</v>
      </c>
      <c r="H646" s="255">
        <v>33.22</v>
      </c>
      <c r="I646" s="255">
        <v>33.22</v>
      </c>
      <c r="J646" s="1">
        <v>1651</v>
      </c>
      <c r="K646" s="1">
        <v>4379</v>
      </c>
      <c r="L646" s="1">
        <v>2.65</v>
      </c>
      <c r="M646" s="1">
        <v>80.260000000000005</v>
      </c>
      <c r="N646" s="1">
        <v>80.260000000000005</v>
      </c>
      <c r="O646" s="1">
        <v>1381</v>
      </c>
      <c r="P646" s="1">
        <v>3944</v>
      </c>
      <c r="Q646" s="1">
        <v>2.86</v>
      </c>
      <c r="R646" s="1">
        <v>74.7</v>
      </c>
      <c r="S646" s="1">
        <v>74.7</v>
      </c>
      <c r="T646" s="1">
        <v>1274</v>
      </c>
      <c r="U646" s="1">
        <v>3278</v>
      </c>
      <c r="V646" s="1">
        <v>2.57</v>
      </c>
      <c r="W646" s="1">
        <v>60.08</v>
      </c>
      <c r="X646" s="1">
        <v>60.08</v>
      </c>
      <c r="Y646" s="1">
        <v>1485</v>
      </c>
      <c r="Z646" s="1">
        <v>3903</v>
      </c>
      <c r="AA646" s="1">
        <v>2.63</v>
      </c>
      <c r="AB646" s="1">
        <v>71.540000000000006</v>
      </c>
      <c r="AC646" s="1">
        <v>71.540000000000006</v>
      </c>
      <c r="AD646" s="1">
        <v>1353</v>
      </c>
      <c r="AE646" s="1">
        <v>3563</v>
      </c>
      <c r="AF646" s="1">
        <v>2.63</v>
      </c>
      <c r="AG646" s="1">
        <v>72.3</v>
      </c>
      <c r="AH646" s="1">
        <v>72.3</v>
      </c>
      <c r="AI646" s="1">
        <v>489</v>
      </c>
      <c r="AJ646" s="1">
        <v>1281</v>
      </c>
      <c r="AK646" s="1">
        <v>2.62</v>
      </c>
      <c r="AL646" s="1">
        <v>23.48</v>
      </c>
      <c r="AM646" s="1">
        <v>23.48</v>
      </c>
      <c r="AN646" s="1">
        <v>359</v>
      </c>
      <c r="AO646" s="1">
        <v>992</v>
      </c>
      <c r="AP646" s="1">
        <v>2.76</v>
      </c>
      <c r="AQ646" s="1">
        <v>18.79</v>
      </c>
      <c r="AR646" s="1">
        <v>18.79</v>
      </c>
      <c r="AT646" s="262">
        <f t="shared" si="61"/>
        <v>7633</v>
      </c>
      <c r="AU646" s="262">
        <f t="shared" si="61"/>
        <v>20348</v>
      </c>
      <c r="AV646" s="263">
        <f t="shared" si="62"/>
        <v>2034800</v>
      </c>
      <c r="AW646" s="263">
        <f t="shared" si="63"/>
        <v>32208</v>
      </c>
      <c r="AX646" s="268">
        <f t="shared" si="64"/>
        <v>63.17685047193244</v>
      </c>
      <c r="AY646" s="264">
        <f t="shared" si="65"/>
        <v>63.726666666666681</v>
      </c>
    </row>
    <row r="647" spans="1:51">
      <c r="A647" s="1" t="str">
        <f t="shared" si="60"/>
        <v>10924</v>
      </c>
      <c r="B647" s="1" t="s">
        <v>3647</v>
      </c>
      <c r="C647" s="255">
        <v>132</v>
      </c>
      <c r="D647" s="255">
        <v>132</v>
      </c>
      <c r="E647" s="256">
        <v>7229</v>
      </c>
      <c r="F647" s="256">
        <v>22829</v>
      </c>
      <c r="G647" s="255">
        <v>3.16</v>
      </c>
      <c r="H647" s="255">
        <v>47.38</v>
      </c>
      <c r="I647" s="255">
        <v>47.38</v>
      </c>
      <c r="J647" s="1">
        <v>1251</v>
      </c>
      <c r="K647" s="1">
        <v>3878</v>
      </c>
      <c r="L647" s="1">
        <v>3.1</v>
      </c>
      <c r="M647" s="1">
        <v>94.77</v>
      </c>
      <c r="N647" s="1">
        <v>94.77</v>
      </c>
      <c r="O647" s="1">
        <v>952</v>
      </c>
      <c r="P647" s="1">
        <v>3120</v>
      </c>
      <c r="Q647" s="1">
        <v>3.28</v>
      </c>
      <c r="R647" s="1">
        <v>78.790000000000006</v>
      </c>
      <c r="S647" s="1">
        <v>78.790000000000006</v>
      </c>
      <c r="T647" s="1">
        <v>1030</v>
      </c>
      <c r="U647" s="1">
        <v>3531</v>
      </c>
      <c r="V647" s="1">
        <v>3.43</v>
      </c>
      <c r="W647" s="1">
        <v>86.29</v>
      </c>
      <c r="X647" s="1">
        <v>86.29</v>
      </c>
      <c r="Y647" s="1">
        <v>1206</v>
      </c>
      <c r="Z647" s="1">
        <v>3643</v>
      </c>
      <c r="AA647" s="1">
        <v>3.02</v>
      </c>
      <c r="AB647" s="1">
        <v>89.03</v>
      </c>
      <c r="AC647" s="1">
        <v>89.03</v>
      </c>
      <c r="AD647" s="1">
        <v>1358</v>
      </c>
      <c r="AE647" s="1">
        <v>4150</v>
      </c>
      <c r="AF647" s="1">
        <v>3.06</v>
      </c>
      <c r="AG647" s="1">
        <v>112.28</v>
      </c>
      <c r="AH647" s="1">
        <v>112.28</v>
      </c>
      <c r="AI647" s="1">
        <v>1146</v>
      </c>
      <c r="AJ647" s="1">
        <v>3491</v>
      </c>
      <c r="AK647" s="1">
        <v>3.05</v>
      </c>
      <c r="AL647" s="1">
        <v>85.31</v>
      </c>
      <c r="AM647" s="1">
        <v>85.31</v>
      </c>
      <c r="AN647" s="1">
        <v>286</v>
      </c>
      <c r="AO647" s="1">
        <v>1016</v>
      </c>
      <c r="AP647" s="1">
        <v>3.55</v>
      </c>
      <c r="AQ647" s="1">
        <v>25.66</v>
      </c>
      <c r="AR647" s="1">
        <v>25.66</v>
      </c>
      <c r="AT647" s="262">
        <f t="shared" si="61"/>
        <v>6943</v>
      </c>
      <c r="AU647" s="262">
        <f t="shared" si="61"/>
        <v>21813</v>
      </c>
      <c r="AV647" s="263">
        <f t="shared" si="62"/>
        <v>2181300</v>
      </c>
      <c r="AW647" s="263">
        <f t="shared" si="63"/>
        <v>24156</v>
      </c>
      <c r="AX647" s="268">
        <f t="shared" si="64"/>
        <v>90.300546448087431</v>
      </c>
      <c r="AY647" s="264">
        <f t="shared" si="65"/>
        <v>91.078333333333333</v>
      </c>
    </row>
    <row r="648" spans="1:51">
      <c r="A648" s="1" t="str">
        <f t="shared" si="60"/>
        <v>10925</v>
      </c>
      <c r="B648" s="1" t="s">
        <v>3648</v>
      </c>
      <c r="C648" s="255">
        <v>48</v>
      </c>
      <c r="D648" s="255">
        <v>48</v>
      </c>
      <c r="E648" s="256">
        <v>2909</v>
      </c>
      <c r="F648" s="256">
        <v>7274</v>
      </c>
      <c r="G648" s="255">
        <v>2.5</v>
      </c>
      <c r="H648" s="255">
        <v>41.52</v>
      </c>
      <c r="I648" s="255">
        <v>41.52</v>
      </c>
      <c r="J648" s="1">
        <v>490</v>
      </c>
      <c r="K648" s="1">
        <v>1249</v>
      </c>
      <c r="L648" s="1">
        <v>2.5499999999999998</v>
      </c>
      <c r="M648" s="1">
        <v>83.94</v>
      </c>
      <c r="N648" s="1">
        <v>83.94</v>
      </c>
      <c r="O648" s="1">
        <v>440</v>
      </c>
      <c r="P648" s="1">
        <v>1040</v>
      </c>
      <c r="Q648" s="1">
        <v>2.36</v>
      </c>
      <c r="R648" s="1">
        <v>72.22</v>
      </c>
      <c r="S648" s="1">
        <v>72.22</v>
      </c>
      <c r="T648" s="1">
        <v>481</v>
      </c>
      <c r="U648" s="1">
        <v>1216</v>
      </c>
      <c r="V648" s="1">
        <v>2.5299999999999998</v>
      </c>
      <c r="W648" s="1">
        <v>81.72</v>
      </c>
      <c r="X648" s="1">
        <v>81.72</v>
      </c>
      <c r="Y648" s="1">
        <v>469</v>
      </c>
      <c r="Z648" s="1">
        <v>1249</v>
      </c>
      <c r="AA648" s="1">
        <v>2.66</v>
      </c>
      <c r="AB648" s="1">
        <v>83.94</v>
      </c>
      <c r="AC648" s="1">
        <v>83.94</v>
      </c>
      <c r="AD648" s="1">
        <v>455</v>
      </c>
      <c r="AE648" s="1">
        <v>1099</v>
      </c>
      <c r="AF648" s="1">
        <v>2.42</v>
      </c>
      <c r="AG648" s="1">
        <v>81.77</v>
      </c>
      <c r="AH648" s="1">
        <v>81.77</v>
      </c>
      <c r="AI648" s="1">
        <v>431</v>
      </c>
      <c r="AJ648" s="1">
        <v>1026</v>
      </c>
      <c r="AK648" s="1">
        <v>2.38</v>
      </c>
      <c r="AL648" s="1">
        <v>68.95</v>
      </c>
      <c r="AM648" s="1">
        <v>68.95</v>
      </c>
      <c r="AN648" s="1">
        <v>143</v>
      </c>
      <c r="AO648" s="1">
        <v>395</v>
      </c>
      <c r="AP648" s="1">
        <v>2.76</v>
      </c>
      <c r="AQ648" s="1">
        <v>27.43</v>
      </c>
      <c r="AR648" s="1">
        <v>27.43</v>
      </c>
      <c r="AT648" s="262">
        <f t="shared" si="61"/>
        <v>2766</v>
      </c>
      <c r="AU648" s="262">
        <f t="shared" si="61"/>
        <v>6879</v>
      </c>
      <c r="AV648" s="263">
        <f t="shared" si="62"/>
        <v>687900</v>
      </c>
      <c r="AW648" s="263">
        <f t="shared" si="63"/>
        <v>8784</v>
      </c>
      <c r="AX648" s="268">
        <f t="shared" si="64"/>
        <v>78.312841530054641</v>
      </c>
      <c r="AY648" s="264">
        <f t="shared" si="65"/>
        <v>78.756666666666661</v>
      </c>
    </row>
    <row r="649" spans="1:51">
      <c r="A649" s="1" t="str">
        <f t="shared" si="60"/>
        <v>10926</v>
      </c>
      <c r="B649" s="1" t="s">
        <v>3649</v>
      </c>
      <c r="C649" s="255">
        <v>43</v>
      </c>
      <c r="D649" s="255">
        <v>43</v>
      </c>
      <c r="E649" s="256">
        <v>1490</v>
      </c>
      <c r="F649" s="256">
        <v>5128</v>
      </c>
      <c r="G649" s="255">
        <v>3.44</v>
      </c>
      <c r="H649" s="255">
        <v>32.67</v>
      </c>
      <c r="I649" s="255">
        <v>32.67</v>
      </c>
      <c r="J649" s="1">
        <v>295</v>
      </c>
      <c r="K649" s="1">
        <v>1105</v>
      </c>
      <c r="L649" s="1">
        <v>3.75</v>
      </c>
      <c r="M649" s="1">
        <v>82.9</v>
      </c>
      <c r="N649" s="1">
        <v>82.9</v>
      </c>
      <c r="O649" s="1">
        <v>225</v>
      </c>
      <c r="P649" s="1">
        <v>758</v>
      </c>
      <c r="Q649" s="1">
        <v>3.37</v>
      </c>
      <c r="R649" s="1">
        <v>58.76</v>
      </c>
      <c r="S649" s="1">
        <v>58.76</v>
      </c>
      <c r="T649" s="1">
        <v>234</v>
      </c>
      <c r="U649" s="1">
        <v>772</v>
      </c>
      <c r="V649" s="1">
        <v>3.3</v>
      </c>
      <c r="W649" s="1">
        <v>57.91</v>
      </c>
      <c r="X649" s="1">
        <v>57.91</v>
      </c>
      <c r="Y649" s="1">
        <v>277</v>
      </c>
      <c r="Z649" s="1">
        <v>834</v>
      </c>
      <c r="AA649" s="1">
        <v>3.01</v>
      </c>
      <c r="AB649" s="1">
        <v>62.57</v>
      </c>
      <c r="AC649" s="1">
        <v>62.57</v>
      </c>
      <c r="AD649" s="1">
        <v>215</v>
      </c>
      <c r="AE649" s="1">
        <v>709</v>
      </c>
      <c r="AF649" s="1">
        <v>3.3</v>
      </c>
      <c r="AG649" s="1">
        <v>58.89</v>
      </c>
      <c r="AH649" s="1">
        <v>58.89</v>
      </c>
      <c r="AI649" s="1">
        <v>244</v>
      </c>
      <c r="AJ649" s="1">
        <v>950</v>
      </c>
      <c r="AK649" s="1">
        <v>3.89</v>
      </c>
      <c r="AL649" s="1">
        <v>71.27</v>
      </c>
      <c r="AM649" s="1">
        <v>71.27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T649" s="262">
        <f t="shared" si="61"/>
        <v>1490</v>
      </c>
      <c r="AU649" s="262">
        <f t="shared" si="61"/>
        <v>5128</v>
      </c>
      <c r="AV649" s="263">
        <f t="shared" si="62"/>
        <v>512800</v>
      </c>
      <c r="AW649" s="263">
        <f t="shared" si="63"/>
        <v>7869</v>
      </c>
      <c r="AX649" s="268">
        <f t="shared" si="64"/>
        <v>65.167111449993641</v>
      </c>
      <c r="AY649" s="264">
        <f t="shared" si="65"/>
        <v>65.383333333333326</v>
      </c>
    </row>
    <row r="650" spans="1:51">
      <c r="A650" s="1" t="str">
        <f t="shared" si="60"/>
        <v>22302</v>
      </c>
      <c r="B650" s="1" t="s">
        <v>3650</v>
      </c>
      <c r="C650" s="255">
        <v>37</v>
      </c>
      <c r="D650" s="255">
        <v>37</v>
      </c>
      <c r="E650" s="256">
        <v>1854</v>
      </c>
      <c r="F650" s="256">
        <v>6551</v>
      </c>
      <c r="G650" s="255">
        <v>3.53</v>
      </c>
      <c r="H650" s="255">
        <v>48.51</v>
      </c>
      <c r="I650" s="255">
        <v>48.51</v>
      </c>
      <c r="J650" s="1">
        <v>385</v>
      </c>
      <c r="K650" s="1">
        <v>1218</v>
      </c>
      <c r="L650" s="1">
        <v>3.16</v>
      </c>
      <c r="M650" s="1">
        <v>106.19</v>
      </c>
      <c r="N650" s="1">
        <v>106.19</v>
      </c>
      <c r="O650" s="1">
        <v>282</v>
      </c>
      <c r="P650" s="1">
        <v>851</v>
      </c>
      <c r="Q650" s="1">
        <v>3.02</v>
      </c>
      <c r="R650" s="1">
        <v>76.67</v>
      </c>
      <c r="S650" s="1">
        <v>76.67</v>
      </c>
      <c r="T650" s="1">
        <v>315</v>
      </c>
      <c r="U650" s="1">
        <v>1191</v>
      </c>
      <c r="V650" s="1">
        <v>3.78</v>
      </c>
      <c r="W650" s="1">
        <v>103.84</v>
      </c>
      <c r="X650" s="1">
        <v>103.84</v>
      </c>
      <c r="Y650" s="1">
        <v>295</v>
      </c>
      <c r="Z650" s="1">
        <v>1118</v>
      </c>
      <c r="AA650" s="1">
        <v>3.79</v>
      </c>
      <c r="AB650" s="1">
        <v>97.47</v>
      </c>
      <c r="AC650" s="1">
        <v>97.47</v>
      </c>
      <c r="AD650" s="1">
        <v>287</v>
      </c>
      <c r="AE650" s="1">
        <v>1088</v>
      </c>
      <c r="AF650" s="1">
        <v>3.79</v>
      </c>
      <c r="AG650" s="1">
        <v>105.02</v>
      </c>
      <c r="AH650" s="1">
        <v>105.02</v>
      </c>
      <c r="AI650" s="1">
        <v>264</v>
      </c>
      <c r="AJ650" s="1">
        <v>1002</v>
      </c>
      <c r="AK650" s="1">
        <v>3.8</v>
      </c>
      <c r="AL650" s="1">
        <v>87.36</v>
      </c>
      <c r="AM650" s="1">
        <v>87.36</v>
      </c>
      <c r="AN650" s="1">
        <v>26</v>
      </c>
      <c r="AO650" s="1">
        <v>83</v>
      </c>
      <c r="AP650" s="1">
        <v>3.19</v>
      </c>
      <c r="AQ650" s="1">
        <v>7.48</v>
      </c>
      <c r="AR650" s="1">
        <v>7.48</v>
      </c>
      <c r="AT650" s="262">
        <f t="shared" si="61"/>
        <v>1828</v>
      </c>
      <c r="AU650" s="262">
        <f t="shared" si="61"/>
        <v>6468</v>
      </c>
      <c r="AV650" s="263">
        <f t="shared" si="62"/>
        <v>646800</v>
      </c>
      <c r="AW650" s="263">
        <f t="shared" si="63"/>
        <v>6771</v>
      </c>
      <c r="AX650" s="268">
        <f t="shared" si="64"/>
        <v>95.525033229951262</v>
      </c>
      <c r="AY650" s="264">
        <f t="shared" si="65"/>
        <v>96.091666666666683</v>
      </c>
    </row>
    <row r="651" spans="1:51">
      <c r="A651" s="1" t="str">
        <f t="shared" si="60"/>
        <v>27842</v>
      </c>
      <c r="B651" s="1" t="s">
        <v>3651</v>
      </c>
      <c r="C651" s="255">
        <v>30</v>
      </c>
      <c r="D651" s="255">
        <v>30</v>
      </c>
      <c r="E651" s="256">
        <v>1007</v>
      </c>
      <c r="F651" s="256">
        <v>2073</v>
      </c>
      <c r="G651" s="255">
        <v>2.06</v>
      </c>
      <c r="H651" s="255">
        <v>18.93</v>
      </c>
      <c r="I651" s="255">
        <v>18.93</v>
      </c>
      <c r="J651" s="1">
        <v>220</v>
      </c>
      <c r="K651" s="1">
        <v>455</v>
      </c>
      <c r="L651" s="1">
        <v>2.0699999999999998</v>
      </c>
      <c r="M651" s="1">
        <v>48.92</v>
      </c>
      <c r="N651" s="1">
        <v>48.92</v>
      </c>
      <c r="O651" s="1">
        <v>159</v>
      </c>
      <c r="P651" s="1">
        <v>334</v>
      </c>
      <c r="Q651" s="1">
        <v>2.1</v>
      </c>
      <c r="R651" s="1">
        <v>37.11</v>
      </c>
      <c r="S651" s="1">
        <v>37.11</v>
      </c>
      <c r="T651" s="1">
        <v>162</v>
      </c>
      <c r="U651" s="1">
        <v>343</v>
      </c>
      <c r="V651" s="1">
        <v>2.12</v>
      </c>
      <c r="W651" s="1">
        <v>36.880000000000003</v>
      </c>
      <c r="X651" s="1">
        <v>36.880000000000003</v>
      </c>
      <c r="Y651" s="1">
        <v>160</v>
      </c>
      <c r="Z651" s="1">
        <v>307</v>
      </c>
      <c r="AA651" s="1">
        <v>1.92</v>
      </c>
      <c r="AB651" s="1">
        <v>33.01</v>
      </c>
      <c r="AC651" s="1">
        <v>33.01</v>
      </c>
      <c r="AD651" s="1">
        <v>155</v>
      </c>
      <c r="AE651" s="1">
        <v>332</v>
      </c>
      <c r="AF651" s="1">
        <v>2.14</v>
      </c>
      <c r="AG651" s="1">
        <v>39.520000000000003</v>
      </c>
      <c r="AH651" s="1">
        <v>39.520000000000003</v>
      </c>
      <c r="AI651" s="1">
        <v>151</v>
      </c>
      <c r="AJ651" s="1">
        <v>302</v>
      </c>
      <c r="AK651" s="1">
        <v>2</v>
      </c>
      <c r="AL651" s="1">
        <v>32.47</v>
      </c>
      <c r="AM651" s="1">
        <v>32.47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T651" s="262">
        <f t="shared" si="61"/>
        <v>1007</v>
      </c>
      <c r="AU651" s="262">
        <f t="shared" si="61"/>
        <v>2073</v>
      </c>
      <c r="AV651" s="263">
        <f t="shared" si="62"/>
        <v>207300</v>
      </c>
      <c r="AW651" s="263">
        <f t="shared" si="63"/>
        <v>5490</v>
      </c>
      <c r="AX651" s="268">
        <f t="shared" si="64"/>
        <v>37.759562841530055</v>
      </c>
      <c r="AY651" s="264">
        <f t="shared" si="65"/>
        <v>37.984999999999999</v>
      </c>
    </row>
    <row r="652" spans="1:51">
      <c r="A652" s="1" t="str">
        <f t="shared" si="60"/>
        <v>27843</v>
      </c>
      <c r="B652" s="1" t="s">
        <v>3652</v>
      </c>
      <c r="C652" s="255">
        <v>38</v>
      </c>
      <c r="D652" s="255">
        <v>38</v>
      </c>
      <c r="E652" s="256">
        <v>1859</v>
      </c>
      <c r="F652" s="256">
        <v>4457</v>
      </c>
      <c r="G652" s="255">
        <v>2.4</v>
      </c>
      <c r="H652" s="255">
        <v>32.130000000000003</v>
      </c>
      <c r="I652" s="255">
        <v>32.130000000000003</v>
      </c>
      <c r="J652" s="1">
        <v>327</v>
      </c>
      <c r="K652" s="1">
        <v>834</v>
      </c>
      <c r="L652" s="1">
        <v>2.5499999999999998</v>
      </c>
      <c r="M652" s="1">
        <v>70.8</v>
      </c>
      <c r="N652" s="1">
        <v>70.8</v>
      </c>
      <c r="O652" s="1">
        <v>330</v>
      </c>
      <c r="P652" s="1">
        <v>779</v>
      </c>
      <c r="Q652" s="1">
        <v>2.36</v>
      </c>
      <c r="R652" s="1">
        <v>68.33</v>
      </c>
      <c r="S652" s="1">
        <v>68.33</v>
      </c>
      <c r="T652" s="1">
        <v>280</v>
      </c>
      <c r="U652" s="1">
        <v>644</v>
      </c>
      <c r="V652" s="1">
        <v>2.2999999999999998</v>
      </c>
      <c r="W652" s="1">
        <v>54.67</v>
      </c>
      <c r="X652" s="1">
        <v>54.67</v>
      </c>
      <c r="Y652" s="1">
        <v>287</v>
      </c>
      <c r="Z652" s="1">
        <v>671</v>
      </c>
      <c r="AA652" s="1">
        <v>2.34</v>
      </c>
      <c r="AB652" s="1">
        <v>56.96</v>
      </c>
      <c r="AC652" s="1">
        <v>56.96</v>
      </c>
      <c r="AD652" s="1">
        <v>270</v>
      </c>
      <c r="AE652" s="1">
        <v>693</v>
      </c>
      <c r="AF652" s="1">
        <v>2.57</v>
      </c>
      <c r="AG652" s="1">
        <v>65.13</v>
      </c>
      <c r="AH652" s="1">
        <v>65.13</v>
      </c>
      <c r="AI652" s="1">
        <v>265</v>
      </c>
      <c r="AJ652" s="1">
        <v>613</v>
      </c>
      <c r="AK652" s="1">
        <v>2.31</v>
      </c>
      <c r="AL652" s="1">
        <v>52.04</v>
      </c>
      <c r="AM652" s="1">
        <v>52.04</v>
      </c>
      <c r="AN652" s="1">
        <v>100</v>
      </c>
      <c r="AO652" s="1">
        <v>223</v>
      </c>
      <c r="AP652" s="1">
        <v>2.23</v>
      </c>
      <c r="AQ652" s="1">
        <v>19.559999999999999</v>
      </c>
      <c r="AR652" s="1">
        <v>19.559999999999999</v>
      </c>
      <c r="AT652" s="262">
        <f t="shared" si="61"/>
        <v>1759</v>
      </c>
      <c r="AU652" s="262">
        <f t="shared" si="61"/>
        <v>4234</v>
      </c>
      <c r="AV652" s="263">
        <f t="shared" si="62"/>
        <v>423400</v>
      </c>
      <c r="AW652" s="263">
        <f t="shared" si="63"/>
        <v>6954</v>
      </c>
      <c r="AX652" s="268">
        <f t="shared" si="64"/>
        <v>60.885821110152428</v>
      </c>
      <c r="AY652" s="264">
        <f t="shared" si="65"/>
        <v>61.321666666666665</v>
      </c>
    </row>
    <row r="653" spans="1:51">
      <c r="A653" s="1" t="str">
        <f t="shared" si="60"/>
        <v>27844</v>
      </c>
      <c r="B653" s="1" t="s">
        <v>3653</v>
      </c>
      <c r="C653" s="255">
        <v>35</v>
      </c>
      <c r="D653" s="255">
        <v>35</v>
      </c>
      <c r="E653" s="256">
        <v>1646</v>
      </c>
      <c r="F653" s="256">
        <v>3815</v>
      </c>
      <c r="G653" s="255">
        <v>2.3199999999999998</v>
      </c>
      <c r="H653" s="255">
        <v>29.86</v>
      </c>
      <c r="I653" s="255">
        <v>29.86</v>
      </c>
      <c r="J653" s="1">
        <v>285</v>
      </c>
      <c r="K653" s="1">
        <v>680</v>
      </c>
      <c r="L653" s="1">
        <v>2.39</v>
      </c>
      <c r="M653" s="1">
        <v>62.67</v>
      </c>
      <c r="N653" s="1">
        <v>62.67</v>
      </c>
      <c r="O653" s="1">
        <v>239</v>
      </c>
      <c r="P653" s="1">
        <v>573</v>
      </c>
      <c r="Q653" s="1">
        <v>2.4</v>
      </c>
      <c r="R653" s="1">
        <v>54.57</v>
      </c>
      <c r="S653" s="1">
        <v>54.57</v>
      </c>
      <c r="T653" s="1">
        <v>245</v>
      </c>
      <c r="U653" s="1">
        <v>573</v>
      </c>
      <c r="V653" s="1">
        <v>2.34</v>
      </c>
      <c r="W653" s="1">
        <v>52.81</v>
      </c>
      <c r="X653" s="1">
        <v>52.81</v>
      </c>
      <c r="Y653" s="1">
        <v>308</v>
      </c>
      <c r="Z653" s="1">
        <v>738</v>
      </c>
      <c r="AA653" s="1">
        <v>2.4</v>
      </c>
      <c r="AB653" s="1">
        <v>68.02</v>
      </c>
      <c r="AC653" s="1">
        <v>68.02</v>
      </c>
      <c r="AD653" s="1">
        <v>286</v>
      </c>
      <c r="AE653" s="1">
        <v>672</v>
      </c>
      <c r="AF653" s="1">
        <v>2.35</v>
      </c>
      <c r="AG653" s="1">
        <v>68.569999999999993</v>
      </c>
      <c r="AH653" s="1">
        <v>68.569999999999993</v>
      </c>
      <c r="AI653" s="1">
        <v>283</v>
      </c>
      <c r="AJ653" s="1">
        <v>579</v>
      </c>
      <c r="AK653" s="1">
        <v>2.0499999999999998</v>
      </c>
      <c r="AL653" s="1">
        <v>53.36</v>
      </c>
      <c r="AM653" s="1">
        <v>53.36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T653" s="262">
        <f t="shared" si="61"/>
        <v>1646</v>
      </c>
      <c r="AU653" s="262">
        <f t="shared" si="61"/>
        <v>3815</v>
      </c>
      <c r="AV653" s="263">
        <f t="shared" si="62"/>
        <v>381500</v>
      </c>
      <c r="AW653" s="263">
        <f t="shared" si="63"/>
        <v>6405</v>
      </c>
      <c r="AX653" s="268">
        <f t="shared" si="64"/>
        <v>59.562841530054648</v>
      </c>
      <c r="AY653" s="264">
        <f t="shared" si="65"/>
        <v>60</v>
      </c>
    </row>
    <row r="654" spans="1:51">
      <c r="A654" s="1" t="str">
        <f t="shared" si="60"/>
        <v>04007</v>
      </c>
      <c r="B654" s="1" t="s">
        <v>3654</v>
      </c>
      <c r="C654" s="255">
        <v>10</v>
      </c>
      <c r="D654" s="255">
        <v>10</v>
      </c>
      <c r="E654" s="256">
        <v>397</v>
      </c>
      <c r="F654" s="256">
        <v>1164</v>
      </c>
      <c r="G654" s="255">
        <v>2.93</v>
      </c>
      <c r="H654" s="255">
        <v>31.89</v>
      </c>
      <c r="I654" s="255">
        <v>31.89</v>
      </c>
      <c r="J654" s="1">
        <v>62</v>
      </c>
      <c r="K654" s="1">
        <v>181</v>
      </c>
      <c r="L654" s="1">
        <v>2.92</v>
      </c>
      <c r="M654" s="1">
        <v>58.39</v>
      </c>
      <c r="N654" s="1">
        <v>58.39</v>
      </c>
      <c r="O654" s="1">
        <v>73</v>
      </c>
      <c r="P654" s="1">
        <v>195</v>
      </c>
      <c r="Q654" s="1">
        <v>2.67</v>
      </c>
      <c r="R654" s="1">
        <v>65</v>
      </c>
      <c r="S654" s="1">
        <v>65</v>
      </c>
      <c r="T654" s="1">
        <v>66</v>
      </c>
      <c r="U654" s="1">
        <v>213</v>
      </c>
      <c r="V654" s="1">
        <v>3.23</v>
      </c>
      <c r="W654" s="1">
        <v>68.709999999999994</v>
      </c>
      <c r="X654" s="1">
        <v>68.709999999999994</v>
      </c>
      <c r="Y654" s="1">
        <v>75</v>
      </c>
      <c r="Z654" s="1">
        <v>177</v>
      </c>
      <c r="AA654" s="1">
        <v>2.36</v>
      </c>
      <c r="AB654" s="1">
        <v>57.1</v>
      </c>
      <c r="AC654" s="1">
        <v>57.1</v>
      </c>
      <c r="AD654" s="1">
        <v>61</v>
      </c>
      <c r="AE654" s="1">
        <v>177</v>
      </c>
      <c r="AF654" s="1">
        <v>2.9</v>
      </c>
      <c r="AG654" s="1">
        <v>63.21</v>
      </c>
      <c r="AH654" s="1">
        <v>63.21</v>
      </c>
      <c r="AI654" s="1">
        <v>56</v>
      </c>
      <c r="AJ654" s="1">
        <v>213</v>
      </c>
      <c r="AK654" s="1">
        <v>3.8</v>
      </c>
      <c r="AL654" s="1">
        <v>68.709999999999994</v>
      </c>
      <c r="AM654" s="1">
        <v>68.709999999999994</v>
      </c>
      <c r="AN654" s="1">
        <v>4</v>
      </c>
      <c r="AO654" s="1">
        <v>8</v>
      </c>
      <c r="AP654" s="1">
        <v>2</v>
      </c>
      <c r="AQ654" s="1">
        <v>2.67</v>
      </c>
      <c r="AR654" s="1">
        <v>2.67</v>
      </c>
      <c r="AT654" s="262">
        <f t="shared" si="61"/>
        <v>393</v>
      </c>
      <c r="AU654" s="262">
        <f t="shared" si="61"/>
        <v>1156</v>
      </c>
      <c r="AV654" s="263">
        <f t="shared" si="62"/>
        <v>115600</v>
      </c>
      <c r="AW654" s="263">
        <f t="shared" si="63"/>
        <v>1830</v>
      </c>
      <c r="AX654" s="268">
        <f t="shared" si="64"/>
        <v>63.169398907103826</v>
      </c>
      <c r="AY654" s="264">
        <f t="shared" si="65"/>
        <v>63.519999999999989</v>
      </c>
    </row>
    <row r="655" spans="1:51">
      <c r="A655" s="1" t="str">
        <f t="shared" si="60"/>
        <v>10702</v>
      </c>
      <c r="B655" s="1" t="s">
        <v>3655</v>
      </c>
      <c r="C655" s="255">
        <v>728</v>
      </c>
      <c r="D655" s="255">
        <v>728</v>
      </c>
      <c r="E655" s="256">
        <v>23411</v>
      </c>
      <c r="F655" s="256">
        <v>114366</v>
      </c>
      <c r="G655" s="255">
        <v>4.8899999999999997</v>
      </c>
      <c r="H655" s="255">
        <v>43.04</v>
      </c>
      <c r="I655" s="255">
        <v>43.04</v>
      </c>
      <c r="J655" s="1">
        <v>3937</v>
      </c>
      <c r="K655" s="1">
        <v>19071</v>
      </c>
      <c r="L655" s="1">
        <v>4.84</v>
      </c>
      <c r="M655" s="1">
        <v>84.5</v>
      </c>
      <c r="N655" s="1">
        <v>84.5</v>
      </c>
      <c r="O655" s="1">
        <v>3809</v>
      </c>
      <c r="P655" s="1">
        <v>17912</v>
      </c>
      <c r="Q655" s="1">
        <v>4.7</v>
      </c>
      <c r="R655" s="1">
        <v>82.01</v>
      </c>
      <c r="S655" s="1">
        <v>82.01</v>
      </c>
      <c r="T655" s="1">
        <v>3721</v>
      </c>
      <c r="U655" s="1">
        <v>18053</v>
      </c>
      <c r="V655" s="1">
        <v>4.8499999999999996</v>
      </c>
      <c r="W655" s="1">
        <v>79.989999999999995</v>
      </c>
      <c r="X655" s="1">
        <v>79.989999999999995</v>
      </c>
      <c r="Y655" s="1">
        <v>4049</v>
      </c>
      <c r="Z655" s="1">
        <v>18840</v>
      </c>
      <c r="AA655" s="1">
        <v>4.6500000000000004</v>
      </c>
      <c r="AB655" s="1">
        <v>83.48</v>
      </c>
      <c r="AC655" s="1">
        <v>83.48</v>
      </c>
      <c r="AD655" s="1">
        <v>3434</v>
      </c>
      <c r="AE655" s="1">
        <v>17438</v>
      </c>
      <c r="AF655" s="1">
        <v>5.08</v>
      </c>
      <c r="AG655" s="1">
        <v>85.55</v>
      </c>
      <c r="AH655" s="1">
        <v>85.55</v>
      </c>
      <c r="AI655" s="1">
        <v>3270</v>
      </c>
      <c r="AJ655" s="1">
        <v>16432</v>
      </c>
      <c r="AK655" s="1">
        <v>5.03</v>
      </c>
      <c r="AL655" s="1">
        <v>72.81</v>
      </c>
      <c r="AM655" s="1">
        <v>72.81</v>
      </c>
      <c r="AN655" s="1">
        <v>1191</v>
      </c>
      <c r="AO655" s="1">
        <v>6620</v>
      </c>
      <c r="AP655" s="1">
        <v>5.56</v>
      </c>
      <c r="AQ655" s="1">
        <v>30.31</v>
      </c>
      <c r="AR655" s="1">
        <v>30.31</v>
      </c>
      <c r="AT655" s="262">
        <f t="shared" si="61"/>
        <v>22220</v>
      </c>
      <c r="AU655" s="262">
        <f t="shared" si="61"/>
        <v>107746</v>
      </c>
      <c r="AV655" s="263">
        <f t="shared" si="62"/>
        <v>10774600</v>
      </c>
      <c r="AW655" s="263">
        <f t="shared" si="63"/>
        <v>133224</v>
      </c>
      <c r="AX655" s="268">
        <f t="shared" si="64"/>
        <v>80.875818170900132</v>
      </c>
      <c r="AY655" s="264">
        <f t="shared" si="65"/>
        <v>81.39</v>
      </c>
    </row>
    <row r="656" spans="1:51">
      <c r="A656" s="1" t="str">
        <f t="shared" si="60"/>
        <v>10970</v>
      </c>
      <c r="B656" s="1" t="s">
        <v>3656</v>
      </c>
      <c r="C656" s="255">
        <v>50</v>
      </c>
      <c r="D656" s="255">
        <v>50</v>
      </c>
      <c r="E656" s="256">
        <v>1897</v>
      </c>
      <c r="F656" s="256">
        <v>6570</v>
      </c>
      <c r="G656" s="255">
        <v>3.46</v>
      </c>
      <c r="H656" s="255">
        <v>36</v>
      </c>
      <c r="I656" s="255">
        <v>36</v>
      </c>
      <c r="J656" s="1">
        <v>355</v>
      </c>
      <c r="K656" s="1">
        <v>1385</v>
      </c>
      <c r="L656" s="1">
        <v>3.9</v>
      </c>
      <c r="M656" s="1">
        <v>89.35</v>
      </c>
      <c r="N656" s="1">
        <v>89.35</v>
      </c>
      <c r="O656" s="1">
        <v>288</v>
      </c>
      <c r="P656" s="1">
        <v>948</v>
      </c>
      <c r="Q656" s="1">
        <v>3.29</v>
      </c>
      <c r="R656" s="1">
        <v>63.2</v>
      </c>
      <c r="S656" s="1">
        <v>63.2</v>
      </c>
      <c r="T656" s="1">
        <v>285</v>
      </c>
      <c r="U656" s="1">
        <v>888</v>
      </c>
      <c r="V656" s="1">
        <v>3.12</v>
      </c>
      <c r="W656" s="1">
        <v>57.29</v>
      </c>
      <c r="X656" s="1">
        <v>57.29</v>
      </c>
      <c r="Y656" s="1">
        <v>360</v>
      </c>
      <c r="Z656" s="1">
        <v>1262</v>
      </c>
      <c r="AA656" s="1">
        <v>3.51</v>
      </c>
      <c r="AB656" s="1">
        <v>81.42</v>
      </c>
      <c r="AC656" s="1">
        <v>81.42</v>
      </c>
      <c r="AD656" s="1">
        <v>311</v>
      </c>
      <c r="AE656" s="1">
        <v>1104</v>
      </c>
      <c r="AF656" s="1">
        <v>3.55</v>
      </c>
      <c r="AG656" s="1">
        <v>78.86</v>
      </c>
      <c r="AH656" s="1">
        <v>78.86</v>
      </c>
      <c r="AI656" s="1">
        <v>243</v>
      </c>
      <c r="AJ656" s="1">
        <v>827</v>
      </c>
      <c r="AK656" s="1">
        <v>3.4</v>
      </c>
      <c r="AL656" s="1">
        <v>53.35</v>
      </c>
      <c r="AM656" s="1">
        <v>53.35</v>
      </c>
      <c r="AN656" s="1">
        <v>55</v>
      </c>
      <c r="AO656" s="1">
        <v>156</v>
      </c>
      <c r="AP656" s="1">
        <v>2.84</v>
      </c>
      <c r="AQ656" s="1">
        <v>10.4</v>
      </c>
      <c r="AR656" s="1">
        <v>10.4</v>
      </c>
      <c r="AT656" s="262">
        <f t="shared" si="61"/>
        <v>1842</v>
      </c>
      <c r="AU656" s="262">
        <f t="shared" si="61"/>
        <v>6414</v>
      </c>
      <c r="AV656" s="263">
        <f t="shared" si="62"/>
        <v>641400</v>
      </c>
      <c r="AW656" s="263">
        <f t="shared" si="63"/>
        <v>9150</v>
      </c>
      <c r="AX656" s="268">
        <f t="shared" si="64"/>
        <v>70.098360655737707</v>
      </c>
      <c r="AY656" s="264">
        <f t="shared" si="65"/>
        <v>70.578333333333333</v>
      </c>
    </row>
    <row r="657" spans="1:51">
      <c r="A657" s="1" t="str">
        <f t="shared" si="60"/>
        <v>10971</v>
      </c>
      <c r="B657" s="1" t="s">
        <v>3657</v>
      </c>
      <c r="C657" s="255">
        <v>45</v>
      </c>
      <c r="D657" s="255">
        <v>45</v>
      </c>
      <c r="E657" s="256">
        <v>1848</v>
      </c>
      <c r="F657" s="256">
        <v>5160</v>
      </c>
      <c r="G657" s="255">
        <v>2.79</v>
      </c>
      <c r="H657" s="255">
        <v>31.42</v>
      </c>
      <c r="I657" s="255">
        <v>31.42</v>
      </c>
      <c r="J657" s="1">
        <v>336</v>
      </c>
      <c r="K657" s="1">
        <v>954</v>
      </c>
      <c r="L657" s="1">
        <v>2.84</v>
      </c>
      <c r="M657" s="1">
        <v>68.39</v>
      </c>
      <c r="N657" s="1">
        <v>68.39</v>
      </c>
      <c r="O657" s="1">
        <v>290</v>
      </c>
      <c r="P657" s="1">
        <v>799</v>
      </c>
      <c r="Q657" s="1">
        <v>2.76</v>
      </c>
      <c r="R657" s="1">
        <v>59.19</v>
      </c>
      <c r="S657" s="1">
        <v>59.19</v>
      </c>
      <c r="T657" s="1">
        <v>278</v>
      </c>
      <c r="U657" s="1">
        <v>768</v>
      </c>
      <c r="V657" s="1">
        <v>2.76</v>
      </c>
      <c r="W657" s="1">
        <v>55.05</v>
      </c>
      <c r="X657" s="1">
        <v>55.05</v>
      </c>
      <c r="Y657" s="1">
        <v>324</v>
      </c>
      <c r="Z657" s="1">
        <v>877</v>
      </c>
      <c r="AA657" s="1">
        <v>2.71</v>
      </c>
      <c r="AB657" s="1">
        <v>62.87</v>
      </c>
      <c r="AC657" s="1">
        <v>62.87</v>
      </c>
      <c r="AD657" s="1">
        <v>293</v>
      </c>
      <c r="AE657" s="1">
        <v>878</v>
      </c>
      <c r="AF657" s="1">
        <v>3</v>
      </c>
      <c r="AG657" s="1">
        <v>69.680000000000007</v>
      </c>
      <c r="AH657" s="1">
        <v>69.680000000000007</v>
      </c>
      <c r="AI657" s="1">
        <v>246</v>
      </c>
      <c r="AJ657" s="1">
        <v>681</v>
      </c>
      <c r="AK657" s="1">
        <v>2.77</v>
      </c>
      <c r="AL657" s="1">
        <v>48.82</v>
      </c>
      <c r="AM657" s="1">
        <v>48.82</v>
      </c>
      <c r="AN657" s="1">
        <v>81</v>
      </c>
      <c r="AO657" s="1">
        <v>203</v>
      </c>
      <c r="AP657" s="1">
        <v>2.5099999999999998</v>
      </c>
      <c r="AQ657" s="1">
        <v>15.04</v>
      </c>
      <c r="AR657" s="1">
        <v>15.04</v>
      </c>
      <c r="AT657" s="262">
        <f t="shared" si="61"/>
        <v>1767</v>
      </c>
      <c r="AU657" s="262">
        <f t="shared" si="61"/>
        <v>4957</v>
      </c>
      <c r="AV657" s="263">
        <f t="shared" si="62"/>
        <v>495700</v>
      </c>
      <c r="AW657" s="263">
        <f t="shared" si="63"/>
        <v>8235</v>
      </c>
      <c r="AX657" s="268">
        <f t="shared" si="64"/>
        <v>60.194292653309049</v>
      </c>
      <c r="AY657" s="264">
        <f t="shared" si="65"/>
        <v>60.666666666666664</v>
      </c>
    </row>
    <row r="658" spans="1:51">
      <c r="A658" s="1" t="str">
        <f t="shared" si="60"/>
        <v>10972</v>
      </c>
      <c r="B658" s="1" t="s">
        <v>3658</v>
      </c>
      <c r="C658" s="255">
        <v>77</v>
      </c>
      <c r="D658" s="255">
        <v>77</v>
      </c>
      <c r="E658" s="256">
        <v>3787</v>
      </c>
      <c r="F658" s="256">
        <v>18040</v>
      </c>
      <c r="G658" s="255">
        <v>4.76</v>
      </c>
      <c r="H658" s="255">
        <v>64.19</v>
      </c>
      <c r="I658" s="255">
        <v>64.19</v>
      </c>
      <c r="J658" s="1">
        <v>649</v>
      </c>
      <c r="K658" s="1">
        <v>3468</v>
      </c>
      <c r="L658" s="1">
        <v>5.34</v>
      </c>
      <c r="M658" s="1">
        <v>145.29</v>
      </c>
      <c r="N658" s="1">
        <v>145.29</v>
      </c>
      <c r="O658" s="1">
        <v>588</v>
      </c>
      <c r="P658" s="1">
        <v>2577</v>
      </c>
      <c r="Q658" s="1">
        <v>4.38</v>
      </c>
      <c r="R658" s="1">
        <v>111.56</v>
      </c>
      <c r="S658" s="1">
        <v>111.56</v>
      </c>
      <c r="T658" s="1">
        <v>588</v>
      </c>
      <c r="U658" s="1">
        <v>2730</v>
      </c>
      <c r="V658" s="1">
        <v>4.6399999999999997</v>
      </c>
      <c r="W658" s="1">
        <v>114.37</v>
      </c>
      <c r="X658" s="1">
        <v>114.37</v>
      </c>
      <c r="Y658" s="1">
        <v>723</v>
      </c>
      <c r="Z658" s="1">
        <v>3815</v>
      </c>
      <c r="AA658" s="1">
        <v>5.28</v>
      </c>
      <c r="AB658" s="1">
        <v>159.82</v>
      </c>
      <c r="AC658" s="1">
        <v>159.82</v>
      </c>
      <c r="AD658" s="1">
        <v>585</v>
      </c>
      <c r="AE658" s="1">
        <v>2936</v>
      </c>
      <c r="AF658" s="1">
        <v>5.0199999999999996</v>
      </c>
      <c r="AG658" s="1">
        <v>136.18</v>
      </c>
      <c r="AH658" s="1">
        <v>136.18</v>
      </c>
      <c r="AI658" s="1">
        <v>467</v>
      </c>
      <c r="AJ658" s="1">
        <v>1773</v>
      </c>
      <c r="AK658" s="1">
        <v>3.8</v>
      </c>
      <c r="AL658" s="1">
        <v>74.28</v>
      </c>
      <c r="AM658" s="1">
        <v>74.28</v>
      </c>
      <c r="AN658" s="1">
        <v>187</v>
      </c>
      <c r="AO658" s="1">
        <v>741</v>
      </c>
      <c r="AP658" s="1">
        <v>3.96</v>
      </c>
      <c r="AQ658" s="1">
        <v>32.08</v>
      </c>
      <c r="AR658" s="1">
        <v>32.08</v>
      </c>
      <c r="AT658" s="262">
        <f t="shared" si="61"/>
        <v>3600</v>
      </c>
      <c r="AU658" s="262">
        <f t="shared" si="61"/>
        <v>17299</v>
      </c>
      <c r="AV658" s="263">
        <f t="shared" si="62"/>
        <v>1729900</v>
      </c>
      <c r="AW658" s="263">
        <f t="shared" si="63"/>
        <v>14091</v>
      </c>
      <c r="AX658" s="268">
        <f t="shared" si="64"/>
        <v>122.76630473351784</v>
      </c>
      <c r="AY658" s="264">
        <f t="shared" si="65"/>
        <v>123.58333333333333</v>
      </c>
    </row>
    <row r="659" spans="1:51">
      <c r="A659" s="1" t="str">
        <f t="shared" si="60"/>
        <v>10973</v>
      </c>
      <c r="B659" s="1" t="s">
        <v>3659</v>
      </c>
      <c r="C659" s="255">
        <v>120</v>
      </c>
      <c r="D659" s="255">
        <v>120</v>
      </c>
      <c r="E659" s="256">
        <v>4053</v>
      </c>
      <c r="F659" s="256">
        <v>13853</v>
      </c>
      <c r="G659" s="255">
        <v>3.42</v>
      </c>
      <c r="H659" s="255">
        <v>31.63</v>
      </c>
      <c r="I659" s="255">
        <v>31.63</v>
      </c>
      <c r="J659" s="1">
        <v>688</v>
      </c>
      <c r="K659" s="1">
        <v>2306</v>
      </c>
      <c r="L659" s="1">
        <v>3.35</v>
      </c>
      <c r="M659" s="1">
        <v>61.99</v>
      </c>
      <c r="N659" s="1">
        <v>61.99</v>
      </c>
      <c r="O659" s="1">
        <v>670</v>
      </c>
      <c r="P659" s="1">
        <v>2337</v>
      </c>
      <c r="Q659" s="1">
        <v>3.49</v>
      </c>
      <c r="R659" s="1">
        <v>64.92</v>
      </c>
      <c r="S659" s="1">
        <v>64.92</v>
      </c>
      <c r="T659" s="1">
        <v>628</v>
      </c>
      <c r="U659" s="1">
        <v>2328</v>
      </c>
      <c r="V659" s="1">
        <v>3.71</v>
      </c>
      <c r="W659" s="1">
        <v>62.58</v>
      </c>
      <c r="X659" s="1">
        <v>62.58</v>
      </c>
      <c r="Y659" s="1">
        <v>702</v>
      </c>
      <c r="Z659" s="1">
        <v>2447</v>
      </c>
      <c r="AA659" s="1">
        <v>3.49</v>
      </c>
      <c r="AB659" s="1">
        <v>65.78</v>
      </c>
      <c r="AC659" s="1">
        <v>65.78</v>
      </c>
      <c r="AD659" s="1">
        <v>621</v>
      </c>
      <c r="AE659" s="1">
        <v>2045</v>
      </c>
      <c r="AF659" s="1">
        <v>3.29</v>
      </c>
      <c r="AG659" s="1">
        <v>60.86</v>
      </c>
      <c r="AH659" s="1">
        <v>60.86</v>
      </c>
      <c r="AI659" s="1">
        <v>577</v>
      </c>
      <c r="AJ659" s="1">
        <v>1845</v>
      </c>
      <c r="AK659" s="1">
        <v>3.2</v>
      </c>
      <c r="AL659" s="1">
        <v>49.6</v>
      </c>
      <c r="AM659" s="1">
        <v>49.6</v>
      </c>
      <c r="AN659" s="1">
        <v>167</v>
      </c>
      <c r="AO659" s="1">
        <v>545</v>
      </c>
      <c r="AP659" s="1">
        <v>3.26</v>
      </c>
      <c r="AQ659" s="1">
        <v>15.14</v>
      </c>
      <c r="AR659" s="1">
        <v>15.14</v>
      </c>
      <c r="AT659" s="262">
        <f t="shared" si="61"/>
        <v>3886</v>
      </c>
      <c r="AU659" s="262">
        <f t="shared" si="61"/>
        <v>13308</v>
      </c>
      <c r="AV659" s="263">
        <f t="shared" si="62"/>
        <v>1330800</v>
      </c>
      <c r="AW659" s="263">
        <f t="shared" si="63"/>
        <v>21960</v>
      </c>
      <c r="AX659" s="268">
        <f t="shared" si="64"/>
        <v>60.601092896174862</v>
      </c>
      <c r="AY659" s="264">
        <f t="shared" si="65"/>
        <v>60.955000000000005</v>
      </c>
    </row>
    <row r="660" spans="1:51">
      <c r="A660" s="1" t="str">
        <f t="shared" si="60"/>
        <v>10974</v>
      </c>
      <c r="B660" s="1" t="s">
        <v>3660</v>
      </c>
      <c r="C660" s="255">
        <v>90</v>
      </c>
      <c r="D660" s="255">
        <v>90</v>
      </c>
      <c r="E660" s="256">
        <v>3430</v>
      </c>
      <c r="F660" s="256">
        <v>11282</v>
      </c>
      <c r="G660" s="255">
        <v>3.29</v>
      </c>
      <c r="H660" s="255">
        <v>34.340000000000003</v>
      </c>
      <c r="I660" s="255">
        <v>34.340000000000003</v>
      </c>
      <c r="J660" s="1">
        <v>523</v>
      </c>
      <c r="K660" s="1">
        <v>1926</v>
      </c>
      <c r="L660" s="1">
        <v>3.68</v>
      </c>
      <c r="M660" s="1">
        <v>69.03</v>
      </c>
      <c r="N660" s="1">
        <v>69.03</v>
      </c>
      <c r="O660" s="1">
        <v>576</v>
      </c>
      <c r="P660" s="1">
        <v>1701</v>
      </c>
      <c r="Q660" s="1">
        <v>2.95</v>
      </c>
      <c r="R660" s="1">
        <v>63</v>
      </c>
      <c r="S660" s="1">
        <v>63</v>
      </c>
      <c r="T660" s="1">
        <v>586</v>
      </c>
      <c r="U660" s="1">
        <v>1907</v>
      </c>
      <c r="V660" s="1">
        <v>3.25</v>
      </c>
      <c r="W660" s="1">
        <v>68.349999999999994</v>
      </c>
      <c r="X660" s="1">
        <v>68.349999999999994</v>
      </c>
      <c r="Y660" s="1">
        <v>587</v>
      </c>
      <c r="Z660" s="1">
        <v>1798</v>
      </c>
      <c r="AA660" s="1">
        <v>3.06</v>
      </c>
      <c r="AB660" s="1">
        <v>64.44</v>
      </c>
      <c r="AC660" s="1">
        <v>64.44</v>
      </c>
      <c r="AD660" s="1">
        <v>510</v>
      </c>
      <c r="AE660" s="1">
        <v>1608</v>
      </c>
      <c r="AF660" s="1">
        <v>3.15</v>
      </c>
      <c r="AG660" s="1">
        <v>63.81</v>
      </c>
      <c r="AH660" s="1">
        <v>63.81</v>
      </c>
      <c r="AI660" s="1">
        <v>485</v>
      </c>
      <c r="AJ660" s="1">
        <v>1723</v>
      </c>
      <c r="AK660" s="1">
        <v>3.55</v>
      </c>
      <c r="AL660" s="1">
        <v>61.76</v>
      </c>
      <c r="AM660" s="1">
        <v>61.76</v>
      </c>
      <c r="AN660" s="1">
        <v>163</v>
      </c>
      <c r="AO660" s="1">
        <v>619</v>
      </c>
      <c r="AP660" s="1">
        <v>3.8</v>
      </c>
      <c r="AQ660" s="1">
        <v>22.93</v>
      </c>
      <c r="AR660" s="1">
        <v>22.93</v>
      </c>
      <c r="AT660" s="262">
        <f t="shared" si="61"/>
        <v>3267</v>
      </c>
      <c r="AU660" s="262">
        <f t="shared" si="61"/>
        <v>10663</v>
      </c>
      <c r="AV660" s="263">
        <f t="shared" si="62"/>
        <v>1066300</v>
      </c>
      <c r="AW660" s="263">
        <f t="shared" si="63"/>
        <v>16470</v>
      </c>
      <c r="AX660" s="268">
        <f t="shared" si="64"/>
        <v>64.741955069823916</v>
      </c>
      <c r="AY660" s="264">
        <f t="shared" si="65"/>
        <v>65.064999999999998</v>
      </c>
    </row>
    <row r="661" spans="1:51">
      <c r="A661" s="1" t="str">
        <f t="shared" si="60"/>
        <v>10975</v>
      </c>
      <c r="B661" s="1" t="s">
        <v>3661</v>
      </c>
      <c r="C661" s="255">
        <v>73</v>
      </c>
      <c r="D661" s="255">
        <v>73</v>
      </c>
      <c r="E661" s="256">
        <v>2346</v>
      </c>
      <c r="F661" s="256">
        <v>7062</v>
      </c>
      <c r="G661" s="255">
        <v>3.01</v>
      </c>
      <c r="H661" s="255">
        <v>26.5</v>
      </c>
      <c r="I661" s="255">
        <v>26.5</v>
      </c>
      <c r="J661" s="1">
        <v>447</v>
      </c>
      <c r="K661" s="1">
        <v>1340</v>
      </c>
      <c r="L661" s="1">
        <v>3</v>
      </c>
      <c r="M661" s="1">
        <v>59.21</v>
      </c>
      <c r="N661" s="1">
        <v>59.21</v>
      </c>
      <c r="O661" s="1">
        <v>390</v>
      </c>
      <c r="P661" s="1">
        <v>1125</v>
      </c>
      <c r="Q661" s="1">
        <v>2.88</v>
      </c>
      <c r="R661" s="1">
        <v>51.37</v>
      </c>
      <c r="S661" s="1">
        <v>51.37</v>
      </c>
      <c r="T661" s="1">
        <v>372</v>
      </c>
      <c r="U661" s="1">
        <v>1046</v>
      </c>
      <c r="V661" s="1">
        <v>2.81</v>
      </c>
      <c r="W661" s="1">
        <v>46.22</v>
      </c>
      <c r="X661" s="1">
        <v>46.22</v>
      </c>
      <c r="Y661" s="1">
        <v>436</v>
      </c>
      <c r="Z661" s="1">
        <v>1404</v>
      </c>
      <c r="AA661" s="1">
        <v>3.22</v>
      </c>
      <c r="AB661" s="1">
        <v>62.04</v>
      </c>
      <c r="AC661" s="1">
        <v>62.04</v>
      </c>
      <c r="AD661" s="1">
        <v>379</v>
      </c>
      <c r="AE661" s="1">
        <v>1127</v>
      </c>
      <c r="AF661" s="1">
        <v>2.97</v>
      </c>
      <c r="AG661" s="1">
        <v>55.14</v>
      </c>
      <c r="AH661" s="1">
        <v>55.14</v>
      </c>
      <c r="AI661" s="1">
        <v>237</v>
      </c>
      <c r="AJ661" s="1">
        <v>674</v>
      </c>
      <c r="AK661" s="1">
        <v>2.84</v>
      </c>
      <c r="AL661" s="1">
        <v>29.78</v>
      </c>
      <c r="AM661" s="1">
        <v>29.78</v>
      </c>
      <c r="AN661" s="1">
        <v>85</v>
      </c>
      <c r="AO661" s="1">
        <v>346</v>
      </c>
      <c r="AP661" s="1">
        <v>4.07</v>
      </c>
      <c r="AQ661" s="1">
        <v>15.8</v>
      </c>
      <c r="AR661" s="1">
        <v>15.8</v>
      </c>
      <c r="AT661" s="262">
        <f t="shared" si="61"/>
        <v>2261</v>
      </c>
      <c r="AU661" s="262">
        <f t="shared" si="61"/>
        <v>6716</v>
      </c>
      <c r="AV661" s="263">
        <f t="shared" si="62"/>
        <v>671600</v>
      </c>
      <c r="AW661" s="263">
        <f t="shared" si="63"/>
        <v>13359</v>
      </c>
      <c r="AX661" s="268">
        <f t="shared" si="64"/>
        <v>50.27322404371585</v>
      </c>
      <c r="AY661" s="264">
        <f t="shared" si="65"/>
        <v>50.626666666666665</v>
      </c>
    </row>
    <row r="662" spans="1:51">
      <c r="A662" s="1" t="str">
        <f t="shared" si="60"/>
        <v>10976</v>
      </c>
      <c r="B662" s="1" t="s">
        <v>3662</v>
      </c>
      <c r="C662" s="255">
        <v>30</v>
      </c>
      <c r="D662" s="255">
        <v>30</v>
      </c>
      <c r="E662" s="256">
        <v>1468</v>
      </c>
      <c r="F662" s="256">
        <v>5569</v>
      </c>
      <c r="G662" s="255">
        <v>3.79</v>
      </c>
      <c r="H662" s="255">
        <v>50.86</v>
      </c>
      <c r="I662" s="255">
        <v>50.86</v>
      </c>
      <c r="J662" s="1">
        <v>272</v>
      </c>
      <c r="K662" s="1">
        <v>1001</v>
      </c>
      <c r="L662" s="1">
        <v>3.68</v>
      </c>
      <c r="M662" s="1">
        <v>107.63</v>
      </c>
      <c r="N662" s="1">
        <v>107.63</v>
      </c>
      <c r="O662" s="1">
        <v>207</v>
      </c>
      <c r="P662" s="1">
        <v>820</v>
      </c>
      <c r="Q662" s="1">
        <v>3.96</v>
      </c>
      <c r="R662" s="1">
        <v>91.11</v>
      </c>
      <c r="S662" s="1">
        <v>91.11</v>
      </c>
      <c r="T662" s="1">
        <v>212</v>
      </c>
      <c r="U662" s="1">
        <v>858</v>
      </c>
      <c r="V662" s="1">
        <v>4.05</v>
      </c>
      <c r="W662" s="1">
        <v>92.26</v>
      </c>
      <c r="X662" s="1">
        <v>92.26</v>
      </c>
      <c r="Y662" s="1">
        <v>234</v>
      </c>
      <c r="Z662" s="1">
        <v>863</v>
      </c>
      <c r="AA662" s="1">
        <v>3.69</v>
      </c>
      <c r="AB662" s="1">
        <v>92.8</v>
      </c>
      <c r="AC662" s="1">
        <v>92.8</v>
      </c>
      <c r="AD662" s="1">
        <v>253</v>
      </c>
      <c r="AE662" s="1">
        <v>1041</v>
      </c>
      <c r="AF662" s="1">
        <v>4.1100000000000003</v>
      </c>
      <c r="AG662" s="1">
        <v>123.93</v>
      </c>
      <c r="AH662" s="1">
        <v>123.93</v>
      </c>
      <c r="AI662" s="1">
        <v>212</v>
      </c>
      <c r="AJ662" s="1">
        <v>715</v>
      </c>
      <c r="AK662" s="1">
        <v>3.37</v>
      </c>
      <c r="AL662" s="1">
        <v>76.88</v>
      </c>
      <c r="AM662" s="1">
        <v>76.88</v>
      </c>
      <c r="AN662" s="1">
        <v>78</v>
      </c>
      <c r="AO662" s="1">
        <v>271</v>
      </c>
      <c r="AP662" s="1">
        <v>3.47</v>
      </c>
      <c r="AQ662" s="1">
        <v>30.11</v>
      </c>
      <c r="AR662" s="1">
        <v>30.11</v>
      </c>
      <c r="AT662" s="262">
        <f t="shared" si="61"/>
        <v>1390</v>
      </c>
      <c r="AU662" s="262">
        <f t="shared" si="61"/>
        <v>5298</v>
      </c>
      <c r="AV662" s="263">
        <f t="shared" si="62"/>
        <v>529800</v>
      </c>
      <c r="AW662" s="263">
        <f t="shared" si="63"/>
        <v>5490</v>
      </c>
      <c r="AX662" s="268">
        <f t="shared" si="64"/>
        <v>96.502732240437155</v>
      </c>
      <c r="AY662" s="264">
        <f t="shared" si="65"/>
        <v>97.435000000000002</v>
      </c>
    </row>
    <row r="663" spans="1:51">
      <c r="A663" s="1" t="str">
        <f t="shared" si="60"/>
        <v>10977</v>
      </c>
      <c r="B663" s="1" t="s">
        <v>3663</v>
      </c>
      <c r="C663" s="255">
        <v>30</v>
      </c>
      <c r="D663" s="255">
        <v>30</v>
      </c>
      <c r="E663" s="256">
        <v>1365</v>
      </c>
      <c r="F663" s="256">
        <v>3872</v>
      </c>
      <c r="G663" s="255">
        <v>2.84</v>
      </c>
      <c r="H663" s="255">
        <v>35.36</v>
      </c>
      <c r="I663" s="255">
        <v>35.36</v>
      </c>
      <c r="J663" s="1">
        <v>208</v>
      </c>
      <c r="K663" s="1">
        <v>637</v>
      </c>
      <c r="L663" s="1">
        <v>3.06</v>
      </c>
      <c r="M663" s="1">
        <v>68.489999999999995</v>
      </c>
      <c r="N663" s="1">
        <v>68.489999999999995</v>
      </c>
      <c r="O663" s="1">
        <v>192</v>
      </c>
      <c r="P663" s="1">
        <v>556</v>
      </c>
      <c r="Q663" s="1">
        <v>2.9</v>
      </c>
      <c r="R663" s="1">
        <v>61.78</v>
      </c>
      <c r="S663" s="1">
        <v>61.78</v>
      </c>
      <c r="T663" s="1">
        <v>201</v>
      </c>
      <c r="U663" s="1">
        <v>531</v>
      </c>
      <c r="V663" s="1">
        <v>2.64</v>
      </c>
      <c r="W663" s="1">
        <v>57.1</v>
      </c>
      <c r="X663" s="1">
        <v>57.1</v>
      </c>
      <c r="Y663" s="1">
        <v>258</v>
      </c>
      <c r="Z663" s="1">
        <v>718</v>
      </c>
      <c r="AA663" s="1">
        <v>2.78</v>
      </c>
      <c r="AB663" s="1">
        <v>77.2</v>
      </c>
      <c r="AC663" s="1">
        <v>77.2</v>
      </c>
      <c r="AD663" s="1">
        <v>235</v>
      </c>
      <c r="AE663" s="1">
        <v>675</v>
      </c>
      <c r="AF663" s="1">
        <v>2.87</v>
      </c>
      <c r="AG663" s="1">
        <v>80.36</v>
      </c>
      <c r="AH663" s="1">
        <v>80.36</v>
      </c>
      <c r="AI663" s="1">
        <v>231</v>
      </c>
      <c r="AJ663" s="1">
        <v>642</v>
      </c>
      <c r="AK663" s="1">
        <v>2.78</v>
      </c>
      <c r="AL663" s="1">
        <v>69.03</v>
      </c>
      <c r="AM663" s="1">
        <v>69.03</v>
      </c>
      <c r="AN663" s="1">
        <v>40</v>
      </c>
      <c r="AO663" s="1">
        <v>113</v>
      </c>
      <c r="AP663" s="1">
        <v>2.83</v>
      </c>
      <c r="AQ663" s="1">
        <v>12.56</v>
      </c>
      <c r="AR663" s="1">
        <v>12.56</v>
      </c>
      <c r="AT663" s="262">
        <f t="shared" si="61"/>
        <v>1325</v>
      </c>
      <c r="AU663" s="262">
        <f t="shared" si="61"/>
        <v>3759</v>
      </c>
      <c r="AV663" s="263">
        <f t="shared" si="62"/>
        <v>375900</v>
      </c>
      <c r="AW663" s="263">
        <f t="shared" si="63"/>
        <v>5490</v>
      </c>
      <c r="AX663" s="268">
        <f t="shared" si="64"/>
        <v>68.469945355191257</v>
      </c>
      <c r="AY663" s="264">
        <f t="shared" si="65"/>
        <v>68.993333333333339</v>
      </c>
    </row>
    <row r="664" spans="1:51">
      <c r="A664" s="1" t="str">
        <f t="shared" si="60"/>
        <v>10978</v>
      </c>
      <c r="B664" s="1" t="s">
        <v>3664</v>
      </c>
      <c r="C664" s="255">
        <v>277</v>
      </c>
      <c r="D664" s="255">
        <v>277</v>
      </c>
      <c r="E664" s="256">
        <v>9549</v>
      </c>
      <c r="F664" s="256">
        <v>34668</v>
      </c>
      <c r="G664" s="255">
        <v>3.63</v>
      </c>
      <c r="H664" s="255">
        <v>34.29</v>
      </c>
      <c r="I664" s="255">
        <v>34.29</v>
      </c>
      <c r="J664" s="1">
        <v>1636</v>
      </c>
      <c r="K664" s="1">
        <v>5993</v>
      </c>
      <c r="L664" s="1">
        <v>3.66</v>
      </c>
      <c r="M664" s="1">
        <v>69.790000000000006</v>
      </c>
      <c r="N664" s="1">
        <v>69.790000000000006</v>
      </c>
      <c r="O664" s="1">
        <v>1510</v>
      </c>
      <c r="P664" s="1">
        <v>5450</v>
      </c>
      <c r="Q664" s="1">
        <v>3.61</v>
      </c>
      <c r="R664" s="1">
        <v>65.58</v>
      </c>
      <c r="S664" s="1">
        <v>65.58</v>
      </c>
      <c r="T664" s="1">
        <v>1413</v>
      </c>
      <c r="U664" s="1">
        <v>5219</v>
      </c>
      <c r="V664" s="1">
        <v>3.69</v>
      </c>
      <c r="W664" s="1">
        <v>60.78</v>
      </c>
      <c r="X664" s="1">
        <v>60.78</v>
      </c>
      <c r="Y664" s="1">
        <v>1636</v>
      </c>
      <c r="Z664" s="1">
        <v>5761</v>
      </c>
      <c r="AA664" s="1">
        <v>3.52</v>
      </c>
      <c r="AB664" s="1">
        <v>67.09</v>
      </c>
      <c r="AC664" s="1">
        <v>67.09</v>
      </c>
      <c r="AD664" s="1">
        <v>1472</v>
      </c>
      <c r="AE664" s="1">
        <v>5340</v>
      </c>
      <c r="AF664" s="1">
        <v>3.63</v>
      </c>
      <c r="AG664" s="1">
        <v>68.849999999999994</v>
      </c>
      <c r="AH664" s="1">
        <v>68.849999999999994</v>
      </c>
      <c r="AI664" s="1">
        <v>1415</v>
      </c>
      <c r="AJ664" s="1">
        <v>4877</v>
      </c>
      <c r="AK664" s="1">
        <v>3.45</v>
      </c>
      <c r="AL664" s="1">
        <v>56.8</v>
      </c>
      <c r="AM664" s="1">
        <v>56.8</v>
      </c>
      <c r="AN664" s="1">
        <v>467</v>
      </c>
      <c r="AO664" s="1">
        <v>2028</v>
      </c>
      <c r="AP664" s="1">
        <v>4.34</v>
      </c>
      <c r="AQ664" s="1">
        <v>24.4</v>
      </c>
      <c r="AR664" s="1">
        <v>24.4</v>
      </c>
      <c r="AT664" s="262">
        <f t="shared" si="61"/>
        <v>9082</v>
      </c>
      <c r="AU664" s="262">
        <f t="shared" si="61"/>
        <v>32640</v>
      </c>
      <c r="AV664" s="263">
        <f t="shared" si="62"/>
        <v>3264000</v>
      </c>
      <c r="AW664" s="263">
        <f t="shared" si="63"/>
        <v>50691</v>
      </c>
      <c r="AX664" s="268">
        <f t="shared" si="64"/>
        <v>64.390128425164235</v>
      </c>
      <c r="AY664" s="264">
        <f t="shared" si="65"/>
        <v>64.815000000000012</v>
      </c>
    </row>
    <row r="665" spans="1:51">
      <c r="A665" s="1" t="str">
        <f t="shared" si="60"/>
        <v>10979</v>
      </c>
      <c r="B665" s="1" t="s">
        <v>3665</v>
      </c>
      <c r="C665" s="255">
        <v>30</v>
      </c>
      <c r="D665" s="255">
        <v>30</v>
      </c>
      <c r="E665" s="256">
        <v>1647</v>
      </c>
      <c r="F665" s="256">
        <v>4831</v>
      </c>
      <c r="G665" s="255">
        <v>2.93</v>
      </c>
      <c r="H665" s="255">
        <v>44.12</v>
      </c>
      <c r="I665" s="255">
        <v>44.12</v>
      </c>
      <c r="J665" s="1">
        <v>273</v>
      </c>
      <c r="K665" s="1">
        <v>878</v>
      </c>
      <c r="L665" s="1">
        <v>3.22</v>
      </c>
      <c r="M665" s="1">
        <v>94.41</v>
      </c>
      <c r="N665" s="1">
        <v>94.41</v>
      </c>
      <c r="O665" s="1">
        <v>278</v>
      </c>
      <c r="P665" s="1">
        <v>820</v>
      </c>
      <c r="Q665" s="1">
        <v>2.95</v>
      </c>
      <c r="R665" s="1">
        <v>91.11</v>
      </c>
      <c r="S665" s="1">
        <v>91.11</v>
      </c>
      <c r="T665" s="1">
        <v>245</v>
      </c>
      <c r="U665" s="1">
        <v>755</v>
      </c>
      <c r="V665" s="1">
        <v>3.08</v>
      </c>
      <c r="W665" s="1">
        <v>81.180000000000007</v>
      </c>
      <c r="X665" s="1">
        <v>81.180000000000007</v>
      </c>
      <c r="Y665" s="1">
        <v>312</v>
      </c>
      <c r="Z665" s="1">
        <v>920</v>
      </c>
      <c r="AA665" s="1">
        <v>2.95</v>
      </c>
      <c r="AB665" s="1">
        <v>98.92</v>
      </c>
      <c r="AC665" s="1">
        <v>98.92</v>
      </c>
      <c r="AD665" s="1">
        <v>232</v>
      </c>
      <c r="AE665" s="1">
        <v>622</v>
      </c>
      <c r="AF665" s="1">
        <v>2.68</v>
      </c>
      <c r="AG665" s="1">
        <v>74.05</v>
      </c>
      <c r="AH665" s="1">
        <v>74.05</v>
      </c>
      <c r="AI665" s="1">
        <v>224</v>
      </c>
      <c r="AJ665" s="1">
        <v>626</v>
      </c>
      <c r="AK665" s="1">
        <v>2.79</v>
      </c>
      <c r="AL665" s="1">
        <v>67.31</v>
      </c>
      <c r="AM665" s="1">
        <v>67.31</v>
      </c>
      <c r="AN665" s="1">
        <v>83</v>
      </c>
      <c r="AO665" s="1">
        <v>210</v>
      </c>
      <c r="AP665" s="1">
        <v>2.5299999999999998</v>
      </c>
      <c r="AQ665" s="1">
        <v>23.33</v>
      </c>
      <c r="AR665" s="1">
        <v>23.33</v>
      </c>
      <c r="AT665" s="262">
        <f t="shared" si="61"/>
        <v>1564</v>
      </c>
      <c r="AU665" s="262">
        <f t="shared" si="61"/>
        <v>4621</v>
      </c>
      <c r="AV665" s="263">
        <f t="shared" si="62"/>
        <v>462100</v>
      </c>
      <c r="AW665" s="263">
        <f t="shared" si="63"/>
        <v>5490</v>
      </c>
      <c r="AX665" s="268">
        <f t="shared" si="64"/>
        <v>84.1712204007286</v>
      </c>
      <c r="AY665" s="264">
        <f t="shared" si="65"/>
        <v>84.49666666666667</v>
      </c>
    </row>
    <row r="666" spans="1:51">
      <c r="A666" s="1" t="str">
        <f t="shared" si="60"/>
        <v>10980</v>
      </c>
      <c r="B666" s="1" t="s">
        <v>3666</v>
      </c>
      <c r="C666" s="255">
        <v>120</v>
      </c>
      <c r="D666" s="255">
        <v>120</v>
      </c>
      <c r="E666" s="256">
        <v>4107</v>
      </c>
      <c r="F666" s="256">
        <v>13955</v>
      </c>
      <c r="G666" s="255">
        <v>3.4</v>
      </c>
      <c r="H666" s="255">
        <v>31.86</v>
      </c>
      <c r="I666" s="255">
        <v>31.86</v>
      </c>
      <c r="J666" s="1">
        <v>705</v>
      </c>
      <c r="K666" s="1">
        <v>2407</v>
      </c>
      <c r="L666" s="1">
        <v>3.41</v>
      </c>
      <c r="M666" s="1">
        <v>64.7</v>
      </c>
      <c r="N666" s="1">
        <v>64.7</v>
      </c>
      <c r="O666" s="1">
        <v>643</v>
      </c>
      <c r="P666" s="1">
        <v>2241</v>
      </c>
      <c r="Q666" s="1">
        <v>3.49</v>
      </c>
      <c r="R666" s="1">
        <v>62.25</v>
      </c>
      <c r="S666" s="1">
        <v>62.25</v>
      </c>
      <c r="T666" s="1">
        <v>651</v>
      </c>
      <c r="U666" s="1">
        <v>2124</v>
      </c>
      <c r="V666" s="1">
        <v>3.26</v>
      </c>
      <c r="W666" s="1">
        <v>57.1</v>
      </c>
      <c r="X666" s="1">
        <v>57.1</v>
      </c>
      <c r="Y666" s="1">
        <v>712</v>
      </c>
      <c r="Z666" s="1">
        <v>2284</v>
      </c>
      <c r="AA666" s="1">
        <v>3.21</v>
      </c>
      <c r="AB666" s="1">
        <v>61.4</v>
      </c>
      <c r="AC666" s="1">
        <v>61.4</v>
      </c>
      <c r="AD666" s="1">
        <v>627</v>
      </c>
      <c r="AE666" s="1">
        <v>2234</v>
      </c>
      <c r="AF666" s="1">
        <v>3.56</v>
      </c>
      <c r="AG666" s="1">
        <v>66.489999999999995</v>
      </c>
      <c r="AH666" s="1">
        <v>66.489999999999995</v>
      </c>
      <c r="AI666" s="1">
        <v>579</v>
      </c>
      <c r="AJ666" s="1">
        <v>1992</v>
      </c>
      <c r="AK666" s="1">
        <v>3.44</v>
      </c>
      <c r="AL666" s="1">
        <v>53.55</v>
      </c>
      <c r="AM666" s="1">
        <v>53.55</v>
      </c>
      <c r="AN666" s="1">
        <v>190</v>
      </c>
      <c r="AO666" s="1">
        <v>673</v>
      </c>
      <c r="AP666" s="1">
        <v>3.54</v>
      </c>
      <c r="AQ666" s="1">
        <v>18.690000000000001</v>
      </c>
      <c r="AR666" s="1">
        <v>18.690000000000001</v>
      </c>
      <c r="AT666" s="262">
        <f t="shared" si="61"/>
        <v>3917</v>
      </c>
      <c r="AU666" s="262">
        <f t="shared" si="61"/>
        <v>13282</v>
      </c>
      <c r="AV666" s="263">
        <f t="shared" si="62"/>
        <v>1328200</v>
      </c>
      <c r="AW666" s="263">
        <f t="shared" si="63"/>
        <v>21960</v>
      </c>
      <c r="AX666" s="268">
        <f t="shared" si="64"/>
        <v>60.482695810564664</v>
      </c>
      <c r="AY666" s="264">
        <f t="shared" si="65"/>
        <v>60.914999999999999</v>
      </c>
    </row>
    <row r="667" spans="1:51">
      <c r="A667" s="1" t="str">
        <f t="shared" si="60"/>
        <v>10981</v>
      </c>
      <c r="B667" s="1" t="s">
        <v>3667</v>
      </c>
      <c r="C667" s="255">
        <v>60</v>
      </c>
      <c r="D667" s="255">
        <v>60</v>
      </c>
      <c r="E667" s="256">
        <v>2105</v>
      </c>
      <c r="F667" s="256">
        <v>5512</v>
      </c>
      <c r="G667" s="255">
        <v>2.62</v>
      </c>
      <c r="H667" s="255">
        <v>25.17</v>
      </c>
      <c r="I667" s="255">
        <v>25.17</v>
      </c>
      <c r="J667" s="1">
        <v>336</v>
      </c>
      <c r="K667" s="1">
        <v>840</v>
      </c>
      <c r="L667" s="1">
        <v>2.5</v>
      </c>
      <c r="M667" s="1">
        <v>45.16</v>
      </c>
      <c r="N667" s="1">
        <v>45.16</v>
      </c>
      <c r="O667" s="1">
        <v>361</v>
      </c>
      <c r="P667" s="1">
        <v>960</v>
      </c>
      <c r="Q667" s="1">
        <v>2.66</v>
      </c>
      <c r="R667" s="1">
        <v>53.33</v>
      </c>
      <c r="S667" s="1">
        <v>53.33</v>
      </c>
      <c r="T667" s="1">
        <v>398</v>
      </c>
      <c r="U667" s="1">
        <v>1026</v>
      </c>
      <c r="V667" s="1">
        <v>2.58</v>
      </c>
      <c r="W667" s="1">
        <v>55.16</v>
      </c>
      <c r="X667" s="1">
        <v>55.16</v>
      </c>
      <c r="Y667" s="1">
        <v>374</v>
      </c>
      <c r="Z667" s="1">
        <v>997</v>
      </c>
      <c r="AA667" s="1">
        <v>2.67</v>
      </c>
      <c r="AB667" s="1">
        <v>53.6</v>
      </c>
      <c r="AC667" s="1">
        <v>53.6</v>
      </c>
      <c r="AD667" s="1">
        <v>304</v>
      </c>
      <c r="AE667" s="1">
        <v>822</v>
      </c>
      <c r="AF667" s="1">
        <v>2.7</v>
      </c>
      <c r="AG667" s="1">
        <v>48.93</v>
      </c>
      <c r="AH667" s="1">
        <v>48.93</v>
      </c>
      <c r="AI667" s="1">
        <v>250</v>
      </c>
      <c r="AJ667" s="1">
        <v>670</v>
      </c>
      <c r="AK667" s="1">
        <v>2.68</v>
      </c>
      <c r="AL667" s="1">
        <v>36.020000000000003</v>
      </c>
      <c r="AM667" s="1">
        <v>36.020000000000003</v>
      </c>
      <c r="AN667" s="1">
        <v>82</v>
      </c>
      <c r="AO667" s="1">
        <v>197</v>
      </c>
      <c r="AP667" s="1">
        <v>2.4</v>
      </c>
      <c r="AQ667" s="1">
        <v>10.94</v>
      </c>
      <c r="AR667" s="1">
        <v>10.94</v>
      </c>
      <c r="AT667" s="262">
        <f t="shared" si="61"/>
        <v>2023</v>
      </c>
      <c r="AU667" s="262">
        <f t="shared" si="61"/>
        <v>5315</v>
      </c>
      <c r="AV667" s="263">
        <f t="shared" si="62"/>
        <v>531500</v>
      </c>
      <c r="AW667" s="263">
        <f t="shared" si="63"/>
        <v>10980</v>
      </c>
      <c r="AX667" s="268">
        <f t="shared" si="64"/>
        <v>48.406193078324229</v>
      </c>
      <c r="AY667" s="264">
        <f t="shared" si="65"/>
        <v>48.699999999999989</v>
      </c>
    </row>
    <row r="668" spans="1:51">
      <c r="A668" s="1" t="str">
        <f t="shared" si="60"/>
        <v>10982</v>
      </c>
      <c r="B668" s="1" t="s">
        <v>3668</v>
      </c>
      <c r="C668" s="255">
        <v>30</v>
      </c>
      <c r="D668" s="255">
        <v>30</v>
      </c>
      <c r="E668" s="256">
        <v>1084</v>
      </c>
      <c r="F668" s="256">
        <v>3431</v>
      </c>
      <c r="G668" s="255">
        <v>3.17</v>
      </c>
      <c r="H668" s="255">
        <v>31.33</v>
      </c>
      <c r="I668" s="255">
        <v>31.33</v>
      </c>
      <c r="J668" s="1">
        <v>183</v>
      </c>
      <c r="K668" s="1">
        <v>525</v>
      </c>
      <c r="L668" s="1">
        <v>2.87</v>
      </c>
      <c r="M668" s="1">
        <v>56.45</v>
      </c>
      <c r="N668" s="1">
        <v>56.45</v>
      </c>
      <c r="O668" s="1">
        <v>181</v>
      </c>
      <c r="P668" s="1">
        <v>471</v>
      </c>
      <c r="Q668" s="1">
        <v>2.6</v>
      </c>
      <c r="R668" s="1">
        <v>52.33</v>
      </c>
      <c r="S668" s="1">
        <v>52.33</v>
      </c>
      <c r="T668" s="1">
        <v>179</v>
      </c>
      <c r="U668" s="1">
        <v>481</v>
      </c>
      <c r="V668" s="1">
        <v>2.69</v>
      </c>
      <c r="W668" s="1">
        <v>51.72</v>
      </c>
      <c r="X668" s="1">
        <v>51.72</v>
      </c>
      <c r="Y668" s="1">
        <v>196</v>
      </c>
      <c r="Z668" s="1">
        <v>544</v>
      </c>
      <c r="AA668" s="1">
        <v>2.78</v>
      </c>
      <c r="AB668" s="1">
        <v>58.49</v>
      </c>
      <c r="AC668" s="1">
        <v>58.49</v>
      </c>
      <c r="AD668" s="1">
        <v>176</v>
      </c>
      <c r="AE668" s="1">
        <v>729</v>
      </c>
      <c r="AF668" s="1">
        <v>4.1399999999999997</v>
      </c>
      <c r="AG668" s="1">
        <v>86.79</v>
      </c>
      <c r="AH668" s="1">
        <v>86.79</v>
      </c>
      <c r="AI668" s="1">
        <v>126</v>
      </c>
      <c r="AJ668" s="1">
        <v>507</v>
      </c>
      <c r="AK668" s="1">
        <v>4.0199999999999996</v>
      </c>
      <c r="AL668" s="1">
        <v>54.52</v>
      </c>
      <c r="AM668" s="1">
        <v>54.52</v>
      </c>
      <c r="AN668" s="1">
        <v>43</v>
      </c>
      <c r="AO668" s="1">
        <v>174</v>
      </c>
      <c r="AP668" s="1">
        <v>4.05</v>
      </c>
      <c r="AQ668" s="1">
        <v>19.329999999999998</v>
      </c>
      <c r="AR668" s="1">
        <v>19.329999999999998</v>
      </c>
      <c r="AT668" s="262">
        <f t="shared" si="61"/>
        <v>1041</v>
      </c>
      <c r="AU668" s="262">
        <f t="shared" si="61"/>
        <v>3257</v>
      </c>
      <c r="AV668" s="263">
        <f t="shared" si="62"/>
        <v>325700</v>
      </c>
      <c r="AW668" s="263">
        <f t="shared" si="63"/>
        <v>5490</v>
      </c>
      <c r="AX668" s="268">
        <f t="shared" si="64"/>
        <v>59.326047358834245</v>
      </c>
      <c r="AY668" s="264">
        <f t="shared" si="65"/>
        <v>60.050000000000004</v>
      </c>
    </row>
    <row r="669" spans="1:51">
      <c r="A669" s="1" t="str">
        <f t="shared" si="60"/>
        <v>10983</v>
      </c>
      <c r="B669" s="1" t="s">
        <v>3669</v>
      </c>
      <c r="C669" s="255">
        <v>30</v>
      </c>
      <c r="D669" s="255">
        <v>30</v>
      </c>
      <c r="E669" s="256">
        <v>1091</v>
      </c>
      <c r="F669" s="256">
        <v>3297</v>
      </c>
      <c r="G669" s="255">
        <v>3.02</v>
      </c>
      <c r="H669" s="255">
        <v>30.11</v>
      </c>
      <c r="I669" s="255">
        <v>30.11</v>
      </c>
      <c r="J669" s="1">
        <v>175</v>
      </c>
      <c r="K669" s="1">
        <v>504</v>
      </c>
      <c r="L669" s="1">
        <v>2.88</v>
      </c>
      <c r="M669" s="1">
        <v>54.19</v>
      </c>
      <c r="N669" s="1">
        <v>54.19</v>
      </c>
      <c r="O669" s="1">
        <v>167</v>
      </c>
      <c r="P669" s="1">
        <v>534</v>
      </c>
      <c r="Q669" s="1">
        <v>3.2</v>
      </c>
      <c r="R669" s="1">
        <v>59.33</v>
      </c>
      <c r="S669" s="1">
        <v>59.33</v>
      </c>
      <c r="T669" s="1">
        <v>184</v>
      </c>
      <c r="U669" s="1">
        <v>548</v>
      </c>
      <c r="V669" s="1">
        <v>2.98</v>
      </c>
      <c r="W669" s="1">
        <v>58.92</v>
      </c>
      <c r="X669" s="1">
        <v>58.92</v>
      </c>
      <c r="Y669" s="1">
        <v>206</v>
      </c>
      <c r="Z669" s="1">
        <v>656</v>
      </c>
      <c r="AA669" s="1">
        <v>3.18</v>
      </c>
      <c r="AB669" s="1">
        <v>70.540000000000006</v>
      </c>
      <c r="AC669" s="1">
        <v>70.540000000000006</v>
      </c>
      <c r="AD669" s="1">
        <v>164</v>
      </c>
      <c r="AE669" s="1">
        <v>447</v>
      </c>
      <c r="AF669" s="1">
        <v>2.73</v>
      </c>
      <c r="AG669" s="1">
        <v>53.21</v>
      </c>
      <c r="AH669" s="1">
        <v>53.21</v>
      </c>
      <c r="AI669" s="1">
        <v>143</v>
      </c>
      <c r="AJ669" s="1">
        <v>456</v>
      </c>
      <c r="AK669" s="1">
        <v>3.19</v>
      </c>
      <c r="AL669" s="1">
        <v>49.03</v>
      </c>
      <c r="AM669" s="1">
        <v>49.03</v>
      </c>
      <c r="AN669" s="1">
        <v>52</v>
      </c>
      <c r="AO669" s="1">
        <v>152</v>
      </c>
      <c r="AP669" s="1">
        <v>2.92</v>
      </c>
      <c r="AQ669" s="1">
        <v>16.89</v>
      </c>
      <c r="AR669" s="1">
        <v>16.89</v>
      </c>
      <c r="AT669" s="262">
        <f t="shared" si="61"/>
        <v>1039</v>
      </c>
      <c r="AU669" s="262">
        <f t="shared" si="61"/>
        <v>3145</v>
      </c>
      <c r="AV669" s="263">
        <f t="shared" si="62"/>
        <v>314500</v>
      </c>
      <c r="AW669" s="263">
        <f t="shared" si="63"/>
        <v>5490</v>
      </c>
      <c r="AX669" s="268">
        <f t="shared" si="64"/>
        <v>57.285974499089257</v>
      </c>
      <c r="AY669" s="264">
        <f t="shared" si="65"/>
        <v>57.536666666666669</v>
      </c>
    </row>
    <row r="670" spans="1:51">
      <c r="A670" s="1" t="str">
        <f t="shared" si="60"/>
        <v>10700</v>
      </c>
      <c r="B670" s="1" t="s">
        <v>3670</v>
      </c>
      <c r="C670" s="255">
        <v>710</v>
      </c>
      <c r="D670" s="255">
        <v>710</v>
      </c>
      <c r="E670" s="256">
        <v>32293</v>
      </c>
      <c r="F670" s="256">
        <v>143679</v>
      </c>
      <c r="G670" s="255">
        <v>4.45</v>
      </c>
      <c r="H670" s="255">
        <v>55.44</v>
      </c>
      <c r="I670" s="255">
        <v>55.44</v>
      </c>
      <c r="J670" s="1">
        <v>5606</v>
      </c>
      <c r="K670" s="1">
        <v>24188</v>
      </c>
      <c r="L670" s="1">
        <v>4.3099999999999996</v>
      </c>
      <c r="M670" s="1">
        <v>109.9</v>
      </c>
      <c r="N670" s="1">
        <v>109.9</v>
      </c>
      <c r="O670" s="1">
        <v>5233</v>
      </c>
      <c r="P670" s="1">
        <v>23301</v>
      </c>
      <c r="Q670" s="1">
        <v>4.45</v>
      </c>
      <c r="R670" s="1">
        <v>109.39</v>
      </c>
      <c r="S670" s="1">
        <v>109.39</v>
      </c>
      <c r="T670" s="1">
        <v>5371</v>
      </c>
      <c r="U670" s="1">
        <v>23664</v>
      </c>
      <c r="V670" s="1">
        <v>4.41</v>
      </c>
      <c r="W670" s="1">
        <v>107.51</v>
      </c>
      <c r="X670" s="1">
        <v>107.51</v>
      </c>
      <c r="Y670" s="1">
        <v>5358</v>
      </c>
      <c r="Z670" s="1">
        <v>24106</v>
      </c>
      <c r="AA670" s="1">
        <v>4.5</v>
      </c>
      <c r="AB670" s="1">
        <v>109.52</v>
      </c>
      <c r="AC670" s="1">
        <v>109.52</v>
      </c>
      <c r="AD670" s="1">
        <v>5102</v>
      </c>
      <c r="AE670" s="1">
        <v>21901</v>
      </c>
      <c r="AF670" s="1">
        <v>4.29</v>
      </c>
      <c r="AG670" s="1">
        <v>110.17</v>
      </c>
      <c r="AH670" s="1">
        <v>110.17</v>
      </c>
      <c r="AI670" s="1">
        <v>4959</v>
      </c>
      <c r="AJ670" s="1">
        <v>23201</v>
      </c>
      <c r="AK670" s="1">
        <v>4.68</v>
      </c>
      <c r="AL670" s="1">
        <v>105.41</v>
      </c>
      <c r="AM670" s="1">
        <v>105.41</v>
      </c>
      <c r="AN670" s="1">
        <v>664</v>
      </c>
      <c r="AO670" s="1">
        <v>3318</v>
      </c>
      <c r="AP670" s="1">
        <v>5</v>
      </c>
      <c r="AQ670" s="1">
        <v>15.58</v>
      </c>
      <c r="AR670" s="1">
        <v>15.58</v>
      </c>
      <c r="AT670" s="262">
        <f t="shared" si="61"/>
        <v>31629</v>
      </c>
      <c r="AU670" s="262">
        <f t="shared" si="61"/>
        <v>140361</v>
      </c>
      <c r="AV670" s="263">
        <f t="shared" si="62"/>
        <v>14036100</v>
      </c>
      <c r="AW670" s="263">
        <f t="shared" si="63"/>
        <v>129930</v>
      </c>
      <c r="AX670" s="268">
        <f t="shared" si="64"/>
        <v>108.02816901408451</v>
      </c>
      <c r="AY670" s="264">
        <f t="shared" si="65"/>
        <v>108.64999999999999</v>
      </c>
    </row>
    <row r="671" spans="1:51">
      <c r="A671" s="1" t="str">
        <f t="shared" si="60"/>
        <v>10927</v>
      </c>
      <c r="B671" s="1" t="s">
        <v>3671</v>
      </c>
      <c r="C671" s="255">
        <v>30</v>
      </c>
      <c r="D671" s="255">
        <v>30</v>
      </c>
      <c r="E671" s="256">
        <v>677</v>
      </c>
      <c r="F671" s="256">
        <v>2003</v>
      </c>
      <c r="G671" s="255">
        <v>2.96</v>
      </c>
      <c r="H671" s="255">
        <v>18.29</v>
      </c>
      <c r="I671" s="255">
        <v>18.29</v>
      </c>
      <c r="J671" s="1">
        <v>215</v>
      </c>
      <c r="K671" s="1">
        <v>634</v>
      </c>
      <c r="L671" s="1">
        <v>2.95</v>
      </c>
      <c r="M671" s="1">
        <v>68.17</v>
      </c>
      <c r="N671" s="1">
        <v>68.17</v>
      </c>
      <c r="O671" s="1">
        <v>83</v>
      </c>
      <c r="P671" s="1">
        <v>233</v>
      </c>
      <c r="Q671" s="1">
        <v>2.81</v>
      </c>
      <c r="R671" s="1">
        <v>25.89</v>
      </c>
      <c r="S671" s="1">
        <v>25.89</v>
      </c>
      <c r="T671" s="1">
        <v>90</v>
      </c>
      <c r="U671" s="1">
        <v>225</v>
      </c>
      <c r="V671" s="1">
        <v>2.5</v>
      </c>
      <c r="W671" s="1">
        <v>24.19</v>
      </c>
      <c r="X671" s="1">
        <v>24.19</v>
      </c>
      <c r="Y671" s="1">
        <v>75</v>
      </c>
      <c r="Z671" s="1">
        <v>221</v>
      </c>
      <c r="AA671" s="1">
        <v>2.95</v>
      </c>
      <c r="AB671" s="1">
        <v>23.76</v>
      </c>
      <c r="AC671" s="1">
        <v>23.76</v>
      </c>
      <c r="AD671" s="1">
        <v>6</v>
      </c>
      <c r="AE671" s="1">
        <v>17</v>
      </c>
      <c r="AF671" s="1">
        <v>2.83</v>
      </c>
      <c r="AG671" s="1">
        <v>2.02</v>
      </c>
      <c r="AH671" s="1">
        <v>2.02</v>
      </c>
      <c r="AI671" s="1">
        <v>166</v>
      </c>
      <c r="AJ671" s="1">
        <v>572</v>
      </c>
      <c r="AK671" s="1">
        <v>3.45</v>
      </c>
      <c r="AL671" s="1">
        <v>61.51</v>
      </c>
      <c r="AM671" s="1">
        <v>61.51</v>
      </c>
      <c r="AN671" s="1">
        <v>42</v>
      </c>
      <c r="AO671" s="1">
        <v>101</v>
      </c>
      <c r="AP671" s="1">
        <v>2.4</v>
      </c>
      <c r="AQ671" s="1">
        <v>11.22</v>
      </c>
      <c r="AR671" s="1">
        <v>11.22</v>
      </c>
      <c r="AT671" s="262">
        <f t="shared" si="61"/>
        <v>635</v>
      </c>
      <c r="AU671" s="262">
        <f t="shared" si="61"/>
        <v>1902</v>
      </c>
      <c r="AV671" s="263">
        <f t="shared" si="62"/>
        <v>190200</v>
      </c>
      <c r="AW671" s="263">
        <f t="shared" si="63"/>
        <v>5490</v>
      </c>
      <c r="AX671" s="268">
        <f t="shared" si="64"/>
        <v>34.644808743169399</v>
      </c>
      <c r="AY671" s="264">
        <f t="shared" si="65"/>
        <v>34.256666666666668</v>
      </c>
    </row>
    <row r="672" spans="1:51">
      <c r="A672" s="1" t="str">
        <f t="shared" si="60"/>
        <v>10928</v>
      </c>
      <c r="B672" s="1" t="s">
        <v>3672</v>
      </c>
      <c r="C672" s="255">
        <v>94</v>
      </c>
      <c r="D672" s="255">
        <v>94</v>
      </c>
      <c r="E672" s="256">
        <v>4275</v>
      </c>
      <c r="F672" s="256">
        <v>12839</v>
      </c>
      <c r="G672" s="255">
        <v>3</v>
      </c>
      <c r="H672" s="255">
        <v>37.42</v>
      </c>
      <c r="I672" s="255">
        <v>37.42</v>
      </c>
      <c r="J672" s="1">
        <v>950</v>
      </c>
      <c r="K672" s="1">
        <v>3052</v>
      </c>
      <c r="L672" s="1">
        <v>3.21</v>
      </c>
      <c r="M672" s="1">
        <v>104.74</v>
      </c>
      <c r="N672" s="1">
        <v>104.74</v>
      </c>
      <c r="O672" s="1">
        <v>745</v>
      </c>
      <c r="P672" s="1">
        <v>2171</v>
      </c>
      <c r="Q672" s="1">
        <v>2.91</v>
      </c>
      <c r="R672" s="1">
        <v>76.989999999999995</v>
      </c>
      <c r="S672" s="1">
        <v>76.989999999999995</v>
      </c>
      <c r="T672" s="1">
        <v>765</v>
      </c>
      <c r="U672" s="1">
        <v>2233</v>
      </c>
      <c r="V672" s="1">
        <v>2.92</v>
      </c>
      <c r="W672" s="1">
        <v>76.63</v>
      </c>
      <c r="X672" s="1">
        <v>76.63</v>
      </c>
      <c r="Y672" s="1">
        <v>885</v>
      </c>
      <c r="Z672" s="1">
        <v>2464</v>
      </c>
      <c r="AA672" s="1">
        <v>2.78</v>
      </c>
      <c r="AB672" s="1">
        <v>84.56</v>
      </c>
      <c r="AC672" s="1">
        <v>84.56</v>
      </c>
      <c r="AD672" s="1">
        <v>420</v>
      </c>
      <c r="AE672" s="1">
        <v>1278</v>
      </c>
      <c r="AF672" s="1">
        <v>3.04</v>
      </c>
      <c r="AG672" s="1">
        <v>48.56</v>
      </c>
      <c r="AH672" s="1">
        <v>48.56</v>
      </c>
      <c r="AI672" s="1">
        <v>318</v>
      </c>
      <c r="AJ672" s="1">
        <v>967</v>
      </c>
      <c r="AK672" s="1">
        <v>3.04</v>
      </c>
      <c r="AL672" s="1">
        <v>33.18</v>
      </c>
      <c r="AM672" s="1">
        <v>33.18</v>
      </c>
      <c r="AN672" s="1">
        <v>192</v>
      </c>
      <c r="AO672" s="1">
        <v>674</v>
      </c>
      <c r="AP672" s="1">
        <v>3.51</v>
      </c>
      <c r="AQ672" s="1">
        <v>23.9</v>
      </c>
      <c r="AR672" s="1">
        <v>23.9</v>
      </c>
      <c r="AT672" s="262">
        <f t="shared" si="61"/>
        <v>4083</v>
      </c>
      <c r="AU672" s="262">
        <f t="shared" si="61"/>
        <v>12165</v>
      </c>
      <c r="AV672" s="263">
        <f t="shared" si="62"/>
        <v>1216500</v>
      </c>
      <c r="AW672" s="263">
        <f t="shared" si="63"/>
        <v>17202</v>
      </c>
      <c r="AX672" s="268">
        <f t="shared" si="64"/>
        <v>70.718521102197414</v>
      </c>
      <c r="AY672" s="264">
        <f t="shared" si="65"/>
        <v>70.776666666666671</v>
      </c>
    </row>
    <row r="673" spans="1:51">
      <c r="A673" s="1" t="str">
        <f t="shared" si="60"/>
        <v>10929</v>
      </c>
      <c r="B673" s="1" t="s">
        <v>3673</v>
      </c>
      <c r="C673" s="255">
        <v>215</v>
      </c>
      <c r="D673" s="255">
        <v>215</v>
      </c>
      <c r="E673" s="256">
        <v>1171</v>
      </c>
      <c r="F673" s="256">
        <v>5223</v>
      </c>
      <c r="G673" s="255">
        <v>4.46</v>
      </c>
      <c r="H673" s="255">
        <v>6.66</v>
      </c>
      <c r="I673" s="255">
        <v>6.66</v>
      </c>
      <c r="J673" s="1">
        <v>23</v>
      </c>
      <c r="K673" s="1">
        <v>246</v>
      </c>
      <c r="L673" s="1">
        <v>10.7</v>
      </c>
      <c r="M673" s="1">
        <v>3.69</v>
      </c>
      <c r="N673" s="1">
        <v>3.69</v>
      </c>
      <c r="O673" s="1">
        <v>75</v>
      </c>
      <c r="P673" s="1">
        <v>313</v>
      </c>
      <c r="Q673" s="1">
        <v>4.17</v>
      </c>
      <c r="R673" s="1">
        <v>4.8499999999999996</v>
      </c>
      <c r="S673" s="1">
        <v>4.8499999999999996</v>
      </c>
      <c r="T673" s="1">
        <v>124</v>
      </c>
      <c r="U673" s="1">
        <v>577</v>
      </c>
      <c r="V673" s="1">
        <v>4.6500000000000004</v>
      </c>
      <c r="W673" s="1">
        <v>8.66</v>
      </c>
      <c r="X673" s="1">
        <v>8.66</v>
      </c>
      <c r="Y673" s="1">
        <v>1</v>
      </c>
      <c r="Z673" s="1">
        <v>33</v>
      </c>
      <c r="AA673" s="1">
        <v>33</v>
      </c>
      <c r="AB673" s="1">
        <v>0.5</v>
      </c>
      <c r="AC673" s="1">
        <v>0.5</v>
      </c>
      <c r="AD673" s="1">
        <v>529</v>
      </c>
      <c r="AE673" s="1">
        <v>2176</v>
      </c>
      <c r="AF673" s="1">
        <v>4.1100000000000003</v>
      </c>
      <c r="AG673" s="1">
        <v>36.15</v>
      </c>
      <c r="AH673" s="1">
        <v>36.15</v>
      </c>
      <c r="AI673" s="1">
        <v>60</v>
      </c>
      <c r="AJ673" s="1">
        <v>264</v>
      </c>
      <c r="AK673" s="1">
        <v>4.4000000000000004</v>
      </c>
      <c r="AL673" s="1">
        <v>3.96</v>
      </c>
      <c r="AM673" s="1">
        <v>3.96</v>
      </c>
      <c r="AN673" s="1">
        <v>359</v>
      </c>
      <c r="AO673" s="1">
        <v>1614</v>
      </c>
      <c r="AP673" s="1">
        <v>4.5</v>
      </c>
      <c r="AQ673" s="1">
        <v>25.02</v>
      </c>
      <c r="AR673" s="1">
        <v>25.02</v>
      </c>
      <c r="AT673" s="262">
        <f t="shared" si="61"/>
        <v>812</v>
      </c>
      <c r="AU673" s="262">
        <f t="shared" si="61"/>
        <v>3609</v>
      </c>
      <c r="AV673" s="263">
        <f t="shared" si="62"/>
        <v>360900</v>
      </c>
      <c r="AW673" s="263">
        <f t="shared" si="63"/>
        <v>39345</v>
      </c>
      <c r="AX673" s="268">
        <f t="shared" si="64"/>
        <v>9.1727030118185287</v>
      </c>
      <c r="AY673" s="264">
        <f t="shared" si="65"/>
        <v>9.6349999999999998</v>
      </c>
    </row>
    <row r="674" spans="1:51">
      <c r="A674" s="1" t="str">
        <f t="shared" si="60"/>
        <v>10930</v>
      </c>
      <c r="B674" s="1" t="s">
        <v>3674</v>
      </c>
      <c r="C674" s="255">
        <v>145</v>
      </c>
      <c r="D674" s="255">
        <v>145</v>
      </c>
      <c r="E674" s="256">
        <v>5041</v>
      </c>
      <c r="F674" s="256">
        <v>17855</v>
      </c>
      <c r="G674" s="255">
        <v>3.54</v>
      </c>
      <c r="H674" s="255">
        <v>33.74</v>
      </c>
      <c r="I674" s="255">
        <v>33.74</v>
      </c>
      <c r="J674" s="1">
        <v>944</v>
      </c>
      <c r="K674" s="1">
        <v>3171</v>
      </c>
      <c r="L674" s="1">
        <v>3.36</v>
      </c>
      <c r="M674" s="1">
        <v>70.55</v>
      </c>
      <c r="N674" s="1">
        <v>70.55</v>
      </c>
      <c r="O674" s="1">
        <v>771</v>
      </c>
      <c r="P674" s="1">
        <v>2772</v>
      </c>
      <c r="Q674" s="1">
        <v>3.6</v>
      </c>
      <c r="R674" s="1">
        <v>63.72</v>
      </c>
      <c r="S674" s="1">
        <v>63.72</v>
      </c>
      <c r="T674" s="1">
        <v>816</v>
      </c>
      <c r="U674" s="1">
        <v>2954</v>
      </c>
      <c r="V674" s="1">
        <v>3.62</v>
      </c>
      <c r="W674" s="1">
        <v>65.72</v>
      </c>
      <c r="X674" s="1">
        <v>65.72</v>
      </c>
      <c r="Y674" s="1">
        <v>822</v>
      </c>
      <c r="Z674" s="1">
        <v>2922</v>
      </c>
      <c r="AA674" s="1">
        <v>3.55</v>
      </c>
      <c r="AB674" s="1">
        <v>65.010000000000005</v>
      </c>
      <c r="AC674" s="1">
        <v>65.010000000000005</v>
      </c>
      <c r="AD674" s="1">
        <v>784</v>
      </c>
      <c r="AE674" s="1">
        <v>2640</v>
      </c>
      <c r="AF674" s="1">
        <v>3.37</v>
      </c>
      <c r="AG674" s="1">
        <v>65.02</v>
      </c>
      <c r="AH674" s="1">
        <v>65.02</v>
      </c>
      <c r="AI674" s="1">
        <v>790</v>
      </c>
      <c r="AJ674" s="1">
        <v>3010</v>
      </c>
      <c r="AK674" s="1">
        <v>3.81</v>
      </c>
      <c r="AL674" s="1">
        <v>66.959999999999994</v>
      </c>
      <c r="AM674" s="1">
        <v>66.959999999999994</v>
      </c>
      <c r="AN674" s="1">
        <v>114</v>
      </c>
      <c r="AO674" s="1">
        <v>386</v>
      </c>
      <c r="AP674" s="1">
        <v>3.39</v>
      </c>
      <c r="AQ674" s="1">
        <v>8.8699999999999992</v>
      </c>
      <c r="AR674" s="1">
        <v>8.8699999999999992</v>
      </c>
      <c r="AT674" s="262">
        <f t="shared" si="61"/>
        <v>4927</v>
      </c>
      <c r="AU674" s="262">
        <f t="shared" si="61"/>
        <v>17469</v>
      </c>
      <c r="AV674" s="263">
        <f t="shared" si="62"/>
        <v>1746900</v>
      </c>
      <c r="AW674" s="263">
        <f t="shared" si="63"/>
        <v>26535</v>
      </c>
      <c r="AX674" s="268">
        <f t="shared" si="64"/>
        <v>65.833804409270769</v>
      </c>
      <c r="AY674" s="264">
        <f t="shared" si="65"/>
        <v>66.163333333333327</v>
      </c>
    </row>
    <row r="675" spans="1:51">
      <c r="A675" s="1" t="str">
        <f t="shared" si="60"/>
        <v>10931</v>
      </c>
      <c r="B675" s="1" t="s">
        <v>3675</v>
      </c>
      <c r="C675" s="255">
        <v>39</v>
      </c>
      <c r="D675" s="255">
        <v>39</v>
      </c>
      <c r="E675" s="256">
        <v>1743</v>
      </c>
      <c r="F675" s="256">
        <v>5395</v>
      </c>
      <c r="G675" s="255">
        <v>3.1</v>
      </c>
      <c r="H675" s="255">
        <v>37.9</v>
      </c>
      <c r="I675" s="255">
        <v>37.9</v>
      </c>
      <c r="J675" s="1">
        <v>302</v>
      </c>
      <c r="K675" s="1">
        <v>1034</v>
      </c>
      <c r="L675" s="1">
        <v>3.42</v>
      </c>
      <c r="M675" s="1">
        <v>85.53</v>
      </c>
      <c r="N675" s="1">
        <v>85.53</v>
      </c>
      <c r="O675" s="1">
        <v>290</v>
      </c>
      <c r="P675" s="1">
        <v>897</v>
      </c>
      <c r="Q675" s="1">
        <v>3.09</v>
      </c>
      <c r="R675" s="1">
        <v>76.67</v>
      </c>
      <c r="S675" s="1">
        <v>76.67</v>
      </c>
      <c r="T675" s="1">
        <v>241</v>
      </c>
      <c r="U675" s="1">
        <v>785</v>
      </c>
      <c r="V675" s="1">
        <v>3.26</v>
      </c>
      <c r="W675" s="1">
        <v>64.930000000000007</v>
      </c>
      <c r="X675" s="1">
        <v>64.930000000000007</v>
      </c>
      <c r="Y675" s="1">
        <v>306</v>
      </c>
      <c r="Z675" s="1">
        <v>947</v>
      </c>
      <c r="AA675" s="1">
        <v>3.09</v>
      </c>
      <c r="AB675" s="1">
        <v>78.33</v>
      </c>
      <c r="AC675" s="1">
        <v>78.33</v>
      </c>
      <c r="AD675" s="1">
        <v>267</v>
      </c>
      <c r="AE675" s="1">
        <v>747</v>
      </c>
      <c r="AF675" s="1">
        <v>2.8</v>
      </c>
      <c r="AG675" s="1">
        <v>68.41</v>
      </c>
      <c r="AH675" s="1">
        <v>68.41</v>
      </c>
      <c r="AI675" s="1">
        <v>260</v>
      </c>
      <c r="AJ675" s="1">
        <v>746</v>
      </c>
      <c r="AK675" s="1">
        <v>2.87</v>
      </c>
      <c r="AL675" s="1">
        <v>61.7</v>
      </c>
      <c r="AM675" s="1">
        <v>61.7</v>
      </c>
      <c r="AN675" s="1">
        <v>77</v>
      </c>
      <c r="AO675" s="1">
        <v>239</v>
      </c>
      <c r="AP675" s="1">
        <v>3.1</v>
      </c>
      <c r="AQ675" s="1">
        <v>20.43</v>
      </c>
      <c r="AR675" s="1">
        <v>20.43</v>
      </c>
      <c r="AT675" s="262">
        <f t="shared" si="61"/>
        <v>1666</v>
      </c>
      <c r="AU675" s="262">
        <f t="shared" si="61"/>
        <v>5156</v>
      </c>
      <c r="AV675" s="263">
        <f t="shared" si="62"/>
        <v>515600</v>
      </c>
      <c r="AW675" s="263">
        <f t="shared" si="63"/>
        <v>7137</v>
      </c>
      <c r="AX675" s="268">
        <f t="shared" si="64"/>
        <v>72.243239456354218</v>
      </c>
      <c r="AY675" s="264">
        <f t="shared" si="65"/>
        <v>72.594999999999999</v>
      </c>
    </row>
    <row r="676" spans="1:51">
      <c r="A676" s="1" t="str">
        <f t="shared" si="60"/>
        <v>10932</v>
      </c>
      <c r="B676" s="1" t="s">
        <v>3676</v>
      </c>
      <c r="C676" s="255">
        <v>60</v>
      </c>
      <c r="D676" s="255">
        <v>60</v>
      </c>
      <c r="E676" s="256">
        <v>3087</v>
      </c>
      <c r="F676" s="256">
        <v>9884</v>
      </c>
      <c r="G676" s="255">
        <v>3.2</v>
      </c>
      <c r="H676" s="255">
        <v>45.13</v>
      </c>
      <c r="I676" s="255">
        <v>45.13</v>
      </c>
      <c r="J676" s="1">
        <v>512</v>
      </c>
      <c r="K676" s="1">
        <v>1868</v>
      </c>
      <c r="L676" s="1">
        <v>3.65</v>
      </c>
      <c r="M676" s="1">
        <v>100.43</v>
      </c>
      <c r="N676" s="1">
        <v>100.43</v>
      </c>
      <c r="O676" s="1">
        <v>490</v>
      </c>
      <c r="P676" s="1">
        <v>1630</v>
      </c>
      <c r="Q676" s="1">
        <v>3.33</v>
      </c>
      <c r="R676" s="1">
        <v>90.56</v>
      </c>
      <c r="S676" s="1">
        <v>90.56</v>
      </c>
      <c r="T676" s="1">
        <v>530</v>
      </c>
      <c r="U676" s="1">
        <v>1652</v>
      </c>
      <c r="V676" s="1">
        <v>3.12</v>
      </c>
      <c r="W676" s="1">
        <v>88.82</v>
      </c>
      <c r="X676" s="1">
        <v>88.82</v>
      </c>
      <c r="Y676" s="1">
        <v>540</v>
      </c>
      <c r="Z676" s="1">
        <v>1616</v>
      </c>
      <c r="AA676" s="1">
        <v>2.99</v>
      </c>
      <c r="AB676" s="1">
        <v>86.88</v>
      </c>
      <c r="AC676" s="1">
        <v>86.88</v>
      </c>
      <c r="AD676" s="1">
        <v>454</v>
      </c>
      <c r="AE676" s="1">
        <v>1192</v>
      </c>
      <c r="AF676" s="1">
        <v>2.63</v>
      </c>
      <c r="AG676" s="1">
        <v>70.95</v>
      </c>
      <c r="AH676" s="1">
        <v>70.95</v>
      </c>
      <c r="AI676" s="1">
        <v>461</v>
      </c>
      <c r="AJ676" s="1">
        <v>1588</v>
      </c>
      <c r="AK676" s="1">
        <v>3.44</v>
      </c>
      <c r="AL676" s="1">
        <v>85.38</v>
      </c>
      <c r="AM676" s="1">
        <v>85.38</v>
      </c>
      <c r="AN676" s="1">
        <v>100</v>
      </c>
      <c r="AO676" s="1">
        <v>338</v>
      </c>
      <c r="AP676" s="1">
        <v>3.38</v>
      </c>
      <c r="AQ676" s="1">
        <v>18.78</v>
      </c>
      <c r="AR676" s="1">
        <v>18.78</v>
      </c>
      <c r="AT676" s="262">
        <f t="shared" si="61"/>
        <v>2987</v>
      </c>
      <c r="AU676" s="262">
        <f t="shared" si="61"/>
        <v>9546</v>
      </c>
      <c r="AV676" s="263">
        <f t="shared" si="62"/>
        <v>954600</v>
      </c>
      <c r="AW676" s="263">
        <f t="shared" si="63"/>
        <v>10980</v>
      </c>
      <c r="AX676" s="268">
        <f t="shared" si="64"/>
        <v>86.939890710382514</v>
      </c>
      <c r="AY676" s="264">
        <f t="shared" si="65"/>
        <v>87.17</v>
      </c>
    </row>
    <row r="677" spans="1:51">
      <c r="A677" s="1" t="str">
        <f t="shared" si="60"/>
        <v>10933</v>
      </c>
      <c r="B677" s="1" t="s">
        <v>3677</v>
      </c>
      <c r="C677" s="255">
        <v>92</v>
      </c>
      <c r="D677" s="255">
        <v>92</v>
      </c>
      <c r="E677" s="256">
        <v>4811</v>
      </c>
      <c r="F677" s="256">
        <v>13559</v>
      </c>
      <c r="G677" s="255">
        <v>2.82</v>
      </c>
      <c r="H677" s="255">
        <v>40.380000000000003</v>
      </c>
      <c r="I677" s="255">
        <v>40.380000000000003</v>
      </c>
      <c r="J677" s="1">
        <v>789</v>
      </c>
      <c r="K677" s="1">
        <v>2319</v>
      </c>
      <c r="L677" s="1">
        <v>2.94</v>
      </c>
      <c r="M677" s="1">
        <v>81.31</v>
      </c>
      <c r="N677" s="1">
        <v>81.31</v>
      </c>
      <c r="O677" s="1">
        <v>727</v>
      </c>
      <c r="P677" s="1">
        <v>2102</v>
      </c>
      <c r="Q677" s="1">
        <v>2.89</v>
      </c>
      <c r="R677" s="1">
        <v>76.16</v>
      </c>
      <c r="S677" s="1">
        <v>76.16</v>
      </c>
      <c r="T677" s="1">
        <v>790</v>
      </c>
      <c r="U677" s="1">
        <v>2281</v>
      </c>
      <c r="V677" s="1">
        <v>2.89</v>
      </c>
      <c r="W677" s="1">
        <v>79.98</v>
      </c>
      <c r="X677" s="1">
        <v>79.98</v>
      </c>
      <c r="Y677" s="1">
        <v>796</v>
      </c>
      <c r="Z677" s="1">
        <v>2128</v>
      </c>
      <c r="AA677" s="1">
        <v>2.67</v>
      </c>
      <c r="AB677" s="1">
        <v>74.61</v>
      </c>
      <c r="AC677" s="1">
        <v>74.61</v>
      </c>
      <c r="AD677" s="1">
        <v>774</v>
      </c>
      <c r="AE677" s="1">
        <v>1991</v>
      </c>
      <c r="AF677" s="1">
        <v>2.57</v>
      </c>
      <c r="AG677" s="1">
        <v>77.290000000000006</v>
      </c>
      <c r="AH677" s="1">
        <v>77.290000000000006</v>
      </c>
      <c r="AI677" s="1">
        <v>678</v>
      </c>
      <c r="AJ677" s="1">
        <v>1906</v>
      </c>
      <c r="AK677" s="1">
        <v>2.81</v>
      </c>
      <c r="AL677" s="1">
        <v>66.83</v>
      </c>
      <c r="AM677" s="1">
        <v>66.83</v>
      </c>
      <c r="AN677" s="1">
        <v>257</v>
      </c>
      <c r="AO677" s="1">
        <v>832</v>
      </c>
      <c r="AP677" s="1">
        <v>3.24</v>
      </c>
      <c r="AQ677" s="1">
        <v>30.14</v>
      </c>
      <c r="AR677" s="1">
        <v>30.14</v>
      </c>
      <c r="AT677" s="262">
        <f t="shared" si="61"/>
        <v>4554</v>
      </c>
      <c r="AU677" s="262">
        <f t="shared" si="61"/>
        <v>12727</v>
      </c>
      <c r="AV677" s="263">
        <f t="shared" si="62"/>
        <v>1272700</v>
      </c>
      <c r="AW677" s="263">
        <f t="shared" si="63"/>
        <v>16836</v>
      </c>
      <c r="AX677" s="268">
        <f t="shared" si="64"/>
        <v>75.593965312425752</v>
      </c>
      <c r="AY677" s="264">
        <f t="shared" si="65"/>
        <v>76.03</v>
      </c>
    </row>
    <row r="678" spans="1:51">
      <c r="A678" s="1" t="str">
        <f t="shared" si="60"/>
        <v>10934</v>
      </c>
      <c r="B678" s="1" t="s">
        <v>3678</v>
      </c>
      <c r="C678" s="255">
        <v>94</v>
      </c>
      <c r="D678" s="255">
        <v>94</v>
      </c>
      <c r="E678" s="256">
        <v>4086</v>
      </c>
      <c r="F678" s="256">
        <v>16201</v>
      </c>
      <c r="G678" s="255">
        <v>3.97</v>
      </c>
      <c r="H678" s="255">
        <v>47.22</v>
      </c>
      <c r="I678" s="255">
        <v>47.22</v>
      </c>
      <c r="J678" s="1">
        <v>780</v>
      </c>
      <c r="K678" s="1">
        <v>2840</v>
      </c>
      <c r="L678" s="1">
        <v>3.64</v>
      </c>
      <c r="M678" s="1">
        <v>97.46</v>
      </c>
      <c r="N678" s="1">
        <v>97.46</v>
      </c>
      <c r="O678" s="1">
        <v>669</v>
      </c>
      <c r="P678" s="1">
        <v>2480</v>
      </c>
      <c r="Q678" s="1">
        <v>3.71</v>
      </c>
      <c r="R678" s="1">
        <v>87.94</v>
      </c>
      <c r="S678" s="1">
        <v>87.94</v>
      </c>
      <c r="T678" s="1">
        <v>674</v>
      </c>
      <c r="U678" s="1">
        <v>2559</v>
      </c>
      <c r="V678" s="1">
        <v>3.8</v>
      </c>
      <c r="W678" s="1">
        <v>87.82</v>
      </c>
      <c r="X678" s="1">
        <v>87.82</v>
      </c>
      <c r="Y678" s="1">
        <v>655</v>
      </c>
      <c r="Z678" s="1">
        <v>3064</v>
      </c>
      <c r="AA678" s="1">
        <v>4.68</v>
      </c>
      <c r="AB678" s="1">
        <v>105.15</v>
      </c>
      <c r="AC678" s="1">
        <v>105.15</v>
      </c>
      <c r="AD678" s="1">
        <v>583</v>
      </c>
      <c r="AE678" s="1">
        <v>2353</v>
      </c>
      <c r="AF678" s="1">
        <v>4.04</v>
      </c>
      <c r="AG678" s="1">
        <v>89.4</v>
      </c>
      <c r="AH678" s="1">
        <v>89.4</v>
      </c>
      <c r="AI678" s="1">
        <v>585</v>
      </c>
      <c r="AJ678" s="1">
        <v>2345</v>
      </c>
      <c r="AK678" s="1">
        <v>4.01</v>
      </c>
      <c r="AL678" s="1">
        <v>80.47</v>
      </c>
      <c r="AM678" s="1">
        <v>80.47</v>
      </c>
      <c r="AN678" s="1">
        <v>140</v>
      </c>
      <c r="AO678" s="1">
        <v>560</v>
      </c>
      <c r="AP678" s="1">
        <v>4</v>
      </c>
      <c r="AQ678" s="1">
        <v>19.86</v>
      </c>
      <c r="AR678" s="1">
        <v>19.86</v>
      </c>
      <c r="AT678" s="262">
        <f t="shared" si="61"/>
        <v>3946</v>
      </c>
      <c r="AU678" s="262">
        <f t="shared" si="61"/>
        <v>15641</v>
      </c>
      <c r="AV678" s="263">
        <f t="shared" si="62"/>
        <v>1564100</v>
      </c>
      <c r="AW678" s="263">
        <f t="shared" si="63"/>
        <v>17202</v>
      </c>
      <c r="AX678" s="268">
        <f t="shared" si="64"/>
        <v>90.92547378211836</v>
      </c>
      <c r="AY678" s="264">
        <f t="shared" si="65"/>
        <v>91.373333333333335</v>
      </c>
    </row>
    <row r="679" spans="1:51">
      <c r="A679" s="1" t="str">
        <f t="shared" si="60"/>
        <v>10935</v>
      </c>
      <c r="B679" s="1" t="s">
        <v>3679</v>
      </c>
      <c r="C679" s="255">
        <v>137</v>
      </c>
      <c r="D679" s="255">
        <v>137</v>
      </c>
      <c r="E679" s="256">
        <v>5483</v>
      </c>
      <c r="F679" s="256">
        <v>18818</v>
      </c>
      <c r="G679" s="255">
        <v>3.43</v>
      </c>
      <c r="H679" s="255">
        <v>37.630000000000003</v>
      </c>
      <c r="I679" s="255">
        <v>37.630000000000003</v>
      </c>
      <c r="J679" s="1">
        <v>1081</v>
      </c>
      <c r="K679" s="1">
        <v>3929</v>
      </c>
      <c r="L679" s="1">
        <v>3.63</v>
      </c>
      <c r="M679" s="1">
        <v>92.51</v>
      </c>
      <c r="N679" s="1">
        <v>92.51</v>
      </c>
      <c r="O679" s="1">
        <v>983</v>
      </c>
      <c r="P679" s="1">
        <v>3414</v>
      </c>
      <c r="Q679" s="1">
        <v>3.47</v>
      </c>
      <c r="R679" s="1">
        <v>83.07</v>
      </c>
      <c r="S679" s="1">
        <v>83.07</v>
      </c>
      <c r="T679" s="1">
        <v>899</v>
      </c>
      <c r="U679" s="1">
        <v>3382</v>
      </c>
      <c r="V679" s="1">
        <v>3.76</v>
      </c>
      <c r="W679" s="1">
        <v>79.63</v>
      </c>
      <c r="X679" s="1">
        <v>79.63</v>
      </c>
      <c r="Y679" s="1">
        <v>970</v>
      </c>
      <c r="Z679" s="1">
        <v>3090</v>
      </c>
      <c r="AA679" s="1">
        <v>3.19</v>
      </c>
      <c r="AB679" s="1">
        <v>72.760000000000005</v>
      </c>
      <c r="AC679" s="1">
        <v>72.760000000000005</v>
      </c>
      <c r="AD679" s="1">
        <v>938</v>
      </c>
      <c r="AE679" s="1">
        <v>3016</v>
      </c>
      <c r="AF679" s="1">
        <v>3.22</v>
      </c>
      <c r="AG679" s="1">
        <v>78.62</v>
      </c>
      <c r="AH679" s="1">
        <v>78.62</v>
      </c>
      <c r="AI679" s="1">
        <v>612</v>
      </c>
      <c r="AJ679" s="1">
        <v>1987</v>
      </c>
      <c r="AK679" s="1">
        <v>3.25</v>
      </c>
      <c r="AL679" s="1">
        <v>46.79</v>
      </c>
      <c r="AM679" s="1">
        <v>46.79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T679" s="262">
        <f t="shared" si="61"/>
        <v>5483</v>
      </c>
      <c r="AU679" s="262">
        <f t="shared" si="61"/>
        <v>18818</v>
      </c>
      <c r="AV679" s="263">
        <f t="shared" si="62"/>
        <v>1881800</v>
      </c>
      <c r="AW679" s="263">
        <f t="shared" si="63"/>
        <v>25071</v>
      </c>
      <c r="AX679" s="268">
        <f t="shared" si="64"/>
        <v>75.058832914522753</v>
      </c>
      <c r="AY679" s="264">
        <f t="shared" si="65"/>
        <v>75.563333333333333</v>
      </c>
    </row>
    <row r="680" spans="1:51">
      <c r="A680" s="1" t="str">
        <f t="shared" si="60"/>
        <v>10936</v>
      </c>
      <c r="B680" s="1" t="s">
        <v>3680</v>
      </c>
      <c r="C680" s="255">
        <v>33</v>
      </c>
      <c r="D680" s="255">
        <v>33</v>
      </c>
      <c r="E680" s="256">
        <v>663</v>
      </c>
      <c r="F680" s="256">
        <v>1850</v>
      </c>
      <c r="G680" s="255">
        <v>2.79</v>
      </c>
      <c r="H680" s="255">
        <v>15.36</v>
      </c>
      <c r="I680" s="255">
        <v>15.36</v>
      </c>
      <c r="J680" s="1">
        <v>146</v>
      </c>
      <c r="K680" s="1">
        <v>433</v>
      </c>
      <c r="L680" s="1">
        <v>2.97</v>
      </c>
      <c r="M680" s="1">
        <v>42.33</v>
      </c>
      <c r="N680" s="1">
        <v>42.33</v>
      </c>
      <c r="O680" s="1">
        <v>104</v>
      </c>
      <c r="P680" s="1">
        <v>266</v>
      </c>
      <c r="Q680" s="1">
        <v>2.56</v>
      </c>
      <c r="R680" s="1">
        <v>26.87</v>
      </c>
      <c r="S680" s="1">
        <v>26.87</v>
      </c>
      <c r="T680" s="1">
        <v>92</v>
      </c>
      <c r="U680" s="1">
        <v>260</v>
      </c>
      <c r="V680" s="1">
        <v>2.83</v>
      </c>
      <c r="W680" s="1">
        <v>25.42</v>
      </c>
      <c r="X680" s="1">
        <v>25.42</v>
      </c>
      <c r="Y680" s="1">
        <v>116</v>
      </c>
      <c r="Z680" s="1">
        <v>355</v>
      </c>
      <c r="AA680" s="1">
        <v>3.06</v>
      </c>
      <c r="AB680" s="1">
        <v>34.700000000000003</v>
      </c>
      <c r="AC680" s="1">
        <v>34.700000000000003</v>
      </c>
      <c r="AD680" s="1">
        <v>87</v>
      </c>
      <c r="AE680" s="1">
        <v>218</v>
      </c>
      <c r="AF680" s="1">
        <v>2.5099999999999998</v>
      </c>
      <c r="AG680" s="1">
        <v>23.59</v>
      </c>
      <c r="AH680" s="1">
        <v>23.59</v>
      </c>
      <c r="AI680" s="1">
        <v>115</v>
      </c>
      <c r="AJ680" s="1">
        <v>305</v>
      </c>
      <c r="AK680" s="1">
        <v>2.65</v>
      </c>
      <c r="AL680" s="1">
        <v>29.81</v>
      </c>
      <c r="AM680" s="1">
        <v>29.81</v>
      </c>
      <c r="AN680" s="1">
        <v>3</v>
      </c>
      <c r="AO680" s="1">
        <v>13</v>
      </c>
      <c r="AP680" s="1">
        <v>4.33</v>
      </c>
      <c r="AQ680" s="1">
        <v>1.31</v>
      </c>
      <c r="AR680" s="1">
        <v>1.31</v>
      </c>
      <c r="AT680" s="262">
        <f t="shared" si="61"/>
        <v>660</v>
      </c>
      <c r="AU680" s="262">
        <f t="shared" si="61"/>
        <v>1837</v>
      </c>
      <c r="AV680" s="263">
        <f t="shared" si="62"/>
        <v>183700</v>
      </c>
      <c r="AW680" s="263">
        <f t="shared" si="63"/>
        <v>6039</v>
      </c>
      <c r="AX680" s="268">
        <f t="shared" si="64"/>
        <v>30.418943533697632</v>
      </c>
      <c r="AY680" s="264">
        <f t="shared" si="65"/>
        <v>30.453333333333333</v>
      </c>
    </row>
    <row r="681" spans="1:51">
      <c r="A681" s="1" t="str">
        <f t="shared" si="60"/>
        <v>10937</v>
      </c>
      <c r="B681" s="1" t="s">
        <v>3681</v>
      </c>
      <c r="C681" s="255">
        <v>33</v>
      </c>
      <c r="D681" s="255">
        <v>33</v>
      </c>
      <c r="E681" s="256">
        <v>1102</v>
      </c>
      <c r="F681" s="256">
        <v>4029</v>
      </c>
      <c r="G681" s="255">
        <v>3.66</v>
      </c>
      <c r="H681" s="255">
        <v>33.450000000000003</v>
      </c>
      <c r="I681" s="255">
        <v>33.450000000000003</v>
      </c>
      <c r="J681" s="1">
        <v>233</v>
      </c>
      <c r="K681" s="1">
        <v>851</v>
      </c>
      <c r="L681" s="1">
        <v>3.65</v>
      </c>
      <c r="M681" s="1">
        <v>83.19</v>
      </c>
      <c r="N681" s="1">
        <v>83.19</v>
      </c>
      <c r="O681" s="1">
        <v>173</v>
      </c>
      <c r="P681" s="1">
        <v>625</v>
      </c>
      <c r="Q681" s="1">
        <v>3.61</v>
      </c>
      <c r="R681" s="1">
        <v>63.13</v>
      </c>
      <c r="S681" s="1">
        <v>63.13</v>
      </c>
      <c r="T681" s="1">
        <v>169</v>
      </c>
      <c r="U681" s="1">
        <v>565</v>
      </c>
      <c r="V681" s="1">
        <v>3.34</v>
      </c>
      <c r="W681" s="1">
        <v>55.23</v>
      </c>
      <c r="X681" s="1">
        <v>55.23</v>
      </c>
      <c r="Y681" s="1">
        <v>181</v>
      </c>
      <c r="Z681" s="1">
        <v>680</v>
      </c>
      <c r="AA681" s="1">
        <v>3.76</v>
      </c>
      <c r="AB681" s="1">
        <v>66.47</v>
      </c>
      <c r="AC681" s="1">
        <v>66.47</v>
      </c>
      <c r="AD681" s="1">
        <v>159</v>
      </c>
      <c r="AE681" s="1">
        <v>588</v>
      </c>
      <c r="AF681" s="1">
        <v>3.7</v>
      </c>
      <c r="AG681" s="1">
        <v>63.64</v>
      </c>
      <c r="AH681" s="1">
        <v>63.64</v>
      </c>
      <c r="AI681" s="1">
        <v>153</v>
      </c>
      <c r="AJ681" s="1">
        <v>577</v>
      </c>
      <c r="AK681" s="1">
        <v>3.77</v>
      </c>
      <c r="AL681" s="1">
        <v>56.4</v>
      </c>
      <c r="AM681" s="1">
        <v>56.4</v>
      </c>
      <c r="AN681" s="1">
        <v>34</v>
      </c>
      <c r="AO681" s="1">
        <v>143</v>
      </c>
      <c r="AP681" s="1">
        <v>4.21</v>
      </c>
      <c r="AQ681" s="1">
        <v>14.44</v>
      </c>
      <c r="AR681" s="1">
        <v>14.44</v>
      </c>
      <c r="AT681" s="262">
        <f t="shared" si="61"/>
        <v>1068</v>
      </c>
      <c r="AU681" s="262">
        <f t="shared" si="61"/>
        <v>3886</v>
      </c>
      <c r="AV681" s="263">
        <f t="shared" si="62"/>
        <v>388600</v>
      </c>
      <c r="AW681" s="263">
        <f t="shared" si="63"/>
        <v>6039</v>
      </c>
      <c r="AX681" s="268">
        <f t="shared" si="64"/>
        <v>64.348402053320086</v>
      </c>
      <c r="AY681" s="264">
        <f t="shared" si="65"/>
        <v>64.676666666666662</v>
      </c>
    </row>
    <row r="682" spans="1:51">
      <c r="A682" s="1" t="str">
        <f t="shared" si="60"/>
        <v>10938</v>
      </c>
      <c r="B682" s="1" t="s">
        <v>3682</v>
      </c>
      <c r="C682" s="255">
        <v>41</v>
      </c>
      <c r="D682" s="255">
        <v>41</v>
      </c>
      <c r="E682" s="256">
        <v>1693</v>
      </c>
      <c r="F682" s="256">
        <v>4978</v>
      </c>
      <c r="G682" s="255">
        <v>2.94</v>
      </c>
      <c r="H682" s="255">
        <v>33.26</v>
      </c>
      <c r="I682" s="255">
        <v>33.26</v>
      </c>
      <c r="J682" s="1">
        <v>346</v>
      </c>
      <c r="K682" s="1">
        <v>1014</v>
      </c>
      <c r="L682" s="1">
        <v>2.93</v>
      </c>
      <c r="M682" s="1">
        <v>79.78</v>
      </c>
      <c r="N682" s="1">
        <v>79.78</v>
      </c>
      <c r="O682" s="1">
        <v>301</v>
      </c>
      <c r="P682" s="1">
        <v>888</v>
      </c>
      <c r="Q682" s="1">
        <v>2.95</v>
      </c>
      <c r="R682" s="1">
        <v>72.2</v>
      </c>
      <c r="S682" s="1">
        <v>72.2</v>
      </c>
      <c r="T682" s="1">
        <v>180</v>
      </c>
      <c r="U682" s="1">
        <v>518</v>
      </c>
      <c r="V682" s="1">
        <v>2.88</v>
      </c>
      <c r="W682" s="1">
        <v>40.76</v>
      </c>
      <c r="X682" s="1">
        <v>40.76</v>
      </c>
      <c r="Y682" s="1">
        <v>324</v>
      </c>
      <c r="Z682" s="1">
        <v>966</v>
      </c>
      <c r="AA682" s="1">
        <v>2.98</v>
      </c>
      <c r="AB682" s="1">
        <v>76</v>
      </c>
      <c r="AC682" s="1">
        <v>76</v>
      </c>
      <c r="AD682" s="1">
        <v>289</v>
      </c>
      <c r="AE682" s="1">
        <v>795</v>
      </c>
      <c r="AF682" s="1">
        <v>2.75</v>
      </c>
      <c r="AG682" s="1">
        <v>69.25</v>
      </c>
      <c r="AH682" s="1">
        <v>69.25</v>
      </c>
      <c r="AI682" s="1">
        <v>218</v>
      </c>
      <c r="AJ682" s="1">
        <v>672</v>
      </c>
      <c r="AK682" s="1">
        <v>3.08</v>
      </c>
      <c r="AL682" s="1">
        <v>52.87</v>
      </c>
      <c r="AM682" s="1">
        <v>52.87</v>
      </c>
      <c r="AN682" s="1">
        <v>35</v>
      </c>
      <c r="AO682" s="1">
        <v>125</v>
      </c>
      <c r="AP682" s="1">
        <v>3.57</v>
      </c>
      <c r="AQ682" s="1">
        <v>10.16</v>
      </c>
      <c r="AR682" s="1">
        <v>10.16</v>
      </c>
      <c r="AT682" s="262">
        <f t="shared" si="61"/>
        <v>1658</v>
      </c>
      <c r="AU682" s="262">
        <f t="shared" si="61"/>
        <v>4853</v>
      </c>
      <c r="AV682" s="263">
        <f t="shared" si="62"/>
        <v>485300</v>
      </c>
      <c r="AW682" s="263">
        <f t="shared" si="63"/>
        <v>7503</v>
      </c>
      <c r="AX682" s="268">
        <f t="shared" si="64"/>
        <v>64.680794348927094</v>
      </c>
      <c r="AY682" s="264">
        <f t="shared" si="65"/>
        <v>65.143333333333331</v>
      </c>
    </row>
    <row r="683" spans="1:51">
      <c r="A683" s="1" t="str">
        <f t="shared" si="60"/>
        <v>10939</v>
      </c>
      <c r="B683" s="1" t="s">
        <v>3683</v>
      </c>
      <c r="C683" s="255">
        <v>57</v>
      </c>
      <c r="D683" s="255">
        <v>57</v>
      </c>
      <c r="E683" s="256">
        <v>2416</v>
      </c>
      <c r="F683" s="256">
        <v>7383</v>
      </c>
      <c r="G683" s="255">
        <v>3.06</v>
      </c>
      <c r="H683" s="255">
        <v>35.49</v>
      </c>
      <c r="I683" s="255">
        <v>35.49</v>
      </c>
      <c r="J683" s="1">
        <v>441</v>
      </c>
      <c r="K683" s="1">
        <v>1351</v>
      </c>
      <c r="L683" s="1">
        <v>3.06</v>
      </c>
      <c r="M683" s="1">
        <v>76.459999999999994</v>
      </c>
      <c r="N683" s="1">
        <v>76.459999999999994</v>
      </c>
      <c r="O683" s="1">
        <v>421</v>
      </c>
      <c r="P683" s="1">
        <v>1245</v>
      </c>
      <c r="Q683" s="1">
        <v>2.96</v>
      </c>
      <c r="R683" s="1">
        <v>72.81</v>
      </c>
      <c r="S683" s="1">
        <v>72.81</v>
      </c>
      <c r="T683" s="1">
        <v>348</v>
      </c>
      <c r="U683" s="1">
        <v>1125</v>
      </c>
      <c r="V683" s="1">
        <v>3.23</v>
      </c>
      <c r="W683" s="1">
        <v>63.67</v>
      </c>
      <c r="X683" s="1">
        <v>63.67</v>
      </c>
      <c r="Y683" s="1">
        <v>358</v>
      </c>
      <c r="Z683" s="1">
        <v>1083</v>
      </c>
      <c r="AA683" s="1">
        <v>3.03</v>
      </c>
      <c r="AB683" s="1">
        <v>61.29</v>
      </c>
      <c r="AC683" s="1">
        <v>61.29</v>
      </c>
      <c r="AD683" s="1">
        <v>367</v>
      </c>
      <c r="AE683" s="1">
        <v>1161</v>
      </c>
      <c r="AF683" s="1">
        <v>3.16</v>
      </c>
      <c r="AG683" s="1">
        <v>72.739999999999995</v>
      </c>
      <c r="AH683" s="1">
        <v>72.739999999999995</v>
      </c>
      <c r="AI683" s="1">
        <v>356</v>
      </c>
      <c r="AJ683" s="1">
        <v>1057</v>
      </c>
      <c r="AK683" s="1">
        <v>2.97</v>
      </c>
      <c r="AL683" s="1">
        <v>59.82</v>
      </c>
      <c r="AM683" s="1">
        <v>59.82</v>
      </c>
      <c r="AN683" s="1">
        <v>125</v>
      </c>
      <c r="AO683" s="1">
        <v>361</v>
      </c>
      <c r="AP683" s="1">
        <v>2.89</v>
      </c>
      <c r="AQ683" s="1">
        <v>21.11</v>
      </c>
      <c r="AR683" s="1">
        <v>21.11</v>
      </c>
      <c r="AT683" s="262">
        <f t="shared" si="61"/>
        <v>2291</v>
      </c>
      <c r="AU683" s="262">
        <f t="shared" si="61"/>
        <v>7022</v>
      </c>
      <c r="AV683" s="263">
        <f t="shared" si="62"/>
        <v>702200</v>
      </c>
      <c r="AW683" s="263">
        <f t="shared" si="63"/>
        <v>10431</v>
      </c>
      <c r="AX683" s="268">
        <f t="shared" si="64"/>
        <v>67.318569648164129</v>
      </c>
      <c r="AY683" s="264">
        <f t="shared" si="65"/>
        <v>67.798333333333332</v>
      </c>
    </row>
    <row r="684" spans="1:51">
      <c r="A684" s="1" t="str">
        <f t="shared" si="60"/>
        <v>10940</v>
      </c>
      <c r="B684" s="1" t="s">
        <v>3684</v>
      </c>
      <c r="C684" s="255">
        <v>33</v>
      </c>
      <c r="D684" s="255">
        <v>33</v>
      </c>
      <c r="E684" s="256">
        <v>1700</v>
      </c>
      <c r="F684" s="256">
        <v>4986</v>
      </c>
      <c r="G684" s="255">
        <v>2.93</v>
      </c>
      <c r="H684" s="255">
        <v>41.39</v>
      </c>
      <c r="I684" s="255">
        <v>41.39</v>
      </c>
      <c r="J684" s="1">
        <v>261</v>
      </c>
      <c r="K684" s="1">
        <v>833</v>
      </c>
      <c r="L684" s="1">
        <v>3.19</v>
      </c>
      <c r="M684" s="1">
        <v>81.430000000000007</v>
      </c>
      <c r="N684" s="1">
        <v>81.430000000000007</v>
      </c>
      <c r="O684" s="1">
        <v>250</v>
      </c>
      <c r="P684" s="1">
        <v>697</v>
      </c>
      <c r="Q684" s="1">
        <v>2.79</v>
      </c>
      <c r="R684" s="1">
        <v>70.400000000000006</v>
      </c>
      <c r="S684" s="1">
        <v>70.400000000000006</v>
      </c>
      <c r="T684" s="1">
        <v>260</v>
      </c>
      <c r="U684" s="1">
        <v>772</v>
      </c>
      <c r="V684" s="1">
        <v>2.97</v>
      </c>
      <c r="W684" s="1">
        <v>75.459999999999994</v>
      </c>
      <c r="X684" s="1">
        <v>75.459999999999994</v>
      </c>
      <c r="Y684" s="1">
        <v>313</v>
      </c>
      <c r="Z684" s="1">
        <v>885</v>
      </c>
      <c r="AA684" s="1">
        <v>2.83</v>
      </c>
      <c r="AB684" s="1">
        <v>86.51</v>
      </c>
      <c r="AC684" s="1">
        <v>86.51</v>
      </c>
      <c r="AD684" s="1">
        <v>289</v>
      </c>
      <c r="AE684" s="1">
        <v>799</v>
      </c>
      <c r="AF684" s="1">
        <v>2.76</v>
      </c>
      <c r="AG684" s="1">
        <v>86.47</v>
      </c>
      <c r="AH684" s="1">
        <v>86.47</v>
      </c>
      <c r="AI684" s="1">
        <v>248</v>
      </c>
      <c r="AJ684" s="1">
        <v>751</v>
      </c>
      <c r="AK684" s="1">
        <v>3.03</v>
      </c>
      <c r="AL684" s="1">
        <v>73.41</v>
      </c>
      <c r="AM684" s="1">
        <v>73.41</v>
      </c>
      <c r="AN684" s="1">
        <v>79</v>
      </c>
      <c r="AO684" s="1">
        <v>249</v>
      </c>
      <c r="AP684" s="1">
        <v>3.15</v>
      </c>
      <c r="AQ684" s="1">
        <v>25.15</v>
      </c>
      <c r="AR684" s="1">
        <v>25.15</v>
      </c>
      <c r="AT684" s="262">
        <f t="shared" si="61"/>
        <v>1621</v>
      </c>
      <c r="AU684" s="262">
        <f t="shared" si="61"/>
        <v>4737</v>
      </c>
      <c r="AV684" s="263">
        <f t="shared" si="62"/>
        <v>473700</v>
      </c>
      <c r="AW684" s="263">
        <f t="shared" si="63"/>
        <v>6039</v>
      </c>
      <c r="AX684" s="268">
        <f t="shared" si="64"/>
        <v>78.440139095876802</v>
      </c>
      <c r="AY684" s="264">
        <f t="shared" si="65"/>
        <v>78.946666666666658</v>
      </c>
    </row>
    <row r="685" spans="1:51">
      <c r="A685" s="1" t="str">
        <f t="shared" si="60"/>
        <v>10941</v>
      </c>
      <c r="B685" s="1" t="s">
        <v>3685</v>
      </c>
      <c r="C685" s="255">
        <v>32</v>
      </c>
      <c r="D685" s="255">
        <v>32</v>
      </c>
      <c r="E685" s="256">
        <v>1399</v>
      </c>
      <c r="F685" s="256">
        <v>4205</v>
      </c>
      <c r="G685" s="255">
        <v>3.01</v>
      </c>
      <c r="H685" s="255">
        <v>36</v>
      </c>
      <c r="I685" s="255">
        <v>36</v>
      </c>
      <c r="J685" s="1">
        <v>259</v>
      </c>
      <c r="K685" s="1">
        <v>811</v>
      </c>
      <c r="L685" s="1">
        <v>3.13</v>
      </c>
      <c r="M685" s="1">
        <v>81.75</v>
      </c>
      <c r="N685" s="1">
        <v>81.75</v>
      </c>
      <c r="O685" s="1">
        <v>228</v>
      </c>
      <c r="P685" s="1">
        <v>658</v>
      </c>
      <c r="Q685" s="1">
        <v>2.89</v>
      </c>
      <c r="R685" s="1">
        <v>68.540000000000006</v>
      </c>
      <c r="S685" s="1">
        <v>68.540000000000006</v>
      </c>
      <c r="T685" s="1">
        <v>172</v>
      </c>
      <c r="U685" s="1">
        <v>546</v>
      </c>
      <c r="V685" s="1">
        <v>3.17</v>
      </c>
      <c r="W685" s="1">
        <v>55.04</v>
      </c>
      <c r="X685" s="1">
        <v>55.04</v>
      </c>
      <c r="Y685" s="1">
        <v>193</v>
      </c>
      <c r="Z685" s="1">
        <v>543</v>
      </c>
      <c r="AA685" s="1">
        <v>2.81</v>
      </c>
      <c r="AB685" s="1">
        <v>54.74</v>
      </c>
      <c r="AC685" s="1">
        <v>54.74</v>
      </c>
      <c r="AD685" s="1">
        <v>272</v>
      </c>
      <c r="AE685" s="1">
        <v>738</v>
      </c>
      <c r="AF685" s="1">
        <v>2.71</v>
      </c>
      <c r="AG685" s="1">
        <v>82.37</v>
      </c>
      <c r="AH685" s="1">
        <v>82.37</v>
      </c>
      <c r="AI685" s="1">
        <v>212</v>
      </c>
      <c r="AJ685" s="1">
        <v>674</v>
      </c>
      <c r="AK685" s="1">
        <v>3.18</v>
      </c>
      <c r="AL685" s="1">
        <v>67.94</v>
      </c>
      <c r="AM685" s="1">
        <v>67.94</v>
      </c>
      <c r="AN685" s="1">
        <v>63</v>
      </c>
      <c r="AO685" s="1">
        <v>235</v>
      </c>
      <c r="AP685" s="1">
        <v>3.73</v>
      </c>
      <c r="AQ685" s="1">
        <v>24.48</v>
      </c>
      <c r="AR685" s="1">
        <v>24.48</v>
      </c>
      <c r="AT685" s="262">
        <f t="shared" si="61"/>
        <v>1336</v>
      </c>
      <c r="AU685" s="262">
        <f t="shared" si="61"/>
        <v>3970</v>
      </c>
      <c r="AV685" s="263">
        <f t="shared" si="62"/>
        <v>397000</v>
      </c>
      <c r="AW685" s="263">
        <f t="shared" si="63"/>
        <v>5856</v>
      </c>
      <c r="AX685" s="268">
        <f t="shared" si="64"/>
        <v>67.79371584699453</v>
      </c>
      <c r="AY685" s="264">
        <f t="shared" si="65"/>
        <v>68.396666666666661</v>
      </c>
    </row>
    <row r="686" spans="1:51">
      <c r="A686" s="1" t="str">
        <f t="shared" si="60"/>
        <v>10942</v>
      </c>
      <c r="B686" s="1" t="s">
        <v>3686</v>
      </c>
      <c r="C686" s="255">
        <v>34</v>
      </c>
      <c r="D686" s="255">
        <v>34</v>
      </c>
      <c r="E686" s="256">
        <v>1878</v>
      </c>
      <c r="F686" s="256">
        <v>5958</v>
      </c>
      <c r="G686" s="255">
        <v>3.17</v>
      </c>
      <c r="H686" s="255">
        <v>48.01</v>
      </c>
      <c r="I686" s="255">
        <v>48.01</v>
      </c>
      <c r="J686" s="1">
        <v>327</v>
      </c>
      <c r="K686" s="1">
        <v>1020</v>
      </c>
      <c r="L686" s="1">
        <v>3.12</v>
      </c>
      <c r="M686" s="1">
        <v>96.77</v>
      </c>
      <c r="N686" s="1">
        <v>96.77</v>
      </c>
      <c r="O686" s="1">
        <v>285</v>
      </c>
      <c r="P686" s="1">
        <v>849</v>
      </c>
      <c r="Q686" s="1">
        <v>2.98</v>
      </c>
      <c r="R686" s="1">
        <v>83.24</v>
      </c>
      <c r="S686" s="1">
        <v>83.24</v>
      </c>
      <c r="T686" s="1">
        <v>271</v>
      </c>
      <c r="U686" s="1">
        <v>896</v>
      </c>
      <c r="V686" s="1">
        <v>3.31</v>
      </c>
      <c r="W686" s="1">
        <v>85.01</v>
      </c>
      <c r="X686" s="1">
        <v>85.01</v>
      </c>
      <c r="Y686" s="1">
        <v>279</v>
      </c>
      <c r="Z686" s="1">
        <v>908</v>
      </c>
      <c r="AA686" s="1">
        <v>3.25</v>
      </c>
      <c r="AB686" s="1">
        <v>86.15</v>
      </c>
      <c r="AC686" s="1">
        <v>86.15</v>
      </c>
      <c r="AD686" s="1">
        <v>301</v>
      </c>
      <c r="AE686" s="1">
        <v>930</v>
      </c>
      <c r="AF686" s="1">
        <v>3.09</v>
      </c>
      <c r="AG686" s="1">
        <v>97.69</v>
      </c>
      <c r="AH686" s="1">
        <v>97.69</v>
      </c>
      <c r="AI686" s="1">
        <v>289</v>
      </c>
      <c r="AJ686" s="1">
        <v>925</v>
      </c>
      <c r="AK686" s="1">
        <v>3.2</v>
      </c>
      <c r="AL686" s="1">
        <v>87.76</v>
      </c>
      <c r="AM686" s="1">
        <v>87.76</v>
      </c>
      <c r="AN686" s="1">
        <v>126</v>
      </c>
      <c r="AO686" s="1">
        <v>430</v>
      </c>
      <c r="AP686" s="1">
        <v>3.41</v>
      </c>
      <c r="AQ686" s="1">
        <v>42.16</v>
      </c>
      <c r="AR686" s="1">
        <v>42.16</v>
      </c>
      <c r="AT686" s="262">
        <f t="shared" si="61"/>
        <v>1752</v>
      </c>
      <c r="AU686" s="262">
        <f t="shared" si="61"/>
        <v>5528</v>
      </c>
      <c r="AV686" s="263">
        <f t="shared" si="62"/>
        <v>552800</v>
      </c>
      <c r="AW686" s="263">
        <f t="shared" si="63"/>
        <v>6222</v>
      </c>
      <c r="AX686" s="268">
        <f t="shared" si="64"/>
        <v>88.846030215364834</v>
      </c>
      <c r="AY686" s="264">
        <f t="shared" si="65"/>
        <v>89.436666666666667</v>
      </c>
    </row>
    <row r="687" spans="1:51">
      <c r="A687" s="1" t="str">
        <f t="shared" si="60"/>
        <v>10943</v>
      </c>
      <c r="B687" s="1" t="s">
        <v>3687</v>
      </c>
      <c r="C687" s="255">
        <v>42</v>
      </c>
      <c r="D687" s="255">
        <v>42</v>
      </c>
      <c r="E687" s="256">
        <v>1103</v>
      </c>
      <c r="F687" s="256">
        <v>3699</v>
      </c>
      <c r="G687" s="255">
        <v>3.35</v>
      </c>
      <c r="H687" s="255">
        <v>24.13</v>
      </c>
      <c r="I687" s="255">
        <v>24.13</v>
      </c>
      <c r="J687" s="1">
        <v>264</v>
      </c>
      <c r="K687" s="1">
        <v>865</v>
      </c>
      <c r="L687" s="1">
        <v>3.28</v>
      </c>
      <c r="M687" s="1">
        <v>66.44</v>
      </c>
      <c r="N687" s="1">
        <v>66.44</v>
      </c>
      <c r="O687" s="1">
        <v>177</v>
      </c>
      <c r="P687" s="1">
        <v>536</v>
      </c>
      <c r="Q687" s="1">
        <v>3.03</v>
      </c>
      <c r="R687" s="1">
        <v>42.54</v>
      </c>
      <c r="S687" s="1">
        <v>42.54</v>
      </c>
      <c r="T687" s="1">
        <v>176</v>
      </c>
      <c r="U687" s="1">
        <v>582</v>
      </c>
      <c r="V687" s="1">
        <v>3.31</v>
      </c>
      <c r="W687" s="1">
        <v>44.7</v>
      </c>
      <c r="X687" s="1">
        <v>44.7</v>
      </c>
      <c r="Y687" s="1">
        <v>164</v>
      </c>
      <c r="Z687" s="1">
        <v>570</v>
      </c>
      <c r="AA687" s="1">
        <v>3.48</v>
      </c>
      <c r="AB687" s="1">
        <v>43.78</v>
      </c>
      <c r="AC687" s="1">
        <v>43.78</v>
      </c>
      <c r="AD687" s="1">
        <v>143</v>
      </c>
      <c r="AE687" s="1">
        <v>470</v>
      </c>
      <c r="AF687" s="1">
        <v>3.29</v>
      </c>
      <c r="AG687" s="1">
        <v>39.97</v>
      </c>
      <c r="AH687" s="1">
        <v>39.97</v>
      </c>
      <c r="AI687" s="1">
        <v>125</v>
      </c>
      <c r="AJ687" s="1">
        <v>466</v>
      </c>
      <c r="AK687" s="1">
        <v>3.73</v>
      </c>
      <c r="AL687" s="1">
        <v>35.79</v>
      </c>
      <c r="AM687" s="1">
        <v>35.79</v>
      </c>
      <c r="AN687" s="1">
        <v>54</v>
      </c>
      <c r="AO687" s="1">
        <v>210</v>
      </c>
      <c r="AP687" s="1">
        <v>3.89</v>
      </c>
      <c r="AQ687" s="1">
        <v>16.670000000000002</v>
      </c>
      <c r="AR687" s="1">
        <v>16.670000000000002</v>
      </c>
      <c r="AT687" s="262">
        <f t="shared" si="61"/>
        <v>1049</v>
      </c>
      <c r="AU687" s="262">
        <f t="shared" si="61"/>
        <v>3489</v>
      </c>
      <c r="AV687" s="263">
        <f t="shared" si="62"/>
        <v>348900</v>
      </c>
      <c r="AW687" s="263">
        <f t="shared" si="63"/>
        <v>7686</v>
      </c>
      <c r="AX687" s="268">
        <f t="shared" si="64"/>
        <v>45.394223263075723</v>
      </c>
      <c r="AY687" s="264">
        <f t="shared" si="65"/>
        <v>45.536666666666669</v>
      </c>
    </row>
    <row r="688" spans="1:51">
      <c r="A688" s="1" t="str">
        <f t="shared" si="60"/>
        <v>23125</v>
      </c>
      <c r="B688" s="1" t="s">
        <v>3688</v>
      </c>
      <c r="C688" s="255">
        <v>30</v>
      </c>
      <c r="D688" s="255">
        <v>30</v>
      </c>
      <c r="E688" s="256">
        <v>1127</v>
      </c>
      <c r="F688" s="256">
        <v>3470</v>
      </c>
      <c r="G688" s="255">
        <v>3.08</v>
      </c>
      <c r="H688" s="255">
        <v>31.69</v>
      </c>
      <c r="I688" s="255">
        <v>31.69</v>
      </c>
      <c r="J688" s="1">
        <v>241</v>
      </c>
      <c r="K688" s="1">
        <v>699</v>
      </c>
      <c r="L688" s="1">
        <v>2.9</v>
      </c>
      <c r="M688" s="1">
        <v>75.16</v>
      </c>
      <c r="N688" s="1">
        <v>75.16</v>
      </c>
      <c r="O688" s="1">
        <v>205</v>
      </c>
      <c r="P688" s="1">
        <v>647</v>
      </c>
      <c r="Q688" s="1">
        <v>3.16</v>
      </c>
      <c r="R688" s="1">
        <v>71.89</v>
      </c>
      <c r="S688" s="1">
        <v>71.89</v>
      </c>
      <c r="T688" s="1">
        <v>207</v>
      </c>
      <c r="U688" s="1">
        <v>580</v>
      </c>
      <c r="V688" s="1">
        <v>2.8</v>
      </c>
      <c r="W688" s="1">
        <v>62.37</v>
      </c>
      <c r="X688" s="1">
        <v>62.37</v>
      </c>
      <c r="Y688" s="1">
        <v>248</v>
      </c>
      <c r="Z688" s="1">
        <v>782</v>
      </c>
      <c r="AA688" s="1">
        <v>3.15</v>
      </c>
      <c r="AB688" s="1">
        <v>84.09</v>
      </c>
      <c r="AC688" s="1">
        <v>84.09</v>
      </c>
      <c r="AD688" s="1">
        <v>82</v>
      </c>
      <c r="AE688" s="1">
        <v>242</v>
      </c>
      <c r="AF688" s="1">
        <v>2.95</v>
      </c>
      <c r="AG688" s="1">
        <v>28.81</v>
      </c>
      <c r="AH688" s="1">
        <v>28.81</v>
      </c>
      <c r="AI688" s="1">
        <v>144</v>
      </c>
      <c r="AJ688" s="1">
        <v>520</v>
      </c>
      <c r="AK688" s="1">
        <v>3.61</v>
      </c>
      <c r="AL688" s="1">
        <v>55.91</v>
      </c>
      <c r="AM688" s="1">
        <v>55.91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T688" s="262">
        <f t="shared" si="61"/>
        <v>1127</v>
      </c>
      <c r="AU688" s="262">
        <f t="shared" si="61"/>
        <v>3470</v>
      </c>
      <c r="AV688" s="263">
        <f t="shared" si="62"/>
        <v>347000</v>
      </c>
      <c r="AW688" s="263">
        <f t="shared" si="63"/>
        <v>5490</v>
      </c>
      <c r="AX688" s="268">
        <f t="shared" si="64"/>
        <v>63.205828779599273</v>
      </c>
      <c r="AY688" s="264">
        <f t="shared" si="65"/>
        <v>63.038333333333334</v>
      </c>
    </row>
    <row r="689" spans="1:51">
      <c r="A689" s="1" t="str">
        <f t="shared" si="60"/>
        <v>28014</v>
      </c>
      <c r="B689" s="1" t="s">
        <v>3689</v>
      </c>
      <c r="C689" s="255">
        <v>30</v>
      </c>
      <c r="D689" s="255">
        <v>30</v>
      </c>
      <c r="E689" s="256">
        <v>1423</v>
      </c>
      <c r="F689" s="256">
        <v>3464</v>
      </c>
      <c r="G689" s="255">
        <v>2.4300000000000002</v>
      </c>
      <c r="H689" s="255">
        <v>31.63</v>
      </c>
      <c r="I689" s="255">
        <v>31.63</v>
      </c>
      <c r="J689" s="1">
        <v>270</v>
      </c>
      <c r="K689" s="1">
        <v>707</v>
      </c>
      <c r="L689" s="1">
        <v>2.62</v>
      </c>
      <c r="M689" s="1">
        <v>76.02</v>
      </c>
      <c r="N689" s="1">
        <v>76.02</v>
      </c>
      <c r="O689" s="1">
        <v>227</v>
      </c>
      <c r="P689" s="1">
        <v>568</v>
      </c>
      <c r="Q689" s="1">
        <v>2.5</v>
      </c>
      <c r="R689" s="1">
        <v>63.11</v>
      </c>
      <c r="S689" s="1">
        <v>63.11</v>
      </c>
      <c r="T689" s="1">
        <v>220</v>
      </c>
      <c r="U689" s="1">
        <v>510</v>
      </c>
      <c r="V689" s="1">
        <v>2.3199999999999998</v>
      </c>
      <c r="W689" s="1">
        <v>54.84</v>
      </c>
      <c r="X689" s="1">
        <v>54.84</v>
      </c>
      <c r="Y689" s="1">
        <v>231</v>
      </c>
      <c r="Z689" s="1">
        <v>559</v>
      </c>
      <c r="AA689" s="1">
        <v>2.42</v>
      </c>
      <c r="AB689" s="1">
        <v>60.11</v>
      </c>
      <c r="AC689" s="1">
        <v>60.11</v>
      </c>
      <c r="AD689" s="1">
        <v>181</v>
      </c>
      <c r="AE689" s="1">
        <v>428</v>
      </c>
      <c r="AF689" s="1">
        <v>2.36</v>
      </c>
      <c r="AG689" s="1">
        <v>50.95</v>
      </c>
      <c r="AH689" s="1">
        <v>50.95</v>
      </c>
      <c r="AI689" s="1">
        <v>225</v>
      </c>
      <c r="AJ689" s="1">
        <v>522</v>
      </c>
      <c r="AK689" s="1">
        <v>2.3199999999999998</v>
      </c>
      <c r="AL689" s="1">
        <v>56.13</v>
      </c>
      <c r="AM689" s="1">
        <v>56.13</v>
      </c>
      <c r="AN689" s="1">
        <v>69</v>
      </c>
      <c r="AO689" s="1">
        <v>170</v>
      </c>
      <c r="AP689" s="1">
        <v>2.46</v>
      </c>
      <c r="AQ689" s="1">
        <v>18.89</v>
      </c>
      <c r="AR689" s="1">
        <v>18.89</v>
      </c>
      <c r="AT689" s="262">
        <f t="shared" si="61"/>
        <v>1354</v>
      </c>
      <c r="AU689" s="262">
        <f t="shared" si="61"/>
        <v>3294</v>
      </c>
      <c r="AV689" s="263">
        <f t="shared" si="62"/>
        <v>329400</v>
      </c>
      <c r="AW689" s="263">
        <f t="shared" si="63"/>
        <v>5490</v>
      </c>
      <c r="AX689" s="268">
        <f t="shared" si="64"/>
        <v>60</v>
      </c>
      <c r="AY689" s="264">
        <f t="shared" si="65"/>
        <v>60.193333333333328</v>
      </c>
    </row>
    <row r="690" spans="1:51">
      <c r="A690" s="1" t="str">
        <f t="shared" si="60"/>
        <v>28015</v>
      </c>
      <c r="B690" s="1" t="s">
        <v>3690</v>
      </c>
      <c r="C690" s="255">
        <v>30</v>
      </c>
      <c r="D690" s="255">
        <v>30</v>
      </c>
      <c r="E690" s="256">
        <v>978</v>
      </c>
      <c r="F690" s="256">
        <v>2497</v>
      </c>
      <c r="G690" s="255">
        <v>2.5499999999999998</v>
      </c>
      <c r="H690" s="255">
        <v>22.8</v>
      </c>
      <c r="I690" s="255">
        <v>22.8</v>
      </c>
      <c r="J690" s="1">
        <v>197</v>
      </c>
      <c r="K690" s="1">
        <v>473</v>
      </c>
      <c r="L690" s="1">
        <v>2.4</v>
      </c>
      <c r="M690" s="1">
        <v>50.86</v>
      </c>
      <c r="N690" s="1">
        <v>50.86</v>
      </c>
      <c r="O690" s="1">
        <v>178</v>
      </c>
      <c r="P690" s="1">
        <v>467</v>
      </c>
      <c r="Q690" s="1">
        <v>2.62</v>
      </c>
      <c r="R690" s="1">
        <v>51.89</v>
      </c>
      <c r="S690" s="1">
        <v>51.89</v>
      </c>
      <c r="T690" s="1">
        <v>171</v>
      </c>
      <c r="U690" s="1">
        <v>402</v>
      </c>
      <c r="V690" s="1">
        <v>2.35</v>
      </c>
      <c r="W690" s="1">
        <v>43.23</v>
      </c>
      <c r="X690" s="1">
        <v>43.23</v>
      </c>
      <c r="Y690" s="1">
        <v>175</v>
      </c>
      <c r="Z690" s="1">
        <v>423</v>
      </c>
      <c r="AA690" s="1">
        <v>2.42</v>
      </c>
      <c r="AB690" s="1">
        <v>45.48</v>
      </c>
      <c r="AC690" s="1">
        <v>45.48</v>
      </c>
      <c r="AD690" s="1">
        <v>82</v>
      </c>
      <c r="AE690" s="1">
        <v>276</v>
      </c>
      <c r="AF690" s="1">
        <v>3.37</v>
      </c>
      <c r="AG690" s="1">
        <v>32.86</v>
      </c>
      <c r="AH690" s="1">
        <v>32.86</v>
      </c>
      <c r="AI690" s="1">
        <v>175</v>
      </c>
      <c r="AJ690" s="1">
        <v>456</v>
      </c>
      <c r="AK690" s="1">
        <v>2.61</v>
      </c>
      <c r="AL690" s="1">
        <v>49.03</v>
      </c>
      <c r="AM690" s="1">
        <v>49.03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T690" s="262">
        <f t="shared" si="61"/>
        <v>978</v>
      </c>
      <c r="AU690" s="262">
        <f t="shared" si="61"/>
        <v>2497</v>
      </c>
      <c r="AV690" s="263">
        <f t="shared" si="62"/>
        <v>249700</v>
      </c>
      <c r="AW690" s="263">
        <f t="shared" si="63"/>
        <v>5490</v>
      </c>
      <c r="AX690" s="268">
        <f t="shared" si="64"/>
        <v>45.482695810564664</v>
      </c>
      <c r="AY690" s="264">
        <f t="shared" si="65"/>
        <v>45.558333333333337</v>
      </c>
    </row>
    <row r="691" spans="1:51">
      <c r="A691" s="1" t="str">
        <f t="shared" si="60"/>
        <v>28016</v>
      </c>
      <c r="B691" s="1" t="s">
        <v>3691</v>
      </c>
      <c r="C691" s="255">
        <v>30</v>
      </c>
      <c r="D691" s="255">
        <v>30</v>
      </c>
      <c r="E691" s="256">
        <v>710</v>
      </c>
      <c r="F691" s="256">
        <v>2386</v>
      </c>
      <c r="G691" s="255">
        <v>3.36</v>
      </c>
      <c r="H691" s="255">
        <v>21.79</v>
      </c>
      <c r="I691" s="255">
        <v>21.79</v>
      </c>
      <c r="J691" s="1">
        <v>132</v>
      </c>
      <c r="K691" s="1">
        <v>469</v>
      </c>
      <c r="L691" s="1">
        <v>3.55</v>
      </c>
      <c r="M691" s="1">
        <v>50.43</v>
      </c>
      <c r="N691" s="1">
        <v>50.43</v>
      </c>
      <c r="O691" s="1">
        <v>121</v>
      </c>
      <c r="P691" s="1">
        <v>373</v>
      </c>
      <c r="Q691" s="1">
        <v>3.08</v>
      </c>
      <c r="R691" s="1">
        <v>41.44</v>
      </c>
      <c r="S691" s="1">
        <v>41.44</v>
      </c>
      <c r="T691" s="1">
        <v>114</v>
      </c>
      <c r="U691" s="1">
        <v>371</v>
      </c>
      <c r="V691" s="1">
        <v>3.25</v>
      </c>
      <c r="W691" s="1">
        <v>39.89</v>
      </c>
      <c r="X691" s="1">
        <v>39.89</v>
      </c>
      <c r="Y691" s="1">
        <v>123</v>
      </c>
      <c r="Z691" s="1">
        <v>395</v>
      </c>
      <c r="AA691" s="1">
        <v>3.21</v>
      </c>
      <c r="AB691" s="1">
        <v>42.47</v>
      </c>
      <c r="AC691" s="1">
        <v>42.47</v>
      </c>
      <c r="AD691" s="1">
        <v>99</v>
      </c>
      <c r="AE691" s="1">
        <v>302</v>
      </c>
      <c r="AF691" s="1">
        <v>3.05</v>
      </c>
      <c r="AG691" s="1">
        <v>35.950000000000003</v>
      </c>
      <c r="AH691" s="1">
        <v>35.950000000000003</v>
      </c>
      <c r="AI691" s="1">
        <v>103</v>
      </c>
      <c r="AJ691" s="1">
        <v>367</v>
      </c>
      <c r="AK691" s="1">
        <v>3.56</v>
      </c>
      <c r="AL691" s="1">
        <v>39.46</v>
      </c>
      <c r="AM691" s="1">
        <v>39.46</v>
      </c>
      <c r="AN691" s="1">
        <v>18</v>
      </c>
      <c r="AO691" s="1">
        <v>109</v>
      </c>
      <c r="AP691" s="1">
        <v>6.06</v>
      </c>
      <c r="AQ691" s="1">
        <v>12.11</v>
      </c>
      <c r="AR691" s="1">
        <v>12.11</v>
      </c>
      <c r="AT691" s="262">
        <f t="shared" si="61"/>
        <v>692</v>
      </c>
      <c r="AU691" s="262">
        <f t="shared" si="61"/>
        <v>2277</v>
      </c>
      <c r="AV691" s="263">
        <f t="shared" si="62"/>
        <v>227700</v>
      </c>
      <c r="AW691" s="263">
        <f t="shared" si="63"/>
        <v>5490</v>
      </c>
      <c r="AX691" s="268">
        <f t="shared" si="64"/>
        <v>41.475409836065573</v>
      </c>
      <c r="AY691" s="264">
        <f t="shared" si="65"/>
        <v>41.606666666666669</v>
      </c>
    </row>
    <row r="692" spans="1:51">
      <c r="A692" s="1" t="str">
        <f t="shared" si="60"/>
        <v>10669</v>
      </c>
      <c r="B692" s="1" t="s">
        <v>3692</v>
      </c>
      <c r="C692" s="255">
        <v>1188</v>
      </c>
      <c r="D692" s="255">
        <v>1188</v>
      </c>
      <c r="E692" s="256">
        <v>28011</v>
      </c>
      <c r="F692" s="256">
        <v>153664</v>
      </c>
      <c r="G692" s="255">
        <v>5.49</v>
      </c>
      <c r="H692" s="255">
        <v>35.44</v>
      </c>
      <c r="I692" s="255">
        <v>35.44</v>
      </c>
      <c r="J692" s="1">
        <v>6776</v>
      </c>
      <c r="K692" s="1">
        <v>36916</v>
      </c>
      <c r="L692" s="1">
        <v>5.45</v>
      </c>
      <c r="M692" s="1">
        <v>100.24</v>
      </c>
      <c r="N692" s="1">
        <v>100.24</v>
      </c>
      <c r="O692" s="1">
        <v>6486</v>
      </c>
      <c r="P692" s="1">
        <v>35591</v>
      </c>
      <c r="Q692" s="1">
        <v>5.49</v>
      </c>
      <c r="R692" s="1">
        <v>99.86</v>
      </c>
      <c r="S692" s="1">
        <v>99.86</v>
      </c>
      <c r="T692" s="1">
        <v>6660</v>
      </c>
      <c r="U692" s="1">
        <v>36851</v>
      </c>
      <c r="V692" s="1">
        <v>5.53</v>
      </c>
      <c r="W692" s="1">
        <v>100.06</v>
      </c>
      <c r="X692" s="1">
        <v>100.06</v>
      </c>
      <c r="Y692" s="1">
        <v>6556</v>
      </c>
      <c r="Z692" s="1">
        <v>35910</v>
      </c>
      <c r="AA692" s="1">
        <v>5.48</v>
      </c>
      <c r="AB692" s="1">
        <v>97.51</v>
      </c>
      <c r="AC692" s="1">
        <v>97.51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1533</v>
      </c>
      <c r="AJ692" s="1">
        <v>8396</v>
      </c>
      <c r="AK692" s="1">
        <v>5.48</v>
      </c>
      <c r="AL692" s="1">
        <v>22.8</v>
      </c>
      <c r="AM692" s="1">
        <v>22.8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T692" s="262">
        <f t="shared" si="61"/>
        <v>28011</v>
      </c>
      <c r="AU692" s="262">
        <f t="shared" si="61"/>
        <v>153664</v>
      </c>
      <c r="AV692" s="263">
        <f t="shared" si="62"/>
        <v>15366400</v>
      </c>
      <c r="AW692" s="263">
        <f t="shared" si="63"/>
        <v>217404</v>
      </c>
      <c r="AX692" s="268">
        <f t="shared" si="64"/>
        <v>70.681312211366858</v>
      </c>
      <c r="AY692" s="264">
        <f t="shared" si="65"/>
        <v>70.078333333333333</v>
      </c>
    </row>
    <row r="693" spans="1:51">
      <c r="A693" s="1" t="str">
        <f t="shared" si="60"/>
        <v>10944</v>
      </c>
      <c r="B693" s="1" t="s">
        <v>3693</v>
      </c>
      <c r="C693" s="255">
        <v>65</v>
      </c>
      <c r="D693" s="255">
        <v>65</v>
      </c>
      <c r="E693" s="256">
        <v>2518</v>
      </c>
      <c r="F693" s="256">
        <v>6502</v>
      </c>
      <c r="G693" s="255">
        <v>2.58</v>
      </c>
      <c r="H693" s="255">
        <v>27.41</v>
      </c>
      <c r="I693" s="255">
        <v>27.41</v>
      </c>
      <c r="J693" s="1">
        <v>429</v>
      </c>
      <c r="K693" s="1">
        <v>1073</v>
      </c>
      <c r="L693" s="1">
        <v>2.5</v>
      </c>
      <c r="M693" s="1">
        <v>53.25</v>
      </c>
      <c r="N693" s="1">
        <v>53.25</v>
      </c>
      <c r="O693" s="1">
        <v>335</v>
      </c>
      <c r="P693" s="1">
        <v>896</v>
      </c>
      <c r="Q693" s="1">
        <v>2.67</v>
      </c>
      <c r="R693" s="1">
        <v>45.95</v>
      </c>
      <c r="S693" s="1">
        <v>45.95</v>
      </c>
      <c r="T693" s="1">
        <v>421</v>
      </c>
      <c r="U693" s="1">
        <v>1065</v>
      </c>
      <c r="V693" s="1">
        <v>2.5299999999999998</v>
      </c>
      <c r="W693" s="1">
        <v>52.85</v>
      </c>
      <c r="X693" s="1">
        <v>52.85</v>
      </c>
      <c r="Y693" s="1">
        <v>489</v>
      </c>
      <c r="Z693" s="1">
        <v>1268</v>
      </c>
      <c r="AA693" s="1">
        <v>2.59</v>
      </c>
      <c r="AB693" s="1">
        <v>62.93</v>
      </c>
      <c r="AC693" s="1">
        <v>62.93</v>
      </c>
      <c r="AD693" s="1">
        <v>397</v>
      </c>
      <c r="AE693" s="1">
        <v>973</v>
      </c>
      <c r="AF693" s="1">
        <v>2.4500000000000002</v>
      </c>
      <c r="AG693" s="1">
        <v>53.46</v>
      </c>
      <c r="AH693" s="1">
        <v>53.46</v>
      </c>
      <c r="AI693" s="1">
        <v>384</v>
      </c>
      <c r="AJ693" s="1">
        <v>1036</v>
      </c>
      <c r="AK693" s="1">
        <v>2.7</v>
      </c>
      <c r="AL693" s="1">
        <v>51.41</v>
      </c>
      <c r="AM693" s="1">
        <v>51.41</v>
      </c>
      <c r="AN693" s="1">
        <v>63</v>
      </c>
      <c r="AO693" s="1">
        <v>191</v>
      </c>
      <c r="AP693" s="1">
        <v>3.03</v>
      </c>
      <c r="AQ693" s="1">
        <v>9.7899999999999991</v>
      </c>
      <c r="AR693" s="1">
        <v>9.7899999999999991</v>
      </c>
      <c r="AT693" s="262">
        <f t="shared" si="61"/>
        <v>2455</v>
      </c>
      <c r="AU693" s="262">
        <f t="shared" si="61"/>
        <v>6311</v>
      </c>
      <c r="AV693" s="263">
        <f t="shared" si="62"/>
        <v>631100</v>
      </c>
      <c r="AW693" s="263">
        <f t="shared" si="63"/>
        <v>11895</v>
      </c>
      <c r="AX693" s="268">
        <f t="shared" si="64"/>
        <v>53.055905842791091</v>
      </c>
      <c r="AY693" s="264">
        <f t="shared" si="65"/>
        <v>53.308333333333337</v>
      </c>
    </row>
    <row r="694" spans="1:51">
      <c r="A694" s="1" t="str">
        <f t="shared" si="60"/>
        <v>10945</v>
      </c>
      <c r="B694" s="1" t="s">
        <v>3694</v>
      </c>
      <c r="C694" s="255">
        <v>30</v>
      </c>
      <c r="D694" s="255">
        <v>30</v>
      </c>
      <c r="E694" s="256">
        <v>2452</v>
      </c>
      <c r="F694" s="256">
        <v>6633</v>
      </c>
      <c r="G694" s="255">
        <v>2.71</v>
      </c>
      <c r="H694" s="255">
        <v>60.58</v>
      </c>
      <c r="I694" s="255">
        <v>60.58</v>
      </c>
      <c r="J694" s="1">
        <v>481</v>
      </c>
      <c r="K694" s="1">
        <v>1437</v>
      </c>
      <c r="L694" s="1">
        <v>2.99</v>
      </c>
      <c r="M694" s="1">
        <v>154.52000000000001</v>
      </c>
      <c r="N694" s="1">
        <v>154.52000000000001</v>
      </c>
      <c r="O694" s="1">
        <v>416</v>
      </c>
      <c r="P694" s="1">
        <v>1094</v>
      </c>
      <c r="Q694" s="1">
        <v>2.63</v>
      </c>
      <c r="R694" s="1">
        <v>121.56</v>
      </c>
      <c r="S694" s="1">
        <v>121.56</v>
      </c>
      <c r="T694" s="1">
        <v>438</v>
      </c>
      <c r="U694" s="1">
        <v>1252</v>
      </c>
      <c r="V694" s="1">
        <v>2.86</v>
      </c>
      <c r="W694" s="1">
        <v>134.62</v>
      </c>
      <c r="X694" s="1">
        <v>134.62</v>
      </c>
      <c r="Y694" s="1">
        <v>400</v>
      </c>
      <c r="Z694" s="1">
        <v>930</v>
      </c>
      <c r="AA694" s="1">
        <v>2.33</v>
      </c>
      <c r="AB694" s="1">
        <v>100</v>
      </c>
      <c r="AC694" s="1">
        <v>100</v>
      </c>
      <c r="AD694" s="1">
        <v>289</v>
      </c>
      <c r="AE694" s="1">
        <v>727</v>
      </c>
      <c r="AF694" s="1">
        <v>2.52</v>
      </c>
      <c r="AG694" s="1">
        <v>86.55</v>
      </c>
      <c r="AH694" s="1">
        <v>86.55</v>
      </c>
      <c r="AI694" s="1">
        <v>382</v>
      </c>
      <c r="AJ694" s="1">
        <v>1070</v>
      </c>
      <c r="AK694" s="1">
        <v>2.8</v>
      </c>
      <c r="AL694" s="1">
        <v>115.05</v>
      </c>
      <c r="AM694" s="1">
        <v>115.05</v>
      </c>
      <c r="AN694" s="1">
        <v>46</v>
      </c>
      <c r="AO694" s="1">
        <v>123</v>
      </c>
      <c r="AP694" s="1">
        <v>2.67</v>
      </c>
      <c r="AQ694" s="1">
        <v>13.67</v>
      </c>
      <c r="AR694" s="1">
        <v>13.67</v>
      </c>
      <c r="AT694" s="262">
        <f t="shared" si="61"/>
        <v>2406</v>
      </c>
      <c r="AU694" s="262">
        <f t="shared" si="61"/>
        <v>6510</v>
      </c>
      <c r="AV694" s="263">
        <f t="shared" si="62"/>
        <v>651000</v>
      </c>
      <c r="AW694" s="263">
        <f t="shared" si="63"/>
        <v>5490</v>
      </c>
      <c r="AX694" s="268">
        <f t="shared" si="64"/>
        <v>118.5792349726776</v>
      </c>
      <c r="AY694" s="264">
        <f t="shared" si="65"/>
        <v>118.71666666666665</v>
      </c>
    </row>
    <row r="695" spans="1:51">
      <c r="A695" s="1" t="str">
        <f t="shared" si="60"/>
        <v>10946</v>
      </c>
      <c r="B695" s="1" t="s">
        <v>3695</v>
      </c>
      <c r="C695" s="255">
        <v>72</v>
      </c>
      <c r="D695" s="255">
        <v>72</v>
      </c>
      <c r="E695" s="256">
        <v>4850</v>
      </c>
      <c r="F695" s="256">
        <v>15438</v>
      </c>
      <c r="G695" s="255">
        <v>3.18</v>
      </c>
      <c r="H695" s="255">
        <v>58.74</v>
      </c>
      <c r="I695" s="255">
        <v>58.74</v>
      </c>
      <c r="J695" s="1">
        <v>872</v>
      </c>
      <c r="K695" s="1">
        <v>3214</v>
      </c>
      <c r="L695" s="1">
        <v>3.69</v>
      </c>
      <c r="M695" s="1">
        <v>144</v>
      </c>
      <c r="N695" s="1">
        <v>144</v>
      </c>
      <c r="O695" s="1">
        <v>850</v>
      </c>
      <c r="P695" s="1">
        <v>2441</v>
      </c>
      <c r="Q695" s="1">
        <v>2.87</v>
      </c>
      <c r="R695" s="1">
        <v>113.01</v>
      </c>
      <c r="S695" s="1">
        <v>113.01</v>
      </c>
      <c r="T695" s="1">
        <v>857</v>
      </c>
      <c r="U695" s="1">
        <v>2680</v>
      </c>
      <c r="V695" s="1">
        <v>3.13</v>
      </c>
      <c r="W695" s="1">
        <v>120.07</v>
      </c>
      <c r="X695" s="1">
        <v>120.07</v>
      </c>
      <c r="Y695" s="1">
        <v>1017</v>
      </c>
      <c r="Z695" s="1">
        <v>3138</v>
      </c>
      <c r="AA695" s="1">
        <v>3.09</v>
      </c>
      <c r="AB695" s="1">
        <v>140.59</v>
      </c>
      <c r="AC695" s="1">
        <v>140.59</v>
      </c>
      <c r="AD695" s="1">
        <v>975</v>
      </c>
      <c r="AE695" s="1">
        <v>2919</v>
      </c>
      <c r="AF695" s="1">
        <v>2.99</v>
      </c>
      <c r="AG695" s="1">
        <v>144.79</v>
      </c>
      <c r="AH695" s="1">
        <v>144.79</v>
      </c>
      <c r="AI695" s="1">
        <v>84</v>
      </c>
      <c r="AJ695" s="1">
        <v>385</v>
      </c>
      <c r="AK695" s="1">
        <v>4.58</v>
      </c>
      <c r="AL695" s="1">
        <v>17.25</v>
      </c>
      <c r="AM695" s="1">
        <v>17.25</v>
      </c>
      <c r="AN695" s="1">
        <v>195</v>
      </c>
      <c r="AO695" s="1">
        <v>661</v>
      </c>
      <c r="AP695" s="1">
        <v>3.39</v>
      </c>
      <c r="AQ695" s="1">
        <v>30.6</v>
      </c>
      <c r="AR695" s="1">
        <v>30.6</v>
      </c>
      <c r="AT695" s="262">
        <f t="shared" si="61"/>
        <v>4655</v>
      </c>
      <c r="AU695" s="262">
        <f t="shared" si="61"/>
        <v>14777</v>
      </c>
      <c r="AV695" s="263">
        <f t="shared" si="62"/>
        <v>1477700</v>
      </c>
      <c r="AW695" s="263">
        <f t="shared" si="63"/>
        <v>13176</v>
      </c>
      <c r="AX695" s="268">
        <f t="shared" si="64"/>
        <v>112.15088038858531</v>
      </c>
      <c r="AY695" s="264">
        <f t="shared" si="65"/>
        <v>113.28499999999998</v>
      </c>
    </row>
    <row r="696" spans="1:51">
      <c r="A696" s="1" t="str">
        <f t="shared" si="60"/>
        <v>10947</v>
      </c>
      <c r="B696" s="1" t="s">
        <v>3696</v>
      </c>
      <c r="C696" s="255">
        <v>75</v>
      </c>
      <c r="D696" s="255">
        <v>75</v>
      </c>
      <c r="E696" s="256">
        <v>2221</v>
      </c>
      <c r="F696" s="256">
        <v>6448</v>
      </c>
      <c r="G696" s="255">
        <v>2.9</v>
      </c>
      <c r="H696" s="255">
        <v>23.55</v>
      </c>
      <c r="I696" s="255">
        <v>23.55</v>
      </c>
      <c r="J696" s="1">
        <v>389</v>
      </c>
      <c r="K696" s="1">
        <v>1068</v>
      </c>
      <c r="L696" s="1">
        <v>2.75</v>
      </c>
      <c r="M696" s="1">
        <v>45.94</v>
      </c>
      <c r="N696" s="1">
        <v>45.94</v>
      </c>
      <c r="O696" s="1">
        <v>334</v>
      </c>
      <c r="P696" s="1">
        <v>906</v>
      </c>
      <c r="Q696" s="1">
        <v>2.71</v>
      </c>
      <c r="R696" s="1">
        <v>40.270000000000003</v>
      </c>
      <c r="S696" s="1">
        <v>40.270000000000003</v>
      </c>
      <c r="T696" s="1">
        <v>349</v>
      </c>
      <c r="U696" s="1">
        <v>1052</v>
      </c>
      <c r="V696" s="1">
        <v>3.01</v>
      </c>
      <c r="W696" s="1">
        <v>45.25</v>
      </c>
      <c r="X696" s="1">
        <v>45.25</v>
      </c>
      <c r="Y696" s="1">
        <v>426</v>
      </c>
      <c r="Z696" s="1">
        <v>1218</v>
      </c>
      <c r="AA696" s="1">
        <v>2.86</v>
      </c>
      <c r="AB696" s="1">
        <v>52.39</v>
      </c>
      <c r="AC696" s="1">
        <v>52.39</v>
      </c>
      <c r="AD696" s="1">
        <v>364</v>
      </c>
      <c r="AE696" s="1">
        <v>1090</v>
      </c>
      <c r="AF696" s="1">
        <v>2.99</v>
      </c>
      <c r="AG696" s="1">
        <v>51.9</v>
      </c>
      <c r="AH696" s="1">
        <v>51.9</v>
      </c>
      <c r="AI696" s="1">
        <v>318</v>
      </c>
      <c r="AJ696" s="1">
        <v>1010</v>
      </c>
      <c r="AK696" s="1">
        <v>3.18</v>
      </c>
      <c r="AL696" s="1">
        <v>43.44</v>
      </c>
      <c r="AM696" s="1">
        <v>43.44</v>
      </c>
      <c r="AN696" s="1">
        <v>41</v>
      </c>
      <c r="AO696" s="1">
        <v>104</v>
      </c>
      <c r="AP696" s="1">
        <v>2.54</v>
      </c>
      <c r="AQ696" s="1">
        <v>4.62</v>
      </c>
      <c r="AR696" s="1">
        <v>4.62</v>
      </c>
      <c r="AT696" s="262">
        <f t="shared" si="61"/>
        <v>2180</v>
      </c>
      <c r="AU696" s="262">
        <f t="shared" si="61"/>
        <v>6344</v>
      </c>
      <c r="AV696" s="263">
        <f t="shared" si="62"/>
        <v>634400</v>
      </c>
      <c r="AW696" s="263">
        <f t="shared" si="63"/>
        <v>13725</v>
      </c>
      <c r="AX696" s="268">
        <f t="shared" si="64"/>
        <v>46.222222222222221</v>
      </c>
      <c r="AY696" s="264">
        <f t="shared" si="65"/>
        <v>46.531666666666673</v>
      </c>
    </row>
    <row r="697" spans="1:51">
      <c r="A697" s="1" t="str">
        <f t="shared" si="60"/>
        <v>10948</v>
      </c>
      <c r="B697" s="1" t="s">
        <v>3697</v>
      </c>
      <c r="C697" s="255">
        <v>46</v>
      </c>
      <c r="D697" s="255">
        <v>46</v>
      </c>
      <c r="E697" s="256">
        <v>1907</v>
      </c>
      <c r="F697" s="256">
        <v>5749</v>
      </c>
      <c r="G697" s="255">
        <v>3.01</v>
      </c>
      <c r="H697" s="255">
        <v>34.24</v>
      </c>
      <c r="I697" s="255">
        <v>34.24</v>
      </c>
      <c r="J697" s="1">
        <v>277</v>
      </c>
      <c r="K697" s="1">
        <v>836</v>
      </c>
      <c r="L697" s="1">
        <v>3.02</v>
      </c>
      <c r="M697" s="1">
        <v>58.63</v>
      </c>
      <c r="N697" s="1">
        <v>58.63</v>
      </c>
      <c r="O697" s="1">
        <v>237</v>
      </c>
      <c r="P697" s="1">
        <v>722</v>
      </c>
      <c r="Q697" s="1">
        <v>3.05</v>
      </c>
      <c r="R697" s="1">
        <v>52.32</v>
      </c>
      <c r="S697" s="1">
        <v>52.32</v>
      </c>
      <c r="T697" s="1">
        <v>287</v>
      </c>
      <c r="U697" s="1">
        <v>890</v>
      </c>
      <c r="V697" s="1">
        <v>3.1</v>
      </c>
      <c r="W697" s="1">
        <v>62.41</v>
      </c>
      <c r="X697" s="1">
        <v>62.41</v>
      </c>
      <c r="Y697" s="1">
        <v>345</v>
      </c>
      <c r="Z697" s="1">
        <v>1123</v>
      </c>
      <c r="AA697" s="1">
        <v>3.26</v>
      </c>
      <c r="AB697" s="1">
        <v>78.75</v>
      </c>
      <c r="AC697" s="1">
        <v>78.75</v>
      </c>
      <c r="AD697" s="1">
        <v>410</v>
      </c>
      <c r="AE697" s="1">
        <v>1207</v>
      </c>
      <c r="AF697" s="1">
        <v>2.94</v>
      </c>
      <c r="AG697" s="1">
        <v>93.71</v>
      </c>
      <c r="AH697" s="1">
        <v>93.71</v>
      </c>
      <c r="AI697" s="1">
        <v>351</v>
      </c>
      <c r="AJ697" s="1">
        <v>971</v>
      </c>
      <c r="AK697" s="1">
        <v>2.77</v>
      </c>
      <c r="AL697" s="1">
        <v>68.09</v>
      </c>
      <c r="AM697" s="1">
        <v>68.09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T697" s="262">
        <f t="shared" si="61"/>
        <v>1907</v>
      </c>
      <c r="AU697" s="262">
        <f t="shared" si="61"/>
        <v>5749</v>
      </c>
      <c r="AV697" s="263">
        <f t="shared" si="62"/>
        <v>574900</v>
      </c>
      <c r="AW697" s="263">
        <f t="shared" si="63"/>
        <v>8418</v>
      </c>
      <c r="AX697" s="268">
        <f t="shared" si="64"/>
        <v>68.294131622713238</v>
      </c>
      <c r="AY697" s="264">
        <f t="shared" si="65"/>
        <v>68.984999999999999</v>
      </c>
    </row>
    <row r="698" spans="1:51">
      <c r="A698" s="1" t="str">
        <f t="shared" si="60"/>
        <v>10949</v>
      </c>
      <c r="B698" s="1" t="s">
        <v>3698</v>
      </c>
      <c r="C698" s="255">
        <v>66</v>
      </c>
      <c r="D698" s="255">
        <v>66</v>
      </c>
      <c r="E698" s="256">
        <v>3248</v>
      </c>
      <c r="F698" s="256">
        <v>10852</v>
      </c>
      <c r="G698" s="255">
        <v>3.34</v>
      </c>
      <c r="H698" s="255">
        <v>45.05</v>
      </c>
      <c r="I698" s="255">
        <v>45.05</v>
      </c>
      <c r="J698" s="1">
        <v>589</v>
      </c>
      <c r="K698" s="1">
        <v>1763</v>
      </c>
      <c r="L698" s="1">
        <v>2.99</v>
      </c>
      <c r="M698" s="1">
        <v>86.17</v>
      </c>
      <c r="N698" s="1">
        <v>86.17</v>
      </c>
      <c r="O698" s="1">
        <v>455</v>
      </c>
      <c r="P698" s="1">
        <v>1547</v>
      </c>
      <c r="Q698" s="1">
        <v>3.4</v>
      </c>
      <c r="R698" s="1">
        <v>78.13</v>
      </c>
      <c r="S698" s="1">
        <v>78.13</v>
      </c>
      <c r="T698" s="1">
        <v>494</v>
      </c>
      <c r="U698" s="1">
        <v>1920</v>
      </c>
      <c r="V698" s="1">
        <v>3.89</v>
      </c>
      <c r="W698" s="1">
        <v>93.84</v>
      </c>
      <c r="X698" s="1">
        <v>93.84</v>
      </c>
      <c r="Y698" s="1">
        <v>657</v>
      </c>
      <c r="Z698" s="1">
        <v>2470</v>
      </c>
      <c r="AA698" s="1">
        <v>3.76</v>
      </c>
      <c r="AB698" s="1">
        <v>120.72</v>
      </c>
      <c r="AC698" s="1">
        <v>120.72</v>
      </c>
      <c r="AD698" s="1">
        <v>498</v>
      </c>
      <c r="AE698" s="1">
        <v>1562</v>
      </c>
      <c r="AF698" s="1">
        <v>3.14</v>
      </c>
      <c r="AG698" s="1">
        <v>84.52</v>
      </c>
      <c r="AH698" s="1">
        <v>84.52</v>
      </c>
      <c r="AI698" s="1">
        <v>487</v>
      </c>
      <c r="AJ698" s="1">
        <v>1422</v>
      </c>
      <c r="AK698" s="1">
        <v>2.92</v>
      </c>
      <c r="AL698" s="1">
        <v>69.5</v>
      </c>
      <c r="AM698" s="1">
        <v>69.5</v>
      </c>
      <c r="AN698" s="1">
        <v>68</v>
      </c>
      <c r="AO698" s="1">
        <v>168</v>
      </c>
      <c r="AP698" s="1">
        <v>2.4700000000000002</v>
      </c>
      <c r="AQ698" s="1">
        <v>8.48</v>
      </c>
      <c r="AR698" s="1">
        <v>8.48</v>
      </c>
      <c r="AT698" s="262">
        <f t="shared" si="61"/>
        <v>3180</v>
      </c>
      <c r="AU698" s="262">
        <f t="shared" si="61"/>
        <v>10684</v>
      </c>
      <c r="AV698" s="263">
        <f t="shared" si="62"/>
        <v>1068400</v>
      </c>
      <c r="AW698" s="263">
        <f t="shared" si="63"/>
        <v>12078</v>
      </c>
      <c r="AX698" s="268">
        <f t="shared" si="64"/>
        <v>88.458354032124518</v>
      </c>
      <c r="AY698" s="264">
        <f t="shared" si="65"/>
        <v>88.813333333333333</v>
      </c>
    </row>
    <row r="699" spans="1:51">
      <c r="A699" s="1" t="str">
        <f t="shared" si="60"/>
        <v>10950</v>
      </c>
      <c r="B699" s="1" t="s">
        <v>3699</v>
      </c>
      <c r="C699" s="255">
        <v>72</v>
      </c>
      <c r="D699" s="255">
        <v>72</v>
      </c>
      <c r="E699" s="256">
        <v>2607</v>
      </c>
      <c r="F699" s="256">
        <v>8058</v>
      </c>
      <c r="G699" s="255">
        <v>3.09</v>
      </c>
      <c r="H699" s="255">
        <v>30.66</v>
      </c>
      <c r="I699" s="255">
        <v>30.66</v>
      </c>
      <c r="J699" s="1">
        <v>378</v>
      </c>
      <c r="K699" s="1">
        <v>1041</v>
      </c>
      <c r="L699" s="1">
        <v>2.75</v>
      </c>
      <c r="M699" s="1">
        <v>46.64</v>
      </c>
      <c r="N699" s="1">
        <v>46.64</v>
      </c>
      <c r="O699" s="1">
        <v>479</v>
      </c>
      <c r="P699" s="1">
        <v>1520</v>
      </c>
      <c r="Q699" s="1">
        <v>3.17</v>
      </c>
      <c r="R699" s="1">
        <v>70.37</v>
      </c>
      <c r="S699" s="1">
        <v>70.37</v>
      </c>
      <c r="T699" s="1">
        <v>528</v>
      </c>
      <c r="U699" s="1">
        <v>1635</v>
      </c>
      <c r="V699" s="1">
        <v>3.1</v>
      </c>
      <c r="W699" s="1">
        <v>73.25</v>
      </c>
      <c r="X699" s="1">
        <v>73.25</v>
      </c>
      <c r="Y699" s="1">
        <v>431</v>
      </c>
      <c r="Z699" s="1">
        <v>1352</v>
      </c>
      <c r="AA699" s="1">
        <v>3.14</v>
      </c>
      <c r="AB699" s="1">
        <v>60.57</v>
      </c>
      <c r="AC699" s="1">
        <v>60.57</v>
      </c>
      <c r="AD699" s="1">
        <v>445</v>
      </c>
      <c r="AE699" s="1">
        <v>1451</v>
      </c>
      <c r="AF699" s="1">
        <v>3.26</v>
      </c>
      <c r="AG699" s="1">
        <v>71.97</v>
      </c>
      <c r="AH699" s="1">
        <v>71.97</v>
      </c>
      <c r="AI699" s="1">
        <v>346</v>
      </c>
      <c r="AJ699" s="1">
        <v>1059</v>
      </c>
      <c r="AK699" s="1">
        <v>3.06</v>
      </c>
      <c r="AL699" s="1">
        <v>47.45</v>
      </c>
      <c r="AM699" s="1">
        <v>47.45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T699" s="262">
        <f t="shared" si="61"/>
        <v>2607</v>
      </c>
      <c r="AU699" s="262">
        <f t="shared" si="61"/>
        <v>8058</v>
      </c>
      <c r="AV699" s="263">
        <f t="shared" si="62"/>
        <v>805800</v>
      </c>
      <c r="AW699" s="263">
        <f t="shared" si="63"/>
        <v>13176</v>
      </c>
      <c r="AX699" s="268">
        <f t="shared" si="64"/>
        <v>61.156648451730419</v>
      </c>
      <c r="AY699" s="264">
        <f t="shared" si="65"/>
        <v>61.708333333333321</v>
      </c>
    </row>
    <row r="700" spans="1:51">
      <c r="A700" s="1" t="str">
        <f t="shared" si="60"/>
        <v>10951</v>
      </c>
      <c r="B700" s="1" t="s">
        <v>3700</v>
      </c>
      <c r="C700" s="255">
        <v>144</v>
      </c>
      <c r="D700" s="255">
        <v>144</v>
      </c>
      <c r="E700" s="256">
        <v>6595</v>
      </c>
      <c r="F700" s="256">
        <v>20091</v>
      </c>
      <c r="G700" s="255">
        <v>3.05</v>
      </c>
      <c r="H700" s="255">
        <v>38.22</v>
      </c>
      <c r="I700" s="255">
        <v>38.22</v>
      </c>
      <c r="J700" s="1">
        <v>1333</v>
      </c>
      <c r="K700" s="1">
        <v>4191</v>
      </c>
      <c r="L700" s="1">
        <v>3.14</v>
      </c>
      <c r="M700" s="1">
        <v>93.88</v>
      </c>
      <c r="N700" s="1">
        <v>93.88</v>
      </c>
      <c r="O700" s="1">
        <v>1104</v>
      </c>
      <c r="P700" s="1">
        <v>3415</v>
      </c>
      <c r="Q700" s="1">
        <v>3.09</v>
      </c>
      <c r="R700" s="1">
        <v>79.05</v>
      </c>
      <c r="S700" s="1">
        <v>79.05</v>
      </c>
      <c r="T700" s="1">
        <v>1149</v>
      </c>
      <c r="U700" s="1">
        <v>3699</v>
      </c>
      <c r="V700" s="1">
        <v>3.22</v>
      </c>
      <c r="W700" s="1">
        <v>82.86</v>
      </c>
      <c r="X700" s="1">
        <v>82.86</v>
      </c>
      <c r="Y700" s="1">
        <v>1263</v>
      </c>
      <c r="Z700" s="1">
        <v>3723</v>
      </c>
      <c r="AA700" s="1">
        <v>2.95</v>
      </c>
      <c r="AB700" s="1">
        <v>83.4</v>
      </c>
      <c r="AC700" s="1">
        <v>83.4</v>
      </c>
      <c r="AD700" s="1">
        <v>1333</v>
      </c>
      <c r="AE700" s="1">
        <v>3875</v>
      </c>
      <c r="AF700" s="1">
        <v>2.91</v>
      </c>
      <c r="AG700" s="1">
        <v>96.11</v>
      </c>
      <c r="AH700" s="1">
        <v>96.11</v>
      </c>
      <c r="AI700" s="1">
        <v>413</v>
      </c>
      <c r="AJ700" s="1">
        <v>1188</v>
      </c>
      <c r="AK700" s="1">
        <v>2.88</v>
      </c>
      <c r="AL700" s="1">
        <v>26.61</v>
      </c>
      <c r="AM700" s="1">
        <v>26.61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T700" s="262">
        <f t="shared" si="61"/>
        <v>6595</v>
      </c>
      <c r="AU700" s="262">
        <f t="shared" si="61"/>
        <v>20091</v>
      </c>
      <c r="AV700" s="263">
        <f t="shared" si="62"/>
        <v>2009100</v>
      </c>
      <c r="AW700" s="263">
        <f t="shared" si="63"/>
        <v>26352</v>
      </c>
      <c r="AX700" s="268">
        <f t="shared" si="64"/>
        <v>76.240892531876142</v>
      </c>
      <c r="AY700" s="264">
        <f t="shared" si="65"/>
        <v>76.985000000000014</v>
      </c>
    </row>
    <row r="701" spans="1:51">
      <c r="A701" s="1" t="str">
        <f t="shared" si="60"/>
        <v>10952</v>
      </c>
      <c r="B701" s="1" t="s">
        <v>3701</v>
      </c>
      <c r="C701" s="255">
        <v>40</v>
      </c>
      <c r="D701" s="255">
        <v>40</v>
      </c>
      <c r="E701" s="256">
        <v>2294</v>
      </c>
      <c r="F701" s="256">
        <v>10246</v>
      </c>
      <c r="G701" s="255">
        <v>4.47</v>
      </c>
      <c r="H701" s="255">
        <v>70.180000000000007</v>
      </c>
      <c r="I701" s="255">
        <v>70.180000000000007</v>
      </c>
      <c r="J701" s="1">
        <v>399</v>
      </c>
      <c r="K701" s="1">
        <v>1468</v>
      </c>
      <c r="L701" s="1">
        <v>3.68</v>
      </c>
      <c r="M701" s="1">
        <v>118.39</v>
      </c>
      <c r="N701" s="1">
        <v>118.39</v>
      </c>
      <c r="O701" s="1">
        <v>346</v>
      </c>
      <c r="P701" s="1">
        <v>1443</v>
      </c>
      <c r="Q701" s="1">
        <v>4.17</v>
      </c>
      <c r="R701" s="1">
        <v>120.25</v>
      </c>
      <c r="S701" s="1">
        <v>120.25</v>
      </c>
      <c r="T701" s="1">
        <v>420</v>
      </c>
      <c r="U701" s="1">
        <v>1721</v>
      </c>
      <c r="V701" s="1">
        <v>4.0999999999999996</v>
      </c>
      <c r="W701" s="1">
        <v>138.79</v>
      </c>
      <c r="X701" s="1">
        <v>138.79</v>
      </c>
      <c r="Y701" s="1">
        <v>376</v>
      </c>
      <c r="Z701" s="1">
        <v>1666</v>
      </c>
      <c r="AA701" s="1">
        <v>4.43</v>
      </c>
      <c r="AB701" s="1">
        <v>134.35</v>
      </c>
      <c r="AC701" s="1">
        <v>134.35</v>
      </c>
      <c r="AD701" s="1">
        <v>371</v>
      </c>
      <c r="AE701" s="1">
        <v>1957</v>
      </c>
      <c r="AF701" s="1">
        <v>5.27</v>
      </c>
      <c r="AG701" s="1">
        <v>174.73</v>
      </c>
      <c r="AH701" s="1">
        <v>174.73</v>
      </c>
      <c r="AI701" s="1">
        <v>337</v>
      </c>
      <c r="AJ701" s="1">
        <v>1808</v>
      </c>
      <c r="AK701" s="1">
        <v>5.36</v>
      </c>
      <c r="AL701" s="1">
        <v>145.81</v>
      </c>
      <c r="AM701" s="1">
        <v>145.81</v>
      </c>
      <c r="AN701" s="1">
        <v>45</v>
      </c>
      <c r="AO701" s="1">
        <v>183</v>
      </c>
      <c r="AP701" s="1">
        <v>4.07</v>
      </c>
      <c r="AQ701" s="1">
        <v>15.25</v>
      </c>
      <c r="AR701" s="1">
        <v>15.25</v>
      </c>
      <c r="AT701" s="262">
        <f t="shared" si="61"/>
        <v>2249</v>
      </c>
      <c r="AU701" s="262">
        <f t="shared" si="61"/>
        <v>10063</v>
      </c>
      <c r="AV701" s="263">
        <f t="shared" si="62"/>
        <v>1006300</v>
      </c>
      <c r="AW701" s="263">
        <f t="shared" si="63"/>
        <v>7320</v>
      </c>
      <c r="AX701" s="268">
        <f t="shared" si="64"/>
        <v>137.47267759562843</v>
      </c>
      <c r="AY701" s="264">
        <f t="shared" si="65"/>
        <v>138.72</v>
      </c>
    </row>
    <row r="702" spans="1:51">
      <c r="A702" s="1" t="str">
        <f t="shared" si="60"/>
        <v>10953</v>
      </c>
      <c r="B702" s="1" t="s">
        <v>3702</v>
      </c>
      <c r="C702" s="255">
        <v>64</v>
      </c>
      <c r="D702" s="255">
        <v>64</v>
      </c>
      <c r="E702" s="256">
        <v>4126</v>
      </c>
      <c r="F702" s="256">
        <v>10929</v>
      </c>
      <c r="G702" s="255">
        <v>2.65</v>
      </c>
      <c r="H702" s="255">
        <v>46.79</v>
      </c>
      <c r="I702" s="255">
        <v>46.79</v>
      </c>
      <c r="J702" s="1">
        <v>733</v>
      </c>
      <c r="K702" s="1">
        <v>1930</v>
      </c>
      <c r="L702" s="1">
        <v>2.63</v>
      </c>
      <c r="M702" s="1">
        <v>97.28</v>
      </c>
      <c r="N702" s="1">
        <v>97.28</v>
      </c>
      <c r="O702" s="1">
        <v>687</v>
      </c>
      <c r="P702" s="1">
        <v>1693</v>
      </c>
      <c r="Q702" s="1">
        <v>2.46</v>
      </c>
      <c r="R702" s="1">
        <v>88.18</v>
      </c>
      <c r="S702" s="1">
        <v>88.18</v>
      </c>
      <c r="T702" s="1">
        <v>691</v>
      </c>
      <c r="U702" s="1">
        <v>1783</v>
      </c>
      <c r="V702" s="1">
        <v>2.58</v>
      </c>
      <c r="W702" s="1">
        <v>89.87</v>
      </c>
      <c r="X702" s="1">
        <v>89.87</v>
      </c>
      <c r="Y702" s="1">
        <v>541</v>
      </c>
      <c r="Z702" s="1">
        <v>1417</v>
      </c>
      <c r="AA702" s="1">
        <v>2.62</v>
      </c>
      <c r="AB702" s="1">
        <v>71.42</v>
      </c>
      <c r="AC702" s="1">
        <v>71.42</v>
      </c>
      <c r="AD702" s="1">
        <v>740</v>
      </c>
      <c r="AE702" s="1">
        <v>1911</v>
      </c>
      <c r="AF702" s="1">
        <v>2.58</v>
      </c>
      <c r="AG702" s="1">
        <v>106.64</v>
      </c>
      <c r="AH702" s="1">
        <v>106.64</v>
      </c>
      <c r="AI702" s="1">
        <v>655</v>
      </c>
      <c r="AJ702" s="1">
        <v>1949</v>
      </c>
      <c r="AK702" s="1">
        <v>2.98</v>
      </c>
      <c r="AL702" s="1">
        <v>98.24</v>
      </c>
      <c r="AM702" s="1">
        <v>98.24</v>
      </c>
      <c r="AN702" s="1">
        <v>79</v>
      </c>
      <c r="AO702" s="1">
        <v>246</v>
      </c>
      <c r="AP702" s="1">
        <v>3.11</v>
      </c>
      <c r="AQ702" s="1">
        <v>12.81</v>
      </c>
      <c r="AR702" s="1">
        <v>12.81</v>
      </c>
      <c r="AT702" s="262">
        <f t="shared" si="61"/>
        <v>4047</v>
      </c>
      <c r="AU702" s="262">
        <f t="shared" si="61"/>
        <v>10683</v>
      </c>
      <c r="AV702" s="263">
        <f t="shared" si="62"/>
        <v>1068300</v>
      </c>
      <c r="AW702" s="263">
        <f t="shared" si="63"/>
        <v>11712</v>
      </c>
      <c r="AX702" s="268">
        <f t="shared" si="64"/>
        <v>91.214139344262293</v>
      </c>
      <c r="AY702" s="264">
        <f t="shared" si="65"/>
        <v>91.938333333333333</v>
      </c>
    </row>
    <row r="703" spans="1:51">
      <c r="A703" s="1" t="str">
        <f t="shared" si="60"/>
        <v>10954</v>
      </c>
      <c r="B703" s="1" t="s">
        <v>3703</v>
      </c>
      <c r="C703" s="255">
        <v>298</v>
      </c>
      <c r="D703" s="255">
        <v>298</v>
      </c>
      <c r="E703" s="256">
        <v>12331</v>
      </c>
      <c r="F703" s="256">
        <v>44047</v>
      </c>
      <c r="G703" s="255">
        <v>3.57</v>
      </c>
      <c r="H703" s="255">
        <v>40.5</v>
      </c>
      <c r="I703" s="255">
        <v>40.5</v>
      </c>
      <c r="J703" s="1">
        <v>2287</v>
      </c>
      <c r="K703" s="1">
        <v>8030</v>
      </c>
      <c r="L703" s="1">
        <v>3.51</v>
      </c>
      <c r="M703" s="1">
        <v>86.92</v>
      </c>
      <c r="N703" s="1">
        <v>86.92</v>
      </c>
      <c r="O703" s="1">
        <v>1986</v>
      </c>
      <c r="P703" s="1">
        <v>6844</v>
      </c>
      <c r="Q703" s="1">
        <v>3.45</v>
      </c>
      <c r="R703" s="1">
        <v>76.55</v>
      </c>
      <c r="S703" s="1">
        <v>76.55</v>
      </c>
      <c r="T703" s="1">
        <v>1836</v>
      </c>
      <c r="U703" s="1">
        <v>6617</v>
      </c>
      <c r="V703" s="1">
        <v>3.6</v>
      </c>
      <c r="W703" s="1">
        <v>71.63</v>
      </c>
      <c r="X703" s="1">
        <v>71.63</v>
      </c>
      <c r="Y703" s="1">
        <v>1987</v>
      </c>
      <c r="Z703" s="1">
        <v>7117</v>
      </c>
      <c r="AA703" s="1">
        <v>3.58</v>
      </c>
      <c r="AB703" s="1">
        <v>77.040000000000006</v>
      </c>
      <c r="AC703" s="1">
        <v>77.040000000000006</v>
      </c>
      <c r="AD703" s="1">
        <v>1973</v>
      </c>
      <c r="AE703" s="1">
        <v>7151</v>
      </c>
      <c r="AF703" s="1">
        <v>3.62</v>
      </c>
      <c r="AG703" s="1">
        <v>85.7</v>
      </c>
      <c r="AH703" s="1">
        <v>85.7</v>
      </c>
      <c r="AI703" s="1">
        <v>1884</v>
      </c>
      <c r="AJ703" s="1">
        <v>6715</v>
      </c>
      <c r="AK703" s="1">
        <v>3.56</v>
      </c>
      <c r="AL703" s="1">
        <v>72.69</v>
      </c>
      <c r="AM703" s="1">
        <v>72.69</v>
      </c>
      <c r="AN703" s="1">
        <v>378</v>
      </c>
      <c r="AO703" s="1">
        <v>1573</v>
      </c>
      <c r="AP703" s="1">
        <v>4.16</v>
      </c>
      <c r="AQ703" s="1">
        <v>17.600000000000001</v>
      </c>
      <c r="AR703" s="1">
        <v>17.600000000000001</v>
      </c>
      <c r="AT703" s="262">
        <f t="shared" si="61"/>
        <v>11953</v>
      </c>
      <c r="AU703" s="262">
        <f t="shared" si="61"/>
        <v>42474</v>
      </c>
      <c r="AV703" s="263">
        <f t="shared" si="62"/>
        <v>4247400</v>
      </c>
      <c r="AW703" s="263">
        <f t="shared" si="63"/>
        <v>54534</v>
      </c>
      <c r="AX703" s="268">
        <f t="shared" si="64"/>
        <v>77.885355924744189</v>
      </c>
      <c r="AY703" s="264">
        <f t="shared" si="65"/>
        <v>78.421666666666667</v>
      </c>
    </row>
    <row r="704" spans="1:51">
      <c r="A704" s="1" t="str">
        <f t="shared" si="60"/>
        <v>10956</v>
      </c>
      <c r="B704" s="1" t="s">
        <v>3704</v>
      </c>
      <c r="C704" s="255">
        <v>140</v>
      </c>
      <c r="D704" s="255">
        <v>140</v>
      </c>
      <c r="E704" s="256">
        <v>6885</v>
      </c>
      <c r="F704" s="256">
        <v>20961</v>
      </c>
      <c r="G704" s="255">
        <v>3.04</v>
      </c>
      <c r="H704" s="255">
        <v>41.02</v>
      </c>
      <c r="I704" s="255">
        <v>41.02</v>
      </c>
      <c r="J704" s="1">
        <v>1178</v>
      </c>
      <c r="K704" s="1">
        <v>3542</v>
      </c>
      <c r="L704" s="1">
        <v>3.01</v>
      </c>
      <c r="M704" s="1">
        <v>81.61</v>
      </c>
      <c r="N704" s="1">
        <v>81.61</v>
      </c>
      <c r="O704" s="1">
        <v>1136</v>
      </c>
      <c r="P704" s="1">
        <v>3411</v>
      </c>
      <c r="Q704" s="1">
        <v>3</v>
      </c>
      <c r="R704" s="1">
        <v>81.209999999999994</v>
      </c>
      <c r="S704" s="1">
        <v>81.209999999999994</v>
      </c>
      <c r="T704" s="1">
        <v>1097</v>
      </c>
      <c r="U704" s="1">
        <v>3557</v>
      </c>
      <c r="V704" s="1">
        <v>3.24</v>
      </c>
      <c r="W704" s="1">
        <v>81.96</v>
      </c>
      <c r="X704" s="1">
        <v>81.96</v>
      </c>
      <c r="Y704" s="1">
        <v>1268</v>
      </c>
      <c r="Z704" s="1">
        <v>3803</v>
      </c>
      <c r="AA704" s="1">
        <v>3</v>
      </c>
      <c r="AB704" s="1">
        <v>87.63</v>
      </c>
      <c r="AC704" s="1">
        <v>87.63</v>
      </c>
      <c r="AD704" s="1">
        <v>1138</v>
      </c>
      <c r="AE704" s="1">
        <v>3446</v>
      </c>
      <c r="AF704" s="1">
        <v>3.03</v>
      </c>
      <c r="AG704" s="1">
        <v>87.91</v>
      </c>
      <c r="AH704" s="1">
        <v>87.91</v>
      </c>
      <c r="AI704" s="1">
        <v>1068</v>
      </c>
      <c r="AJ704" s="1">
        <v>3202</v>
      </c>
      <c r="AK704" s="1">
        <v>3</v>
      </c>
      <c r="AL704" s="1">
        <v>73.78</v>
      </c>
      <c r="AM704" s="1">
        <v>73.78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T704" s="262">
        <f t="shared" si="61"/>
        <v>6885</v>
      </c>
      <c r="AU704" s="262">
        <f t="shared" si="61"/>
        <v>20961</v>
      </c>
      <c r="AV704" s="263">
        <f t="shared" si="62"/>
        <v>2096100</v>
      </c>
      <c r="AW704" s="263">
        <f t="shared" si="63"/>
        <v>25620</v>
      </c>
      <c r="AX704" s="268">
        <f t="shared" si="64"/>
        <v>81.814988290398119</v>
      </c>
      <c r="AY704" s="264">
        <f t="shared" si="65"/>
        <v>82.34999999999998</v>
      </c>
    </row>
    <row r="705" spans="1:51">
      <c r="A705" s="1" t="str">
        <f t="shared" si="60"/>
        <v>10957</v>
      </c>
      <c r="B705" s="1" t="s">
        <v>3705</v>
      </c>
      <c r="C705" s="255">
        <v>30</v>
      </c>
      <c r="D705" s="255">
        <v>30</v>
      </c>
      <c r="E705" s="256">
        <v>1196</v>
      </c>
      <c r="F705" s="256">
        <v>3789</v>
      </c>
      <c r="G705" s="255">
        <v>3.17</v>
      </c>
      <c r="H705" s="255">
        <v>34.6</v>
      </c>
      <c r="I705" s="255">
        <v>34.6</v>
      </c>
      <c r="J705" s="1">
        <v>268</v>
      </c>
      <c r="K705" s="1">
        <v>927</v>
      </c>
      <c r="L705" s="1">
        <v>3.46</v>
      </c>
      <c r="M705" s="1">
        <v>99.68</v>
      </c>
      <c r="N705" s="1">
        <v>99.68</v>
      </c>
      <c r="O705" s="1">
        <v>198</v>
      </c>
      <c r="P705" s="1">
        <v>587</v>
      </c>
      <c r="Q705" s="1">
        <v>2.96</v>
      </c>
      <c r="R705" s="1">
        <v>65.22</v>
      </c>
      <c r="S705" s="1">
        <v>65.22</v>
      </c>
      <c r="T705" s="1">
        <v>169</v>
      </c>
      <c r="U705" s="1">
        <v>557</v>
      </c>
      <c r="V705" s="1">
        <v>3.3</v>
      </c>
      <c r="W705" s="1">
        <v>59.89</v>
      </c>
      <c r="X705" s="1">
        <v>59.89</v>
      </c>
      <c r="Y705" s="1">
        <v>198</v>
      </c>
      <c r="Z705" s="1">
        <v>567</v>
      </c>
      <c r="AA705" s="1">
        <v>2.86</v>
      </c>
      <c r="AB705" s="1">
        <v>60.97</v>
      </c>
      <c r="AC705" s="1">
        <v>60.97</v>
      </c>
      <c r="AD705" s="1">
        <v>197</v>
      </c>
      <c r="AE705" s="1">
        <v>536</v>
      </c>
      <c r="AF705" s="1">
        <v>2.72</v>
      </c>
      <c r="AG705" s="1">
        <v>63.81</v>
      </c>
      <c r="AH705" s="1">
        <v>63.81</v>
      </c>
      <c r="AI705" s="1">
        <v>142</v>
      </c>
      <c r="AJ705" s="1">
        <v>557</v>
      </c>
      <c r="AK705" s="1">
        <v>3.92</v>
      </c>
      <c r="AL705" s="1">
        <v>59.89</v>
      </c>
      <c r="AM705" s="1">
        <v>59.89</v>
      </c>
      <c r="AN705" s="1">
        <v>24</v>
      </c>
      <c r="AO705" s="1">
        <v>58</v>
      </c>
      <c r="AP705" s="1">
        <v>2.42</v>
      </c>
      <c r="AQ705" s="1">
        <v>6.44</v>
      </c>
      <c r="AR705" s="1">
        <v>6.44</v>
      </c>
      <c r="AT705" s="262">
        <f t="shared" si="61"/>
        <v>1172</v>
      </c>
      <c r="AU705" s="262">
        <f t="shared" si="61"/>
        <v>3731</v>
      </c>
      <c r="AV705" s="263">
        <f t="shared" si="62"/>
        <v>373100</v>
      </c>
      <c r="AW705" s="263">
        <f t="shared" si="63"/>
        <v>5490</v>
      </c>
      <c r="AX705" s="268">
        <f t="shared" si="64"/>
        <v>67.959927140255004</v>
      </c>
      <c r="AY705" s="264">
        <f t="shared" si="65"/>
        <v>68.243333333333325</v>
      </c>
    </row>
    <row r="706" spans="1:51">
      <c r="A706" s="1" t="str">
        <f t="shared" si="60"/>
        <v>10958</v>
      </c>
      <c r="B706" s="1" t="s">
        <v>3706</v>
      </c>
      <c r="C706" s="255">
        <v>34</v>
      </c>
      <c r="D706" s="255">
        <v>34</v>
      </c>
      <c r="E706" s="256">
        <v>1830</v>
      </c>
      <c r="F706" s="256">
        <v>6704</v>
      </c>
      <c r="G706" s="255">
        <v>3.66</v>
      </c>
      <c r="H706" s="255">
        <v>54.02</v>
      </c>
      <c r="I706" s="255">
        <v>54.02</v>
      </c>
      <c r="J706" s="1">
        <v>354</v>
      </c>
      <c r="K706" s="1">
        <v>1390</v>
      </c>
      <c r="L706" s="1">
        <v>3.93</v>
      </c>
      <c r="M706" s="1">
        <v>131.88</v>
      </c>
      <c r="N706" s="1">
        <v>131.88</v>
      </c>
      <c r="O706" s="1">
        <v>291</v>
      </c>
      <c r="P706" s="1">
        <v>1122</v>
      </c>
      <c r="Q706" s="1">
        <v>3.86</v>
      </c>
      <c r="R706" s="1">
        <v>110</v>
      </c>
      <c r="S706" s="1">
        <v>110</v>
      </c>
      <c r="T706" s="1">
        <v>277</v>
      </c>
      <c r="U706" s="1">
        <v>956</v>
      </c>
      <c r="V706" s="1">
        <v>3.45</v>
      </c>
      <c r="W706" s="1">
        <v>90.7</v>
      </c>
      <c r="X706" s="1">
        <v>90.7</v>
      </c>
      <c r="Y706" s="1">
        <v>284</v>
      </c>
      <c r="Z706" s="1">
        <v>998</v>
      </c>
      <c r="AA706" s="1">
        <v>3.51</v>
      </c>
      <c r="AB706" s="1">
        <v>94.69</v>
      </c>
      <c r="AC706" s="1">
        <v>94.69</v>
      </c>
      <c r="AD706" s="1">
        <v>303</v>
      </c>
      <c r="AE706" s="1">
        <v>1167</v>
      </c>
      <c r="AF706" s="1">
        <v>3.85</v>
      </c>
      <c r="AG706" s="1">
        <v>122.58</v>
      </c>
      <c r="AH706" s="1">
        <v>122.58</v>
      </c>
      <c r="AI706" s="1">
        <v>287</v>
      </c>
      <c r="AJ706" s="1">
        <v>947</v>
      </c>
      <c r="AK706" s="1">
        <v>3.3</v>
      </c>
      <c r="AL706" s="1">
        <v>89.85</v>
      </c>
      <c r="AM706" s="1">
        <v>89.85</v>
      </c>
      <c r="AN706" s="1">
        <v>34</v>
      </c>
      <c r="AO706" s="1">
        <v>124</v>
      </c>
      <c r="AP706" s="1">
        <v>3.65</v>
      </c>
      <c r="AQ706" s="1">
        <v>12.16</v>
      </c>
      <c r="AR706" s="1">
        <v>12.16</v>
      </c>
      <c r="AT706" s="262">
        <f t="shared" si="61"/>
        <v>1796</v>
      </c>
      <c r="AU706" s="262">
        <f t="shared" si="61"/>
        <v>6580</v>
      </c>
      <c r="AV706" s="263">
        <f t="shared" si="62"/>
        <v>658000</v>
      </c>
      <c r="AW706" s="263">
        <f t="shared" si="63"/>
        <v>6222</v>
      </c>
      <c r="AX706" s="268">
        <f t="shared" si="64"/>
        <v>105.75377692060431</v>
      </c>
      <c r="AY706" s="264">
        <f t="shared" si="65"/>
        <v>106.61666666666667</v>
      </c>
    </row>
    <row r="707" spans="1:51">
      <c r="A707" s="1" t="str">
        <f t="shared" si="60"/>
        <v>10959</v>
      </c>
      <c r="B707" s="1" t="s">
        <v>3707</v>
      </c>
      <c r="C707" s="255">
        <v>40</v>
      </c>
      <c r="D707" s="255">
        <v>40</v>
      </c>
      <c r="E707" s="256">
        <v>1769</v>
      </c>
      <c r="F707" s="256">
        <v>4843</v>
      </c>
      <c r="G707" s="255">
        <v>2.74</v>
      </c>
      <c r="H707" s="255">
        <v>33.17</v>
      </c>
      <c r="I707" s="255">
        <v>33.17</v>
      </c>
      <c r="J707" s="1">
        <v>320</v>
      </c>
      <c r="K707" s="1">
        <v>910</v>
      </c>
      <c r="L707" s="1">
        <v>2.84</v>
      </c>
      <c r="M707" s="1">
        <v>73.39</v>
      </c>
      <c r="N707" s="1">
        <v>73.39</v>
      </c>
      <c r="O707" s="1">
        <v>297</v>
      </c>
      <c r="P707" s="1">
        <v>652</v>
      </c>
      <c r="Q707" s="1">
        <v>2.2000000000000002</v>
      </c>
      <c r="R707" s="1">
        <v>54.33</v>
      </c>
      <c r="S707" s="1">
        <v>54.33</v>
      </c>
      <c r="T707" s="1">
        <v>323</v>
      </c>
      <c r="U707" s="1">
        <v>881</v>
      </c>
      <c r="V707" s="1">
        <v>2.73</v>
      </c>
      <c r="W707" s="1">
        <v>71.05</v>
      </c>
      <c r="X707" s="1">
        <v>71.05</v>
      </c>
      <c r="Y707" s="1">
        <v>294</v>
      </c>
      <c r="Z707" s="1">
        <v>789</v>
      </c>
      <c r="AA707" s="1">
        <v>2.68</v>
      </c>
      <c r="AB707" s="1">
        <v>63.63</v>
      </c>
      <c r="AC707" s="1">
        <v>63.63</v>
      </c>
      <c r="AD707" s="1">
        <v>265</v>
      </c>
      <c r="AE707" s="1">
        <v>796</v>
      </c>
      <c r="AF707" s="1">
        <v>3</v>
      </c>
      <c r="AG707" s="1">
        <v>71.069999999999993</v>
      </c>
      <c r="AH707" s="1">
        <v>71.069999999999993</v>
      </c>
      <c r="AI707" s="1">
        <v>240</v>
      </c>
      <c r="AJ707" s="1">
        <v>750</v>
      </c>
      <c r="AK707" s="1">
        <v>3.13</v>
      </c>
      <c r="AL707" s="1">
        <v>60.48</v>
      </c>
      <c r="AM707" s="1">
        <v>60.48</v>
      </c>
      <c r="AN707" s="1">
        <v>30</v>
      </c>
      <c r="AO707" s="1">
        <v>65</v>
      </c>
      <c r="AP707" s="1">
        <v>2.17</v>
      </c>
      <c r="AQ707" s="1">
        <v>5.42</v>
      </c>
      <c r="AR707" s="1">
        <v>5.42</v>
      </c>
      <c r="AT707" s="262">
        <f t="shared" si="61"/>
        <v>1739</v>
      </c>
      <c r="AU707" s="262">
        <f t="shared" si="61"/>
        <v>4778</v>
      </c>
      <c r="AV707" s="263">
        <f t="shared" si="62"/>
        <v>477800</v>
      </c>
      <c r="AW707" s="263">
        <f t="shared" si="63"/>
        <v>7320</v>
      </c>
      <c r="AX707" s="268">
        <f t="shared" si="64"/>
        <v>65.273224043715842</v>
      </c>
      <c r="AY707" s="264">
        <f t="shared" si="65"/>
        <v>65.658333333333331</v>
      </c>
    </row>
    <row r="708" spans="1:51">
      <c r="A708" s="1" t="str">
        <f t="shared" si="60"/>
        <v>10960</v>
      </c>
      <c r="B708" s="1" t="s">
        <v>3708</v>
      </c>
      <c r="C708" s="255">
        <v>30</v>
      </c>
      <c r="D708" s="255">
        <v>30</v>
      </c>
      <c r="E708" s="256">
        <v>1326</v>
      </c>
      <c r="F708" s="256">
        <v>3398</v>
      </c>
      <c r="G708" s="255">
        <v>2.56</v>
      </c>
      <c r="H708" s="255">
        <v>31.03</v>
      </c>
      <c r="I708" s="255">
        <v>31.03</v>
      </c>
      <c r="J708" s="1">
        <v>247</v>
      </c>
      <c r="K708" s="1">
        <v>684</v>
      </c>
      <c r="L708" s="1">
        <v>2.77</v>
      </c>
      <c r="M708" s="1">
        <v>73.55</v>
      </c>
      <c r="N708" s="1">
        <v>73.55</v>
      </c>
      <c r="O708" s="1">
        <v>202</v>
      </c>
      <c r="P708" s="1">
        <v>534</v>
      </c>
      <c r="Q708" s="1">
        <v>2.64</v>
      </c>
      <c r="R708" s="1">
        <v>59.33</v>
      </c>
      <c r="S708" s="1">
        <v>59.33</v>
      </c>
      <c r="T708" s="1">
        <v>207</v>
      </c>
      <c r="U708" s="1">
        <v>508</v>
      </c>
      <c r="V708" s="1">
        <v>2.4500000000000002</v>
      </c>
      <c r="W708" s="1">
        <v>54.62</v>
      </c>
      <c r="X708" s="1">
        <v>54.62</v>
      </c>
      <c r="Y708" s="1">
        <v>216</v>
      </c>
      <c r="Z708" s="1">
        <v>527</v>
      </c>
      <c r="AA708" s="1">
        <v>2.44</v>
      </c>
      <c r="AB708" s="1">
        <v>56.67</v>
      </c>
      <c r="AC708" s="1">
        <v>56.67</v>
      </c>
      <c r="AD708" s="1">
        <v>246</v>
      </c>
      <c r="AE708" s="1">
        <v>630</v>
      </c>
      <c r="AF708" s="1">
        <v>2.56</v>
      </c>
      <c r="AG708" s="1">
        <v>75</v>
      </c>
      <c r="AH708" s="1">
        <v>75</v>
      </c>
      <c r="AI708" s="1">
        <v>208</v>
      </c>
      <c r="AJ708" s="1">
        <v>515</v>
      </c>
      <c r="AK708" s="1">
        <v>2.48</v>
      </c>
      <c r="AL708" s="1">
        <v>55.38</v>
      </c>
      <c r="AM708" s="1">
        <v>55.38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T708" s="262">
        <f t="shared" si="61"/>
        <v>1326</v>
      </c>
      <c r="AU708" s="262">
        <f t="shared" si="61"/>
        <v>3398</v>
      </c>
      <c r="AV708" s="263">
        <f t="shared" si="62"/>
        <v>339800</v>
      </c>
      <c r="AW708" s="263">
        <f t="shared" si="63"/>
        <v>5490</v>
      </c>
      <c r="AX708" s="268">
        <f t="shared" si="64"/>
        <v>61.894353369763209</v>
      </c>
      <c r="AY708" s="264">
        <f t="shared" si="65"/>
        <v>62.425000000000004</v>
      </c>
    </row>
    <row r="709" spans="1:51">
      <c r="A709" s="1" t="str">
        <f t="shared" ref="A709:A772" si="66">LEFT(B709,5)</f>
        <v>10961</v>
      </c>
      <c r="B709" s="1" t="s">
        <v>3709</v>
      </c>
      <c r="C709" s="255">
        <v>37</v>
      </c>
      <c r="D709" s="255">
        <v>37</v>
      </c>
      <c r="E709" s="256">
        <v>2498</v>
      </c>
      <c r="F709" s="256">
        <v>6224</v>
      </c>
      <c r="G709" s="255">
        <v>2.4900000000000002</v>
      </c>
      <c r="H709" s="255">
        <v>46.09</v>
      </c>
      <c r="I709" s="255">
        <v>46.09</v>
      </c>
      <c r="J709" s="1">
        <v>427</v>
      </c>
      <c r="K709" s="1">
        <v>1060</v>
      </c>
      <c r="L709" s="1">
        <v>2.48</v>
      </c>
      <c r="M709" s="1">
        <v>92.41</v>
      </c>
      <c r="N709" s="1">
        <v>92.41</v>
      </c>
      <c r="O709" s="1">
        <v>356</v>
      </c>
      <c r="P709" s="1">
        <v>919</v>
      </c>
      <c r="Q709" s="1">
        <v>2.58</v>
      </c>
      <c r="R709" s="1">
        <v>82.79</v>
      </c>
      <c r="S709" s="1">
        <v>82.79</v>
      </c>
      <c r="T709" s="1">
        <v>374</v>
      </c>
      <c r="U709" s="1">
        <v>1028</v>
      </c>
      <c r="V709" s="1">
        <v>2.75</v>
      </c>
      <c r="W709" s="1">
        <v>89.63</v>
      </c>
      <c r="X709" s="1">
        <v>89.63</v>
      </c>
      <c r="Y709" s="1">
        <v>456</v>
      </c>
      <c r="Z709" s="1">
        <v>1136</v>
      </c>
      <c r="AA709" s="1">
        <v>2.4900000000000002</v>
      </c>
      <c r="AB709" s="1">
        <v>99.04</v>
      </c>
      <c r="AC709" s="1">
        <v>99.04</v>
      </c>
      <c r="AD709" s="1">
        <v>509</v>
      </c>
      <c r="AE709" s="1">
        <v>1187</v>
      </c>
      <c r="AF709" s="1">
        <v>2.33</v>
      </c>
      <c r="AG709" s="1">
        <v>114.58</v>
      </c>
      <c r="AH709" s="1">
        <v>114.58</v>
      </c>
      <c r="AI709" s="1">
        <v>376</v>
      </c>
      <c r="AJ709" s="1">
        <v>894</v>
      </c>
      <c r="AK709" s="1">
        <v>2.38</v>
      </c>
      <c r="AL709" s="1">
        <v>77.94</v>
      </c>
      <c r="AM709" s="1">
        <v>77.94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T709" s="262">
        <f t="shared" ref="AT709:AU772" si="67">SUM(J709,O709,T709,Y709,AD709,AI709)</f>
        <v>2498</v>
      </c>
      <c r="AU709" s="262">
        <f t="shared" si="67"/>
        <v>6224</v>
      </c>
      <c r="AV709" s="263">
        <f t="shared" ref="AV709:AV772" si="68">SUM(AU709*100)</f>
        <v>622400</v>
      </c>
      <c r="AW709" s="263">
        <f t="shared" ref="AW709:AW772" si="69">SUM($D709*$AV$2)</f>
        <v>6771</v>
      </c>
      <c r="AX709" s="268">
        <f t="shared" ref="AX709:AX772" si="70">SUM(AV709/AW709)</f>
        <v>91.92142962634766</v>
      </c>
      <c r="AY709" s="264">
        <f t="shared" ref="AY709:AY772" si="71">AVERAGE(N709,S709,X709,AC709,AH709,AM709)</f>
        <v>92.731666666666669</v>
      </c>
    </row>
    <row r="710" spans="1:51">
      <c r="A710" s="1" t="str">
        <f t="shared" si="66"/>
        <v>10962</v>
      </c>
      <c r="B710" s="1" t="s">
        <v>3710</v>
      </c>
      <c r="C710" s="255">
        <v>23</v>
      </c>
      <c r="D710" s="255">
        <v>23</v>
      </c>
      <c r="E710" s="256">
        <v>1713</v>
      </c>
      <c r="F710" s="256">
        <v>4055</v>
      </c>
      <c r="G710" s="255">
        <v>2.37</v>
      </c>
      <c r="H710" s="255">
        <v>48.3</v>
      </c>
      <c r="I710" s="255">
        <v>48.3</v>
      </c>
      <c r="J710" s="1">
        <v>309</v>
      </c>
      <c r="K710" s="1">
        <v>695</v>
      </c>
      <c r="L710" s="1">
        <v>2.25</v>
      </c>
      <c r="M710" s="1">
        <v>97.48</v>
      </c>
      <c r="N710" s="1">
        <v>97.48</v>
      </c>
      <c r="O710" s="1">
        <v>252</v>
      </c>
      <c r="P710" s="1">
        <v>515</v>
      </c>
      <c r="Q710" s="1">
        <v>2.04</v>
      </c>
      <c r="R710" s="1">
        <v>74.64</v>
      </c>
      <c r="S710" s="1">
        <v>74.64</v>
      </c>
      <c r="T710" s="1">
        <v>306</v>
      </c>
      <c r="U710" s="1">
        <v>747</v>
      </c>
      <c r="V710" s="1">
        <v>2.44</v>
      </c>
      <c r="W710" s="1">
        <v>104.77</v>
      </c>
      <c r="X710" s="1">
        <v>104.77</v>
      </c>
      <c r="Y710" s="1">
        <v>337</v>
      </c>
      <c r="Z710" s="1">
        <v>755</v>
      </c>
      <c r="AA710" s="1">
        <v>2.2400000000000002</v>
      </c>
      <c r="AB710" s="1">
        <v>105.89</v>
      </c>
      <c r="AC710" s="1">
        <v>105.89</v>
      </c>
      <c r="AD710" s="1">
        <v>260</v>
      </c>
      <c r="AE710" s="1">
        <v>711</v>
      </c>
      <c r="AF710" s="1">
        <v>2.73</v>
      </c>
      <c r="AG710" s="1">
        <v>110.4</v>
      </c>
      <c r="AH710" s="1">
        <v>110.4</v>
      </c>
      <c r="AI710" s="1">
        <v>218</v>
      </c>
      <c r="AJ710" s="1">
        <v>564</v>
      </c>
      <c r="AK710" s="1">
        <v>2.59</v>
      </c>
      <c r="AL710" s="1">
        <v>79.099999999999994</v>
      </c>
      <c r="AM710" s="1">
        <v>79.099999999999994</v>
      </c>
      <c r="AN710" s="1">
        <v>31</v>
      </c>
      <c r="AO710" s="1">
        <v>68</v>
      </c>
      <c r="AP710" s="1">
        <v>2.19</v>
      </c>
      <c r="AQ710" s="1">
        <v>9.86</v>
      </c>
      <c r="AR710" s="1">
        <v>9.86</v>
      </c>
      <c r="AT710" s="262">
        <f t="shared" si="67"/>
        <v>1682</v>
      </c>
      <c r="AU710" s="262">
        <f t="shared" si="67"/>
        <v>3987</v>
      </c>
      <c r="AV710" s="263">
        <f t="shared" si="68"/>
        <v>398700</v>
      </c>
      <c r="AW710" s="263">
        <f t="shared" si="69"/>
        <v>4209</v>
      </c>
      <c r="AX710" s="268">
        <f t="shared" si="70"/>
        <v>94.725588025659306</v>
      </c>
      <c r="AY710" s="264">
        <f t="shared" si="71"/>
        <v>95.38</v>
      </c>
    </row>
    <row r="711" spans="1:51">
      <c r="A711" s="1" t="str">
        <f t="shared" si="66"/>
        <v>11443</v>
      </c>
      <c r="B711" s="1" t="s">
        <v>3711</v>
      </c>
      <c r="C711" s="255">
        <v>315</v>
      </c>
      <c r="D711" s="255">
        <v>315</v>
      </c>
      <c r="E711" s="256">
        <v>15257</v>
      </c>
      <c r="F711" s="256">
        <v>57628</v>
      </c>
      <c r="G711" s="255">
        <v>3.78</v>
      </c>
      <c r="H711" s="255">
        <v>50.12</v>
      </c>
      <c r="I711" s="255">
        <v>50.12</v>
      </c>
      <c r="J711" s="1">
        <v>3009</v>
      </c>
      <c r="K711" s="1">
        <v>11493</v>
      </c>
      <c r="L711" s="1">
        <v>3.82</v>
      </c>
      <c r="M711" s="1">
        <v>117.7</v>
      </c>
      <c r="N711" s="1">
        <v>117.7</v>
      </c>
      <c r="O711" s="1">
        <v>2528</v>
      </c>
      <c r="P711" s="1">
        <v>9395</v>
      </c>
      <c r="Q711" s="1">
        <v>3.72</v>
      </c>
      <c r="R711" s="1">
        <v>99.42</v>
      </c>
      <c r="S711" s="1">
        <v>99.42</v>
      </c>
      <c r="T711" s="1">
        <v>2433</v>
      </c>
      <c r="U711" s="1">
        <v>9101</v>
      </c>
      <c r="V711" s="1">
        <v>3.74</v>
      </c>
      <c r="W711" s="1">
        <v>93.2</v>
      </c>
      <c r="X711" s="1">
        <v>93.2</v>
      </c>
      <c r="Y711" s="1">
        <v>2683</v>
      </c>
      <c r="Z711" s="1">
        <v>10622</v>
      </c>
      <c r="AA711" s="1">
        <v>3.96</v>
      </c>
      <c r="AB711" s="1">
        <v>108.78</v>
      </c>
      <c r="AC711" s="1">
        <v>108.78</v>
      </c>
      <c r="AD711" s="1">
        <v>2723</v>
      </c>
      <c r="AE711" s="1">
        <v>10319</v>
      </c>
      <c r="AF711" s="1">
        <v>3.79</v>
      </c>
      <c r="AG711" s="1">
        <v>117</v>
      </c>
      <c r="AH711" s="1">
        <v>117</v>
      </c>
      <c r="AI711" s="1">
        <v>1881</v>
      </c>
      <c r="AJ711" s="1">
        <v>6698</v>
      </c>
      <c r="AK711" s="1">
        <v>3.56</v>
      </c>
      <c r="AL711" s="1">
        <v>68.59</v>
      </c>
      <c r="AM711" s="1">
        <v>68.59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T711" s="262">
        <f t="shared" si="67"/>
        <v>15257</v>
      </c>
      <c r="AU711" s="262">
        <f t="shared" si="67"/>
        <v>57628</v>
      </c>
      <c r="AV711" s="263">
        <f t="shared" si="68"/>
        <v>5762800</v>
      </c>
      <c r="AW711" s="263">
        <f t="shared" si="69"/>
        <v>57645</v>
      </c>
      <c r="AX711" s="268">
        <f t="shared" si="70"/>
        <v>99.970509150837017</v>
      </c>
      <c r="AY711" s="264">
        <f t="shared" si="71"/>
        <v>100.78166666666668</v>
      </c>
    </row>
    <row r="712" spans="1:51">
      <c r="A712" s="1" t="str">
        <f t="shared" si="66"/>
        <v>21984</v>
      </c>
      <c r="B712" s="1" t="s">
        <v>3712</v>
      </c>
      <c r="C712" s="255">
        <v>208</v>
      </c>
      <c r="D712" s="255">
        <v>208</v>
      </c>
      <c r="E712" s="256">
        <v>9916</v>
      </c>
      <c r="F712" s="256">
        <v>37128</v>
      </c>
      <c r="G712" s="255">
        <v>3.74</v>
      </c>
      <c r="H712" s="255">
        <v>48.9</v>
      </c>
      <c r="I712" s="255">
        <v>48.9</v>
      </c>
      <c r="J712" s="1">
        <v>1798</v>
      </c>
      <c r="K712" s="1">
        <v>6514</v>
      </c>
      <c r="L712" s="1">
        <v>3.62</v>
      </c>
      <c r="M712" s="1">
        <v>101.02</v>
      </c>
      <c r="N712" s="1">
        <v>101.02</v>
      </c>
      <c r="O712" s="1">
        <v>1528</v>
      </c>
      <c r="P712" s="1">
        <v>5365</v>
      </c>
      <c r="Q712" s="1">
        <v>3.51</v>
      </c>
      <c r="R712" s="1">
        <v>85.98</v>
      </c>
      <c r="S712" s="1">
        <v>85.98</v>
      </c>
      <c r="T712" s="1">
        <v>1472</v>
      </c>
      <c r="U712" s="1">
        <v>5776</v>
      </c>
      <c r="V712" s="1">
        <v>3.92</v>
      </c>
      <c r="W712" s="1">
        <v>89.58</v>
      </c>
      <c r="X712" s="1">
        <v>89.58</v>
      </c>
      <c r="Y712" s="1">
        <v>1697</v>
      </c>
      <c r="Z712" s="1">
        <v>6184</v>
      </c>
      <c r="AA712" s="1">
        <v>3.64</v>
      </c>
      <c r="AB712" s="1">
        <v>95.91</v>
      </c>
      <c r="AC712" s="1">
        <v>95.91</v>
      </c>
      <c r="AD712" s="1">
        <v>1607</v>
      </c>
      <c r="AE712" s="1">
        <v>6245</v>
      </c>
      <c r="AF712" s="1">
        <v>3.89</v>
      </c>
      <c r="AG712" s="1">
        <v>107.23</v>
      </c>
      <c r="AH712" s="1">
        <v>107.23</v>
      </c>
      <c r="AI712" s="1">
        <v>1507</v>
      </c>
      <c r="AJ712" s="1">
        <v>5730</v>
      </c>
      <c r="AK712" s="1">
        <v>3.8</v>
      </c>
      <c r="AL712" s="1">
        <v>88.86</v>
      </c>
      <c r="AM712" s="1">
        <v>88.86</v>
      </c>
      <c r="AN712" s="1">
        <v>307</v>
      </c>
      <c r="AO712" s="1">
        <v>1314</v>
      </c>
      <c r="AP712" s="1">
        <v>4.28</v>
      </c>
      <c r="AQ712" s="1">
        <v>21.06</v>
      </c>
      <c r="AR712" s="1">
        <v>21.06</v>
      </c>
      <c r="AT712" s="262">
        <f t="shared" si="67"/>
        <v>9609</v>
      </c>
      <c r="AU712" s="262">
        <f t="shared" si="67"/>
        <v>35814</v>
      </c>
      <c r="AV712" s="263">
        <f t="shared" si="68"/>
        <v>3581400</v>
      </c>
      <c r="AW712" s="263">
        <f t="shared" si="69"/>
        <v>38064</v>
      </c>
      <c r="AX712" s="268">
        <f t="shared" si="70"/>
        <v>94.088902900378315</v>
      </c>
      <c r="AY712" s="264">
        <f t="shared" si="71"/>
        <v>94.763333333333335</v>
      </c>
    </row>
    <row r="713" spans="1:51">
      <c r="A713" s="1" t="str">
        <f t="shared" si="66"/>
        <v>24032</v>
      </c>
      <c r="B713" s="1" t="s">
        <v>3713</v>
      </c>
      <c r="C713" s="255">
        <v>24</v>
      </c>
      <c r="D713" s="255">
        <v>24</v>
      </c>
      <c r="E713" s="256">
        <v>1817</v>
      </c>
      <c r="F713" s="256">
        <v>7909</v>
      </c>
      <c r="G713" s="255">
        <v>4.3499999999999996</v>
      </c>
      <c r="H713" s="255">
        <v>90.29</v>
      </c>
      <c r="I713" s="255">
        <v>90.29</v>
      </c>
      <c r="J713" s="1">
        <v>294</v>
      </c>
      <c r="K713" s="1">
        <v>1475</v>
      </c>
      <c r="L713" s="1">
        <v>5.0199999999999996</v>
      </c>
      <c r="M713" s="1">
        <v>198.25</v>
      </c>
      <c r="N713" s="1">
        <v>198.25</v>
      </c>
      <c r="O713" s="1">
        <v>287</v>
      </c>
      <c r="P713" s="1">
        <v>1172</v>
      </c>
      <c r="Q713" s="1">
        <v>4.08</v>
      </c>
      <c r="R713" s="1">
        <v>162.78</v>
      </c>
      <c r="S713" s="1">
        <v>162.78</v>
      </c>
      <c r="T713" s="1">
        <v>295</v>
      </c>
      <c r="U713" s="1">
        <v>1334</v>
      </c>
      <c r="V713" s="1">
        <v>4.5199999999999996</v>
      </c>
      <c r="W713" s="1">
        <v>179.3</v>
      </c>
      <c r="X713" s="1">
        <v>179.3</v>
      </c>
      <c r="Y713" s="1">
        <v>319</v>
      </c>
      <c r="Z713" s="1">
        <v>1474</v>
      </c>
      <c r="AA713" s="1">
        <v>4.62</v>
      </c>
      <c r="AB713" s="1">
        <v>198.12</v>
      </c>
      <c r="AC713" s="1">
        <v>198.12</v>
      </c>
      <c r="AD713" s="1">
        <v>356</v>
      </c>
      <c r="AE713" s="1">
        <v>1446</v>
      </c>
      <c r="AF713" s="1">
        <v>4.0599999999999996</v>
      </c>
      <c r="AG713" s="1">
        <v>215.18</v>
      </c>
      <c r="AH713" s="1">
        <v>215.18</v>
      </c>
      <c r="AI713" s="1">
        <v>266</v>
      </c>
      <c r="AJ713" s="1">
        <v>1008</v>
      </c>
      <c r="AK713" s="1">
        <v>3.79</v>
      </c>
      <c r="AL713" s="1">
        <v>135.47999999999999</v>
      </c>
      <c r="AM713" s="1">
        <v>135.47999999999999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T713" s="262">
        <f t="shared" si="67"/>
        <v>1817</v>
      </c>
      <c r="AU713" s="262">
        <f t="shared" si="67"/>
        <v>7909</v>
      </c>
      <c r="AV713" s="263">
        <f t="shared" si="68"/>
        <v>790900</v>
      </c>
      <c r="AW713" s="263">
        <f t="shared" si="69"/>
        <v>4392</v>
      </c>
      <c r="AX713" s="268">
        <f t="shared" si="70"/>
        <v>180.07741347905284</v>
      </c>
      <c r="AY713" s="264">
        <f t="shared" si="71"/>
        <v>181.51833333333332</v>
      </c>
    </row>
    <row r="714" spans="1:51">
      <c r="A714" s="1" t="str">
        <f t="shared" si="66"/>
        <v>24821</v>
      </c>
      <c r="B714" s="1" t="s">
        <v>3714</v>
      </c>
      <c r="C714" s="255">
        <v>30</v>
      </c>
      <c r="D714" s="255">
        <v>30</v>
      </c>
      <c r="E714" s="256">
        <v>1213</v>
      </c>
      <c r="F714" s="256">
        <v>2922</v>
      </c>
      <c r="G714" s="255">
        <v>2.41</v>
      </c>
      <c r="H714" s="255">
        <v>26.68</v>
      </c>
      <c r="I714" s="255">
        <v>26.68</v>
      </c>
      <c r="J714" s="1">
        <v>237</v>
      </c>
      <c r="K714" s="1">
        <v>615</v>
      </c>
      <c r="L714" s="1">
        <v>2.59</v>
      </c>
      <c r="M714" s="1">
        <v>66.13</v>
      </c>
      <c r="N714" s="1">
        <v>66.13</v>
      </c>
      <c r="O714" s="1">
        <v>153</v>
      </c>
      <c r="P714" s="1">
        <v>338</v>
      </c>
      <c r="Q714" s="1">
        <v>2.21</v>
      </c>
      <c r="R714" s="1">
        <v>37.56</v>
      </c>
      <c r="S714" s="1">
        <v>37.56</v>
      </c>
      <c r="T714" s="1">
        <v>206</v>
      </c>
      <c r="U714" s="1">
        <v>496</v>
      </c>
      <c r="V714" s="1">
        <v>2.41</v>
      </c>
      <c r="W714" s="1">
        <v>53.33</v>
      </c>
      <c r="X714" s="1">
        <v>53.33</v>
      </c>
      <c r="Y714" s="1">
        <v>245</v>
      </c>
      <c r="Z714" s="1">
        <v>590</v>
      </c>
      <c r="AA714" s="1">
        <v>2.41</v>
      </c>
      <c r="AB714" s="1">
        <v>63.44</v>
      </c>
      <c r="AC714" s="1">
        <v>63.44</v>
      </c>
      <c r="AD714" s="1">
        <v>168</v>
      </c>
      <c r="AE714" s="1">
        <v>409</v>
      </c>
      <c r="AF714" s="1">
        <v>2.4300000000000002</v>
      </c>
      <c r="AG714" s="1">
        <v>48.69</v>
      </c>
      <c r="AH714" s="1">
        <v>48.69</v>
      </c>
      <c r="AI714" s="1">
        <v>186</v>
      </c>
      <c r="AJ714" s="1">
        <v>425</v>
      </c>
      <c r="AK714" s="1">
        <v>2.2799999999999998</v>
      </c>
      <c r="AL714" s="1">
        <v>45.7</v>
      </c>
      <c r="AM714" s="1">
        <v>45.7</v>
      </c>
      <c r="AN714" s="1">
        <v>18</v>
      </c>
      <c r="AO714" s="1">
        <v>49</v>
      </c>
      <c r="AP714" s="1">
        <v>2.72</v>
      </c>
      <c r="AQ714" s="1">
        <v>5.44</v>
      </c>
      <c r="AR714" s="1">
        <v>5.44</v>
      </c>
      <c r="AT714" s="262">
        <f t="shared" si="67"/>
        <v>1195</v>
      </c>
      <c r="AU714" s="262">
        <f t="shared" si="67"/>
        <v>2873</v>
      </c>
      <c r="AV714" s="263">
        <f t="shared" si="68"/>
        <v>287300</v>
      </c>
      <c r="AW714" s="263">
        <f t="shared" si="69"/>
        <v>5490</v>
      </c>
      <c r="AX714" s="268">
        <f t="shared" si="70"/>
        <v>52.331511839708561</v>
      </c>
      <c r="AY714" s="264">
        <f t="shared" si="71"/>
        <v>52.474999999999994</v>
      </c>
    </row>
    <row r="715" spans="1:51">
      <c r="A715" s="1" t="str">
        <f t="shared" si="66"/>
        <v>27967</v>
      </c>
      <c r="B715" s="1" t="s">
        <v>3715</v>
      </c>
      <c r="C715" s="255">
        <v>30</v>
      </c>
      <c r="D715" s="255">
        <v>30</v>
      </c>
      <c r="E715" s="256">
        <v>934</v>
      </c>
      <c r="F715" s="256">
        <v>2914</v>
      </c>
      <c r="G715" s="255">
        <v>3.12</v>
      </c>
      <c r="H715" s="255">
        <v>26.61</v>
      </c>
      <c r="I715" s="255">
        <v>26.61</v>
      </c>
      <c r="J715" s="1">
        <v>174</v>
      </c>
      <c r="K715" s="1">
        <v>539</v>
      </c>
      <c r="L715" s="1">
        <v>3.1</v>
      </c>
      <c r="M715" s="1">
        <v>57.96</v>
      </c>
      <c r="N715" s="1">
        <v>57.96</v>
      </c>
      <c r="O715" s="1">
        <v>153</v>
      </c>
      <c r="P715" s="1">
        <v>464</v>
      </c>
      <c r="Q715" s="1">
        <v>3.03</v>
      </c>
      <c r="R715" s="1">
        <v>51.56</v>
      </c>
      <c r="S715" s="1">
        <v>51.56</v>
      </c>
      <c r="T715" s="1">
        <v>121</v>
      </c>
      <c r="U715" s="1">
        <v>361</v>
      </c>
      <c r="V715" s="1">
        <v>2.98</v>
      </c>
      <c r="W715" s="1">
        <v>38.82</v>
      </c>
      <c r="X715" s="1">
        <v>38.82</v>
      </c>
      <c r="Y715" s="1">
        <v>167</v>
      </c>
      <c r="Z715" s="1">
        <v>561</v>
      </c>
      <c r="AA715" s="1">
        <v>3.36</v>
      </c>
      <c r="AB715" s="1">
        <v>60.32</v>
      </c>
      <c r="AC715" s="1">
        <v>60.32</v>
      </c>
      <c r="AD715" s="1">
        <v>155</v>
      </c>
      <c r="AE715" s="1">
        <v>489</v>
      </c>
      <c r="AF715" s="1">
        <v>3.15</v>
      </c>
      <c r="AG715" s="1">
        <v>58.21</v>
      </c>
      <c r="AH715" s="1">
        <v>58.21</v>
      </c>
      <c r="AI715" s="1">
        <v>149</v>
      </c>
      <c r="AJ715" s="1">
        <v>443</v>
      </c>
      <c r="AK715" s="1">
        <v>2.97</v>
      </c>
      <c r="AL715" s="1">
        <v>47.63</v>
      </c>
      <c r="AM715" s="1">
        <v>47.63</v>
      </c>
      <c r="AN715" s="1">
        <v>15</v>
      </c>
      <c r="AO715" s="1">
        <v>57</v>
      </c>
      <c r="AP715" s="1">
        <v>3.8</v>
      </c>
      <c r="AQ715" s="1">
        <v>6.33</v>
      </c>
      <c r="AR715" s="1">
        <v>6.33</v>
      </c>
      <c r="AT715" s="262">
        <f t="shared" si="67"/>
        <v>919</v>
      </c>
      <c r="AU715" s="262">
        <f t="shared" si="67"/>
        <v>2857</v>
      </c>
      <c r="AV715" s="263">
        <f t="shared" si="68"/>
        <v>285700</v>
      </c>
      <c r="AW715" s="263">
        <f t="shared" si="69"/>
        <v>5490</v>
      </c>
      <c r="AX715" s="268">
        <f t="shared" si="70"/>
        <v>52.040072859744988</v>
      </c>
      <c r="AY715" s="264">
        <f t="shared" si="71"/>
        <v>52.416666666666664</v>
      </c>
    </row>
    <row r="716" spans="1:51">
      <c r="A716" s="1" t="str">
        <f t="shared" si="66"/>
        <v>27968</v>
      </c>
      <c r="B716" s="1" t="s">
        <v>3716</v>
      </c>
      <c r="C716" s="255">
        <v>29</v>
      </c>
      <c r="D716" s="255">
        <v>29</v>
      </c>
      <c r="E716" s="256">
        <v>1745</v>
      </c>
      <c r="F716" s="256">
        <v>2221</v>
      </c>
      <c r="G716" s="255">
        <v>1.27</v>
      </c>
      <c r="H716" s="255">
        <v>20.98</v>
      </c>
      <c r="I716" s="255">
        <v>20.98</v>
      </c>
      <c r="J716" s="1">
        <v>294</v>
      </c>
      <c r="K716" s="1">
        <v>372</v>
      </c>
      <c r="L716" s="1">
        <v>1.27</v>
      </c>
      <c r="M716" s="1">
        <v>41.38</v>
      </c>
      <c r="N716" s="1">
        <v>41.38</v>
      </c>
      <c r="O716" s="1">
        <v>305</v>
      </c>
      <c r="P716" s="1">
        <v>376</v>
      </c>
      <c r="Q716" s="1">
        <v>1.23</v>
      </c>
      <c r="R716" s="1">
        <v>43.22</v>
      </c>
      <c r="S716" s="1">
        <v>43.22</v>
      </c>
      <c r="T716" s="1">
        <v>216</v>
      </c>
      <c r="U716" s="1">
        <v>272</v>
      </c>
      <c r="V716" s="1">
        <v>1.26</v>
      </c>
      <c r="W716" s="1">
        <v>30.26</v>
      </c>
      <c r="X716" s="1">
        <v>30.26</v>
      </c>
      <c r="Y716" s="1">
        <v>369</v>
      </c>
      <c r="Z716" s="1">
        <v>454</v>
      </c>
      <c r="AA716" s="1">
        <v>1.23</v>
      </c>
      <c r="AB716" s="1">
        <v>50.5</v>
      </c>
      <c r="AC716" s="1">
        <v>50.5</v>
      </c>
      <c r="AD716" s="1">
        <v>286</v>
      </c>
      <c r="AE716" s="1">
        <v>369</v>
      </c>
      <c r="AF716" s="1">
        <v>1.29</v>
      </c>
      <c r="AG716" s="1">
        <v>45.44</v>
      </c>
      <c r="AH716" s="1">
        <v>45.44</v>
      </c>
      <c r="AI716" s="1">
        <v>246</v>
      </c>
      <c r="AJ716" s="1">
        <v>342</v>
      </c>
      <c r="AK716" s="1">
        <v>1.39</v>
      </c>
      <c r="AL716" s="1">
        <v>38.04</v>
      </c>
      <c r="AM716" s="1">
        <v>38.04</v>
      </c>
      <c r="AN716" s="1">
        <v>29</v>
      </c>
      <c r="AO716" s="1">
        <v>36</v>
      </c>
      <c r="AP716" s="1">
        <v>1.24</v>
      </c>
      <c r="AQ716" s="1">
        <v>4.1399999999999997</v>
      </c>
      <c r="AR716" s="1">
        <v>4.1399999999999997</v>
      </c>
      <c r="AT716" s="262">
        <f t="shared" si="67"/>
        <v>1716</v>
      </c>
      <c r="AU716" s="262">
        <f t="shared" si="67"/>
        <v>2185</v>
      </c>
      <c r="AV716" s="263">
        <f t="shared" si="68"/>
        <v>218500</v>
      </c>
      <c r="AW716" s="263">
        <f t="shared" si="69"/>
        <v>5307</v>
      </c>
      <c r="AX716" s="268">
        <f t="shared" si="70"/>
        <v>41.172036932353492</v>
      </c>
      <c r="AY716" s="264">
        <f t="shared" si="71"/>
        <v>41.473333333333336</v>
      </c>
    </row>
    <row r="717" spans="1:51">
      <c r="A717" s="1" t="str">
        <f t="shared" si="66"/>
        <v>27976</v>
      </c>
      <c r="B717" s="1" t="s">
        <v>3717</v>
      </c>
      <c r="C717" s="255">
        <v>29</v>
      </c>
      <c r="D717" s="255">
        <v>29</v>
      </c>
      <c r="E717" s="256">
        <v>1087</v>
      </c>
      <c r="F717" s="256">
        <v>2536</v>
      </c>
      <c r="G717" s="255">
        <v>2.33</v>
      </c>
      <c r="H717" s="255">
        <v>23.96</v>
      </c>
      <c r="I717" s="255">
        <v>23.96</v>
      </c>
      <c r="J717" s="1">
        <v>233</v>
      </c>
      <c r="K717" s="1">
        <v>524</v>
      </c>
      <c r="L717" s="1">
        <v>2.25</v>
      </c>
      <c r="M717" s="1">
        <v>58.29</v>
      </c>
      <c r="N717" s="1">
        <v>58.29</v>
      </c>
      <c r="O717" s="1">
        <v>158</v>
      </c>
      <c r="P717" s="1">
        <v>403</v>
      </c>
      <c r="Q717" s="1">
        <v>2.5499999999999998</v>
      </c>
      <c r="R717" s="1">
        <v>46.32</v>
      </c>
      <c r="S717" s="1">
        <v>46.32</v>
      </c>
      <c r="T717" s="1">
        <v>149</v>
      </c>
      <c r="U717" s="1">
        <v>352</v>
      </c>
      <c r="V717" s="1">
        <v>2.36</v>
      </c>
      <c r="W717" s="1">
        <v>39.15</v>
      </c>
      <c r="X717" s="1">
        <v>39.15</v>
      </c>
      <c r="Y717" s="1">
        <v>184</v>
      </c>
      <c r="Z717" s="1">
        <v>423</v>
      </c>
      <c r="AA717" s="1">
        <v>2.2999999999999998</v>
      </c>
      <c r="AB717" s="1">
        <v>47.05</v>
      </c>
      <c r="AC717" s="1">
        <v>47.05</v>
      </c>
      <c r="AD717" s="1">
        <v>172</v>
      </c>
      <c r="AE717" s="1">
        <v>380</v>
      </c>
      <c r="AF717" s="1">
        <v>2.21</v>
      </c>
      <c r="AG717" s="1">
        <v>46.8</v>
      </c>
      <c r="AH717" s="1">
        <v>46.8</v>
      </c>
      <c r="AI717" s="1">
        <v>169</v>
      </c>
      <c r="AJ717" s="1">
        <v>414</v>
      </c>
      <c r="AK717" s="1">
        <v>2.4500000000000002</v>
      </c>
      <c r="AL717" s="1">
        <v>46.05</v>
      </c>
      <c r="AM717" s="1">
        <v>46.05</v>
      </c>
      <c r="AN717" s="1">
        <v>22</v>
      </c>
      <c r="AO717" s="1">
        <v>40</v>
      </c>
      <c r="AP717" s="1">
        <v>1.82</v>
      </c>
      <c r="AQ717" s="1">
        <v>4.5999999999999996</v>
      </c>
      <c r="AR717" s="1">
        <v>4.5999999999999996</v>
      </c>
      <c r="AT717" s="262">
        <f t="shared" si="67"/>
        <v>1065</v>
      </c>
      <c r="AU717" s="262">
        <f t="shared" si="67"/>
        <v>2496</v>
      </c>
      <c r="AV717" s="263">
        <f t="shared" si="68"/>
        <v>249600</v>
      </c>
      <c r="AW717" s="263">
        <f t="shared" si="69"/>
        <v>5307</v>
      </c>
      <c r="AX717" s="268">
        <f t="shared" si="70"/>
        <v>47.032221594120969</v>
      </c>
      <c r="AY717" s="264">
        <f t="shared" si="71"/>
        <v>47.276666666666671</v>
      </c>
    </row>
    <row r="718" spans="1:51">
      <c r="A718" s="1" t="str">
        <f t="shared" si="66"/>
        <v>10701</v>
      </c>
      <c r="B718" s="1" t="s">
        <v>3718</v>
      </c>
      <c r="C718" s="255">
        <v>370</v>
      </c>
      <c r="D718" s="255">
        <v>370</v>
      </c>
      <c r="E718" s="256">
        <v>16964</v>
      </c>
      <c r="F718" s="256">
        <v>57228</v>
      </c>
      <c r="G718" s="255">
        <v>3.37</v>
      </c>
      <c r="H718" s="255">
        <v>42.38</v>
      </c>
      <c r="I718" s="255">
        <v>42.38</v>
      </c>
      <c r="J718" s="1">
        <v>3215</v>
      </c>
      <c r="K718" s="1">
        <v>10776</v>
      </c>
      <c r="L718" s="1">
        <v>3.35</v>
      </c>
      <c r="M718" s="1">
        <v>93.95</v>
      </c>
      <c r="N718" s="1">
        <v>93.95</v>
      </c>
      <c r="O718" s="1">
        <v>2922</v>
      </c>
      <c r="P718" s="1">
        <v>9644</v>
      </c>
      <c r="Q718" s="1">
        <v>3.3</v>
      </c>
      <c r="R718" s="1">
        <v>86.88</v>
      </c>
      <c r="S718" s="1">
        <v>86.88</v>
      </c>
      <c r="T718" s="1">
        <v>1563</v>
      </c>
      <c r="U718" s="1">
        <v>6642</v>
      </c>
      <c r="V718" s="1">
        <v>4.25</v>
      </c>
      <c r="W718" s="1">
        <v>57.91</v>
      </c>
      <c r="X718" s="1">
        <v>57.91</v>
      </c>
      <c r="Y718" s="1">
        <v>3280</v>
      </c>
      <c r="Z718" s="1">
        <v>10524</v>
      </c>
      <c r="AA718" s="1">
        <v>3.21</v>
      </c>
      <c r="AB718" s="1">
        <v>91.75</v>
      </c>
      <c r="AC718" s="1">
        <v>91.75</v>
      </c>
      <c r="AD718" s="1">
        <v>3046</v>
      </c>
      <c r="AE718" s="1">
        <v>9781</v>
      </c>
      <c r="AF718" s="1">
        <v>3.21</v>
      </c>
      <c r="AG718" s="1">
        <v>94.41</v>
      </c>
      <c r="AH718" s="1">
        <v>94.41</v>
      </c>
      <c r="AI718" s="1">
        <v>2938</v>
      </c>
      <c r="AJ718" s="1">
        <v>9861</v>
      </c>
      <c r="AK718" s="1">
        <v>3.36</v>
      </c>
      <c r="AL718" s="1">
        <v>85.97</v>
      </c>
      <c r="AM718" s="1">
        <v>85.97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T718" s="262">
        <f t="shared" si="67"/>
        <v>16964</v>
      </c>
      <c r="AU718" s="262">
        <f t="shared" si="67"/>
        <v>57228</v>
      </c>
      <c r="AV718" s="263">
        <f t="shared" si="68"/>
        <v>5722800</v>
      </c>
      <c r="AW718" s="263">
        <f t="shared" si="69"/>
        <v>67710</v>
      </c>
      <c r="AX718" s="268">
        <f t="shared" si="70"/>
        <v>84.519273371732382</v>
      </c>
      <c r="AY718" s="264">
        <f t="shared" si="71"/>
        <v>85.144999999999996</v>
      </c>
    </row>
    <row r="719" spans="1:51">
      <c r="A719" s="1" t="str">
        <f t="shared" si="66"/>
        <v>10963</v>
      </c>
      <c r="B719" s="1" t="s">
        <v>3719</v>
      </c>
      <c r="C719" s="255">
        <v>30</v>
      </c>
      <c r="D719" s="255">
        <v>30</v>
      </c>
      <c r="E719" s="256">
        <v>776</v>
      </c>
      <c r="F719" s="256">
        <v>2090</v>
      </c>
      <c r="G719" s="255">
        <v>2.69</v>
      </c>
      <c r="H719" s="255">
        <v>19.09</v>
      </c>
      <c r="I719" s="255">
        <v>19.09</v>
      </c>
      <c r="J719" s="1">
        <v>134</v>
      </c>
      <c r="K719" s="1">
        <v>336</v>
      </c>
      <c r="L719" s="1">
        <v>2.5099999999999998</v>
      </c>
      <c r="M719" s="1">
        <v>36.130000000000003</v>
      </c>
      <c r="N719" s="1">
        <v>36.130000000000003</v>
      </c>
      <c r="O719" s="1">
        <v>120</v>
      </c>
      <c r="P719" s="1">
        <v>333</v>
      </c>
      <c r="Q719" s="1">
        <v>2.78</v>
      </c>
      <c r="R719" s="1">
        <v>37</v>
      </c>
      <c r="S719" s="1">
        <v>37</v>
      </c>
      <c r="T719" s="1">
        <v>109</v>
      </c>
      <c r="U719" s="1">
        <v>285</v>
      </c>
      <c r="V719" s="1">
        <v>2.61</v>
      </c>
      <c r="W719" s="1">
        <v>30.65</v>
      </c>
      <c r="X719" s="1">
        <v>30.65</v>
      </c>
      <c r="Y719" s="1">
        <v>175</v>
      </c>
      <c r="Z719" s="1">
        <v>442</v>
      </c>
      <c r="AA719" s="1">
        <v>2.5299999999999998</v>
      </c>
      <c r="AB719" s="1">
        <v>47.53</v>
      </c>
      <c r="AC719" s="1">
        <v>47.53</v>
      </c>
      <c r="AD719" s="1">
        <v>129</v>
      </c>
      <c r="AE719" s="1">
        <v>365</v>
      </c>
      <c r="AF719" s="1">
        <v>2.83</v>
      </c>
      <c r="AG719" s="1">
        <v>43.45</v>
      </c>
      <c r="AH719" s="1">
        <v>43.45</v>
      </c>
      <c r="AI719" s="1">
        <v>109</v>
      </c>
      <c r="AJ719" s="1">
        <v>329</v>
      </c>
      <c r="AK719" s="1">
        <v>3.02</v>
      </c>
      <c r="AL719" s="1">
        <v>35.380000000000003</v>
      </c>
      <c r="AM719" s="1">
        <v>35.380000000000003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T719" s="262">
        <f t="shared" si="67"/>
        <v>776</v>
      </c>
      <c r="AU719" s="262">
        <f t="shared" si="67"/>
        <v>2090</v>
      </c>
      <c r="AV719" s="263">
        <f t="shared" si="68"/>
        <v>209000</v>
      </c>
      <c r="AW719" s="263">
        <f t="shared" si="69"/>
        <v>5490</v>
      </c>
      <c r="AX719" s="268">
        <f t="shared" si="70"/>
        <v>38.069216757741351</v>
      </c>
      <c r="AY719" s="264">
        <f t="shared" si="71"/>
        <v>38.356666666666662</v>
      </c>
    </row>
    <row r="720" spans="1:51">
      <c r="A720" s="1" t="str">
        <f t="shared" si="66"/>
        <v>10964</v>
      </c>
      <c r="B720" s="1" t="s">
        <v>3720</v>
      </c>
      <c r="C720" s="255">
        <v>46</v>
      </c>
      <c r="D720" s="255">
        <v>46</v>
      </c>
      <c r="E720" s="256">
        <v>1243</v>
      </c>
      <c r="F720" s="256">
        <v>3042</v>
      </c>
      <c r="G720" s="255">
        <v>2.4500000000000002</v>
      </c>
      <c r="H720" s="255">
        <v>18.12</v>
      </c>
      <c r="I720" s="255">
        <v>18.12</v>
      </c>
      <c r="J720" s="1">
        <v>372</v>
      </c>
      <c r="K720" s="1">
        <v>894</v>
      </c>
      <c r="L720" s="1">
        <v>2.4</v>
      </c>
      <c r="M720" s="1">
        <v>62.69</v>
      </c>
      <c r="N720" s="1">
        <v>62.69</v>
      </c>
      <c r="O720" s="1">
        <v>291</v>
      </c>
      <c r="P720" s="1">
        <v>626</v>
      </c>
      <c r="Q720" s="1">
        <v>2.15</v>
      </c>
      <c r="R720" s="1">
        <v>45.36</v>
      </c>
      <c r="S720" s="1">
        <v>45.36</v>
      </c>
      <c r="T720" s="1">
        <v>371</v>
      </c>
      <c r="U720" s="1">
        <v>879</v>
      </c>
      <c r="V720" s="1">
        <v>2.37</v>
      </c>
      <c r="W720" s="1">
        <v>61.64</v>
      </c>
      <c r="X720" s="1">
        <v>61.64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209</v>
      </c>
      <c r="AE720" s="1">
        <v>643</v>
      </c>
      <c r="AF720" s="1">
        <v>3.08</v>
      </c>
      <c r="AG720" s="1">
        <v>49.92</v>
      </c>
      <c r="AH720" s="1">
        <v>49.92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T720" s="262">
        <f t="shared" si="67"/>
        <v>1243</v>
      </c>
      <c r="AU720" s="262">
        <f t="shared" si="67"/>
        <v>3042</v>
      </c>
      <c r="AV720" s="263">
        <f t="shared" si="68"/>
        <v>304200</v>
      </c>
      <c r="AW720" s="263">
        <f t="shared" si="69"/>
        <v>8418</v>
      </c>
      <c r="AX720" s="268">
        <f t="shared" si="70"/>
        <v>36.136849607982896</v>
      </c>
      <c r="AY720" s="264">
        <f t="shared" si="71"/>
        <v>36.601666666666667</v>
      </c>
    </row>
    <row r="721" spans="1:51">
      <c r="A721" s="1" t="str">
        <f t="shared" si="66"/>
        <v>10965</v>
      </c>
      <c r="B721" s="1" t="s">
        <v>3721</v>
      </c>
      <c r="C721" s="255">
        <v>60</v>
      </c>
      <c r="D721" s="255">
        <v>60</v>
      </c>
      <c r="E721" s="256">
        <v>2372</v>
      </c>
      <c r="F721" s="256">
        <v>6064</v>
      </c>
      <c r="G721" s="255">
        <v>2.56</v>
      </c>
      <c r="H721" s="255">
        <v>27.69</v>
      </c>
      <c r="I721" s="255">
        <v>27.69</v>
      </c>
      <c r="J721" s="1">
        <v>523</v>
      </c>
      <c r="K721" s="1">
        <v>1425</v>
      </c>
      <c r="L721" s="1">
        <v>2.72</v>
      </c>
      <c r="M721" s="1">
        <v>76.61</v>
      </c>
      <c r="N721" s="1">
        <v>76.61</v>
      </c>
      <c r="O721" s="1">
        <v>451</v>
      </c>
      <c r="P721" s="1">
        <v>1174</v>
      </c>
      <c r="Q721" s="1">
        <v>2.6</v>
      </c>
      <c r="R721" s="1">
        <v>65.22</v>
      </c>
      <c r="S721" s="1">
        <v>65.22</v>
      </c>
      <c r="T721" s="1">
        <v>425</v>
      </c>
      <c r="U721" s="1">
        <v>968</v>
      </c>
      <c r="V721" s="1">
        <v>2.2799999999999998</v>
      </c>
      <c r="W721" s="1">
        <v>52.04</v>
      </c>
      <c r="X721" s="1">
        <v>52.04</v>
      </c>
      <c r="Y721" s="1">
        <v>421</v>
      </c>
      <c r="Z721" s="1">
        <v>1077</v>
      </c>
      <c r="AA721" s="1">
        <v>2.56</v>
      </c>
      <c r="AB721" s="1">
        <v>57.9</v>
      </c>
      <c r="AC721" s="1">
        <v>57.9</v>
      </c>
      <c r="AD721" s="1">
        <v>448</v>
      </c>
      <c r="AE721" s="1">
        <v>1157</v>
      </c>
      <c r="AF721" s="1">
        <v>2.58</v>
      </c>
      <c r="AG721" s="1">
        <v>68.87</v>
      </c>
      <c r="AH721" s="1">
        <v>68.87</v>
      </c>
      <c r="AI721" s="1">
        <v>104</v>
      </c>
      <c r="AJ721" s="1">
        <v>263</v>
      </c>
      <c r="AK721" s="1">
        <v>2.5299999999999998</v>
      </c>
      <c r="AL721" s="1">
        <v>14.14</v>
      </c>
      <c r="AM721" s="1">
        <v>14.14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T721" s="262">
        <f t="shared" si="67"/>
        <v>2372</v>
      </c>
      <c r="AU721" s="262">
        <f t="shared" si="67"/>
        <v>6064</v>
      </c>
      <c r="AV721" s="263">
        <f t="shared" si="68"/>
        <v>606400</v>
      </c>
      <c r="AW721" s="263">
        <f t="shared" si="69"/>
        <v>10980</v>
      </c>
      <c r="AX721" s="268">
        <f t="shared" si="70"/>
        <v>55.227686703096538</v>
      </c>
      <c r="AY721" s="264">
        <f t="shared" si="71"/>
        <v>55.79666666666666</v>
      </c>
    </row>
    <row r="722" spans="1:51">
      <c r="A722" s="1" t="str">
        <f t="shared" si="66"/>
        <v>10966</v>
      </c>
      <c r="B722" s="1" t="s">
        <v>3722</v>
      </c>
      <c r="C722" s="255">
        <v>30</v>
      </c>
      <c r="D722" s="255">
        <v>30</v>
      </c>
      <c r="E722" s="256">
        <v>1608</v>
      </c>
      <c r="F722" s="256">
        <v>3436</v>
      </c>
      <c r="G722" s="255">
        <v>2.14</v>
      </c>
      <c r="H722" s="255">
        <v>31.38</v>
      </c>
      <c r="I722" s="255">
        <v>31.38</v>
      </c>
      <c r="J722" s="1">
        <v>274</v>
      </c>
      <c r="K722" s="1">
        <v>628</v>
      </c>
      <c r="L722" s="1">
        <v>2.29</v>
      </c>
      <c r="M722" s="1">
        <v>67.53</v>
      </c>
      <c r="N722" s="1">
        <v>67.53</v>
      </c>
      <c r="O722" s="1">
        <v>233</v>
      </c>
      <c r="P722" s="1">
        <v>447</v>
      </c>
      <c r="Q722" s="1">
        <v>1.92</v>
      </c>
      <c r="R722" s="1">
        <v>49.67</v>
      </c>
      <c r="S722" s="1">
        <v>49.67</v>
      </c>
      <c r="T722" s="1">
        <v>233</v>
      </c>
      <c r="U722" s="1">
        <v>483</v>
      </c>
      <c r="V722" s="1">
        <v>2.0699999999999998</v>
      </c>
      <c r="W722" s="1">
        <v>51.94</v>
      </c>
      <c r="X722" s="1">
        <v>51.94</v>
      </c>
      <c r="Y722" s="1">
        <v>281</v>
      </c>
      <c r="Z722" s="1">
        <v>605</v>
      </c>
      <c r="AA722" s="1">
        <v>2.15</v>
      </c>
      <c r="AB722" s="1">
        <v>65.05</v>
      </c>
      <c r="AC722" s="1">
        <v>65.05</v>
      </c>
      <c r="AD722" s="1">
        <v>266</v>
      </c>
      <c r="AE722" s="1">
        <v>580</v>
      </c>
      <c r="AF722" s="1">
        <v>2.1800000000000002</v>
      </c>
      <c r="AG722" s="1">
        <v>69.05</v>
      </c>
      <c r="AH722" s="1">
        <v>69.05</v>
      </c>
      <c r="AI722" s="1">
        <v>254</v>
      </c>
      <c r="AJ722" s="1">
        <v>554</v>
      </c>
      <c r="AK722" s="1">
        <v>2.1800000000000002</v>
      </c>
      <c r="AL722" s="1">
        <v>59.57</v>
      </c>
      <c r="AM722" s="1">
        <v>59.57</v>
      </c>
      <c r="AN722" s="1">
        <v>67</v>
      </c>
      <c r="AO722" s="1">
        <v>139</v>
      </c>
      <c r="AP722" s="1">
        <v>2.0699999999999998</v>
      </c>
      <c r="AQ722" s="1">
        <v>15.44</v>
      </c>
      <c r="AR722" s="1">
        <v>15.44</v>
      </c>
      <c r="AT722" s="262">
        <f t="shared" si="67"/>
        <v>1541</v>
      </c>
      <c r="AU722" s="262">
        <f t="shared" si="67"/>
        <v>3297</v>
      </c>
      <c r="AV722" s="263">
        <f t="shared" si="68"/>
        <v>329700</v>
      </c>
      <c r="AW722" s="263">
        <f t="shared" si="69"/>
        <v>5490</v>
      </c>
      <c r="AX722" s="268">
        <f t="shared" si="70"/>
        <v>60.05464480874317</v>
      </c>
      <c r="AY722" s="264">
        <f t="shared" si="71"/>
        <v>60.468333333333334</v>
      </c>
    </row>
    <row r="723" spans="1:51">
      <c r="A723" s="1" t="str">
        <f t="shared" si="66"/>
        <v>10967</v>
      </c>
      <c r="B723" s="1" t="s">
        <v>3723</v>
      </c>
      <c r="C723" s="255">
        <v>30</v>
      </c>
      <c r="D723" s="255">
        <v>30</v>
      </c>
      <c r="E723" s="256">
        <v>2106</v>
      </c>
      <c r="F723" s="256">
        <v>5348</v>
      </c>
      <c r="G723" s="255">
        <v>2.54</v>
      </c>
      <c r="H723" s="255">
        <v>48.84</v>
      </c>
      <c r="I723" s="255">
        <v>48.84</v>
      </c>
      <c r="J723" s="1">
        <v>445</v>
      </c>
      <c r="K723" s="1">
        <v>1117</v>
      </c>
      <c r="L723" s="1">
        <v>2.5099999999999998</v>
      </c>
      <c r="M723" s="1">
        <v>120.11</v>
      </c>
      <c r="N723" s="1">
        <v>120.11</v>
      </c>
      <c r="O723" s="1">
        <v>330</v>
      </c>
      <c r="P723" s="1">
        <v>869</v>
      </c>
      <c r="Q723" s="1">
        <v>2.63</v>
      </c>
      <c r="R723" s="1">
        <v>96.56</v>
      </c>
      <c r="S723" s="1">
        <v>96.56</v>
      </c>
      <c r="T723" s="1">
        <v>314</v>
      </c>
      <c r="U723" s="1">
        <v>715</v>
      </c>
      <c r="V723" s="1">
        <v>2.2799999999999998</v>
      </c>
      <c r="W723" s="1">
        <v>76.88</v>
      </c>
      <c r="X723" s="1">
        <v>76.88</v>
      </c>
      <c r="Y723" s="1">
        <v>319</v>
      </c>
      <c r="Z723" s="1">
        <v>809</v>
      </c>
      <c r="AA723" s="1">
        <v>2.54</v>
      </c>
      <c r="AB723" s="1">
        <v>86.99</v>
      </c>
      <c r="AC723" s="1">
        <v>86.99</v>
      </c>
      <c r="AD723" s="1">
        <v>306</v>
      </c>
      <c r="AE723" s="1">
        <v>743</v>
      </c>
      <c r="AF723" s="1">
        <v>2.4300000000000002</v>
      </c>
      <c r="AG723" s="1">
        <v>88.45</v>
      </c>
      <c r="AH723" s="1">
        <v>88.45</v>
      </c>
      <c r="AI723" s="1">
        <v>285</v>
      </c>
      <c r="AJ723" s="1">
        <v>776</v>
      </c>
      <c r="AK723" s="1">
        <v>2.72</v>
      </c>
      <c r="AL723" s="1">
        <v>83.44</v>
      </c>
      <c r="AM723" s="1">
        <v>83.44</v>
      </c>
      <c r="AN723" s="1">
        <v>107</v>
      </c>
      <c r="AO723" s="1">
        <v>319</v>
      </c>
      <c r="AP723" s="1">
        <v>2.98</v>
      </c>
      <c r="AQ723" s="1">
        <v>35.44</v>
      </c>
      <c r="AR723" s="1">
        <v>35.44</v>
      </c>
      <c r="AT723" s="262">
        <f t="shared" si="67"/>
        <v>1999</v>
      </c>
      <c r="AU723" s="262">
        <f t="shared" si="67"/>
        <v>5029</v>
      </c>
      <c r="AV723" s="263">
        <f t="shared" si="68"/>
        <v>502900</v>
      </c>
      <c r="AW723" s="263">
        <f t="shared" si="69"/>
        <v>5490</v>
      </c>
      <c r="AX723" s="268">
        <f t="shared" si="70"/>
        <v>91.602914389799636</v>
      </c>
      <c r="AY723" s="264">
        <f t="shared" si="71"/>
        <v>92.071666666666673</v>
      </c>
    </row>
    <row r="724" spans="1:51">
      <c r="A724" s="1" t="str">
        <f t="shared" si="66"/>
        <v>10968</v>
      </c>
      <c r="B724" s="1" t="s">
        <v>3724</v>
      </c>
      <c r="C724" s="255">
        <v>34</v>
      </c>
      <c r="D724" s="255">
        <v>34</v>
      </c>
      <c r="E724" s="256">
        <v>932</v>
      </c>
      <c r="F724" s="256">
        <v>3010</v>
      </c>
      <c r="G724" s="255">
        <v>3.23</v>
      </c>
      <c r="H724" s="255">
        <v>24.25</v>
      </c>
      <c r="I724" s="255">
        <v>24.25</v>
      </c>
      <c r="J724" s="1">
        <v>197</v>
      </c>
      <c r="K724" s="1">
        <v>624</v>
      </c>
      <c r="L724" s="1">
        <v>3.17</v>
      </c>
      <c r="M724" s="1">
        <v>59.2</v>
      </c>
      <c r="N724" s="1">
        <v>59.2</v>
      </c>
      <c r="O724" s="1">
        <v>151</v>
      </c>
      <c r="P724" s="1">
        <v>487</v>
      </c>
      <c r="Q724" s="1">
        <v>3.23</v>
      </c>
      <c r="R724" s="1">
        <v>47.75</v>
      </c>
      <c r="S724" s="1">
        <v>47.75</v>
      </c>
      <c r="T724" s="1">
        <v>119</v>
      </c>
      <c r="U724" s="1">
        <v>378</v>
      </c>
      <c r="V724" s="1">
        <v>3.18</v>
      </c>
      <c r="W724" s="1">
        <v>35.86</v>
      </c>
      <c r="X724" s="1">
        <v>35.86</v>
      </c>
      <c r="Y724" s="1">
        <v>157</v>
      </c>
      <c r="Z724" s="1">
        <v>518</v>
      </c>
      <c r="AA724" s="1">
        <v>3.3</v>
      </c>
      <c r="AB724" s="1">
        <v>49.15</v>
      </c>
      <c r="AC724" s="1">
        <v>49.15</v>
      </c>
      <c r="AD724" s="1">
        <v>156</v>
      </c>
      <c r="AE724" s="1">
        <v>485</v>
      </c>
      <c r="AF724" s="1">
        <v>3.11</v>
      </c>
      <c r="AG724" s="1">
        <v>50.95</v>
      </c>
      <c r="AH724" s="1">
        <v>50.95</v>
      </c>
      <c r="AI724" s="1">
        <v>152</v>
      </c>
      <c r="AJ724" s="1">
        <v>518</v>
      </c>
      <c r="AK724" s="1">
        <v>3.41</v>
      </c>
      <c r="AL724" s="1">
        <v>49.15</v>
      </c>
      <c r="AM724" s="1">
        <v>49.15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T724" s="262">
        <f t="shared" si="67"/>
        <v>932</v>
      </c>
      <c r="AU724" s="262">
        <f t="shared" si="67"/>
        <v>3010</v>
      </c>
      <c r="AV724" s="263">
        <f t="shared" si="68"/>
        <v>301000</v>
      </c>
      <c r="AW724" s="263">
        <f t="shared" si="69"/>
        <v>6222</v>
      </c>
      <c r="AX724" s="268">
        <f t="shared" si="70"/>
        <v>48.376727740276436</v>
      </c>
      <c r="AY724" s="264">
        <f t="shared" si="71"/>
        <v>48.676666666666669</v>
      </c>
    </row>
    <row r="725" spans="1:51">
      <c r="A725" s="1" t="str">
        <f t="shared" si="66"/>
        <v>10969</v>
      </c>
      <c r="B725" s="1" t="s">
        <v>3725</v>
      </c>
      <c r="C725" s="255">
        <v>20</v>
      </c>
      <c r="D725" s="255">
        <v>20</v>
      </c>
      <c r="E725" s="256">
        <v>786</v>
      </c>
      <c r="F725" s="256">
        <v>1741</v>
      </c>
      <c r="G725" s="255">
        <v>2.2200000000000002</v>
      </c>
      <c r="H725" s="255">
        <v>23.85</v>
      </c>
      <c r="I725" s="255">
        <v>23.85</v>
      </c>
      <c r="J725" s="1">
        <v>208</v>
      </c>
      <c r="K725" s="1">
        <v>529</v>
      </c>
      <c r="L725" s="1">
        <v>2.54</v>
      </c>
      <c r="M725" s="1">
        <v>85.32</v>
      </c>
      <c r="N725" s="1">
        <v>85.32</v>
      </c>
      <c r="O725" s="1">
        <v>161</v>
      </c>
      <c r="P725" s="1">
        <v>326</v>
      </c>
      <c r="Q725" s="1">
        <v>2.02</v>
      </c>
      <c r="R725" s="1">
        <v>54.33</v>
      </c>
      <c r="S725" s="1">
        <v>54.33</v>
      </c>
      <c r="T725" s="1">
        <v>139</v>
      </c>
      <c r="U725" s="1">
        <v>261</v>
      </c>
      <c r="V725" s="1">
        <v>1.88</v>
      </c>
      <c r="W725" s="1">
        <v>42.1</v>
      </c>
      <c r="X725" s="1">
        <v>42.1</v>
      </c>
      <c r="Y725" s="1">
        <v>95</v>
      </c>
      <c r="Z725" s="1">
        <v>207</v>
      </c>
      <c r="AA725" s="1">
        <v>2.1800000000000002</v>
      </c>
      <c r="AB725" s="1">
        <v>33.39</v>
      </c>
      <c r="AC725" s="1">
        <v>33.39</v>
      </c>
      <c r="AD725" s="1">
        <v>183</v>
      </c>
      <c r="AE725" s="1">
        <v>418</v>
      </c>
      <c r="AF725" s="1">
        <v>2.2799999999999998</v>
      </c>
      <c r="AG725" s="1">
        <v>74.64</v>
      </c>
      <c r="AH725" s="1">
        <v>74.64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T725" s="262">
        <f t="shared" si="67"/>
        <v>786</v>
      </c>
      <c r="AU725" s="262">
        <f t="shared" si="67"/>
        <v>1741</v>
      </c>
      <c r="AV725" s="263">
        <f t="shared" si="68"/>
        <v>174100</v>
      </c>
      <c r="AW725" s="263">
        <f t="shared" si="69"/>
        <v>3660</v>
      </c>
      <c r="AX725" s="268">
        <f t="shared" si="70"/>
        <v>47.568306010928964</v>
      </c>
      <c r="AY725" s="264">
        <f t="shared" si="71"/>
        <v>48.29666666666666</v>
      </c>
    </row>
    <row r="726" spans="1:51">
      <c r="A726" s="1" t="str">
        <f t="shared" si="66"/>
        <v>11444</v>
      </c>
      <c r="B726" s="1" t="s">
        <v>3726</v>
      </c>
      <c r="C726" s="255">
        <v>120</v>
      </c>
      <c r="D726" s="255">
        <v>120</v>
      </c>
      <c r="E726" s="256">
        <v>7384</v>
      </c>
      <c r="F726" s="256">
        <v>22777</v>
      </c>
      <c r="G726" s="255">
        <v>3.08</v>
      </c>
      <c r="H726" s="255">
        <v>52</v>
      </c>
      <c r="I726" s="255">
        <v>52</v>
      </c>
      <c r="J726" s="1">
        <v>1274</v>
      </c>
      <c r="K726" s="1">
        <v>3642</v>
      </c>
      <c r="L726" s="1">
        <v>2.86</v>
      </c>
      <c r="M726" s="1">
        <v>97.9</v>
      </c>
      <c r="N726" s="1">
        <v>97.9</v>
      </c>
      <c r="O726" s="1">
        <v>1093</v>
      </c>
      <c r="P726" s="1">
        <v>3244</v>
      </c>
      <c r="Q726" s="1">
        <v>2.97</v>
      </c>
      <c r="R726" s="1">
        <v>90.11</v>
      </c>
      <c r="S726" s="1">
        <v>90.11</v>
      </c>
      <c r="T726" s="1">
        <v>1258</v>
      </c>
      <c r="U726" s="1">
        <v>3686</v>
      </c>
      <c r="V726" s="1">
        <v>2.93</v>
      </c>
      <c r="W726" s="1">
        <v>99.09</v>
      </c>
      <c r="X726" s="1">
        <v>99.09</v>
      </c>
      <c r="Y726" s="1">
        <v>1233</v>
      </c>
      <c r="Z726" s="1">
        <v>3940</v>
      </c>
      <c r="AA726" s="1">
        <v>3.2</v>
      </c>
      <c r="AB726" s="1">
        <v>105.91</v>
      </c>
      <c r="AC726" s="1">
        <v>105.91</v>
      </c>
      <c r="AD726" s="1">
        <v>1180</v>
      </c>
      <c r="AE726" s="1">
        <v>3786</v>
      </c>
      <c r="AF726" s="1">
        <v>3.21</v>
      </c>
      <c r="AG726" s="1">
        <v>112.68</v>
      </c>
      <c r="AH726" s="1">
        <v>112.68</v>
      </c>
      <c r="AI726" s="1">
        <v>1038</v>
      </c>
      <c r="AJ726" s="1">
        <v>3460</v>
      </c>
      <c r="AK726" s="1">
        <v>3.33</v>
      </c>
      <c r="AL726" s="1">
        <v>93.01</v>
      </c>
      <c r="AM726" s="1">
        <v>93.01</v>
      </c>
      <c r="AN726" s="1">
        <v>308</v>
      </c>
      <c r="AO726" s="1">
        <v>1019</v>
      </c>
      <c r="AP726" s="1">
        <v>3.31</v>
      </c>
      <c r="AQ726" s="1">
        <v>28.31</v>
      </c>
      <c r="AR726" s="1">
        <v>28.31</v>
      </c>
      <c r="AT726" s="262">
        <f t="shared" si="67"/>
        <v>7076</v>
      </c>
      <c r="AU726" s="262">
        <f t="shared" si="67"/>
        <v>21758</v>
      </c>
      <c r="AV726" s="263">
        <f t="shared" si="68"/>
        <v>2175800</v>
      </c>
      <c r="AW726" s="263">
        <f t="shared" si="69"/>
        <v>21960</v>
      </c>
      <c r="AX726" s="268">
        <f t="shared" si="70"/>
        <v>99.080145719489977</v>
      </c>
      <c r="AY726" s="264">
        <f t="shared" si="71"/>
        <v>99.783333333333346</v>
      </c>
    </row>
    <row r="727" spans="1:51">
      <c r="A727" s="1" t="str">
        <f t="shared" si="66"/>
        <v>10703</v>
      </c>
      <c r="B727" s="1" t="s">
        <v>3727</v>
      </c>
      <c r="C727" s="255">
        <v>419</v>
      </c>
      <c r="D727" s="255">
        <v>419</v>
      </c>
      <c r="E727" s="256">
        <v>14484</v>
      </c>
      <c r="F727" s="256">
        <v>72974</v>
      </c>
      <c r="G727" s="255">
        <v>5.04</v>
      </c>
      <c r="H727" s="255">
        <v>47.72</v>
      </c>
      <c r="I727" s="255">
        <v>47.72</v>
      </c>
      <c r="J727" s="1">
        <v>2421</v>
      </c>
      <c r="K727" s="1">
        <v>14140</v>
      </c>
      <c r="L727" s="1">
        <v>5.84</v>
      </c>
      <c r="M727" s="1">
        <v>108.86</v>
      </c>
      <c r="N727" s="1">
        <v>108.86</v>
      </c>
      <c r="O727" s="1">
        <v>2265</v>
      </c>
      <c r="P727" s="1">
        <v>10611</v>
      </c>
      <c r="Q727" s="1">
        <v>4.68</v>
      </c>
      <c r="R727" s="1">
        <v>84.42</v>
      </c>
      <c r="S727" s="1">
        <v>84.42</v>
      </c>
      <c r="T727" s="1">
        <v>2216</v>
      </c>
      <c r="U727" s="1">
        <v>13475</v>
      </c>
      <c r="V727" s="1">
        <v>6.08</v>
      </c>
      <c r="W727" s="1">
        <v>103.74</v>
      </c>
      <c r="X727" s="1">
        <v>103.74</v>
      </c>
      <c r="Y727" s="1">
        <v>2403</v>
      </c>
      <c r="Z727" s="1">
        <v>13494</v>
      </c>
      <c r="AA727" s="1">
        <v>5.62</v>
      </c>
      <c r="AB727" s="1">
        <v>103.89</v>
      </c>
      <c r="AC727" s="1">
        <v>103.89</v>
      </c>
      <c r="AD727" s="1">
        <v>2241</v>
      </c>
      <c r="AE727" s="1">
        <v>8942</v>
      </c>
      <c r="AF727" s="1">
        <v>3.99</v>
      </c>
      <c r="AG727" s="1">
        <v>76.22</v>
      </c>
      <c r="AH727" s="1">
        <v>76.22</v>
      </c>
      <c r="AI727" s="1">
        <v>2101</v>
      </c>
      <c r="AJ727" s="1">
        <v>8514</v>
      </c>
      <c r="AK727" s="1">
        <v>4.05</v>
      </c>
      <c r="AL727" s="1">
        <v>65.55</v>
      </c>
      <c r="AM727" s="1">
        <v>65.55</v>
      </c>
      <c r="AN727" s="1">
        <v>837</v>
      </c>
      <c r="AO727" s="1">
        <v>3798</v>
      </c>
      <c r="AP727" s="1">
        <v>4.54</v>
      </c>
      <c r="AQ727" s="1">
        <v>30.21</v>
      </c>
      <c r="AR727" s="1">
        <v>30.21</v>
      </c>
      <c r="AT727" s="262">
        <f t="shared" si="67"/>
        <v>13647</v>
      </c>
      <c r="AU727" s="262">
        <f t="shared" si="67"/>
        <v>69176</v>
      </c>
      <c r="AV727" s="263">
        <f t="shared" si="68"/>
        <v>6917600</v>
      </c>
      <c r="AW727" s="263">
        <f t="shared" si="69"/>
        <v>76677</v>
      </c>
      <c r="AX727" s="268">
        <f t="shared" si="70"/>
        <v>90.217405480130935</v>
      </c>
      <c r="AY727" s="264">
        <f t="shared" si="71"/>
        <v>90.446666666666658</v>
      </c>
    </row>
    <row r="728" spans="1:51">
      <c r="A728" s="1" t="str">
        <f t="shared" si="66"/>
        <v>10985</v>
      </c>
      <c r="B728" s="1" t="s">
        <v>3728</v>
      </c>
      <c r="C728" s="255">
        <v>44</v>
      </c>
      <c r="D728" s="255">
        <v>44</v>
      </c>
      <c r="E728" s="256">
        <v>1421</v>
      </c>
      <c r="F728" s="256">
        <v>4108</v>
      </c>
      <c r="G728" s="255">
        <v>2.89</v>
      </c>
      <c r="H728" s="255">
        <v>25.58</v>
      </c>
      <c r="I728" s="255">
        <v>25.58</v>
      </c>
      <c r="J728" s="1">
        <v>228</v>
      </c>
      <c r="K728" s="1">
        <v>639</v>
      </c>
      <c r="L728" s="1">
        <v>2.8</v>
      </c>
      <c r="M728" s="1">
        <v>46.85</v>
      </c>
      <c r="N728" s="1">
        <v>46.85</v>
      </c>
      <c r="O728" s="1">
        <v>227</v>
      </c>
      <c r="P728" s="1">
        <v>591</v>
      </c>
      <c r="Q728" s="1">
        <v>2.6</v>
      </c>
      <c r="R728" s="1">
        <v>44.77</v>
      </c>
      <c r="S728" s="1">
        <v>44.77</v>
      </c>
      <c r="T728" s="1">
        <v>234</v>
      </c>
      <c r="U728" s="1">
        <v>681</v>
      </c>
      <c r="V728" s="1">
        <v>2.91</v>
      </c>
      <c r="W728" s="1">
        <v>49.93</v>
      </c>
      <c r="X728" s="1">
        <v>49.93</v>
      </c>
      <c r="Y728" s="1">
        <v>263</v>
      </c>
      <c r="Z728" s="1">
        <v>724</v>
      </c>
      <c r="AA728" s="1">
        <v>2.75</v>
      </c>
      <c r="AB728" s="1">
        <v>53.08</v>
      </c>
      <c r="AC728" s="1">
        <v>53.08</v>
      </c>
      <c r="AD728" s="1">
        <v>197</v>
      </c>
      <c r="AE728" s="1">
        <v>615</v>
      </c>
      <c r="AF728" s="1">
        <v>3.12</v>
      </c>
      <c r="AG728" s="1">
        <v>49.92</v>
      </c>
      <c r="AH728" s="1">
        <v>49.92</v>
      </c>
      <c r="AI728" s="1">
        <v>183</v>
      </c>
      <c r="AJ728" s="1">
        <v>583</v>
      </c>
      <c r="AK728" s="1">
        <v>3.19</v>
      </c>
      <c r="AL728" s="1">
        <v>42.74</v>
      </c>
      <c r="AM728" s="1">
        <v>42.74</v>
      </c>
      <c r="AN728" s="1">
        <v>89</v>
      </c>
      <c r="AO728" s="1">
        <v>275</v>
      </c>
      <c r="AP728" s="1">
        <v>3.09</v>
      </c>
      <c r="AQ728" s="1">
        <v>20.83</v>
      </c>
      <c r="AR728" s="1">
        <v>20.83</v>
      </c>
      <c r="AT728" s="262">
        <f t="shared" si="67"/>
        <v>1332</v>
      </c>
      <c r="AU728" s="262">
        <f t="shared" si="67"/>
        <v>3833</v>
      </c>
      <c r="AV728" s="263">
        <f t="shared" si="68"/>
        <v>383300</v>
      </c>
      <c r="AW728" s="263">
        <f t="shared" si="69"/>
        <v>8052</v>
      </c>
      <c r="AX728" s="268">
        <f t="shared" si="70"/>
        <v>47.603079980129159</v>
      </c>
      <c r="AY728" s="264">
        <f t="shared" si="71"/>
        <v>47.881666666666668</v>
      </c>
    </row>
    <row r="729" spans="1:51">
      <c r="A729" s="1" t="str">
        <f t="shared" si="66"/>
        <v>10986</v>
      </c>
      <c r="B729" s="1" t="s">
        <v>3729</v>
      </c>
      <c r="C729" s="255">
        <v>43</v>
      </c>
      <c r="D729" s="255">
        <v>43</v>
      </c>
      <c r="E729" s="256">
        <v>2186</v>
      </c>
      <c r="F729" s="256">
        <v>7051</v>
      </c>
      <c r="G729" s="255">
        <v>3.23</v>
      </c>
      <c r="H729" s="255">
        <v>44.93</v>
      </c>
      <c r="I729" s="255">
        <v>44.93</v>
      </c>
      <c r="J729" s="1">
        <v>363</v>
      </c>
      <c r="K729" s="1">
        <v>1394</v>
      </c>
      <c r="L729" s="1">
        <v>3.84</v>
      </c>
      <c r="M729" s="1">
        <v>104.58</v>
      </c>
      <c r="N729" s="1">
        <v>104.58</v>
      </c>
      <c r="O729" s="1">
        <v>327</v>
      </c>
      <c r="P729" s="1">
        <v>1013</v>
      </c>
      <c r="Q729" s="1">
        <v>3.1</v>
      </c>
      <c r="R729" s="1">
        <v>78.53</v>
      </c>
      <c r="S729" s="1">
        <v>78.53</v>
      </c>
      <c r="T729" s="1">
        <v>332</v>
      </c>
      <c r="U729" s="1">
        <v>1000</v>
      </c>
      <c r="V729" s="1">
        <v>3.01</v>
      </c>
      <c r="W729" s="1">
        <v>75.02</v>
      </c>
      <c r="X729" s="1">
        <v>75.02</v>
      </c>
      <c r="Y729" s="1">
        <v>376</v>
      </c>
      <c r="Z729" s="1">
        <v>1163</v>
      </c>
      <c r="AA729" s="1">
        <v>3.09</v>
      </c>
      <c r="AB729" s="1">
        <v>87.25</v>
      </c>
      <c r="AC729" s="1">
        <v>87.25</v>
      </c>
      <c r="AD729" s="1">
        <v>327</v>
      </c>
      <c r="AE729" s="1">
        <v>1039</v>
      </c>
      <c r="AF729" s="1">
        <v>3.18</v>
      </c>
      <c r="AG729" s="1">
        <v>86.3</v>
      </c>
      <c r="AH729" s="1">
        <v>86.3</v>
      </c>
      <c r="AI729" s="1">
        <v>326</v>
      </c>
      <c r="AJ729" s="1">
        <v>946</v>
      </c>
      <c r="AK729" s="1">
        <v>2.9</v>
      </c>
      <c r="AL729" s="1">
        <v>70.97</v>
      </c>
      <c r="AM729" s="1">
        <v>70.97</v>
      </c>
      <c r="AN729" s="1">
        <v>135</v>
      </c>
      <c r="AO729" s="1">
        <v>496</v>
      </c>
      <c r="AP729" s="1">
        <v>3.67</v>
      </c>
      <c r="AQ729" s="1">
        <v>38.450000000000003</v>
      </c>
      <c r="AR729" s="1">
        <v>38.450000000000003</v>
      </c>
      <c r="AT729" s="262">
        <f t="shared" si="67"/>
        <v>2051</v>
      </c>
      <c r="AU729" s="262">
        <f t="shared" si="67"/>
        <v>6555</v>
      </c>
      <c r="AV729" s="263">
        <f t="shared" si="68"/>
        <v>655500</v>
      </c>
      <c r="AW729" s="263">
        <f t="shared" si="69"/>
        <v>7869</v>
      </c>
      <c r="AX729" s="268">
        <f t="shared" si="70"/>
        <v>83.301563095691961</v>
      </c>
      <c r="AY729" s="264">
        <f t="shared" si="71"/>
        <v>83.774999999999991</v>
      </c>
    </row>
    <row r="730" spans="1:51">
      <c r="A730" s="1" t="str">
        <f t="shared" si="66"/>
        <v>10987</v>
      </c>
      <c r="B730" s="1" t="s">
        <v>3730</v>
      </c>
      <c r="C730" s="255">
        <v>30</v>
      </c>
      <c r="D730" s="255">
        <v>30</v>
      </c>
      <c r="E730" s="256">
        <v>963</v>
      </c>
      <c r="F730" s="256">
        <v>3261</v>
      </c>
      <c r="G730" s="255">
        <v>3.39</v>
      </c>
      <c r="H730" s="255">
        <v>29.78</v>
      </c>
      <c r="I730" s="255">
        <v>29.78</v>
      </c>
      <c r="J730" s="1">
        <v>161</v>
      </c>
      <c r="K730" s="1">
        <v>566</v>
      </c>
      <c r="L730" s="1">
        <v>3.52</v>
      </c>
      <c r="M730" s="1">
        <v>60.86</v>
      </c>
      <c r="N730" s="1">
        <v>60.86</v>
      </c>
      <c r="O730" s="1">
        <v>148</v>
      </c>
      <c r="P730" s="1">
        <v>535</v>
      </c>
      <c r="Q730" s="1">
        <v>3.61</v>
      </c>
      <c r="R730" s="1">
        <v>59.44</v>
      </c>
      <c r="S730" s="1">
        <v>59.44</v>
      </c>
      <c r="T730" s="1">
        <v>145</v>
      </c>
      <c r="U730" s="1">
        <v>455</v>
      </c>
      <c r="V730" s="1">
        <v>3.14</v>
      </c>
      <c r="W730" s="1">
        <v>48.92</v>
      </c>
      <c r="X730" s="1">
        <v>48.92</v>
      </c>
      <c r="Y730" s="1">
        <v>175</v>
      </c>
      <c r="Z730" s="1">
        <v>513</v>
      </c>
      <c r="AA730" s="1">
        <v>2.93</v>
      </c>
      <c r="AB730" s="1">
        <v>55.16</v>
      </c>
      <c r="AC730" s="1">
        <v>55.16</v>
      </c>
      <c r="AD730" s="1">
        <v>136</v>
      </c>
      <c r="AE730" s="1">
        <v>478</v>
      </c>
      <c r="AF730" s="1">
        <v>3.51</v>
      </c>
      <c r="AG730" s="1">
        <v>56.9</v>
      </c>
      <c r="AH730" s="1">
        <v>56.9</v>
      </c>
      <c r="AI730" s="1">
        <v>151</v>
      </c>
      <c r="AJ730" s="1">
        <v>512</v>
      </c>
      <c r="AK730" s="1">
        <v>3.39</v>
      </c>
      <c r="AL730" s="1">
        <v>55.05</v>
      </c>
      <c r="AM730" s="1">
        <v>55.05</v>
      </c>
      <c r="AN730" s="1">
        <v>47</v>
      </c>
      <c r="AO730" s="1">
        <v>202</v>
      </c>
      <c r="AP730" s="1">
        <v>4.3</v>
      </c>
      <c r="AQ730" s="1">
        <v>22.44</v>
      </c>
      <c r="AR730" s="1">
        <v>22.44</v>
      </c>
      <c r="AT730" s="262">
        <f t="shared" si="67"/>
        <v>916</v>
      </c>
      <c r="AU730" s="262">
        <f t="shared" si="67"/>
        <v>3059</v>
      </c>
      <c r="AV730" s="263">
        <f t="shared" si="68"/>
        <v>305900</v>
      </c>
      <c r="AW730" s="263">
        <f t="shared" si="69"/>
        <v>5490</v>
      </c>
      <c r="AX730" s="268">
        <f t="shared" si="70"/>
        <v>55.719489981785067</v>
      </c>
      <c r="AY730" s="264">
        <f t="shared" si="71"/>
        <v>56.055</v>
      </c>
    </row>
    <row r="731" spans="1:51">
      <c r="A731" s="1" t="str">
        <f t="shared" si="66"/>
        <v>10988</v>
      </c>
      <c r="B731" s="1" t="s">
        <v>3731</v>
      </c>
      <c r="C731" s="255">
        <v>30</v>
      </c>
      <c r="D731" s="255">
        <v>30</v>
      </c>
      <c r="E731" s="256">
        <v>1299</v>
      </c>
      <c r="F731" s="256">
        <v>3457</v>
      </c>
      <c r="G731" s="255">
        <v>2.66</v>
      </c>
      <c r="H731" s="255">
        <v>31.57</v>
      </c>
      <c r="I731" s="255">
        <v>31.57</v>
      </c>
      <c r="J731" s="1">
        <v>213</v>
      </c>
      <c r="K731" s="1">
        <v>581</v>
      </c>
      <c r="L731" s="1">
        <v>2.73</v>
      </c>
      <c r="M731" s="1">
        <v>62.47</v>
      </c>
      <c r="N731" s="1">
        <v>62.47</v>
      </c>
      <c r="O731" s="1">
        <v>234</v>
      </c>
      <c r="P731" s="1">
        <v>628</v>
      </c>
      <c r="Q731" s="1">
        <v>2.68</v>
      </c>
      <c r="R731" s="1">
        <v>69.78</v>
      </c>
      <c r="S731" s="1">
        <v>69.78</v>
      </c>
      <c r="T731" s="1">
        <v>180</v>
      </c>
      <c r="U731" s="1">
        <v>466</v>
      </c>
      <c r="V731" s="1">
        <v>2.59</v>
      </c>
      <c r="W731" s="1">
        <v>50.11</v>
      </c>
      <c r="X731" s="1">
        <v>50.11</v>
      </c>
      <c r="Y731" s="1">
        <v>197</v>
      </c>
      <c r="Z731" s="1">
        <v>523</v>
      </c>
      <c r="AA731" s="1">
        <v>2.65</v>
      </c>
      <c r="AB731" s="1">
        <v>56.24</v>
      </c>
      <c r="AC731" s="1">
        <v>56.24</v>
      </c>
      <c r="AD731" s="1">
        <v>212</v>
      </c>
      <c r="AE731" s="1">
        <v>519</v>
      </c>
      <c r="AF731" s="1">
        <v>2.4500000000000002</v>
      </c>
      <c r="AG731" s="1">
        <v>61.79</v>
      </c>
      <c r="AH731" s="1">
        <v>61.79</v>
      </c>
      <c r="AI731" s="1">
        <v>172</v>
      </c>
      <c r="AJ731" s="1">
        <v>464</v>
      </c>
      <c r="AK731" s="1">
        <v>2.7</v>
      </c>
      <c r="AL731" s="1">
        <v>49.89</v>
      </c>
      <c r="AM731" s="1">
        <v>49.89</v>
      </c>
      <c r="AN731" s="1">
        <v>91</v>
      </c>
      <c r="AO731" s="1">
        <v>276</v>
      </c>
      <c r="AP731" s="1">
        <v>3.03</v>
      </c>
      <c r="AQ731" s="1">
        <v>30.67</v>
      </c>
      <c r="AR731" s="1">
        <v>30.67</v>
      </c>
      <c r="AT731" s="262">
        <f t="shared" si="67"/>
        <v>1208</v>
      </c>
      <c r="AU731" s="262">
        <f t="shared" si="67"/>
        <v>3181</v>
      </c>
      <c r="AV731" s="263">
        <f t="shared" si="68"/>
        <v>318100</v>
      </c>
      <c r="AW731" s="263">
        <f t="shared" si="69"/>
        <v>5490</v>
      </c>
      <c r="AX731" s="268">
        <f t="shared" si="70"/>
        <v>57.941712204007288</v>
      </c>
      <c r="AY731" s="264">
        <f t="shared" si="71"/>
        <v>58.38</v>
      </c>
    </row>
    <row r="732" spans="1:51">
      <c r="A732" s="1" t="str">
        <f t="shared" si="66"/>
        <v>10989</v>
      </c>
      <c r="B732" s="1" t="s">
        <v>3732</v>
      </c>
      <c r="C732" s="255">
        <v>54</v>
      </c>
      <c r="D732" s="255">
        <v>54</v>
      </c>
      <c r="E732" s="256">
        <v>2276</v>
      </c>
      <c r="F732" s="256">
        <v>7350</v>
      </c>
      <c r="G732" s="255">
        <v>3.23</v>
      </c>
      <c r="H732" s="255">
        <v>37.29</v>
      </c>
      <c r="I732" s="255">
        <v>37.29</v>
      </c>
      <c r="J732" s="1">
        <v>367</v>
      </c>
      <c r="K732" s="1">
        <v>1220</v>
      </c>
      <c r="L732" s="1">
        <v>3.32</v>
      </c>
      <c r="M732" s="1">
        <v>72.88</v>
      </c>
      <c r="N732" s="1">
        <v>72.88</v>
      </c>
      <c r="O732" s="1">
        <v>322</v>
      </c>
      <c r="P732" s="1">
        <v>1006</v>
      </c>
      <c r="Q732" s="1">
        <v>3.12</v>
      </c>
      <c r="R732" s="1">
        <v>62.1</v>
      </c>
      <c r="S732" s="1">
        <v>62.1</v>
      </c>
      <c r="T732" s="1">
        <v>321</v>
      </c>
      <c r="U732" s="1">
        <v>1045</v>
      </c>
      <c r="V732" s="1">
        <v>3.26</v>
      </c>
      <c r="W732" s="1">
        <v>62.43</v>
      </c>
      <c r="X732" s="1">
        <v>62.43</v>
      </c>
      <c r="Y732" s="1">
        <v>411</v>
      </c>
      <c r="Z732" s="1">
        <v>1309</v>
      </c>
      <c r="AA732" s="1">
        <v>3.18</v>
      </c>
      <c r="AB732" s="1">
        <v>78.2</v>
      </c>
      <c r="AC732" s="1">
        <v>78.2</v>
      </c>
      <c r="AD732" s="1">
        <v>353</v>
      </c>
      <c r="AE732" s="1">
        <v>1089</v>
      </c>
      <c r="AF732" s="1">
        <v>3.08</v>
      </c>
      <c r="AG732" s="1">
        <v>72.02</v>
      </c>
      <c r="AH732" s="1">
        <v>72.02</v>
      </c>
      <c r="AI732" s="1">
        <v>367</v>
      </c>
      <c r="AJ732" s="1">
        <v>1242</v>
      </c>
      <c r="AK732" s="1">
        <v>3.38</v>
      </c>
      <c r="AL732" s="1">
        <v>74.19</v>
      </c>
      <c r="AM732" s="1">
        <v>74.19</v>
      </c>
      <c r="AN732" s="1">
        <v>135</v>
      </c>
      <c r="AO732" s="1">
        <v>439</v>
      </c>
      <c r="AP732" s="1">
        <v>3.25</v>
      </c>
      <c r="AQ732" s="1">
        <v>27.1</v>
      </c>
      <c r="AR732" s="1">
        <v>27.1</v>
      </c>
      <c r="AT732" s="262">
        <f t="shared" si="67"/>
        <v>2141</v>
      </c>
      <c r="AU732" s="262">
        <f t="shared" si="67"/>
        <v>6911</v>
      </c>
      <c r="AV732" s="263">
        <f t="shared" si="68"/>
        <v>691100</v>
      </c>
      <c r="AW732" s="263">
        <f t="shared" si="69"/>
        <v>9882</v>
      </c>
      <c r="AX732" s="268">
        <f t="shared" si="70"/>
        <v>69.935235782230322</v>
      </c>
      <c r="AY732" s="264">
        <f t="shared" si="71"/>
        <v>70.303333333333327</v>
      </c>
    </row>
    <row r="733" spans="1:51">
      <c r="A733" s="1" t="str">
        <f t="shared" si="66"/>
        <v>10990</v>
      </c>
      <c r="B733" s="1" t="s">
        <v>3733</v>
      </c>
      <c r="C733" s="255">
        <v>35</v>
      </c>
      <c r="D733" s="255">
        <v>35</v>
      </c>
      <c r="E733" s="256">
        <v>773</v>
      </c>
      <c r="F733" s="256">
        <v>2736</v>
      </c>
      <c r="G733" s="255">
        <v>3.54</v>
      </c>
      <c r="H733" s="255">
        <v>21.42</v>
      </c>
      <c r="I733" s="255">
        <v>21.42</v>
      </c>
      <c r="J733" s="1">
        <v>150</v>
      </c>
      <c r="K733" s="1">
        <v>489</v>
      </c>
      <c r="L733" s="1">
        <v>3.26</v>
      </c>
      <c r="M733" s="1">
        <v>45.07</v>
      </c>
      <c r="N733" s="1">
        <v>45.07</v>
      </c>
      <c r="O733" s="1">
        <v>111</v>
      </c>
      <c r="P733" s="1">
        <v>409</v>
      </c>
      <c r="Q733" s="1">
        <v>3.68</v>
      </c>
      <c r="R733" s="1">
        <v>38.950000000000003</v>
      </c>
      <c r="S733" s="1">
        <v>38.950000000000003</v>
      </c>
      <c r="T733" s="1">
        <v>115</v>
      </c>
      <c r="U733" s="1">
        <v>372</v>
      </c>
      <c r="V733" s="1">
        <v>3.23</v>
      </c>
      <c r="W733" s="1">
        <v>34.29</v>
      </c>
      <c r="X733" s="1">
        <v>34.29</v>
      </c>
      <c r="Y733" s="1">
        <v>121</v>
      </c>
      <c r="Z733" s="1">
        <v>425</v>
      </c>
      <c r="AA733" s="1">
        <v>3.51</v>
      </c>
      <c r="AB733" s="1">
        <v>39.17</v>
      </c>
      <c r="AC733" s="1">
        <v>39.17</v>
      </c>
      <c r="AD733" s="1">
        <v>106</v>
      </c>
      <c r="AE733" s="1">
        <v>339</v>
      </c>
      <c r="AF733" s="1">
        <v>3.2</v>
      </c>
      <c r="AG733" s="1">
        <v>34.590000000000003</v>
      </c>
      <c r="AH733" s="1">
        <v>34.590000000000003</v>
      </c>
      <c r="AI733" s="1">
        <v>130</v>
      </c>
      <c r="AJ733" s="1">
        <v>515</v>
      </c>
      <c r="AK733" s="1">
        <v>3.96</v>
      </c>
      <c r="AL733" s="1">
        <v>47.47</v>
      </c>
      <c r="AM733" s="1">
        <v>47.47</v>
      </c>
      <c r="AN733" s="1">
        <v>40</v>
      </c>
      <c r="AO733" s="1">
        <v>187</v>
      </c>
      <c r="AP733" s="1">
        <v>4.68</v>
      </c>
      <c r="AQ733" s="1">
        <v>17.809999999999999</v>
      </c>
      <c r="AR733" s="1">
        <v>17.809999999999999</v>
      </c>
      <c r="AT733" s="262">
        <f t="shared" si="67"/>
        <v>733</v>
      </c>
      <c r="AU733" s="262">
        <f t="shared" si="67"/>
        <v>2549</v>
      </c>
      <c r="AV733" s="263">
        <f t="shared" si="68"/>
        <v>254900</v>
      </c>
      <c r="AW733" s="263">
        <f t="shared" si="69"/>
        <v>6405</v>
      </c>
      <c r="AX733" s="268">
        <f t="shared" si="70"/>
        <v>39.797033567525368</v>
      </c>
      <c r="AY733" s="264">
        <f t="shared" si="71"/>
        <v>39.923333333333339</v>
      </c>
    </row>
    <row r="734" spans="1:51">
      <c r="A734" s="1" t="str">
        <f t="shared" si="66"/>
        <v>10712</v>
      </c>
      <c r="B734" s="1" t="s">
        <v>3734</v>
      </c>
      <c r="C734" s="255">
        <v>417</v>
      </c>
      <c r="D734" s="255">
        <v>417</v>
      </c>
      <c r="E734" s="256">
        <v>17144</v>
      </c>
      <c r="F734" s="256">
        <v>68986</v>
      </c>
      <c r="G734" s="255">
        <v>4.0199999999999996</v>
      </c>
      <c r="H734" s="255">
        <v>45.32</v>
      </c>
      <c r="I734" s="255">
        <v>45.32</v>
      </c>
      <c r="J734" s="1">
        <v>3023</v>
      </c>
      <c r="K734" s="1">
        <v>12061</v>
      </c>
      <c r="L734" s="1">
        <v>3.99</v>
      </c>
      <c r="M734" s="1">
        <v>93.3</v>
      </c>
      <c r="N734" s="1">
        <v>93.3</v>
      </c>
      <c r="O734" s="1">
        <v>2600</v>
      </c>
      <c r="P734" s="1">
        <v>10253</v>
      </c>
      <c r="Q734" s="1">
        <v>3.94</v>
      </c>
      <c r="R734" s="1">
        <v>81.96</v>
      </c>
      <c r="S734" s="1">
        <v>81.96</v>
      </c>
      <c r="T734" s="1">
        <v>2647</v>
      </c>
      <c r="U734" s="1">
        <v>11354</v>
      </c>
      <c r="V734" s="1">
        <v>4.29</v>
      </c>
      <c r="W734" s="1">
        <v>87.83</v>
      </c>
      <c r="X734" s="1">
        <v>87.83</v>
      </c>
      <c r="Y734" s="1">
        <v>2812</v>
      </c>
      <c r="Z734" s="1">
        <v>11055</v>
      </c>
      <c r="AA734" s="1">
        <v>3.93</v>
      </c>
      <c r="AB734" s="1">
        <v>85.52</v>
      </c>
      <c r="AC734" s="1">
        <v>85.52</v>
      </c>
      <c r="AD734" s="1">
        <v>2652</v>
      </c>
      <c r="AE734" s="1">
        <v>11061</v>
      </c>
      <c r="AF734" s="1">
        <v>4.17</v>
      </c>
      <c r="AG734" s="1">
        <v>94.73</v>
      </c>
      <c r="AH734" s="1">
        <v>94.73</v>
      </c>
      <c r="AI734" s="1">
        <v>2446</v>
      </c>
      <c r="AJ734" s="1">
        <v>9461</v>
      </c>
      <c r="AK734" s="1">
        <v>3.87</v>
      </c>
      <c r="AL734" s="1">
        <v>73.19</v>
      </c>
      <c r="AM734" s="1">
        <v>73.19</v>
      </c>
      <c r="AN734" s="1">
        <v>964</v>
      </c>
      <c r="AO734" s="1">
        <v>3741</v>
      </c>
      <c r="AP734" s="1">
        <v>3.88</v>
      </c>
      <c r="AQ734" s="1">
        <v>29.9</v>
      </c>
      <c r="AR734" s="1">
        <v>29.9</v>
      </c>
      <c r="AT734" s="262">
        <f t="shared" si="67"/>
        <v>16180</v>
      </c>
      <c r="AU734" s="262">
        <f t="shared" si="67"/>
        <v>65245</v>
      </c>
      <c r="AV734" s="263">
        <f t="shared" si="68"/>
        <v>6524500</v>
      </c>
      <c r="AW734" s="263">
        <f t="shared" si="69"/>
        <v>76311</v>
      </c>
      <c r="AX734" s="268">
        <f t="shared" si="70"/>
        <v>85.498814063503289</v>
      </c>
      <c r="AY734" s="264">
        <f t="shared" si="71"/>
        <v>86.088333333333324</v>
      </c>
    </row>
    <row r="735" spans="1:51">
      <c r="A735" s="1" t="str">
        <f t="shared" si="66"/>
        <v>11113</v>
      </c>
      <c r="B735" s="1" t="s">
        <v>3735</v>
      </c>
      <c r="C735" s="255">
        <v>30</v>
      </c>
      <c r="D735" s="255">
        <v>30</v>
      </c>
      <c r="E735" s="256">
        <v>1506</v>
      </c>
      <c r="F735" s="256">
        <v>3886</v>
      </c>
      <c r="G735" s="255">
        <v>2.58</v>
      </c>
      <c r="H735" s="255">
        <v>35.49</v>
      </c>
      <c r="I735" s="255">
        <v>35.49</v>
      </c>
      <c r="J735" s="1">
        <v>253</v>
      </c>
      <c r="K735" s="1">
        <v>721</v>
      </c>
      <c r="L735" s="1">
        <v>2.85</v>
      </c>
      <c r="M735" s="1">
        <v>77.53</v>
      </c>
      <c r="N735" s="1">
        <v>77.53</v>
      </c>
      <c r="O735" s="1">
        <v>243</v>
      </c>
      <c r="P735" s="1">
        <v>638</v>
      </c>
      <c r="Q735" s="1">
        <v>2.63</v>
      </c>
      <c r="R735" s="1">
        <v>70.89</v>
      </c>
      <c r="S735" s="1">
        <v>70.89</v>
      </c>
      <c r="T735" s="1">
        <v>255</v>
      </c>
      <c r="U735" s="1">
        <v>596</v>
      </c>
      <c r="V735" s="1">
        <v>2.34</v>
      </c>
      <c r="W735" s="1">
        <v>64.09</v>
      </c>
      <c r="X735" s="1">
        <v>64.09</v>
      </c>
      <c r="Y735" s="1">
        <v>271</v>
      </c>
      <c r="Z735" s="1">
        <v>751</v>
      </c>
      <c r="AA735" s="1">
        <v>2.77</v>
      </c>
      <c r="AB735" s="1">
        <v>80.75</v>
      </c>
      <c r="AC735" s="1">
        <v>80.75</v>
      </c>
      <c r="AD735" s="1">
        <v>276</v>
      </c>
      <c r="AE735" s="1">
        <v>655</v>
      </c>
      <c r="AF735" s="1">
        <v>2.37</v>
      </c>
      <c r="AG735" s="1">
        <v>77.98</v>
      </c>
      <c r="AH735" s="1">
        <v>77.98</v>
      </c>
      <c r="AI735" s="1">
        <v>178</v>
      </c>
      <c r="AJ735" s="1">
        <v>444</v>
      </c>
      <c r="AK735" s="1">
        <v>2.4900000000000002</v>
      </c>
      <c r="AL735" s="1">
        <v>47.74</v>
      </c>
      <c r="AM735" s="1">
        <v>47.74</v>
      </c>
      <c r="AN735" s="1">
        <v>30</v>
      </c>
      <c r="AO735" s="1">
        <v>81</v>
      </c>
      <c r="AP735" s="1">
        <v>2.7</v>
      </c>
      <c r="AQ735" s="1">
        <v>9</v>
      </c>
      <c r="AR735" s="1">
        <v>9</v>
      </c>
      <c r="AT735" s="262">
        <f t="shared" si="67"/>
        <v>1476</v>
      </c>
      <c r="AU735" s="262">
        <f t="shared" si="67"/>
        <v>3805</v>
      </c>
      <c r="AV735" s="263">
        <f t="shared" si="68"/>
        <v>380500</v>
      </c>
      <c r="AW735" s="263">
        <f t="shared" si="69"/>
        <v>5490</v>
      </c>
      <c r="AX735" s="268">
        <f t="shared" si="70"/>
        <v>69.307832422586515</v>
      </c>
      <c r="AY735" s="264">
        <f t="shared" si="71"/>
        <v>69.83</v>
      </c>
    </row>
    <row r="736" spans="1:51">
      <c r="A736" s="1" t="str">
        <f t="shared" si="66"/>
        <v>11114</v>
      </c>
      <c r="B736" s="1" t="s">
        <v>3736</v>
      </c>
      <c r="C736" s="255">
        <v>30</v>
      </c>
      <c r="D736" s="255">
        <v>30</v>
      </c>
      <c r="E736" s="256">
        <v>1343</v>
      </c>
      <c r="F736" s="256">
        <v>3117</v>
      </c>
      <c r="G736" s="255">
        <v>2.3199999999999998</v>
      </c>
      <c r="H736" s="255">
        <v>28.47</v>
      </c>
      <c r="I736" s="255">
        <v>28.47</v>
      </c>
      <c r="J736" s="1">
        <v>251</v>
      </c>
      <c r="K736" s="1">
        <v>585</v>
      </c>
      <c r="L736" s="1">
        <v>2.33</v>
      </c>
      <c r="M736" s="1">
        <v>62.9</v>
      </c>
      <c r="N736" s="1">
        <v>62.9</v>
      </c>
      <c r="O736" s="1">
        <v>229</v>
      </c>
      <c r="P736" s="1">
        <v>495</v>
      </c>
      <c r="Q736" s="1">
        <v>2.16</v>
      </c>
      <c r="R736" s="1">
        <v>55</v>
      </c>
      <c r="S736" s="1">
        <v>55</v>
      </c>
      <c r="T736" s="1">
        <v>207</v>
      </c>
      <c r="U736" s="1">
        <v>483</v>
      </c>
      <c r="V736" s="1">
        <v>2.33</v>
      </c>
      <c r="W736" s="1">
        <v>51.94</v>
      </c>
      <c r="X736" s="1">
        <v>51.94</v>
      </c>
      <c r="Y736" s="1">
        <v>233</v>
      </c>
      <c r="Z736" s="1">
        <v>591</v>
      </c>
      <c r="AA736" s="1">
        <v>2.54</v>
      </c>
      <c r="AB736" s="1">
        <v>63.55</v>
      </c>
      <c r="AC736" s="1">
        <v>63.55</v>
      </c>
      <c r="AD736" s="1">
        <v>238</v>
      </c>
      <c r="AE736" s="1">
        <v>523</v>
      </c>
      <c r="AF736" s="1">
        <v>2.2000000000000002</v>
      </c>
      <c r="AG736" s="1">
        <v>62.26</v>
      </c>
      <c r="AH736" s="1">
        <v>62.26</v>
      </c>
      <c r="AI736" s="1">
        <v>185</v>
      </c>
      <c r="AJ736" s="1">
        <v>440</v>
      </c>
      <c r="AK736" s="1">
        <v>2.38</v>
      </c>
      <c r="AL736" s="1">
        <v>47.31</v>
      </c>
      <c r="AM736" s="1">
        <v>47.31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T736" s="262">
        <f t="shared" si="67"/>
        <v>1343</v>
      </c>
      <c r="AU736" s="262">
        <f t="shared" si="67"/>
        <v>3117</v>
      </c>
      <c r="AV736" s="263">
        <f t="shared" si="68"/>
        <v>311700</v>
      </c>
      <c r="AW736" s="263">
        <f t="shared" si="69"/>
        <v>5490</v>
      </c>
      <c r="AX736" s="268">
        <f t="shared" si="70"/>
        <v>56.775956284153004</v>
      </c>
      <c r="AY736" s="264">
        <f t="shared" si="71"/>
        <v>57.16</v>
      </c>
    </row>
    <row r="737" spans="1:51">
      <c r="A737" s="1" t="str">
        <f t="shared" si="66"/>
        <v>11115</v>
      </c>
      <c r="B737" s="1" t="s">
        <v>3737</v>
      </c>
      <c r="C737" s="255">
        <v>30</v>
      </c>
      <c r="D737" s="255">
        <v>30</v>
      </c>
      <c r="E737" s="256">
        <v>1504</v>
      </c>
      <c r="F737" s="256">
        <v>3455</v>
      </c>
      <c r="G737" s="255">
        <v>2.2999999999999998</v>
      </c>
      <c r="H737" s="255">
        <v>31.55</v>
      </c>
      <c r="I737" s="255">
        <v>31.55</v>
      </c>
      <c r="J737" s="1">
        <v>241</v>
      </c>
      <c r="K737" s="1">
        <v>606</v>
      </c>
      <c r="L737" s="1">
        <v>2.5099999999999998</v>
      </c>
      <c r="M737" s="1">
        <v>65.16</v>
      </c>
      <c r="N737" s="1">
        <v>65.16</v>
      </c>
      <c r="O737" s="1">
        <v>264</v>
      </c>
      <c r="P737" s="1">
        <v>511</v>
      </c>
      <c r="Q737" s="1">
        <v>1.94</v>
      </c>
      <c r="R737" s="1">
        <v>56.78</v>
      </c>
      <c r="S737" s="1">
        <v>56.78</v>
      </c>
      <c r="T737" s="1">
        <v>239</v>
      </c>
      <c r="U737" s="1">
        <v>572</v>
      </c>
      <c r="V737" s="1">
        <v>2.39</v>
      </c>
      <c r="W737" s="1">
        <v>61.51</v>
      </c>
      <c r="X737" s="1">
        <v>61.51</v>
      </c>
      <c r="Y737" s="1">
        <v>284</v>
      </c>
      <c r="Z737" s="1">
        <v>556</v>
      </c>
      <c r="AA737" s="1">
        <v>1.96</v>
      </c>
      <c r="AB737" s="1">
        <v>59.78</v>
      </c>
      <c r="AC737" s="1">
        <v>59.78</v>
      </c>
      <c r="AD737" s="1">
        <v>233</v>
      </c>
      <c r="AE737" s="1">
        <v>518</v>
      </c>
      <c r="AF737" s="1">
        <v>2.2200000000000002</v>
      </c>
      <c r="AG737" s="1">
        <v>61.67</v>
      </c>
      <c r="AH737" s="1">
        <v>61.67</v>
      </c>
      <c r="AI737" s="1">
        <v>203</v>
      </c>
      <c r="AJ737" s="1">
        <v>581</v>
      </c>
      <c r="AK737" s="1">
        <v>2.86</v>
      </c>
      <c r="AL737" s="1">
        <v>62.47</v>
      </c>
      <c r="AM737" s="1">
        <v>62.47</v>
      </c>
      <c r="AN737" s="1">
        <v>40</v>
      </c>
      <c r="AO737" s="1">
        <v>111</v>
      </c>
      <c r="AP737" s="1">
        <v>2.78</v>
      </c>
      <c r="AQ737" s="1">
        <v>12.33</v>
      </c>
      <c r="AR737" s="1">
        <v>12.33</v>
      </c>
      <c r="AT737" s="262">
        <f t="shared" si="67"/>
        <v>1464</v>
      </c>
      <c r="AU737" s="262">
        <f t="shared" si="67"/>
        <v>3344</v>
      </c>
      <c r="AV737" s="263">
        <f t="shared" si="68"/>
        <v>334400</v>
      </c>
      <c r="AW737" s="263">
        <f t="shared" si="69"/>
        <v>5490</v>
      </c>
      <c r="AX737" s="268">
        <f t="shared" si="70"/>
        <v>60.910746812386158</v>
      </c>
      <c r="AY737" s="264">
        <f t="shared" si="71"/>
        <v>61.228333333333332</v>
      </c>
    </row>
    <row r="738" spans="1:51">
      <c r="A738" s="1" t="str">
        <f t="shared" si="66"/>
        <v>11116</v>
      </c>
      <c r="B738" s="1" t="s">
        <v>3738</v>
      </c>
      <c r="C738" s="255">
        <v>30</v>
      </c>
      <c r="D738" s="255">
        <v>30</v>
      </c>
      <c r="E738" s="256">
        <v>2281</v>
      </c>
      <c r="F738" s="256">
        <v>6098</v>
      </c>
      <c r="G738" s="255">
        <v>2.67</v>
      </c>
      <c r="H738" s="255">
        <v>55.69</v>
      </c>
      <c r="I738" s="255">
        <v>55.69</v>
      </c>
      <c r="J738" s="1">
        <v>420</v>
      </c>
      <c r="K738" s="1">
        <v>1068</v>
      </c>
      <c r="L738" s="1">
        <v>2.54</v>
      </c>
      <c r="M738" s="1">
        <v>114.84</v>
      </c>
      <c r="N738" s="1">
        <v>114.84</v>
      </c>
      <c r="O738" s="1">
        <v>351</v>
      </c>
      <c r="P738" s="1">
        <v>917</v>
      </c>
      <c r="Q738" s="1">
        <v>2.61</v>
      </c>
      <c r="R738" s="1">
        <v>101.89</v>
      </c>
      <c r="S738" s="1">
        <v>101.89</v>
      </c>
      <c r="T738" s="1">
        <v>387</v>
      </c>
      <c r="U738" s="1">
        <v>980</v>
      </c>
      <c r="V738" s="1">
        <v>2.5299999999999998</v>
      </c>
      <c r="W738" s="1">
        <v>105.38</v>
      </c>
      <c r="X738" s="1">
        <v>105.38</v>
      </c>
      <c r="Y738" s="1">
        <v>367</v>
      </c>
      <c r="Z738" s="1">
        <v>1028</v>
      </c>
      <c r="AA738" s="1">
        <v>2.8</v>
      </c>
      <c r="AB738" s="1">
        <v>110.54</v>
      </c>
      <c r="AC738" s="1">
        <v>110.54</v>
      </c>
      <c r="AD738" s="1">
        <v>335</v>
      </c>
      <c r="AE738" s="1">
        <v>956</v>
      </c>
      <c r="AF738" s="1">
        <v>2.85</v>
      </c>
      <c r="AG738" s="1">
        <v>113.81</v>
      </c>
      <c r="AH738" s="1">
        <v>113.81</v>
      </c>
      <c r="AI738" s="1">
        <v>313</v>
      </c>
      <c r="AJ738" s="1">
        <v>863</v>
      </c>
      <c r="AK738" s="1">
        <v>2.76</v>
      </c>
      <c r="AL738" s="1">
        <v>92.8</v>
      </c>
      <c r="AM738" s="1">
        <v>92.8</v>
      </c>
      <c r="AN738" s="1">
        <v>108</v>
      </c>
      <c r="AO738" s="1">
        <v>286</v>
      </c>
      <c r="AP738" s="1">
        <v>2.65</v>
      </c>
      <c r="AQ738" s="1">
        <v>31.78</v>
      </c>
      <c r="AR738" s="1">
        <v>31.78</v>
      </c>
      <c r="AT738" s="262">
        <f t="shared" si="67"/>
        <v>2173</v>
      </c>
      <c r="AU738" s="262">
        <f t="shared" si="67"/>
        <v>5812</v>
      </c>
      <c r="AV738" s="263">
        <f t="shared" si="68"/>
        <v>581200</v>
      </c>
      <c r="AW738" s="263">
        <f t="shared" si="69"/>
        <v>5490</v>
      </c>
      <c r="AX738" s="268">
        <f t="shared" si="70"/>
        <v>105.86520947176685</v>
      </c>
      <c r="AY738" s="264">
        <f t="shared" si="71"/>
        <v>106.54333333333334</v>
      </c>
    </row>
    <row r="739" spans="1:51">
      <c r="A739" s="1" t="str">
        <f t="shared" si="66"/>
        <v>11117</v>
      </c>
      <c r="B739" s="1" t="s">
        <v>3739</v>
      </c>
      <c r="C739" s="255">
        <v>30</v>
      </c>
      <c r="D739" s="255">
        <v>30</v>
      </c>
      <c r="E739" s="256">
        <v>1319</v>
      </c>
      <c r="F739" s="256">
        <v>3261</v>
      </c>
      <c r="G739" s="255">
        <v>2.4700000000000002</v>
      </c>
      <c r="H739" s="255">
        <v>29.78</v>
      </c>
      <c r="I739" s="255">
        <v>29.78</v>
      </c>
      <c r="J739" s="1">
        <v>235</v>
      </c>
      <c r="K739" s="1">
        <v>624</v>
      </c>
      <c r="L739" s="1">
        <v>2.66</v>
      </c>
      <c r="M739" s="1">
        <v>67.099999999999994</v>
      </c>
      <c r="N739" s="1">
        <v>67.099999999999994</v>
      </c>
      <c r="O739" s="1">
        <v>205</v>
      </c>
      <c r="P739" s="1">
        <v>493</v>
      </c>
      <c r="Q739" s="1">
        <v>2.4</v>
      </c>
      <c r="R739" s="1">
        <v>54.78</v>
      </c>
      <c r="S739" s="1">
        <v>54.78</v>
      </c>
      <c r="T739" s="1">
        <v>202</v>
      </c>
      <c r="U739" s="1">
        <v>516</v>
      </c>
      <c r="V739" s="1">
        <v>2.5499999999999998</v>
      </c>
      <c r="W739" s="1">
        <v>55.48</v>
      </c>
      <c r="X739" s="1">
        <v>55.48</v>
      </c>
      <c r="Y739" s="1">
        <v>221</v>
      </c>
      <c r="Z739" s="1">
        <v>538</v>
      </c>
      <c r="AA739" s="1">
        <v>2.4300000000000002</v>
      </c>
      <c r="AB739" s="1">
        <v>57.85</v>
      </c>
      <c r="AC739" s="1">
        <v>57.85</v>
      </c>
      <c r="AD739" s="1">
        <v>217</v>
      </c>
      <c r="AE739" s="1">
        <v>523</v>
      </c>
      <c r="AF739" s="1">
        <v>2.41</v>
      </c>
      <c r="AG739" s="1">
        <v>62.26</v>
      </c>
      <c r="AH739" s="1">
        <v>62.26</v>
      </c>
      <c r="AI739" s="1">
        <v>184</v>
      </c>
      <c r="AJ739" s="1">
        <v>456</v>
      </c>
      <c r="AK739" s="1">
        <v>2.48</v>
      </c>
      <c r="AL739" s="1">
        <v>49.03</v>
      </c>
      <c r="AM739" s="1">
        <v>49.03</v>
      </c>
      <c r="AN739" s="1">
        <v>55</v>
      </c>
      <c r="AO739" s="1">
        <v>111</v>
      </c>
      <c r="AP739" s="1">
        <v>2.02</v>
      </c>
      <c r="AQ739" s="1">
        <v>12.33</v>
      </c>
      <c r="AR739" s="1">
        <v>12.33</v>
      </c>
      <c r="AT739" s="262">
        <f t="shared" si="67"/>
        <v>1264</v>
      </c>
      <c r="AU739" s="262">
        <f t="shared" si="67"/>
        <v>3150</v>
      </c>
      <c r="AV739" s="263">
        <f t="shared" si="68"/>
        <v>315000</v>
      </c>
      <c r="AW739" s="263">
        <f t="shared" si="69"/>
        <v>5490</v>
      </c>
      <c r="AX739" s="268">
        <f t="shared" si="70"/>
        <v>57.377049180327866</v>
      </c>
      <c r="AY739" s="264">
        <f t="shared" si="71"/>
        <v>57.75</v>
      </c>
    </row>
    <row r="740" spans="1:51">
      <c r="A740" s="1" t="str">
        <f t="shared" si="66"/>
        <v>11118</v>
      </c>
      <c r="B740" s="1" t="s">
        <v>3740</v>
      </c>
      <c r="C740" s="255">
        <v>30</v>
      </c>
      <c r="D740" s="255">
        <v>30</v>
      </c>
      <c r="E740" s="256">
        <v>2630</v>
      </c>
      <c r="F740" s="256">
        <v>6281</v>
      </c>
      <c r="G740" s="255">
        <v>2.39</v>
      </c>
      <c r="H740" s="255">
        <v>57.36</v>
      </c>
      <c r="I740" s="255">
        <v>57.36</v>
      </c>
      <c r="J740" s="1">
        <v>449</v>
      </c>
      <c r="K740" s="1">
        <v>1068</v>
      </c>
      <c r="L740" s="1">
        <v>2.38</v>
      </c>
      <c r="M740" s="1">
        <v>114.84</v>
      </c>
      <c r="N740" s="1">
        <v>114.84</v>
      </c>
      <c r="O740" s="1">
        <v>370</v>
      </c>
      <c r="P740" s="1">
        <v>922</v>
      </c>
      <c r="Q740" s="1">
        <v>2.4900000000000002</v>
      </c>
      <c r="R740" s="1">
        <v>102.44</v>
      </c>
      <c r="S740" s="1">
        <v>102.44</v>
      </c>
      <c r="T740" s="1">
        <v>421</v>
      </c>
      <c r="U740" s="1">
        <v>1017</v>
      </c>
      <c r="V740" s="1">
        <v>2.42</v>
      </c>
      <c r="W740" s="1">
        <v>109.35</v>
      </c>
      <c r="X740" s="1">
        <v>109.35</v>
      </c>
      <c r="Y740" s="1">
        <v>458</v>
      </c>
      <c r="Z740" s="1">
        <v>1060</v>
      </c>
      <c r="AA740" s="1">
        <v>2.31</v>
      </c>
      <c r="AB740" s="1">
        <v>113.98</v>
      </c>
      <c r="AC740" s="1">
        <v>113.98</v>
      </c>
      <c r="AD740" s="1">
        <v>479</v>
      </c>
      <c r="AE740" s="1">
        <v>1089</v>
      </c>
      <c r="AF740" s="1">
        <v>2.27</v>
      </c>
      <c r="AG740" s="1">
        <v>129.63999999999999</v>
      </c>
      <c r="AH740" s="1">
        <v>129.63999999999999</v>
      </c>
      <c r="AI740" s="1">
        <v>328</v>
      </c>
      <c r="AJ740" s="1">
        <v>814</v>
      </c>
      <c r="AK740" s="1">
        <v>2.48</v>
      </c>
      <c r="AL740" s="1">
        <v>87.53</v>
      </c>
      <c r="AM740" s="1">
        <v>87.53</v>
      </c>
      <c r="AN740" s="1">
        <v>125</v>
      </c>
      <c r="AO740" s="1">
        <v>311</v>
      </c>
      <c r="AP740" s="1">
        <v>2.4900000000000002</v>
      </c>
      <c r="AQ740" s="1">
        <v>34.56</v>
      </c>
      <c r="AR740" s="1">
        <v>34.56</v>
      </c>
      <c r="AT740" s="262">
        <f t="shared" si="67"/>
        <v>2505</v>
      </c>
      <c r="AU740" s="262">
        <f t="shared" si="67"/>
        <v>5970</v>
      </c>
      <c r="AV740" s="263">
        <f t="shared" si="68"/>
        <v>597000</v>
      </c>
      <c r="AW740" s="263">
        <f t="shared" si="69"/>
        <v>5490</v>
      </c>
      <c r="AX740" s="268">
        <f t="shared" si="70"/>
        <v>108.7431693989071</v>
      </c>
      <c r="AY740" s="264">
        <f t="shared" si="71"/>
        <v>109.63</v>
      </c>
    </row>
    <row r="741" spans="1:51">
      <c r="A741" s="1" t="str">
        <f t="shared" si="66"/>
        <v>10680</v>
      </c>
      <c r="B741" s="1" t="s">
        <v>3741</v>
      </c>
      <c r="C741" s="255">
        <v>756</v>
      </c>
      <c r="D741" s="255">
        <v>756</v>
      </c>
      <c r="E741" s="256">
        <v>17573</v>
      </c>
      <c r="F741" s="256">
        <v>88044</v>
      </c>
      <c r="G741" s="255">
        <v>5.01</v>
      </c>
      <c r="H741" s="255">
        <v>31.91</v>
      </c>
      <c r="I741" s="255">
        <v>31.91</v>
      </c>
      <c r="J741" s="1">
        <v>2965</v>
      </c>
      <c r="K741" s="1">
        <v>13734</v>
      </c>
      <c r="L741" s="1">
        <v>4.63</v>
      </c>
      <c r="M741" s="1">
        <v>58.6</v>
      </c>
      <c r="N741" s="1">
        <v>58.6</v>
      </c>
      <c r="O741" s="1">
        <v>3014</v>
      </c>
      <c r="P741" s="1">
        <v>14507</v>
      </c>
      <c r="Q741" s="1">
        <v>4.8099999999999996</v>
      </c>
      <c r="R741" s="1">
        <v>63.96</v>
      </c>
      <c r="S741" s="1">
        <v>63.96</v>
      </c>
      <c r="T741" s="1">
        <v>3011</v>
      </c>
      <c r="U741" s="1">
        <v>15867</v>
      </c>
      <c r="V741" s="1">
        <v>5.27</v>
      </c>
      <c r="W741" s="1">
        <v>67.7</v>
      </c>
      <c r="X741" s="1">
        <v>67.7</v>
      </c>
      <c r="Y741" s="1">
        <v>3016</v>
      </c>
      <c r="Z741" s="1">
        <v>13522</v>
      </c>
      <c r="AA741" s="1">
        <v>4.4800000000000004</v>
      </c>
      <c r="AB741" s="1">
        <v>57.7</v>
      </c>
      <c r="AC741" s="1">
        <v>57.7</v>
      </c>
      <c r="AD741" s="1">
        <v>2832</v>
      </c>
      <c r="AE741" s="1">
        <v>17312</v>
      </c>
      <c r="AF741" s="1">
        <v>6.11</v>
      </c>
      <c r="AG741" s="1">
        <v>81.78</v>
      </c>
      <c r="AH741" s="1">
        <v>81.78</v>
      </c>
      <c r="AI741" s="1">
        <v>2735</v>
      </c>
      <c r="AJ741" s="1">
        <v>13102</v>
      </c>
      <c r="AK741" s="1">
        <v>4.79</v>
      </c>
      <c r="AL741" s="1">
        <v>55.91</v>
      </c>
      <c r="AM741" s="1">
        <v>55.91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T741" s="262">
        <f t="shared" si="67"/>
        <v>17573</v>
      </c>
      <c r="AU741" s="262">
        <f t="shared" si="67"/>
        <v>88044</v>
      </c>
      <c r="AV741" s="263">
        <f t="shared" si="68"/>
        <v>8804400</v>
      </c>
      <c r="AW741" s="263">
        <f t="shared" si="69"/>
        <v>138348</v>
      </c>
      <c r="AX741" s="268">
        <f t="shared" si="70"/>
        <v>63.639517737878393</v>
      </c>
      <c r="AY741" s="264">
        <f t="shared" si="71"/>
        <v>64.274999999999991</v>
      </c>
    </row>
    <row r="742" spans="1:51">
      <c r="A742" s="1" t="str">
        <f t="shared" si="66"/>
        <v>11322</v>
      </c>
      <c r="B742" s="1" t="s">
        <v>3742</v>
      </c>
      <c r="C742" s="255">
        <v>30</v>
      </c>
      <c r="D742" s="255">
        <v>30</v>
      </c>
      <c r="E742" s="256">
        <v>2168</v>
      </c>
      <c r="F742" s="256">
        <v>5889</v>
      </c>
      <c r="G742" s="255">
        <v>2.72</v>
      </c>
      <c r="H742" s="255">
        <v>53.78</v>
      </c>
      <c r="I742" s="255">
        <v>53.78</v>
      </c>
      <c r="J742" s="1">
        <v>383</v>
      </c>
      <c r="K742" s="1">
        <v>1159</v>
      </c>
      <c r="L742" s="1">
        <v>3.03</v>
      </c>
      <c r="M742" s="1">
        <v>124.62</v>
      </c>
      <c r="N742" s="1">
        <v>124.62</v>
      </c>
      <c r="O742" s="1">
        <v>338</v>
      </c>
      <c r="P742" s="1">
        <v>931</v>
      </c>
      <c r="Q742" s="1">
        <v>2.75</v>
      </c>
      <c r="R742" s="1">
        <v>103.44</v>
      </c>
      <c r="S742" s="1">
        <v>103.44</v>
      </c>
      <c r="T742" s="1">
        <v>344</v>
      </c>
      <c r="U742" s="1">
        <v>886</v>
      </c>
      <c r="V742" s="1">
        <v>2.58</v>
      </c>
      <c r="W742" s="1">
        <v>95.27</v>
      </c>
      <c r="X742" s="1">
        <v>95.27</v>
      </c>
      <c r="Y742" s="1">
        <v>366</v>
      </c>
      <c r="Z742" s="1">
        <v>995</v>
      </c>
      <c r="AA742" s="1">
        <v>2.72</v>
      </c>
      <c r="AB742" s="1">
        <v>106.99</v>
      </c>
      <c r="AC742" s="1">
        <v>106.99</v>
      </c>
      <c r="AD742" s="1">
        <v>394</v>
      </c>
      <c r="AE742" s="1">
        <v>993</v>
      </c>
      <c r="AF742" s="1">
        <v>2.52</v>
      </c>
      <c r="AG742" s="1">
        <v>118.21</v>
      </c>
      <c r="AH742" s="1">
        <v>118.21</v>
      </c>
      <c r="AI742" s="1">
        <v>289</v>
      </c>
      <c r="AJ742" s="1">
        <v>794</v>
      </c>
      <c r="AK742" s="1">
        <v>2.75</v>
      </c>
      <c r="AL742" s="1">
        <v>85.38</v>
      </c>
      <c r="AM742" s="1">
        <v>85.38</v>
      </c>
      <c r="AN742" s="1">
        <v>54</v>
      </c>
      <c r="AO742" s="1">
        <v>131</v>
      </c>
      <c r="AP742" s="1">
        <v>2.4300000000000002</v>
      </c>
      <c r="AQ742" s="1">
        <v>14.56</v>
      </c>
      <c r="AR742" s="1">
        <v>14.56</v>
      </c>
      <c r="AT742" s="262">
        <f t="shared" si="67"/>
        <v>2114</v>
      </c>
      <c r="AU742" s="262">
        <f t="shared" si="67"/>
        <v>5758</v>
      </c>
      <c r="AV742" s="263">
        <f t="shared" si="68"/>
        <v>575800</v>
      </c>
      <c r="AW742" s="263">
        <f t="shared" si="69"/>
        <v>5490</v>
      </c>
      <c r="AX742" s="268">
        <f t="shared" si="70"/>
        <v>104.8816029143898</v>
      </c>
      <c r="AY742" s="264">
        <f t="shared" si="71"/>
        <v>105.65166666666666</v>
      </c>
    </row>
    <row r="743" spans="1:51">
      <c r="A743" s="1" t="str">
        <f t="shared" si="66"/>
        <v>11324</v>
      </c>
      <c r="B743" s="1" t="s">
        <v>3743</v>
      </c>
      <c r="C743" s="255">
        <v>60</v>
      </c>
      <c r="D743" s="255">
        <v>60</v>
      </c>
      <c r="E743" s="256">
        <v>2319</v>
      </c>
      <c r="F743" s="256">
        <v>5677</v>
      </c>
      <c r="G743" s="255">
        <v>2.4500000000000002</v>
      </c>
      <c r="H743" s="255">
        <v>25.92</v>
      </c>
      <c r="I743" s="255">
        <v>25.92</v>
      </c>
      <c r="J743" s="1">
        <v>464</v>
      </c>
      <c r="K743" s="1">
        <v>1149</v>
      </c>
      <c r="L743" s="1">
        <v>2.48</v>
      </c>
      <c r="M743" s="1">
        <v>61.77</v>
      </c>
      <c r="N743" s="1">
        <v>61.77</v>
      </c>
      <c r="O743" s="1">
        <v>496</v>
      </c>
      <c r="P743" s="1">
        <v>1182</v>
      </c>
      <c r="Q743" s="1">
        <v>2.38</v>
      </c>
      <c r="R743" s="1">
        <v>65.67</v>
      </c>
      <c r="S743" s="1">
        <v>65.67</v>
      </c>
      <c r="T743" s="1">
        <v>452</v>
      </c>
      <c r="U743" s="1">
        <v>1142</v>
      </c>
      <c r="V743" s="1">
        <v>2.5299999999999998</v>
      </c>
      <c r="W743" s="1">
        <v>61.4</v>
      </c>
      <c r="X743" s="1">
        <v>61.4</v>
      </c>
      <c r="Y743" s="1">
        <v>465</v>
      </c>
      <c r="Z743" s="1">
        <v>1127</v>
      </c>
      <c r="AA743" s="1">
        <v>2.42</v>
      </c>
      <c r="AB743" s="1">
        <v>60.59</v>
      </c>
      <c r="AC743" s="1">
        <v>60.59</v>
      </c>
      <c r="AD743" s="1">
        <v>442</v>
      </c>
      <c r="AE743" s="1">
        <v>1077</v>
      </c>
      <c r="AF743" s="1">
        <v>2.44</v>
      </c>
      <c r="AG743" s="1">
        <v>64.11</v>
      </c>
      <c r="AH743" s="1">
        <v>64.11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T743" s="262">
        <f t="shared" si="67"/>
        <v>2319</v>
      </c>
      <c r="AU743" s="262">
        <f t="shared" si="67"/>
        <v>5677</v>
      </c>
      <c r="AV743" s="263">
        <f t="shared" si="68"/>
        <v>567700</v>
      </c>
      <c r="AW743" s="263">
        <f t="shared" si="69"/>
        <v>10980</v>
      </c>
      <c r="AX743" s="268">
        <f t="shared" si="70"/>
        <v>51.703096539162111</v>
      </c>
      <c r="AY743" s="264">
        <f t="shared" si="71"/>
        <v>52.256666666666668</v>
      </c>
    </row>
    <row r="744" spans="1:51">
      <c r="A744" s="1" t="str">
        <f t="shared" si="66"/>
        <v>11325</v>
      </c>
      <c r="B744" s="1" t="s">
        <v>3744</v>
      </c>
      <c r="C744" s="255">
        <v>90</v>
      </c>
      <c r="D744" s="255">
        <v>90</v>
      </c>
      <c r="E744" s="256">
        <v>3246</v>
      </c>
      <c r="F744" s="256">
        <v>9248</v>
      </c>
      <c r="G744" s="255">
        <v>2.85</v>
      </c>
      <c r="H744" s="255">
        <v>28.15</v>
      </c>
      <c r="I744" s="255">
        <v>28.15</v>
      </c>
      <c r="J744" s="1">
        <v>611</v>
      </c>
      <c r="K744" s="1">
        <v>1800</v>
      </c>
      <c r="L744" s="1">
        <v>2.95</v>
      </c>
      <c r="M744" s="1">
        <v>64.52</v>
      </c>
      <c r="N744" s="1">
        <v>64.52</v>
      </c>
      <c r="O744" s="1">
        <v>536</v>
      </c>
      <c r="P744" s="1">
        <v>1683</v>
      </c>
      <c r="Q744" s="1">
        <v>3.14</v>
      </c>
      <c r="R744" s="1">
        <v>62.33</v>
      </c>
      <c r="S744" s="1">
        <v>62.33</v>
      </c>
      <c r="T744" s="1">
        <v>495</v>
      </c>
      <c r="U744" s="1">
        <v>1429</v>
      </c>
      <c r="V744" s="1">
        <v>2.89</v>
      </c>
      <c r="W744" s="1">
        <v>51.22</v>
      </c>
      <c r="X744" s="1">
        <v>51.22</v>
      </c>
      <c r="Y744" s="1">
        <v>501</v>
      </c>
      <c r="Z744" s="1">
        <v>1459</v>
      </c>
      <c r="AA744" s="1">
        <v>2.91</v>
      </c>
      <c r="AB744" s="1">
        <v>52.29</v>
      </c>
      <c r="AC744" s="1">
        <v>52.29</v>
      </c>
      <c r="AD744" s="1">
        <v>561</v>
      </c>
      <c r="AE744" s="1">
        <v>1414</v>
      </c>
      <c r="AF744" s="1">
        <v>2.52</v>
      </c>
      <c r="AG744" s="1">
        <v>56.11</v>
      </c>
      <c r="AH744" s="1">
        <v>56.11</v>
      </c>
      <c r="AI744" s="1">
        <v>415</v>
      </c>
      <c r="AJ744" s="1">
        <v>1107</v>
      </c>
      <c r="AK744" s="1">
        <v>2.67</v>
      </c>
      <c r="AL744" s="1">
        <v>39.68</v>
      </c>
      <c r="AM744" s="1">
        <v>39.68</v>
      </c>
      <c r="AN744" s="1">
        <v>127</v>
      </c>
      <c r="AO744" s="1">
        <v>356</v>
      </c>
      <c r="AP744" s="1">
        <v>2.8</v>
      </c>
      <c r="AQ744" s="1">
        <v>13.19</v>
      </c>
      <c r="AR744" s="1">
        <v>13.19</v>
      </c>
      <c r="AT744" s="262">
        <f t="shared" si="67"/>
        <v>3119</v>
      </c>
      <c r="AU744" s="262">
        <f t="shared" si="67"/>
        <v>8892</v>
      </c>
      <c r="AV744" s="263">
        <f t="shared" si="68"/>
        <v>889200</v>
      </c>
      <c r="AW744" s="263">
        <f t="shared" si="69"/>
        <v>16470</v>
      </c>
      <c r="AX744" s="268">
        <f t="shared" si="70"/>
        <v>53.989071038251367</v>
      </c>
      <c r="AY744" s="264">
        <f t="shared" si="71"/>
        <v>54.358333333333327</v>
      </c>
    </row>
    <row r="745" spans="1:51">
      <c r="A745" s="1" t="str">
        <f t="shared" si="66"/>
        <v>11326</v>
      </c>
      <c r="B745" s="1" t="s">
        <v>3745</v>
      </c>
      <c r="C745" s="255">
        <v>34</v>
      </c>
      <c r="D745" s="255">
        <v>34</v>
      </c>
      <c r="E745" s="256">
        <v>1186</v>
      </c>
      <c r="F745" s="256">
        <v>2843</v>
      </c>
      <c r="G745" s="255">
        <v>2.4</v>
      </c>
      <c r="H745" s="255">
        <v>22.91</v>
      </c>
      <c r="I745" s="255">
        <v>22.91</v>
      </c>
      <c r="J745" s="1">
        <v>185</v>
      </c>
      <c r="K745" s="1">
        <v>470</v>
      </c>
      <c r="L745" s="1">
        <v>2.54</v>
      </c>
      <c r="M745" s="1">
        <v>44.59</v>
      </c>
      <c r="N745" s="1">
        <v>44.59</v>
      </c>
      <c r="O745" s="1">
        <v>231</v>
      </c>
      <c r="P745" s="1">
        <v>531</v>
      </c>
      <c r="Q745" s="1">
        <v>2.2999999999999998</v>
      </c>
      <c r="R745" s="1">
        <v>52.06</v>
      </c>
      <c r="S745" s="1">
        <v>52.06</v>
      </c>
      <c r="T745" s="1">
        <v>190</v>
      </c>
      <c r="U745" s="1">
        <v>449</v>
      </c>
      <c r="V745" s="1">
        <v>2.36</v>
      </c>
      <c r="W745" s="1">
        <v>42.6</v>
      </c>
      <c r="X745" s="1">
        <v>42.6</v>
      </c>
      <c r="Y745" s="1">
        <v>171</v>
      </c>
      <c r="Z745" s="1">
        <v>414</v>
      </c>
      <c r="AA745" s="1">
        <v>2.42</v>
      </c>
      <c r="AB745" s="1">
        <v>39.28</v>
      </c>
      <c r="AC745" s="1">
        <v>39.28</v>
      </c>
      <c r="AD745" s="1">
        <v>206</v>
      </c>
      <c r="AE745" s="1">
        <v>490</v>
      </c>
      <c r="AF745" s="1">
        <v>2.38</v>
      </c>
      <c r="AG745" s="1">
        <v>51.47</v>
      </c>
      <c r="AH745" s="1">
        <v>51.47</v>
      </c>
      <c r="AI745" s="1">
        <v>167</v>
      </c>
      <c r="AJ745" s="1">
        <v>401</v>
      </c>
      <c r="AK745" s="1">
        <v>2.4</v>
      </c>
      <c r="AL745" s="1">
        <v>38.049999999999997</v>
      </c>
      <c r="AM745" s="1">
        <v>38.049999999999997</v>
      </c>
      <c r="AN745" s="1">
        <v>36</v>
      </c>
      <c r="AO745" s="1">
        <v>88</v>
      </c>
      <c r="AP745" s="1">
        <v>2.44</v>
      </c>
      <c r="AQ745" s="1">
        <v>8.6300000000000008</v>
      </c>
      <c r="AR745" s="1">
        <v>8.6300000000000008</v>
      </c>
      <c r="AT745" s="262">
        <f t="shared" si="67"/>
        <v>1150</v>
      </c>
      <c r="AU745" s="262">
        <f t="shared" si="67"/>
        <v>2755</v>
      </c>
      <c r="AV745" s="263">
        <f t="shared" si="68"/>
        <v>275500</v>
      </c>
      <c r="AW745" s="263">
        <f t="shared" si="69"/>
        <v>6222</v>
      </c>
      <c r="AX745" s="268">
        <f t="shared" si="70"/>
        <v>44.278367084538736</v>
      </c>
      <c r="AY745" s="264">
        <f t="shared" si="71"/>
        <v>44.675000000000004</v>
      </c>
    </row>
    <row r="746" spans="1:51">
      <c r="A746" s="1" t="str">
        <f t="shared" si="66"/>
        <v>11327</v>
      </c>
      <c r="B746" s="1" t="s">
        <v>3746</v>
      </c>
      <c r="C746" s="255">
        <v>60</v>
      </c>
      <c r="D746" s="255">
        <v>60</v>
      </c>
      <c r="E746" s="256">
        <v>1416</v>
      </c>
      <c r="F746" s="256">
        <v>5443</v>
      </c>
      <c r="G746" s="255">
        <v>3.84</v>
      </c>
      <c r="H746" s="255">
        <v>24.85</v>
      </c>
      <c r="I746" s="255">
        <v>24.85</v>
      </c>
      <c r="J746" s="1">
        <v>267</v>
      </c>
      <c r="K746" s="1">
        <v>941</v>
      </c>
      <c r="L746" s="1">
        <v>3.52</v>
      </c>
      <c r="M746" s="1">
        <v>50.59</v>
      </c>
      <c r="N746" s="1">
        <v>50.59</v>
      </c>
      <c r="O746" s="1">
        <v>215</v>
      </c>
      <c r="P746" s="1">
        <v>837</v>
      </c>
      <c r="Q746" s="1">
        <v>3.89</v>
      </c>
      <c r="R746" s="1">
        <v>46.5</v>
      </c>
      <c r="S746" s="1">
        <v>46.5</v>
      </c>
      <c r="T746" s="1">
        <v>229</v>
      </c>
      <c r="U746" s="1">
        <v>1079</v>
      </c>
      <c r="V746" s="1">
        <v>4.71</v>
      </c>
      <c r="W746" s="1">
        <v>58.01</v>
      </c>
      <c r="X746" s="1">
        <v>58.01</v>
      </c>
      <c r="Y746" s="1">
        <v>275</v>
      </c>
      <c r="Z746" s="1">
        <v>1106</v>
      </c>
      <c r="AA746" s="1">
        <v>4.0199999999999996</v>
      </c>
      <c r="AB746" s="1">
        <v>59.46</v>
      </c>
      <c r="AC746" s="1">
        <v>59.46</v>
      </c>
      <c r="AD746" s="1">
        <v>224</v>
      </c>
      <c r="AE746" s="1">
        <v>845</v>
      </c>
      <c r="AF746" s="1">
        <v>3.77</v>
      </c>
      <c r="AG746" s="1">
        <v>50.3</v>
      </c>
      <c r="AH746" s="1">
        <v>50.3</v>
      </c>
      <c r="AI746" s="1">
        <v>178</v>
      </c>
      <c r="AJ746" s="1">
        <v>563</v>
      </c>
      <c r="AK746" s="1">
        <v>3.16</v>
      </c>
      <c r="AL746" s="1">
        <v>30.27</v>
      </c>
      <c r="AM746" s="1">
        <v>30.27</v>
      </c>
      <c r="AN746" s="1">
        <v>28</v>
      </c>
      <c r="AO746" s="1">
        <v>72</v>
      </c>
      <c r="AP746" s="1">
        <v>2.57</v>
      </c>
      <c r="AQ746" s="1">
        <v>4</v>
      </c>
      <c r="AR746" s="1">
        <v>4</v>
      </c>
      <c r="AT746" s="262">
        <f t="shared" si="67"/>
        <v>1388</v>
      </c>
      <c r="AU746" s="262">
        <f t="shared" si="67"/>
        <v>5371</v>
      </c>
      <c r="AV746" s="263">
        <f t="shared" si="68"/>
        <v>537100</v>
      </c>
      <c r="AW746" s="263">
        <f t="shared" si="69"/>
        <v>10980</v>
      </c>
      <c r="AX746" s="268">
        <f t="shared" si="70"/>
        <v>48.916211293260474</v>
      </c>
      <c r="AY746" s="264">
        <f t="shared" si="71"/>
        <v>49.188333333333333</v>
      </c>
    </row>
    <row r="747" spans="1:51">
      <c r="A747" s="1" t="str">
        <f t="shared" si="66"/>
        <v>11328</v>
      </c>
      <c r="B747" s="1" t="s">
        <v>3747</v>
      </c>
      <c r="C747" s="255">
        <v>60</v>
      </c>
      <c r="D747" s="255">
        <v>60</v>
      </c>
      <c r="E747" s="256">
        <v>3205</v>
      </c>
      <c r="F747" s="256">
        <v>8876</v>
      </c>
      <c r="G747" s="255">
        <v>2.77</v>
      </c>
      <c r="H747" s="255">
        <v>40.53</v>
      </c>
      <c r="I747" s="255">
        <v>40.53</v>
      </c>
      <c r="J747" s="1">
        <v>616</v>
      </c>
      <c r="K747" s="1">
        <v>1808</v>
      </c>
      <c r="L747" s="1">
        <v>2.94</v>
      </c>
      <c r="M747" s="1">
        <v>97.2</v>
      </c>
      <c r="N747" s="1">
        <v>97.2</v>
      </c>
      <c r="O747" s="1">
        <v>554</v>
      </c>
      <c r="P747" s="1">
        <v>1616</v>
      </c>
      <c r="Q747" s="1">
        <v>2.92</v>
      </c>
      <c r="R747" s="1">
        <v>89.78</v>
      </c>
      <c r="S747" s="1">
        <v>89.78</v>
      </c>
      <c r="T747" s="1">
        <v>557</v>
      </c>
      <c r="U747" s="1">
        <v>1620</v>
      </c>
      <c r="V747" s="1">
        <v>2.91</v>
      </c>
      <c r="W747" s="1">
        <v>87.1</v>
      </c>
      <c r="X747" s="1">
        <v>87.1</v>
      </c>
      <c r="Y747" s="1">
        <v>522</v>
      </c>
      <c r="Z747" s="1">
        <v>1320</v>
      </c>
      <c r="AA747" s="1">
        <v>2.5299999999999998</v>
      </c>
      <c r="AB747" s="1">
        <v>70.97</v>
      </c>
      <c r="AC747" s="1">
        <v>70.97</v>
      </c>
      <c r="AD747" s="1">
        <v>412</v>
      </c>
      <c r="AE747" s="1">
        <v>1135</v>
      </c>
      <c r="AF747" s="1">
        <v>2.75</v>
      </c>
      <c r="AG747" s="1">
        <v>67.56</v>
      </c>
      <c r="AH747" s="1">
        <v>67.56</v>
      </c>
      <c r="AI747" s="1">
        <v>410</v>
      </c>
      <c r="AJ747" s="1">
        <v>1073</v>
      </c>
      <c r="AK747" s="1">
        <v>2.62</v>
      </c>
      <c r="AL747" s="1">
        <v>57.69</v>
      </c>
      <c r="AM747" s="1">
        <v>57.69</v>
      </c>
      <c r="AN747" s="1">
        <v>134</v>
      </c>
      <c r="AO747" s="1">
        <v>304</v>
      </c>
      <c r="AP747" s="1">
        <v>2.27</v>
      </c>
      <c r="AQ747" s="1">
        <v>16.89</v>
      </c>
      <c r="AR747" s="1">
        <v>16.89</v>
      </c>
      <c r="AT747" s="262">
        <f t="shared" si="67"/>
        <v>3071</v>
      </c>
      <c r="AU747" s="262">
        <f t="shared" si="67"/>
        <v>8572</v>
      </c>
      <c r="AV747" s="263">
        <f t="shared" si="68"/>
        <v>857200</v>
      </c>
      <c r="AW747" s="263">
        <f t="shared" si="69"/>
        <v>10980</v>
      </c>
      <c r="AX747" s="268">
        <f t="shared" si="70"/>
        <v>78.069216757741344</v>
      </c>
      <c r="AY747" s="264">
        <f t="shared" si="71"/>
        <v>78.38333333333334</v>
      </c>
    </row>
    <row r="748" spans="1:51">
      <c r="A748" s="1" t="str">
        <f t="shared" si="66"/>
        <v>11329</v>
      </c>
      <c r="B748" s="1" t="s">
        <v>3748</v>
      </c>
      <c r="C748" s="255">
        <v>270</v>
      </c>
      <c r="D748" s="255">
        <v>270</v>
      </c>
      <c r="E748" s="256">
        <v>9432</v>
      </c>
      <c r="F748" s="256">
        <v>40508</v>
      </c>
      <c r="G748" s="255">
        <v>4.29</v>
      </c>
      <c r="H748" s="255">
        <v>41.1</v>
      </c>
      <c r="I748" s="255">
        <v>41.1</v>
      </c>
      <c r="J748" s="1">
        <v>1937</v>
      </c>
      <c r="K748" s="1">
        <v>8390</v>
      </c>
      <c r="L748" s="1">
        <v>4.33</v>
      </c>
      <c r="M748" s="1">
        <v>100.24</v>
      </c>
      <c r="N748" s="1">
        <v>100.24</v>
      </c>
      <c r="O748" s="1">
        <v>1694</v>
      </c>
      <c r="P748" s="1">
        <v>7329</v>
      </c>
      <c r="Q748" s="1">
        <v>4.33</v>
      </c>
      <c r="R748" s="1">
        <v>90.48</v>
      </c>
      <c r="S748" s="1">
        <v>90.48</v>
      </c>
      <c r="T748" s="1">
        <v>1574</v>
      </c>
      <c r="U748" s="1">
        <v>6880</v>
      </c>
      <c r="V748" s="1">
        <v>4.37</v>
      </c>
      <c r="W748" s="1">
        <v>82.2</v>
      </c>
      <c r="X748" s="1">
        <v>82.2</v>
      </c>
      <c r="Y748" s="1">
        <v>1514</v>
      </c>
      <c r="Z748" s="1">
        <v>6647</v>
      </c>
      <c r="AA748" s="1">
        <v>4.3899999999999997</v>
      </c>
      <c r="AB748" s="1">
        <v>79.41</v>
      </c>
      <c r="AC748" s="1">
        <v>79.41</v>
      </c>
      <c r="AD748" s="1">
        <v>1504</v>
      </c>
      <c r="AE748" s="1">
        <v>6299</v>
      </c>
      <c r="AF748" s="1">
        <v>4.1900000000000004</v>
      </c>
      <c r="AG748" s="1">
        <v>83.32</v>
      </c>
      <c r="AH748" s="1">
        <v>83.32</v>
      </c>
      <c r="AI748" s="1">
        <v>1209</v>
      </c>
      <c r="AJ748" s="1">
        <v>4963</v>
      </c>
      <c r="AK748" s="1">
        <v>4.1100000000000003</v>
      </c>
      <c r="AL748" s="1">
        <v>59.3</v>
      </c>
      <c r="AM748" s="1">
        <v>59.3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T748" s="262">
        <f t="shared" si="67"/>
        <v>9432</v>
      </c>
      <c r="AU748" s="262">
        <f t="shared" si="67"/>
        <v>40508</v>
      </c>
      <c r="AV748" s="263">
        <f t="shared" si="68"/>
        <v>4050800</v>
      </c>
      <c r="AW748" s="263">
        <f t="shared" si="69"/>
        <v>49410</v>
      </c>
      <c r="AX748" s="268">
        <f t="shared" si="70"/>
        <v>81.983404169196518</v>
      </c>
      <c r="AY748" s="264">
        <f t="shared" si="71"/>
        <v>82.491666666666674</v>
      </c>
    </row>
    <row r="749" spans="1:51">
      <c r="A749" s="1" t="str">
        <f t="shared" si="66"/>
        <v>11330</v>
      </c>
      <c r="B749" s="1" t="s">
        <v>3749</v>
      </c>
      <c r="C749" s="255">
        <v>276</v>
      </c>
      <c r="D749" s="255">
        <v>276</v>
      </c>
      <c r="E749" s="256">
        <v>14196</v>
      </c>
      <c r="F749" s="256">
        <v>53060</v>
      </c>
      <c r="G749" s="255">
        <v>3.74</v>
      </c>
      <c r="H749" s="255">
        <v>52.67</v>
      </c>
      <c r="I749" s="255">
        <v>52.67</v>
      </c>
      <c r="J749" s="1">
        <v>2427</v>
      </c>
      <c r="K749" s="1">
        <v>8821</v>
      </c>
      <c r="L749" s="1">
        <v>3.63</v>
      </c>
      <c r="M749" s="1">
        <v>103.1</v>
      </c>
      <c r="N749" s="1">
        <v>103.1</v>
      </c>
      <c r="O749" s="1">
        <v>2335</v>
      </c>
      <c r="P749" s="1">
        <v>8017</v>
      </c>
      <c r="Q749" s="1">
        <v>3.43</v>
      </c>
      <c r="R749" s="1">
        <v>96.82</v>
      </c>
      <c r="S749" s="1">
        <v>96.82</v>
      </c>
      <c r="T749" s="1">
        <v>2222</v>
      </c>
      <c r="U749" s="1">
        <v>10587</v>
      </c>
      <c r="V749" s="1">
        <v>4.76</v>
      </c>
      <c r="W749" s="1">
        <v>123.74</v>
      </c>
      <c r="X749" s="1">
        <v>123.74</v>
      </c>
      <c r="Y749" s="1">
        <v>2281</v>
      </c>
      <c r="Z749" s="1">
        <v>7911</v>
      </c>
      <c r="AA749" s="1">
        <v>3.47</v>
      </c>
      <c r="AB749" s="1">
        <v>92.46</v>
      </c>
      <c r="AC749" s="1">
        <v>92.46</v>
      </c>
      <c r="AD749" s="1">
        <v>2060</v>
      </c>
      <c r="AE749" s="1">
        <v>7161</v>
      </c>
      <c r="AF749" s="1">
        <v>3.48</v>
      </c>
      <c r="AG749" s="1">
        <v>92.66</v>
      </c>
      <c r="AH749" s="1">
        <v>92.66</v>
      </c>
      <c r="AI749" s="1">
        <v>2069</v>
      </c>
      <c r="AJ749" s="1">
        <v>7723</v>
      </c>
      <c r="AK749" s="1">
        <v>3.73</v>
      </c>
      <c r="AL749" s="1">
        <v>90.26</v>
      </c>
      <c r="AM749" s="1">
        <v>90.26</v>
      </c>
      <c r="AN749" s="1">
        <v>802</v>
      </c>
      <c r="AO749" s="1">
        <v>2840</v>
      </c>
      <c r="AP749" s="1">
        <v>3.54</v>
      </c>
      <c r="AQ749" s="1">
        <v>34.299999999999997</v>
      </c>
      <c r="AR749" s="1">
        <v>34.299999999999997</v>
      </c>
      <c r="AT749" s="262">
        <f t="shared" si="67"/>
        <v>13394</v>
      </c>
      <c r="AU749" s="262">
        <f t="shared" si="67"/>
        <v>50220</v>
      </c>
      <c r="AV749" s="263">
        <f t="shared" si="68"/>
        <v>5022000</v>
      </c>
      <c r="AW749" s="263">
        <f t="shared" si="69"/>
        <v>50508</v>
      </c>
      <c r="AX749" s="268">
        <f t="shared" si="70"/>
        <v>99.429793300071282</v>
      </c>
      <c r="AY749" s="264">
        <f t="shared" si="71"/>
        <v>99.839999999999989</v>
      </c>
    </row>
    <row r="750" spans="1:51">
      <c r="A750" s="1" t="str">
        <f t="shared" si="66"/>
        <v>11331</v>
      </c>
      <c r="B750" s="1" t="s">
        <v>3750</v>
      </c>
      <c r="C750" s="255">
        <v>30</v>
      </c>
      <c r="D750" s="255">
        <v>30</v>
      </c>
      <c r="E750" s="256">
        <v>1342</v>
      </c>
      <c r="F750" s="256">
        <v>3299</v>
      </c>
      <c r="G750" s="255">
        <v>2.46</v>
      </c>
      <c r="H750" s="255">
        <v>30.13</v>
      </c>
      <c r="I750" s="255">
        <v>30.13</v>
      </c>
      <c r="J750" s="1">
        <v>233</v>
      </c>
      <c r="K750" s="1">
        <v>559</v>
      </c>
      <c r="L750" s="1">
        <v>2.4</v>
      </c>
      <c r="M750" s="1">
        <v>60.11</v>
      </c>
      <c r="N750" s="1">
        <v>60.11</v>
      </c>
      <c r="O750" s="1">
        <v>244</v>
      </c>
      <c r="P750" s="1">
        <v>583</v>
      </c>
      <c r="Q750" s="1">
        <v>2.39</v>
      </c>
      <c r="R750" s="1">
        <v>64.78</v>
      </c>
      <c r="S750" s="1">
        <v>64.78</v>
      </c>
      <c r="T750" s="1">
        <v>190</v>
      </c>
      <c r="U750" s="1">
        <v>466</v>
      </c>
      <c r="V750" s="1">
        <v>2.4500000000000002</v>
      </c>
      <c r="W750" s="1">
        <v>50.11</v>
      </c>
      <c r="X750" s="1">
        <v>50.11</v>
      </c>
      <c r="Y750" s="1">
        <v>220</v>
      </c>
      <c r="Z750" s="1">
        <v>528</v>
      </c>
      <c r="AA750" s="1">
        <v>2.4</v>
      </c>
      <c r="AB750" s="1">
        <v>56.77</v>
      </c>
      <c r="AC750" s="1">
        <v>56.77</v>
      </c>
      <c r="AD750" s="1">
        <v>234</v>
      </c>
      <c r="AE750" s="1">
        <v>583</v>
      </c>
      <c r="AF750" s="1">
        <v>2.4900000000000002</v>
      </c>
      <c r="AG750" s="1">
        <v>69.400000000000006</v>
      </c>
      <c r="AH750" s="1">
        <v>69.400000000000006</v>
      </c>
      <c r="AI750" s="1">
        <v>221</v>
      </c>
      <c r="AJ750" s="1">
        <v>580</v>
      </c>
      <c r="AK750" s="1">
        <v>2.62</v>
      </c>
      <c r="AL750" s="1">
        <v>62.37</v>
      </c>
      <c r="AM750" s="1">
        <v>62.37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T750" s="262">
        <f t="shared" si="67"/>
        <v>1342</v>
      </c>
      <c r="AU750" s="262">
        <f t="shared" si="67"/>
        <v>3299</v>
      </c>
      <c r="AV750" s="263">
        <f t="shared" si="68"/>
        <v>329900</v>
      </c>
      <c r="AW750" s="263">
        <f t="shared" si="69"/>
        <v>5490</v>
      </c>
      <c r="AX750" s="268">
        <f t="shared" si="70"/>
        <v>60.091074681238617</v>
      </c>
      <c r="AY750" s="264">
        <f t="shared" si="71"/>
        <v>60.59</v>
      </c>
    </row>
    <row r="751" spans="1:51">
      <c r="A751" s="1" t="str">
        <f t="shared" si="66"/>
        <v>11332</v>
      </c>
      <c r="B751" s="1" t="s">
        <v>3751</v>
      </c>
      <c r="C751" s="255">
        <v>60</v>
      </c>
      <c r="D751" s="255">
        <v>60</v>
      </c>
      <c r="E751" s="256">
        <v>3373</v>
      </c>
      <c r="F751" s="256">
        <v>8445</v>
      </c>
      <c r="G751" s="255">
        <v>2.5</v>
      </c>
      <c r="H751" s="255">
        <v>38.56</v>
      </c>
      <c r="I751" s="255">
        <v>38.56</v>
      </c>
      <c r="J751" s="1">
        <v>501</v>
      </c>
      <c r="K751" s="1">
        <v>1288</v>
      </c>
      <c r="L751" s="1">
        <v>2.57</v>
      </c>
      <c r="M751" s="1">
        <v>69.25</v>
      </c>
      <c r="N751" s="1">
        <v>69.25</v>
      </c>
      <c r="O751" s="1">
        <v>425</v>
      </c>
      <c r="P751" s="1">
        <v>1103</v>
      </c>
      <c r="Q751" s="1">
        <v>2.6</v>
      </c>
      <c r="R751" s="1">
        <v>61.28</v>
      </c>
      <c r="S751" s="1">
        <v>61.28</v>
      </c>
      <c r="T751" s="1">
        <v>470</v>
      </c>
      <c r="U751" s="1">
        <v>1111</v>
      </c>
      <c r="V751" s="1">
        <v>2.36</v>
      </c>
      <c r="W751" s="1">
        <v>59.73</v>
      </c>
      <c r="X751" s="1">
        <v>59.73</v>
      </c>
      <c r="Y751" s="1">
        <v>556</v>
      </c>
      <c r="Z751" s="1">
        <v>1367</v>
      </c>
      <c r="AA751" s="1">
        <v>2.46</v>
      </c>
      <c r="AB751" s="1">
        <v>73.489999999999995</v>
      </c>
      <c r="AC751" s="1">
        <v>73.489999999999995</v>
      </c>
      <c r="AD751" s="1">
        <v>583</v>
      </c>
      <c r="AE751" s="1">
        <v>1528</v>
      </c>
      <c r="AF751" s="1">
        <v>2.62</v>
      </c>
      <c r="AG751" s="1">
        <v>90.95</v>
      </c>
      <c r="AH751" s="1">
        <v>90.95</v>
      </c>
      <c r="AI751" s="1">
        <v>622</v>
      </c>
      <c r="AJ751" s="1">
        <v>1556</v>
      </c>
      <c r="AK751" s="1">
        <v>2.5</v>
      </c>
      <c r="AL751" s="1">
        <v>83.66</v>
      </c>
      <c r="AM751" s="1">
        <v>83.66</v>
      </c>
      <c r="AN751" s="1">
        <v>216</v>
      </c>
      <c r="AO751" s="1">
        <v>492</v>
      </c>
      <c r="AP751" s="1">
        <v>2.2799999999999998</v>
      </c>
      <c r="AQ751" s="1">
        <v>27.33</v>
      </c>
      <c r="AR751" s="1">
        <v>27.33</v>
      </c>
      <c r="AT751" s="262">
        <f t="shared" si="67"/>
        <v>3157</v>
      </c>
      <c r="AU751" s="262">
        <f t="shared" si="67"/>
        <v>7953</v>
      </c>
      <c r="AV751" s="263">
        <f t="shared" si="68"/>
        <v>795300</v>
      </c>
      <c r="AW751" s="263">
        <f t="shared" si="69"/>
        <v>10980</v>
      </c>
      <c r="AX751" s="268">
        <f t="shared" si="70"/>
        <v>72.431693989071036</v>
      </c>
      <c r="AY751" s="264">
        <f t="shared" si="71"/>
        <v>73.06</v>
      </c>
    </row>
    <row r="752" spans="1:51">
      <c r="A752" s="1" t="str">
        <f t="shared" si="66"/>
        <v>11333</v>
      </c>
      <c r="B752" s="1" t="s">
        <v>3752</v>
      </c>
      <c r="C752" s="255">
        <v>90</v>
      </c>
      <c r="D752" s="255">
        <v>90</v>
      </c>
      <c r="E752" s="256">
        <v>5099</v>
      </c>
      <c r="F752" s="256">
        <v>16234</v>
      </c>
      <c r="G752" s="255">
        <v>3.18</v>
      </c>
      <c r="H752" s="255">
        <v>49.42</v>
      </c>
      <c r="I752" s="255">
        <v>49.42</v>
      </c>
      <c r="J752" s="1">
        <v>954</v>
      </c>
      <c r="K752" s="1">
        <v>3296</v>
      </c>
      <c r="L752" s="1">
        <v>3.45</v>
      </c>
      <c r="M752" s="1">
        <v>118.14</v>
      </c>
      <c r="N752" s="1">
        <v>118.14</v>
      </c>
      <c r="O752" s="1">
        <v>803</v>
      </c>
      <c r="P752" s="1">
        <v>2574</v>
      </c>
      <c r="Q752" s="1">
        <v>3.21</v>
      </c>
      <c r="R752" s="1">
        <v>95.33</v>
      </c>
      <c r="S752" s="1">
        <v>95.33</v>
      </c>
      <c r="T752" s="1">
        <v>845</v>
      </c>
      <c r="U752" s="1">
        <v>2656</v>
      </c>
      <c r="V752" s="1">
        <v>3.14</v>
      </c>
      <c r="W752" s="1">
        <v>95.2</v>
      </c>
      <c r="X752" s="1">
        <v>95.2</v>
      </c>
      <c r="Y752" s="1">
        <v>890</v>
      </c>
      <c r="Z752" s="1">
        <v>2783</v>
      </c>
      <c r="AA752" s="1">
        <v>3.13</v>
      </c>
      <c r="AB752" s="1">
        <v>99.75</v>
      </c>
      <c r="AC752" s="1">
        <v>99.75</v>
      </c>
      <c r="AD752" s="1">
        <v>694</v>
      </c>
      <c r="AE752" s="1">
        <v>2108</v>
      </c>
      <c r="AF752" s="1">
        <v>3.04</v>
      </c>
      <c r="AG752" s="1">
        <v>83.65</v>
      </c>
      <c r="AH752" s="1">
        <v>83.65</v>
      </c>
      <c r="AI752" s="1">
        <v>674</v>
      </c>
      <c r="AJ752" s="1">
        <v>2133</v>
      </c>
      <c r="AK752" s="1">
        <v>3.16</v>
      </c>
      <c r="AL752" s="1">
        <v>76.45</v>
      </c>
      <c r="AM752" s="1">
        <v>76.45</v>
      </c>
      <c r="AN752" s="1">
        <v>239</v>
      </c>
      <c r="AO752" s="1">
        <v>684</v>
      </c>
      <c r="AP752" s="1">
        <v>2.86</v>
      </c>
      <c r="AQ752" s="1">
        <v>25.33</v>
      </c>
      <c r="AR752" s="1">
        <v>25.33</v>
      </c>
      <c r="AT752" s="262">
        <f t="shared" si="67"/>
        <v>4860</v>
      </c>
      <c r="AU752" s="262">
        <f t="shared" si="67"/>
        <v>15550</v>
      </c>
      <c r="AV752" s="263">
        <f t="shared" si="68"/>
        <v>1555000</v>
      </c>
      <c r="AW752" s="263">
        <f t="shared" si="69"/>
        <v>16470</v>
      </c>
      <c r="AX752" s="268">
        <f t="shared" si="70"/>
        <v>94.414086217364911</v>
      </c>
      <c r="AY752" s="264">
        <f t="shared" si="71"/>
        <v>94.753333333333345</v>
      </c>
    </row>
    <row r="753" spans="1:51">
      <c r="A753" s="1" t="str">
        <f t="shared" si="66"/>
        <v>11334</v>
      </c>
      <c r="B753" s="1" t="s">
        <v>3753</v>
      </c>
      <c r="C753" s="255">
        <v>30</v>
      </c>
      <c r="D753" s="255">
        <v>30</v>
      </c>
      <c r="E753" s="256">
        <v>3301</v>
      </c>
      <c r="F753" s="256">
        <v>9060</v>
      </c>
      <c r="G753" s="255">
        <v>2.74</v>
      </c>
      <c r="H753" s="255">
        <v>82.74</v>
      </c>
      <c r="I753" s="255">
        <v>82.74</v>
      </c>
      <c r="J753" s="1">
        <v>567</v>
      </c>
      <c r="K753" s="1">
        <v>1532</v>
      </c>
      <c r="L753" s="1">
        <v>2.7</v>
      </c>
      <c r="M753" s="1">
        <v>164.73</v>
      </c>
      <c r="N753" s="1">
        <v>164.73</v>
      </c>
      <c r="O753" s="1">
        <v>565</v>
      </c>
      <c r="P753" s="1">
        <v>1601</v>
      </c>
      <c r="Q753" s="1">
        <v>2.83</v>
      </c>
      <c r="R753" s="1">
        <v>177.89</v>
      </c>
      <c r="S753" s="1">
        <v>177.89</v>
      </c>
      <c r="T753" s="1">
        <v>562</v>
      </c>
      <c r="U753" s="1">
        <v>1508</v>
      </c>
      <c r="V753" s="1">
        <v>2.68</v>
      </c>
      <c r="W753" s="1">
        <v>162.15</v>
      </c>
      <c r="X753" s="1">
        <v>162.15</v>
      </c>
      <c r="Y753" s="1">
        <v>551</v>
      </c>
      <c r="Z753" s="1">
        <v>1586</v>
      </c>
      <c r="AA753" s="1">
        <v>2.88</v>
      </c>
      <c r="AB753" s="1">
        <v>170.54</v>
      </c>
      <c r="AC753" s="1">
        <v>170.54</v>
      </c>
      <c r="AD753" s="1">
        <v>509</v>
      </c>
      <c r="AE753" s="1">
        <v>1361</v>
      </c>
      <c r="AF753" s="1">
        <v>2.67</v>
      </c>
      <c r="AG753" s="1">
        <v>162.02000000000001</v>
      </c>
      <c r="AH753" s="1">
        <v>162.02000000000001</v>
      </c>
      <c r="AI753" s="1">
        <v>405</v>
      </c>
      <c r="AJ753" s="1">
        <v>1060</v>
      </c>
      <c r="AK753" s="1">
        <v>2.62</v>
      </c>
      <c r="AL753" s="1">
        <v>113.98</v>
      </c>
      <c r="AM753" s="1">
        <v>113.98</v>
      </c>
      <c r="AN753" s="1">
        <v>142</v>
      </c>
      <c r="AO753" s="1">
        <v>412</v>
      </c>
      <c r="AP753" s="1">
        <v>2.9</v>
      </c>
      <c r="AQ753" s="1">
        <v>45.78</v>
      </c>
      <c r="AR753" s="1">
        <v>45.78</v>
      </c>
      <c r="AT753" s="262">
        <f t="shared" si="67"/>
        <v>3159</v>
      </c>
      <c r="AU753" s="262">
        <f t="shared" si="67"/>
        <v>8648</v>
      </c>
      <c r="AV753" s="263">
        <f t="shared" si="68"/>
        <v>864800</v>
      </c>
      <c r="AW753" s="263">
        <f t="shared" si="69"/>
        <v>5490</v>
      </c>
      <c r="AX753" s="268">
        <f t="shared" si="70"/>
        <v>157.52276867030966</v>
      </c>
      <c r="AY753" s="264">
        <f t="shared" si="71"/>
        <v>158.55166666666665</v>
      </c>
    </row>
    <row r="754" spans="1:51">
      <c r="A754" s="1" t="str">
        <f t="shared" si="66"/>
        <v>11335</v>
      </c>
      <c r="B754" s="1" t="s">
        <v>3754</v>
      </c>
      <c r="C754" s="255">
        <v>260</v>
      </c>
      <c r="D754" s="255">
        <v>260</v>
      </c>
      <c r="E754" s="256">
        <v>11227</v>
      </c>
      <c r="F754" s="256">
        <v>46602</v>
      </c>
      <c r="G754" s="255">
        <v>4.1500000000000004</v>
      </c>
      <c r="H754" s="255">
        <v>49.11</v>
      </c>
      <c r="I754" s="255">
        <v>49.11</v>
      </c>
      <c r="J754" s="1">
        <v>1978</v>
      </c>
      <c r="K754" s="1">
        <v>7638</v>
      </c>
      <c r="L754" s="1">
        <v>3.86</v>
      </c>
      <c r="M754" s="1">
        <v>94.76</v>
      </c>
      <c r="N754" s="1">
        <v>94.76</v>
      </c>
      <c r="O754" s="1">
        <v>1830</v>
      </c>
      <c r="P754" s="1">
        <v>7357</v>
      </c>
      <c r="Q754" s="1">
        <v>4.0199999999999996</v>
      </c>
      <c r="R754" s="1">
        <v>94.32</v>
      </c>
      <c r="S754" s="1">
        <v>94.32</v>
      </c>
      <c r="T754" s="1">
        <v>1851</v>
      </c>
      <c r="U754" s="1">
        <v>7944</v>
      </c>
      <c r="V754" s="1">
        <v>4.29</v>
      </c>
      <c r="W754" s="1">
        <v>98.56</v>
      </c>
      <c r="X754" s="1">
        <v>98.56</v>
      </c>
      <c r="Y754" s="1">
        <v>1779</v>
      </c>
      <c r="Z754" s="1">
        <v>7046</v>
      </c>
      <c r="AA754" s="1">
        <v>3.96</v>
      </c>
      <c r="AB754" s="1">
        <v>87.42</v>
      </c>
      <c r="AC754" s="1">
        <v>87.42</v>
      </c>
      <c r="AD754" s="1">
        <v>1635</v>
      </c>
      <c r="AE754" s="1">
        <v>7159</v>
      </c>
      <c r="AF754" s="1">
        <v>4.38</v>
      </c>
      <c r="AG754" s="1">
        <v>98.34</v>
      </c>
      <c r="AH754" s="1">
        <v>98.34</v>
      </c>
      <c r="AI754" s="1">
        <v>1672</v>
      </c>
      <c r="AJ754" s="1">
        <v>7351</v>
      </c>
      <c r="AK754" s="1">
        <v>4.4000000000000004</v>
      </c>
      <c r="AL754" s="1">
        <v>91.2</v>
      </c>
      <c r="AM754" s="1">
        <v>91.2</v>
      </c>
      <c r="AN754" s="1">
        <v>482</v>
      </c>
      <c r="AO754" s="1">
        <v>2107</v>
      </c>
      <c r="AP754" s="1">
        <v>4.37</v>
      </c>
      <c r="AQ754" s="1">
        <v>27.01</v>
      </c>
      <c r="AR754" s="1">
        <v>27.01</v>
      </c>
      <c r="AT754" s="262">
        <f t="shared" si="67"/>
        <v>10745</v>
      </c>
      <c r="AU754" s="262">
        <f t="shared" si="67"/>
        <v>44495</v>
      </c>
      <c r="AV754" s="263">
        <f t="shared" si="68"/>
        <v>4449500</v>
      </c>
      <c r="AW754" s="263">
        <f t="shared" si="69"/>
        <v>47580</v>
      </c>
      <c r="AX754" s="268">
        <f t="shared" si="70"/>
        <v>93.51618327028163</v>
      </c>
      <c r="AY754" s="264">
        <f t="shared" si="71"/>
        <v>94.100000000000009</v>
      </c>
    </row>
    <row r="755" spans="1:51">
      <c r="A755" s="1" t="str">
        <f t="shared" si="66"/>
        <v>11336</v>
      </c>
      <c r="B755" s="1" t="s">
        <v>3755</v>
      </c>
      <c r="C755" s="255">
        <v>67</v>
      </c>
      <c r="D755" s="255">
        <v>67</v>
      </c>
      <c r="E755" s="256">
        <v>2544</v>
      </c>
      <c r="F755" s="256">
        <v>7068</v>
      </c>
      <c r="G755" s="255">
        <v>2.78</v>
      </c>
      <c r="H755" s="255">
        <v>28.9</v>
      </c>
      <c r="I755" s="255">
        <v>28.9</v>
      </c>
      <c r="J755" s="1">
        <v>460</v>
      </c>
      <c r="K755" s="1">
        <v>1371</v>
      </c>
      <c r="L755" s="1">
        <v>2.98</v>
      </c>
      <c r="M755" s="1">
        <v>66.010000000000005</v>
      </c>
      <c r="N755" s="1">
        <v>66.010000000000005</v>
      </c>
      <c r="O755" s="1">
        <v>447</v>
      </c>
      <c r="P755" s="1">
        <v>1185</v>
      </c>
      <c r="Q755" s="1">
        <v>2.65</v>
      </c>
      <c r="R755" s="1">
        <v>58.96</v>
      </c>
      <c r="S755" s="1">
        <v>58.96</v>
      </c>
      <c r="T755" s="1">
        <v>395</v>
      </c>
      <c r="U755" s="1">
        <v>1058</v>
      </c>
      <c r="V755" s="1">
        <v>2.68</v>
      </c>
      <c r="W755" s="1">
        <v>50.94</v>
      </c>
      <c r="X755" s="1">
        <v>50.94</v>
      </c>
      <c r="Y755" s="1">
        <v>428</v>
      </c>
      <c r="Z755" s="1">
        <v>1086</v>
      </c>
      <c r="AA755" s="1">
        <v>2.54</v>
      </c>
      <c r="AB755" s="1">
        <v>52.29</v>
      </c>
      <c r="AC755" s="1">
        <v>52.29</v>
      </c>
      <c r="AD755" s="1">
        <v>371</v>
      </c>
      <c r="AE755" s="1">
        <v>954</v>
      </c>
      <c r="AF755" s="1">
        <v>2.57</v>
      </c>
      <c r="AG755" s="1">
        <v>50.85</v>
      </c>
      <c r="AH755" s="1">
        <v>50.85</v>
      </c>
      <c r="AI755" s="1">
        <v>332</v>
      </c>
      <c r="AJ755" s="1">
        <v>1111</v>
      </c>
      <c r="AK755" s="1">
        <v>3.35</v>
      </c>
      <c r="AL755" s="1">
        <v>53.49</v>
      </c>
      <c r="AM755" s="1">
        <v>53.49</v>
      </c>
      <c r="AN755" s="1">
        <v>111</v>
      </c>
      <c r="AO755" s="1">
        <v>303</v>
      </c>
      <c r="AP755" s="1">
        <v>2.73</v>
      </c>
      <c r="AQ755" s="1">
        <v>15.07</v>
      </c>
      <c r="AR755" s="1">
        <v>15.07</v>
      </c>
      <c r="AT755" s="262">
        <f t="shared" si="67"/>
        <v>2433</v>
      </c>
      <c r="AU755" s="262">
        <f t="shared" si="67"/>
        <v>6765</v>
      </c>
      <c r="AV755" s="263">
        <f t="shared" si="68"/>
        <v>676500</v>
      </c>
      <c r="AW755" s="263">
        <f t="shared" si="69"/>
        <v>12261</v>
      </c>
      <c r="AX755" s="268">
        <f t="shared" si="70"/>
        <v>55.174944947394174</v>
      </c>
      <c r="AY755" s="264">
        <f t="shared" si="71"/>
        <v>55.423333333333339</v>
      </c>
    </row>
    <row r="756" spans="1:51">
      <c r="A756" s="1" t="str">
        <f t="shared" si="66"/>
        <v>11337</v>
      </c>
      <c r="B756" s="1" t="s">
        <v>3756</v>
      </c>
      <c r="C756" s="255">
        <v>60</v>
      </c>
      <c r="D756" s="255">
        <v>60</v>
      </c>
      <c r="E756" s="256">
        <v>2758</v>
      </c>
      <c r="F756" s="256">
        <v>7635</v>
      </c>
      <c r="G756" s="255">
        <v>2.77</v>
      </c>
      <c r="H756" s="255">
        <v>34.86</v>
      </c>
      <c r="I756" s="255">
        <v>34.86</v>
      </c>
      <c r="J756" s="1">
        <v>532</v>
      </c>
      <c r="K756" s="1">
        <v>1433</v>
      </c>
      <c r="L756" s="1">
        <v>2.69</v>
      </c>
      <c r="M756" s="1">
        <v>77.040000000000006</v>
      </c>
      <c r="N756" s="1">
        <v>77.040000000000006</v>
      </c>
      <c r="O756" s="1">
        <v>507</v>
      </c>
      <c r="P756" s="1">
        <v>1389</v>
      </c>
      <c r="Q756" s="1">
        <v>2.74</v>
      </c>
      <c r="R756" s="1">
        <v>77.17</v>
      </c>
      <c r="S756" s="1">
        <v>77.17</v>
      </c>
      <c r="T756" s="1">
        <v>487</v>
      </c>
      <c r="U756" s="1">
        <v>1361</v>
      </c>
      <c r="V756" s="1">
        <v>2.79</v>
      </c>
      <c r="W756" s="1">
        <v>73.17</v>
      </c>
      <c r="X756" s="1">
        <v>73.17</v>
      </c>
      <c r="Y756" s="1">
        <v>447</v>
      </c>
      <c r="Z756" s="1">
        <v>1097</v>
      </c>
      <c r="AA756" s="1">
        <v>2.4500000000000002</v>
      </c>
      <c r="AB756" s="1">
        <v>58.98</v>
      </c>
      <c r="AC756" s="1">
        <v>58.98</v>
      </c>
      <c r="AD756" s="1">
        <v>383</v>
      </c>
      <c r="AE756" s="1">
        <v>1216</v>
      </c>
      <c r="AF756" s="1">
        <v>3.17</v>
      </c>
      <c r="AG756" s="1">
        <v>72.38</v>
      </c>
      <c r="AH756" s="1">
        <v>72.38</v>
      </c>
      <c r="AI756" s="1">
        <v>331</v>
      </c>
      <c r="AJ756" s="1">
        <v>940</v>
      </c>
      <c r="AK756" s="1">
        <v>2.84</v>
      </c>
      <c r="AL756" s="1">
        <v>50.54</v>
      </c>
      <c r="AM756" s="1">
        <v>50.54</v>
      </c>
      <c r="AN756" s="1">
        <v>71</v>
      </c>
      <c r="AO756" s="1">
        <v>199</v>
      </c>
      <c r="AP756" s="1">
        <v>2.8</v>
      </c>
      <c r="AQ756" s="1">
        <v>11.06</v>
      </c>
      <c r="AR756" s="1">
        <v>11.06</v>
      </c>
      <c r="AT756" s="262">
        <f t="shared" si="67"/>
        <v>2687</v>
      </c>
      <c r="AU756" s="262">
        <f t="shared" si="67"/>
        <v>7436</v>
      </c>
      <c r="AV756" s="263">
        <f t="shared" si="68"/>
        <v>743600</v>
      </c>
      <c r="AW756" s="263">
        <f t="shared" si="69"/>
        <v>10980</v>
      </c>
      <c r="AX756" s="268">
        <f t="shared" si="70"/>
        <v>67.723132969034609</v>
      </c>
      <c r="AY756" s="264">
        <f t="shared" si="71"/>
        <v>68.213333333333338</v>
      </c>
    </row>
    <row r="757" spans="1:51">
      <c r="A757" s="1" t="str">
        <f t="shared" si="66"/>
        <v>11338</v>
      </c>
      <c r="B757" s="1" t="s">
        <v>3757</v>
      </c>
      <c r="C757" s="255">
        <v>30</v>
      </c>
      <c r="D757" s="255">
        <v>30</v>
      </c>
      <c r="E757" s="256">
        <v>2659</v>
      </c>
      <c r="F757" s="256">
        <v>6213</v>
      </c>
      <c r="G757" s="255">
        <v>2.34</v>
      </c>
      <c r="H757" s="255">
        <v>56.74</v>
      </c>
      <c r="I757" s="255">
        <v>56.74</v>
      </c>
      <c r="J757" s="1">
        <v>452</v>
      </c>
      <c r="K757" s="1">
        <v>1145</v>
      </c>
      <c r="L757" s="1">
        <v>2.5299999999999998</v>
      </c>
      <c r="M757" s="1">
        <v>123.12</v>
      </c>
      <c r="N757" s="1">
        <v>123.12</v>
      </c>
      <c r="O757" s="1">
        <v>507</v>
      </c>
      <c r="P757" s="1">
        <v>1182</v>
      </c>
      <c r="Q757" s="1">
        <v>2.33</v>
      </c>
      <c r="R757" s="1">
        <v>131.33000000000001</v>
      </c>
      <c r="S757" s="1">
        <v>131.33000000000001</v>
      </c>
      <c r="T757" s="1">
        <v>406</v>
      </c>
      <c r="U757" s="1">
        <v>999</v>
      </c>
      <c r="V757" s="1">
        <v>2.46</v>
      </c>
      <c r="W757" s="1">
        <v>107.42</v>
      </c>
      <c r="X757" s="1">
        <v>107.42</v>
      </c>
      <c r="Y757" s="1">
        <v>468</v>
      </c>
      <c r="Z757" s="1">
        <v>1098</v>
      </c>
      <c r="AA757" s="1">
        <v>2.35</v>
      </c>
      <c r="AB757" s="1">
        <v>118.06</v>
      </c>
      <c r="AC757" s="1">
        <v>118.06</v>
      </c>
      <c r="AD757" s="1">
        <v>386</v>
      </c>
      <c r="AE757" s="1">
        <v>867</v>
      </c>
      <c r="AF757" s="1">
        <v>2.25</v>
      </c>
      <c r="AG757" s="1">
        <v>103.21</v>
      </c>
      <c r="AH757" s="1">
        <v>103.21</v>
      </c>
      <c r="AI757" s="1">
        <v>344</v>
      </c>
      <c r="AJ757" s="1">
        <v>730</v>
      </c>
      <c r="AK757" s="1">
        <v>2.12</v>
      </c>
      <c r="AL757" s="1">
        <v>78.489999999999995</v>
      </c>
      <c r="AM757" s="1">
        <v>78.489999999999995</v>
      </c>
      <c r="AN757" s="1">
        <v>96</v>
      </c>
      <c r="AO757" s="1">
        <v>192</v>
      </c>
      <c r="AP757" s="1">
        <v>2</v>
      </c>
      <c r="AQ757" s="1">
        <v>21.33</v>
      </c>
      <c r="AR757" s="1">
        <v>21.33</v>
      </c>
      <c r="AT757" s="262">
        <f t="shared" si="67"/>
        <v>2563</v>
      </c>
      <c r="AU757" s="262">
        <f t="shared" si="67"/>
        <v>6021</v>
      </c>
      <c r="AV757" s="263">
        <f t="shared" si="68"/>
        <v>602100</v>
      </c>
      <c r="AW757" s="263">
        <f t="shared" si="69"/>
        <v>5490</v>
      </c>
      <c r="AX757" s="268">
        <f t="shared" si="70"/>
        <v>109.67213114754098</v>
      </c>
      <c r="AY757" s="264">
        <f t="shared" si="71"/>
        <v>110.27166666666666</v>
      </c>
    </row>
    <row r="758" spans="1:51">
      <c r="A758" s="1" t="str">
        <f t="shared" si="66"/>
        <v>11339</v>
      </c>
      <c r="B758" s="1" t="s">
        <v>3758</v>
      </c>
      <c r="C758" s="255">
        <v>10</v>
      </c>
      <c r="D758" s="255">
        <v>10</v>
      </c>
      <c r="E758" s="256">
        <v>704</v>
      </c>
      <c r="F758" s="256">
        <v>1761</v>
      </c>
      <c r="G758" s="255">
        <v>2.5</v>
      </c>
      <c r="H758" s="255">
        <v>48.25</v>
      </c>
      <c r="I758" s="255">
        <v>48.25</v>
      </c>
      <c r="J758" s="1">
        <v>125</v>
      </c>
      <c r="K758" s="1">
        <v>321</v>
      </c>
      <c r="L758" s="1">
        <v>2.57</v>
      </c>
      <c r="M758" s="1">
        <v>103.55</v>
      </c>
      <c r="N758" s="1">
        <v>103.55</v>
      </c>
      <c r="O758" s="1">
        <v>105</v>
      </c>
      <c r="P758" s="1">
        <v>276</v>
      </c>
      <c r="Q758" s="1">
        <v>2.63</v>
      </c>
      <c r="R758" s="1">
        <v>92</v>
      </c>
      <c r="S758" s="1">
        <v>92</v>
      </c>
      <c r="T758" s="1">
        <v>132</v>
      </c>
      <c r="U758" s="1">
        <v>329</v>
      </c>
      <c r="V758" s="1">
        <v>2.4900000000000002</v>
      </c>
      <c r="W758" s="1">
        <v>106.13</v>
      </c>
      <c r="X758" s="1">
        <v>106.13</v>
      </c>
      <c r="Y758" s="1">
        <v>105</v>
      </c>
      <c r="Z758" s="1">
        <v>222</v>
      </c>
      <c r="AA758" s="1">
        <v>2.11</v>
      </c>
      <c r="AB758" s="1">
        <v>71.61</v>
      </c>
      <c r="AC758" s="1">
        <v>71.61</v>
      </c>
      <c r="AD758" s="1">
        <v>120</v>
      </c>
      <c r="AE758" s="1">
        <v>295</v>
      </c>
      <c r="AF758" s="1">
        <v>2.46</v>
      </c>
      <c r="AG758" s="1">
        <v>105.36</v>
      </c>
      <c r="AH758" s="1">
        <v>105.36</v>
      </c>
      <c r="AI758" s="1">
        <v>116</v>
      </c>
      <c r="AJ758" s="1">
        <v>315</v>
      </c>
      <c r="AK758" s="1">
        <v>2.72</v>
      </c>
      <c r="AL758" s="1">
        <v>101.61</v>
      </c>
      <c r="AM758" s="1">
        <v>101.61</v>
      </c>
      <c r="AN758" s="1">
        <v>1</v>
      </c>
      <c r="AO758" s="1">
        <v>3</v>
      </c>
      <c r="AP758" s="1">
        <v>3</v>
      </c>
      <c r="AQ758" s="1">
        <v>1</v>
      </c>
      <c r="AR758" s="1">
        <v>1</v>
      </c>
      <c r="AT758" s="262">
        <f t="shared" si="67"/>
        <v>703</v>
      </c>
      <c r="AU758" s="262">
        <f t="shared" si="67"/>
        <v>1758</v>
      </c>
      <c r="AV758" s="263">
        <f t="shared" si="68"/>
        <v>175800</v>
      </c>
      <c r="AW758" s="263">
        <f t="shared" si="69"/>
        <v>1830</v>
      </c>
      <c r="AX758" s="268">
        <f t="shared" si="70"/>
        <v>96.06557377049181</v>
      </c>
      <c r="AY758" s="264">
        <f t="shared" si="71"/>
        <v>96.71</v>
      </c>
    </row>
    <row r="759" spans="1:51">
      <c r="A759" s="1" t="str">
        <f t="shared" si="66"/>
        <v>11660</v>
      </c>
      <c r="B759" s="1" t="s">
        <v>3759</v>
      </c>
      <c r="C759" s="255">
        <v>36</v>
      </c>
      <c r="D759" s="255">
        <v>36</v>
      </c>
      <c r="E759" s="256">
        <v>1249</v>
      </c>
      <c r="F759" s="256">
        <v>2890</v>
      </c>
      <c r="G759" s="255">
        <v>2.31</v>
      </c>
      <c r="H759" s="255">
        <v>21.99</v>
      </c>
      <c r="I759" s="255">
        <v>21.99</v>
      </c>
      <c r="J759" s="1">
        <v>219</v>
      </c>
      <c r="K759" s="1">
        <v>531</v>
      </c>
      <c r="L759" s="1">
        <v>2.42</v>
      </c>
      <c r="M759" s="1">
        <v>47.58</v>
      </c>
      <c r="N759" s="1">
        <v>47.58</v>
      </c>
      <c r="O759" s="1">
        <v>226</v>
      </c>
      <c r="P759" s="1">
        <v>541</v>
      </c>
      <c r="Q759" s="1">
        <v>2.39</v>
      </c>
      <c r="R759" s="1">
        <v>50.09</v>
      </c>
      <c r="S759" s="1">
        <v>50.09</v>
      </c>
      <c r="T759" s="1">
        <v>234</v>
      </c>
      <c r="U759" s="1">
        <v>569</v>
      </c>
      <c r="V759" s="1">
        <v>2.4300000000000002</v>
      </c>
      <c r="W759" s="1">
        <v>50.99</v>
      </c>
      <c r="X759" s="1">
        <v>50.99</v>
      </c>
      <c r="Y759" s="1">
        <v>169</v>
      </c>
      <c r="Z759" s="1">
        <v>389</v>
      </c>
      <c r="AA759" s="1">
        <v>2.2999999999999998</v>
      </c>
      <c r="AB759" s="1">
        <v>34.86</v>
      </c>
      <c r="AC759" s="1">
        <v>34.86</v>
      </c>
      <c r="AD759" s="1">
        <v>158</v>
      </c>
      <c r="AE759" s="1">
        <v>368</v>
      </c>
      <c r="AF759" s="1">
        <v>2.33</v>
      </c>
      <c r="AG759" s="1">
        <v>36.51</v>
      </c>
      <c r="AH759" s="1">
        <v>36.51</v>
      </c>
      <c r="AI759" s="1">
        <v>191</v>
      </c>
      <c r="AJ759" s="1">
        <v>385</v>
      </c>
      <c r="AK759" s="1">
        <v>2.02</v>
      </c>
      <c r="AL759" s="1">
        <v>34.5</v>
      </c>
      <c r="AM759" s="1">
        <v>34.5</v>
      </c>
      <c r="AN759" s="1">
        <v>52</v>
      </c>
      <c r="AO759" s="1">
        <v>107</v>
      </c>
      <c r="AP759" s="1">
        <v>2.06</v>
      </c>
      <c r="AQ759" s="1">
        <v>9.91</v>
      </c>
      <c r="AR759" s="1">
        <v>9.91</v>
      </c>
      <c r="AT759" s="262">
        <f t="shared" si="67"/>
        <v>1197</v>
      </c>
      <c r="AU759" s="262">
        <f t="shared" si="67"/>
        <v>2783</v>
      </c>
      <c r="AV759" s="263">
        <f t="shared" si="68"/>
        <v>278300</v>
      </c>
      <c r="AW759" s="263">
        <f t="shared" si="69"/>
        <v>6588</v>
      </c>
      <c r="AX759" s="268">
        <f t="shared" si="70"/>
        <v>42.243472981177902</v>
      </c>
      <c r="AY759" s="264">
        <f t="shared" si="71"/>
        <v>42.42166666666666</v>
      </c>
    </row>
    <row r="760" spans="1:51">
      <c r="A760" s="1" t="str">
        <f t="shared" si="66"/>
        <v>40491</v>
      </c>
      <c r="B760" s="1" t="s">
        <v>3760</v>
      </c>
      <c r="C760" s="255">
        <v>10</v>
      </c>
      <c r="D760" s="255">
        <v>10</v>
      </c>
      <c r="E760" s="256">
        <v>674</v>
      </c>
      <c r="F760" s="256">
        <v>2096</v>
      </c>
      <c r="G760" s="255">
        <v>3.11</v>
      </c>
      <c r="H760" s="255">
        <v>57.42</v>
      </c>
      <c r="I760" s="255">
        <v>57.42</v>
      </c>
      <c r="J760" s="1">
        <v>130</v>
      </c>
      <c r="K760" s="1">
        <v>408</v>
      </c>
      <c r="L760" s="1">
        <v>3.14</v>
      </c>
      <c r="M760" s="1">
        <v>131.61000000000001</v>
      </c>
      <c r="N760" s="1">
        <v>131.61000000000001</v>
      </c>
      <c r="O760" s="1">
        <v>121</v>
      </c>
      <c r="P760" s="1">
        <v>351</v>
      </c>
      <c r="Q760" s="1">
        <v>2.9</v>
      </c>
      <c r="R760" s="1">
        <v>117</v>
      </c>
      <c r="S760" s="1">
        <v>117</v>
      </c>
      <c r="T760" s="1">
        <v>100</v>
      </c>
      <c r="U760" s="1">
        <v>348</v>
      </c>
      <c r="V760" s="1">
        <v>3.48</v>
      </c>
      <c r="W760" s="1">
        <v>112.26</v>
      </c>
      <c r="X760" s="1">
        <v>112.26</v>
      </c>
      <c r="Y760" s="1">
        <v>118</v>
      </c>
      <c r="Z760" s="1">
        <v>392</v>
      </c>
      <c r="AA760" s="1">
        <v>3.32</v>
      </c>
      <c r="AB760" s="1">
        <v>126.45</v>
      </c>
      <c r="AC760" s="1">
        <v>126.45</v>
      </c>
      <c r="AD760" s="1">
        <v>98</v>
      </c>
      <c r="AE760" s="1">
        <v>289</v>
      </c>
      <c r="AF760" s="1">
        <v>2.95</v>
      </c>
      <c r="AG760" s="1">
        <v>103.21</v>
      </c>
      <c r="AH760" s="1">
        <v>103.21</v>
      </c>
      <c r="AI760" s="1">
        <v>94</v>
      </c>
      <c r="AJ760" s="1">
        <v>271</v>
      </c>
      <c r="AK760" s="1">
        <v>2.88</v>
      </c>
      <c r="AL760" s="1">
        <v>87.42</v>
      </c>
      <c r="AM760" s="1">
        <v>87.42</v>
      </c>
      <c r="AN760" s="1">
        <v>13</v>
      </c>
      <c r="AO760" s="1">
        <v>37</v>
      </c>
      <c r="AP760" s="1">
        <v>2.85</v>
      </c>
      <c r="AQ760" s="1">
        <v>12.33</v>
      </c>
      <c r="AR760" s="1">
        <v>12.33</v>
      </c>
      <c r="AT760" s="262">
        <f t="shared" si="67"/>
        <v>661</v>
      </c>
      <c r="AU760" s="262">
        <f t="shared" si="67"/>
        <v>2059</v>
      </c>
      <c r="AV760" s="263">
        <f t="shared" si="68"/>
        <v>205900</v>
      </c>
      <c r="AW760" s="263">
        <f t="shared" si="69"/>
        <v>1830</v>
      </c>
      <c r="AX760" s="268">
        <f t="shared" si="70"/>
        <v>112.51366120218579</v>
      </c>
      <c r="AY760" s="264">
        <f t="shared" si="71"/>
        <v>112.99166666666666</v>
      </c>
    </row>
    <row r="761" spans="1:51">
      <c r="A761" s="1" t="str">
        <f t="shared" si="66"/>
        <v>40492</v>
      </c>
      <c r="B761" s="1" t="s">
        <v>3761</v>
      </c>
      <c r="C761" s="255">
        <v>0</v>
      </c>
      <c r="D761" s="255">
        <v>0</v>
      </c>
      <c r="E761" s="256">
        <v>0</v>
      </c>
      <c r="F761" s="256">
        <v>0</v>
      </c>
      <c r="G761" s="255">
        <v>0</v>
      </c>
      <c r="H761" s="255">
        <v>0</v>
      </c>
      <c r="I761" s="255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T761" s="262">
        <f t="shared" si="67"/>
        <v>0</v>
      </c>
      <c r="AU761" s="262">
        <f t="shared" si="67"/>
        <v>0</v>
      </c>
      <c r="AV761" s="263">
        <f t="shared" si="68"/>
        <v>0</v>
      </c>
      <c r="AW761" s="263">
        <f t="shared" si="69"/>
        <v>0</v>
      </c>
      <c r="AX761" s="268" t="e">
        <f t="shared" si="70"/>
        <v>#DIV/0!</v>
      </c>
      <c r="AY761" s="264">
        <f t="shared" si="71"/>
        <v>0</v>
      </c>
    </row>
    <row r="762" spans="1:51">
      <c r="A762" s="1" t="str">
        <f t="shared" si="66"/>
        <v>40742</v>
      </c>
      <c r="B762" s="1" t="s">
        <v>3762</v>
      </c>
      <c r="C762" s="255">
        <v>0</v>
      </c>
      <c r="D762" s="255">
        <v>0</v>
      </c>
      <c r="E762" s="256">
        <v>0</v>
      </c>
      <c r="F762" s="256">
        <v>0</v>
      </c>
      <c r="G762" s="255">
        <v>0</v>
      </c>
      <c r="H762" s="255">
        <v>0</v>
      </c>
      <c r="I762" s="255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T762" s="262">
        <f t="shared" si="67"/>
        <v>0</v>
      </c>
      <c r="AU762" s="262">
        <f t="shared" si="67"/>
        <v>0</v>
      </c>
      <c r="AV762" s="263">
        <f t="shared" si="68"/>
        <v>0</v>
      </c>
      <c r="AW762" s="263">
        <f t="shared" si="69"/>
        <v>0</v>
      </c>
      <c r="AX762" s="268" t="e">
        <f t="shared" si="70"/>
        <v>#DIV/0!</v>
      </c>
      <c r="AY762" s="264">
        <f t="shared" si="71"/>
        <v>0</v>
      </c>
    </row>
    <row r="763" spans="1:51">
      <c r="A763" s="1" t="str">
        <f t="shared" si="66"/>
        <v>40743</v>
      </c>
      <c r="B763" s="1" t="s">
        <v>3763</v>
      </c>
      <c r="C763" s="255">
        <v>0</v>
      </c>
      <c r="D763" s="255">
        <v>0</v>
      </c>
      <c r="E763" s="256">
        <v>0</v>
      </c>
      <c r="F763" s="256">
        <v>0</v>
      </c>
      <c r="G763" s="255">
        <v>0</v>
      </c>
      <c r="H763" s="255">
        <v>0</v>
      </c>
      <c r="I763" s="255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T763" s="262">
        <f t="shared" si="67"/>
        <v>0</v>
      </c>
      <c r="AU763" s="262">
        <f t="shared" si="67"/>
        <v>0</v>
      </c>
      <c r="AV763" s="263">
        <f t="shared" si="68"/>
        <v>0</v>
      </c>
      <c r="AW763" s="263">
        <f t="shared" si="69"/>
        <v>0</v>
      </c>
      <c r="AX763" s="268" t="e">
        <f t="shared" si="70"/>
        <v>#DIV/0!</v>
      </c>
      <c r="AY763" s="264">
        <f t="shared" si="71"/>
        <v>0</v>
      </c>
    </row>
    <row r="764" spans="1:51">
      <c r="A764" s="1" t="str">
        <f t="shared" si="66"/>
        <v>10738</v>
      </c>
      <c r="B764" s="1" t="s">
        <v>3764</v>
      </c>
      <c r="C764" s="255">
        <v>341</v>
      </c>
      <c r="D764" s="255">
        <v>341</v>
      </c>
      <c r="E764" s="256">
        <v>12773</v>
      </c>
      <c r="F764" s="256">
        <v>45846</v>
      </c>
      <c r="G764" s="255">
        <v>3.59</v>
      </c>
      <c r="H764" s="255">
        <v>36.83</v>
      </c>
      <c r="I764" s="255">
        <v>36.83</v>
      </c>
      <c r="J764" s="1">
        <v>2767</v>
      </c>
      <c r="K764" s="1">
        <v>9704</v>
      </c>
      <c r="L764" s="1">
        <v>3.51</v>
      </c>
      <c r="M764" s="1">
        <v>91.8</v>
      </c>
      <c r="N764" s="1">
        <v>91.8</v>
      </c>
      <c r="O764" s="1">
        <v>2628</v>
      </c>
      <c r="P764" s="1">
        <v>9869</v>
      </c>
      <c r="Q764" s="1">
        <v>3.76</v>
      </c>
      <c r="R764" s="1">
        <v>96.47</v>
      </c>
      <c r="S764" s="1">
        <v>96.47</v>
      </c>
      <c r="T764" s="1">
        <v>2656</v>
      </c>
      <c r="U764" s="1">
        <v>10284</v>
      </c>
      <c r="V764" s="1">
        <v>3.87</v>
      </c>
      <c r="W764" s="1">
        <v>97.29</v>
      </c>
      <c r="X764" s="1">
        <v>97.29</v>
      </c>
      <c r="Y764" s="1">
        <v>2123</v>
      </c>
      <c r="Z764" s="1">
        <v>6818</v>
      </c>
      <c r="AA764" s="1">
        <v>3.21</v>
      </c>
      <c r="AB764" s="1">
        <v>64.5</v>
      </c>
      <c r="AC764" s="1">
        <v>64.5</v>
      </c>
      <c r="AD764" s="1">
        <v>2413</v>
      </c>
      <c r="AE764" s="1">
        <v>8160</v>
      </c>
      <c r="AF764" s="1">
        <v>3.38</v>
      </c>
      <c r="AG764" s="1">
        <v>85.46</v>
      </c>
      <c r="AH764" s="1">
        <v>85.46</v>
      </c>
      <c r="AI764" s="1">
        <v>186</v>
      </c>
      <c r="AJ764" s="1">
        <v>1011</v>
      </c>
      <c r="AK764" s="1">
        <v>5.44</v>
      </c>
      <c r="AL764" s="1">
        <v>9.56</v>
      </c>
      <c r="AM764" s="1">
        <v>9.56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T764" s="262">
        <f t="shared" si="67"/>
        <v>12773</v>
      </c>
      <c r="AU764" s="262">
        <f t="shared" si="67"/>
        <v>45846</v>
      </c>
      <c r="AV764" s="263">
        <f t="shared" si="68"/>
        <v>4584600</v>
      </c>
      <c r="AW764" s="263">
        <f t="shared" si="69"/>
        <v>62403</v>
      </c>
      <c r="AX764" s="268">
        <f t="shared" si="70"/>
        <v>73.467621748954372</v>
      </c>
      <c r="AY764" s="264">
        <f t="shared" si="71"/>
        <v>74.179999999999993</v>
      </c>
    </row>
    <row r="765" spans="1:51">
      <c r="A765" s="1" t="str">
        <f t="shared" si="66"/>
        <v>11340</v>
      </c>
      <c r="B765" s="1" t="s">
        <v>3765</v>
      </c>
      <c r="C765" s="255">
        <v>45</v>
      </c>
      <c r="D765" s="255">
        <v>45</v>
      </c>
      <c r="E765" s="256">
        <v>1509</v>
      </c>
      <c r="F765" s="256">
        <v>8340</v>
      </c>
      <c r="G765" s="255">
        <v>5.53</v>
      </c>
      <c r="H765" s="255">
        <v>50.78</v>
      </c>
      <c r="I765" s="255">
        <v>50.78</v>
      </c>
      <c r="J765" s="1">
        <v>392</v>
      </c>
      <c r="K765" s="1">
        <v>1014</v>
      </c>
      <c r="L765" s="1">
        <v>2.59</v>
      </c>
      <c r="M765" s="1">
        <v>72.69</v>
      </c>
      <c r="N765" s="1">
        <v>72.69</v>
      </c>
      <c r="O765" s="1">
        <v>371</v>
      </c>
      <c r="P765" s="1">
        <v>938</v>
      </c>
      <c r="Q765" s="1">
        <v>2.5299999999999998</v>
      </c>
      <c r="R765" s="1">
        <v>69.48</v>
      </c>
      <c r="S765" s="1">
        <v>69.48</v>
      </c>
      <c r="T765" s="1">
        <v>232</v>
      </c>
      <c r="U765" s="1">
        <v>679</v>
      </c>
      <c r="V765" s="1">
        <v>2.93</v>
      </c>
      <c r="W765" s="1">
        <v>48.67</v>
      </c>
      <c r="X765" s="1">
        <v>48.67</v>
      </c>
      <c r="Y765" s="1">
        <v>204</v>
      </c>
      <c r="Z765" s="1">
        <v>4861</v>
      </c>
      <c r="AA765" s="1">
        <v>23.83</v>
      </c>
      <c r="AB765" s="1">
        <v>348.46</v>
      </c>
      <c r="AC765" s="1">
        <v>348.46</v>
      </c>
      <c r="AD765" s="1">
        <v>151</v>
      </c>
      <c r="AE765" s="1">
        <v>406</v>
      </c>
      <c r="AF765" s="1">
        <v>2.69</v>
      </c>
      <c r="AG765" s="1">
        <v>32.22</v>
      </c>
      <c r="AH765" s="1">
        <v>32.22</v>
      </c>
      <c r="AI765" s="1">
        <v>159</v>
      </c>
      <c r="AJ765" s="1">
        <v>442</v>
      </c>
      <c r="AK765" s="1">
        <v>2.78</v>
      </c>
      <c r="AL765" s="1">
        <v>31.68</v>
      </c>
      <c r="AM765" s="1">
        <v>31.68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T765" s="262">
        <f t="shared" si="67"/>
        <v>1509</v>
      </c>
      <c r="AU765" s="262">
        <f t="shared" si="67"/>
        <v>8340</v>
      </c>
      <c r="AV765" s="263">
        <f t="shared" si="68"/>
        <v>834000</v>
      </c>
      <c r="AW765" s="263">
        <f t="shared" si="69"/>
        <v>8235</v>
      </c>
      <c r="AX765" s="268">
        <f t="shared" si="70"/>
        <v>101.27504553734062</v>
      </c>
      <c r="AY765" s="264">
        <f t="shared" si="71"/>
        <v>100.53333333333332</v>
      </c>
    </row>
    <row r="766" spans="1:51">
      <c r="A766" s="1" t="str">
        <f t="shared" si="66"/>
        <v>11341</v>
      </c>
      <c r="B766" s="1" t="s">
        <v>3766</v>
      </c>
      <c r="C766" s="255">
        <v>30</v>
      </c>
      <c r="D766" s="255">
        <v>30</v>
      </c>
      <c r="E766" s="256">
        <v>1002</v>
      </c>
      <c r="F766" s="256">
        <v>2239</v>
      </c>
      <c r="G766" s="255">
        <v>2.23</v>
      </c>
      <c r="H766" s="255">
        <v>20.45</v>
      </c>
      <c r="I766" s="255">
        <v>20.45</v>
      </c>
      <c r="J766" s="1">
        <v>176</v>
      </c>
      <c r="K766" s="1">
        <v>452</v>
      </c>
      <c r="L766" s="1">
        <v>2.57</v>
      </c>
      <c r="M766" s="1">
        <v>48.6</v>
      </c>
      <c r="N766" s="1">
        <v>48.6</v>
      </c>
      <c r="O766" s="1">
        <v>188</v>
      </c>
      <c r="P766" s="1">
        <v>408</v>
      </c>
      <c r="Q766" s="1">
        <v>2.17</v>
      </c>
      <c r="R766" s="1">
        <v>45.33</v>
      </c>
      <c r="S766" s="1">
        <v>45.33</v>
      </c>
      <c r="T766" s="1">
        <v>183</v>
      </c>
      <c r="U766" s="1">
        <v>439</v>
      </c>
      <c r="V766" s="1">
        <v>2.4</v>
      </c>
      <c r="W766" s="1">
        <v>47.2</v>
      </c>
      <c r="X766" s="1">
        <v>47.2</v>
      </c>
      <c r="Y766" s="1">
        <v>168</v>
      </c>
      <c r="Z766" s="1">
        <v>369</v>
      </c>
      <c r="AA766" s="1">
        <v>2.2000000000000002</v>
      </c>
      <c r="AB766" s="1">
        <v>39.68</v>
      </c>
      <c r="AC766" s="1">
        <v>39.68</v>
      </c>
      <c r="AD766" s="1">
        <v>136</v>
      </c>
      <c r="AE766" s="1">
        <v>262</v>
      </c>
      <c r="AF766" s="1">
        <v>1.93</v>
      </c>
      <c r="AG766" s="1">
        <v>31.19</v>
      </c>
      <c r="AH766" s="1">
        <v>31.19</v>
      </c>
      <c r="AI766" s="1">
        <v>151</v>
      </c>
      <c r="AJ766" s="1">
        <v>309</v>
      </c>
      <c r="AK766" s="1">
        <v>2.0499999999999998</v>
      </c>
      <c r="AL766" s="1">
        <v>33.229999999999997</v>
      </c>
      <c r="AM766" s="1">
        <v>33.229999999999997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T766" s="262">
        <f t="shared" si="67"/>
        <v>1002</v>
      </c>
      <c r="AU766" s="262">
        <f t="shared" si="67"/>
        <v>2239</v>
      </c>
      <c r="AV766" s="263">
        <f t="shared" si="68"/>
        <v>223900</v>
      </c>
      <c r="AW766" s="263">
        <f t="shared" si="69"/>
        <v>5490</v>
      </c>
      <c r="AX766" s="268">
        <f t="shared" si="70"/>
        <v>40.783242258652095</v>
      </c>
      <c r="AY766" s="264">
        <f t="shared" si="71"/>
        <v>40.871666666666663</v>
      </c>
    </row>
    <row r="767" spans="1:51">
      <c r="A767" s="1" t="str">
        <f t="shared" si="66"/>
        <v>11342</v>
      </c>
      <c r="B767" s="1" t="s">
        <v>3767</v>
      </c>
      <c r="C767" s="255">
        <v>72</v>
      </c>
      <c r="D767" s="255">
        <v>72</v>
      </c>
      <c r="E767" s="256">
        <v>3296</v>
      </c>
      <c r="F767" s="256">
        <v>7222</v>
      </c>
      <c r="G767" s="255">
        <v>2.19</v>
      </c>
      <c r="H767" s="255">
        <v>27.48</v>
      </c>
      <c r="I767" s="255">
        <v>27.48</v>
      </c>
      <c r="J767" s="1">
        <v>654</v>
      </c>
      <c r="K767" s="1">
        <v>1540</v>
      </c>
      <c r="L767" s="1">
        <v>2.35</v>
      </c>
      <c r="M767" s="1">
        <v>69</v>
      </c>
      <c r="N767" s="1">
        <v>69</v>
      </c>
      <c r="O767" s="1">
        <v>576</v>
      </c>
      <c r="P767" s="1">
        <v>1349</v>
      </c>
      <c r="Q767" s="1">
        <v>2.34</v>
      </c>
      <c r="R767" s="1">
        <v>62.45</v>
      </c>
      <c r="S767" s="1">
        <v>62.45</v>
      </c>
      <c r="T767" s="1">
        <v>562</v>
      </c>
      <c r="U767" s="1">
        <v>1176</v>
      </c>
      <c r="V767" s="1">
        <v>2.09</v>
      </c>
      <c r="W767" s="1">
        <v>52.69</v>
      </c>
      <c r="X767" s="1">
        <v>52.69</v>
      </c>
      <c r="Y767" s="1">
        <v>565</v>
      </c>
      <c r="Z767" s="1">
        <v>1152</v>
      </c>
      <c r="AA767" s="1">
        <v>2.04</v>
      </c>
      <c r="AB767" s="1">
        <v>51.61</v>
      </c>
      <c r="AC767" s="1">
        <v>51.61</v>
      </c>
      <c r="AD767" s="1">
        <v>460</v>
      </c>
      <c r="AE767" s="1">
        <v>1007</v>
      </c>
      <c r="AF767" s="1">
        <v>2.19</v>
      </c>
      <c r="AG767" s="1">
        <v>49.95</v>
      </c>
      <c r="AH767" s="1">
        <v>49.95</v>
      </c>
      <c r="AI767" s="1">
        <v>479</v>
      </c>
      <c r="AJ767" s="1">
        <v>998</v>
      </c>
      <c r="AK767" s="1">
        <v>2.08</v>
      </c>
      <c r="AL767" s="1">
        <v>44.71</v>
      </c>
      <c r="AM767" s="1">
        <v>44.71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T767" s="262">
        <f t="shared" si="67"/>
        <v>3296</v>
      </c>
      <c r="AU767" s="262">
        <f t="shared" si="67"/>
        <v>7222</v>
      </c>
      <c r="AV767" s="263">
        <f t="shared" si="68"/>
        <v>722200</v>
      </c>
      <c r="AW767" s="263">
        <f t="shared" si="69"/>
        <v>13176</v>
      </c>
      <c r="AX767" s="268">
        <f t="shared" si="70"/>
        <v>54.811778992106859</v>
      </c>
      <c r="AY767" s="264">
        <f t="shared" si="71"/>
        <v>55.068333333333328</v>
      </c>
    </row>
    <row r="768" spans="1:51">
      <c r="A768" s="1" t="str">
        <f t="shared" si="66"/>
        <v>11343</v>
      </c>
      <c r="B768" s="1" t="s">
        <v>3768</v>
      </c>
      <c r="C768" s="255">
        <v>85</v>
      </c>
      <c r="D768" s="255">
        <v>85</v>
      </c>
      <c r="E768" s="256">
        <v>3097</v>
      </c>
      <c r="F768" s="256">
        <v>7450</v>
      </c>
      <c r="G768" s="255">
        <v>2.41</v>
      </c>
      <c r="H768" s="255">
        <v>24.01</v>
      </c>
      <c r="I768" s="255">
        <v>24.01</v>
      </c>
      <c r="J768" s="1">
        <v>605</v>
      </c>
      <c r="K768" s="1">
        <v>1444</v>
      </c>
      <c r="L768" s="1">
        <v>2.39</v>
      </c>
      <c r="M768" s="1">
        <v>54.8</v>
      </c>
      <c r="N768" s="1">
        <v>54.8</v>
      </c>
      <c r="O768" s="1">
        <v>555</v>
      </c>
      <c r="P768" s="1">
        <v>1168</v>
      </c>
      <c r="Q768" s="1">
        <v>2.1</v>
      </c>
      <c r="R768" s="1">
        <v>45.8</v>
      </c>
      <c r="S768" s="1">
        <v>45.8</v>
      </c>
      <c r="T768" s="1">
        <v>523</v>
      </c>
      <c r="U768" s="1">
        <v>1133</v>
      </c>
      <c r="V768" s="1">
        <v>2.17</v>
      </c>
      <c r="W768" s="1">
        <v>43</v>
      </c>
      <c r="X768" s="1">
        <v>43</v>
      </c>
      <c r="Y768" s="1">
        <v>537</v>
      </c>
      <c r="Z768" s="1">
        <v>1377</v>
      </c>
      <c r="AA768" s="1">
        <v>2.56</v>
      </c>
      <c r="AB768" s="1">
        <v>52.26</v>
      </c>
      <c r="AC768" s="1">
        <v>52.26</v>
      </c>
      <c r="AD768" s="1">
        <v>445</v>
      </c>
      <c r="AE768" s="1">
        <v>1141</v>
      </c>
      <c r="AF768" s="1">
        <v>2.56</v>
      </c>
      <c r="AG768" s="1">
        <v>47.94</v>
      </c>
      <c r="AH768" s="1">
        <v>47.94</v>
      </c>
      <c r="AI768" s="1">
        <v>391</v>
      </c>
      <c r="AJ768" s="1">
        <v>1086</v>
      </c>
      <c r="AK768" s="1">
        <v>2.78</v>
      </c>
      <c r="AL768" s="1">
        <v>41.21</v>
      </c>
      <c r="AM768" s="1">
        <v>41.21</v>
      </c>
      <c r="AN768" s="1">
        <v>41</v>
      </c>
      <c r="AO768" s="1">
        <v>101</v>
      </c>
      <c r="AP768" s="1">
        <v>2.46</v>
      </c>
      <c r="AQ768" s="1">
        <v>3.96</v>
      </c>
      <c r="AR768" s="1">
        <v>3.96</v>
      </c>
      <c r="AT768" s="262">
        <f t="shared" si="67"/>
        <v>3056</v>
      </c>
      <c r="AU768" s="262">
        <f t="shared" si="67"/>
        <v>7349</v>
      </c>
      <c r="AV768" s="263">
        <f t="shared" si="68"/>
        <v>734900</v>
      </c>
      <c r="AW768" s="263">
        <f t="shared" si="69"/>
        <v>15555</v>
      </c>
      <c r="AX768" s="268">
        <f t="shared" si="70"/>
        <v>47.245258759241402</v>
      </c>
      <c r="AY768" s="264">
        <f t="shared" si="71"/>
        <v>47.501666666666665</v>
      </c>
    </row>
    <row r="769" spans="1:51">
      <c r="A769" s="1" t="str">
        <f t="shared" si="66"/>
        <v>11344</v>
      </c>
      <c r="B769" s="1" t="s">
        <v>3769</v>
      </c>
      <c r="C769" s="255">
        <v>47</v>
      </c>
      <c r="D769" s="255">
        <v>47</v>
      </c>
      <c r="E769" s="256">
        <v>1396</v>
      </c>
      <c r="F769" s="256">
        <v>3824</v>
      </c>
      <c r="G769" s="255">
        <v>2.74</v>
      </c>
      <c r="H769" s="255">
        <v>22.29</v>
      </c>
      <c r="I769" s="255">
        <v>22.29</v>
      </c>
      <c r="J769" s="1">
        <v>300</v>
      </c>
      <c r="K769" s="1">
        <v>762</v>
      </c>
      <c r="L769" s="1">
        <v>2.54</v>
      </c>
      <c r="M769" s="1">
        <v>52.3</v>
      </c>
      <c r="N769" s="1">
        <v>52.3</v>
      </c>
      <c r="O769" s="1">
        <v>343</v>
      </c>
      <c r="P769" s="1">
        <v>979</v>
      </c>
      <c r="Q769" s="1">
        <v>2.85</v>
      </c>
      <c r="R769" s="1">
        <v>69.430000000000007</v>
      </c>
      <c r="S769" s="1">
        <v>69.430000000000007</v>
      </c>
      <c r="T769" s="1">
        <v>341</v>
      </c>
      <c r="U769" s="1">
        <v>1086</v>
      </c>
      <c r="V769" s="1">
        <v>3.18</v>
      </c>
      <c r="W769" s="1">
        <v>74.540000000000006</v>
      </c>
      <c r="X769" s="1">
        <v>74.540000000000006</v>
      </c>
      <c r="Y769" s="1">
        <v>372</v>
      </c>
      <c r="Z769" s="1">
        <v>876</v>
      </c>
      <c r="AA769" s="1">
        <v>2.35</v>
      </c>
      <c r="AB769" s="1">
        <v>60.12</v>
      </c>
      <c r="AC769" s="1">
        <v>60.12</v>
      </c>
      <c r="AD769" s="1">
        <v>8</v>
      </c>
      <c r="AE769" s="1">
        <v>50</v>
      </c>
      <c r="AF769" s="1">
        <v>6.25</v>
      </c>
      <c r="AG769" s="1">
        <v>3.8</v>
      </c>
      <c r="AH769" s="1">
        <v>3.8</v>
      </c>
      <c r="AI769" s="1">
        <v>32</v>
      </c>
      <c r="AJ769" s="1">
        <v>71</v>
      </c>
      <c r="AK769" s="1">
        <v>2.2200000000000002</v>
      </c>
      <c r="AL769" s="1">
        <v>4.87</v>
      </c>
      <c r="AM769" s="1">
        <v>4.87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T769" s="262">
        <f t="shared" si="67"/>
        <v>1396</v>
      </c>
      <c r="AU769" s="262">
        <f t="shared" si="67"/>
        <v>3824</v>
      </c>
      <c r="AV769" s="263">
        <f t="shared" si="68"/>
        <v>382400</v>
      </c>
      <c r="AW769" s="263">
        <f t="shared" si="69"/>
        <v>8601</v>
      </c>
      <c r="AX769" s="268">
        <f t="shared" si="70"/>
        <v>44.45994651784676</v>
      </c>
      <c r="AY769" s="264">
        <f t="shared" si="71"/>
        <v>44.176666666666669</v>
      </c>
    </row>
    <row r="770" spans="1:51">
      <c r="A770" s="1" t="str">
        <f t="shared" si="66"/>
        <v>11345</v>
      </c>
      <c r="B770" s="1" t="s">
        <v>3770</v>
      </c>
      <c r="C770" s="255">
        <v>30</v>
      </c>
      <c r="D770" s="255">
        <v>30</v>
      </c>
      <c r="E770" s="256">
        <v>1770</v>
      </c>
      <c r="F770" s="256">
        <v>4288</v>
      </c>
      <c r="G770" s="255">
        <v>2.42</v>
      </c>
      <c r="H770" s="255">
        <v>39.159999999999997</v>
      </c>
      <c r="I770" s="255">
        <v>39.159999999999997</v>
      </c>
      <c r="J770" s="1">
        <v>325</v>
      </c>
      <c r="K770" s="1">
        <v>803</v>
      </c>
      <c r="L770" s="1">
        <v>2.4700000000000002</v>
      </c>
      <c r="M770" s="1">
        <v>86.34</v>
      </c>
      <c r="N770" s="1">
        <v>86.34</v>
      </c>
      <c r="O770" s="1">
        <v>303</v>
      </c>
      <c r="P770" s="1">
        <v>708</v>
      </c>
      <c r="Q770" s="1">
        <v>2.34</v>
      </c>
      <c r="R770" s="1">
        <v>78.67</v>
      </c>
      <c r="S770" s="1">
        <v>78.67</v>
      </c>
      <c r="T770" s="1">
        <v>291</v>
      </c>
      <c r="U770" s="1">
        <v>649</v>
      </c>
      <c r="V770" s="1">
        <v>2.23</v>
      </c>
      <c r="W770" s="1">
        <v>69.78</v>
      </c>
      <c r="X770" s="1">
        <v>69.78</v>
      </c>
      <c r="Y770" s="1">
        <v>290</v>
      </c>
      <c r="Z770" s="1">
        <v>729</v>
      </c>
      <c r="AA770" s="1">
        <v>2.5099999999999998</v>
      </c>
      <c r="AB770" s="1">
        <v>78.39</v>
      </c>
      <c r="AC770" s="1">
        <v>78.39</v>
      </c>
      <c r="AD770" s="1">
        <v>285</v>
      </c>
      <c r="AE770" s="1">
        <v>696</v>
      </c>
      <c r="AF770" s="1">
        <v>2.44</v>
      </c>
      <c r="AG770" s="1">
        <v>82.86</v>
      </c>
      <c r="AH770" s="1">
        <v>82.86</v>
      </c>
      <c r="AI770" s="1">
        <v>276</v>
      </c>
      <c r="AJ770" s="1">
        <v>703</v>
      </c>
      <c r="AK770" s="1">
        <v>2.5499999999999998</v>
      </c>
      <c r="AL770" s="1">
        <v>75.59</v>
      </c>
      <c r="AM770" s="1">
        <v>75.59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T770" s="262">
        <f t="shared" si="67"/>
        <v>1770</v>
      </c>
      <c r="AU770" s="262">
        <f t="shared" si="67"/>
        <v>4288</v>
      </c>
      <c r="AV770" s="263">
        <f t="shared" si="68"/>
        <v>428800</v>
      </c>
      <c r="AW770" s="263">
        <f t="shared" si="69"/>
        <v>5490</v>
      </c>
      <c r="AX770" s="268">
        <f t="shared" si="70"/>
        <v>78.105646630236791</v>
      </c>
      <c r="AY770" s="264">
        <f t="shared" si="71"/>
        <v>78.605000000000004</v>
      </c>
    </row>
    <row r="771" spans="1:51">
      <c r="A771" s="1" t="str">
        <f t="shared" si="66"/>
        <v>11346</v>
      </c>
      <c r="B771" s="1" t="s">
        <v>3771</v>
      </c>
      <c r="C771" s="255">
        <v>45</v>
      </c>
      <c r="D771" s="255">
        <v>45</v>
      </c>
      <c r="E771" s="256">
        <v>2243</v>
      </c>
      <c r="F771" s="256">
        <v>5957</v>
      </c>
      <c r="G771" s="255">
        <v>2.66</v>
      </c>
      <c r="H771" s="255">
        <v>36.270000000000003</v>
      </c>
      <c r="I771" s="255">
        <v>36.270000000000003</v>
      </c>
      <c r="J771" s="1">
        <v>430</v>
      </c>
      <c r="K771" s="1">
        <v>1232</v>
      </c>
      <c r="L771" s="1">
        <v>2.87</v>
      </c>
      <c r="M771" s="1">
        <v>88.32</v>
      </c>
      <c r="N771" s="1">
        <v>88.32</v>
      </c>
      <c r="O771" s="1">
        <v>463</v>
      </c>
      <c r="P771" s="1">
        <v>1221</v>
      </c>
      <c r="Q771" s="1">
        <v>2.64</v>
      </c>
      <c r="R771" s="1">
        <v>90.44</v>
      </c>
      <c r="S771" s="1">
        <v>90.44</v>
      </c>
      <c r="T771" s="1">
        <v>404</v>
      </c>
      <c r="U771" s="1">
        <v>1153</v>
      </c>
      <c r="V771" s="1">
        <v>2.85</v>
      </c>
      <c r="W771" s="1">
        <v>82.65</v>
      </c>
      <c r="X771" s="1">
        <v>82.65</v>
      </c>
      <c r="Y771" s="1">
        <v>329</v>
      </c>
      <c r="Z771" s="1">
        <v>902</v>
      </c>
      <c r="AA771" s="1">
        <v>2.74</v>
      </c>
      <c r="AB771" s="1">
        <v>64.66</v>
      </c>
      <c r="AC771" s="1">
        <v>64.66</v>
      </c>
      <c r="AD771" s="1">
        <v>272</v>
      </c>
      <c r="AE771" s="1">
        <v>628</v>
      </c>
      <c r="AF771" s="1">
        <v>2.31</v>
      </c>
      <c r="AG771" s="1">
        <v>49.84</v>
      </c>
      <c r="AH771" s="1">
        <v>49.84</v>
      </c>
      <c r="AI771" s="1">
        <v>345</v>
      </c>
      <c r="AJ771" s="1">
        <v>821</v>
      </c>
      <c r="AK771" s="1">
        <v>2.38</v>
      </c>
      <c r="AL771" s="1">
        <v>58.85</v>
      </c>
      <c r="AM771" s="1">
        <v>58.85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T771" s="262">
        <f t="shared" si="67"/>
        <v>2243</v>
      </c>
      <c r="AU771" s="262">
        <f t="shared" si="67"/>
        <v>5957</v>
      </c>
      <c r="AV771" s="263">
        <f t="shared" si="68"/>
        <v>595700</v>
      </c>
      <c r="AW771" s="263">
        <f t="shared" si="69"/>
        <v>8235</v>
      </c>
      <c r="AX771" s="268">
        <f t="shared" si="70"/>
        <v>72.337583485124469</v>
      </c>
      <c r="AY771" s="264">
        <f t="shared" si="71"/>
        <v>72.459999999999994</v>
      </c>
    </row>
    <row r="772" spans="1:51">
      <c r="A772" s="1" t="str">
        <f t="shared" si="66"/>
        <v>77753</v>
      </c>
      <c r="B772" s="1" t="s">
        <v>3772</v>
      </c>
      <c r="C772" s="255">
        <v>10</v>
      </c>
      <c r="D772" s="255">
        <v>10</v>
      </c>
      <c r="E772" s="256">
        <v>114</v>
      </c>
      <c r="F772" s="256">
        <v>240</v>
      </c>
      <c r="G772" s="255">
        <v>2.11</v>
      </c>
      <c r="H772" s="255">
        <v>6.58</v>
      </c>
      <c r="I772" s="255">
        <v>6.58</v>
      </c>
      <c r="J772" s="1">
        <v>24</v>
      </c>
      <c r="K772" s="1">
        <v>51</v>
      </c>
      <c r="L772" s="1">
        <v>2.13</v>
      </c>
      <c r="M772" s="1">
        <v>16.45</v>
      </c>
      <c r="N772" s="1">
        <v>16.45</v>
      </c>
      <c r="O772" s="1">
        <v>24</v>
      </c>
      <c r="P772" s="1">
        <v>44</v>
      </c>
      <c r="Q772" s="1">
        <v>1.83</v>
      </c>
      <c r="R772" s="1">
        <v>14.67</v>
      </c>
      <c r="S772" s="1">
        <v>14.67</v>
      </c>
      <c r="T772" s="1">
        <v>27</v>
      </c>
      <c r="U772" s="1">
        <v>62</v>
      </c>
      <c r="V772" s="1">
        <v>2.2999999999999998</v>
      </c>
      <c r="W772" s="1">
        <v>20</v>
      </c>
      <c r="X772" s="1">
        <v>20</v>
      </c>
      <c r="Y772" s="1">
        <v>18</v>
      </c>
      <c r="Z772" s="1">
        <v>40</v>
      </c>
      <c r="AA772" s="1">
        <v>2.2200000000000002</v>
      </c>
      <c r="AB772" s="1">
        <v>12.9</v>
      </c>
      <c r="AC772" s="1">
        <v>12.9</v>
      </c>
      <c r="AD772" s="1">
        <v>11</v>
      </c>
      <c r="AE772" s="1">
        <v>20</v>
      </c>
      <c r="AF772" s="1">
        <v>1.82</v>
      </c>
      <c r="AG772" s="1">
        <v>7.14</v>
      </c>
      <c r="AH772" s="1">
        <v>7.14</v>
      </c>
      <c r="AI772" s="1">
        <v>10</v>
      </c>
      <c r="AJ772" s="1">
        <v>23</v>
      </c>
      <c r="AK772" s="1">
        <v>2.2999999999999998</v>
      </c>
      <c r="AL772" s="1">
        <v>7.42</v>
      </c>
      <c r="AM772" s="1">
        <v>7.42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T772" s="262">
        <f t="shared" si="67"/>
        <v>114</v>
      </c>
      <c r="AU772" s="262">
        <f t="shared" si="67"/>
        <v>240</v>
      </c>
      <c r="AV772" s="263">
        <f t="shared" si="68"/>
        <v>24000</v>
      </c>
      <c r="AW772" s="263">
        <f t="shared" si="69"/>
        <v>1830</v>
      </c>
      <c r="AX772" s="268">
        <f t="shared" si="70"/>
        <v>13.114754098360656</v>
      </c>
      <c r="AY772" s="264">
        <f t="shared" si="71"/>
        <v>13.096666666666666</v>
      </c>
    </row>
    <row r="773" spans="1:51">
      <c r="A773" s="1" t="str">
        <f t="shared" ref="A773:A836" si="72">LEFT(B773,5)</f>
        <v>10739</v>
      </c>
      <c r="B773" s="1" t="s">
        <v>3773</v>
      </c>
      <c r="C773" s="255">
        <v>215</v>
      </c>
      <c r="D773" s="255">
        <v>215</v>
      </c>
      <c r="E773" s="256">
        <v>6218</v>
      </c>
      <c r="F773" s="256">
        <v>28230</v>
      </c>
      <c r="G773" s="255">
        <v>4.54</v>
      </c>
      <c r="H773" s="255">
        <v>35.97</v>
      </c>
      <c r="I773" s="255">
        <v>35.97</v>
      </c>
      <c r="J773" s="1">
        <v>1057</v>
      </c>
      <c r="K773" s="1">
        <v>4656</v>
      </c>
      <c r="L773" s="1">
        <v>4.4000000000000004</v>
      </c>
      <c r="M773" s="1">
        <v>69.86</v>
      </c>
      <c r="N773" s="1">
        <v>69.86</v>
      </c>
      <c r="O773" s="1">
        <v>1078</v>
      </c>
      <c r="P773" s="1">
        <v>4724</v>
      </c>
      <c r="Q773" s="1">
        <v>4.38</v>
      </c>
      <c r="R773" s="1">
        <v>73.239999999999995</v>
      </c>
      <c r="S773" s="1">
        <v>73.239999999999995</v>
      </c>
      <c r="T773" s="1">
        <v>1072</v>
      </c>
      <c r="U773" s="1">
        <v>4860</v>
      </c>
      <c r="V773" s="1">
        <v>4.53</v>
      </c>
      <c r="W773" s="1">
        <v>72.92</v>
      </c>
      <c r="X773" s="1">
        <v>72.92</v>
      </c>
      <c r="Y773" s="1">
        <v>974</v>
      </c>
      <c r="Z773" s="1">
        <v>4491</v>
      </c>
      <c r="AA773" s="1">
        <v>4.6100000000000003</v>
      </c>
      <c r="AB773" s="1">
        <v>67.38</v>
      </c>
      <c r="AC773" s="1">
        <v>67.38</v>
      </c>
      <c r="AD773" s="1">
        <v>874</v>
      </c>
      <c r="AE773" s="1">
        <v>4325</v>
      </c>
      <c r="AF773" s="1">
        <v>4.95</v>
      </c>
      <c r="AG773" s="1">
        <v>71.84</v>
      </c>
      <c r="AH773" s="1">
        <v>71.84</v>
      </c>
      <c r="AI773" s="1">
        <v>848</v>
      </c>
      <c r="AJ773" s="1">
        <v>3985</v>
      </c>
      <c r="AK773" s="1">
        <v>4.7</v>
      </c>
      <c r="AL773" s="1">
        <v>59.79</v>
      </c>
      <c r="AM773" s="1">
        <v>59.79</v>
      </c>
      <c r="AN773" s="1">
        <v>315</v>
      </c>
      <c r="AO773" s="1">
        <v>1189</v>
      </c>
      <c r="AP773" s="1">
        <v>3.77</v>
      </c>
      <c r="AQ773" s="1">
        <v>18.43</v>
      </c>
      <c r="AR773" s="1">
        <v>18.43</v>
      </c>
      <c r="AT773" s="262">
        <f t="shared" ref="AT773:AU836" si="73">SUM(J773,O773,T773,Y773,AD773,AI773)</f>
        <v>5903</v>
      </c>
      <c r="AU773" s="262">
        <f t="shared" si="73"/>
        <v>27041</v>
      </c>
      <c r="AV773" s="263">
        <f t="shared" ref="AV773:AV836" si="74">SUM(AU773*100)</f>
        <v>2704100</v>
      </c>
      <c r="AW773" s="263">
        <f t="shared" ref="AW773:AW836" si="75">SUM($D773*$AV$2)</f>
        <v>39345</v>
      </c>
      <c r="AX773" s="268">
        <f t="shared" ref="AX773:AX836" si="76">SUM(AV773/AW773)</f>
        <v>68.727919684839236</v>
      </c>
      <c r="AY773" s="264">
        <f t="shared" ref="AY773:AY836" si="77">AVERAGE(N773,S773,X773,AC773,AH773,AM773)</f>
        <v>69.171666666666667</v>
      </c>
    </row>
    <row r="774" spans="1:51">
      <c r="A774" s="1" t="str">
        <f t="shared" si="72"/>
        <v>10740</v>
      </c>
      <c r="B774" s="1" t="s">
        <v>3774</v>
      </c>
      <c r="C774" s="255">
        <v>209</v>
      </c>
      <c r="D774" s="255">
        <v>209</v>
      </c>
      <c r="E774" s="256">
        <v>7866</v>
      </c>
      <c r="F774" s="256">
        <v>33342</v>
      </c>
      <c r="G774" s="255">
        <v>4.24</v>
      </c>
      <c r="H774" s="255">
        <v>43.71</v>
      </c>
      <c r="I774" s="255">
        <v>43.71</v>
      </c>
      <c r="J774" s="1">
        <v>1316</v>
      </c>
      <c r="K774" s="1">
        <v>5674</v>
      </c>
      <c r="L774" s="1">
        <v>4.3099999999999996</v>
      </c>
      <c r="M774" s="1">
        <v>87.58</v>
      </c>
      <c r="N774" s="1">
        <v>87.58</v>
      </c>
      <c r="O774" s="1">
        <v>1300</v>
      </c>
      <c r="P774" s="1">
        <v>5614</v>
      </c>
      <c r="Q774" s="1">
        <v>4.32</v>
      </c>
      <c r="R774" s="1">
        <v>89.54</v>
      </c>
      <c r="S774" s="1">
        <v>89.54</v>
      </c>
      <c r="T774" s="1">
        <v>1229</v>
      </c>
      <c r="U774" s="1">
        <v>5544</v>
      </c>
      <c r="V774" s="1">
        <v>4.51</v>
      </c>
      <c r="W774" s="1">
        <v>85.57</v>
      </c>
      <c r="X774" s="1">
        <v>85.57</v>
      </c>
      <c r="Y774" s="1">
        <v>1324</v>
      </c>
      <c r="Z774" s="1">
        <v>5650</v>
      </c>
      <c r="AA774" s="1">
        <v>4.2699999999999996</v>
      </c>
      <c r="AB774" s="1">
        <v>87.2</v>
      </c>
      <c r="AC774" s="1">
        <v>87.2</v>
      </c>
      <c r="AD774" s="1">
        <v>1147</v>
      </c>
      <c r="AE774" s="1">
        <v>5001</v>
      </c>
      <c r="AF774" s="1">
        <v>4.3600000000000003</v>
      </c>
      <c r="AG774" s="1">
        <v>85.46</v>
      </c>
      <c r="AH774" s="1">
        <v>85.46</v>
      </c>
      <c r="AI774" s="1">
        <v>1131</v>
      </c>
      <c r="AJ774" s="1">
        <v>4150</v>
      </c>
      <c r="AK774" s="1">
        <v>3.67</v>
      </c>
      <c r="AL774" s="1">
        <v>64.05</v>
      </c>
      <c r="AM774" s="1">
        <v>64.05</v>
      </c>
      <c r="AN774" s="1">
        <v>419</v>
      </c>
      <c r="AO774" s="1">
        <v>1709</v>
      </c>
      <c r="AP774" s="1">
        <v>4.08</v>
      </c>
      <c r="AQ774" s="1">
        <v>27.26</v>
      </c>
      <c r="AR774" s="1">
        <v>27.26</v>
      </c>
      <c r="AT774" s="262">
        <f t="shared" si="73"/>
        <v>7447</v>
      </c>
      <c r="AU774" s="262">
        <f t="shared" si="73"/>
        <v>31633</v>
      </c>
      <c r="AV774" s="263">
        <f t="shared" si="74"/>
        <v>3163300</v>
      </c>
      <c r="AW774" s="263">
        <f t="shared" si="75"/>
        <v>38247</v>
      </c>
      <c r="AX774" s="268">
        <f t="shared" si="76"/>
        <v>82.70714042931472</v>
      </c>
      <c r="AY774" s="264">
        <f t="shared" si="77"/>
        <v>83.233333333333334</v>
      </c>
    </row>
    <row r="775" spans="1:51">
      <c r="A775" s="1" t="str">
        <f t="shared" si="72"/>
        <v>11347</v>
      </c>
      <c r="B775" s="1" t="s">
        <v>3775</v>
      </c>
      <c r="C775" s="255">
        <v>30</v>
      </c>
      <c r="D775" s="255">
        <v>30</v>
      </c>
      <c r="E775" s="256">
        <v>243</v>
      </c>
      <c r="F775" s="256">
        <v>605</v>
      </c>
      <c r="G775" s="255">
        <v>2.4900000000000002</v>
      </c>
      <c r="H775" s="255">
        <v>5.53</v>
      </c>
      <c r="I775" s="255">
        <v>5.53</v>
      </c>
      <c r="J775" s="1">
        <v>59</v>
      </c>
      <c r="K775" s="1">
        <v>162</v>
      </c>
      <c r="L775" s="1">
        <v>2.75</v>
      </c>
      <c r="M775" s="1">
        <v>17.420000000000002</v>
      </c>
      <c r="N775" s="1">
        <v>17.420000000000002</v>
      </c>
      <c r="O775" s="1">
        <v>22</v>
      </c>
      <c r="P775" s="1">
        <v>49</v>
      </c>
      <c r="Q775" s="1">
        <v>2.23</v>
      </c>
      <c r="R775" s="1">
        <v>5.44</v>
      </c>
      <c r="S775" s="1">
        <v>5.44</v>
      </c>
      <c r="T775" s="1">
        <v>32</v>
      </c>
      <c r="U775" s="1">
        <v>83</v>
      </c>
      <c r="V775" s="1">
        <v>2.59</v>
      </c>
      <c r="W775" s="1">
        <v>8.92</v>
      </c>
      <c r="X775" s="1">
        <v>8.92</v>
      </c>
      <c r="Y775" s="1">
        <v>36</v>
      </c>
      <c r="Z775" s="1">
        <v>95</v>
      </c>
      <c r="AA775" s="1">
        <v>2.64</v>
      </c>
      <c r="AB775" s="1">
        <v>10.220000000000001</v>
      </c>
      <c r="AC775" s="1">
        <v>10.220000000000001</v>
      </c>
      <c r="AD775" s="1">
        <v>31</v>
      </c>
      <c r="AE775" s="1">
        <v>68</v>
      </c>
      <c r="AF775" s="1">
        <v>2.19</v>
      </c>
      <c r="AG775" s="1">
        <v>8.1</v>
      </c>
      <c r="AH775" s="1">
        <v>8.1</v>
      </c>
      <c r="AI775" s="1">
        <v>38</v>
      </c>
      <c r="AJ775" s="1">
        <v>88</v>
      </c>
      <c r="AK775" s="1">
        <v>2.3199999999999998</v>
      </c>
      <c r="AL775" s="1">
        <v>9.4600000000000009</v>
      </c>
      <c r="AM775" s="1">
        <v>9.4600000000000009</v>
      </c>
      <c r="AN775" s="1">
        <v>25</v>
      </c>
      <c r="AO775" s="1">
        <v>60</v>
      </c>
      <c r="AP775" s="1">
        <v>2.4</v>
      </c>
      <c r="AQ775" s="1">
        <v>6.67</v>
      </c>
      <c r="AR775" s="1">
        <v>6.67</v>
      </c>
      <c r="AT775" s="262">
        <f t="shared" si="73"/>
        <v>218</v>
      </c>
      <c r="AU775" s="262">
        <f t="shared" si="73"/>
        <v>545</v>
      </c>
      <c r="AV775" s="263">
        <f t="shared" si="74"/>
        <v>54500</v>
      </c>
      <c r="AW775" s="263">
        <f t="shared" si="75"/>
        <v>5490</v>
      </c>
      <c r="AX775" s="268">
        <f t="shared" si="76"/>
        <v>9.9271402550091068</v>
      </c>
      <c r="AY775" s="264">
        <f t="shared" si="77"/>
        <v>9.9266666666666676</v>
      </c>
    </row>
    <row r="776" spans="1:51">
      <c r="A776" s="1" t="str">
        <f t="shared" si="72"/>
        <v>11348</v>
      </c>
      <c r="B776" s="1" t="s">
        <v>3776</v>
      </c>
      <c r="C776" s="255">
        <v>30</v>
      </c>
      <c r="D776" s="255">
        <v>30</v>
      </c>
      <c r="E776" s="256">
        <v>467</v>
      </c>
      <c r="F776" s="256">
        <v>1226</v>
      </c>
      <c r="G776" s="255">
        <v>2.63</v>
      </c>
      <c r="H776" s="255">
        <v>11.2</v>
      </c>
      <c r="I776" s="255">
        <v>11.2</v>
      </c>
      <c r="J776" s="1">
        <v>80</v>
      </c>
      <c r="K776" s="1">
        <v>225</v>
      </c>
      <c r="L776" s="1">
        <v>2.81</v>
      </c>
      <c r="M776" s="1">
        <v>24.19</v>
      </c>
      <c r="N776" s="1">
        <v>24.19</v>
      </c>
      <c r="O776" s="1">
        <v>71</v>
      </c>
      <c r="P776" s="1">
        <v>166</v>
      </c>
      <c r="Q776" s="1">
        <v>2.34</v>
      </c>
      <c r="R776" s="1">
        <v>18.440000000000001</v>
      </c>
      <c r="S776" s="1">
        <v>18.440000000000001</v>
      </c>
      <c r="T776" s="1">
        <v>70</v>
      </c>
      <c r="U776" s="1">
        <v>180</v>
      </c>
      <c r="V776" s="1">
        <v>2.57</v>
      </c>
      <c r="W776" s="1">
        <v>19.350000000000001</v>
      </c>
      <c r="X776" s="1">
        <v>19.350000000000001</v>
      </c>
      <c r="Y776" s="1">
        <v>93</v>
      </c>
      <c r="Z776" s="1">
        <v>255</v>
      </c>
      <c r="AA776" s="1">
        <v>2.74</v>
      </c>
      <c r="AB776" s="1">
        <v>27.42</v>
      </c>
      <c r="AC776" s="1">
        <v>27.42</v>
      </c>
      <c r="AD776" s="1">
        <v>73</v>
      </c>
      <c r="AE776" s="1">
        <v>194</v>
      </c>
      <c r="AF776" s="1">
        <v>2.66</v>
      </c>
      <c r="AG776" s="1">
        <v>23.1</v>
      </c>
      <c r="AH776" s="1">
        <v>23.1</v>
      </c>
      <c r="AI776" s="1">
        <v>60</v>
      </c>
      <c r="AJ776" s="1">
        <v>164</v>
      </c>
      <c r="AK776" s="1">
        <v>2.73</v>
      </c>
      <c r="AL776" s="1">
        <v>17.63</v>
      </c>
      <c r="AM776" s="1">
        <v>17.63</v>
      </c>
      <c r="AN776" s="1">
        <v>20</v>
      </c>
      <c r="AO776" s="1">
        <v>42</v>
      </c>
      <c r="AP776" s="1">
        <v>2.1</v>
      </c>
      <c r="AQ776" s="1">
        <v>4.67</v>
      </c>
      <c r="AR776" s="1">
        <v>4.67</v>
      </c>
      <c r="AT776" s="262">
        <f t="shared" si="73"/>
        <v>447</v>
      </c>
      <c r="AU776" s="262">
        <f t="shared" si="73"/>
        <v>1184</v>
      </c>
      <c r="AV776" s="263">
        <f t="shared" si="74"/>
        <v>118400</v>
      </c>
      <c r="AW776" s="263">
        <f t="shared" si="75"/>
        <v>5490</v>
      </c>
      <c r="AX776" s="268">
        <f t="shared" si="76"/>
        <v>21.56648451730419</v>
      </c>
      <c r="AY776" s="264">
        <f t="shared" si="77"/>
        <v>21.688333333333333</v>
      </c>
    </row>
    <row r="777" spans="1:51">
      <c r="A777" s="1" t="str">
        <f t="shared" si="72"/>
        <v>11349</v>
      </c>
      <c r="B777" s="1" t="s">
        <v>3777</v>
      </c>
      <c r="C777" s="255">
        <v>30</v>
      </c>
      <c r="D777" s="255">
        <v>30</v>
      </c>
      <c r="E777" s="256">
        <v>830</v>
      </c>
      <c r="F777" s="256">
        <v>2485</v>
      </c>
      <c r="G777" s="255">
        <v>2.99</v>
      </c>
      <c r="H777" s="255">
        <v>22.69</v>
      </c>
      <c r="I777" s="255">
        <v>22.69</v>
      </c>
      <c r="J777" s="1">
        <v>158</v>
      </c>
      <c r="K777" s="1">
        <v>459</v>
      </c>
      <c r="L777" s="1">
        <v>2.91</v>
      </c>
      <c r="M777" s="1">
        <v>49.35</v>
      </c>
      <c r="N777" s="1">
        <v>49.35</v>
      </c>
      <c r="O777" s="1">
        <v>161</v>
      </c>
      <c r="P777" s="1">
        <v>445</v>
      </c>
      <c r="Q777" s="1">
        <v>2.76</v>
      </c>
      <c r="R777" s="1">
        <v>49.44</v>
      </c>
      <c r="S777" s="1">
        <v>49.44</v>
      </c>
      <c r="T777" s="1">
        <v>148</v>
      </c>
      <c r="U777" s="1">
        <v>486</v>
      </c>
      <c r="V777" s="1">
        <v>3.28</v>
      </c>
      <c r="W777" s="1">
        <v>52.26</v>
      </c>
      <c r="X777" s="1">
        <v>52.26</v>
      </c>
      <c r="Y777" s="1">
        <v>143</v>
      </c>
      <c r="Z777" s="1">
        <v>392</v>
      </c>
      <c r="AA777" s="1">
        <v>2.74</v>
      </c>
      <c r="AB777" s="1">
        <v>42.15</v>
      </c>
      <c r="AC777" s="1">
        <v>42.15</v>
      </c>
      <c r="AD777" s="1">
        <v>107</v>
      </c>
      <c r="AE777" s="1">
        <v>364</v>
      </c>
      <c r="AF777" s="1">
        <v>3.4</v>
      </c>
      <c r="AG777" s="1">
        <v>43.33</v>
      </c>
      <c r="AH777" s="1">
        <v>43.33</v>
      </c>
      <c r="AI777" s="1">
        <v>95</v>
      </c>
      <c r="AJ777" s="1">
        <v>274</v>
      </c>
      <c r="AK777" s="1">
        <v>2.88</v>
      </c>
      <c r="AL777" s="1">
        <v>29.46</v>
      </c>
      <c r="AM777" s="1">
        <v>29.46</v>
      </c>
      <c r="AN777" s="1">
        <v>18</v>
      </c>
      <c r="AO777" s="1">
        <v>65</v>
      </c>
      <c r="AP777" s="1">
        <v>3.61</v>
      </c>
      <c r="AQ777" s="1">
        <v>7.22</v>
      </c>
      <c r="AR777" s="1">
        <v>7.22</v>
      </c>
      <c r="AT777" s="262">
        <f t="shared" si="73"/>
        <v>812</v>
      </c>
      <c r="AU777" s="262">
        <f t="shared" si="73"/>
        <v>2420</v>
      </c>
      <c r="AV777" s="263">
        <f t="shared" si="74"/>
        <v>242000</v>
      </c>
      <c r="AW777" s="263">
        <f t="shared" si="75"/>
        <v>5490</v>
      </c>
      <c r="AX777" s="268">
        <f t="shared" si="76"/>
        <v>44.080145719489984</v>
      </c>
      <c r="AY777" s="264">
        <f t="shared" si="77"/>
        <v>44.331666666666656</v>
      </c>
    </row>
    <row r="778" spans="1:51">
      <c r="A778" s="1" t="str">
        <f t="shared" si="72"/>
        <v>11350</v>
      </c>
      <c r="B778" s="1" t="s">
        <v>3778</v>
      </c>
      <c r="C778" s="255">
        <v>0</v>
      </c>
      <c r="D778" s="255">
        <v>0</v>
      </c>
      <c r="E778" s="256">
        <v>0</v>
      </c>
      <c r="F778" s="256">
        <v>0</v>
      </c>
      <c r="G778" s="255">
        <v>0</v>
      </c>
      <c r="H778" s="255">
        <v>0</v>
      </c>
      <c r="I778" s="255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T778" s="262">
        <f t="shared" si="73"/>
        <v>0</v>
      </c>
      <c r="AU778" s="262">
        <f t="shared" si="73"/>
        <v>0</v>
      </c>
      <c r="AV778" s="263">
        <f t="shared" si="74"/>
        <v>0</v>
      </c>
      <c r="AW778" s="263">
        <f t="shared" si="75"/>
        <v>0</v>
      </c>
      <c r="AX778" s="268" t="e">
        <f t="shared" si="76"/>
        <v>#DIV/0!</v>
      </c>
      <c r="AY778" s="264">
        <f t="shared" si="77"/>
        <v>0</v>
      </c>
    </row>
    <row r="779" spans="1:51">
      <c r="A779" s="1" t="str">
        <f t="shared" si="72"/>
        <v>11352</v>
      </c>
      <c r="B779" s="1" t="s">
        <v>3779</v>
      </c>
      <c r="C779" s="255">
        <v>30</v>
      </c>
      <c r="D779" s="255">
        <v>30</v>
      </c>
      <c r="E779" s="256">
        <v>564</v>
      </c>
      <c r="F779" s="256">
        <v>1596</v>
      </c>
      <c r="G779" s="255">
        <v>2.83</v>
      </c>
      <c r="H779" s="255">
        <v>14.58</v>
      </c>
      <c r="I779" s="255">
        <v>14.58</v>
      </c>
      <c r="J779" s="1">
        <v>108</v>
      </c>
      <c r="K779" s="1">
        <v>293</v>
      </c>
      <c r="L779" s="1">
        <v>2.71</v>
      </c>
      <c r="M779" s="1">
        <v>31.51</v>
      </c>
      <c r="N779" s="1">
        <v>31.51</v>
      </c>
      <c r="O779" s="1">
        <v>86</v>
      </c>
      <c r="P779" s="1">
        <v>246</v>
      </c>
      <c r="Q779" s="1">
        <v>2.86</v>
      </c>
      <c r="R779" s="1">
        <v>27.33</v>
      </c>
      <c r="S779" s="1">
        <v>27.33</v>
      </c>
      <c r="T779" s="1">
        <v>72</v>
      </c>
      <c r="U779" s="1">
        <v>216</v>
      </c>
      <c r="V779" s="1">
        <v>3</v>
      </c>
      <c r="W779" s="1">
        <v>23.23</v>
      </c>
      <c r="X779" s="1">
        <v>23.23</v>
      </c>
      <c r="Y779" s="1">
        <v>98</v>
      </c>
      <c r="Z779" s="1">
        <v>245</v>
      </c>
      <c r="AA779" s="1">
        <v>2.5</v>
      </c>
      <c r="AB779" s="1">
        <v>26.34</v>
      </c>
      <c r="AC779" s="1">
        <v>26.34</v>
      </c>
      <c r="AD779" s="1">
        <v>90</v>
      </c>
      <c r="AE779" s="1">
        <v>274</v>
      </c>
      <c r="AF779" s="1">
        <v>3.04</v>
      </c>
      <c r="AG779" s="1">
        <v>32.619999999999997</v>
      </c>
      <c r="AH779" s="1">
        <v>32.619999999999997</v>
      </c>
      <c r="AI779" s="1">
        <v>96</v>
      </c>
      <c r="AJ779" s="1">
        <v>283</v>
      </c>
      <c r="AK779" s="1">
        <v>2.95</v>
      </c>
      <c r="AL779" s="1">
        <v>30.43</v>
      </c>
      <c r="AM779" s="1">
        <v>30.43</v>
      </c>
      <c r="AN779" s="1">
        <v>14</v>
      </c>
      <c r="AO779" s="1">
        <v>39</v>
      </c>
      <c r="AP779" s="1">
        <v>2.79</v>
      </c>
      <c r="AQ779" s="1">
        <v>4.33</v>
      </c>
      <c r="AR779" s="1">
        <v>4.33</v>
      </c>
      <c r="AT779" s="262">
        <f t="shared" si="73"/>
        <v>550</v>
      </c>
      <c r="AU779" s="262">
        <f t="shared" si="73"/>
        <v>1557</v>
      </c>
      <c r="AV779" s="263">
        <f t="shared" si="74"/>
        <v>155700</v>
      </c>
      <c r="AW779" s="263">
        <f t="shared" si="75"/>
        <v>5490</v>
      </c>
      <c r="AX779" s="268">
        <f t="shared" si="76"/>
        <v>28.360655737704917</v>
      </c>
      <c r="AY779" s="264">
        <f t="shared" si="77"/>
        <v>28.576666666666668</v>
      </c>
    </row>
    <row r="780" spans="1:51">
      <c r="A780" s="1" t="str">
        <f t="shared" si="72"/>
        <v>11353</v>
      </c>
      <c r="B780" s="1" t="s">
        <v>3780</v>
      </c>
      <c r="C780" s="255">
        <v>30</v>
      </c>
      <c r="D780" s="255">
        <v>30</v>
      </c>
      <c r="E780" s="256">
        <v>593</v>
      </c>
      <c r="F780" s="256">
        <v>1919</v>
      </c>
      <c r="G780" s="255">
        <v>3.24</v>
      </c>
      <c r="H780" s="255">
        <v>17.53</v>
      </c>
      <c r="I780" s="255">
        <v>17.53</v>
      </c>
      <c r="J780" s="1">
        <v>113</v>
      </c>
      <c r="K780" s="1">
        <v>364</v>
      </c>
      <c r="L780" s="1">
        <v>3.22</v>
      </c>
      <c r="M780" s="1">
        <v>39.14</v>
      </c>
      <c r="N780" s="1">
        <v>39.14</v>
      </c>
      <c r="O780" s="1">
        <v>95</v>
      </c>
      <c r="P780" s="1">
        <v>265</v>
      </c>
      <c r="Q780" s="1">
        <v>2.79</v>
      </c>
      <c r="R780" s="1">
        <v>29.44</v>
      </c>
      <c r="S780" s="1">
        <v>29.44</v>
      </c>
      <c r="T780" s="1">
        <v>81</v>
      </c>
      <c r="U780" s="1">
        <v>334</v>
      </c>
      <c r="V780" s="1">
        <v>4.12</v>
      </c>
      <c r="W780" s="1">
        <v>35.909999999999997</v>
      </c>
      <c r="X780" s="1">
        <v>35.909999999999997</v>
      </c>
      <c r="Y780" s="1">
        <v>97</v>
      </c>
      <c r="Z780" s="1">
        <v>305</v>
      </c>
      <c r="AA780" s="1">
        <v>3.14</v>
      </c>
      <c r="AB780" s="1">
        <v>32.799999999999997</v>
      </c>
      <c r="AC780" s="1">
        <v>32.799999999999997</v>
      </c>
      <c r="AD780" s="1">
        <v>97</v>
      </c>
      <c r="AE780" s="1">
        <v>324</v>
      </c>
      <c r="AF780" s="1">
        <v>3.34</v>
      </c>
      <c r="AG780" s="1">
        <v>38.57</v>
      </c>
      <c r="AH780" s="1">
        <v>38.57</v>
      </c>
      <c r="AI780" s="1">
        <v>69</v>
      </c>
      <c r="AJ780" s="1">
        <v>204</v>
      </c>
      <c r="AK780" s="1">
        <v>2.96</v>
      </c>
      <c r="AL780" s="1">
        <v>21.94</v>
      </c>
      <c r="AM780" s="1">
        <v>21.94</v>
      </c>
      <c r="AN780" s="1">
        <v>41</v>
      </c>
      <c r="AO780" s="1">
        <v>123</v>
      </c>
      <c r="AP780" s="1">
        <v>3</v>
      </c>
      <c r="AQ780" s="1">
        <v>13.67</v>
      </c>
      <c r="AR780" s="1">
        <v>13.67</v>
      </c>
      <c r="AT780" s="262">
        <f t="shared" si="73"/>
        <v>552</v>
      </c>
      <c r="AU780" s="262">
        <f t="shared" si="73"/>
        <v>1796</v>
      </c>
      <c r="AV780" s="263">
        <f t="shared" si="74"/>
        <v>179600</v>
      </c>
      <c r="AW780" s="263">
        <f t="shared" si="75"/>
        <v>5490</v>
      </c>
      <c r="AX780" s="268">
        <f t="shared" si="76"/>
        <v>32.714025500910743</v>
      </c>
      <c r="AY780" s="264">
        <f t="shared" si="77"/>
        <v>32.966666666666661</v>
      </c>
    </row>
    <row r="781" spans="1:51">
      <c r="A781" s="1" t="str">
        <f t="shared" si="72"/>
        <v>11354</v>
      </c>
      <c r="B781" s="1" t="s">
        <v>3781</v>
      </c>
      <c r="C781" s="255">
        <v>30</v>
      </c>
      <c r="D781" s="255">
        <v>30</v>
      </c>
      <c r="E781" s="256">
        <v>694</v>
      </c>
      <c r="F781" s="256">
        <v>2170</v>
      </c>
      <c r="G781" s="255">
        <v>3.13</v>
      </c>
      <c r="H781" s="255">
        <v>19.82</v>
      </c>
      <c r="I781" s="255">
        <v>19.82</v>
      </c>
      <c r="J781" s="1">
        <v>108</v>
      </c>
      <c r="K781" s="1">
        <v>352</v>
      </c>
      <c r="L781" s="1">
        <v>3.26</v>
      </c>
      <c r="M781" s="1">
        <v>37.85</v>
      </c>
      <c r="N781" s="1">
        <v>37.85</v>
      </c>
      <c r="O781" s="1">
        <v>127</v>
      </c>
      <c r="P781" s="1">
        <v>488</v>
      </c>
      <c r="Q781" s="1">
        <v>3.84</v>
      </c>
      <c r="R781" s="1">
        <v>54.22</v>
      </c>
      <c r="S781" s="1">
        <v>54.22</v>
      </c>
      <c r="T781" s="1">
        <v>97</v>
      </c>
      <c r="U781" s="1">
        <v>306</v>
      </c>
      <c r="V781" s="1">
        <v>3.15</v>
      </c>
      <c r="W781" s="1">
        <v>32.9</v>
      </c>
      <c r="X781" s="1">
        <v>32.9</v>
      </c>
      <c r="Y781" s="1">
        <v>114</v>
      </c>
      <c r="Z781" s="1">
        <v>419</v>
      </c>
      <c r="AA781" s="1">
        <v>3.68</v>
      </c>
      <c r="AB781" s="1">
        <v>45.05</v>
      </c>
      <c r="AC781" s="1">
        <v>45.05</v>
      </c>
      <c r="AD781" s="1">
        <v>108</v>
      </c>
      <c r="AE781" s="1">
        <v>267</v>
      </c>
      <c r="AF781" s="1">
        <v>2.4700000000000002</v>
      </c>
      <c r="AG781" s="1">
        <v>31.79</v>
      </c>
      <c r="AH781" s="1">
        <v>31.79</v>
      </c>
      <c r="AI781" s="1">
        <v>98</v>
      </c>
      <c r="AJ781" s="1">
        <v>224</v>
      </c>
      <c r="AK781" s="1">
        <v>2.29</v>
      </c>
      <c r="AL781" s="1">
        <v>24.09</v>
      </c>
      <c r="AM781" s="1">
        <v>24.09</v>
      </c>
      <c r="AN781" s="1">
        <v>42</v>
      </c>
      <c r="AO781" s="1">
        <v>114</v>
      </c>
      <c r="AP781" s="1">
        <v>2.71</v>
      </c>
      <c r="AQ781" s="1">
        <v>12.67</v>
      </c>
      <c r="AR781" s="1">
        <v>12.67</v>
      </c>
      <c r="AT781" s="262">
        <f t="shared" si="73"/>
        <v>652</v>
      </c>
      <c r="AU781" s="262">
        <f t="shared" si="73"/>
        <v>2056</v>
      </c>
      <c r="AV781" s="263">
        <f t="shared" si="74"/>
        <v>205600</v>
      </c>
      <c r="AW781" s="263">
        <f t="shared" si="75"/>
        <v>5490</v>
      </c>
      <c r="AX781" s="268">
        <f t="shared" si="76"/>
        <v>37.449908925318759</v>
      </c>
      <c r="AY781" s="264">
        <f t="shared" si="77"/>
        <v>37.65</v>
      </c>
    </row>
    <row r="782" spans="1:51">
      <c r="A782" s="1" t="str">
        <f t="shared" si="72"/>
        <v>10741</v>
      </c>
      <c r="B782" s="1" t="s">
        <v>3782</v>
      </c>
      <c r="C782" s="255">
        <v>591</v>
      </c>
      <c r="D782" s="255">
        <v>591</v>
      </c>
      <c r="E782" s="256">
        <v>19894</v>
      </c>
      <c r="F782" s="256">
        <v>105755</v>
      </c>
      <c r="G782" s="255">
        <v>5.32</v>
      </c>
      <c r="H782" s="255">
        <v>49.03</v>
      </c>
      <c r="I782" s="255">
        <v>49.03</v>
      </c>
      <c r="J782" s="1">
        <v>3534</v>
      </c>
      <c r="K782" s="1">
        <v>17943</v>
      </c>
      <c r="L782" s="1">
        <v>5.08</v>
      </c>
      <c r="M782" s="1">
        <v>97.94</v>
      </c>
      <c r="N782" s="1">
        <v>97.94</v>
      </c>
      <c r="O782" s="1">
        <v>3547</v>
      </c>
      <c r="P782" s="1">
        <v>18871</v>
      </c>
      <c r="Q782" s="1">
        <v>5.32</v>
      </c>
      <c r="R782" s="1">
        <v>106.44</v>
      </c>
      <c r="S782" s="1">
        <v>106.44</v>
      </c>
      <c r="T782" s="1">
        <v>3388</v>
      </c>
      <c r="U782" s="1">
        <v>18850</v>
      </c>
      <c r="V782" s="1">
        <v>5.56</v>
      </c>
      <c r="W782" s="1">
        <v>102.89</v>
      </c>
      <c r="X782" s="1">
        <v>102.89</v>
      </c>
      <c r="Y782" s="1">
        <v>3197</v>
      </c>
      <c r="Z782" s="1">
        <v>17864</v>
      </c>
      <c r="AA782" s="1">
        <v>5.59</v>
      </c>
      <c r="AB782" s="1">
        <v>97.51</v>
      </c>
      <c r="AC782" s="1">
        <v>97.51</v>
      </c>
      <c r="AD782" s="1">
        <v>3029</v>
      </c>
      <c r="AE782" s="1">
        <v>16346</v>
      </c>
      <c r="AF782" s="1">
        <v>5.4</v>
      </c>
      <c r="AG782" s="1">
        <v>98.78</v>
      </c>
      <c r="AH782" s="1">
        <v>98.78</v>
      </c>
      <c r="AI782" s="1">
        <v>3199</v>
      </c>
      <c r="AJ782" s="1">
        <v>15881</v>
      </c>
      <c r="AK782" s="1">
        <v>4.96</v>
      </c>
      <c r="AL782" s="1">
        <v>86.68</v>
      </c>
      <c r="AM782" s="1">
        <v>86.68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T782" s="262">
        <f t="shared" si="73"/>
        <v>19894</v>
      </c>
      <c r="AU782" s="262">
        <f t="shared" si="73"/>
        <v>105755</v>
      </c>
      <c r="AV782" s="263">
        <f t="shared" si="74"/>
        <v>10575500</v>
      </c>
      <c r="AW782" s="263">
        <f t="shared" si="75"/>
        <v>108153</v>
      </c>
      <c r="AX782" s="268">
        <f t="shared" si="76"/>
        <v>97.782770704464966</v>
      </c>
      <c r="AY782" s="264">
        <f t="shared" si="77"/>
        <v>98.373333333333335</v>
      </c>
    </row>
    <row r="783" spans="1:51">
      <c r="A783" s="1" t="str">
        <f t="shared" si="72"/>
        <v>11355</v>
      </c>
      <c r="B783" s="1" t="s">
        <v>3783</v>
      </c>
      <c r="C783" s="255">
        <v>62</v>
      </c>
      <c r="D783" s="255">
        <v>62</v>
      </c>
      <c r="E783" s="256">
        <v>3342</v>
      </c>
      <c r="F783" s="256">
        <v>12612</v>
      </c>
      <c r="G783" s="255">
        <v>3.77</v>
      </c>
      <c r="H783" s="255">
        <v>55.73</v>
      </c>
      <c r="I783" s="255">
        <v>55.73</v>
      </c>
      <c r="J783" s="1">
        <v>480</v>
      </c>
      <c r="K783" s="1">
        <v>1899</v>
      </c>
      <c r="L783" s="1">
        <v>3.96</v>
      </c>
      <c r="M783" s="1">
        <v>98.8</v>
      </c>
      <c r="N783" s="1">
        <v>98.8</v>
      </c>
      <c r="O783" s="1">
        <v>522</v>
      </c>
      <c r="P783" s="1">
        <v>1906</v>
      </c>
      <c r="Q783" s="1">
        <v>3.65</v>
      </c>
      <c r="R783" s="1">
        <v>102.47</v>
      </c>
      <c r="S783" s="1">
        <v>102.47</v>
      </c>
      <c r="T783" s="1">
        <v>569</v>
      </c>
      <c r="U783" s="1">
        <v>1963</v>
      </c>
      <c r="V783" s="1">
        <v>3.45</v>
      </c>
      <c r="W783" s="1">
        <v>102.13</v>
      </c>
      <c r="X783" s="1">
        <v>102.13</v>
      </c>
      <c r="Y783" s="1">
        <v>572</v>
      </c>
      <c r="Z783" s="1">
        <v>2141</v>
      </c>
      <c r="AA783" s="1">
        <v>3.74</v>
      </c>
      <c r="AB783" s="1">
        <v>111.39</v>
      </c>
      <c r="AC783" s="1">
        <v>111.39</v>
      </c>
      <c r="AD783" s="1">
        <v>504</v>
      </c>
      <c r="AE783" s="1">
        <v>1918</v>
      </c>
      <c r="AF783" s="1">
        <v>3.81</v>
      </c>
      <c r="AG783" s="1">
        <v>110.48</v>
      </c>
      <c r="AH783" s="1">
        <v>110.48</v>
      </c>
      <c r="AI783" s="1">
        <v>458</v>
      </c>
      <c r="AJ783" s="1">
        <v>1600</v>
      </c>
      <c r="AK783" s="1">
        <v>3.49</v>
      </c>
      <c r="AL783" s="1">
        <v>83.25</v>
      </c>
      <c r="AM783" s="1">
        <v>83.25</v>
      </c>
      <c r="AN783" s="1">
        <v>237</v>
      </c>
      <c r="AO783" s="1">
        <v>1185</v>
      </c>
      <c r="AP783" s="1">
        <v>5</v>
      </c>
      <c r="AQ783" s="1">
        <v>63.71</v>
      </c>
      <c r="AR783" s="1">
        <v>63.71</v>
      </c>
      <c r="AT783" s="262">
        <f t="shared" si="73"/>
        <v>3105</v>
      </c>
      <c r="AU783" s="262">
        <f t="shared" si="73"/>
        <v>11427</v>
      </c>
      <c r="AV783" s="263">
        <f t="shared" si="74"/>
        <v>1142700</v>
      </c>
      <c r="AW783" s="263">
        <f t="shared" si="75"/>
        <v>11346</v>
      </c>
      <c r="AX783" s="268">
        <f t="shared" si="76"/>
        <v>100.71390798519302</v>
      </c>
      <c r="AY783" s="264">
        <f t="shared" si="77"/>
        <v>101.42</v>
      </c>
    </row>
    <row r="784" spans="1:51">
      <c r="A784" s="1" t="str">
        <f t="shared" si="72"/>
        <v>11356</v>
      </c>
      <c r="B784" s="1" t="s">
        <v>3784</v>
      </c>
      <c r="C784" s="255">
        <v>64</v>
      </c>
      <c r="D784" s="255">
        <v>64</v>
      </c>
      <c r="E784" s="256">
        <v>3386</v>
      </c>
      <c r="F784" s="256">
        <v>10368</v>
      </c>
      <c r="G784" s="255">
        <v>3.06</v>
      </c>
      <c r="H784" s="255">
        <v>44.38</v>
      </c>
      <c r="I784" s="255">
        <v>44.38</v>
      </c>
      <c r="J784" s="1">
        <v>600</v>
      </c>
      <c r="K784" s="1">
        <v>1779</v>
      </c>
      <c r="L784" s="1">
        <v>2.97</v>
      </c>
      <c r="M784" s="1">
        <v>89.67</v>
      </c>
      <c r="N784" s="1">
        <v>89.67</v>
      </c>
      <c r="O784" s="1">
        <v>601</v>
      </c>
      <c r="P784" s="1">
        <v>1871</v>
      </c>
      <c r="Q784" s="1">
        <v>3.11</v>
      </c>
      <c r="R784" s="1">
        <v>97.45</v>
      </c>
      <c r="S784" s="1">
        <v>97.45</v>
      </c>
      <c r="T784" s="1">
        <v>536</v>
      </c>
      <c r="U784" s="1">
        <v>1788</v>
      </c>
      <c r="V784" s="1">
        <v>3.34</v>
      </c>
      <c r="W784" s="1">
        <v>90.12</v>
      </c>
      <c r="X784" s="1">
        <v>90.12</v>
      </c>
      <c r="Y784" s="1">
        <v>563</v>
      </c>
      <c r="Z784" s="1">
        <v>1799</v>
      </c>
      <c r="AA784" s="1">
        <v>3.2</v>
      </c>
      <c r="AB784" s="1">
        <v>90.68</v>
      </c>
      <c r="AC784" s="1">
        <v>90.68</v>
      </c>
      <c r="AD784" s="1">
        <v>514</v>
      </c>
      <c r="AE784" s="1">
        <v>1557</v>
      </c>
      <c r="AF784" s="1">
        <v>3.03</v>
      </c>
      <c r="AG784" s="1">
        <v>86.89</v>
      </c>
      <c r="AH784" s="1">
        <v>86.89</v>
      </c>
      <c r="AI784" s="1">
        <v>572</v>
      </c>
      <c r="AJ784" s="1">
        <v>1574</v>
      </c>
      <c r="AK784" s="1">
        <v>2.75</v>
      </c>
      <c r="AL784" s="1">
        <v>79.33</v>
      </c>
      <c r="AM784" s="1">
        <v>79.33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T784" s="262">
        <f t="shared" si="73"/>
        <v>3386</v>
      </c>
      <c r="AU784" s="262">
        <f t="shared" si="73"/>
        <v>10368</v>
      </c>
      <c r="AV784" s="263">
        <f t="shared" si="74"/>
        <v>1036800</v>
      </c>
      <c r="AW784" s="263">
        <f t="shared" si="75"/>
        <v>11712</v>
      </c>
      <c r="AX784" s="268">
        <f t="shared" si="76"/>
        <v>88.52459016393442</v>
      </c>
      <c r="AY784" s="264">
        <f t="shared" si="77"/>
        <v>89.023333333333326</v>
      </c>
    </row>
    <row r="785" spans="1:51">
      <c r="A785" s="1" t="str">
        <f t="shared" si="72"/>
        <v>41436</v>
      </c>
      <c r="B785" s="1" t="s">
        <v>3785</v>
      </c>
      <c r="C785" s="255">
        <v>0</v>
      </c>
      <c r="D785" s="255">
        <v>0</v>
      </c>
      <c r="E785" s="256">
        <v>226</v>
      </c>
      <c r="F785" s="256">
        <v>576</v>
      </c>
      <c r="G785" s="255">
        <v>2.5499999999999998</v>
      </c>
      <c r="H785" s="255">
        <v>0</v>
      </c>
      <c r="I785" s="255">
        <v>0</v>
      </c>
      <c r="J785" s="1">
        <v>39</v>
      </c>
      <c r="K785" s="1">
        <v>64</v>
      </c>
      <c r="L785" s="1">
        <v>1.64</v>
      </c>
      <c r="M785" s="1">
        <v>0</v>
      </c>
      <c r="N785" s="1">
        <v>0</v>
      </c>
      <c r="O785" s="1">
        <v>47</v>
      </c>
      <c r="P785" s="1">
        <v>128</v>
      </c>
      <c r="Q785" s="1">
        <v>2.72</v>
      </c>
      <c r="R785" s="1">
        <v>0</v>
      </c>
      <c r="S785" s="1">
        <v>0</v>
      </c>
      <c r="T785" s="1">
        <v>45</v>
      </c>
      <c r="U785" s="1">
        <v>95</v>
      </c>
      <c r="V785" s="1">
        <v>2.11</v>
      </c>
      <c r="W785" s="1">
        <v>0</v>
      </c>
      <c r="X785" s="1">
        <v>0</v>
      </c>
      <c r="Y785" s="1">
        <v>44</v>
      </c>
      <c r="Z785" s="1">
        <v>121</v>
      </c>
      <c r="AA785" s="1">
        <v>2.75</v>
      </c>
      <c r="AB785" s="1">
        <v>0</v>
      </c>
      <c r="AC785" s="1">
        <v>0</v>
      </c>
      <c r="AD785" s="1">
        <v>29</v>
      </c>
      <c r="AE785" s="1">
        <v>76</v>
      </c>
      <c r="AF785" s="1">
        <v>2.62</v>
      </c>
      <c r="AG785" s="1">
        <v>0</v>
      </c>
      <c r="AH785" s="1">
        <v>0</v>
      </c>
      <c r="AI785" s="1">
        <v>22</v>
      </c>
      <c r="AJ785" s="1">
        <v>92</v>
      </c>
      <c r="AK785" s="1">
        <v>4.18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T785" s="262">
        <f t="shared" si="73"/>
        <v>226</v>
      </c>
      <c r="AU785" s="262">
        <f t="shared" si="73"/>
        <v>576</v>
      </c>
      <c r="AV785" s="263">
        <f t="shared" si="74"/>
        <v>57600</v>
      </c>
      <c r="AW785" s="263">
        <f t="shared" si="75"/>
        <v>0</v>
      </c>
      <c r="AX785" s="268" t="e">
        <f t="shared" si="76"/>
        <v>#DIV/0!</v>
      </c>
      <c r="AY785" s="264">
        <f t="shared" si="77"/>
        <v>0</v>
      </c>
    </row>
    <row r="786" spans="1:51">
      <c r="A786" s="1" t="str">
        <f t="shared" si="72"/>
        <v>09192</v>
      </c>
      <c r="B786" s="1" t="s">
        <v>3933</v>
      </c>
      <c r="C786" s="255">
        <v>0</v>
      </c>
      <c r="D786" s="255">
        <v>0</v>
      </c>
      <c r="E786" s="256">
        <v>103</v>
      </c>
      <c r="F786" s="256">
        <v>153</v>
      </c>
      <c r="G786" s="255">
        <v>1.49</v>
      </c>
      <c r="H786" s="255">
        <v>0</v>
      </c>
      <c r="I786" s="255">
        <v>0</v>
      </c>
      <c r="J786" s="1">
        <v>20</v>
      </c>
      <c r="K786" s="1">
        <v>38</v>
      </c>
      <c r="L786" s="1">
        <v>1.9</v>
      </c>
      <c r="M786" s="1">
        <v>0</v>
      </c>
      <c r="N786" s="1">
        <v>0</v>
      </c>
      <c r="O786" s="1">
        <v>13</v>
      </c>
      <c r="P786" s="1">
        <v>16</v>
      </c>
      <c r="Q786" s="1">
        <v>1.23</v>
      </c>
      <c r="R786" s="1">
        <v>0</v>
      </c>
      <c r="S786" s="1">
        <v>0</v>
      </c>
      <c r="T786" s="1">
        <v>13</v>
      </c>
      <c r="U786" s="1">
        <v>18</v>
      </c>
      <c r="V786" s="1">
        <v>1.38</v>
      </c>
      <c r="W786" s="1">
        <v>0</v>
      </c>
      <c r="X786" s="1">
        <v>0</v>
      </c>
      <c r="Y786" s="1">
        <v>20</v>
      </c>
      <c r="Z786" s="1">
        <v>29</v>
      </c>
      <c r="AA786" s="1">
        <v>1.45</v>
      </c>
      <c r="AB786" s="1">
        <v>0</v>
      </c>
      <c r="AC786" s="1">
        <v>0</v>
      </c>
      <c r="AD786" s="1">
        <v>17</v>
      </c>
      <c r="AE786" s="1">
        <v>25</v>
      </c>
      <c r="AF786" s="1">
        <v>1.47</v>
      </c>
      <c r="AG786" s="1">
        <v>0</v>
      </c>
      <c r="AH786" s="1">
        <v>0</v>
      </c>
      <c r="AI786" s="1">
        <v>15</v>
      </c>
      <c r="AJ786" s="1">
        <v>20</v>
      </c>
      <c r="AK786" s="1">
        <v>1.33</v>
      </c>
      <c r="AL786" s="1">
        <v>0</v>
      </c>
      <c r="AM786" s="1">
        <v>0</v>
      </c>
      <c r="AN786" s="1">
        <v>5</v>
      </c>
      <c r="AO786" s="1">
        <v>7</v>
      </c>
      <c r="AP786" s="1">
        <v>1.4</v>
      </c>
      <c r="AQ786" s="1">
        <v>0</v>
      </c>
      <c r="AR786" s="1">
        <v>0</v>
      </c>
      <c r="AT786" s="262">
        <f t="shared" si="73"/>
        <v>98</v>
      </c>
      <c r="AU786" s="262">
        <f t="shared" si="73"/>
        <v>146</v>
      </c>
      <c r="AV786" s="263">
        <f t="shared" si="74"/>
        <v>14600</v>
      </c>
      <c r="AW786" s="263">
        <f t="shared" si="75"/>
        <v>0</v>
      </c>
      <c r="AX786" s="268" t="e">
        <f t="shared" si="76"/>
        <v>#DIV/0!</v>
      </c>
      <c r="AY786" s="264">
        <f t="shared" si="77"/>
        <v>0</v>
      </c>
    </row>
    <row r="787" spans="1:51">
      <c r="A787" s="1" t="str">
        <f t="shared" si="72"/>
        <v>10681</v>
      </c>
      <c r="B787" s="1" t="s">
        <v>3786</v>
      </c>
      <c r="C787" s="255">
        <v>748</v>
      </c>
      <c r="D787" s="255">
        <v>748</v>
      </c>
      <c r="E787" s="256">
        <v>24320</v>
      </c>
      <c r="F787" s="256">
        <v>113130</v>
      </c>
      <c r="G787" s="255">
        <v>4.6500000000000004</v>
      </c>
      <c r="H787" s="255">
        <v>41.44</v>
      </c>
      <c r="I787" s="255">
        <v>41.44</v>
      </c>
      <c r="J787" s="1">
        <v>4994</v>
      </c>
      <c r="K787" s="1">
        <v>22807</v>
      </c>
      <c r="L787" s="1">
        <v>4.57</v>
      </c>
      <c r="M787" s="1">
        <v>98.36</v>
      </c>
      <c r="N787" s="1">
        <v>98.36</v>
      </c>
      <c r="O787" s="1">
        <v>4938</v>
      </c>
      <c r="P787" s="1">
        <v>23106</v>
      </c>
      <c r="Q787" s="1">
        <v>4.68</v>
      </c>
      <c r="R787" s="1">
        <v>102.97</v>
      </c>
      <c r="S787" s="1">
        <v>102.97</v>
      </c>
      <c r="T787" s="1">
        <v>4906</v>
      </c>
      <c r="U787" s="1">
        <v>22943</v>
      </c>
      <c r="V787" s="1">
        <v>4.68</v>
      </c>
      <c r="W787" s="1">
        <v>98.94</v>
      </c>
      <c r="X787" s="1">
        <v>98.94</v>
      </c>
      <c r="Y787" s="1">
        <v>4870</v>
      </c>
      <c r="Z787" s="1">
        <v>22610</v>
      </c>
      <c r="AA787" s="1">
        <v>4.6399999999999997</v>
      </c>
      <c r="AB787" s="1">
        <v>97.51</v>
      </c>
      <c r="AC787" s="1">
        <v>97.51</v>
      </c>
      <c r="AD787" s="1">
        <v>4612</v>
      </c>
      <c r="AE787" s="1">
        <v>21664</v>
      </c>
      <c r="AF787" s="1">
        <v>4.7</v>
      </c>
      <c r="AG787" s="1">
        <v>103.44</v>
      </c>
      <c r="AH787" s="1">
        <v>103.44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T787" s="262">
        <f t="shared" si="73"/>
        <v>24320</v>
      </c>
      <c r="AU787" s="262">
        <f t="shared" si="73"/>
        <v>113130</v>
      </c>
      <c r="AV787" s="263">
        <f t="shared" si="74"/>
        <v>11313000</v>
      </c>
      <c r="AW787" s="263">
        <f t="shared" si="75"/>
        <v>136884</v>
      </c>
      <c r="AX787" s="268">
        <f t="shared" si="76"/>
        <v>82.646620496186557</v>
      </c>
      <c r="AY787" s="264">
        <f t="shared" si="77"/>
        <v>83.536666666666662</v>
      </c>
    </row>
    <row r="788" spans="1:51">
      <c r="A788" s="1" t="str">
        <f t="shared" si="72"/>
        <v>10742</v>
      </c>
      <c r="B788" s="1" t="s">
        <v>3787</v>
      </c>
      <c r="C788" s="255">
        <v>158</v>
      </c>
      <c r="D788" s="255">
        <v>158</v>
      </c>
      <c r="E788" s="256">
        <v>6445</v>
      </c>
      <c r="F788" s="256">
        <v>23533</v>
      </c>
      <c r="G788" s="255">
        <v>3.65</v>
      </c>
      <c r="H788" s="255">
        <v>40.81</v>
      </c>
      <c r="I788" s="255">
        <v>40.81</v>
      </c>
      <c r="J788" s="1">
        <v>1145</v>
      </c>
      <c r="K788" s="1">
        <v>3835</v>
      </c>
      <c r="L788" s="1">
        <v>3.35</v>
      </c>
      <c r="M788" s="1">
        <v>78.3</v>
      </c>
      <c r="N788" s="1">
        <v>78.3</v>
      </c>
      <c r="O788" s="1">
        <v>1083</v>
      </c>
      <c r="P788" s="1">
        <v>4070</v>
      </c>
      <c r="Q788" s="1">
        <v>3.76</v>
      </c>
      <c r="R788" s="1">
        <v>85.86</v>
      </c>
      <c r="S788" s="1">
        <v>85.86</v>
      </c>
      <c r="T788" s="1">
        <v>1103</v>
      </c>
      <c r="U788" s="1">
        <v>4088</v>
      </c>
      <c r="V788" s="1">
        <v>3.71</v>
      </c>
      <c r="W788" s="1">
        <v>83.46</v>
      </c>
      <c r="X788" s="1">
        <v>83.46</v>
      </c>
      <c r="Y788" s="1">
        <v>1143</v>
      </c>
      <c r="Z788" s="1">
        <v>4337</v>
      </c>
      <c r="AA788" s="1">
        <v>3.79</v>
      </c>
      <c r="AB788" s="1">
        <v>88.55</v>
      </c>
      <c r="AC788" s="1">
        <v>88.55</v>
      </c>
      <c r="AD788" s="1">
        <v>949</v>
      </c>
      <c r="AE788" s="1">
        <v>3301</v>
      </c>
      <c r="AF788" s="1">
        <v>3.48</v>
      </c>
      <c r="AG788" s="1">
        <v>74.62</v>
      </c>
      <c r="AH788" s="1">
        <v>74.62</v>
      </c>
      <c r="AI788" s="1">
        <v>1022</v>
      </c>
      <c r="AJ788" s="1">
        <v>3902</v>
      </c>
      <c r="AK788" s="1">
        <v>3.82</v>
      </c>
      <c r="AL788" s="1">
        <v>79.67</v>
      </c>
      <c r="AM788" s="1">
        <v>79.67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T788" s="262">
        <f t="shared" si="73"/>
        <v>6445</v>
      </c>
      <c r="AU788" s="262">
        <f t="shared" si="73"/>
        <v>23533</v>
      </c>
      <c r="AV788" s="263">
        <f t="shared" si="74"/>
        <v>2353300</v>
      </c>
      <c r="AW788" s="263">
        <f t="shared" si="75"/>
        <v>28914</v>
      </c>
      <c r="AX788" s="268">
        <f t="shared" si="76"/>
        <v>81.389638237531997</v>
      </c>
      <c r="AY788" s="264">
        <f t="shared" si="77"/>
        <v>81.743333333333339</v>
      </c>
    </row>
    <row r="789" spans="1:51">
      <c r="A789" s="1" t="str">
        <f t="shared" si="72"/>
        <v>11357</v>
      </c>
      <c r="B789" s="1" t="s">
        <v>3788</v>
      </c>
      <c r="C789" s="255">
        <v>141</v>
      </c>
      <c r="D789" s="255">
        <v>141</v>
      </c>
      <c r="E789" s="256">
        <v>7032</v>
      </c>
      <c r="F789" s="256">
        <v>24306</v>
      </c>
      <c r="G789" s="255">
        <v>3.46</v>
      </c>
      <c r="H789" s="255">
        <v>47.23</v>
      </c>
      <c r="I789" s="255">
        <v>47.23</v>
      </c>
      <c r="J789" s="1">
        <v>1271</v>
      </c>
      <c r="K789" s="1">
        <v>4465</v>
      </c>
      <c r="L789" s="1">
        <v>3.51</v>
      </c>
      <c r="M789" s="1">
        <v>102.15</v>
      </c>
      <c r="N789" s="1">
        <v>102.15</v>
      </c>
      <c r="O789" s="1">
        <v>1177</v>
      </c>
      <c r="P789" s="1">
        <v>4054</v>
      </c>
      <c r="Q789" s="1">
        <v>3.44</v>
      </c>
      <c r="R789" s="1">
        <v>95.84</v>
      </c>
      <c r="S789" s="1">
        <v>95.84</v>
      </c>
      <c r="T789" s="1">
        <v>1152</v>
      </c>
      <c r="U789" s="1">
        <v>3933</v>
      </c>
      <c r="V789" s="1">
        <v>3.41</v>
      </c>
      <c r="W789" s="1">
        <v>89.98</v>
      </c>
      <c r="X789" s="1">
        <v>89.98</v>
      </c>
      <c r="Y789" s="1">
        <v>1221</v>
      </c>
      <c r="Z789" s="1">
        <v>4173</v>
      </c>
      <c r="AA789" s="1">
        <v>3.42</v>
      </c>
      <c r="AB789" s="1">
        <v>95.47</v>
      </c>
      <c r="AC789" s="1">
        <v>95.47</v>
      </c>
      <c r="AD789" s="1">
        <v>1127</v>
      </c>
      <c r="AE789" s="1">
        <v>3911</v>
      </c>
      <c r="AF789" s="1">
        <v>3.47</v>
      </c>
      <c r="AG789" s="1">
        <v>99.06</v>
      </c>
      <c r="AH789" s="1">
        <v>99.06</v>
      </c>
      <c r="AI789" s="1">
        <v>1084</v>
      </c>
      <c r="AJ789" s="1">
        <v>3770</v>
      </c>
      <c r="AK789" s="1">
        <v>3.48</v>
      </c>
      <c r="AL789" s="1">
        <v>86.25</v>
      </c>
      <c r="AM789" s="1">
        <v>86.25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T789" s="262">
        <f t="shared" si="73"/>
        <v>7032</v>
      </c>
      <c r="AU789" s="262">
        <f t="shared" si="73"/>
        <v>24306</v>
      </c>
      <c r="AV789" s="263">
        <f t="shared" si="74"/>
        <v>2430600</v>
      </c>
      <c r="AW789" s="263">
        <f t="shared" si="75"/>
        <v>25803</v>
      </c>
      <c r="AX789" s="268">
        <f t="shared" si="76"/>
        <v>94.198349029182651</v>
      </c>
      <c r="AY789" s="264">
        <f t="shared" si="77"/>
        <v>94.791666666666671</v>
      </c>
    </row>
    <row r="790" spans="1:51">
      <c r="A790" s="1" t="str">
        <f t="shared" si="72"/>
        <v>11358</v>
      </c>
      <c r="B790" s="1" t="s">
        <v>3789</v>
      </c>
      <c r="C790" s="255">
        <v>33</v>
      </c>
      <c r="D790" s="255">
        <v>33</v>
      </c>
      <c r="E790" s="256">
        <v>1546</v>
      </c>
      <c r="F790" s="256">
        <v>4128</v>
      </c>
      <c r="G790" s="255">
        <v>2.67</v>
      </c>
      <c r="H790" s="255">
        <v>34.270000000000003</v>
      </c>
      <c r="I790" s="255">
        <v>34.270000000000003</v>
      </c>
      <c r="J790" s="1">
        <v>297</v>
      </c>
      <c r="K790" s="1">
        <v>763</v>
      </c>
      <c r="L790" s="1">
        <v>2.57</v>
      </c>
      <c r="M790" s="1">
        <v>74.58</v>
      </c>
      <c r="N790" s="1">
        <v>74.58</v>
      </c>
      <c r="O790" s="1">
        <v>291</v>
      </c>
      <c r="P790" s="1">
        <v>739</v>
      </c>
      <c r="Q790" s="1">
        <v>2.54</v>
      </c>
      <c r="R790" s="1">
        <v>74.650000000000006</v>
      </c>
      <c r="S790" s="1">
        <v>74.650000000000006</v>
      </c>
      <c r="T790" s="1">
        <v>233</v>
      </c>
      <c r="U790" s="1">
        <v>658</v>
      </c>
      <c r="V790" s="1">
        <v>2.82</v>
      </c>
      <c r="W790" s="1">
        <v>64.319999999999993</v>
      </c>
      <c r="X790" s="1">
        <v>64.319999999999993</v>
      </c>
      <c r="Y790" s="1">
        <v>247</v>
      </c>
      <c r="Z790" s="1">
        <v>606</v>
      </c>
      <c r="AA790" s="1">
        <v>2.4500000000000002</v>
      </c>
      <c r="AB790" s="1">
        <v>59.24</v>
      </c>
      <c r="AC790" s="1">
        <v>59.24</v>
      </c>
      <c r="AD790" s="1">
        <v>197</v>
      </c>
      <c r="AE790" s="1">
        <v>567</v>
      </c>
      <c r="AF790" s="1">
        <v>2.88</v>
      </c>
      <c r="AG790" s="1">
        <v>61.36</v>
      </c>
      <c r="AH790" s="1">
        <v>61.36</v>
      </c>
      <c r="AI790" s="1">
        <v>196</v>
      </c>
      <c r="AJ790" s="1">
        <v>601</v>
      </c>
      <c r="AK790" s="1">
        <v>3.07</v>
      </c>
      <c r="AL790" s="1">
        <v>58.75</v>
      </c>
      <c r="AM790" s="1">
        <v>58.75</v>
      </c>
      <c r="AN790" s="1">
        <v>85</v>
      </c>
      <c r="AO790" s="1">
        <v>194</v>
      </c>
      <c r="AP790" s="1">
        <v>2.2799999999999998</v>
      </c>
      <c r="AQ790" s="1">
        <v>19.600000000000001</v>
      </c>
      <c r="AR790" s="1">
        <v>19.600000000000001</v>
      </c>
      <c r="AT790" s="262">
        <f t="shared" si="73"/>
        <v>1461</v>
      </c>
      <c r="AU790" s="262">
        <f t="shared" si="73"/>
        <v>3934</v>
      </c>
      <c r="AV790" s="263">
        <f t="shared" si="74"/>
        <v>393400</v>
      </c>
      <c r="AW790" s="263">
        <f t="shared" si="75"/>
        <v>6039</v>
      </c>
      <c r="AX790" s="268">
        <f t="shared" si="76"/>
        <v>65.14323563503892</v>
      </c>
      <c r="AY790" s="264">
        <f t="shared" si="77"/>
        <v>65.483333333333334</v>
      </c>
    </row>
    <row r="791" spans="1:51">
      <c r="A791" s="1" t="str">
        <f t="shared" si="72"/>
        <v>11359</v>
      </c>
      <c r="B791" s="1" t="s">
        <v>3790</v>
      </c>
      <c r="C791" s="255">
        <v>30</v>
      </c>
      <c r="D791" s="255">
        <v>30</v>
      </c>
      <c r="E791" s="256">
        <v>2216</v>
      </c>
      <c r="F791" s="256">
        <v>6540</v>
      </c>
      <c r="G791" s="255">
        <v>2.95</v>
      </c>
      <c r="H791" s="255">
        <v>59.73</v>
      </c>
      <c r="I791" s="255">
        <v>59.73</v>
      </c>
      <c r="J791" s="1">
        <v>399</v>
      </c>
      <c r="K791" s="1">
        <v>1174</v>
      </c>
      <c r="L791" s="1">
        <v>2.94</v>
      </c>
      <c r="M791" s="1">
        <v>126.24</v>
      </c>
      <c r="N791" s="1">
        <v>126.24</v>
      </c>
      <c r="O791" s="1">
        <v>392</v>
      </c>
      <c r="P791" s="1">
        <v>1181</v>
      </c>
      <c r="Q791" s="1">
        <v>3.01</v>
      </c>
      <c r="R791" s="1">
        <v>131.22</v>
      </c>
      <c r="S791" s="1">
        <v>131.22</v>
      </c>
      <c r="T791" s="1">
        <v>387</v>
      </c>
      <c r="U791" s="1">
        <v>1109</v>
      </c>
      <c r="V791" s="1">
        <v>2.87</v>
      </c>
      <c r="W791" s="1">
        <v>119.25</v>
      </c>
      <c r="X791" s="1">
        <v>119.25</v>
      </c>
      <c r="Y791" s="1">
        <v>424</v>
      </c>
      <c r="Z791" s="1">
        <v>1177</v>
      </c>
      <c r="AA791" s="1">
        <v>2.78</v>
      </c>
      <c r="AB791" s="1">
        <v>126.56</v>
      </c>
      <c r="AC791" s="1">
        <v>126.56</v>
      </c>
      <c r="AD791" s="1">
        <v>350</v>
      </c>
      <c r="AE791" s="1">
        <v>1015</v>
      </c>
      <c r="AF791" s="1">
        <v>2.9</v>
      </c>
      <c r="AG791" s="1">
        <v>120.83</v>
      </c>
      <c r="AH791" s="1">
        <v>120.83</v>
      </c>
      <c r="AI791" s="1">
        <v>264</v>
      </c>
      <c r="AJ791" s="1">
        <v>884</v>
      </c>
      <c r="AK791" s="1">
        <v>3.35</v>
      </c>
      <c r="AL791" s="1">
        <v>95.05</v>
      </c>
      <c r="AM791" s="1">
        <v>95.05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T791" s="262">
        <f t="shared" si="73"/>
        <v>2216</v>
      </c>
      <c r="AU791" s="262">
        <f t="shared" si="73"/>
        <v>6540</v>
      </c>
      <c r="AV791" s="263">
        <f t="shared" si="74"/>
        <v>654000</v>
      </c>
      <c r="AW791" s="263">
        <f t="shared" si="75"/>
        <v>5490</v>
      </c>
      <c r="AX791" s="268">
        <f t="shared" si="76"/>
        <v>119.1256830601093</v>
      </c>
      <c r="AY791" s="264">
        <f t="shared" si="77"/>
        <v>119.85833333333333</v>
      </c>
    </row>
    <row r="792" spans="1:51">
      <c r="A792" s="1" t="str">
        <f t="shared" si="72"/>
        <v>11360</v>
      </c>
      <c r="B792" s="1" t="s">
        <v>3791</v>
      </c>
      <c r="C792" s="255">
        <v>70</v>
      </c>
      <c r="D792" s="255">
        <v>70</v>
      </c>
      <c r="E792" s="256">
        <v>2905</v>
      </c>
      <c r="F792" s="256">
        <v>8178</v>
      </c>
      <c r="G792" s="255">
        <v>2.82</v>
      </c>
      <c r="H792" s="255">
        <v>32.01</v>
      </c>
      <c r="I792" s="255">
        <v>32.01</v>
      </c>
      <c r="J792" s="1">
        <v>504</v>
      </c>
      <c r="K792" s="1">
        <v>1506</v>
      </c>
      <c r="L792" s="1">
        <v>2.99</v>
      </c>
      <c r="M792" s="1">
        <v>69.400000000000006</v>
      </c>
      <c r="N792" s="1">
        <v>69.400000000000006</v>
      </c>
      <c r="O792" s="1">
        <v>505</v>
      </c>
      <c r="P792" s="1">
        <v>1524</v>
      </c>
      <c r="Q792" s="1">
        <v>3.02</v>
      </c>
      <c r="R792" s="1">
        <v>72.569999999999993</v>
      </c>
      <c r="S792" s="1">
        <v>72.569999999999993</v>
      </c>
      <c r="T792" s="1">
        <v>503</v>
      </c>
      <c r="U792" s="1">
        <v>1351</v>
      </c>
      <c r="V792" s="1">
        <v>2.69</v>
      </c>
      <c r="W792" s="1">
        <v>62.26</v>
      </c>
      <c r="X792" s="1">
        <v>62.26</v>
      </c>
      <c r="Y792" s="1">
        <v>475</v>
      </c>
      <c r="Z792" s="1">
        <v>1276</v>
      </c>
      <c r="AA792" s="1">
        <v>2.69</v>
      </c>
      <c r="AB792" s="1">
        <v>58.8</v>
      </c>
      <c r="AC792" s="1">
        <v>58.8</v>
      </c>
      <c r="AD792" s="1">
        <v>471</v>
      </c>
      <c r="AE792" s="1">
        <v>1294</v>
      </c>
      <c r="AF792" s="1">
        <v>2.75</v>
      </c>
      <c r="AG792" s="1">
        <v>66.02</v>
      </c>
      <c r="AH792" s="1">
        <v>66.02</v>
      </c>
      <c r="AI792" s="1">
        <v>447</v>
      </c>
      <c r="AJ792" s="1">
        <v>1227</v>
      </c>
      <c r="AK792" s="1">
        <v>2.74</v>
      </c>
      <c r="AL792" s="1">
        <v>56.54</v>
      </c>
      <c r="AM792" s="1">
        <v>56.54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T792" s="262">
        <f t="shared" si="73"/>
        <v>2905</v>
      </c>
      <c r="AU792" s="262">
        <f t="shared" si="73"/>
        <v>8178</v>
      </c>
      <c r="AV792" s="263">
        <f t="shared" si="74"/>
        <v>817800</v>
      </c>
      <c r="AW792" s="263">
        <f t="shared" si="75"/>
        <v>12810</v>
      </c>
      <c r="AX792" s="268">
        <f t="shared" si="76"/>
        <v>63.840749414519905</v>
      </c>
      <c r="AY792" s="264">
        <f t="shared" si="77"/>
        <v>64.265000000000001</v>
      </c>
    </row>
    <row r="793" spans="1:51">
      <c r="A793" s="1" t="str">
        <f t="shared" si="72"/>
        <v>11361</v>
      </c>
      <c r="B793" s="1" t="s">
        <v>3792</v>
      </c>
      <c r="C793" s="255">
        <v>58</v>
      </c>
      <c r="D793" s="255">
        <v>58</v>
      </c>
      <c r="E793" s="256">
        <v>2068</v>
      </c>
      <c r="F793" s="256">
        <v>10906</v>
      </c>
      <c r="G793" s="255">
        <v>5.27</v>
      </c>
      <c r="H793" s="255">
        <v>51.52</v>
      </c>
      <c r="I793" s="255">
        <v>51.52</v>
      </c>
      <c r="J793" s="1">
        <v>386</v>
      </c>
      <c r="K793" s="1">
        <v>1423</v>
      </c>
      <c r="L793" s="1">
        <v>3.69</v>
      </c>
      <c r="M793" s="1">
        <v>79.14</v>
      </c>
      <c r="N793" s="1">
        <v>79.14</v>
      </c>
      <c r="O793" s="1">
        <v>382</v>
      </c>
      <c r="P793" s="1">
        <v>2146</v>
      </c>
      <c r="Q793" s="1">
        <v>5.62</v>
      </c>
      <c r="R793" s="1">
        <v>123.33</v>
      </c>
      <c r="S793" s="1">
        <v>123.33</v>
      </c>
      <c r="T793" s="1">
        <v>394</v>
      </c>
      <c r="U793" s="1">
        <v>2633</v>
      </c>
      <c r="V793" s="1">
        <v>6.68</v>
      </c>
      <c r="W793" s="1">
        <v>146.44</v>
      </c>
      <c r="X793" s="1">
        <v>146.44</v>
      </c>
      <c r="Y793" s="1">
        <v>382</v>
      </c>
      <c r="Z793" s="1">
        <v>2168</v>
      </c>
      <c r="AA793" s="1">
        <v>5.68</v>
      </c>
      <c r="AB793" s="1">
        <v>120.58</v>
      </c>
      <c r="AC793" s="1">
        <v>120.58</v>
      </c>
      <c r="AD793" s="1">
        <v>295</v>
      </c>
      <c r="AE793" s="1">
        <v>1743</v>
      </c>
      <c r="AF793" s="1">
        <v>5.91</v>
      </c>
      <c r="AG793" s="1">
        <v>107.33</v>
      </c>
      <c r="AH793" s="1">
        <v>107.33</v>
      </c>
      <c r="AI793" s="1">
        <v>229</v>
      </c>
      <c r="AJ793" s="1">
        <v>793</v>
      </c>
      <c r="AK793" s="1">
        <v>3.46</v>
      </c>
      <c r="AL793" s="1">
        <v>44.1</v>
      </c>
      <c r="AM793" s="1">
        <v>44.1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T793" s="262">
        <f t="shared" si="73"/>
        <v>2068</v>
      </c>
      <c r="AU793" s="262">
        <f t="shared" si="73"/>
        <v>10906</v>
      </c>
      <c r="AV793" s="263">
        <f t="shared" si="74"/>
        <v>1090600</v>
      </c>
      <c r="AW793" s="263">
        <f t="shared" si="75"/>
        <v>10614</v>
      </c>
      <c r="AX793" s="268">
        <f t="shared" si="76"/>
        <v>102.75108347465611</v>
      </c>
      <c r="AY793" s="264">
        <f t="shared" si="77"/>
        <v>103.48666666666666</v>
      </c>
    </row>
    <row r="794" spans="1:51">
      <c r="A794" s="1" t="str">
        <f t="shared" si="72"/>
        <v>11362</v>
      </c>
      <c r="B794" s="1" t="s">
        <v>3793</v>
      </c>
      <c r="C794" s="255">
        <v>32</v>
      </c>
      <c r="D794" s="255">
        <v>32</v>
      </c>
      <c r="E794" s="256">
        <v>2263</v>
      </c>
      <c r="F794" s="256">
        <v>5240</v>
      </c>
      <c r="G794" s="255">
        <v>2.3199999999999998</v>
      </c>
      <c r="H794" s="255">
        <v>44.86</v>
      </c>
      <c r="I794" s="255">
        <v>44.86</v>
      </c>
      <c r="J794" s="1">
        <v>351</v>
      </c>
      <c r="K794" s="1">
        <v>880</v>
      </c>
      <c r="L794" s="1">
        <v>2.5099999999999998</v>
      </c>
      <c r="M794" s="1">
        <v>88.71</v>
      </c>
      <c r="N794" s="1">
        <v>88.71</v>
      </c>
      <c r="O794" s="1">
        <v>347</v>
      </c>
      <c r="P794" s="1">
        <v>751</v>
      </c>
      <c r="Q794" s="1">
        <v>2.16</v>
      </c>
      <c r="R794" s="1">
        <v>78.23</v>
      </c>
      <c r="S794" s="1">
        <v>78.23</v>
      </c>
      <c r="T794" s="1">
        <v>385</v>
      </c>
      <c r="U794" s="1">
        <v>896</v>
      </c>
      <c r="V794" s="1">
        <v>2.33</v>
      </c>
      <c r="W794" s="1">
        <v>90.32</v>
      </c>
      <c r="X794" s="1">
        <v>90.32</v>
      </c>
      <c r="Y794" s="1">
        <v>375</v>
      </c>
      <c r="Z794" s="1">
        <v>853</v>
      </c>
      <c r="AA794" s="1">
        <v>2.27</v>
      </c>
      <c r="AB794" s="1">
        <v>85.99</v>
      </c>
      <c r="AC794" s="1">
        <v>85.99</v>
      </c>
      <c r="AD794" s="1">
        <v>347</v>
      </c>
      <c r="AE794" s="1">
        <v>756</v>
      </c>
      <c r="AF794" s="1">
        <v>2.1800000000000002</v>
      </c>
      <c r="AG794" s="1">
        <v>84.38</v>
      </c>
      <c r="AH794" s="1">
        <v>84.38</v>
      </c>
      <c r="AI794" s="1">
        <v>344</v>
      </c>
      <c r="AJ794" s="1">
        <v>840</v>
      </c>
      <c r="AK794" s="1">
        <v>2.44</v>
      </c>
      <c r="AL794" s="1">
        <v>84.68</v>
      </c>
      <c r="AM794" s="1">
        <v>84.68</v>
      </c>
      <c r="AN794" s="1">
        <v>114</v>
      </c>
      <c r="AO794" s="1">
        <v>264</v>
      </c>
      <c r="AP794" s="1">
        <v>2.3199999999999998</v>
      </c>
      <c r="AQ794" s="1">
        <v>27.5</v>
      </c>
      <c r="AR794" s="1">
        <v>27.5</v>
      </c>
      <c r="AT794" s="262">
        <f t="shared" si="73"/>
        <v>2149</v>
      </c>
      <c r="AU794" s="262">
        <f t="shared" si="73"/>
        <v>4976</v>
      </c>
      <c r="AV794" s="263">
        <f t="shared" si="74"/>
        <v>497600</v>
      </c>
      <c r="AW794" s="263">
        <f t="shared" si="75"/>
        <v>5856</v>
      </c>
      <c r="AX794" s="268">
        <f t="shared" si="76"/>
        <v>84.972677595628411</v>
      </c>
      <c r="AY794" s="264">
        <f t="shared" si="77"/>
        <v>85.384999999999991</v>
      </c>
    </row>
    <row r="795" spans="1:51">
      <c r="A795" s="1" t="str">
        <f t="shared" si="72"/>
        <v>11363</v>
      </c>
      <c r="B795" s="1" t="s">
        <v>3794</v>
      </c>
      <c r="C795" s="255">
        <v>42</v>
      </c>
      <c r="D795" s="255">
        <v>42</v>
      </c>
      <c r="E795" s="256">
        <v>1265</v>
      </c>
      <c r="F795" s="256">
        <v>3917</v>
      </c>
      <c r="G795" s="255">
        <v>3.1</v>
      </c>
      <c r="H795" s="255">
        <v>25.55</v>
      </c>
      <c r="I795" s="255">
        <v>25.55</v>
      </c>
      <c r="J795" s="1">
        <v>216</v>
      </c>
      <c r="K795" s="1">
        <v>701</v>
      </c>
      <c r="L795" s="1">
        <v>3.25</v>
      </c>
      <c r="M795" s="1">
        <v>53.84</v>
      </c>
      <c r="N795" s="1">
        <v>53.84</v>
      </c>
      <c r="O795" s="1">
        <v>207</v>
      </c>
      <c r="P795" s="1">
        <v>646</v>
      </c>
      <c r="Q795" s="1">
        <v>3.12</v>
      </c>
      <c r="R795" s="1">
        <v>51.27</v>
      </c>
      <c r="S795" s="1">
        <v>51.27</v>
      </c>
      <c r="T795" s="1">
        <v>230</v>
      </c>
      <c r="U795" s="1">
        <v>684</v>
      </c>
      <c r="V795" s="1">
        <v>2.97</v>
      </c>
      <c r="W795" s="1">
        <v>52.53</v>
      </c>
      <c r="X795" s="1">
        <v>52.53</v>
      </c>
      <c r="Y795" s="1">
        <v>240</v>
      </c>
      <c r="Z795" s="1">
        <v>713</v>
      </c>
      <c r="AA795" s="1">
        <v>2.97</v>
      </c>
      <c r="AB795" s="1">
        <v>54.76</v>
      </c>
      <c r="AC795" s="1">
        <v>54.76</v>
      </c>
      <c r="AD795" s="1">
        <v>178</v>
      </c>
      <c r="AE795" s="1">
        <v>542</v>
      </c>
      <c r="AF795" s="1">
        <v>3.04</v>
      </c>
      <c r="AG795" s="1">
        <v>46.09</v>
      </c>
      <c r="AH795" s="1">
        <v>46.09</v>
      </c>
      <c r="AI795" s="1">
        <v>158</v>
      </c>
      <c r="AJ795" s="1">
        <v>519</v>
      </c>
      <c r="AK795" s="1">
        <v>3.28</v>
      </c>
      <c r="AL795" s="1">
        <v>39.86</v>
      </c>
      <c r="AM795" s="1">
        <v>39.86</v>
      </c>
      <c r="AN795" s="1">
        <v>36</v>
      </c>
      <c r="AO795" s="1">
        <v>112</v>
      </c>
      <c r="AP795" s="1">
        <v>3.11</v>
      </c>
      <c r="AQ795" s="1">
        <v>8.89</v>
      </c>
      <c r="AR795" s="1">
        <v>8.89</v>
      </c>
      <c r="AT795" s="262">
        <f t="shared" si="73"/>
        <v>1229</v>
      </c>
      <c r="AU795" s="262">
        <f t="shared" si="73"/>
        <v>3805</v>
      </c>
      <c r="AV795" s="263">
        <f t="shared" si="74"/>
        <v>380500</v>
      </c>
      <c r="AW795" s="263">
        <f t="shared" si="75"/>
        <v>7686</v>
      </c>
      <c r="AX795" s="268">
        <f t="shared" si="76"/>
        <v>49.505594587561802</v>
      </c>
      <c r="AY795" s="264">
        <f t="shared" si="77"/>
        <v>49.725000000000001</v>
      </c>
    </row>
    <row r="796" spans="1:51">
      <c r="A796" s="1" t="str">
        <f t="shared" si="72"/>
        <v>11364</v>
      </c>
      <c r="B796" s="1" t="s">
        <v>3795</v>
      </c>
      <c r="C796" s="255">
        <v>43</v>
      </c>
      <c r="D796" s="255">
        <v>43</v>
      </c>
      <c r="E796" s="256">
        <v>1613</v>
      </c>
      <c r="F796" s="256">
        <v>5372</v>
      </c>
      <c r="G796" s="255">
        <v>3.33</v>
      </c>
      <c r="H796" s="255">
        <v>34.229999999999997</v>
      </c>
      <c r="I796" s="255">
        <v>34.229999999999997</v>
      </c>
      <c r="J796" s="1">
        <v>295</v>
      </c>
      <c r="K796" s="1">
        <v>1117</v>
      </c>
      <c r="L796" s="1">
        <v>3.79</v>
      </c>
      <c r="M796" s="1">
        <v>83.8</v>
      </c>
      <c r="N796" s="1">
        <v>83.8</v>
      </c>
      <c r="O796" s="1">
        <v>264</v>
      </c>
      <c r="P796" s="1">
        <v>810</v>
      </c>
      <c r="Q796" s="1">
        <v>3.07</v>
      </c>
      <c r="R796" s="1">
        <v>62.79</v>
      </c>
      <c r="S796" s="1">
        <v>62.79</v>
      </c>
      <c r="T796" s="1">
        <v>255</v>
      </c>
      <c r="U796" s="1">
        <v>812</v>
      </c>
      <c r="V796" s="1">
        <v>3.18</v>
      </c>
      <c r="W796" s="1">
        <v>60.92</v>
      </c>
      <c r="X796" s="1">
        <v>60.92</v>
      </c>
      <c r="Y796" s="1">
        <v>252</v>
      </c>
      <c r="Z796" s="1">
        <v>783</v>
      </c>
      <c r="AA796" s="1">
        <v>3.11</v>
      </c>
      <c r="AB796" s="1">
        <v>58.74</v>
      </c>
      <c r="AC796" s="1">
        <v>58.74</v>
      </c>
      <c r="AD796" s="1">
        <v>240</v>
      </c>
      <c r="AE796" s="1">
        <v>806</v>
      </c>
      <c r="AF796" s="1">
        <v>3.36</v>
      </c>
      <c r="AG796" s="1">
        <v>66.94</v>
      </c>
      <c r="AH796" s="1">
        <v>66.94</v>
      </c>
      <c r="AI796" s="1">
        <v>209</v>
      </c>
      <c r="AJ796" s="1">
        <v>732</v>
      </c>
      <c r="AK796" s="1">
        <v>3.5</v>
      </c>
      <c r="AL796" s="1">
        <v>54.91</v>
      </c>
      <c r="AM796" s="1">
        <v>54.91</v>
      </c>
      <c r="AN796" s="1">
        <v>98</v>
      </c>
      <c r="AO796" s="1">
        <v>312</v>
      </c>
      <c r="AP796" s="1">
        <v>3.18</v>
      </c>
      <c r="AQ796" s="1">
        <v>24.19</v>
      </c>
      <c r="AR796" s="1">
        <v>24.19</v>
      </c>
      <c r="AT796" s="262">
        <f t="shared" si="73"/>
        <v>1515</v>
      </c>
      <c r="AU796" s="262">
        <f t="shared" si="73"/>
        <v>5060</v>
      </c>
      <c r="AV796" s="263">
        <f t="shared" si="74"/>
        <v>506000</v>
      </c>
      <c r="AW796" s="263">
        <f t="shared" si="75"/>
        <v>7869</v>
      </c>
      <c r="AX796" s="268">
        <f t="shared" si="76"/>
        <v>64.302960986148179</v>
      </c>
      <c r="AY796" s="264">
        <f t="shared" si="77"/>
        <v>64.683333333333337</v>
      </c>
    </row>
    <row r="797" spans="1:51">
      <c r="A797" s="1" t="str">
        <f t="shared" si="72"/>
        <v>11365</v>
      </c>
      <c r="B797" s="1" t="s">
        <v>3796</v>
      </c>
      <c r="C797" s="255">
        <v>28</v>
      </c>
      <c r="D797" s="255">
        <v>28</v>
      </c>
      <c r="E797" s="256">
        <v>1394</v>
      </c>
      <c r="F797" s="256">
        <v>4576</v>
      </c>
      <c r="G797" s="255">
        <v>3.28</v>
      </c>
      <c r="H797" s="255">
        <v>44.77</v>
      </c>
      <c r="I797" s="255">
        <v>44.77</v>
      </c>
      <c r="J797" s="1">
        <v>264</v>
      </c>
      <c r="K797" s="1">
        <v>881</v>
      </c>
      <c r="L797" s="1">
        <v>3.34</v>
      </c>
      <c r="M797" s="1">
        <v>101.5</v>
      </c>
      <c r="N797" s="1">
        <v>101.5</v>
      </c>
      <c r="O797" s="1">
        <v>254</v>
      </c>
      <c r="P797" s="1">
        <v>574</v>
      </c>
      <c r="Q797" s="1">
        <v>2.2599999999999998</v>
      </c>
      <c r="R797" s="1">
        <v>68.33</v>
      </c>
      <c r="S797" s="1">
        <v>68.33</v>
      </c>
      <c r="T797" s="1">
        <v>225</v>
      </c>
      <c r="U797" s="1">
        <v>755</v>
      </c>
      <c r="V797" s="1">
        <v>3.36</v>
      </c>
      <c r="W797" s="1">
        <v>86.98</v>
      </c>
      <c r="X797" s="1">
        <v>86.98</v>
      </c>
      <c r="Y797" s="1">
        <v>224</v>
      </c>
      <c r="Z797" s="1">
        <v>799</v>
      </c>
      <c r="AA797" s="1">
        <v>3.57</v>
      </c>
      <c r="AB797" s="1">
        <v>92.05</v>
      </c>
      <c r="AC797" s="1">
        <v>92.05</v>
      </c>
      <c r="AD797" s="1">
        <v>229</v>
      </c>
      <c r="AE797" s="1">
        <v>977</v>
      </c>
      <c r="AF797" s="1">
        <v>4.2699999999999996</v>
      </c>
      <c r="AG797" s="1">
        <v>124.62</v>
      </c>
      <c r="AH797" s="1">
        <v>124.62</v>
      </c>
      <c r="AI797" s="1">
        <v>198</v>
      </c>
      <c r="AJ797" s="1">
        <v>590</v>
      </c>
      <c r="AK797" s="1">
        <v>2.98</v>
      </c>
      <c r="AL797" s="1">
        <v>67.97</v>
      </c>
      <c r="AM797" s="1">
        <v>67.97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T797" s="262">
        <f t="shared" si="73"/>
        <v>1394</v>
      </c>
      <c r="AU797" s="262">
        <f t="shared" si="73"/>
        <v>4576</v>
      </c>
      <c r="AV797" s="263">
        <f t="shared" si="74"/>
        <v>457600</v>
      </c>
      <c r="AW797" s="263">
        <f t="shared" si="75"/>
        <v>5124</v>
      </c>
      <c r="AX797" s="268">
        <f t="shared" si="76"/>
        <v>89.305230288836853</v>
      </c>
      <c r="AY797" s="264">
        <f t="shared" si="77"/>
        <v>90.241666666666674</v>
      </c>
    </row>
    <row r="798" spans="1:51">
      <c r="A798" s="1" t="str">
        <f t="shared" si="72"/>
        <v>11366</v>
      </c>
      <c r="B798" s="1" t="s">
        <v>3797</v>
      </c>
      <c r="C798" s="255">
        <v>65</v>
      </c>
      <c r="D798" s="255">
        <v>65</v>
      </c>
      <c r="E798" s="256">
        <v>3299</v>
      </c>
      <c r="F798" s="256">
        <v>10127</v>
      </c>
      <c r="G798" s="255">
        <v>3.07</v>
      </c>
      <c r="H798" s="255">
        <v>42.68</v>
      </c>
      <c r="I798" s="255">
        <v>42.68</v>
      </c>
      <c r="J798" s="1">
        <v>586</v>
      </c>
      <c r="K798" s="1">
        <v>1861</v>
      </c>
      <c r="L798" s="1">
        <v>3.18</v>
      </c>
      <c r="M798" s="1">
        <v>92.36</v>
      </c>
      <c r="N798" s="1">
        <v>92.36</v>
      </c>
      <c r="O798" s="1">
        <v>573</v>
      </c>
      <c r="P798" s="1">
        <v>1704</v>
      </c>
      <c r="Q798" s="1">
        <v>2.97</v>
      </c>
      <c r="R798" s="1">
        <v>87.38</v>
      </c>
      <c r="S798" s="1">
        <v>87.38</v>
      </c>
      <c r="T798" s="1">
        <v>577</v>
      </c>
      <c r="U798" s="1">
        <v>1994</v>
      </c>
      <c r="V798" s="1">
        <v>3.46</v>
      </c>
      <c r="W798" s="1">
        <v>98.96</v>
      </c>
      <c r="X798" s="1">
        <v>98.96</v>
      </c>
      <c r="Y798" s="1">
        <v>616</v>
      </c>
      <c r="Z798" s="1">
        <v>1807</v>
      </c>
      <c r="AA798" s="1">
        <v>2.93</v>
      </c>
      <c r="AB798" s="1">
        <v>89.68</v>
      </c>
      <c r="AC798" s="1">
        <v>89.68</v>
      </c>
      <c r="AD798" s="1">
        <v>507</v>
      </c>
      <c r="AE798" s="1">
        <v>1406</v>
      </c>
      <c r="AF798" s="1">
        <v>2.77</v>
      </c>
      <c r="AG798" s="1">
        <v>77.25</v>
      </c>
      <c r="AH798" s="1">
        <v>77.25</v>
      </c>
      <c r="AI798" s="1">
        <v>440</v>
      </c>
      <c r="AJ798" s="1">
        <v>1355</v>
      </c>
      <c r="AK798" s="1">
        <v>3.08</v>
      </c>
      <c r="AL798" s="1">
        <v>67.25</v>
      </c>
      <c r="AM798" s="1">
        <v>67.25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T798" s="262">
        <f t="shared" si="73"/>
        <v>3299</v>
      </c>
      <c r="AU798" s="262">
        <f t="shared" si="73"/>
        <v>10127</v>
      </c>
      <c r="AV798" s="263">
        <f t="shared" si="74"/>
        <v>1012700</v>
      </c>
      <c r="AW798" s="263">
        <f t="shared" si="75"/>
        <v>11895</v>
      </c>
      <c r="AX798" s="268">
        <f t="shared" si="76"/>
        <v>85.136612021857928</v>
      </c>
      <c r="AY798" s="264">
        <f t="shared" si="77"/>
        <v>85.48</v>
      </c>
    </row>
    <row r="799" spans="1:51">
      <c r="A799" s="1" t="str">
        <f t="shared" si="72"/>
        <v>11367</v>
      </c>
      <c r="B799" s="1" t="s">
        <v>3798</v>
      </c>
      <c r="C799" s="255">
        <v>35</v>
      </c>
      <c r="D799" s="255">
        <v>35</v>
      </c>
      <c r="E799" s="256">
        <v>1459</v>
      </c>
      <c r="F799" s="256">
        <v>4706</v>
      </c>
      <c r="G799" s="255">
        <v>3.23</v>
      </c>
      <c r="H799" s="255">
        <v>36.840000000000003</v>
      </c>
      <c r="I799" s="255">
        <v>36.840000000000003</v>
      </c>
      <c r="J799" s="1">
        <v>250</v>
      </c>
      <c r="K799" s="1">
        <v>858</v>
      </c>
      <c r="L799" s="1">
        <v>3.43</v>
      </c>
      <c r="M799" s="1">
        <v>79.08</v>
      </c>
      <c r="N799" s="1">
        <v>79.08</v>
      </c>
      <c r="O799" s="1">
        <v>263</v>
      </c>
      <c r="P799" s="1">
        <v>754</v>
      </c>
      <c r="Q799" s="1">
        <v>2.87</v>
      </c>
      <c r="R799" s="1">
        <v>71.81</v>
      </c>
      <c r="S799" s="1">
        <v>71.81</v>
      </c>
      <c r="T799" s="1">
        <v>253</v>
      </c>
      <c r="U799" s="1">
        <v>727</v>
      </c>
      <c r="V799" s="1">
        <v>2.87</v>
      </c>
      <c r="W799" s="1">
        <v>67</v>
      </c>
      <c r="X799" s="1">
        <v>67</v>
      </c>
      <c r="Y799" s="1">
        <v>265</v>
      </c>
      <c r="Z799" s="1">
        <v>893</v>
      </c>
      <c r="AA799" s="1">
        <v>3.37</v>
      </c>
      <c r="AB799" s="1">
        <v>82.3</v>
      </c>
      <c r="AC799" s="1">
        <v>82.3</v>
      </c>
      <c r="AD799" s="1">
        <v>204</v>
      </c>
      <c r="AE799" s="1">
        <v>595</v>
      </c>
      <c r="AF799" s="1">
        <v>2.92</v>
      </c>
      <c r="AG799" s="1">
        <v>60.71</v>
      </c>
      <c r="AH799" s="1">
        <v>60.71</v>
      </c>
      <c r="AI799" s="1">
        <v>224</v>
      </c>
      <c r="AJ799" s="1">
        <v>879</v>
      </c>
      <c r="AK799" s="1">
        <v>3.92</v>
      </c>
      <c r="AL799" s="1">
        <v>81.010000000000005</v>
      </c>
      <c r="AM799" s="1">
        <v>81.010000000000005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T799" s="262">
        <f t="shared" si="73"/>
        <v>1459</v>
      </c>
      <c r="AU799" s="262">
        <f t="shared" si="73"/>
        <v>4706</v>
      </c>
      <c r="AV799" s="263">
        <f t="shared" si="74"/>
        <v>470600</v>
      </c>
      <c r="AW799" s="263">
        <f t="shared" si="75"/>
        <v>6405</v>
      </c>
      <c r="AX799" s="268">
        <f t="shared" si="76"/>
        <v>73.473848555815763</v>
      </c>
      <c r="AY799" s="264">
        <f t="shared" si="77"/>
        <v>73.651666666666657</v>
      </c>
    </row>
    <row r="800" spans="1:51">
      <c r="A800" s="1" t="str">
        <f t="shared" si="72"/>
        <v>11368</v>
      </c>
      <c r="B800" s="1" t="s">
        <v>3799</v>
      </c>
      <c r="C800" s="255">
        <v>37</v>
      </c>
      <c r="D800" s="255">
        <v>37</v>
      </c>
      <c r="E800" s="256">
        <v>2114</v>
      </c>
      <c r="F800" s="256">
        <v>10720</v>
      </c>
      <c r="G800" s="255">
        <v>5.07</v>
      </c>
      <c r="H800" s="255">
        <v>79.38</v>
      </c>
      <c r="I800" s="255">
        <v>79.38</v>
      </c>
      <c r="J800" s="1">
        <v>393</v>
      </c>
      <c r="K800" s="1">
        <v>1059</v>
      </c>
      <c r="L800" s="1">
        <v>2.69</v>
      </c>
      <c r="M800" s="1">
        <v>92.33</v>
      </c>
      <c r="N800" s="1">
        <v>92.33</v>
      </c>
      <c r="O800" s="1">
        <v>377</v>
      </c>
      <c r="P800" s="1">
        <v>1188</v>
      </c>
      <c r="Q800" s="1">
        <v>3.15</v>
      </c>
      <c r="R800" s="1">
        <v>107.03</v>
      </c>
      <c r="S800" s="1">
        <v>107.03</v>
      </c>
      <c r="T800" s="1">
        <v>320</v>
      </c>
      <c r="U800" s="1">
        <v>948</v>
      </c>
      <c r="V800" s="1">
        <v>2.96</v>
      </c>
      <c r="W800" s="1">
        <v>82.65</v>
      </c>
      <c r="X800" s="1">
        <v>82.65</v>
      </c>
      <c r="Y800" s="1">
        <v>353</v>
      </c>
      <c r="Z800" s="1">
        <v>1132</v>
      </c>
      <c r="AA800" s="1">
        <v>3.21</v>
      </c>
      <c r="AB800" s="1">
        <v>98.69</v>
      </c>
      <c r="AC800" s="1">
        <v>98.69</v>
      </c>
      <c r="AD800" s="1">
        <v>322</v>
      </c>
      <c r="AE800" s="1">
        <v>5410</v>
      </c>
      <c r="AF800" s="1">
        <v>16.8</v>
      </c>
      <c r="AG800" s="1">
        <v>522.20000000000005</v>
      </c>
      <c r="AH800" s="1">
        <v>522.20000000000005</v>
      </c>
      <c r="AI800" s="1">
        <v>349</v>
      </c>
      <c r="AJ800" s="1">
        <v>983</v>
      </c>
      <c r="AK800" s="1">
        <v>2.82</v>
      </c>
      <c r="AL800" s="1">
        <v>85.7</v>
      </c>
      <c r="AM800" s="1">
        <v>85.7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T800" s="262">
        <f t="shared" si="73"/>
        <v>2114</v>
      </c>
      <c r="AU800" s="262">
        <f t="shared" si="73"/>
        <v>10720</v>
      </c>
      <c r="AV800" s="263">
        <f t="shared" si="74"/>
        <v>1072000</v>
      </c>
      <c r="AW800" s="263">
        <f t="shared" si="75"/>
        <v>6771</v>
      </c>
      <c r="AX800" s="268">
        <f t="shared" si="76"/>
        <v>158.32225668291241</v>
      </c>
      <c r="AY800" s="264">
        <f t="shared" si="77"/>
        <v>164.76666666666668</v>
      </c>
    </row>
    <row r="801" spans="1:51">
      <c r="A801" s="1" t="str">
        <f t="shared" si="72"/>
        <v>11369</v>
      </c>
      <c r="B801" s="1" t="s">
        <v>3800</v>
      </c>
      <c r="C801" s="255">
        <v>74</v>
      </c>
      <c r="D801" s="255">
        <v>74</v>
      </c>
      <c r="E801" s="256">
        <v>3277</v>
      </c>
      <c r="F801" s="256">
        <v>9778</v>
      </c>
      <c r="G801" s="255">
        <v>2.98</v>
      </c>
      <c r="H801" s="255">
        <v>36.200000000000003</v>
      </c>
      <c r="I801" s="255">
        <v>36.200000000000003</v>
      </c>
      <c r="J801" s="1">
        <v>584</v>
      </c>
      <c r="K801" s="1">
        <v>1549</v>
      </c>
      <c r="L801" s="1">
        <v>2.65</v>
      </c>
      <c r="M801" s="1">
        <v>67.52</v>
      </c>
      <c r="N801" s="1">
        <v>67.52</v>
      </c>
      <c r="O801" s="1">
        <v>596</v>
      </c>
      <c r="P801" s="1">
        <v>1757</v>
      </c>
      <c r="Q801" s="1">
        <v>2.95</v>
      </c>
      <c r="R801" s="1">
        <v>79.14</v>
      </c>
      <c r="S801" s="1">
        <v>79.14</v>
      </c>
      <c r="T801" s="1">
        <v>550</v>
      </c>
      <c r="U801" s="1">
        <v>1797</v>
      </c>
      <c r="V801" s="1">
        <v>3.27</v>
      </c>
      <c r="W801" s="1">
        <v>78.33</v>
      </c>
      <c r="X801" s="1">
        <v>78.33</v>
      </c>
      <c r="Y801" s="1">
        <v>540</v>
      </c>
      <c r="Z801" s="1">
        <v>1718</v>
      </c>
      <c r="AA801" s="1">
        <v>3.18</v>
      </c>
      <c r="AB801" s="1">
        <v>74.89</v>
      </c>
      <c r="AC801" s="1">
        <v>74.89</v>
      </c>
      <c r="AD801" s="1">
        <v>428</v>
      </c>
      <c r="AE801" s="1">
        <v>1205</v>
      </c>
      <c r="AF801" s="1">
        <v>2.82</v>
      </c>
      <c r="AG801" s="1">
        <v>58.16</v>
      </c>
      <c r="AH801" s="1">
        <v>58.16</v>
      </c>
      <c r="AI801" s="1">
        <v>455</v>
      </c>
      <c r="AJ801" s="1">
        <v>1360</v>
      </c>
      <c r="AK801" s="1">
        <v>2.99</v>
      </c>
      <c r="AL801" s="1">
        <v>59.29</v>
      </c>
      <c r="AM801" s="1">
        <v>59.29</v>
      </c>
      <c r="AN801" s="1">
        <v>124</v>
      </c>
      <c r="AO801" s="1">
        <v>392</v>
      </c>
      <c r="AP801" s="1">
        <v>3.16</v>
      </c>
      <c r="AQ801" s="1">
        <v>17.66</v>
      </c>
      <c r="AR801" s="1">
        <v>17.66</v>
      </c>
      <c r="AT801" s="262">
        <f t="shared" si="73"/>
        <v>3153</v>
      </c>
      <c r="AU801" s="262">
        <f t="shared" si="73"/>
        <v>9386</v>
      </c>
      <c r="AV801" s="263">
        <f t="shared" si="74"/>
        <v>938600</v>
      </c>
      <c r="AW801" s="263">
        <f t="shared" si="75"/>
        <v>13542</v>
      </c>
      <c r="AX801" s="268">
        <f t="shared" si="76"/>
        <v>69.310293900457836</v>
      </c>
      <c r="AY801" s="264">
        <f t="shared" si="77"/>
        <v>69.554999999999993</v>
      </c>
    </row>
    <row r="802" spans="1:51">
      <c r="A802" s="1" t="str">
        <f t="shared" si="72"/>
        <v>11370</v>
      </c>
      <c r="B802" s="1" t="s">
        <v>3801</v>
      </c>
      <c r="C802" s="255">
        <v>83</v>
      </c>
      <c r="D802" s="255">
        <v>83</v>
      </c>
      <c r="E802" s="256">
        <v>3173</v>
      </c>
      <c r="F802" s="256">
        <v>12138</v>
      </c>
      <c r="G802" s="255">
        <v>3.83</v>
      </c>
      <c r="H802" s="255">
        <v>40.07</v>
      </c>
      <c r="I802" s="255">
        <v>40.07</v>
      </c>
      <c r="J802" s="1">
        <v>505</v>
      </c>
      <c r="K802" s="1">
        <v>1759</v>
      </c>
      <c r="L802" s="1">
        <v>3.48</v>
      </c>
      <c r="M802" s="1">
        <v>68.36</v>
      </c>
      <c r="N802" s="1">
        <v>68.36</v>
      </c>
      <c r="O802" s="1">
        <v>582</v>
      </c>
      <c r="P802" s="1">
        <v>2197</v>
      </c>
      <c r="Q802" s="1">
        <v>3.77</v>
      </c>
      <c r="R802" s="1">
        <v>88.23</v>
      </c>
      <c r="S802" s="1">
        <v>88.23</v>
      </c>
      <c r="T802" s="1">
        <v>453</v>
      </c>
      <c r="U802" s="1">
        <v>1911</v>
      </c>
      <c r="V802" s="1">
        <v>4.22</v>
      </c>
      <c r="W802" s="1">
        <v>74.27</v>
      </c>
      <c r="X802" s="1">
        <v>74.27</v>
      </c>
      <c r="Y802" s="1">
        <v>589</v>
      </c>
      <c r="Z802" s="1">
        <v>2219</v>
      </c>
      <c r="AA802" s="1">
        <v>3.77</v>
      </c>
      <c r="AB802" s="1">
        <v>86.24</v>
      </c>
      <c r="AC802" s="1">
        <v>86.24</v>
      </c>
      <c r="AD802" s="1">
        <v>505</v>
      </c>
      <c r="AE802" s="1">
        <v>2128</v>
      </c>
      <c r="AF802" s="1">
        <v>4.21</v>
      </c>
      <c r="AG802" s="1">
        <v>91.57</v>
      </c>
      <c r="AH802" s="1">
        <v>91.57</v>
      </c>
      <c r="AI802" s="1">
        <v>405</v>
      </c>
      <c r="AJ802" s="1">
        <v>1531</v>
      </c>
      <c r="AK802" s="1">
        <v>3.78</v>
      </c>
      <c r="AL802" s="1">
        <v>59.5</v>
      </c>
      <c r="AM802" s="1">
        <v>59.5</v>
      </c>
      <c r="AN802" s="1">
        <v>134</v>
      </c>
      <c r="AO802" s="1">
        <v>393</v>
      </c>
      <c r="AP802" s="1">
        <v>2.93</v>
      </c>
      <c r="AQ802" s="1">
        <v>15.78</v>
      </c>
      <c r="AR802" s="1">
        <v>15.78</v>
      </c>
      <c r="AT802" s="262">
        <f t="shared" si="73"/>
        <v>3039</v>
      </c>
      <c r="AU802" s="262">
        <f t="shared" si="73"/>
        <v>11745</v>
      </c>
      <c r="AV802" s="263">
        <f t="shared" si="74"/>
        <v>1174500</v>
      </c>
      <c r="AW802" s="263">
        <f t="shared" si="75"/>
        <v>15189</v>
      </c>
      <c r="AX802" s="268">
        <f t="shared" si="76"/>
        <v>77.325696227533086</v>
      </c>
      <c r="AY802" s="264">
        <f t="shared" si="77"/>
        <v>78.028333333333336</v>
      </c>
    </row>
    <row r="803" spans="1:51">
      <c r="A803" s="1" t="str">
        <f t="shared" si="72"/>
        <v>11371</v>
      </c>
      <c r="B803" s="1" t="s">
        <v>3802</v>
      </c>
      <c r="C803" s="255">
        <v>33</v>
      </c>
      <c r="D803" s="255">
        <v>33</v>
      </c>
      <c r="E803" s="256">
        <v>1001</v>
      </c>
      <c r="F803" s="256">
        <v>2343</v>
      </c>
      <c r="G803" s="255">
        <v>2.34</v>
      </c>
      <c r="H803" s="255">
        <v>19.45</v>
      </c>
      <c r="I803" s="255">
        <v>19.45</v>
      </c>
      <c r="J803" s="1">
        <v>186</v>
      </c>
      <c r="K803" s="1">
        <v>437</v>
      </c>
      <c r="L803" s="1">
        <v>2.35</v>
      </c>
      <c r="M803" s="1">
        <v>42.72</v>
      </c>
      <c r="N803" s="1">
        <v>42.72</v>
      </c>
      <c r="O803" s="1">
        <v>146</v>
      </c>
      <c r="P803" s="1">
        <v>353</v>
      </c>
      <c r="Q803" s="1">
        <v>2.42</v>
      </c>
      <c r="R803" s="1">
        <v>35.659999999999997</v>
      </c>
      <c r="S803" s="1">
        <v>35.659999999999997</v>
      </c>
      <c r="T803" s="1">
        <v>158</v>
      </c>
      <c r="U803" s="1">
        <v>392</v>
      </c>
      <c r="V803" s="1">
        <v>2.48</v>
      </c>
      <c r="W803" s="1">
        <v>38.32</v>
      </c>
      <c r="X803" s="1">
        <v>38.32</v>
      </c>
      <c r="Y803" s="1">
        <v>172</v>
      </c>
      <c r="Z803" s="1">
        <v>393</v>
      </c>
      <c r="AA803" s="1">
        <v>2.2799999999999998</v>
      </c>
      <c r="AB803" s="1">
        <v>38.42</v>
      </c>
      <c r="AC803" s="1">
        <v>38.42</v>
      </c>
      <c r="AD803" s="1">
        <v>166</v>
      </c>
      <c r="AE803" s="1">
        <v>399</v>
      </c>
      <c r="AF803" s="1">
        <v>2.4</v>
      </c>
      <c r="AG803" s="1">
        <v>43.18</v>
      </c>
      <c r="AH803" s="1">
        <v>43.18</v>
      </c>
      <c r="AI803" s="1">
        <v>143</v>
      </c>
      <c r="AJ803" s="1">
        <v>306</v>
      </c>
      <c r="AK803" s="1">
        <v>2.14</v>
      </c>
      <c r="AL803" s="1">
        <v>29.91</v>
      </c>
      <c r="AM803" s="1">
        <v>29.91</v>
      </c>
      <c r="AN803" s="1">
        <v>30</v>
      </c>
      <c r="AO803" s="1">
        <v>63</v>
      </c>
      <c r="AP803" s="1">
        <v>2.1</v>
      </c>
      <c r="AQ803" s="1">
        <v>6.36</v>
      </c>
      <c r="AR803" s="1">
        <v>6.36</v>
      </c>
      <c r="AT803" s="262">
        <f t="shared" si="73"/>
        <v>971</v>
      </c>
      <c r="AU803" s="262">
        <f t="shared" si="73"/>
        <v>2280</v>
      </c>
      <c r="AV803" s="263">
        <f t="shared" si="74"/>
        <v>228000</v>
      </c>
      <c r="AW803" s="263">
        <f t="shared" si="75"/>
        <v>6039</v>
      </c>
      <c r="AX803" s="268">
        <f t="shared" si="76"/>
        <v>37.754595131644315</v>
      </c>
      <c r="AY803" s="264">
        <f t="shared" si="77"/>
        <v>38.035000000000004</v>
      </c>
    </row>
    <row r="804" spans="1:51">
      <c r="A804" s="1" t="str">
        <f t="shared" si="72"/>
        <v>11459</v>
      </c>
      <c r="B804" s="1" t="s">
        <v>3803</v>
      </c>
      <c r="C804" s="255">
        <v>110</v>
      </c>
      <c r="D804" s="255">
        <v>110</v>
      </c>
      <c r="E804" s="256">
        <v>4000</v>
      </c>
      <c r="F804" s="256">
        <v>11622</v>
      </c>
      <c r="G804" s="255">
        <v>2.91</v>
      </c>
      <c r="H804" s="255">
        <v>28.95</v>
      </c>
      <c r="I804" s="255">
        <v>28.95</v>
      </c>
      <c r="J804" s="1">
        <v>716</v>
      </c>
      <c r="K804" s="1">
        <v>2105</v>
      </c>
      <c r="L804" s="1">
        <v>2.94</v>
      </c>
      <c r="M804" s="1">
        <v>61.73</v>
      </c>
      <c r="N804" s="1">
        <v>61.73</v>
      </c>
      <c r="O804" s="1">
        <v>626</v>
      </c>
      <c r="P804" s="1">
        <v>1901</v>
      </c>
      <c r="Q804" s="1">
        <v>3.04</v>
      </c>
      <c r="R804" s="1">
        <v>57.61</v>
      </c>
      <c r="S804" s="1">
        <v>57.61</v>
      </c>
      <c r="T804" s="1">
        <v>664</v>
      </c>
      <c r="U804" s="1">
        <v>1945</v>
      </c>
      <c r="V804" s="1">
        <v>2.93</v>
      </c>
      <c r="W804" s="1">
        <v>57.04</v>
      </c>
      <c r="X804" s="1">
        <v>57.04</v>
      </c>
      <c r="Y804" s="1">
        <v>640</v>
      </c>
      <c r="Z804" s="1">
        <v>1810</v>
      </c>
      <c r="AA804" s="1">
        <v>2.83</v>
      </c>
      <c r="AB804" s="1">
        <v>53.08</v>
      </c>
      <c r="AC804" s="1">
        <v>53.08</v>
      </c>
      <c r="AD804" s="1">
        <v>560</v>
      </c>
      <c r="AE804" s="1">
        <v>1594</v>
      </c>
      <c r="AF804" s="1">
        <v>2.85</v>
      </c>
      <c r="AG804" s="1">
        <v>51.75</v>
      </c>
      <c r="AH804" s="1">
        <v>51.75</v>
      </c>
      <c r="AI804" s="1">
        <v>546</v>
      </c>
      <c r="AJ804" s="1">
        <v>1571</v>
      </c>
      <c r="AK804" s="1">
        <v>2.88</v>
      </c>
      <c r="AL804" s="1">
        <v>46.07</v>
      </c>
      <c r="AM804" s="1">
        <v>46.07</v>
      </c>
      <c r="AN804" s="1">
        <v>248</v>
      </c>
      <c r="AO804" s="1">
        <v>696</v>
      </c>
      <c r="AP804" s="1">
        <v>2.81</v>
      </c>
      <c r="AQ804" s="1">
        <v>21.09</v>
      </c>
      <c r="AR804" s="1">
        <v>21.09</v>
      </c>
      <c r="AT804" s="262">
        <f t="shared" si="73"/>
        <v>3752</v>
      </c>
      <c r="AU804" s="262">
        <f t="shared" si="73"/>
        <v>10926</v>
      </c>
      <c r="AV804" s="263">
        <f t="shared" si="74"/>
        <v>1092600</v>
      </c>
      <c r="AW804" s="263">
        <f t="shared" si="75"/>
        <v>20130</v>
      </c>
      <c r="AX804" s="268">
        <f t="shared" si="76"/>
        <v>54.277198211624444</v>
      </c>
      <c r="AY804" s="264">
        <f t="shared" si="77"/>
        <v>54.54666666666666</v>
      </c>
    </row>
    <row r="805" spans="1:51">
      <c r="A805" s="1" t="str">
        <f t="shared" si="72"/>
        <v>11654</v>
      </c>
      <c r="B805" s="1" t="s">
        <v>3804</v>
      </c>
      <c r="C805" s="255">
        <v>34</v>
      </c>
      <c r="D805" s="255">
        <v>34</v>
      </c>
      <c r="E805" s="256">
        <v>1650</v>
      </c>
      <c r="F805" s="256">
        <v>3656</v>
      </c>
      <c r="G805" s="255">
        <v>2.2200000000000002</v>
      </c>
      <c r="H805" s="255">
        <v>29.46</v>
      </c>
      <c r="I805" s="255">
        <v>29.46</v>
      </c>
      <c r="J805" s="1">
        <v>325</v>
      </c>
      <c r="K805" s="1">
        <v>713</v>
      </c>
      <c r="L805" s="1">
        <v>2.19</v>
      </c>
      <c r="M805" s="1">
        <v>67.650000000000006</v>
      </c>
      <c r="N805" s="1">
        <v>67.650000000000006</v>
      </c>
      <c r="O805" s="1">
        <v>277</v>
      </c>
      <c r="P805" s="1">
        <v>601</v>
      </c>
      <c r="Q805" s="1">
        <v>2.17</v>
      </c>
      <c r="R805" s="1">
        <v>58.92</v>
      </c>
      <c r="S805" s="1">
        <v>58.92</v>
      </c>
      <c r="T805" s="1">
        <v>291</v>
      </c>
      <c r="U805" s="1">
        <v>631</v>
      </c>
      <c r="V805" s="1">
        <v>2.17</v>
      </c>
      <c r="W805" s="1">
        <v>59.87</v>
      </c>
      <c r="X805" s="1">
        <v>59.87</v>
      </c>
      <c r="Y805" s="1">
        <v>289</v>
      </c>
      <c r="Z805" s="1">
        <v>651</v>
      </c>
      <c r="AA805" s="1">
        <v>2.25</v>
      </c>
      <c r="AB805" s="1">
        <v>61.76</v>
      </c>
      <c r="AC805" s="1">
        <v>61.76</v>
      </c>
      <c r="AD805" s="1">
        <v>244</v>
      </c>
      <c r="AE805" s="1">
        <v>524</v>
      </c>
      <c r="AF805" s="1">
        <v>2.15</v>
      </c>
      <c r="AG805" s="1">
        <v>55.04</v>
      </c>
      <c r="AH805" s="1">
        <v>55.04</v>
      </c>
      <c r="AI805" s="1">
        <v>224</v>
      </c>
      <c r="AJ805" s="1">
        <v>536</v>
      </c>
      <c r="AK805" s="1">
        <v>2.39</v>
      </c>
      <c r="AL805" s="1">
        <v>50.85</v>
      </c>
      <c r="AM805" s="1">
        <v>50.85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T805" s="262">
        <f t="shared" si="73"/>
        <v>1650</v>
      </c>
      <c r="AU805" s="262">
        <f t="shared" si="73"/>
        <v>3656</v>
      </c>
      <c r="AV805" s="263">
        <f t="shared" si="74"/>
        <v>365600</v>
      </c>
      <c r="AW805" s="263">
        <f t="shared" si="75"/>
        <v>6222</v>
      </c>
      <c r="AX805" s="268">
        <f t="shared" si="76"/>
        <v>58.759241401478626</v>
      </c>
      <c r="AY805" s="264">
        <f t="shared" si="77"/>
        <v>59.015000000000008</v>
      </c>
    </row>
    <row r="806" spans="1:51">
      <c r="A806" s="1" t="str">
        <f t="shared" si="72"/>
        <v>14138</v>
      </c>
      <c r="B806" s="1" t="s">
        <v>3805</v>
      </c>
      <c r="C806" s="255">
        <v>73</v>
      </c>
      <c r="D806" s="255">
        <v>73</v>
      </c>
      <c r="E806" s="256">
        <v>2230</v>
      </c>
      <c r="F806" s="256">
        <v>7002</v>
      </c>
      <c r="G806" s="255">
        <v>3.14</v>
      </c>
      <c r="H806" s="255">
        <v>26.28</v>
      </c>
      <c r="I806" s="255">
        <v>26.28</v>
      </c>
      <c r="J806" s="1">
        <v>406</v>
      </c>
      <c r="K806" s="1">
        <v>1394</v>
      </c>
      <c r="L806" s="1">
        <v>3.43</v>
      </c>
      <c r="M806" s="1">
        <v>61.6</v>
      </c>
      <c r="N806" s="1">
        <v>61.6</v>
      </c>
      <c r="O806" s="1">
        <v>414</v>
      </c>
      <c r="P806" s="1">
        <v>1260</v>
      </c>
      <c r="Q806" s="1">
        <v>3.04</v>
      </c>
      <c r="R806" s="1">
        <v>57.53</v>
      </c>
      <c r="S806" s="1">
        <v>57.53</v>
      </c>
      <c r="T806" s="1">
        <v>357</v>
      </c>
      <c r="U806" s="1">
        <v>1122</v>
      </c>
      <c r="V806" s="1">
        <v>3.14</v>
      </c>
      <c r="W806" s="1">
        <v>49.58</v>
      </c>
      <c r="X806" s="1">
        <v>49.58</v>
      </c>
      <c r="Y806" s="1">
        <v>374</v>
      </c>
      <c r="Z806" s="1">
        <v>1101</v>
      </c>
      <c r="AA806" s="1">
        <v>2.94</v>
      </c>
      <c r="AB806" s="1">
        <v>48.65</v>
      </c>
      <c r="AC806" s="1">
        <v>48.65</v>
      </c>
      <c r="AD806" s="1">
        <v>347</v>
      </c>
      <c r="AE806" s="1">
        <v>1079</v>
      </c>
      <c r="AF806" s="1">
        <v>3.11</v>
      </c>
      <c r="AG806" s="1">
        <v>52.79</v>
      </c>
      <c r="AH806" s="1">
        <v>52.79</v>
      </c>
      <c r="AI806" s="1">
        <v>326</v>
      </c>
      <c r="AJ806" s="1">
        <v>1036</v>
      </c>
      <c r="AK806" s="1">
        <v>3.18</v>
      </c>
      <c r="AL806" s="1">
        <v>45.78</v>
      </c>
      <c r="AM806" s="1">
        <v>45.78</v>
      </c>
      <c r="AN806" s="1">
        <v>6</v>
      </c>
      <c r="AO806" s="1">
        <v>10</v>
      </c>
      <c r="AP806" s="1">
        <v>1.67</v>
      </c>
      <c r="AQ806" s="1">
        <v>0.46</v>
      </c>
      <c r="AR806" s="1">
        <v>0.46</v>
      </c>
      <c r="AT806" s="262">
        <f t="shared" si="73"/>
        <v>2224</v>
      </c>
      <c r="AU806" s="262">
        <f t="shared" si="73"/>
        <v>6992</v>
      </c>
      <c r="AV806" s="263">
        <f t="shared" si="74"/>
        <v>699200</v>
      </c>
      <c r="AW806" s="263">
        <f t="shared" si="75"/>
        <v>13359</v>
      </c>
      <c r="AX806" s="268">
        <f t="shared" si="76"/>
        <v>52.33924694962198</v>
      </c>
      <c r="AY806" s="264">
        <f t="shared" si="77"/>
        <v>52.654999999999994</v>
      </c>
    </row>
    <row r="807" spans="1:51">
      <c r="A807" s="1" t="str">
        <f t="shared" si="72"/>
        <v>10743</v>
      </c>
      <c r="B807" s="1" t="s">
        <v>3806</v>
      </c>
      <c r="C807" s="255">
        <v>300</v>
      </c>
      <c r="D807" s="255">
        <v>300</v>
      </c>
      <c r="E807" s="256">
        <v>8048</v>
      </c>
      <c r="F807" s="256">
        <v>34924</v>
      </c>
      <c r="G807" s="255">
        <v>4.34</v>
      </c>
      <c r="H807" s="255">
        <v>31.89</v>
      </c>
      <c r="I807" s="255">
        <v>31.89</v>
      </c>
      <c r="J807" s="1">
        <v>1366</v>
      </c>
      <c r="K807" s="1">
        <v>5510</v>
      </c>
      <c r="L807" s="1">
        <v>4.03</v>
      </c>
      <c r="M807" s="1">
        <v>59.25</v>
      </c>
      <c r="N807" s="1">
        <v>59.25</v>
      </c>
      <c r="O807" s="1">
        <v>1404</v>
      </c>
      <c r="P807" s="1">
        <v>5956</v>
      </c>
      <c r="Q807" s="1">
        <v>4.24</v>
      </c>
      <c r="R807" s="1">
        <v>66.180000000000007</v>
      </c>
      <c r="S807" s="1">
        <v>66.180000000000007</v>
      </c>
      <c r="T807" s="1">
        <v>1373</v>
      </c>
      <c r="U807" s="1">
        <v>6200</v>
      </c>
      <c r="V807" s="1">
        <v>4.5199999999999996</v>
      </c>
      <c r="W807" s="1">
        <v>66.67</v>
      </c>
      <c r="X807" s="1">
        <v>66.67</v>
      </c>
      <c r="Y807" s="1">
        <v>1317</v>
      </c>
      <c r="Z807" s="1">
        <v>5298</v>
      </c>
      <c r="AA807" s="1">
        <v>4.0199999999999996</v>
      </c>
      <c r="AB807" s="1">
        <v>56.97</v>
      </c>
      <c r="AC807" s="1">
        <v>56.97</v>
      </c>
      <c r="AD807" s="1">
        <v>1290</v>
      </c>
      <c r="AE807" s="1">
        <v>6215</v>
      </c>
      <c r="AF807" s="1">
        <v>4.82</v>
      </c>
      <c r="AG807" s="1">
        <v>73.989999999999995</v>
      </c>
      <c r="AH807" s="1">
        <v>73.989999999999995</v>
      </c>
      <c r="AI807" s="1">
        <v>1298</v>
      </c>
      <c r="AJ807" s="1">
        <v>5745</v>
      </c>
      <c r="AK807" s="1">
        <v>4.43</v>
      </c>
      <c r="AL807" s="1">
        <v>61.77</v>
      </c>
      <c r="AM807" s="1">
        <v>61.77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T807" s="262">
        <f t="shared" si="73"/>
        <v>8048</v>
      </c>
      <c r="AU807" s="262">
        <f t="shared" si="73"/>
        <v>34924</v>
      </c>
      <c r="AV807" s="263">
        <f t="shared" si="74"/>
        <v>3492400</v>
      </c>
      <c r="AW807" s="263">
        <f t="shared" si="75"/>
        <v>54900</v>
      </c>
      <c r="AX807" s="268">
        <f t="shared" si="76"/>
        <v>63.613843351548269</v>
      </c>
      <c r="AY807" s="264">
        <f t="shared" si="77"/>
        <v>64.138333333333335</v>
      </c>
    </row>
    <row r="808" spans="1:51">
      <c r="A808" s="1" t="str">
        <f t="shared" si="72"/>
        <v>11323</v>
      </c>
      <c r="B808" s="1" t="s">
        <v>3807</v>
      </c>
      <c r="C808" s="255">
        <v>10</v>
      </c>
      <c r="D808" s="255">
        <v>10</v>
      </c>
      <c r="E808" s="256">
        <v>426</v>
      </c>
      <c r="F808" s="256">
        <v>1175</v>
      </c>
      <c r="G808" s="255">
        <v>2.76</v>
      </c>
      <c r="H808" s="255">
        <v>32.19</v>
      </c>
      <c r="I808" s="255">
        <v>32.19</v>
      </c>
      <c r="J808" s="1">
        <v>68</v>
      </c>
      <c r="K808" s="1">
        <v>172</v>
      </c>
      <c r="L808" s="1">
        <v>2.5299999999999998</v>
      </c>
      <c r="M808" s="1">
        <v>55.48</v>
      </c>
      <c r="N808" s="1">
        <v>55.48</v>
      </c>
      <c r="O808" s="1">
        <v>79</v>
      </c>
      <c r="P808" s="1">
        <v>258</v>
      </c>
      <c r="Q808" s="1">
        <v>3.27</v>
      </c>
      <c r="R808" s="1">
        <v>86</v>
      </c>
      <c r="S808" s="1">
        <v>86</v>
      </c>
      <c r="T808" s="1">
        <v>71</v>
      </c>
      <c r="U808" s="1">
        <v>164</v>
      </c>
      <c r="V808" s="1">
        <v>2.31</v>
      </c>
      <c r="W808" s="1">
        <v>52.9</v>
      </c>
      <c r="X808" s="1">
        <v>52.9</v>
      </c>
      <c r="Y808" s="1">
        <v>63</v>
      </c>
      <c r="Z808" s="1">
        <v>192</v>
      </c>
      <c r="AA808" s="1">
        <v>3.05</v>
      </c>
      <c r="AB808" s="1">
        <v>61.94</v>
      </c>
      <c r="AC808" s="1">
        <v>61.94</v>
      </c>
      <c r="AD808" s="1">
        <v>69</v>
      </c>
      <c r="AE808" s="1">
        <v>201</v>
      </c>
      <c r="AF808" s="1">
        <v>2.91</v>
      </c>
      <c r="AG808" s="1">
        <v>71.790000000000006</v>
      </c>
      <c r="AH808" s="1">
        <v>71.790000000000006</v>
      </c>
      <c r="AI808" s="1">
        <v>51</v>
      </c>
      <c r="AJ808" s="1">
        <v>124</v>
      </c>
      <c r="AK808" s="1">
        <v>2.4300000000000002</v>
      </c>
      <c r="AL808" s="1">
        <v>40</v>
      </c>
      <c r="AM808" s="1">
        <v>40</v>
      </c>
      <c r="AN808" s="1">
        <v>25</v>
      </c>
      <c r="AO808" s="1">
        <v>64</v>
      </c>
      <c r="AP808" s="1">
        <v>2.56</v>
      </c>
      <c r="AQ808" s="1">
        <v>21.33</v>
      </c>
      <c r="AR808" s="1">
        <v>21.33</v>
      </c>
      <c r="AT808" s="262">
        <f t="shared" si="73"/>
        <v>401</v>
      </c>
      <c r="AU808" s="262">
        <f t="shared" si="73"/>
        <v>1111</v>
      </c>
      <c r="AV808" s="263">
        <f t="shared" si="74"/>
        <v>111100</v>
      </c>
      <c r="AW808" s="263">
        <f t="shared" si="75"/>
        <v>1830</v>
      </c>
      <c r="AX808" s="268">
        <f t="shared" si="76"/>
        <v>60.710382513661202</v>
      </c>
      <c r="AY808" s="264">
        <f t="shared" si="77"/>
        <v>61.351666666666667</v>
      </c>
    </row>
    <row r="809" spans="1:51">
      <c r="A809" s="1" t="str">
        <f t="shared" si="72"/>
        <v>11372</v>
      </c>
      <c r="B809" s="1" t="s">
        <v>3808</v>
      </c>
      <c r="C809" s="255">
        <v>30</v>
      </c>
      <c r="D809" s="255">
        <v>30</v>
      </c>
      <c r="E809" s="256">
        <v>828</v>
      </c>
      <c r="F809" s="256">
        <v>2249</v>
      </c>
      <c r="G809" s="255">
        <v>2.72</v>
      </c>
      <c r="H809" s="255">
        <v>20.54</v>
      </c>
      <c r="I809" s="255">
        <v>20.54</v>
      </c>
      <c r="J809" s="1">
        <v>124</v>
      </c>
      <c r="K809" s="1">
        <v>323</v>
      </c>
      <c r="L809" s="1">
        <v>2.6</v>
      </c>
      <c r="M809" s="1">
        <v>34.729999999999997</v>
      </c>
      <c r="N809" s="1">
        <v>34.729999999999997</v>
      </c>
      <c r="O809" s="1">
        <v>131</v>
      </c>
      <c r="P809" s="1">
        <v>416</v>
      </c>
      <c r="Q809" s="1">
        <v>3.18</v>
      </c>
      <c r="R809" s="1">
        <v>46.22</v>
      </c>
      <c r="S809" s="1">
        <v>46.22</v>
      </c>
      <c r="T809" s="1">
        <v>165</v>
      </c>
      <c r="U809" s="1">
        <v>446</v>
      </c>
      <c r="V809" s="1">
        <v>2.7</v>
      </c>
      <c r="W809" s="1">
        <v>47.96</v>
      </c>
      <c r="X809" s="1">
        <v>47.96</v>
      </c>
      <c r="Y809" s="1">
        <v>115</v>
      </c>
      <c r="Z809" s="1">
        <v>309</v>
      </c>
      <c r="AA809" s="1">
        <v>2.69</v>
      </c>
      <c r="AB809" s="1">
        <v>33.229999999999997</v>
      </c>
      <c r="AC809" s="1">
        <v>33.229999999999997</v>
      </c>
      <c r="AD809" s="1">
        <v>119</v>
      </c>
      <c r="AE809" s="1">
        <v>313</v>
      </c>
      <c r="AF809" s="1">
        <v>2.63</v>
      </c>
      <c r="AG809" s="1">
        <v>37.26</v>
      </c>
      <c r="AH809" s="1">
        <v>37.26</v>
      </c>
      <c r="AI809" s="1">
        <v>147</v>
      </c>
      <c r="AJ809" s="1">
        <v>371</v>
      </c>
      <c r="AK809" s="1">
        <v>2.52</v>
      </c>
      <c r="AL809" s="1">
        <v>39.89</v>
      </c>
      <c r="AM809" s="1">
        <v>39.89</v>
      </c>
      <c r="AN809" s="1">
        <v>27</v>
      </c>
      <c r="AO809" s="1">
        <v>71</v>
      </c>
      <c r="AP809" s="1">
        <v>2.63</v>
      </c>
      <c r="AQ809" s="1">
        <v>7.89</v>
      </c>
      <c r="AR809" s="1">
        <v>7.89</v>
      </c>
      <c r="AT809" s="262">
        <f t="shared" si="73"/>
        <v>801</v>
      </c>
      <c r="AU809" s="262">
        <f t="shared" si="73"/>
        <v>2178</v>
      </c>
      <c r="AV809" s="263">
        <f t="shared" si="74"/>
        <v>217800</v>
      </c>
      <c r="AW809" s="263">
        <f t="shared" si="75"/>
        <v>5490</v>
      </c>
      <c r="AX809" s="268">
        <f t="shared" si="76"/>
        <v>39.672131147540981</v>
      </c>
      <c r="AY809" s="264">
        <f t="shared" si="77"/>
        <v>39.881666666666661</v>
      </c>
    </row>
    <row r="810" spans="1:51">
      <c r="A810" s="1" t="str">
        <f t="shared" si="72"/>
        <v>11373</v>
      </c>
      <c r="B810" s="1" t="s">
        <v>3809</v>
      </c>
      <c r="C810" s="255">
        <v>48</v>
      </c>
      <c r="D810" s="255">
        <v>48</v>
      </c>
      <c r="E810" s="256">
        <v>1277</v>
      </c>
      <c r="F810" s="256">
        <v>4771</v>
      </c>
      <c r="G810" s="255">
        <v>3.74</v>
      </c>
      <c r="H810" s="255">
        <v>27.23</v>
      </c>
      <c r="I810" s="255">
        <v>27.23</v>
      </c>
      <c r="J810" s="1">
        <v>279</v>
      </c>
      <c r="K810" s="1">
        <v>807</v>
      </c>
      <c r="L810" s="1">
        <v>2.89</v>
      </c>
      <c r="M810" s="1">
        <v>54.23</v>
      </c>
      <c r="N810" s="1">
        <v>54.23</v>
      </c>
      <c r="O810" s="1">
        <v>250</v>
      </c>
      <c r="P810" s="1">
        <v>868</v>
      </c>
      <c r="Q810" s="1">
        <v>3.47</v>
      </c>
      <c r="R810" s="1">
        <v>60.28</v>
      </c>
      <c r="S810" s="1">
        <v>60.28</v>
      </c>
      <c r="T810" s="1">
        <v>253</v>
      </c>
      <c r="U810" s="1">
        <v>1157</v>
      </c>
      <c r="V810" s="1">
        <v>4.57</v>
      </c>
      <c r="W810" s="1">
        <v>77.760000000000005</v>
      </c>
      <c r="X810" s="1">
        <v>77.760000000000005</v>
      </c>
      <c r="Y810" s="1">
        <v>264</v>
      </c>
      <c r="Z810" s="1">
        <v>987</v>
      </c>
      <c r="AA810" s="1">
        <v>3.74</v>
      </c>
      <c r="AB810" s="1">
        <v>66.33</v>
      </c>
      <c r="AC810" s="1">
        <v>66.33</v>
      </c>
      <c r="AD810" s="1">
        <v>209</v>
      </c>
      <c r="AE810" s="1">
        <v>880</v>
      </c>
      <c r="AF810" s="1">
        <v>4.21</v>
      </c>
      <c r="AG810" s="1">
        <v>65.48</v>
      </c>
      <c r="AH810" s="1">
        <v>65.48</v>
      </c>
      <c r="AI810" s="1">
        <v>22</v>
      </c>
      <c r="AJ810" s="1">
        <v>72</v>
      </c>
      <c r="AK810" s="1">
        <v>3.27</v>
      </c>
      <c r="AL810" s="1">
        <v>4.84</v>
      </c>
      <c r="AM810" s="1">
        <v>4.84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T810" s="262">
        <f t="shared" si="73"/>
        <v>1277</v>
      </c>
      <c r="AU810" s="262">
        <f t="shared" si="73"/>
        <v>4771</v>
      </c>
      <c r="AV810" s="263">
        <f t="shared" si="74"/>
        <v>477100</v>
      </c>
      <c r="AW810" s="263">
        <f t="shared" si="75"/>
        <v>8784</v>
      </c>
      <c r="AX810" s="268">
        <f t="shared" si="76"/>
        <v>54.314663023679415</v>
      </c>
      <c r="AY810" s="264">
        <f t="shared" si="77"/>
        <v>54.819999999999993</v>
      </c>
    </row>
    <row r="811" spans="1:51">
      <c r="A811" s="1" t="str">
        <f t="shared" si="72"/>
        <v>11374</v>
      </c>
      <c r="B811" s="1" t="s">
        <v>3810</v>
      </c>
      <c r="C811" s="255">
        <v>10</v>
      </c>
      <c r="D811" s="255">
        <v>10</v>
      </c>
      <c r="E811" s="256">
        <v>716</v>
      </c>
      <c r="F811" s="256">
        <v>2092</v>
      </c>
      <c r="G811" s="255">
        <v>2.92</v>
      </c>
      <c r="H811" s="255">
        <v>57.32</v>
      </c>
      <c r="I811" s="255">
        <v>57.32</v>
      </c>
      <c r="J811" s="1">
        <v>131</v>
      </c>
      <c r="K811" s="1">
        <v>390</v>
      </c>
      <c r="L811" s="1">
        <v>2.98</v>
      </c>
      <c r="M811" s="1">
        <v>125.81</v>
      </c>
      <c r="N811" s="1">
        <v>125.81</v>
      </c>
      <c r="O811" s="1">
        <v>95</v>
      </c>
      <c r="P811" s="1">
        <v>250</v>
      </c>
      <c r="Q811" s="1">
        <v>2.63</v>
      </c>
      <c r="R811" s="1">
        <v>83.33</v>
      </c>
      <c r="S811" s="1">
        <v>83.33</v>
      </c>
      <c r="T811" s="1">
        <v>104</v>
      </c>
      <c r="U811" s="1">
        <v>350</v>
      </c>
      <c r="V811" s="1">
        <v>3.37</v>
      </c>
      <c r="W811" s="1">
        <v>112.9</v>
      </c>
      <c r="X811" s="1">
        <v>112.9</v>
      </c>
      <c r="Y811" s="1">
        <v>110</v>
      </c>
      <c r="Z811" s="1">
        <v>283</v>
      </c>
      <c r="AA811" s="1">
        <v>2.57</v>
      </c>
      <c r="AB811" s="1">
        <v>91.29</v>
      </c>
      <c r="AC811" s="1">
        <v>91.29</v>
      </c>
      <c r="AD811" s="1">
        <v>121</v>
      </c>
      <c r="AE811" s="1">
        <v>350</v>
      </c>
      <c r="AF811" s="1">
        <v>2.89</v>
      </c>
      <c r="AG811" s="1">
        <v>125</v>
      </c>
      <c r="AH811" s="1">
        <v>125</v>
      </c>
      <c r="AI811" s="1">
        <v>114</v>
      </c>
      <c r="AJ811" s="1">
        <v>349</v>
      </c>
      <c r="AK811" s="1">
        <v>3.06</v>
      </c>
      <c r="AL811" s="1">
        <v>112.58</v>
      </c>
      <c r="AM811" s="1">
        <v>112.58</v>
      </c>
      <c r="AN811" s="1">
        <v>41</v>
      </c>
      <c r="AO811" s="1">
        <v>120</v>
      </c>
      <c r="AP811" s="1">
        <v>2.93</v>
      </c>
      <c r="AQ811" s="1">
        <v>40</v>
      </c>
      <c r="AR811" s="1">
        <v>40</v>
      </c>
      <c r="AT811" s="262">
        <f t="shared" si="73"/>
        <v>675</v>
      </c>
      <c r="AU811" s="262">
        <f t="shared" si="73"/>
        <v>1972</v>
      </c>
      <c r="AV811" s="263">
        <f t="shared" si="74"/>
        <v>197200</v>
      </c>
      <c r="AW811" s="263">
        <f t="shared" si="75"/>
        <v>1830</v>
      </c>
      <c r="AX811" s="268">
        <f t="shared" si="76"/>
        <v>107.75956284153006</v>
      </c>
      <c r="AY811" s="264">
        <f t="shared" si="77"/>
        <v>108.485</v>
      </c>
    </row>
    <row r="812" spans="1:51">
      <c r="A812" s="1" t="str">
        <f t="shared" si="72"/>
        <v>10744</v>
      </c>
      <c r="B812" s="1" t="s">
        <v>3811</v>
      </c>
      <c r="C812" s="255">
        <v>509</v>
      </c>
      <c r="D812" s="255">
        <v>509</v>
      </c>
      <c r="E812" s="256">
        <v>15284</v>
      </c>
      <c r="F812" s="256">
        <v>81503</v>
      </c>
      <c r="G812" s="255">
        <v>5.33</v>
      </c>
      <c r="H812" s="255">
        <v>43.87</v>
      </c>
      <c r="I812" s="255">
        <v>43.87</v>
      </c>
      <c r="J812" s="1">
        <v>2787</v>
      </c>
      <c r="K812" s="1">
        <v>14496</v>
      </c>
      <c r="L812" s="1">
        <v>5.2</v>
      </c>
      <c r="M812" s="1">
        <v>91.87</v>
      </c>
      <c r="N812" s="1">
        <v>91.87</v>
      </c>
      <c r="O812" s="1">
        <v>2443</v>
      </c>
      <c r="P812" s="1">
        <v>12499</v>
      </c>
      <c r="Q812" s="1">
        <v>5.12</v>
      </c>
      <c r="R812" s="1">
        <v>81.849999999999994</v>
      </c>
      <c r="S812" s="1">
        <v>81.849999999999994</v>
      </c>
      <c r="T812" s="1">
        <v>2588</v>
      </c>
      <c r="U812" s="1">
        <v>16446</v>
      </c>
      <c r="V812" s="1">
        <v>6.35</v>
      </c>
      <c r="W812" s="1">
        <v>104.23</v>
      </c>
      <c r="X812" s="1">
        <v>104.23</v>
      </c>
      <c r="Y812" s="1">
        <v>2579</v>
      </c>
      <c r="Z812" s="1">
        <v>12869</v>
      </c>
      <c r="AA812" s="1">
        <v>4.99</v>
      </c>
      <c r="AB812" s="1">
        <v>81.56</v>
      </c>
      <c r="AC812" s="1">
        <v>81.56</v>
      </c>
      <c r="AD812" s="1">
        <v>2461</v>
      </c>
      <c r="AE812" s="1">
        <v>12100</v>
      </c>
      <c r="AF812" s="1">
        <v>4.92</v>
      </c>
      <c r="AG812" s="1">
        <v>84.9</v>
      </c>
      <c r="AH812" s="1">
        <v>84.9</v>
      </c>
      <c r="AI812" s="1">
        <v>2426</v>
      </c>
      <c r="AJ812" s="1">
        <v>13093</v>
      </c>
      <c r="AK812" s="1">
        <v>5.4</v>
      </c>
      <c r="AL812" s="1">
        <v>82.98</v>
      </c>
      <c r="AM812" s="1">
        <v>82.98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T812" s="262">
        <f t="shared" si="73"/>
        <v>15284</v>
      </c>
      <c r="AU812" s="262">
        <f t="shared" si="73"/>
        <v>81503</v>
      </c>
      <c r="AV812" s="263">
        <f t="shared" si="74"/>
        <v>8150300</v>
      </c>
      <c r="AW812" s="263">
        <f t="shared" si="75"/>
        <v>93147</v>
      </c>
      <c r="AX812" s="268">
        <f t="shared" si="76"/>
        <v>87.499329017574368</v>
      </c>
      <c r="AY812" s="264">
        <f t="shared" si="77"/>
        <v>87.898333333333326</v>
      </c>
    </row>
    <row r="813" spans="1:51">
      <c r="A813" s="1" t="str">
        <f t="shared" si="72"/>
        <v>11375</v>
      </c>
      <c r="B813" s="1" t="s">
        <v>3812</v>
      </c>
      <c r="C813" s="255">
        <v>10</v>
      </c>
      <c r="D813" s="255">
        <v>10</v>
      </c>
      <c r="E813" s="256">
        <v>641</v>
      </c>
      <c r="F813" s="256">
        <v>1641</v>
      </c>
      <c r="G813" s="255">
        <v>2.56</v>
      </c>
      <c r="H813" s="255">
        <v>44.96</v>
      </c>
      <c r="I813" s="255">
        <v>44.96</v>
      </c>
      <c r="J813" s="1">
        <v>130</v>
      </c>
      <c r="K813" s="1">
        <v>382</v>
      </c>
      <c r="L813" s="1">
        <v>2.94</v>
      </c>
      <c r="M813" s="1">
        <v>123.23</v>
      </c>
      <c r="N813" s="1">
        <v>123.23</v>
      </c>
      <c r="O813" s="1">
        <v>112</v>
      </c>
      <c r="P813" s="1">
        <v>253</v>
      </c>
      <c r="Q813" s="1">
        <v>2.2599999999999998</v>
      </c>
      <c r="R813" s="1">
        <v>84.33</v>
      </c>
      <c r="S813" s="1">
        <v>84.33</v>
      </c>
      <c r="T813" s="1">
        <v>102</v>
      </c>
      <c r="U813" s="1">
        <v>257</v>
      </c>
      <c r="V813" s="1">
        <v>2.52</v>
      </c>
      <c r="W813" s="1">
        <v>82.9</v>
      </c>
      <c r="X813" s="1">
        <v>82.9</v>
      </c>
      <c r="Y813" s="1">
        <v>101</v>
      </c>
      <c r="Z813" s="1">
        <v>240</v>
      </c>
      <c r="AA813" s="1">
        <v>2.38</v>
      </c>
      <c r="AB813" s="1">
        <v>77.42</v>
      </c>
      <c r="AC813" s="1">
        <v>77.42</v>
      </c>
      <c r="AD813" s="1">
        <v>99</v>
      </c>
      <c r="AE813" s="1">
        <v>247</v>
      </c>
      <c r="AF813" s="1">
        <v>2.4900000000000002</v>
      </c>
      <c r="AG813" s="1">
        <v>88.21</v>
      </c>
      <c r="AH813" s="1">
        <v>88.21</v>
      </c>
      <c r="AI813" s="1">
        <v>64</v>
      </c>
      <c r="AJ813" s="1">
        <v>193</v>
      </c>
      <c r="AK813" s="1">
        <v>3.02</v>
      </c>
      <c r="AL813" s="1">
        <v>62.26</v>
      </c>
      <c r="AM813" s="1">
        <v>62.26</v>
      </c>
      <c r="AN813" s="1">
        <v>33</v>
      </c>
      <c r="AO813" s="1">
        <v>69</v>
      </c>
      <c r="AP813" s="1">
        <v>2.09</v>
      </c>
      <c r="AQ813" s="1">
        <v>23</v>
      </c>
      <c r="AR813" s="1">
        <v>23</v>
      </c>
      <c r="AT813" s="262">
        <f t="shared" si="73"/>
        <v>608</v>
      </c>
      <c r="AU813" s="262">
        <f t="shared" si="73"/>
        <v>1572</v>
      </c>
      <c r="AV813" s="263">
        <f t="shared" si="74"/>
        <v>157200</v>
      </c>
      <c r="AW813" s="263">
        <f t="shared" si="75"/>
        <v>1830</v>
      </c>
      <c r="AX813" s="268">
        <f t="shared" si="76"/>
        <v>85.901639344262293</v>
      </c>
      <c r="AY813" s="264">
        <f t="shared" si="77"/>
        <v>86.391666666666666</v>
      </c>
    </row>
    <row r="814" spans="1:51">
      <c r="A814" s="1" t="str">
        <f t="shared" si="72"/>
        <v>11376</v>
      </c>
      <c r="B814" s="1" t="s">
        <v>3813</v>
      </c>
      <c r="C814" s="255">
        <v>60</v>
      </c>
      <c r="D814" s="255">
        <v>60</v>
      </c>
      <c r="E814" s="256">
        <v>3061</v>
      </c>
      <c r="F814" s="256">
        <v>10001</v>
      </c>
      <c r="G814" s="255">
        <v>3.27</v>
      </c>
      <c r="H814" s="255">
        <v>45.67</v>
      </c>
      <c r="I814" s="255">
        <v>45.67</v>
      </c>
      <c r="J814" s="1">
        <v>551</v>
      </c>
      <c r="K814" s="1">
        <v>1768</v>
      </c>
      <c r="L814" s="1">
        <v>3.21</v>
      </c>
      <c r="M814" s="1">
        <v>95.05</v>
      </c>
      <c r="N814" s="1">
        <v>95.05</v>
      </c>
      <c r="O814" s="1">
        <v>506</v>
      </c>
      <c r="P814" s="1">
        <v>1686</v>
      </c>
      <c r="Q814" s="1">
        <v>3.33</v>
      </c>
      <c r="R814" s="1">
        <v>93.67</v>
      </c>
      <c r="S814" s="1">
        <v>93.67</v>
      </c>
      <c r="T814" s="1">
        <v>554</v>
      </c>
      <c r="U814" s="1">
        <v>1763</v>
      </c>
      <c r="V814" s="1">
        <v>3.18</v>
      </c>
      <c r="W814" s="1">
        <v>94.78</v>
      </c>
      <c r="X814" s="1">
        <v>94.78</v>
      </c>
      <c r="Y814" s="1">
        <v>538</v>
      </c>
      <c r="Z814" s="1">
        <v>1565</v>
      </c>
      <c r="AA814" s="1">
        <v>2.91</v>
      </c>
      <c r="AB814" s="1">
        <v>84.14</v>
      </c>
      <c r="AC814" s="1">
        <v>84.14</v>
      </c>
      <c r="AD814" s="1">
        <v>503</v>
      </c>
      <c r="AE814" s="1">
        <v>1794</v>
      </c>
      <c r="AF814" s="1">
        <v>3.57</v>
      </c>
      <c r="AG814" s="1">
        <v>106.79</v>
      </c>
      <c r="AH814" s="1">
        <v>106.79</v>
      </c>
      <c r="AI814" s="1">
        <v>409</v>
      </c>
      <c r="AJ814" s="1">
        <v>1425</v>
      </c>
      <c r="AK814" s="1">
        <v>3.48</v>
      </c>
      <c r="AL814" s="1">
        <v>76.61</v>
      </c>
      <c r="AM814" s="1">
        <v>76.61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T814" s="262">
        <f t="shared" si="73"/>
        <v>3061</v>
      </c>
      <c r="AU814" s="262">
        <f t="shared" si="73"/>
        <v>10001</v>
      </c>
      <c r="AV814" s="263">
        <f t="shared" si="74"/>
        <v>1000100</v>
      </c>
      <c r="AW814" s="263">
        <f t="shared" si="75"/>
        <v>10980</v>
      </c>
      <c r="AX814" s="268">
        <f t="shared" si="76"/>
        <v>91.083788706739526</v>
      </c>
      <c r="AY814" s="264">
        <f t="shared" si="77"/>
        <v>91.839999999999989</v>
      </c>
    </row>
    <row r="815" spans="1:51">
      <c r="A815" s="1" t="str">
        <f t="shared" si="72"/>
        <v>11377</v>
      </c>
      <c r="B815" s="1" t="s">
        <v>3814</v>
      </c>
      <c r="C815" s="255">
        <v>60</v>
      </c>
      <c r="D815" s="255">
        <v>60</v>
      </c>
      <c r="E815" s="256">
        <v>1452</v>
      </c>
      <c r="F815" s="256">
        <v>4828</v>
      </c>
      <c r="G815" s="255">
        <v>3.33</v>
      </c>
      <c r="H815" s="255">
        <v>22.05</v>
      </c>
      <c r="I815" s="255">
        <v>22.05</v>
      </c>
      <c r="J815" s="1">
        <v>257</v>
      </c>
      <c r="K815" s="1">
        <v>909</v>
      </c>
      <c r="L815" s="1">
        <v>3.54</v>
      </c>
      <c r="M815" s="1">
        <v>48.87</v>
      </c>
      <c r="N815" s="1">
        <v>48.87</v>
      </c>
      <c r="O815" s="1">
        <v>230</v>
      </c>
      <c r="P815" s="1">
        <v>840</v>
      </c>
      <c r="Q815" s="1">
        <v>3.65</v>
      </c>
      <c r="R815" s="1">
        <v>46.67</v>
      </c>
      <c r="S815" s="1">
        <v>46.67</v>
      </c>
      <c r="T815" s="1">
        <v>257</v>
      </c>
      <c r="U815" s="1">
        <v>844</v>
      </c>
      <c r="V815" s="1">
        <v>3.28</v>
      </c>
      <c r="W815" s="1">
        <v>45.38</v>
      </c>
      <c r="X815" s="1">
        <v>45.38</v>
      </c>
      <c r="Y815" s="1">
        <v>206</v>
      </c>
      <c r="Z815" s="1">
        <v>619</v>
      </c>
      <c r="AA815" s="1">
        <v>3</v>
      </c>
      <c r="AB815" s="1">
        <v>33.28</v>
      </c>
      <c r="AC815" s="1">
        <v>33.28</v>
      </c>
      <c r="AD815" s="1">
        <v>234</v>
      </c>
      <c r="AE815" s="1">
        <v>754</v>
      </c>
      <c r="AF815" s="1">
        <v>3.22</v>
      </c>
      <c r="AG815" s="1">
        <v>44.88</v>
      </c>
      <c r="AH815" s="1">
        <v>44.88</v>
      </c>
      <c r="AI815" s="1">
        <v>197</v>
      </c>
      <c r="AJ815" s="1">
        <v>636</v>
      </c>
      <c r="AK815" s="1">
        <v>3.23</v>
      </c>
      <c r="AL815" s="1">
        <v>34.19</v>
      </c>
      <c r="AM815" s="1">
        <v>34.19</v>
      </c>
      <c r="AN815" s="1">
        <v>71</v>
      </c>
      <c r="AO815" s="1">
        <v>226</v>
      </c>
      <c r="AP815" s="1">
        <v>3.18</v>
      </c>
      <c r="AQ815" s="1">
        <v>12.56</v>
      </c>
      <c r="AR815" s="1">
        <v>12.56</v>
      </c>
      <c r="AT815" s="262">
        <f t="shared" si="73"/>
        <v>1381</v>
      </c>
      <c r="AU815" s="262">
        <f t="shared" si="73"/>
        <v>4602</v>
      </c>
      <c r="AV815" s="263">
        <f t="shared" si="74"/>
        <v>460200</v>
      </c>
      <c r="AW815" s="263">
        <f t="shared" si="75"/>
        <v>10980</v>
      </c>
      <c r="AX815" s="268">
        <f t="shared" si="76"/>
        <v>41.912568306010932</v>
      </c>
      <c r="AY815" s="264">
        <f t="shared" si="77"/>
        <v>42.211666666666666</v>
      </c>
    </row>
    <row r="816" spans="1:51">
      <c r="A816" s="1" t="str">
        <f t="shared" si="72"/>
        <v>11378</v>
      </c>
      <c r="B816" s="1" t="s">
        <v>3815</v>
      </c>
      <c r="C816" s="255">
        <v>30</v>
      </c>
      <c r="D816" s="255">
        <v>30</v>
      </c>
      <c r="E816" s="256">
        <v>1339</v>
      </c>
      <c r="F816" s="256">
        <v>3465</v>
      </c>
      <c r="G816" s="255">
        <v>2.59</v>
      </c>
      <c r="H816" s="255">
        <v>31.64</v>
      </c>
      <c r="I816" s="255">
        <v>31.64</v>
      </c>
      <c r="J816" s="1">
        <v>235</v>
      </c>
      <c r="K816" s="1">
        <v>592</v>
      </c>
      <c r="L816" s="1">
        <v>2.52</v>
      </c>
      <c r="M816" s="1">
        <v>63.66</v>
      </c>
      <c r="N816" s="1">
        <v>63.66</v>
      </c>
      <c r="O816" s="1">
        <v>234</v>
      </c>
      <c r="P816" s="1">
        <v>540</v>
      </c>
      <c r="Q816" s="1">
        <v>2.31</v>
      </c>
      <c r="R816" s="1">
        <v>60</v>
      </c>
      <c r="S816" s="1">
        <v>60</v>
      </c>
      <c r="T816" s="1">
        <v>212</v>
      </c>
      <c r="U816" s="1">
        <v>602</v>
      </c>
      <c r="V816" s="1">
        <v>2.84</v>
      </c>
      <c r="W816" s="1">
        <v>64.73</v>
      </c>
      <c r="X816" s="1">
        <v>64.73</v>
      </c>
      <c r="Y816" s="1">
        <v>200</v>
      </c>
      <c r="Z816" s="1">
        <v>477</v>
      </c>
      <c r="AA816" s="1">
        <v>2.39</v>
      </c>
      <c r="AB816" s="1">
        <v>51.29</v>
      </c>
      <c r="AC816" s="1">
        <v>51.29</v>
      </c>
      <c r="AD816" s="1">
        <v>196</v>
      </c>
      <c r="AE816" s="1">
        <v>537</v>
      </c>
      <c r="AF816" s="1">
        <v>2.74</v>
      </c>
      <c r="AG816" s="1">
        <v>63.93</v>
      </c>
      <c r="AH816" s="1">
        <v>63.93</v>
      </c>
      <c r="AI816" s="1">
        <v>189</v>
      </c>
      <c r="AJ816" s="1">
        <v>554</v>
      </c>
      <c r="AK816" s="1">
        <v>2.93</v>
      </c>
      <c r="AL816" s="1">
        <v>59.57</v>
      </c>
      <c r="AM816" s="1">
        <v>59.57</v>
      </c>
      <c r="AN816" s="1">
        <v>73</v>
      </c>
      <c r="AO816" s="1">
        <v>163</v>
      </c>
      <c r="AP816" s="1">
        <v>2.23</v>
      </c>
      <c r="AQ816" s="1">
        <v>18.11</v>
      </c>
      <c r="AR816" s="1">
        <v>18.11</v>
      </c>
      <c r="AT816" s="262">
        <f t="shared" si="73"/>
        <v>1266</v>
      </c>
      <c r="AU816" s="262">
        <f t="shared" si="73"/>
        <v>3302</v>
      </c>
      <c r="AV816" s="263">
        <f t="shared" si="74"/>
        <v>330200</v>
      </c>
      <c r="AW816" s="263">
        <f t="shared" si="75"/>
        <v>5490</v>
      </c>
      <c r="AX816" s="268">
        <f t="shared" si="76"/>
        <v>60.145719489981786</v>
      </c>
      <c r="AY816" s="264">
        <f t="shared" si="77"/>
        <v>60.529999999999994</v>
      </c>
    </row>
    <row r="817" spans="1:51">
      <c r="A817" s="1" t="str">
        <f t="shared" si="72"/>
        <v>11379</v>
      </c>
      <c r="B817" s="1" t="s">
        <v>3816</v>
      </c>
      <c r="C817" s="255">
        <v>120</v>
      </c>
      <c r="D817" s="255">
        <v>120</v>
      </c>
      <c r="E817" s="256">
        <v>5651</v>
      </c>
      <c r="F817" s="256">
        <v>22756</v>
      </c>
      <c r="G817" s="255">
        <v>4.03</v>
      </c>
      <c r="H817" s="255">
        <v>51.95</v>
      </c>
      <c r="I817" s="255">
        <v>51.95</v>
      </c>
      <c r="J817" s="1">
        <v>985</v>
      </c>
      <c r="K817" s="1">
        <v>3980</v>
      </c>
      <c r="L817" s="1">
        <v>4.04</v>
      </c>
      <c r="M817" s="1">
        <v>106.99</v>
      </c>
      <c r="N817" s="1">
        <v>106.99</v>
      </c>
      <c r="O817" s="1">
        <v>901</v>
      </c>
      <c r="P817" s="1">
        <v>3828</v>
      </c>
      <c r="Q817" s="1">
        <v>4.25</v>
      </c>
      <c r="R817" s="1">
        <v>106.33</v>
      </c>
      <c r="S817" s="1">
        <v>106.33</v>
      </c>
      <c r="T817" s="1">
        <v>959</v>
      </c>
      <c r="U817" s="1">
        <v>3817</v>
      </c>
      <c r="V817" s="1">
        <v>3.98</v>
      </c>
      <c r="W817" s="1">
        <v>102.61</v>
      </c>
      <c r="X817" s="1">
        <v>102.61</v>
      </c>
      <c r="Y817" s="1">
        <v>862</v>
      </c>
      <c r="Z817" s="1">
        <v>3320</v>
      </c>
      <c r="AA817" s="1">
        <v>3.85</v>
      </c>
      <c r="AB817" s="1">
        <v>89.25</v>
      </c>
      <c r="AC817" s="1">
        <v>89.25</v>
      </c>
      <c r="AD817" s="1">
        <v>843</v>
      </c>
      <c r="AE817" s="1">
        <v>3185</v>
      </c>
      <c r="AF817" s="1">
        <v>3.78</v>
      </c>
      <c r="AG817" s="1">
        <v>94.79</v>
      </c>
      <c r="AH817" s="1">
        <v>94.79</v>
      </c>
      <c r="AI817" s="1">
        <v>761</v>
      </c>
      <c r="AJ817" s="1">
        <v>3056</v>
      </c>
      <c r="AK817" s="1">
        <v>4.0199999999999996</v>
      </c>
      <c r="AL817" s="1">
        <v>82.15</v>
      </c>
      <c r="AM817" s="1">
        <v>82.15</v>
      </c>
      <c r="AN817" s="1">
        <v>340</v>
      </c>
      <c r="AO817" s="1">
        <v>1570</v>
      </c>
      <c r="AP817" s="1">
        <v>4.62</v>
      </c>
      <c r="AQ817" s="1">
        <v>43.61</v>
      </c>
      <c r="AR817" s="1">
        <v>43.61</v>
      </c>
      <c r="AT817" s="262">
        <f t="shared" si="73"/>
        <v>5311</v>
      </c>
      <c r="AU817" s="262">
        <f t="shared" si="73"/>
        <v>21186</v>
      </c>
      <c r="AV817" s="263">
        <f t="shared" si="74"/>
        <v>2118600</v>
      </c>
      <c r="AW817" s="263">
        <f t="shared" si="75"/>
        <v>21960</v>
      </c>
      <c r="AX817" s="268">
        <f t="shared" si="76"/>
        <v>96.47540983606558</v>
      </c>
      <c r="AY817" s="264">
        <f t="shared" si="77"/>
        <v>97.02</v>
      </c>
    </row>
    <row r="818" spans="1:51">
      <c r="A818" s="1" t="str">
        <f t="shared" si="72"/>
        <v>11380</v>
      </c>
      <c r="B818" s="1" t="s">
        <v>3817</v>
      </c>
      <c r="C818" s="255">
        <v>10</v>
      </c>
      <c r="D818" s="255">
        <v>10</v>
      </c>
      <c r="E818" s="256">
        <v>798</v>
      </c>
      <c r="F818" s="256">
        <v>2595</v>
      </c>
      <c r="G818" s="255">
        <v>3.25</v>
      </c>
      <c r="H818" s="255">
        <v>71.099999999999994</v>
      </c>
      <c r="I818" s="255">
        <v>71.099999999999994</v>
      </c>
      <c r="J818" s="1">
        <v>132</v>
      </c>
      <c r="K818" s="1">
        <v>454</v>
      </c>
      <c r="L818" s="1">
        <v>3.44</v>
      </c>
      <c r="M818" s="1">
        <v>146.44999999999999</v>
      </c>
      <c r="N818" s="1">
        <v>146.44999999999999</v>
      </c>
      <c r="O818" s="1">
        <v>112</v>
      </c>
      <c r="P818" s="1">
        <v>350</v>
      </c>
      <c r="Q818" s="1">
        <v>3.13</v>
      </c>
      <c r="R818" s="1">
        <v>116.67</v>
      </c>
      <c r="S818" s="1">
        <v>116.67</v>
      </c>
      <c r="T818" s="1">
        <v>157</v>
      </c>
      <c r="U818" s="1">
        <v>408</v>
      </c>
      <c r="V818" s="1">
        <v>2.6</v>
      </c>
      <c r="W818" s="1">
        <v>131.61000000000001</v>
      </c>
      <c r="X818" s="1">
        <v>131.61000000000001</v>
      </c>
      <c r="Y818" s="1">
        <v>139</v>
      </c>
      <c r="Z818" s="1">
        <v>443</v>
      </c>
      <c r="AA818" s="1">
        <v>3.19</v>
      </c>
      <c r="AB818" s="1">
        <v>142.9</v>
      </c>
      <c r="AC818" s="1">
        <v>142.9</v>
      </c>
      <c r="AD818" s="1">
        <v>106</v>
      </c>
      <c r="AE818" s="1">
        <v>429</v>
      </c>
      <c r="AF818" s="1">
        <v>4.05</v>
      </c>
      <c r="AG818" s="1">
        <v>153.21</v>
      </c>
      <c r="AH818" s="1">
        <v>153.21</v>
      </c>
      <c r="AI818" s="1">
        <v>119</v>
      </c>
      <c r="AJ818" s="1">
        <v>424</v>
      </c>
      <c r="AK818" s="1">
        <v>3.56</v>
      </c>
      <c r="AL818" s="1">
        <v>136.77000000000001</v>
      </c>
      <c r="AM818" s="1">
        <v>136.77000000000001</v>
      </c>
      <c r="AN818" s="1">
        <v>33</v>
      </c>
      <c r="AO818" s="1">
        <v>87</v>
      </c>
      <c r="AP818" s="1">
        <v>2.64</v>
      </c>
      <c r="AQ818" s="1">
        <v>29</v>
      </c>
      <c r="AR818" s="1">
        <v>29</v>
      </c>
      <c r="AT818" s="262">
        <f t="shared" si="73"/>
        <v>765</v>
      </c>
      <c r="AU818" s="262">
        <f t="shared" si="73"/>
        <v>2508</v>
      </c>
      <c r="AV818" s="263">
        <f t="shared" si="74"/>
        <v>250800</v>
      </c>
      <c r="AW818" s="263">
        <f t="shared" si="75"/>
        <v>1830</v>
      </c>
      <c r="AX818" s="268">
        <f t="shared" si="76"/>
        <v>137.04918032786884</v>
      </c>
      <c r="AY818" s="264">
        <f t="shared" si="77"/>
        <v>137.935</v>
      </c>
    </row>
    <row r="819" spans="1:51">
      <c r="A819" s="1" t="str">
        <f t="shared" si="72"/>
        <v>11381</v>
      </c>
      <c r="B819" s="1" t="s">
        <v>3818</v>
      </c>
      <c r="C819" s="255">
        <v>30</v>
      </c>
      <c r="D819" s="255">
        <v>30</v>
      </c>
      <c r="E819" s="256">
        <v>1455</v>
      </c>
      <c r="F819" s="256">
        <v>3728</v>
      </c>
      <c r="G819" s="255">
        <v>2.56</v>
      </c>
      <c r="H819" s="255">
        <v>34.049999999999997</v>
      </c>
      <c r="I819" s="255">
        <v>34.049999999999997</v>
      </c>
      <c r="J819" s="1">
        <v>268</v>
      </c>
      <c r="K819" s="1">
        <v>703</v>
      </c>
      <c r="L819" s="1">
        <v>2.62</v>
      </c>
      <c r="M819" s="1">
        <v>75.59</v>
      </c>
      <c r="N819" s="1">
        <v>75.59</v>
      </c>
      <c r="O819" s="1">
        <v>264</v>
      </c>
      <c r="P819" s="1">
        <v>654</v>
      </c>
      <c r="Q819" s="1">
        <v>2.48</v>
      </c>
      <c r="R819" s="1">
        <v>72.67</v>
      </c>
      <c r="S819" s="1">
        <v>72.67</v>
      </c>
      <c r="T819" s="1">
        <v>245</v>
      </c>
      <c r="U819" s="1">
        <v>635</v>
      </c>
      <c r="V819" s="1">
        <v>2.59</v>
      </c>
      <c r="W819" s="1">
        <v>68.28</v>
      </c>
      <c r="X819" s="1">
        <v>68.28</v>
      </c>
      <c r="Y819" s="1">
        <v>238</v>
      </c>
      <c r="Z819" s="1">
        <v>583</v>
      </c>
      <c r="AA819" s="1">
        <v>2.4500000000000002</v>
      </c>
      <c r="AB819" s="1">
        <v>62.69</v>
      </c>
      <c r="AC819" s="1">
        <v>62.69</v>
      </c>
      <c r="AD819" s="1">
        <v>201</v>
      </c>
      <c r="AE819" s="1">
        <v>516</v>
      </c>
      <c r="AF819" s="1">
        <v>2.57</v>
      </c>
      <c r="AG819" s="1">
        <v>61.43</v>
      </c>
      <c r="AH819" s="1">
        <v>61.43</v>
      </c>
      <c r="AI819" s="1">
        <v>230</v>
      </c>
      <c r="AJ819" s="1">
        <v>604</v>
      </c>
      <c r="AK819" s="1">
        <v>2.63</v>
      </c>
      <c r="AL819" s="1">
        <v>64.95</v>
      </c>
      <c r="AM819" s="1">
        <v>64.95</v>
      </c>
      <c r="AN819" s="1">
        <v>9</v>
      </c>
      <c r="AO819" s="1">
        <v>33</v>
      </c>
      <c r="AP819" s="1">
        <v>3.67</v>
      </c>
      <c r="AQ819" s="1">
        <v>3.67</v>
      </c>
      <c r="AR819" s="1">
        <v>3.67</v>
      </c>
      <c r="AT819" s="262">
        <f t="shared" si="73"/>
        <v>1446</v>
      </c>
      <c r="AU819" s="262">
        <f t="shared" si="73"/>
        <v>3695</v>
      </c>
      <c r="AV819" s="263">
        <f t="shared" si="74"/>
        <v>369500</v>
      </c>
      <c r="AW819" s="263">
        <f t="shared" si="75"/>
        <v>5490</v>
      </c>
      <c r="AX819" s="268">
        <f t="shared" si="76"/>
        <v>67.30418943533698</v>
      </c>
      <c r="AY819" s="264">
        <f t="shared" si="77"/>
        <v>67.601666666666674</v>
      </c>
    </row>
    <row r="820" spans="1:51">
      <c r="A820" s="1" t="str">
        <f t="shared" si="72"/>
        <v>11382</v>
      </c>
      <c r="B820" s="1" t="s">
        <v>3819</v>
      </c>
      <c r="C820" s="255">
        <v>30</v>
      </c>
      <c r="D820" s="255">
        <v>30</v>
      </c>
      <c r="E820" s="256">
        <v>952</v>
      </c>
      <c r="F820" s="256">
        <v>2573</v>
      </c>
      <c r="G820" s="255">
        <v>2.7</v>
      </c>
      <c r="H820" s="255">
        <v>23.5</v>
      </c>
      <c r="I820" s="255">
        <v>23.5</v>
      </c>
      <c r="J820" s="1">
        <v>166</v>
      </c>
      <c r="K820" s="1">
        <v>586</v>
      </c>
      <c r="L820" s="1">
        <v>3.53</v>
      </c>
      <c r="M820" s="1">
        <v>63.01</v>
      </c>
      <c r="N820" s="1">
        <v>63.01</v>
      </c>
      <c r="O820" s="1">
        <v>164</v>
      </c>
      <c r="P820" s="1">
        <v>400</v>
      </c>
      <c r="Q820" s="1">
        <v>2.44</v>
      </c>
      <c r="R820" s="1">
        <v>44.44</v>
      </c>
      <c r="S820" s="1">
        <v>44.44</v>
      </c>
      <c r="T820" s="1">
        <v>154</v>
      </c>
      <c r="U820" s="1">
        <v>374</v>
      </c>
      <c r="V820" s="1">
        <v>2.4300000000000002</v>
      </c>
      <c r="W820" s="1">
        <v>40.22</v>
      </c>
      <c r="X820" s="1">
        <v>40.22</v>
      </c>
      <c r="Y820" s="1">
        <v>150</v>
      </c>
      <c r="Z820" s="1">
        <v>385</v>
      </c>
      <c r="AA820" s="1">
        <v>2.57</v>
      </c>
      <c r="AB820" s="1">
        <v>41.4</v>
      </c>
      <c r="AC820" s="1">
        <v>41.4</v>
      </c>
      <c r="AD820" s="1">
        <v>130</v>
      </c>
      <c r="AE820" s="1">
        <v>339</v>
      </c>
      <c r="AF820" s="1">
        <v>2.61</v>
      </c>
      <c r="AG820" s="1">
        <v>40.36</v>
      </c>
      <c r="AH820" s="1">
        <v>40.36</v>
      </c>
      <c r="AI820" s="1">
        <v>132</v>
      </c>
      <c r="AJ820" s="1">
        <v>353</v>
      </c>
      <c r="AK820" s="1">
        <v>2.67</v>
      </c>
      <c r="AL820" s="1">
        <v>37.96</v>
      </c>
      <c r="AM820" s="1">
        <v>37.96</v>
      </c>
      <c r="AN820" s="1">
        <v>56</v>
      </c>
      <c r="AO820" s="1">
        <v>136</v>
      </c>
      <c r="AP820" s="1">
        <v>2.4300000000000002</v>
      </c>
      <c r="AQ820" s="1">
        <v>15.11</v>
      </c>
      <c r="AR820" s="1">
        <v>15.11</v>
      </c>
      <c r="AT820" s="262">
        <f t="shared" si="73"/>
        <v>896</v>
      </c>
      <c r="AU820" s="262">
        <f t="shared" si="73"/>
        <v>2437</v>
      </c>
      <c r="AV820" s="263">
        <f t="shared" si="74"/>
        <v>243700</v>
      </c>
      <c r="AW820" s="263">
        <f t="shared" si="75"/>
        <v>5490</v>
      </c>
      <c r="AX820" s="268">
        <f t="shared" si="76"/>
        <v>44.389799635701273</v>
      </c>
      <c r="AY820" s="264">
        <f t="shared" si="77"/>
        <v>44.564999999999998</v>
      </c>
    </row>
    <row r="821" spans="1:51">
      <c r="A821" s="1" t="str">
        <f t="shared" si="72"/>
        <v>11383</v>
      </c>
      <c r="B821" s="1" t="s">
        <v>3820</v>
      </c>
      <c r="C821" s="255">
        <v>60</v>
      </c>
      <c r="D821" s="255">
        <v>60</v>
      </c>
      <c r="E821" s="256">
        <v>2218</v>
      </c>
      <c r="F821" s="256">
        <v>5770</v>
      </c>
      <c r="G821" s="255">
        <v>2.6</v>
      </c>
      <c r="H821" s="255">
        <v>26.35</v>
      </c>
      <c r="I821" s="255">
        <v>26.35</v>
      </c>
      <c r="J821" s="1">
        <v>376</v>
      </c>
      <c r="K821" s="1">
        <v>1033</v>
      </c>
      <c r="L821" s="1">
        <v>2.75</v>
      </c>
      <c r="M821" s="1">
        <v>55.54</v>
      </c>
      <c r="N821" s="1">
        <v>55.54</v>
      </c>
      <c r="O821" s="1">
        <v>358</v>
      </c>
      <c r="P821" s="1">
        <v>936</v>
      </c>
      <c r="Q821" s="1">
        <v>2.61</v>
      </c>
      <c r="R821" s="1">
        <v>52</v>
      </c>
      <c r="S821" s="1">
        <v>52</v>
      </c>
      <c r="T821" s="1">
        <v>341</v>
      </c>
      <c r="U821" s="1">
        <v>914</v>
      </c>
      <c r="V821" s="1">
        <v>2.68</v>
      </c>
      <c r="W821" s="1">
        <v>49.14</v>
      </c>
      <c r="X821" s="1">
        <v>49.14</v>
      </c>
      <c r="Y821" s="1">
        <v>389</v>
      </c>
      <c r="Z821" s="1">
        <v>882</v>
      </c>
      <c r="AA821" s="1">
        <v>2.27</v>
      </c>
      <c r="AB821" s="1">
        <v>47.42</v>
      </c>
      <c r="AC821" s="1">
        <v>47.42</v>
      </c>
      <c r="AD821" s="1">
        <v>364</v>
      </c>
      <c r="AE821" s="1">
        <v>887</v>
      </c>
      <c r="AF821" s="1">
        <v>2.44</v>
      </c>
      <c r="AG821" s="1">
        <v>52.8</v>
      </c>
      <c r="AH821" s="1">
        <v>52.8</v>
      </c>
      <c r="AI821" s="1">
        <v>332</v>
      </c>
      <c r="AJ821" s="1">
        <v>983</v>
      </c>
      <c r="AK821" s="1">
        <v>2.96</v>
      </c>
      <c r="AL821" s="1">
        <v>52.85</v>
      </c>
      <c r="AM821" s="1">
        <v>52.85</v>
      </c>
      <c r="AN821" s="1">
        <v>58</v>
      </c>
      <c r="AO821" s="1">
        <v>135</v>
      </c>
      <c r="AP821" s="1">
        <v>2.33</v>
      </c>
      <c r="AQ821" s="1">
        <v>7.5</v>
      </c>
      <c r="AR821" s="1">
        <v>7.5</v>
      </c>
      <c r="AT821" s="262">
        <f t="shared" si="73"/>
        <v>2160</v>
      </c>
      <c r="AU821" s="262">
        <f t="shared" si="73"/>
        <v>5635</v>
      </c>
      <c r="AV821" s="263">
        <f t="shared" si="74"/>
        <v>563500</v>
      </c>
      <c r="AW821" s="263">
        <f t="shared" si="75"/>
        <v>10980</v>
      </c>
      <c r="AX821" s="268">
        <f t="shared" si="76"/>
        <v>51.320582877959929</v>
      </c>
      <c r="AY821" s="264">
        <f t="shared" si="77"/>
        <v>51.625000000000007</v>
      </c>
    </row>
    <row r="822" spans="1:51">
      <c r="A822" s="1" t="str">
        <f t="shared" si="72"/>
        <v>11385</v>
      </c>
      <c r="B822" s="1" t="s">
        <v>3821</v>
      </c>
      <c r="C822" s="255">
        <v>10</v>
      </c>
      <c r="D822" s="255">
        <v>10</v>
      </c>
      <c r="E822" s="256">
        <v>1023</v>
      </c>
      <c r="F822" s="256">
        <v>2846</v>
      </c>
      <c r="G822" s="255">
        <v>2.78</v>
      </c>
      <c r="H822" s="255">
        <v>77.97</v>
      </c>
      <c r="I822" s="255">
        <v>77.97</v>
      </c>
      <c r="J822" s="1">
        <v>193</v>
      </c>
      <c r="K822" s="1">
        <v>648</v>
      </c>
      <c r="L822" s="1">
        <v>3.36</v>
      </c>
      <c r="M822" s="1">
        <v>209.03</v>
      </c>
      <c r="N822" s="1">
        <v>209.03</v>
      </c>
      <c r="O822" s="1">
        <v>163</v>
      </c>
      <c r="P822" s="1">
        <v>442</v>
      </c>
      <c r="Q822" s="1">
        <v>2.71</v>
      </c>
      <c r="R822" s="1">
        <v>147.33000000000001</v>
      </c>
      <c r="S822" s="1">
        <v>147.33000000000001</v>
      </c>
      <c r="T822" s="1">
        <v>136</v>
      </c>
      <c r="U822" s="1">
        <v>338</v>
      </c>
      <c r="V822" s="1">
        <v>2.4900000000000002</v>
      </c>
      <c r="W822" s="1">
        <v>109.03</v>
      </c>
      <c r="X822" s="1">
        <v>109.03</v>
      </c>
      <c r="Y822" s="1">
        <v>172</v>
      </c>
      <c r="Z822" s="1">
        <v>475</v>
      </c>
      <c r="AA822" s="1">
        <v>2.76</v>
      </c>
      <c r="AB822" s="1">
        <v>153.22999999999999</v>
      </c>
      <c r="AC822" s="1">
        <v>153.22999999999999</v>
      </c>
      <c r="AD822" s="1">
        <v>163</v>
      </c>
      <c r="AE822" s="1">
        <v>443</v>
      </c>
      <c r="AF822" s="1">
        <v>2.72</v>
      </c>
      <c r="AG822" s="1">
        <v>158.21</v>
      </c>
      <c r="AH822" s="1">
        <v>158.21</v>
      </c>
      <c r="AI822" s="1">
        <v>151</v>
      </c>
      <c r="AJ822" s="1">
        <v>399</v>
      </c>
      <c r="AK822" s="1">
        <v>2.64</v>
      </c>
      <c r="AL822" s="1">
        <v>128.71</v>
      </c>
      <c r="AM822" s="1">
        <v>128.71</v>
      </c>
      <c r="AN822" s="1">
        <v>45</v>
      </c>
      <c r="AO822" s="1">
        <v>101</v>
      </c>
      <c r="AP822" s="1">
        <v>2.2400000000000002</v>
      </c>
      <c r="AQ822" s="1">
        <v>33.67</v>
      </c>
      <c r="AR822" s="1">
        <v>33.67</v>
      </c>
      <c r="AT822" s="262">
        <f t="shared" si="73"/>
        <v>978</v>
      </c>
      <c r="AU822" s="262">
        <f t="shared" si="73"/>
        <v>2745</v>
      </c>
      <c r="AV822" s="263">
        <f t="shared" si="74"/>
        <v>274500</v>
      </c>
      <c r="AW822" s="263">
        <f t="shared" si="75"/>
        <v>1830</v>
      </c>
      <c r="AX822" s="268">
        <f t="shared" si="76"/>
        <v>150</v>
      </c>
      <c r="AY822" s="264">
        <f t="shared" si="77"/>
        <v>150.92333333333335</v>
      </c>
    </row>
    <row r="823" spans="1:51">
      <c r="A823" s="1" t="str">
        <f t="shared" si="72"/>
        <v>10682</v>
      </c>
      <c r="B823" s="1" t="s">
        <v>3822</v>
      </c>
      <c r="C823" s="255">
        <v>721</v>
      </c>
      <c r="D823" s="255">
        <v>721</v>
      </c>
      <c r="E823" s="256">
        <v>22922</v>
      </c>
      <c r="F823" s="256">
        <v>114117</v>
      </c>
      <c r="G823" s="255">
        <v>4.9800000000000004</v>
      </c>
      <c r="H823" s="255">
        <v>43.36</v>
      </c>
      <c r="I823" s="255">
        <v>43.36</v>
      </c>
      <c r="J823" s="1">
        <v>3615</v>
      </c>
      <c r="K823" s="1">
        <v>18540</v>
      </c>
      <c r="L823" s="1">
        <v>5.13</v>
      </c>
      <c r="M823" s="1">
        <v>82.95</v>
      </c>
      <c r="N823" s="1">
        <v>82.95</v>
      </c>
      <c r="O823" s="1">
        <v>4057</v>
      </c>
      <c r="P823" s="1">
        <v>20208</v>
      </c>
      <c r="Q823" s="1">
        <v>4.9800000000000004</v>
      </c>
      <c r="R823" s="1">
        <v>93.43</v>
      </c>
      <c r="S823" s="1">
        <v>93.43</v>
      </c>
      <c r="T823" s="1">
        <v>3985</v>
      </c>
      <c r="U823" s="1">
        <v>19247</v>
      </c>
      <c r="V823" s="1">
        <v>4.83</v>
      </c>
      <c r="W823" s="1">
        <v>86.11</v>
      </c>
      <c r="X823" s="1">
        <v>86.11</v>
      </c>
      <c r="Y823" s="1">
        <v>3884</v>
      </c>
      <c r="Z823" s="1">
        <v>19047</v>
      </c>
      <c r="AA823" s="1">
        <v>4.9000000000000004</v>
      </c>
      <c r="AB823" s="1">
        <v>85.22</v>
      </c>
      <c r="AC823" s="1">
        <v>85.22</v>
      </c>
      <c r="AD823" s="1">
        <v>3837</v>
      </c>
      <c r="AE823" s="1">
        <v>18529</v>
      </c>
      <c r="AF823" s="1">
        <v>4.83</v>
      </c>
      <c r="AG823" s="1">
        <v>91.78</v>
      </c>
      <c r="AH823" s="1">
        <v>91.78</v>
      </c>
      <c r="AI823" s="1">
        <v>3544</v>
      </c>
      <c r="AJ823" s="1">
        <v>18546</v>
      </c>
      <c r="AK823" s="1">
        <v>5.23</v>
      </c>
      <c r="AL823" s="1">
        <v>82.98</v>
      </c>
      <c r="AM823" s="1">
        <v>82.98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T823" s="262">
        <f t="shared" si="73"/>
        <v>22922</v>
      </c>
      <c r="AU823" s="262">
        <f t="shared" si="73"/>
        <v>114117</v>
      </c>
      <c r="AV823" s="263">
        <f t="shared" si="74"/>
        <v>11411700</v>
      </c>
      <c r="AW823" s="263">
        <f t="shared" si="75"/>
        <v>131943</v>
      </c>
      <c r="AX823" s="268">
        <f t="shared" si="76"/>
        <v>86.489620517950939</v>
      </c>
      <c r="AY823" s="264">
        <f t="shared" si="77"/>
        <v>87.078333333333333</v>
      </c>
    </row>
    <row r="824" spans="1:51">
      <c r="A824" s="1" t="str">
        <f t="shared" si="72"/>
        <v>10745</v>
      </c>
      <c r="B824" s="1" t="s">
        <v>3823</v>
      </c>
      <c r="C824" s="255">
        <v>508</v>
      </c>
      <c r="D824" s="255">
        <v>508</v>
      </c>
      <c r="E824" s="256">
        <v>16214</v>
      </c>
      <c r="F824" s="256">
        <v>70666</v>
      </c>
      <c r="G824" s="255">
        <v>4.3600000000000003</v>
      </c>
      <c r="H824" s="255">
        <v>38.11</v>
      </c>
      <c r="I824" s="255">
        <v>38.11</v>
      </c>
      <c r="J824" s="1">
        <v>3374</v>
      </c>
      <c r="K824" s="1">
        <v>15173</v>
      </c>
      <c r="L824" s="1">
        <v>4.5</v>
      </c>
      <c r="M824" s="1">
        <v>96.35</v>
      </c>
      <c r="N824" s="1">
        <v>96.35</v>
      </c>
      <c r="O824" s="1">
        <v>3235</v>
      </c>
      <c r="P824" s="1">
        <v>14778</v>
      </c>
      <c r="Q824" s="1">
        <v>4.57</v>
      </c>
      <c r="R824" s="1">
        <v>96.97</v>
      </c>
      <c r="S824" s="1">
        <v>96.97</v>
      </c>
      <c r="T824" s="1">
        <v>2593</v>
      </c>
      <c r="U824" s="1">
        <v>12281</v>
      </c>
      <c r="V824" s="1">
        <v>4.74</v>
      </c>
      <c r="W824" s="1">
        <v>77.98</v>
      </c>
      <c r="X824" s="1">
        <v>77.98</v>
      </c>
      <c r="Y824" s="1">
        <v>3116</v>
      </c>
      <c r="Z824" s="1">
        <v>12987</v>
      </c>
      <c r="AA824" s="1">
        <v>4.17</v>
      </c>
      <c r="AB824" s="1">
        <v>82.47</v>
      </c>
      <c r="AC824" s="1">
        <v>82.47</v>
      </c>
      <c r="AD824" s="1">
        <v>1935</v>
      </c>
      <c r="AE824" s="1">
        <v>7473</v>
      </c>
      <c r="AF824" s="1">
        <v>3.86</v>
      </c>
      <c r="AG824" s="1">
        <v>52.54</v>
      </c>
      <c r="AH824" s="1">
        <v>52.54</v>
      </c>
      <c r="AI824" s="1">
        <v>1794</v>
      </c>
      <c r="AJ824" s="1">
        <v>7439</v>
      </c>
      <c r="AK824" s="1">
        <v>4.1500000000000004</v>
      </c>
      <c r="AL824" s="1">
        <v>47.24</v>
      </c>
      <c r="AM824" s="1">
        <v>47.24</v>
      </c>
      <c r="AN824" s="1">
        <v>167</v>
      </c>
      <c r="AO824" s="1">
        <v>535</v>
      </c>
      <c r="AP824" s="1">
        <v>3.2</v>
      </c>
      <c r="AQ824" s="1">
        <v>3.51</v>
      </c>
      <c r="AR824" s="1">
        <v>3.51</v>
      </c>
      <c r="AT824" s="262">
        <f t="shared" si="73"/>
        <v>16047</v>
      </c>
      <c r="AU824" s="262">
        <f t="shared" si="73"/>
        <v>70131</v>
      </c>
      <c r="AV824" s="263">
        <f t="shared" si="74"/>
        <v>7013100</v>
      </c>
      <c r="AW824" s="263">
        <f t="shared" si="75"/>
        <v>92964</v>
      </c>
      <c r="AX824" s="268">
        <f t="shared" si="76"/>
        <v>75.438879566283717</v>
      </c>
      <c r="AY824" s="264">
        <f t="shared" si="77"/>
        <v>75.591666666666669</v>
      </c>
    </row>
    <row r="825" spans="1:51">
      <c r="A825" s="1" t="str">
        <f t="shared" si="72"/>
        <v>11386</v>
      </c>
      <c r="B825" s="1" t="s">
        <v>3824</v>
      </c>
      <c r="C825" s="255">
        <v>30</v>
      </c>
      <c r="D825" s="255">
        <v>30</v>
      </c>
      <c r="E825" s="256">
        <v>2024</v>
      </c>
      <c r="F825" s="256">
        <v>4920</v>
      </c>
      <c r="G825" s="255">
        <v>2.4300000000000002</v>
      </c>
      <c r="H825" s="255">
        <v>44.93</v>
      </c>
      <c r="I825" s="255">
        <v>44.93</v>
      </c>
      <c r="J825" s="1">
        <v>361</v>
      </c>
      <c r="K825" s="1">
        <v>889</v>
      </c>
      <c r="L825" s="1">
        <v>2.46</v>
      </c>
      <c r="M825" s="1">
        <v>95.59</v>
      </c>
      <c r="N825" s="1">
        <v>95.59</v>
      </c>
      <c r="O825" s="1">
        <v>365</v>
      </c>
      <c r="P825" s="1">
        <v>926</v>
      </c>
      <c r="Q825" s="1">
        <v>2.54</v>
      </c>
      <c r="R825" s="1">
        <v>102.89</v>
      </c>
      <c r="S825" s="1">
        <v>102.89</v>
      </c>
      <c r="T825" s="1">
        <v>328</v>
      </c>
      <c r="U825" s="1">
        <v>835</v>
      </c>
      <c r="V825" s="1">
        <v>2.5499999999999998</v>
      </c>
      <c r="W825" s="1">
        <v>89.78</v>
      </c>
      <c r="X825" s="1">
        <v>89.78</v>
      </c>
      <c r="Y825" s="1">
        <v>339</v>
      </c>
      <c r="Z825" s="1">
        <v>716</v>
      </c>
      <c r="AA825" s="1">
        <v>2.11</v>
      </c>
      <c r="AB825" s="1">
        <v>76.989999999999995</v>
      </c>
      <c r="AC825" s="1">
        <v>76.989999999999995</v>
      </c>
      <c r="AD825" s="1">
        <v>310</v>
      </c>
      <c r="AE825" s="1">
        <v>789</v>
      </c>
      <c r="AF825" s="1">
        <v>2.5499999999999998</v>
      </c>
      <c r="AG825" s="1">
        <v>93.93</v>
      </c>
      <c r="AH825" s="1">
        <v>93.93</v>
      </c>
      <c r="AI825" s="1">
        <v>265</v>
      </c>
      <c r="AJ825" s="1">
        <v>657</v>
      </c>
      <c r="AK825" s="1">
        <v>2.48</v>
      </c>
      <c r="AL825" s="1">
        <v>70.650000000000006</v>
      </c>
      <c r="AM825" s="1">
        <v>70.650000000000006</v>
      </c>
      <c r="AN825" s="1">
        <v>56</v>
      </c>
      <c r="AO825" s="1">
        <v>108</v>
      </c>
      <c r="AP825" s="1">
        <v>1.93</v>
      </c>
      <c r="AQ825" s="1">
        <v>12</v>
      </c>
      <c r="AR825" s="1">
        <v>12</v>
      </c>
      <c r="AT825" s="262">
        <f t="shared" si="73"/>
        <v>1968</v>
      </c>
      <c r="AU825" s="262">
        <f t="shared" si="73"/>
        <v>4812</v>
      </c>
      <c r="AV825" s="263">
        <f t="shared" si="74"/>
        <v>481200</v>
      </c>
      <c r="AW825" s="263">
        <f t="shared" si="75"/>
        <v>5490</v>
      </c>
      <c r="AX825" s="268">
        <f t="shared" si="76"/>
        <v>87.650273224043715</v>
      </c>
      <c r="AY825" s="264">
        <f t="shared" si="77"/>
        <v>88.305000000000007</v>
      </c>
    </row>
    <row r="826" spans="1:51">
      <c r="A826" s="1" t="str">
        <f t="shared" si="72"/>
        <v>11387</v>
      </c>
      <c r="B826" s="1" t="s">
        <v>3825</v>
      </c>
      <c r="C826" s="255">
        <v>72</v>
      </c>
      <c r="D826" s="255">
        <v>72</v>
      </c>
      <c r="E826" s="256">
        <v>3682</v>
      </c>
      <c r="F826" s="256">
        <v>19137</v>
      </c>
      <c r="G826" s="255">
        <v>5.2</v>
      </c>
      <c r="H826" s="255">
        <v>72.819999999999993</v>
      </c>
      <c r="I826" s="255">
        <v>72.819999999999993</v>
      </c>
      <c r="J826" s="1">
        <v>739</v>
      </c>
      <c r="K826" s="1">
        <v>3902</v>
      </c>
      <c r="L826" s="1">
        <v>5.28</v>
      </c>
      <c r="M826" s="1">
        <v>174.82</v>
      </c>
      <c r="N826" s="1">
        <v>174.82</v>
      </c>
      <c r="O826" s="1">
        <v>603</v>
      </c>
      <c r="P826" s="1">
        <v>3312</v>
      </c>
      <c r="Q826" s="1">
        <v>5.49</v>
      </c>
      <c r="R826" s="1">
        <v>153.33000000000001</v>
      </c>
      <c r="S826" s="1">
        <v>153.33000000000001</v>
      </c>
      <c r="T826" s="1">
        <v>618</v>
      </c>
      <c r="U826" s="1">
        <v>3385</v>
      </c>
      <c r="V826" s="1">
        <v>5.48</v>
      </c>
      <c r="W826" s="1">
        <v>151.66</v>
      </c>
      <c r="X826" s="1">
        <v>151.66</v>
      </c>
      <c r="Y826" s="1">
        <v>617</v>
      </c>
      <c r="Z826" s="1">
        <v>3081</v>
      </c>
      <c r="AA826" s="1">
        <v>4.99</v>
      </c>
      <c r="AB826" s="1">
        <v>138.04</v>
      </c>
      <c r="AC826" s="1">
        <v>138.04</v>
      </c>
      <c r="AD826" s="1">
        <v>518</v>
      </c>
      <c r="AE826" s="1">
        <v>2529</v>
      </c>
      <c r="AF826" s="1">
        <v>4.88</v>
      </c>
      <c r="AG826" s="1">
        <v>125.45</v>
      </c>
      <c r="AH826" s="1">
        <v>125.45</v>
      </c>
      <c r="AI826" s="1">
        <v>458</v>
      </c>
      <c r="AJ826" s="1">
        <v>2482</v>
      </c>
      <c r="AK826" s="1">
        <v>5.42</v>
      </c>
      <c r="AL826" s="1">
        <v>111.2</v>
      </c>
      <c r="AM826" s="1">
        <v>111.2</v>
      </c>
      <c r="AN826" s="1">
        <v>129</v>
      </c>
      <c r="AO826" s="1">
        <v>446</v>
      </c>
      <c r="AP826" s="1">
        <v>3.46</v>
      </c>
      <c r="AQ826" s="1">
        <v>20.65</v>
      </c>
      <c r="AR826" s="1">
        <v>20.65</v>
      </c>
      <c r="AT826" s="262">
        <f t="shared" si="73"/>
        <v>3553</v>
      </c>
      <c r="AU826" s="262">
        <f t="shared" si="73"/>
        <v>18691</v>
      </c>
      <c r="AV826" s="263">
        <f t="shared" si="74"/>
        <v>1869100</v>
      </c>
      <c r="AW826" s="263">
        <f t="shared" si="75"/>
        <v>13176</v>
      </c>
      <c r="AX826" s="268">
        <f t="shared" si="76"/>
        <v>141.85640558591379</v>
      </c>
      <c r="AY826" s="264">
        <f t="shared" si="77"/>
        <v>142.41666666666666</v>
      </c>
    </row>
    <row r="827" spans="1:51">
      <c r="A827" s="1" t="str">
        <f t="shared" si="72"/>
        <v>11388</v>
      </c>
      <c r="B827" s="1" t="s">
        <v>3826</v>
      </c>
      <c r="C827" s="255">
        <v>159</v>
      </c>
      <c r="D827" s="255">
        <v>159</v>
      </c>
      <c r="E827" s="256">
        <v>5080</v>
      </c>
      <c r="F827" s="256">
        <v>17761</v>
      </c>
      <c r="G827" s="255">
        <v>3.5</v>
      </c>
      <c r="H827" s="255">
        <v>30.6</v>
      </c>
      <c r="I827" s="255">
        <v>30.6</v>
      </c>
      <c r="J827" s="1">
        <v>884</v>
      </c>
      <c r="K827" s="1">
        <v>3296</v>
      </c>
      <c r="L827" s="1">
        <v>3.73</v>
      </c>
      <c r="M827" s="1">
        <v>66.87</v>
      </c>
      <c r="N827" s="1">
        <v>66.87</v>
      </c>
      <c r="O827" s="1">
        <v>866</v>
      </c>
      <c r="P827" s="1">
        <v>3041</v>
      </c>
      <c r="Q827" s="1">
        <v>3.51</v>
      </c>
      <c r="R827" s="1">
        <v>63.75</v>
      </c>
      <c r="S827" s="1">
        <v>63.75</v>
      </c>
      <c r="T827" s="1">
        <v>834</v>
      </c>
      <c r="U827" s="1">
        <v>3004</v>
      </c>
      <c r="V827" s="1">
        <v>3.6</v>
      </c>
      <c r="W827" s="1">
        <v>60.95</v>
      </c>
      <c r="X827" s="1">
        <v>60.95</v>
      </c>
      <c r="Y827" s="1">
        <v>786</v>
      </c>
      <c r="Z827" s="1">
        <v>2565</v>
      </c>
      <c r="AA827" s="1">
        <v>3.26</v>
      </c>
      <c r="AB827" s="1">
        <v>52.04</v>
      </c>
      <c r="AC827" s="1">
        <v>52.04</v>
      </c>
      <c r="AD827" s="1">
        <v>706</v>
      </c>
      <c r="AE827" s="1">
        <v>2506</v>
      </c>
      <c r="AF827" s="1">
        <v>3.55</v>
      </c>
      <c r="AG827" s="1">
        <v>56.29</v>
      </c>
      <c r="AH827" s="1">
        <v>56.29</v>
      </c>
      <c r="AI827" s="1">
        <v>791</v>
      </c>
      <c r="AJ827" s="1">
        <v>2623</v>
      </c>
      <c r="AK827" s="1">
        <v>3.32</v>
      </c>
      <c r="AL827" s="1">
        <v>53.22</v>
      </c>
      <c r="AM827" s="1">
        <v>53.22</v>
      </c>
      <c r="AN827" s="1">
        <v>213</v>
      </c>
      <c r="AO827" s="1">
        <v>726</v>
      </c>
      <c r="AP827" s="1">
        <v>3.41</v>
      </c>
      <c r="AQ827" s="1">
        <v>15.22</v>
      </c>
      <c r="AR827" s="1">
        <v>15.22</v>
      </c>
      <c r="AT827" s="262">
        <f t="shared" si="73"/>
        <v>4867</v>
      </c>
      <c r="AU827" s="262">
        <f t="shared" si="73"/>
        <v>17035</v>
      </c>
      <c r="AV827" s="263">
        <f t="shared" si="74"/>
        <v>1703500</v>
      </c>
      <c r="AW827" s="263">
        <f t="shared" si="75"/>
        <v>29097</v>
      </c>
      <c r="AX827" s="268">
        <f t="shared" si="76"/>
        <v>58.545554524521428</v>
      </c>
      <c r="AY827" s="264">
        <f t="shared" si="77"/>
        <v>58.853333333333332</v>
      </c>
    </row>
    <row r="828" spans="1:51">
      <c r="A828" s="1" t="str">
        <f t="shared" si="72"/>
        <v>11390</v>
      </c>
      <c r="B828" s="1" t="s">
        <v>3827</v>
      </c>
      <c r="C828" s="255">
        <v>70</v>
      </c>
      <c r="D828" s="255">
        <v>70</v>
      </c>
      <c r="E828" s="256">
        <v>3087</v>
      </c>
      <c r="F828" s="256">
        <v>10144</v>
      </c>
      <c r="G828" s="255">
        <v>3.29</v>
      </c>
      <c r="H828" s="255">
        <v>39.700000000000003</v>
      </c>
      <c r="I828" s="255">
        <v>39.700000000000003</v>
      </c>
      <c r="J828" s="1">
        <v>540</v>
      </c>
      <c r="K828" s="1">
        <v>1825</v>
      </c>
      <c r="L828" s="1">
        <v>3.38</v>
      </c>
      <c r="M828" s="1">
        <v>84.1</v>
      </c>
      <c r="N828" s="1">
        <v>84.1</v>
      </c>
      <c r="O828" s="1">
        <v>536</v>
      </c>
      <c r="P828" s="1">
        <v>1778</v>
      </c>
      <c r="Q828" s="1">
        <v>3.32</v>
      </c>
      <c r="R828" s="1">
        <v>84.67</v>
      </c>
      <c r="S828" s="1">
        <v>84.67</v>
      </c>
      <c r="T828" s="1">
        <v>628</v>
      </c>
      <c r="U828" s="1">
        <v>1931</v>
      </c>
      <c r="V828" s="1">
        <v>3.07</v>
      </c>
      <c r="W828" s="1">
        <v>88.99</v>
      </c>
      <c r="X828" s="1">
        <v>88.99</v>
      </c>
      <c r="Y828" s="1">
        <v>477</v>
      </c>
      <c r="Z828" s="1">
        <v>1577</v>
      </c>
      <c r="AA828" s="1">
        <v>3.31</v>
      </c>
      <c r="AB828" s="1">
        <v>72.67</v>
      </c>
      <c r="AC828" s="1">
        <v>72.67</v>
      </c>
      <c r="AD828" s="1">
        <v>375</v>
      </c>
      <c r="AE828" s="1">
        <v>1332</v>
      </c>
      <c r="AF828" s="1">
        <v>3.55</v>
      </c>
      <c r="AG828" s="1">
        <v>67.959999999999994</v>
      </c>
      <c r="AH828" s="1">
        <v>67.959999999999994</v>
      </c>
      <c r="AI828" s="1">
        <v>435</v>
      </c>
      <c r="AJ828" s="1">
        <v>1396</v>
      </c>
      <c r="AK828" s="1">
        <v>3.21</v>
      </c>
      <c r="AL828" s="1">
        <v>64.33</v>
      </c>
      <c r="AM828" s="1">
        <v>64.33</v>
      </c>
      <c r="AN828" s="1">
        <v>96</v>
      </c>
      <c r="AO828" s="1">
        <v>305</v>
      </c>
      <c r="AP828" s="1">
        <v>3.18</v>
      </c>
      <c r="AQ828" s="1">
        <v>14.52</v>
      </c>
      <c r="AR828" s="1">
        <v>14.52</v>
      </c>
      <c r="AT828" s="262">
        <f t="shared" si="73"/>
        <v>2991</v>
      </c>
      <c r="AU828" s="262">
        <f t="shared" si="73"/>
        <v>9839</v>
      </c>
      <c r="AV828" s="263">
        <f t="shared" si="74"/>
        <v>983900</v>
      </c>
      <c r="AW828" s="263">
        <f t="shared" si="75"/>
        <v>12810</v>
      </c>
      <c r="AX828" s="268">
        <f t="shared" si="76"/>
        <v>76.807181889149106</v>
      </c>
      <c r="AY828" s="264">
        <f t="shared" si="77"/>
        <v>77.11999999999999</v>
      </c>
    </row>
    <row r="829" spans="1:51">
      <c r="A829" s="1" t="str">
        <f t="shared" si="72"/>
        <v>11391</v>
      </c>
      <c r="B829" s="1" t="s">
        <v>3828</v>
      </c>
      <c r="C829" s="255">
        <v>43</v>
      </c>
      <c r="D829" s="255">
        <v>43</v>
      </c>
      <c r="E829" s="256">
        <v>2479</v>
      </c>
      <c r="F829" s="256">
        <v>12612</v>
      </c>
      <c r="G829" s="255">
        <v>5.09</v>
      </c>
      <c r="H829" s="255">
        <v>80.36</v>
      </c>
      <c r="I829" s="255">
        <v>80.36</v>
      </c>
      <c r="J829" s="1">
        <v>471</v>
      </c>
      <c r="K829" s="1">
        <v>2476</v>
      </c>
      <c r="L829" s="1">
        <v>5.26</v>
      </c>
      <c r="M829" s="1">
        <v>185.75</v>
      </c>
      <c r="N829" s="1">
        <v>185.75</v>
      </c>
      <c r="O829" s="1">
        <v>393</v>
      </c>
      <c r="P829" s="1">
        <v>2068</v>
      </c>
      <c r="Q829" s="1">
        <v>5.26</v>
      </c>
      <c r="R829" s="1">
        <v>160.31</v>
      </c>
      <c r="S829" s="1">
        <v>160.31</v>
      </c>
      <c r="T829" s="1">
        <v>432</v>
      </c>
      <c r="U829" s="1">
        <v>2391</v>
      </c>
      <c r="V829" s="1">
        <v>5.53</v>
      </c>
      <c r="W829" s="1">
        <v>179.37</v>
      </c>
      <c r="X829" s="1">
        <v>179.37</v>
      </c>
      <c r="Y829" s="1">
        <v>357</v>
      </c>
      <c r="Z829" s="1">
        <v>1755</v>
      </c>
      <c r="AA829" s="1">
        <v>4.92</v>
      </c>
      <c r="AB829" s="1">
        <v>131.66</v>
      </c>
      <c r="AC829" s="1">
        <v>131.66</v>
      </c>
      <c r="AD829" s="1">
        <v>344</v>
      </c>
      <c r="AE829" s="1">
        <v>1769</v>
      </c>
      <c r="AF829" s="1">
        <v>5.14</v>
      </c>
      <c r="AG829" s="1">
        <v>146.93</v>
      </c>
      <c r="AH829" s="1">
        <v>146.93</v>
      </c>
      <c r="AI829" s="1">
        <v>367</v>
      </c>
      <c r="AJ829" s="1">
        <v>1735</v>
      </c>
      <c r="AK829" s="1">
        <v>4.7300000000000004</v>
      </c>
      <c r="AL829" s="1">
        <v>130.16</v>
      </c>
      <c r="AM829" s="1">
        <v>130.16</v>
      </c>
      <c r="AN829" s="1">
        <v>115</v>
      </c>
      <c r="AO829" s="1">
        <v>418</v>
      </c>
      <c r="AP829" s="1">
        <v>3.63</v>
      </c>
      <c r="AQ829" s="1">
        <v>32.4</v>
      </c>
      <c r="AR829" s="1">
        <v>32.4</v>
      </c>
      <c r="AT829" s="262">
        <f t="shared" si="73"/>
        <v>2364</v>
      </c>
      <c r="AU829" s="262">
        <f t="shared" si="73"/>
        <v>12194</v>
      </c>
      <c r="AV829" s="263">
        <f t="shared" si="74"/>
        <v>1219400</v>
      </c>
      <c r="AW829" s="263">
        <f t="shared" si="75"/>
        <v>7869</v>
      </c>
      <c r="AX829" s="268">
        <f t="shared" si="76"/>
        <v>154.96251111958318</v>
      </c>
      <c r="AY829" s="264">
        <f t="shared" si="77"/>
        <v>155.69666666666666</v>
      </c>
    </row>
    <row r="830" spans="1:51">
      <c r="A830" s="1" t="str">
        <f t="shared" si="72"/>
        <v>11392</v>
      </c>
      <c r="B830" s="1" t="s">
        <v>3829</v>
      </c>
      <c r="C830" s="255">
        <v>60</v>
      </c>
      <c r="D830" s="255">
        <v>60</v>
      </c>
      <c r="E830" s="256">
        <v>2555</v>
      </c>
      <c r="F830" s="256">
        <v>5671</v>
      </c>
      <c r="G830" s="255">
        <v>2.2200000000000002</v>
      </c>
      <c r="H830" s="255">
        <v>25.89</v>
      </c>
      <c r="I830" s="255">
        <v>25.89</v>
      </c>
      <c r="J830" s="1">
        <v>479</v>
      </c>
      <c r="K830" s="1">
        <v>1013</v>
      </c>
      <c r="L830" s="1">
        <v>2.11</v>
      </c>
      <c r="M830" s="1">
        <v>54.46</v>
      </c>
      <c r="N830" s="1">
        <v>54.46</v>
      </c>
      <c r="O830" s="1">
        <v>483</v>
      </c>
      <c r="P830" s="1">
        <v>1106</v>
      </c>
      <c r="Q830" s="1">
        <v>2.29</v>
      </c>
      <c r="R830" s="1">
        <v>61.44</v>
      </c>
      <c r="S830" s="1">
        <v>61.44</v>
      </c>
      <c r="T830" s="1">
        <v>424</v>
      </c>
      <c r="U830" s="1">
        <v>929</v>
      </c>
      <c r="V830" s="1">
        <v>2.19</v>
      </c>
      <c r="W830" s="1">
        <v>49.95</v>
      </c>
      <c r="X830" s="1">
        <v>49.95</v>
      </c>
      <c r="Y830" s="1">
        <v>415</v>
      </c>
      <c r="Z830" s="1">
        <v>910</v>
      </c>
      <c r="AA830" s="1">
        <v>2.19</v>
      </c>
      <c r="AB830" s="1">
        <v>48.92</v>
      </c>
      <c r="AC830" s="1">
        <v>48.92</v>
      </c>
      <c r="AD830" s="1">
        <v>359</v>
      </c>
      <c r="AE830" s="1">
        <v>829</v>
      </c>
      <c r="AF830" s="1">
        <v>2.31</v>
      </c>
      <c r="AG830" s="1">
        <v>49.35</v>
      </c>
      <c r="AH830" s="1">
        <v>49.35</v>
      </c>
      <c r="AI830" s="1">
        <v>313</v>
      </c>
      <c r="AJ830" s="1">
        <v>677</v>
      </c>
      <c r="AK830" s="1">
        <v>2.16</v>
      </c>
      <c r="AL830" s="1">
        <v>36.4</v>
      </c>
      <c r="AM830" s="1">
        <v>36.4</v>
      </c>
      <c r="AN830" s="1">
        <v>82</v>
      </c>
      <c r="AO830" s="1">
        <v>207</v>
      </c>
      <c r="AP830" s="1">
        <v>2.52</v>
      </c>
      <c r="AQ830" s="1">
        <v>11.5</v>
      </c>
      <c r="AR830" s="1">
        <v>11.5</v>
      </c>
      <c r="AT830" s="262">
        <f t="shared" si="73"/>
        <v>2473</v>
      </c>
      <c r="AU830" s="262">
        <f t="shared" si="73"/>
        <v>5464</v>
      </c>
      <c r="AV830" s="263">
        <f t="shared" si="74"/>
        <v>546400</v>
      </c>
      <c r="AW830" s="263">
        <f t="shared" si="75"/>
        <v>10980</v>
      </c>
      <c r="AX830" s="268">
        <f t="shared" si="76"/>
        <v>49.763205828779597</v>
      </c>
      <c r="AY830" s="264">
        <f t="shared" si="77"/>
        <v>50.086666666666673</v>
      </c>
    </row>
    <row r="831" spans="1:51">
      <c r="A831" s="1" t="str">
        <f t="shared" si="72"/>
        <v>11393</v>
      </c>
      <c r="B831" s="1" t="s">
        <v>3830</v>
      </c>
      <c r="C831" s="255">
        <v>30</v>
      </c>
      <c r="D831" s="255">
        <v>30</v>
      </c>
      <c r="E831" s="256">
        <v>605</v>
      </c>
      <c r="F831" s="256">
        <v>2026</v>
      </c>
      <c r="G831" s="255">
        <v>3.35</v>
      </c>
      <c r="H831" s="255">
        <v>18.5</v>
      </c>
      <c r="I831" s="255">
        <v>18.5</v>
      </c>
      <c r="J831" s="1">
        <v>147</v>
      </c>
      <c r="K831" s="1">
        <v>494</v>
      </c>
      <c r="L831" s="1">
        <v>3.36</v>
      </c>
      <c r="M831" s="1">
        <v>53.12</v>
      </c>
      <c r="N831" s="1">
        <v>53.12</v>
      </c>
      <c r="O831" s="1">
        <v>141</v>
      </c>
      <c r="P831" s="1">
        <v>401</v>
      </c>
      <c r="Q831" s="1">
        <v>2.84</v>
      </c>
      <c r="R831" s="1">
        <v>44.56</v>
      </c>
      <c r="S831" s="1">
        <v>44.56</v>
      </c>
      <c r="T831" s="1">
        <v>150</v>
      </c>
      <c r="U831" s="1">
        <v>511</v>
      </c>
      <c r="V831" s="1">
        <v>3.41</v>
      </c>
      <c r="W831" s="1">
        <v>54.95</v>
      </c>
      <c r="X831" s="1">
        <v>54.95</v>
      </c>
      <c r="Y831" s="1">
        <v>39</v>
      </c>
      <c r="Z831" s="1">
        <v>217</v>
      </c>
      <c r="AA831" s="1">
        <v>5.56</v>
      </c>
      <c r="AB831" s="1">
        <v>23.33</v>
      </c>
      <c r="AC831" s="1">
        <v>23.33</v>
      </c>
      <c r="AD831" s="1">
        <v>2</v>
      </c>
      <c r="AE831" s="1">
        <v>3</v>
      </c>
      <c r="AF831" s="1">
        <v>1.5</v>
      </c>
      <c r="AG831" s="1">
        <v>0.36</v>
      </c>
      <c r="AH831" s="1">
        <v>0.36</v>
      </c>
      <c r="AI831" s="1">
        <v>92</v>
      </c>
      <c r="AJ831" s="1">
        <v>308</v>
      </c>
      <c r="AK831" s="1">
        <v>3.35</v>
      </c>
      <c r="AL831" s="1">
        <v>33.119999999999997</v>
      </c>
      <c r="AM831" s="1">
        <v>33.119999999999997</v>
      </c>
      <c r="AN831" s="1">
        <v>34</v>
      </c>
      <c r="AO831" s="1">
        <v>92</v>
      </c>
      <c r="AP831" s="1">
        <v>2.71</v>
      </c>
      <c r="AQ831" s="1">
        <v>10.220000000000001</v>
      </c>
      <c r="AR831" s="1">
        <v>10.220000000000001</v>
      </c>
      <c r="AT831" s="262">
        <f t="shared" si="73"/>
        <v>571</v>
      </c>
      <c r="AU831" s="262">
        <f t="shared" si="73"/>
        <v>1934</v>
      </c>
      <c r="AV831" s="263">
        <f t="shared" si="74"/>
        <v>193400</v>
      </c>
      <c r="AW831" s="263">
        <f t="shared" si="75"/>
        <v>5490</v>
      </c>
      <c r="AX831" s="268">
        <f t="shared" si="76"/>
        <v>35.227686703096538</v>
      </c>
      <c r="AY831" s="264">
        <f t="shared" si="77"/>
        <v>34.906666666666666</v>
      </c>
    </row>
    <row r="832" spans="1:51">
      <c r="A832" s="1" t="str">
        <f t="shared" si="72"/>
        <v>11394</v>
      </c>
      <c r="B832" s="1" t="s">
        <v>3831</v>
      </c>
      <c r="C832" s="255">
        <v>46</v>
      </c>
      <c r="D832" s="255">
        <v>46</v>
      </c>
      <c r="E832" s="256">
        <v>2778</v>
      </c>
      <c r="F832" s="256">
        <v>7368</v>
      </c>
      <c r="G832" s="255">
        <v>2.65</v>
      </c>
      <c r="H832" s="255">
        <v>43.88</v>
      </c>
      <c r="I832" s="255">
        <v>43.88</v>
      </c>
      <c r="J832" s="1">
        <v>598</v>
      </c>
      <c r="K832" s="1">
        <v>1603</v>
      </c>
      <c r="L832" s="1">
        <v>2.68</v>
      </c>
      <c r="M832" s="1">
        <v>112.41</v>
      </c>
      <c r="N832" s="1">
        <v>112.41</v>
      </c>
      <c r="O832" s="1">
        <v>498</v>
      </c>
      <c r="P832" s="1">
        <v>1367</v>
      </c>
      <c r="Q832" s="1">
        <v>2.74</v>
      </c>
      <c r="R832" s="1">
        <v>99.06</v>
      </c>
      <c r="S832" s="1">
        <v>99.06</v>
      </c>
      <c r="T832" s="1">
        <v>546</v>
      </c>
      <c r="U832" s="1">
        <v>1439</v>
      </c>
      <c r="V832" s="1">
        <v>2.64</v>
      </c>
      <c r="W832" s="1">
        <v>100.91</v>
      </c>
      <c r="X832" s="1">
        <v>100.91</v>
      </c>
      <c r="Y832" s="1">
        <v>426</v>
      </c>
      <c r="Z832" s="1">
        <v>1090</v>
      </c>
      <c r="AA832" s="1">
        <v>2.56</v>
      </c>
      <c r="AB832" s="1">
        <v>76.44</v>
      </c>
      <c r="AC832" s="1">
        <v>76.44</v>
      </c>
      <c r="AD832" s="1">
        <v>267</v>
      </c>
      <c r="AE832" s="1">
        <v>694</v>
      </c>
      <c r="AF832" s="1">
        <v>2.6</v>
      </c>
      <c r="AG832" s="1">
        <v>53.88</v>
      </c>
      <c r="AH832" s="1">
        <v>53.88</v>
      </c>
      <c r="AI832" s="1">
        <v>376</v>
      </c>
      <c r="AJ832" s="1">
        <v>980</v>
      </c>
      <c r="AK832" s="1">
        <v>2.61</v>
      </c>
      <c r="AL832" s="1">
        <v>68.72</v>
      </c>
      <c r="AM832" s="1">
        <v>68.72</v>
      </c>
      <c r="AN832" s="1">
        <v>67</v>
      </c>
      <c r="AO832" s="1">
        <v>195</v>
      </c>
      <c r="AP832" s="1">
        <v>2.91</v>
      </c>
      <c r="AQ832" s="1">
        <v>14.13</v>
      </c>
      <c r="AR832" s="1">
        <v>14.13</v>
      </c>
      <c r="AT832" s="262">
        <f t="shared" si="73"/>
        <v>2711</v>
      </c>
      <c r="AU832" s="262">
        <f t="shared" si="73"/>
        <v>7173</v>
      </c>
      <c r="AV832" s="263">
        <f t="shared" si="74"/>
        <v>717300</v>
      </c>
      <c r="AW832" s="263">
        <f t="shared" si="75"/>
        <v>8418</v>
      </c>
      <c r="AX832" s="268">
        <f t="shared" si="76"/>
        <v>85.210263720598718</v>
      </c>
      <c r="AY832" s="264">
        <f t="shared" si="77"/>
        <v>85.236666666666665</v>
      </c>
    </row>
    <row r="833" spans="1:51">
      <c r="A833" s="1" t="str">
        <f t="shared" si="72"/>
        <v>11395</v>
      </c>
      <c r="B833" s="1" t="s">
        <v>3832</v>
      </c>
      <c r="C833" s="255">
        <v>54</v>
      </c>
      <c r="D833" s="255">
        <v>54</v>
      </c>
      <c r="E833" s="256">
        <v>2082</v>
      </c>
      <c r="F833" s="256">
        <v>5777</v>
      </c>
      <c r="G833" s="255">
        <v>2.77</v>
      </c>
      <c r="H833" s="255">
        <v>29.31</v>
      </c>
      <c r="I833" s="255">
        <v>29.31</v>
      </c>
      <c r="J833" s="1">
        <v>383</v>
      </c>
      <c r="K833" s="1">
        <v>1082</v>
      </c>
      <c r="L833" s="1">
        <v>2.83</v>
      </c>
      <c r="M833" s="1">
        <v>64.64</v>
      </c>
      <c r="N833" s="1">
        <v>64.64</v>
      </c>
      <c r="O833" s="1">
        <v>373</v>
      </c>
      <c r="P833" s="1">
        <v>1111</v>
      </c>
      <c r="Q833" s="1">
        <v>2.98</v>
      </c>
      <c r="R833" s="1">
        <v>68.58</v>
      </c>
      <c r="S833" s="1">
        <v>68.58</v>
      </c>
      <c r="T833" s="1">
        <v>345</v>
      </c>
      <c r="U833" s="1">
        <v>962</v>
      </c>
      <c r="V833" s="1">
        <v>2.79</v>
      </c>
      <c r="W833" s="1">
        <v>57.47</v>
      </c>
      <c r="X833" s="1">
        <v>57.47</v>
      </c>
      <c r="Y833" s="1">
        <v>353</v>
      </c>
      <c r="Z833" s="1">
        <v>937</v>
      </c>
      <c r="AA833" s="1">
        <v>2.65</v>
      </c>
      <c r="AB833" s="1">
        <v>55.97</v>
      </c>
      <c r="AC833" s="1">
        <v>55.97</v>
      </c>
      <c r="AD833" s="1">
        <v>283</v>
      </c>
      <c r="AE833" s="1">
        <v>747</v>
      </c>
      <c r="AF833" s="1">
        <v>2.64</v>
      </c>
      <c r="AG833" s="1">
        <v>49.4</v>
      </c>
      <c r="AH833" s="1">
        <v>49.4</v>
      </c>
      <c r="AI833" s="1">
        <v>259</v>
      </c>
      <c r="AJ833" s="1">
        <v>686</v>
      </c>
      <c r="AK833" s="1">
        <v>2.65</v>
      </c>
      <c r="AL833" s="1">
        <v>40.98</v>
      </c>
      <c r="AM833" s="1">
        <v>40.98</v>
      </c>
      <c r="AN833" s="1">
        <v>86</v>
      </c>
      <c r="AO833" s="1">
        <v>252</v>
      </c>
      <c r="AP833" s="1">
        <v>2.93</v>
      </c>
      <c r="AQ833" s="1">
        <v>15.56</v>
      </c>
      <c r="AR833" s="1">
        <v>15.56</v>
      </c>
      <c r="AT833" s="262">
        <f t="shared" si="73"/>
        <v>1996</v>
      </c>
      <c r="AU833" s="262">
        <f t="shared" si="73"/>
        <v>5525</v>
      </c>
      <c r="AV833" s="263">
        <f t="shared" si="74"/>
        <v>552500</v>
      </c>
      <c r="AW833" s="263">
        <f t="shared" si="75"/>
        <v>9882</v>
      </c>
      <c r="AX833" s="268">
        <f t="shared" si="76"/>
        <v>55.909734871483508</v>
      </c>
      <c r="AY833" s="264">
        <f t="shared" si="77"/>
        <v>56.173333333333339</v>
      </c>
    </row>
    <row r="834" spans="1:51">
      <c r="A834" s="1" t="str">
        <f t="shared" si="72"/>
        <v>11396</v>
      </c>
      <c r="B834" s="1" t="s">
        <v>3833</v>
      </c>
      <c r="C834" s="255">
        <v>28</v>
      </c>
      <c r="D834" s="255">
        <v>28</v>
      </c>
      <c r="E834" s="256">
        <v>1534</v>
      </c>
      <c r="F834" s="256">
        <v>7874</v>
      </c>
      <c r="G834" s="255">
        <v>5.13</v>
      </c>
      <c r="H834" s="255">
        <v>77.05</v>
      </c>
      <c r="I834" s="255">
        <v>77.05</v>
      </c>
      <c r="J834" s="1">
        <v>272</v>
      </c>
      <c r="K834" s="1">
        <v>1518</v>
      </c>
      <c r="L834" s="1">
        <v>5.58</v>
      </c>
      <c r="M834" s="1">
        <v>174.88</v>
      </c>
      <c r="N834" s="1">
        <v>174.88</v>
      </c>
      <c r="O834" s="1">
        <v>286</v>
      </c>
      <c r="P834" s="1">
        <v>1521</v>
      </c>
      <c r="Q834" s="1">
        <v>5.32</v>
      </c>
      <c r="R834" s="1">
        <v>181.07</v>
      </c>
      <c r="S834" s="1">
        <v>181.07</v>
      </c>
      <c r="T834" s="1">
        <v>256</v>
      </c>
      <c r="U834" s="1">
        <v>1220</v>
      </c>
      <c r="V834" s="1">
        <v>4.7699999999999996</v>
      </c>
      <c r="W834" s="1">
        <v>140.55000000000001</v>
      </c>
      <c r="X834" s="1">
        <v>140.55000000000001</v>
      </c>
      <c r="Y834" s="1">
        <v>233</v>
      </c>
      <c r="Z834" s="1">
        <v>1145</v>
      </c>
      <c r="AA834" s="1">
        <v>4.91</v>
      </c>
      <c r="AB834" s="1">
        <v>131.91</v>
      </c>
      <c r="AC834" s="1">
        <v>131.91</v>
      </c>
      <c r="AD834" s="1">
        <v>209</v>
      </c>
      <c r="AE834" s="1">
        <v>1105</v>
      </c>
      <c r="AF834" s="1">
        <v>5.29</v>
      </c>
      <c r="AG834" s="1">
        <v>140.94</v>
      </c>
      <c r="AH834" s="1">
        <v>140.94</v>
      </c>
      <c r="AI834" s="1">
        <v>203</v>
      </c>
      <c r="AJ834" s="1">
        <v>1079</v>
      </c>
      <c r="AK834" s="1">
        <v>5.32</v>
      </c>
      <c r="AL834" s="1">
        <v>124.31</v>
      </c>
      <c r="AM834" s="1">
        <v>124.31</v>
      </c>
      <c r="AN834" s="1">
        <v>75</v>
      </c>
      <c r="AO834" s="1">
        <v>286</v>
      </c>
      <c r="AP834" s="1">
        <v>3.81</v>
      </c>
      <c r="AQ834" s="1">
        <v>34.049999999999997</v>
      </c>
      <c r="AR834" s="1">
        <v>34.049999999999997</v>
      </c>
      <c r="AT834" s="262">
        <f t="shared" si="73"/>
        <v>1459</v>
      </c>
      <c r="AU834" s="262">
        <f t="shared" si="73"/>
        <v>7588</v>
      </c>
      <c r="AV834" s="263">
        <f t="shared" si="74"/>
        <v>758800</v>
      </c>
      <c r="AW834" s="263">
        <f t="shared" si="75"/>
        <v>5124</v>
      </c>
      <c r="AX834" s="268">
        <f t="shared" si="76"/>
        <v>148.08743169398906</v>
      </c>
      <c r="AY834" s="264">
        <f t="shared" si="77"/>
        <v>148.9433333333333</v>
      </c>
    </row>
    <row r="835" spans="1:51">
      <c r="A835" s="1" t="str">
        <f t="shared" si="72"/>
        <v>11397</v>
      </c>
      <c r="B835" s="1" t="s">
        <v>3834</v>
      </c>
      <c r="C835" s="255">
        <v>30</v>
      </c>
      <c r="D835" s="255">
        <v>30</v>
      </c>
      <c r="E835" s="256">
        <v>238</v>
      </c>
      <c r="F835" s="256">
        <v>635</v>
      </c>
      <c r="G835" s="255">
        <v>2.67</v>
      </c>
      <c r="H835" s="255">
        <v>5.8</v>
      </c>
      <c r="I835" s="255">
        <v>5.8</v>
      </c>
      <c r="J835" s="1">
        <v>6</v>
      </c>
      <c r="K835" s="1">
        <v>35</v>
      </c>
      <c r="L835" s="1">
        <v>5.83</v>
      </c>
      <c r="M835" s="1">
        <v>3.76</v>
      </c>
      <c r="N835" s="1">
        <v>3.76</v>
      </c>
      <c r="O835" s="1">
        <v>5</v>
      </c>
      <c r="P835" s="1">
        <v>11</v>
      </c>
      <c r="Q835" s="1">
        <v>2.2000000000000002</v>
      </c>
      <c r="R835" s="1">
        <v>1.22</v>
      </c>
      <c r="S835" s="1">
        <v>1.22</v>
      </c>
      <c r="T835" s="1">
        <v>120</v>
      </c>
      <c r="U835" s="1">
        <v>293</v>
      </c>
      <c r="V835" s="1">
        <v>2.44</v>
      </c>
      <c r="W835" s="1">
        <v>31.51</v>
      </c>
      <c r="X835" s="1">
        <v>31.51</v>
      </c>
      <c r="Y835" s="1">
        <v>50</v>
      </c>
      <c r="Z835" s="1">
        <v>114</v>
      </c>
      <c r="AA835" s="1">
        <v>2.2799999999999998</v>
      </c>
      <c r="AB835" s="1">
        <v>12.26</v>
      </c>
      <c r="AC835" s="1">
        <v>12.26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6</v>
      </c>
      <c r="AJ835" s="1">
        <v>17</v>
      </c>
      <c r="AK835" s="1">
        <v>2.83</v>
      </c>
      <c r="AL835" s="1">
        <v>1.83</v>
      </c>
      <c r="AM835" s="1">
        <v>1.83</v>
      </c>
      <c r="AN835" s="1">
        <v>51</v>
      </c>
      <c r="AO835" s="1">
        <v>165</v>
      </c>
      <c r="AP835" s="1">
        <v>3.24</v>
      </c>
      <c r="AQ835" s="1">
        <v>18.329999999999998</v>
      </c>
      <c r="AR835" s="1">
        <v>18.329999999999998</v>
      </c>
      <c r="AT835" s="262">
        <f t="shared" si="73"/>
        <v>187</v>
      </c>
      <c r="AU835" s="262">
        <f t="shared" si="73"/>
        <v>470</v>
      </c>
      <c r="AV835" s="263">
        <f t="shared" si="74"/>
        <v>47000</v>
      </c>
      <c r="AW835" s="263">
        <f t="shared" si="75"/>
        <v>5490</v>
      </c>
      <c r="AX835" s="268">
        <f t="shared" si="76"/>
        <v>8.5610200364298716</v>
      </c>
      <c r="AY835" s="264">
        <f t="shared" si="77"/>
        <v>8.43</v>
      </c>
    </row>
    <row r="836" spans="1:51">
      <c r="A836" s="1" t="str">
        <f t="shared" si="72"/>
        <v>11398</v>
      </c>
      <c r="B836" s="1" t="s">
        <v>3835</v>
      </c>
      <c r="C836" s="255">
        <v>33</v>
      </c>
      <c r="D836" s="255">
        <v>33</v>
      </c>
      <c r="E836" s="256">
        <v>960</v>
      </c>
      <c r="F836" s="256">
        <v>2984</v>
      </c>
      <c r="G836" s="255">
        <v>3.11</v>
      </c>
      <c r="H836" s="255">
        <v>24.77</v>
      </c>
      <c r="I836" s="255">
        <v>24.77</v>
      </c>
      <c r="J836" s="1">
        <v>223</v>
      </c>
      <c r="K836" s="1">
        <v>1146</v>
      </c>
      <c r="L836" s="1">
        <v>5.14</v>
      </c>
      <c r="M836" s="1">
        <v>112.02</v>
      </c>
      <c r="N836" s="1">
        <v>112.02</v>
      </c>
      <c r="O836" s="1">
        <v>193</v>
      </c>
      <c r="P836" s="1">
        <v>473</v>
      </c>
      <c r="Q836" s="1">
        <v>2.4500000000000002</v>
      </c>
      <c r="R836" s="1">
        <v>47.78</v>
      </c>
      <c r="S836" s="1">
        <v>47.78</v>
      </c>
      <c r="T836" s="1">
        <v>136</v>
      </c>
      <c r="U836" s="1">
        <v>318</v>
      </c>
      <c r="V836" s="1">
        <v>2.34</v>
      </c>
      <c r="W836" s="1">
        <v>31.09</v>
      </c>
      <c r="X836" s="1">
        <v>31.09</v>
      </c>
      <c r="Y836" s="1">
        <v>150</v>
      </c>
      <c r="Z836" s="1">
        <v>389</v>
      </c>
      <c r="AA836" s="1">
        <v>2.59</v>
      </c>
      <c r="AB836" s="1">
        <v>38.03</v>
      </c>
      <c r="AC836" s="1">
        <v>38.03</v>
      </c>
      <c r="AD836" s="1">
        <v>134</v>
      </c>
      <c r="AE836" s="1">
        <v>311</v>
      </c>
      <c r="AF836" s="1">
        <v>2.3199999999999998</v>
      </c>
      <c r="AG836" s="1">
        <v>33.659999999999997</v>
      </c>
      <c r="AH836" s="1">
        <v>33.659999999999997</v>
      </c>
      <c r="AI836" s="1">
        <v>114</v>
      </c>
      <c r="AJ836" s="1">
        <v>320</v>
      </c>
      <c r="AK836" s="1">
        <v>2.81</v>
      </c>
      <c r="AL836" s="1">
        <v>31.28</v>
      </c>
      <c r="AM836" s="1">
        <v>31.28</v>
      </c>
      <c r="AN836" s="1">
        <v>10</v>
      </c>
      <c r="AO836" s="1">
        <v>27</v>
      </c>
      <c r="AP836" s="1">
        <v>2.7</v>
      </c>
      <c r="AQ836" s="1">
        <v>2.73</v>
      </c>
      <c r="AR836" s="1">
        <v>2.73</v>
      </c>
      <c r="AT836" s="262">
        <f t="shared" si="73"/>
        <v>950</v>
      </c>
      <c r="AU836" s="262">
        <f t="shared" si="73"/>
        <v>2957</v>
      </c>
      <c r="AV836" s="263">
        <f t="shared" si="74"/>
        <v>295700</v>
      </c>
      <c r="AW836" s="263">
        <f t="shared" si="75"/>
        <v>6039</v>
      </c>
      <c r="AX836" s="268">
        <f t="shared" si="76"/>
        <v>48.965060440470275</v>
      </c>
      <c r="AY836" s="264">
        <f t="shared" si="77"/>
        <v>48.976666666666667</v>
      </c>
    </row>
    <row r="837" spans="1:51">
      <c r="A837" s="1" t="str">
        <f t="shared" ref="A837:A900" si="78">LEFT(B837,5)</f>
        <v>11399</v>
      </c>
      <c r="B837" s="1" t="s">
        <v>3836</v>
      </c>
      <c r="C837" s="255">
        <v>24</v>
      </c>
      <c r="D837" s="255">
        <v>24</v>
      </c>
      <c r="E837" s="256">
        <v>850</v>
      </c>
      <c r="F837" s="256">
        <v>3427</v>
      </c>
      <c r="G837" s="255">
        <v>4.03</v>
      </c>
      <c r="H837" s="255">
        <v>39.119999999999997</v>
      </c>
      <c r="I837" s="255">
        <v>39.119999999999997</v>
      </c>
      <c r="J837" s="1">
        <v>175</v>
      </c>
      <c r="K837" s="1">
        <v>714</v>
      </c>
      <c r="L837" s="1">
        <v>4.08</v>
      </c>
      <c r="M837" s="1">
        <v>95.97</v>
      </c>
      <c r="N837" s="1">
        <v>95.97</v>
      </c>
      <c r="O837" s="1">
        <v>162</v>
      </c>
      <c r="P837" s="1">
        <v>647</v>
      </c>
      <c r="Q837" s="1">
        <v>3.99</v>
      </c>
      <c r="R837" s="1">
        <v>89.86</v>
      </c>
      <c r="S837" s="1">
        <v>89.86</v>
      </c>
      <c r="T837" s="1">
        <v>146</v>
      </c>
      <c r="U837" s="1">
        <v>550</v>
      </c>
      <c r="V837" s="1">
        <v>3.77</v>
      </c>
      <c r="W837" s="1">
        <v>73.92</v>
      </c>
      <c r="X837" s="1">
        <v>73.92</v>
      </c>
      <c r="Y837" s="1">
        <v>100</v>
      </c>
      <c r="Z837" s="1">
        <v>362</v>
      </c>
      <c r="AA837" s="1">
        <v>3.62</v>
      </c>
      <c r="AB837" s="1">
        <v>48.66</v>
      </c>
      <c r="AC837" s="1">
        <v>48.66</v>
      </c>
      <c r="AD837" s="1">
        <v>119</v>
      </c>
      <c r="AE837" s="1">
        <v>633</v>
      </c>
      <c r="AF837" s="1">
        <v>5.32</v>
      </c>
      <c r="AG837" s="1">
        <v>94.2</v>
      </c>
      <c r="AH837" s="1">
        <v>94.2</v>
      </c>
      <c r="AI837" s="1">
        <v>107</v>
      </c>
      <c r="AJ837" s="1">
        <v>401</v>
      </c>
      <c r="AK837" s="1">
        <v>3.75</v>
      </c>
      <c r="AL837" s="1">
        <v>53.9</v>
      </c>
      <c r="AM837" s="1">
        <v>53.9</v>
      </c>
      <c r="AN837" s="1">
        <v>41</v>
      </c>
      <c r="AO837" s="1">
        <v>120</v>
      </c>
      <c r="AP837" s="1">
        <v>2.93</v>
      </c>
      <c r="AQ837" s="1">
        <v>16.670000000000002</v>
      </c>
      <c r="AR837" s="1">
        <v>16.670000000000002</v>
      </c>
      <c r="AT837" s="262">
        <f t="shared" ref="AT837:AU900" si="79">SUM(J837,O837,T837,Y837,AD837,AI837)</f>
        <v>809</v>
      </c>
      <c r="AU837" s="262">
        <f t="shared" si="79"/>
        <v>3307</v>
      </c>
      <c r="AV837" s="263">
        <f t="shared" ref="AV837:AV900" si="80">SUM(AU837*100)</f>
        <v>330700</v>
      </c>
      <c r="AW837" s="263">
        <f t="shared" ref="AW837:AW900" si="81">SUM($D837*$AV$2)</f>
        <v>4392</v>
      </c>
      <c r="AX837" s="268">
        <f t="shared" ref="AX837:AX900" si="82">SUM(AV837/AW837)</f>
        <v>75.295992714025502</v>
      </c>
      <c r="AY837" s="264">
        <f t="shared" ref="AY837:AY900" si="83">AVERAGE(N837,S837,X837,AC837,AH837,AM837)</f>
        <v>76.084999999999994</v>
      </c>
    </row>
    <row r="838" spans="1:51">
      <c r="A838" s="1" t="str">
        <f t="shared" si="78"/>
        <v>11400</v>
      </c>
      <c r="B838" s="1" t="s">
        <v>3837</v>
      </c>
      <c r="C838" s="255">
        <v>30</v>
      </c>
      <c r="D838" s="255">
        <v>30</v>
      </c>
      <c r="E838" s="256">
        <v>1310</v>
      </c>
      <c r="F838" s="256">
        <v>3366</v>
      </c>
      <c r="G838" s="255">
        <v>2.57</v>
      </c>
      <c r="H838" s="255">
        <v>30.74</v>
      </c>
      <c r="I838" s="255">
        <v>30.74</v>
      </c>
      <c r="J838" s="1">
        <v>219</v>
      </c>
      <c r="K838" s="1">
        <v>621</v>
      </c>
      <c r="L838" s="1">
        <v>2.84</v>
      </c>
      <c r="M838" s="1">
        <v>66.77</v>
      </c>
      <c r="N838" s="1">
        <v>66.77</v>
      </c>
      <c r="O838" s="1">
        <v>234</v>
      </c>
      <c r="P838" s="1">
        <v>603</v>
      </c>
      <c r="Q838" s="1">
        <v>2.58</v>
      </c>
      <c r="R838" s="1">
        <v>67</v>
      </c>
      <c r="S838" s="1">
        <v>67</v>
      </c>
      <c r="T838" s="1">
        <v>198</v>
      </c>
      <c r="U838" s="1">
        <v>542</v>
      </c>
      <c r="V838" s="1">
        <v>2.74</v>
      </c>
      <c r="W838" s="1">
        <v>58.28</v>
      </c>
      <c r="X838" s="1">
        <v>58.28</v>
      </c>
      <c r="Y838" s="1">
        <v>214</v>
      </c>
      <c r="Z838" s="1">
        <v>492</v>
      </c>
      <c r="AA838" s="1">
        <v>2.2999999999999998</v>
      </c>
      <c r="AB838" s="1">
        <v>52.9</v>
      </c>
      <c r="AC838" s="1">
        <v>52.9</v>
      </c>
      <c r="AD838" s="1">
        <v>180</v>
      </c>
      <c r="AE838" s="1">
        <v>442</v>
      </c>
      <c r="AF838" s="1">
        <v>2.46</v>
      </c>
      <c r="AG838" s="1">
        <v>52.62</v>
      </c>
      <c r="AH838" s="1">
        <v>52.62</v>
      </c>
      <c r="AI838" s="1">
        <v>192</v>
      </c>
      <c r="AJ838" s="1">
        <v>468</v>
      </c>
      <c r="AK838" s="1">
        <v>2.44</v>
      </c>
      <c r="AL838" s="1">
        <v>50.32</v>
      </c>
      <c r="AM838" s="1">
        <v>50.32</v>
      </c>
      <c r="AN838" s="1">
        <v>73</v>
      </c>
      <c r="AO838" s="1">
        <v>198</v>
      </c>
      <c r="AP838" s="1">
        <v>2.71</v>
      </c>
      <c r="AQ838" s="1">
        <v>22</v>
      </c>
      <c r="AR838" s="1">
        <v>22</v>
      </c>
      <c r="AT838" s="262">
        <f t="shared" si="79"/>
        <v>1237</v>
      </c>
      <c r="AU838" s="262">
        <f t="shared" si="79"/>
        <v>3168</v>
      </c>
      <c r="AV838" s="263">
        <f t="shared" si="80"/>
        <v>316800</v>
      </c>
      <c r="AW838" s="263">
        <f t="shared" si="81"/>
        <v>5490</v>
      </c>
      <c r="AX838" s="268">
        <f t="shared" si="82"/>
        <v>57.704918032786885</v>
      </c>
      <c r="AY838" s="264">
        <f t="shared" si="83"/>
        <v>57.981666666666662</v>
      </c>
    </row>
    <row r="839" spans="1:51">
      <c r="A839" s="1" t="str">
        <f t="shared" si="78"/>
        <v>11401</v>
      </c>
      <c r="B839" s="1" t="s">
        <v>3838</v>
      </c>
      <c r="C839" s="255">
        <v>30</v>
      </c>
      <c r="D839" s="255">
        <v>30</v>
      </c>
      <c r="E839" s="256">
        <v>1143</v>
      </c>
      <c r="F839" s="256">
        <v>3136</v>
      </c>
      <c r="G839" s="255">
        <v>2.74</v>
      </c>
      <c r="H839" s="255">
        <v>28.64</v>
      </c>
      <c r="I839" s="255">
        <v>28.64</v>
      </c>
      <c r="J839" s="1">
        <v>227</v>
      </c>
      <c r="K839" s="1">
        <v>615</v>
      </c>
      <c r="L839" s="1">
        <v>2.71</v>
      </c>
      <c r="M839" s="1">
        <v>66.13</v>
      </c>
      <c r="N839" s="1">
        <v>66.13</v>
      </c>
      <c r="O839" s="1">
        <v>221</v>
      </c>
      <c r="P839" s="1">
        <v>562</v>
      </c>
      <c r="Q839" s="1">
        <v>2.54</v>
      </c>
      <c r="R839" s="1">
        <v>62.44</v>
      </c>
      <c r="S839" s="1">
        <v>62.44</v>
      </c>
      <c r="T839" s="1">
        <v>186</v>
      </c>
      <c r="U839" s="1">
        <v>585</v>
      </c>
      <c r="V839" s="1">
        <v>3.15</v>
      </c>
      <c r="W839" s="1">
        <v>62.9</v>
      </c>
      <c r="X839" s="1">
        <v>62.9</v>
      </c>
      <c r="Y839" s="1">
        <v>201</v>
      </c>
      <c r="Z839" s="1">
        <v>538</v>
      </c>
      <c r="AA839" s="1">
        <v>2.68</v>
      </c>
      <c r="AB839" s="1">
        <v>57.85</v>
      </c>
      <c r="AC839" s="1">
        <v>57.85</v>
      </c>
      <c r="AD839" s="1">
        <v>139</v>
      </c>
      <c r="AE839" s="1">
        <v>388</v>
      </c>
      <c r="AF839" s="1">
        <v>2.79</v>
      </c>
      <c r="AG839" s="1">
        <v>46.19</v>
      </c>
      <c r="AH839" s="1">
        <v>46.19</v>
      </c>
      <c r="AI839" s="1">
        <v>146</v>
      </c>
      <c r="AJ839" s="1">
        <v>357</v>
      </c>
      <c r="AK839" s="1">
        <v>2.4500000000000002</v>
      </c>
      <c r="AL839" s="1">
        <v>38.39</v>
      </c>
      <c r="AM839" s="1">
        <v>38.39</v>
      </c>
      <c r="AN839" s="1">
        <v>23</v>
      </c>
      <c r="AO839" s="1">
        <v>91</v>
      </c>
      <c r="AP839" s="1">
        <v>3.96</v>
      </c>
      <c r="AQ839" s="1">
        <v>10.11</v>
      </c>
      <c r="AR839" s="1">
        <v>10.11</v>
      </c>
      <c r="AT839" s="262">
        <f t="shared" si="79"/>
        <v>1120</v>
      </c>
      <c r="AU839" s="262">
        <f t="shared" si="79"/>
        <v>3045</v>
      </c>
      <c r="AV839" s="263">
        <f t="shared" si="80"/>
        <v>304500</v>
      </c>
      <c r="AW839" s="263">
        <f t="shared" si="81"/>
        <v>5490</v>
      </c>
      <c r="AX839" s="268">
        <f t="shared" si="82"/>
        <v>55.464480874316941</v>
      </c>
      <c r="AY839" s="264">
        <f t="shared" si="83"/>
        <v>55.65</v>
      </c>
    </row>
    <row r="840" spans="1:51">
      <c r="A840" s="1" t="str">
        <f t="shared" si="78"/>
        <v>10746</v>
      </c>
      <c r="B840" s="1" t="s">
        <v>3839</v>
      </c>
      <c r="C840" s="255">
        <v>240</v>
      </c>
      <c r="D840" s="255">
        <v>240</v>
      </c>
      <c r="E840" s="256">
        <v>9102</v>
      </c>
      <c r="F840" s="256">
        <v>35918</v>
      </c>
      <c r="G840" s="255">
        <v>3.95</v>
      </c>
      <c r="H840" s="255">
        <v>41</v>
      </c>
      <c r="I840" s="255">
        <v>41</v>
      </c>
      <c r="J840" s="1">
        <v>1797</v>
      </c>
      <c r="K840" s="1">
        <v>7064</v>
      </c>
      <c r="L840" s="1">
        <v>3.93</v>
      </c>
      <c r="M840" s="1">
        <v>94.95</v>
      </c>
      <c r="N840" s="1">
        <v>94.95</v>
      </c>
      <c r="O840" s="1">
        <v>1740</v>
      </c>
      <c r="P840" s="1">
        <v>7377</v>
      </c>
      <c r="Q840" s="1">
        <v>4.24</v>
      </c>
      <c r="R840" s="1">
        <v>102.46</v>
      </c>
      <c r="S840" s="1">
        <v>102.46</v>
      </c>
      <c r="T840" s="1">
        <v>1611</v>
      </c>
      <c r="U840" s="1">
        <v>6482</v>
      </c>
      <c r="V840" s="1">
        <v>4.0199999999999996</v>
      </c>
      <c r="W840" s="1">
        <v>87.12</v>
      </c>
      <c r="X840" s="1">
        <v>87.12</v>
      </c>
      <c r="Y840" s="1">
        <v>1587</v>
      </c>
      <c r="Z840" s="1">
        <v>6238</v>
      </c>
      <c r="AA840" s="1">
        <v>3.93</v>
      </c>
      <c r="AB840" s="1">
        <v>83.84</v>
      </c>
      <c r="AC840" s="1">
        <v>83.84</v>
      </c>
      <c r="AD840" s="1">
        <v>1632</v>
      </c>
      <c r="AE840" s="1">
        <v>6227</v>
      </c>
      <c r="AF840" s="1">
        <v>3.82</v>
      </c>
      <c r="AG840" s="1">
        <v>92.66</v>
      </c>
      <c r="AH840" s="1">
        <v>92.66</v>
      </c>
      <c r="AI840" s="1">
        <v>735</v>
      </c>
      <c r="AJ840" s="1">
        <v>2530</v>
      </c>
      <c r="AK840" s="1">
        <v>3.44</v>
      </c>
      <c r="AL840" s="1">
        <v>34.01</v>
      </c>
      <c r="AM840" s="1">
        <v>34.01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T840" s="262">
        <f t="shared" si="79"/>
        <v>9102</v>
      </c>
      <c r="AU840" s="262">
        <f t="shared" si="79"/>
        <v>35918</v>
      </c>
      <c r="AV840" s="263">
        <f t="shared" si="80"/>
        <v>3591800</v>
      </c>
      <c r="AW840" s="263">
        <f t="shared" si="81"/>
        <v>43920</v>
      </c>
      <c r="AX840" s="268">
        <f t="shared" si="82"/>
        <v>81.78051001821494</v>
      </c>
      <c r="AY840" s="264">
        <f t="shared" si="83"/>
        <v>82.506666666666661</v>
      </c>
    </row>
    <row r="841" spans="1:51">
      <c r="A841" s="1" t="str">
        <f t="shared" si="78"/>
        <v>11402</v>
      </c>
      <c r="B841" s="1" t="s">
        <v>3840</v>
      </c>
      <c r="C841" s="255">
        <v>30</v>
      </c>
      <c r="D841" s="255">
        <v>30</v>
      </c>
      <c r="E841" s="256">
        <v>734</v>
      </c>
      <c r="F841" s="256">
        <v>2259</v>
      </c>
      <c r="G841" s="255">
        <v>3.08</v>
      </c>
      <c r="H841" s="255">
        <v>20.63</v>
      </c>
      <c r="I841" s="255">
        <v>20.63</v>
      </c>
      <c r="J841" s="1">
        <v>163</v>
      </c>
      <c r="K841" s="1">
        <v>549</v>
      </c>
      <c r="L841" s="1">
        <v>3.37</v>
      </c>
      <c r="M841" s="1">
        <v>59.03</v>
      </c>
      <c r="N841" s="1">
        <v>59.03</v>
      </c>
      <c r="O841" s="1">
        <v>170</v>
      </c>
      <c r="P841" s="1">
        <v>481</v>
      </c>
      <c r="Q841" s="1">
        <v>2.83</v>
      </c>
      <c r="R841" s="1">
        <v>53.44</v>
      </c>
      <c r="S841" s="1">
        <v>53.44</v>
      </c>
      <c r="T841" s="1">
        <v>150</v>
      </c>
      <c r="U841" s="1">
        <v>466</v>
      </c>
      <c r="V841" s="1">
        <v>3.11</v>
      </c>
      <c r="W841" s="1">
        <v>50.11</v>
      </c>
      <c r="X841" s="1">
        <v>50.11</v>
      </c>
      <c r="Y841" s="1">
        <v>143</v>
      </c>
      <c r="Z841" s="1">
        <v>441</v>
      </c>
      <c r="AA841" s="1">
        <v>3.08</v>
      </c>
      <c r="AB841" s="1">
        <v>47.42</v>
      </c>
      <c r="AC841" s="1">
        <v>47.42</v>
      </c>
      <c r="AD841" s="1">
        <v>47</v>
      </c>
      <c r="AE841" s="1">
        <v>152</v>
      </c>
      <c r="AF841" s="1">
        <v>3.23</v>
      </c>
      <c r="AG841" s="1">
        <v>18.100000000000001</v>
      </c>
      <c r="AH841" s="1">
        <v>18.100000000000001</v>
      </c>
      <c r="AI841" s="1">
        <v>48</v>
      </c>
      <c r="AJ841" s="1">
        <v>142</v>
      </c>
      <c r="AK841" s="1">
        <v>2.96</v>
      </c>
      <c r="AL841" s="1">
        <v>15.27</v>
      </c>
      <c r="AM841" s="1">
        <v>15.27</v>
      </c>
      <c r="AN841" s="1">
        <v>13</v>
      </c>
      <c r="AO841" s="1">
        <v>28</v>
      </c>
      <c r="AP841" s="1">
        <v>2.15</v>
      </c>
      <c r="AQ841" s="1">
        <v>3.11</v>
      </c>
      <c r="AR841" s="1">
        <v>3.11</v>
      </c>
      <c r="AT841" s="262">
        <f t="shared" si="79"/>
        <v>721</v>
      </c>
      <c r="AU841" s="262">
        <f t="shared" si="79"/>
        <v>2231</v>
      </c>
      <c r="AV841" s="263">
        <f t="shared" si="80"/>
        <v>223100</v>
      </c>
      <c r="AW841" s="263">
        <f t="shared" si="81"/>
        <v>5490</v>
      </c>
      <c r="AX841" s="268">
        <f t="shared" si="82"/>
        <v>40.637522768670308</v>
      </c>
      <c r="AY841" s="264">
        <f t="shared" si="83"/>
        <v>40.561666666666667</v>
      </c>
    </row>
    <row r="842" spans="1:51">
      <c r="A842" s="1" t="str">
        <f t="shared" si="78"/>
        <v>11403</v>
      </c>
      <c r="B842" s="1" t="s">
        <v>3841</v>
      </c>
      <c r="C842" s="255">
        <v>33</v>
      </c>
      <c r="D842" s="255">
        <v>33</v>
      </c>
      <c r="E842" s="256">
        <v>1261</v>
      </c>
      <c r="F842" s="256">
        <v>3548</v>
      </c>
      <c r="G842" s="255">
        <v>2.81</v>
      </c>
      <c r="H842" s="255">
        <v>29.46</v>
      </c>
      <c r="I842" s="255">
        <v>29.46</v>
      </c>
      <c r="J842" s="1">
        <v>211</v>
      </c>
      <c r="K842" s="1">
        <v>578</v>
      </c>
      <c r="L842" s="1">
        <v>2.74</v>
      </c>
      <c r="M842" s="1">
        <v>56.5</v>
      </c>
      <c r="N842" s="1">
        <v>56.5</v>
      </c>
      <c r="O842" s="1">
        <v>193</v>
      </c>
      <c r="P842" s="1">
        <v>597</v>
      </c>
      <c r="Q842" s="1">
        <v>3.09</v>
      </c>
      <c r="R842" s="1">
        <v>60.3</v>
      </c>
      <c r="S842" s="1">
        <v>60.3</v>
      </c>
      <c r="T842" s="1">
        <v>226</v>
      </c>
      <c r="U842" s="1">
        <v>602</v>
      </c>
      <c r="V842" s="1">
        <v>2.66</v>
      </c>
      <c r="W842" s="1">
        <v>58.85</v>
      </c>
      <c r="X842" s="1">
        <v>58.85</v>
      </c>
      <c r="Y842" s="1">
        <v>182</v>
      </c>
      <c r="Z842" s="1">
        <v>505</v>
      </c>
      <c r="AA842" s="1">
        <v>2.77</v>
      </c>
      <c r="AB842" s="1">
        <v>49.36</v>
      </c>
      <c r="AC842" s="1">
        <v>49.36</v>
      </c>
      <c r="AD842" s="1">
        <v>201</v>
      </c>
      <c r="AE842" s="1">
        <v>540</v>
      </c>
      <c r="AF842" s="1">
        <v>2.69</v>
      </c>
      <c r="AG842" s="1">
        <v>58.44</v>
      </c>
      <c r="AH842" s="1">
        <v>58.44</v>
      </c>
      <c r="AI842" s="1">
        <v>192</v>
      </c>
      <c r="AJ842" s="1">
        <v>551</v>
      </c>
      <c r="AK842" s="1">
        <v>2.87</v>
      </c>
      <c r="AL842" s="1">
        <v>53.86</v>
      </c>
      <c r="AM842" s="1">
        <v>53.86</v>
      </c>
      <c r="AN842" s="1">
        <v>56</v>
      </c>
      <c r="AO842" s="1">
        <v>175</v>
      </c>
      <c r="AP842" s="1">
        <v>3.13</v>
      </c>
      <c r="AQ842" s="1">
        <v>17.68</v>
      </c>
      <c r="AR842" s="1">
        <v>17.68</v>
      </c>
      <c r="AT842" s="262">
        <f t="shared" si="79"/>
        <v>1205</v>
      </c>
      <c r="AU842" s="262">
        <f t="shared" si="79"/>
        <v>3373</v>
      </c>
      <c r="AV842" s="263">
        <f t="shared" si="80"/>
        <v>337300</v>
      </c>
      <c r="AW842" s="263">
        <f t="shared" si="81"/>
        <v>6039</v>
      </c>
      <c r="AX842" s="268">
        <f t="shared" si="82"/>
        <v>55.853618148700114</v>
      </c>
      <c r="AY842" s="264">
        <f t="shared" si="83"/>
        <v>56.218333333333334</v>
      </c>
    </row>
    <row r="843" spans="1:51">
      <c r="A843" s="1" t="str">
        <f t="shared" si="78"/>
        <v>11404</v>
      </c>
      <c r="B843" s="1" t="s">
        <v>3842</v>
      </c>
      <c r="C843" s="255">
        <v>30</v>
      </c>
      <c r="D843" s="255">
        <v>30</v>
      </c>
      <c r="E843" s="256">
        <v>730</v>
      </c>
      <c r="F843" s="256">
        <v>1722</v>
      </c>
      <c r="G843" s="255">
        <v>2.36</v>
      </c>
      <c r="H843" s="255">
        <v>15.73</v>
      </c>
      <c r="I843" s="255">
        <v>15.73</v>
      </c>
      <c r="J843" s="1">
        <v>187</v>
      </c>
      <c r="K843" s="1">
        <v>521</v>
      </c>
      <c r="L843" s="1">
        <v>2.79</v>
      </c>
      <c r="M843" s="1">
        <v>56.02</v>
      </c>
      <c r="N843" s="1">
        <v>56.02</v>
      </c>
      <c r="O843" s="1">
        <v>143</v>
      </c>
      <c r="P843" s="1">
        <v>345</v>
      </c>
      <c r="Q843" s="1">
        <v>2.41</v>
      </c>
      <c r="R843" s="1">
        <v>38.33</v>
      </c>
      <c r="S843" s="1">
        <v>38.33</v>
      </c>
      <c r="T843" s="1">
        <v>153</v>
      </c>
      <c r="U843" s="1">
        <v>330</v>
      </c>
      <c r="V843" s="1">
        <v>2.16</v>
      </c>
      <c r="W843" s="1">
        <v>35.479999999999997</v>
      </c>
      <c r="X843" s="1">
        <v>35.479999999999997</v>
      </c>
      <c r="Y843" s="1">
        <v>108</v>
      </c>
      <c r="Z843" s="1">
        <v>229</v>
      </c>
      <c r="AA843" s="1">
        <v>2.12</v>
      </c>
      <c r="AB843" s="1">
        <v>24.62</v>
      </c>
      <c r="AC843" s="1">
        <v>24.62</v>
      </c>
      <c r="AD843" s="1">
        <v>138</v>
      </c>
      <c r="AE843" s="1">
        <v>294</v>
      </c>
      <c r="AF843" s="1">
        <v>2.13</v>
      </c>
      <c r="AG843" s="1">
        <v>35</v>
      </c>
      <c r="AH843" s="1">
        <v>35</v>
      </c>
      <c r="AI843" s="1">
        <v>1</v>
      </c>
      <c r="AJ843" s="1">
        <v>3</v>
      </c>
      <c r="AK843" s="1">
        <v>3</v>
      </c>
      <c r="AL843" s="1">
        <v>0.32</v>
      </c>
      <c r="AM843" s="1">
        <v>0.32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T843" s="262">
        <f t="shared" si="79"/>
        <v>730</v>
      </c>
      <c r="AU843" s="262">
        <f t="shared" si="79"/>
        <v>1722</v>
      </c>
      <c r="AV843" s="263">
        <f t="shared" si="80"/>
        <v>172200</v>
      </c>
      <c r="AW843" s="263">
        <f t="shared" si="81"/>
        <v>5490</v>
      </c>
      <c r="AX843" s="268">
        <f t="shared" si="82"/>
        <v>31.366120218579233</v>
      </c>
      <c r="AY843" s="264">
        <f t="shared" si="83"/>
        <v>31.62833333333333</v>
      </c>
    </row>
    <row r="844" spans="1:51">
      <c r="A844" s="1" t="str">
        <f t="shared" si="78"/>
        <v>11405</v>
      </c>
      <c r="B844" s="1" t="s">
        <v>3843</v>
      </c>
      <c r="C844" s="255">
        <v>90</v>
      </c>
      <c r="D844" s="255">
        <v>90</v>
      </c>
      <c r="E844" s="256">
        <v>2161</v>
      </c>
      <c r="F844" s="256">
        <v>6967</v>
      </c>
      <c r="G844" s="255">
        <v>3.22</v>
      </c>
      <c r="H844" s="255">
        <v>21.21</v>
      </c>
      <c r="I844" s="255">
        <v>21.21</v>
      </c>
      <c r="J844" s="1">
        <v>273</v>
      </c>
      <c r="K844" s="1">
        <v>952</v>
      </c>
      <c r="L844" s="1">
        <v>3.49</v>
      </c>
      <c r="M844" s="1">
        <v>34.119999999999997</v>
      </c>
      <c r="N844" s="1">
        <v>34.119999999999997</v>
      </c>
      <c r="O844" s="1">
        <v>567</v>
      </c>
      <c r="P844" s="1">
        <v>1762</v>
      </c>
      <c r="Q844" s="1">
        <v>3.11</v>
      </c>
      <c r="R844" s="1">
        <v>65.260000000000005</v>
      </c>
      <c r="S844" s="1">
        <v>65.260000000000005</v>
      </c>
      <c r="T844" s="1">
        <v>474</v>
      </c>
      <c r="U844" s="1">
        <v>1518</v>
      </c>
      <c r="V844" s="1">
        <v>3.2</v>
      </c>
      <c r="W844" s="1">
        <v>54.41</v>
      </c>
      <c r="X844" s="1">
        <v>54.41</v>
      </c>
      <c r="Y844" s="1">
        <v>467</v>
      </c>
      <c r="Z844" s="1">
        <v>1558</v>
      </c>
      <c r="AA844" s="1">
        <v>3.34</v>
      </c>
      <c r="AB844" s="1">
        <v>55.84</v>
      </c>
      <c r="AC844" s="1">
        <v>55.84</v>
      </c>
      <c r="AD844" s="1">
        <v>380</v>
      </c>
      <c r="AE844" s="1">
        <v>1177</v>
      </c>
      <c r="AF844" s="1">
        <v>3.1</v>
      </c>
      <c r="AG844" s="1">
        <v>46.71</v>
      </c>
      <c r="AH844" s="1">
        <v>46.71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T844" s="262">
        <f t="shared" si="79"/>
        <v>2161</v>
      </c>
      <c r="AU844" s="262">
        <f t="shared" si="79"/>
        <v>6967</v>
      </c>
      <c r="AV844" s="263">
        <f t="shared" si="80"/>
        <v>696700</v>
      </c>
      <c r="AW844" s="263">
        <f t="shared" si="81"/>
        <v>16470</v>
      </c>
      <c r="AX844" s="268">
        <f t="shared" si="82"/>
        <v>42.301153612629022</v>
      </c>
      <c r="AY844" s="264">
        <f t="shared" si="83"/>
        <v>42.723333333333329</v>
      </c>
    </row>
    <row r="845" spans="1:51">
      <c r="A845" s="1" t="str">
        <f t="shared" si="78"/>
        <v>11406</v>
      </c>
      <c r="B845" s="1" t="s">
        <v>3844</v>
      </c>
      <c r="C845" s="255">
        <v>30</v>
      </c>
      <c r="D845" s="255">
        <v>30</v>
      </c>
      <c r="E845" s="256">
        <v>1317</v>
      </c>
      <c r="F845" s="256">
        <v>3669</v>
      </c>
      <c r="G845" s="255">
        <v>2.79</v>
      </c>
      <c r="H845" s="255">
        <v>33.51</v>
      </c>
      <c r="I845" s="255">
        <v>33.51</v>
      </c>
      <c r="J845" s="1">
        <v>244</v>
      </c>
      <c r="K845" s="1">
        <v>635</v>
      </c>
      <c r="L845" s="1">
        <v>2.6</v>
      </c>
      <c r="M845" s="1">
        <v>68.28</v>
      </c>
      <c r="N845" s="1">
        <v>68.28</v>
      </c>
      <c r="O845" s="1">
        <v>247</v>
      </c>
      <c r="P845" s="1">
        <v>774</v>
      </c>
      <c r="Q845" s="1">
        <v>3.13</v>
      </c>
      <c r="R845" s="1">
        <v>86</v>
      </c>
      <c r="S845" s="1">
        <v>86</v>
      </c>
      <c r="T845" s="1">
        <v>221</v>
      </c>
      <c r="U845" s="1">
        <v>571</v>
      </c>
      <c r="V845" s="1">
        <v>2.58</v>
      </c>
      <c r="W845" s="1">
        <v>61.4</v>
      </c>
      <c r="X845" s="1">
        <v>61.4</v>
      </c>
      <c r="Y845" s="1">
        <v>163</v>
      </c>
      <c r="Z845" s="1">
        <v>605</v>
      </c>
      <c r="AA845" s="1">
        <v>3.71</v>
      </c>
      <c r="AB845" s="1">
        <v>65.05</v>
      </c>
      <c r="AC845" s="1">
        <v>65.05</v>
      </c>
      <c r="AD845" s="1">
        <v>218</v>
      </c>
      <c r="AE845" s="1">
        <v>556</v>
      </c>
      <c r="AF845" s="1">
        <v>2.5499999999999998</v>
      </c>
      <c r="AG845" s="1">
        <v>66.19</v>
      </c>
      <c r="AH845" s="1">
        <v>66.19</v>
      </c>
      <c r="AI845" s="1">
        <v>171</v>
      </c>
      <c r="AJ845" s="1">
        <v>432</v>
      </c>
      <c r="AK845" s="1">
        <v>2.5299999999999998</v>
      </c>
      <c r="AL845" s="1">
        <v>46.45</v>
      </c>
      <c r="AM845" s="1">
        <v>46.45</v>
      </c>
      <c r="AN845" s="1">
        <v>53</v>
      </c>
      <c r="AO845" s="1">
        <v>96</v>
      </c>
      <c r="AP845" s="1">
        <v>1.81</v>
      </c>
      <c r="AQ845" s="1">
        <v>10.67</v>
      </c>
      <c r="AR845" s="1">
        <v>10.67</v>
      </c>
      <c r="AT845" s="262">
        <f t="shared" si="79"/>
        <v>1264</v>
      </c>
      <c r="AU845" s="262">
        <f t="shared" si="79"/>
        <v>3573</v>
      </c>
      <c r="AV845" s="263">
        <f t="shared" si="80"/>
        <v>357300</v>
      </c>
      <c r="AW845" s="263">
        <f t="shared" si="81"/>
        <v>5490</v>
      </c>
      <c r="AX845" s="268">
        <f t="shared" si="82"/>
        <v>65.081967213114751</v>
      </c>
      <c r="AY845" s="264">
        <f t="shared" si="83"/>
        <v>65.561666666666667</v>
      </c>
    </row>
    <row r="846" spans="1:51">
      <c r="A846" s="1" t="str">
        <f t="shared" si="78"/>
        <v>28786</v>
      </c>
      <c r="B846" s="1" t="s">
        <v>3845</v>
      </c>
      <c r="C846" s="255">
        <v>30</v>
      </c>
      <c r="D846" s="255">
        <v>30</v>
      </c>
      <c r="E846" s="256">
        <v>1350</v>
      </c>
      <c r="F846" s="256">
        <v>4509</v>
      </c>
      <c r="G846" s="255">
        <v>3.34</v>
      </c>
      <c r="H846" s="255">
        <v>41.18</v>
      </c>
      <c r="I846" s="255">
        <v>41.18</v>
      </c>
      <c r="J846" s="1">
        <v>249</v>
      </c>
      <c r="K846" s="1">
        <v>736</v>
      </c>
      <c r="L846" s="1">
        <v>2.96</v>
      </c>
      <c r="M846" s="1">
        <v>79.14</v>
      </c>
      <c r="N846" s="1">
        <v>79.14</v>
      </c>
      <c r="O846" s="1">
        <v>237</v>
      </c>
      <c r="P846" s="1">
        <v>738</v>
      </c>
      <c r="Q846" s="1">
        <v>3.11</v>
      </c>
      <c r="R846" s="1">
        <v>82</v>
      </c>
      <c r="S846" s="1">
        <v>82</v>
      </c>
      <c r="T846" s="1">
        <v>223</v>
      </c>
      <c r="U846" s="1">
        <v>641</v>
      </c>
      <c r="V846" s="1">
        <v>2.87</v>
      </c>
      <c r="W846" s="1">
        <v>68.92</v>
      </c>
      <c r="X846" s="1">
        <v>68.92</v>
      </c>
      <c r="Y846" s="1">
        <v>213</v>
      </c>
      <c r="Z846" s="1">
        <v>613</v>
      </c>
      <c r="AA846" s="1">
        <v>2.88</v>
      </c>
      <c r="AB846" s="1">
        <v>65.91</v>
      </c>
      <c r="AC846" s="1">
        <v>65.91</v>
      </c>
      <c r="AD846" s="1">
        <v>195</v>
      </c>
      <c r="AE846" s="1">
        <v>1044</v>
      </c>
      <c r="AF846" s="1">
        <v>5.35</v>
      </c>
      <c r="AG846" s="1">
        <v>124.29</v>
      </c>
      <c r="AH846" s="1">
        <v>124.29</v>
      </c>
      <c r="AI846" s="1">
        <v>178</v>
      </c>
      <c r="AJ846" s="1">
        <v>571</v>
      </c>
      <c r="AK846" s="1">
        <v>3.21</v>
      </c>
      <c r="AL846" s="1">
        <v>61.4</v>
      </c>
      <c r="AM846" s="1">
        <v>61.4</v>
      </c>
      <c r="AN846" s="1">
        <v>55</v>
      </c>
      <c r="AO846" s="1">
        <v>166</v>
      </c>
      <c r="AP846" s="1">
        <v>3.02</v>
      </c>
      <c r="AQ846" s="1">
        <v>18.440000000000001</v>
      </c>
      <c r="AR846" s="1">
        <v>18.440000000000001</v>
      </c>
      <c r="AT846" s="262">
        <f t="shared" si="79"/>
        <v>1295</v>
      </c>
      <c r="AU846" s="262">
        <f t="shared" si="79"/>
        <v>4343</v>
      </c>
      <c r="AV846" s="263">
        <f t="shared" si="80"/>
        <v>434300</v>
      </c>
      <c r="AW846" s="263">
        <f t="shared" si="81"/>
        <v>5490</v>
      </c>
      <c r="AX846" s="268">
        <f t="shared" si="82"/>
        <v>79.107468123861565</v>
      </c>
      <c r="AY846" s="264">
        <f t="shared" si="83"/>
        <v>80.276666666666671</v>
      </c>
    </row>
    <row r="847" spans="1:51">
      <c r="A847" s="1" t="str">
        <f t="shared" si="78"/>
        <v>10683</v>
      </c>
      <c r="B847" s="1" t="s">
        <v>3846</v>
      </c>
      <c r="C847" s="255">
        <v>553</v>
      </c>
      <c r="D847" s="255">
        <v>553</v>
      </c>
      <c r="E847" s="256">
        <v>19865</v>
      </c>
      <c r="F847" s="256">
        <v>82931</v>
      </c>
      <c r="G847" s="255">
        <v>4.17</v>
      </c>
      <c r="H847" s="255">
        <v>41.09</v>
      </c>
      <c r="I847" s="255">
        <v>41.09</v>
      </c>
      <c r="J847" s="1">
        <v>4244</v>
      </c>
      <c r="K847" s="1">
        <v>18263</v>
      </c>
      <c r="L847" s="1">
        <v>4.3</v>
      </c>
      <c r="M847" s="1">
        <v>106.53</v>
      </c>
      <c r="N847" s="1">
        <v>106.53</v>
      </c>
      <c r="O847" s="1">
        <v>4235</v>
      </c>
      <c r="P847" s="1">
        <v>17503</v>
      </c>
      <c r="Q847" s="1">
        <v>4.13</v>
      </c>
      <c r="R847" s="1">
        <v>105.5</v>
      </c>
      <c r="S847" s="1">
        <v>105.5</v>
      </c>
      <c r="T847" s="1">
        <v>4029</v>
      </c>
      <c r="U847" s="1">
        <v>16765</v>
      </c>
      <c r="V847" s="1">
        <v>4.16</v>
      </c>
      <c r="W847" s="1">
        <v>97.8</v>
      </c>
      <c r="X847" s="1">
        <v>97.8</v>
      </c>
      <c r="Y847" s="1">
        <v>3827</v>
      </c>
      <c r="Z847" s="1">
        <v>15971</v>
      </c>
      <c r="AA847" s="1">
        <v>4.17</v>
      </c>
      <c r="AB847" s="1">
        <v>93.16</v>
      </c>
      <c r="AC847" s="1">
        <v>93.16</v>
      </c>
      <c r="AD847" s="1">
        <v>3530</v>
      </c>
      <c r="AE847" s="1">
        <v>14429</v>
      </c>
      <c r="AF847" s="1">
        <v>4.09</v>
      </c>
      <c r="AG847" s="1">
        <v>93.19</v>
      </c>
      <c r="AH847" s="1">
        <v>93.19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T847" s="262">
        <f t="shared" si="79"/>
        <v>19865</v>
      </c>
      <c r="AU847" s="262">
        <f t="shared" si="79"/>
        <v>82931</v>
      </c>
      <c r="AV847" s="263">
        <f t="shared" si="80"/>
        <v>8293100</v>
      </c>
      <c r="AW847" s="263">
        <f t="shared" si="81"/>
        <v>101199</v>
      </c>
      <c r="AX847" s="268">
        <f t="shared" si="82"/>
        <v>81.948438225674167</v>
      </c>
      <c r="AY847" s="264">
        <f t="shared" si="83"/>
        <v>82.696666666666673</v>
      </c>
    </row>
    <row r="848" spans="1:51">
      <c r="A848" s="1" t="str">
        <f t="shared" si="78"/>
        <v>11407</v>
      </c>
      <c r="B848" s="1" t="s">
        <v>3847</v>
      </c>
      <c r="C848" s="255">
        <v>60</v>
      </c>
      <c r="D848" s="255">
        <v>60</v>
      </c>
      <c r="E848" s="256">
        <v>4124</v>
      </c>
      <c r="F848" s="256">
        <v>10263</v>
      </c>
      <c r="G848" s="255">
        <v>2.4900000000000002</v>
      </c>
      <c r="H848" s="255">
        <v>46.86</v>
      </c>
      <c r="I848" s="255">
        <v>46.86</v>
      </c>
      <c r="J848" s="1">
        <v>942</v>
      </c>
      <c r="K848" s="1">
        <v>2490</v>
      </c>
      <c r="L848" s="1">
        <v>2.64</v>
      </c>
      <c r="M848" s="1">
        <v>133.87</v>
      </c>
      <c r="N848" s="1">
        <v>133.87</v>
      </c>
      <c r="O848" s="1">
        <v>836</v>
      </c>
      <c r="P848" s="1">
        <v>2013</v>
      </c>
      <c r="Q848" s="1">
        <v>2.41</v>
      </c>
      <c r="R848" s="1">
        <v>111.83</v>
      </c>
      <c r="S848" s="1">
        <v>111.83</v>
      </c>
      <c r="T848" s="1">
        <v>752</v>
      </c>
      <c r="U848" s="1">
        <v>1808</v>
      </c>
      <c r="V848" s="1">
        <v>2.4</v>
      </c>
      <c r="W848" s="1">
        <v>97.2</v>
      </c>
      <c r="X848" s="1">
        <v>97.2</v>
      </c>
      <c r="Y848" s="1">
        <v>789</v>
      </c>
      <c r="Z848" s="1">
        <v>1905</v>
      </c>
      <c r="AA848" s="1">
        <v>2.41</v>
      </c>
      <c r="AB848" s="1">
        <v>102.42</v>
      </c>
      <c r="AC848" s="1">
        <v>102.42</v>
      </c>
      <c r="AD848" s="1">
        <v>738</v>
      </c>
      <c r="AE848" s="1">
        <v>1862</v>
      </c>
      <c r="AF848" s="1">
        <v>2.52</v>
      </c>
      <c r="AG848" s="1">
        <v>110.83</v>
      </c>
      <c r="AH848" s="1">
        <v>110.83</v>
      </c>
      <c r="AI848" s="1">
        <v>52</v>
      </c>
      <c r="AJ848" s="1">
        <v>141</v>
      </c>
      <c r="AK848" s="1">
        <v>2.71</v>
      </c>
      <c r="AL848" s="1">
        <v>7.58</v>
      </c>
      <c r="AM848" s="1">
        <v>7.58</v>
      </c>
      <c r="AN848" s="1">
        <v>15</v>
      </c>
      <c r="AO848" s="1">
        <v>44</v>
      </c>
      <c r="AP848" s="1">
        <v>2.93</v>
      </c>
      <c r="AQ848" s="1">
        <v>2.44</v>
      </c>
      <c r="AR848" s="1">
        <v>2.44</v>
      </c>
      <c r="AT848" s="262">
        <f t="shared" si="79"/>
        <v>4109</v>
      </c>
      <c r="AU848" s="262">
        <f t="shared" si="79"/>
        <v>10219</v>
      </c>
      <c r="AV848" s="263">
        <f t="shared" si="80"/>
        <v>1021900</v>
      </c>
      <c r="AW848" s="263">
        <f t="shared" si="81"/>
        <v>10980</v>
      </c>
      <c r="AX848" s="268">
        <f t="shared" si="82"/>
        <v>93.069216757741344</v>
      </c>
      <c r="AY848" s="264">
        <f t="shared" si="83"/>
        <v>93.954999999999998</v>
      </c>
    </row>
    <row r="849" spans="1:51">
      <c r="A849" s="1" t="str">
        <f t="shared" si="78"/>
        <v>11408</v>
      </c>
      <c r="B849" s="1" t="s">
        <v>3848</v>
      </c>
      <c r="C849" s="255">
        <v>60</v>
      </c>
      <c r="D849" s="255">
        <v>60</v>
      </c>
      <c r="E849" s="256">
        <v>4492</v>
      </c>
      <c r="F849" s="256">
        <v>11439</v>
      </c>
      <c r="G849" s="255">
        <v>2.5499999999999998</v>
      </c>
      <c r="H849" s="255">
        <v>52.23</v>
      </c>
      <c r="I849" s="255">
        <v>52.23</v>
      </c>
      <c r="J849" s="1">
        <v>832</v>
      </c>
      <c r="K849" s="1">
        <v>2193</v>
      </c>
      <c r="L849" s="1">
        <v>2.64</v>
      </c>
      <c r="M849" s="1">
        <v>117.9</v>
      </c>
      <c r="N849" s="1">
        <v>117.9</v>
      </c>
      <c r="O849" s="1">
        <v>800</v>
      </c>
      <c r="P849" s="1">
        <v>1989</v>
      </c>
      <c r="Q849" s="1">
        <v>2.4900000000000002</v>
      </c>
      <c r="R849" s="1">
        <v>110.5</v>
      </c>
      <c r="S849" s="1">
        <v>110.5</v>
      </c>
      <c r="T849" s="1">
        <v>735</v>
      </c>
      <c r="U849" s="1">
        <v>1908</v>
      </c>
      <c r="V849" s="1">
        <v>2.6</v>
      </c>
      <c r="W849" s="1">
        <v>102.58</v>
      </c>
      <c r="X849" s="1">
        <v>102.58</v>
      </c>
      <c r="Y849" s="1">
        <v>756</v>
      </c>
      <c r="Z849" s="1">
        <v>1783</v>
      </c>
      <c r="AA849" s="1">
        <v>2.36</v>
      </c>
      <c r="AB849" s="1">
        <v>95.86</v>
      </c>
      <c r="AC849" s="1">
        <v>95.86</v>
      </c>
      <c r="AD849" s="1">
        <v>594</v>
      </c>
      <c r="AE849" s="1">
        <v>1565</v>
      </c>
      <c r="AF849" s="1">
        <v>2.63</v>
      </c>
      <c r="AG849" s="1">
        <v>93.15</v>
      </c>
      <c r="AH849" s="1">
        <v>93.15</v>
      </c>
      <c r="AI849" s="1">
        <v>554</v>
      </c>
      <c r="AJ849" s="1">
        <v>1401</v>
      </c>
      <c r="AK849" s="1">
        <v>2.5299999999999998</v>
      </c>
      <c r="AL849" s="1">
        <v>75.319999999999993</v>
      </c>
      <c r="AM849" s="1">
        <v>75.319999999999993</v>
      </c>
      <c r="AN849" s="1">
        <v>221</v>
      </c>
      <c r="AO849" s="1">
        <v>600</v>
      </c>
      <c r="AP849" s="1">
        <v>2.71</v>
      </c>
      <c r="AQ849" s="1">
        <v>33.33</v>
      </c>
      <c r="AR849" s="1">
        <v>33.33</v>
      </c>
      <c r="AT849" s="262">
        <f t="shared" si="79"/>
        <v>4271</v>
      </c>
      <c r="AU849" s="262">
        <f t="shared" si="79"/>
        <v>10839</v>
      </c>
      <c r="AV849" s="263">
        <f t="shared" si="80"/>
        <v>1083900</v>
      </c>
      <c r="AW849" s="263">
        <f t="shared" si="81"/>
        <v>10980</v>
      </c>
      <c r="AX849" s="268">
        <f t="shared" si="82"/>
        <v>98.715846994535525</v>
      </c>
      <c r="AY849" s="264">
        <f t="shared" si="83"/>
        <v>99.21833333333332</v>
      </c>
    </row>
    <row r="850" spans="1:51">
      <c r="A850" s="1" t="str">
        <f t="shared" si="78"/>
        <v>11409</v>
      </c>
      <c r="B850" s="1" t="s">
        <v>3849</v>
      </c>
      <c r="C850" s="255">
        <v>30</v>
      </c>
      <c r="D850" s="255">
        <v>30</v>
      </c>
      <c r="E850" s="256">
        <v>2006</v>
      </c>
      <c r="F850" s="256">
        <v>4304</v>
      </c>
      <c r="G850" s="255">
        <v>2.15</v>
      </c>
      <c r="H850" s="255">
        <v>39.31</v>
      </c>
      <c r="I850" s="255">
        <v>39.31</v>
      </c>
      <c r="J850" s="1">
        <v>410</v>
      </c>
      <c r="K850" s="1">
        <v>864</v>
      </c>
      <c r="L850" s="1">
        <v>2.11</v>
      </c>
      <c r="M850" s="1">
        <v>92.9</v>
      </c>
      <c r="N850" s="1">
        <v>92.9</v>
      </c>
      <c r="O850" s="1">
        <v>440</v>
      </c>
      <c r="P850" s="1">
        <v>992</v>
      </c>
      <c r="Q850" s="1">
        <v>2.25</v>
      </c>
      <c r="R850" s="1">
        <v>110.22</v>
      </c>
      <c r="S850" s="1">
        <v>110.22</v>
      </c>
      <c r="T850" s="1">
        <v>397</v>
      </c>
      <c r="U850" s="1">
        <v>861</v>
      </c>
      <c r="V850" s="1">
        <v>2.17</v>
      </c>
      <c r="W850" s="1">
        <v>92.58</v>
      </c>
      <c r="X850" s="1">
        <v>92.58</v>
      </c>
      <c r="Y850" s="1">
        <v>397</v>
      </c>
      <c r="Z850" s="1">
        <v>884</v>
      </c>
      <c r="AA850" s="1">
        <v>2.23</v>
      </c>
      <c r="AB850" s="1">
        <v>95.05</v>
      </c>
      <c r="AC850" s="1">
        <v>95.05</v>
      </c>
      <c r="AD850" s="1">
        <v>362</v>
      </c>
      <c r="AE850" s="1">
        <v>703</v>
      </c>
      <c r="AF850" s="1">
        <v>1.94</v>
      </c>
      <c r="AG850" s="1">
        <v>83.69</v>
      </c>
      <c r="AH850" s="1">
        <v>83.69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T850" s="262">
        <f t="shared" si="79"/>
        <v>2006</v>
      </c>
      <c r="AU850" s="262">
        <f t="shared" si="79"/>
        <v>4304</v>
      </c>
      <c r="AV850" s="263">
        <f t="shared" si="80"/>
        <v>430400</v>
      </c>
      <c r="AW850" s="263">
        <f t="shared" si="81"/>
        <v>5490</v>
      </c>
      <c r="AX850" s="268">
        <f t="shared" si="82"/>
        <v>78.397085610200364</v>
      </c>
      <c r="AY850" s="264">
        <f t="shared" si="83"/>
        <v>79.073333333333338</v>
      </c>
    </row>
    <row r="851" spans="1:51">
      <c r="A851" s="1" t="str">
        <f t="shared" si="78"/>
        <v>11410</v>
      </c>
      <c r="B851" s="1" t="s">
        <v>3850</v>
      </c>
      <c r="C851" s="255">
        <v>60</v>
      </c>
      <c r="D851" s="255">
        <v>60</v>
      </c>
      <c r="E851" s="256">
        <v>1810</v>
      </c>
      <c r="F851" s="256">
        <v>4163</v>
      </c>
      <c r="G851" s="255">
        <v>2.2999999999999998</v>
      </c>
      <c r="H851" s="255">
        <v>19.010000000000002</v>
      </c>
      <c r="I851" s="255">
        <v>19.010000000000002</v>
      </c>
      <c r="J851" s="1">
        <v>293</v>
      </c>
      <c r="K851" s="1">
        <v>650</v>
      </c>
      <c r="L851" s="1">
        <v>2.2200000000000002</v>
      </c>
      <c r="M851" s="1">
        <v>34.950000000000003</v>
      </c>
      <c r="N851" s="1">
        <v>34.950000000000003</v>
      </c>
      <c r="O851" s="1">
        <v>331</v>
      </c>
      <c r="P851" s="1">
        <v>723</v>
      </c>
      <c r="Q851" s="1">
        <v>2.1800000000000002</v>
      </c>
      <c r="R851" s="1">
        <v>40.17</v>
      </c>
      <c r="S851" s="1">
        <v>40.17</v>
      </c>
      <c r="T851" s="1">
        <v>299</v>
      </c>
      <c r="U851" s="1">
        <v>733</v>
      </c>
      <c r="V851" s="1">
        <v>2.4500000000000002</v>
      </c>
      <c r="W851" s="1">
        <v>39.409999999999997</v>
      </c>
      <c r="X851" s="1">
        <v>39.409999999999997</v>
      </c>
      <c r="Y851" s="1">
        <v>336</v>
      </c>
      <c r="Z851" s="1">
        <v>761</v>
      </c>
      <c r="AA851" s="1">
        <v>2.2599999999999998</v>
      </c>
      <c r="AB851" s="1">
        <v>40.909999999999997</v>
      </c>
      <c r="AC851" s="1">
        <v>40.909999999999997</v>
      </c>
      <c r="AD851" s="1">
        <v>282</v>
      </c>
      <c r="AE851" s="1">
        <v>667</v>
      </c>
      <c r="AF851" s="1">
        <v>2.37</v>
      </c>
      <c r="AG851" s="1">
        <v>39.700000000000003</v>
      </c>
      <c r="AH851" s="1">
        <v>39.700000000000003</v>
      </c>
      <c r="AI851" s="1">
        <v>269</v>
      </c>
      <c r="AJ851" s="1">
        <v>629</v>
      </c>
      <c r="AK851" s="1">
        <v>2.34</v>
      </c>
      <c r="AL851" s="1">
        <v>33.82</v>
      </c>
      <c r="AM851" s="1">
        <v>33.82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T851" s="262">
        <f t="shared" si="79"/>
        <v>1810</v>
      </c>
      <c r="AU851" s="262">
        <f t="shared" si="79"/>
        <v>4163</v>
      </c>
      <c r="AV851" s="263">
        <f t="shared" si="80"/>
        <v>416300</v>
      </c>
      <c r="AW851" s="263">
        <f t="shared" si="81"/>
        <v>10980</v>
      </c>
      <c r="AX851" s="268">
        <f t="shared" si="82"/>
        <v>37.9143897996357</v>
      </c>
      <c r="AY851" s="264">
        <f t="shared" si="83"/>
        <v>38.159999999999997</v>
      </c>
    </row>
    <row r="852" spans="1:51">
      <c r="A852" s="1" t="str">
        <f t="shared" si="78"/>
        <v>11411</v>
      </c>
      <c r="B852" s="1" t="s">
        <v>3851</v>
      </c>
      <c r="C852" s="255">
        <v>90</v>
      </c>
      <c r="D852" s="255">
        <v>90</v>
      </c>
      <c r="E852" s="256">
        <v>6053</v>
      </c>
      <c r="F852" s="256">
        <v>17201</v>
      </c>
      <c r="G852" s="255">
        <v>2.84</v>
      </c>
      <c r="H852" s="255">
        <v>52.36</v>
      </c>
      <c r="I852" s="255">
        <v>52.36</v>
      </c>
      <c r="J852" s="1">
        <v>1013</v>
      </c>
      <c r="K852" s="1">
        <v>3052</v>
      </c>
      <c r="L852" s="1">
        <v>3.01</v>
      </c>
      <c r="M852" s="1">
        <v>109.39</v>
      </c>
      <c r="N852" s="1">
        <v>109.39</v>
      </c>
      <c r="O852" s="1">
        <v>1020</v>
      </c>
      <c r="P852" s="1">
        <v>2872</v>
      </c>
      <c r="Q852" s="1">
        <v>2.82</v>
      </c>
      <c r="R852" s="1">
        <v>106.37</v>
      </c>
      <c r="S852" s="1">
        <v>106.37</v>
      </c>
      <c r="T852" s="1">
        <v>1024</v>
      </c>
      <c r="U852" s="1">
        <v>2791</v>
      </c>
      <c r="V852" s="1">
        <v>2.73</v>
      </c>
      <c r="W852" s="1">
        <v>100.04</v>
      </c>
      <c r="X852" s="1">
        <v>100.04</v>
      </c>
      <c r="Y852" s="1">
        <v>975</v>
      </c>
      <c r="Z852" s="1">
        <v>2661</v>
      </c>
      <c r="AA852" s="1">
        <v>2.73</v>
      </c>
      <c r="AB852" s="1">
        <v>95.38</v>
      </c>
      <c r="AC852" s="1">
        <v>95.38</v>
      </c>
      <c r="AD852" s="1">
        <v>842</v>
      </c>
      <c r="AE852" s="1">
        <v>2408</v>
      </c>
      <c r="AF852" s="1">
        <v>2.86</v>
      </c>
      <c r="AG852" s="1">
        <v>95.56</v>
      </c>
      <c r="AH852" s="1">
        <v>95.56</v>
      </c>
      <c r="AI852" s="1">
        <v>874</v>
      </c>
      <c r="AJ852" s="1">
        <v>2450</v>
      </c>
      <c r="AK852" s="1">
        <v>2.8</v>
      </c>
      <c r="AL852" s="1">
        <v>87.81</v>
      </c>
      <c r="AM852" s="1">
        <v>87.81</v>
      </c>
      <c r="AN852" s="1">
        <v>305</v>
      </c>
      <c r="AO852" s="1">
        <v>967</v>
      </c>
      <c r="AP852" s="1">
        <v>3.17</v>
      </c>
      <c r="AQ852" s="1">
        <v>35.81</v>
      </c>
      <c r="AR852" s="1">
        <v>35.81</v>
      </c>
      <c r="AT852" s="262">
        <f t="shared" si="79"/>
        <v>5748</v>
      </c>
      <c r="AU852" s="262">
        <f t="shared" si="79"/>
        <v>16234</v>
      </c>
      <c r="AV852" s="263">
        <f t="shared" si="80"/>
        <v>1623400</v>
      </c>
      <c r="AW852" s="263">
        <f t="shared" si="81"/>
        <v>16470</v>
      </c>
      <c r="AX852" s="268">
        <f t="shared" si="82"/>
        <v>98.567091681845781</v>
      </c>
      <c r="AY852" s="264">
        <f t="shared" si="83"/>
        <v>99.091666666666654</v>
      </c>
    </row>
    <row r="853" spans="1:51">
      <c r="A853" s="1" t="str">
        <f t="shared" si="78"/>
        <v>11412</v>
      </c>
      <c r="B853" s="1" t="s">
        <v>3852</v>
      </c>
      <c r="C853" s="255">
        <v>30</v>
      </c>
      <c r="D853" s="255">
        <v>30</v>
      </c>
      <c r="E853" s="256">
        <v>1572</v>
      </c>
      <c r="F853" s="256">
        <v>3775</v>
      </c>
      <c r="G853" s="255">
        <v>2.4</v>
      </c>
      <c r="H853" s="255">
        <v>34.47</v>
      </c>
      <c r="I853" s="255">
        <v>34.47</v>
      </c>
      <c r="J853" s="1">
        <v>367</v>
      </c>
      <c r="K853" s="1">
        <v>895</v>
      </c>
      <c r="L853" s="1">
        <v>2.44</v>
      </c>
      <c r="M853" s="1">
        <v>96.24</v>
      </c>
      <c r="N853" s="1">
        <v>96.24</v>
      </c>
      <c r="O853" s="1">
        <v>300</v>
      </c>
      <c r="P853" s="1">
        <v>718</v>
      </c>
      <c r="Q853" s="1">
        <v>2.39</v>
      </c>
      <c r="R853" s="1">
        <v>79.78</v>
      </c>
      <c r="S853" s="1">
        <v>79.78</v>
      </c>
      <c r="T853" s="1">
        <v>300</v>
      </c>
      <c r="U853" s="1">
        <v>709</v>
      </c>
      <c r="V853" s="1">
        <v>2.36</v>
      </c>
      <c r="W853" s="1">
        <v>76.239999999999995</v>
      </c>
      <c r="X853" s="1">
        <v>76.239999999999995</v>
      </c>
      <c r="Y853" s="1">
        <v>323</v>
      </c>
      <c r="Z853" s="1">
        <v>762</v>
      </c>
      <c r="AA853" s="1">
        <v>2.36</v>
      </c>
      <c r="AB853" s="1">
        <v>81.94</v>
      </c>
      <c r="AC853" s="1">
        <v>81.94</v>
      </c>
      <c r="AD853" s="1">
        <v>282</v>
      </c>
      <c r="AE853" s="1">
        <v>691</v>
      </c>
      <c r="AF853" s="1">
        <v>2.4500000000000002</v>
      </c>
      <c r="AG853" s="1">
        <v>82.26</v>
      </c>
      <c r="AH853" s="1">
        <v>82.26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T853" s="262">
        <f t="shared" si="79"/>
        <v>1572</v>
      </c>
      <c r="AU853" s="262">
        <f t="shared" si="79"/>
        <v>3775</v>
      </c>
      <c r="AV853" s="263">
        <f t="shared" si="80"/>
        <v>377500</v>
      </c>
      <c r="AW853" s="263">
        <f t="shared" si="81"/>
        <v>5490</v>
      </c>
      <c r="AX853" s="268">
        <f t="shared" si="82"/>
        <v>68.76138433515483</v>
      </c>
      <c r="AY853" s="264">
        <f t="shared" si="83"/>
        <v>69.41</v>
      </c>
    </row>
    <row r="854" spans="1:51">
      <c r="A854" s="1" t="str">
        <f t="shared" si="78"/>
        <v>11413</v>
      </c>
      <c r="B854" s="1" t="s">
        <v>3853</v>
      </c>
      <c r="C854" s="255">
        <v>60</v>
      </c>
      <c r="D854" s="255">
        <v>60</v>
      </c>
      <c r="E854" s="256">
        <v>2308</v>
      </c>
      <c r="F854" s="256">
        <v>6830</v>
      </c>
      <c r="G854" s="255">
        <v>2.96</v>
      </c>
      <c r="H854" s="255">
        <v>31.19</v>
      </c>
      <c r="I854" s="255">
        <v>31.19</v>
      </c>
      <c r="J854" s="1">
        <v>509</v>
      </c>
      <c r="K854" s="1">
        <v>1642</v>
      </c>
      <c r="L854" s="1">
        <v>3.23</v>
      </c>
      <c r="M854" s="1">
        <v>88.28</v>
      </c>
      <c r="N854" s="1">
        <v>88.28</v>
      </c>
      <c r="O854" s="1">
        <v>481</v>
      </c>
      <c r="P854" s="1">
        <v>1402</v>
      </c>
      <c r="Q854" s="1">
        <v>2.91</v>
      </c>
      <c r="R854" s="1">
        <v>77.89</v>
      </c>
      <c r="S854" s="1">
        <v>77.89</v>
      </c>
      <c r="T854" s="1">
        <v>458</v>
      </c>
      <c r="U854" s="1">
        <v>1349</v>
      </c>
      <c r="V854" s="1">
        <v>2.95</v>
      </c>
      <c r="W854" s="1">
        <v>72.53</v>
      </c>
      <c r="X854" s="1">
        <v>72.53</v>
      </c>
      <c r="Y854" s="1">
        <v>457</v>
      </c>
      <c r="Z854" s="1">
        <v>1283</v>
      </c>
      <c r="AA854" s="1">
        <v>2.81</v>
      </c>
      <c r="AB854" s="1">
        <v>68.98</v>
      </c>
      <c r="AC854" s="1">
        <v>68.98</v>
      </c>
      <c r="AD854" s="1">
        <v>403</v>
      </c>
      <c r="AE854" s="1">
        <v>1154</v>
      </c>
      <c r="AF854" s="1">
        <v>2.86</v>
      </c>
      <c r="AG854" s="1">
        <v>68.69</v>
      </c>
      <c r="AH854" s="1">
        <v>68.69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T854" s="262">
        <f t="shared" si="79"/>
        <v>2308</v>
      </c>
      <c r="AU854" s="262">
        <f t="shared" si="79"/>
        <v>6830</v>
      </c>
      <c r="AV854" s="263">
        <f t="shared" si="80"/>
        <v>683000</v>
      </c>
      <c r="AW854" s="263">
        <f t="shared" si="81"/>
        <v>10980</v>
      </c>
      <c r="AX854" s="268">
        <f t="shared" si="82"/>
        <v>62.204007285974498</v>
      </c>
      <c r="AY854" s="264">
        <f t="shared" si="83"/>
        <v>62.728333333333332</v>
      </c>
    </row>
    <row r="855" spans="1:51">
      <c r="A855" s="1" t="str">
        <f t="shared" si="78"/>
        <v>14139</v>
      </c>
      <c r="B855" s="1" t="s">
        <v>3854</v>
      </c>
      <c r="C855" s="255">
        <v>30</v>
      </c>
      <c r="D855" s="255">
        <v>30</v>
      </c>
      <c r="E855" s="256">
        <v>1762</v>
      </c>
      <c r="F855" s="256">
        <v>4321</v>
      </c>
      <c r="G855" s="255">
        <v>2.4500000000000002</v>
      </c>
      <c r="H855" s="255">
        <v>39.46</v>
      </c>
      <c r="I855" s="255">
        <v>39.46</v>
      </c>
      <c r="J855" s="1">
        <v>427</v>
      </c>
      <c r="K855" s="1">
        <v>1073</v>
      </c>
      <c r="L855" s="1">
        <v>2.5099999999999998</v>
      </c>
      <c r="M855" s="1">
        <v>115.38</v>
      </c>
      <c r="N855" s="1">
        <v>115.38</v>
      </c>
      <c r="O855" s="1">
        <v>399</v>
      </c>
      <c r="P855" s="1">
        <v>961</v>
      </c>
      <c r="Q855" s="1">
        <v>2.41</v>
      </c>
      <c r="R855" s="1">
        <v>106.78</v>
      </c>
      <c r="S855" s="1">
        <v>106.78</v>
      </c>
      <c r="T855" s="1">
        <v>353</v>
      </c>
      <c r="U855" s="1">
        <v>872</v>
      </c>
      <c r="V855" s="1">
        <v>2.4700000000000002</v>
      </c>
      <c r="W855" s="1">
        <v>93.76</v>
      </c>
      <c r="X855" s="1">
        <v>93.76</v>
      </c>
      <c r="Y855" s="1">
        <v>294</v>
      </c>
      <c r="Z855" s="1">
        <v>746</v>
      </c>
      <c r="AA855" s="1">
        <v>2.54</v>
      </c>
      <c r="AB855" s="1">
        <v>80.22</v>
      </c>
      <c r="AC855" s="1">
        <v>80.22</v>
      </c>
      <c r="AD855" s="1">
        <v>289</v>
      </c>
      <c r="AE855" s="1">
        <v>669</v>
      </c>
      <c r="AF855" s="1">
        <v>2.31</v>
      </c>
      <c r="AG855" s="1">
        <v>79.64</v>
      </c>
      <c r="AH855" s="1">
        <v>79.64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T855" s="262">
        <f t="shared" si="79"/>
        <v>1762</v>
      </c>
      <c r="AU855" s="262">
        <f t="shared" si="79"/>
        <v>4321</v>
      </c>
      <c r="AV855" s="263">
        <f t="shared" si="80"/>
        <v>432100</v>
      </c>
      <c r="AW855" s="263">
        <f t="shared" si="81"/>
        <v>5490</v>
      </c>
      <c r="AX855" s="268">
        <f t="shared" si="82"/>
        <v>78.706739526411653</v>
      </c>
      <c r="AY855" s="264">
        <f t="shared" si="83"/>
        <v>79.296666666666667</v>
      </c>
    </row>
    <row r="856" spans="1:51">
      <c r="A856" s="1" t="str">
        <f t="shared" si="78"/>
        <v>28817</v>
      </c>
      <c r="B856" s="1" t="s">
        <v>3855</v>
      </c>
      <c r="C856" s="255">
        <v>25</v>
      </c>
      <c r="D856" s="255">
        <v>25</v>
      </c>
      <c r="E856" s="256">
        <v>1187</v>
      </c>
      <c r="F856" s="256">
        <v>2690</v>
      </c>
      <c r="G856" s="255">
        <v>2.27</v>
      </c>
      <c r="H856" s="255">
        <v>29.48</v>
      </c>
      <c r="I856" s="255">
        <v>29.48</v>
      </c>
      <c r="J856" s="1">
        <v>263</v>
      </c>
      <c r="K856" s="1">
        <v>588</v>
      </c>
      <c r="L856" s="1">
        <v>2.2400000000000002</v>
      </c>
      <c r="M856" s="1">
        <v>75.87</v>
      </c>
      <c r="N856" s="1">
        <v>75.87</v>
      </c>
      <c r="O856" s="1">
        <v>232</v>
      </c>
      <c r="P856" s="1">
        <v>519</v>
      </c>
      <c r="Q856" s="1">
        <v>2.2400000000000002</v>
      </c>
      <c r="R856" s="1">
        <v>69.2</v>
      </c>
      <c r="S856" s="1">
        <v>69.2</v>
      </c>
      <c r="T856" s="1">
        <v>229</v>
      </c>
      <c r="U856" s="1">
        <v>527</v>
      </c>
      <c r="V856" s="1">
        <v>2.2999999999999998</v>
      </c>
      <c r="W856" s="1">
        <v>68</v>
      </c>
      <c r="X856" s="1">
        <v>68</v>
      </c>
      <c r="Y856" s="1">
        <v>222</v>
      </c>
      <c r="Z856" s="1">
        <v>534</v>
      </c>
      <c r="AA856" s="1">
        <v>2.41</v>
      </c>
      <c r="AB856" s="1">
        <v>68.900000000000006</v>
      </c>
      <c r="AC856" s="1">
        <v>68.900000000000006</v>
      </c>
      <c r="AD856" s="1">
        <v>225</v>
      </c>
      <c r="AE856" s="1">
        <v>491</v>
      </c>
      <c r="AF856" s="1">
        <v>2.1800000000000002</v>
      </c>
      <c r="AG856" s="1">
        <v>70.14</v>
      </c>
      <c r="AH856" s="1">
        <v>70.14</v>
      </c>
      <c r="AI856" s="1">
        <v>16</v>
      </c>
      <c r="AJ856" s="1">
        <v>31</v>
      </c>
      <c r="AK856" s="1">
        <v>1.94</v>
      </c>
      <c r="AL856" s="1">
        <v>4</v>
      </c>
      <c r="AM856" s="1">
        <v>4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T856" s="262">
        <f t="shared" si="79"/>
        <v>1187</v>
      </c>
      <c r="AU856" s="262">
        <f t="shared" si="79"/>
        <v>2690</v>
      </c>
      <c r="AV856" s="263">
        <f t="shared" si="80"/>
        <v>269000</v>
      </c>
      <c r="AW856" s="263">
        <f t="shared" si="81"/>
        <v>4575</v>
      </c>
      <c r="AX856" s="268">
        <f t="shared" si="82"/>
        <v>58.797814207650276</v>
      </c>
      <c r="AY856" s="264">
        <f t="shared" si="83"/>
        <v>59.351666666666667</v>
      </c>
    </row>
    <row r="857" spans="1:51">
      <c r="A857" s="1" t="str">
        <f t="shared" si="78"/>
        <v>10747</v>
      </c>
      <c r="B857" s="1" t="s">
        <v>3856</v>
      </c>
      <c r="C857" s="255">
        <v>448</v>
      </c>
      <c r="D857" s="255">
        <v>448</v>
      </c>
      <c r="E857" s="256">
        <v>16481</v>
      </c>
      <c r="F857" s="256">
        <v>72956</v>
      </c>
      <c r="G857" s="255">
        <v>4.43</v>
      </c>
      <c r="H857" s="255">
        <v>44.62</v>
      </c>
      <c r="I857" s="255">
        <v>44.62</v>
      </c>
      <c r="J857" s="1">
        <v>3502</v>
      </c>
      <c r="K857" s="1">
        <v>15662</v>
      </c>
      <c r="L857" s="1">
        <v>4.47</v>
      </c>
      <c r="M857" s="1">
        <v>112.77</v>
      </c>
      <c r="N857" s="1">
        <v>112.77</v>
      </c>
      <c r="O857" s="1">
        <v>1795</v>
      </c>
      <c r="P857" s="1">
        <v>7167</v>
      </c>
      <c r="Q857" s="1">
        <v>3.99</v>
      </c>
      <c r="R857" s="1">
        <v>53.33</v>
      </c>
      <c r="S857" s="1">
        <v>53.33</v>
      </c>
      <c r="T857" s="1">
        <v>2959</v>
      </c>
      <c r="U857" s="1">
        <v>13104</v>
      </c>
      <c r="V857" s="1">
        <v>4.43</v>
      </c>
      <c r="W857" s="1">
        <v>94.35</v>
      </c>
      <c r="X857" s="1">
        <v>94.35</v>
      </c>
      <c r="Y857" s="1">
        <v>2954</v>
      </c>
      <c r="Z857" s="1">
        <v>13938</v>
      </c>
      <c r="AA857" s="1">
        <v>4.72</v>
      </c>
      <c r="AB857" s="1">
        <v>100.36</v>
      </c>
      <c r="AC857" s="1">
        <v>100.36</v>
      </c>
      <c r="AD857" s="1">
        <v>3122</v>
      </c>
      <c r="AE857" s="1">
        <v>13699</v>
      </c>
      <c r="AF857" s="1">
        <v>4.3899999999999997</v>
      </c>
      <c r="AG857" s="1">
        <v>109.21</v>
      </c>
      <c r="AH857" s="1">
        <v>109.21</v>
      </c>
      <c r="AI857" s="1">
        <v>1822</v>
      </c>
      <c r="AJ857" s="1">
        <v>7953</v>
      </c>
      <c r="AK857" s="1">
        <v>4.3600000000000003</v>
      </c>
      <c r="AL857" s="1">
        <v>57.27</v>
      </c>
      <c r="AM857" s="1">
        <v>57.27</v>
      </c>
      <c r="AN857" s="1">
        <v>327</v>
      </c>
      <c r="AO857" s="1">
        <v>1433</v>
      </c>
      <c r="AP857" s="1">
        <v>4.38</v>
      </c>
      <c r="AQ857" s="1">
        <v>10.66</v>
      </c>
      <c r="AR857" s="1">
        <v>10.66</v>
      </c>
      <c r="AT857" s="262">
        <f t="shared" si="79"/>
        <v>16154</v>
      </c>
      <c r="AU857" s="262">
        <f t="shared" si="79"/>
        <v>71523</v>
      </c>
      <c r="AV857" s="263">
        <f t="shared" si="80"/>
        <v>7152300</v>
      </c>
      <c r="AW857" s="263">
        <f t="shared" si="81"/>
        <v>81984</v>
      </c>
      <c r="AX857" s="268">
        <f t="shared" si="82"/>
        <v>87.24019320843091</v>
      </c>
      <c r="AY857" s="264">
        <f t="shared" si="83"/>
        <v>87.881666666666661</v>
      </c>
    </row>
    <row r="858" spans="1:51">
      <c r="A858" s="1" t="str">
        <f t="shared" si="78"/>
        <v>11414</v>
      </c>
      <c r="B858" s="1" t="s">
        <v>3857</v>
      </c>
      <c r="C858" s="255">
        <v>30</v>
      </c>
      <c r="D858" s="255">
        <v>30</v>
      </c>
      <c r="E858" s="256">
        <v>1175</v>
      </c>
      <c r="F858" s="256">
        <v>2869</v>
      </c>
      <c r="G858" s="255">
        <v>2.44</v>
      </c>
      <c r="H858" s="255">
        <v>26.2</v>
      </c>
      <c r="I858" s="255">
        <v>26.2</v>
      </c>
      <c r="J858" s="1">
        <v>210</v>
      </c>
      <c r="K858" s="1">
        <v>546</v>
      </c>
      <c r="L858" s="1">
        <v>2.6</v>
      </c>
      <c r="M858" s="1">
        <v>58.71</v>
      </c>
      <c r="N858" s="1">
        <v>58.71</v>
      </c>
      <c r="O858" s="1">
        <v>223</v>
      </c>
      <c r="P858" s="1">
        <v>485</v>
      </c>
      <c r="Q858" s="1">
        <v>2.17</v>
      </c>
      <c r="R858" s="1">
        <v>53.89</v>
      </c>
      <c r="S858" s="1">
        <v>53.89</v>
      </c>
      <c r="T858" s="1">
        <v>186</v>
      </c>
      <c r="U858" s="1">
        <v>534</v>
      </c>
      <c r="V858" s="1">
        <v>2.87</v>
      </c>
      <c r="W858" s="1">
        <v>57.42</v>
      </c>
      <c r="X858" s="1">
        <v>57.42</v>
      </c>
      <c r="Y858" s="1">
        <v>191</v>
      </c>
      <c r="Z858" s="1">
        <v>469</v>
      </c>
      <c r="AA858" s="1">
        <v>2.46</v>
      </c>
      <c r="AB858" s="1">
        <v>50.43</v>
      </c>
      <c r="AC858" s="1">
        <v>50.43</v>
      </c>
      <c r="AD858" s="1">
        <v>166</v>
      </c>
      <c r="AE858" s="1">
        <v>378</v>
      </c>
      <c r="AF858" s="1">
        <v>2.2799999999999998</v>
      </c>
      <c r="AG858" s="1">
        <v>45</v>
      </c>
      <c r="AH858" s="1">
        <v>45</v>
      </c>
      <c r="AI858" s="1">
        <v>161</v>
      </c>
      <c r="AJ858" s="1">
        <v>378</v>
      </c>
      <c r="AK858" s="1">
        <v>2.35</v>
      </c>
      <c r="AL858" s="1">
        <v>40.65</v>
      </c>
      <c r="AM858" s="1">
        <v>40.65</v>
      </c>
      <c r="AN858" s="1">
        <v>38</v>
      </c>
      <c r="AO858" s="1">
        <v>79</v>
      </c>
      <c r="AP858" s="1">
        <v>2.08</v>
      </c>
      <c r="AQ858" s="1">
        <v>8.7799999999999994</v>
      </c>
      <c r="AR858" s="1">
        <v>8.7799999999999994</v>
      </c>
      <c r="AT858" s="262">
        <f t="shared" si="79"/>
        <v>1137</v>
      </c>
      <c r="AU858" s="262">
        <f t="shared" si="79"/>
        <v>2790</v>
      </c>
      <c r="AV858" s="263">
        <f t="shared" si="80"/>
        <v>279000</v>
      </c>
      <c r="AW858" s="263">
        <f t="shared" si="81"/>
        <v>5490</v>
      </c>
      <c r="AX858" s="268">
        <f t="shared" si="82"/>
        <v>50.819672131147541</v>
      </c>
      <c r="AY858" s="264">
        <f t="shared" si="83"/>
        <v>51.016666666666659</v>
      </c>
    </row>
    <row r="859" spans="1:51">
      <c r="A859" s="1" t="str">
        <f t="shared" si="78"/>
        <v>11415</v>
      </c>
      <c r="B859" s="1" t="s">
        <v>3858</v>
      </c>
      <c r="C859" s="255">
        <v>30</v>
      </c>
      <c r="D859" s="255">
        <v>30</v>
      </c>
      <c r="E859" s="256">
        <v>1487</v>
      </c>
      <c r="F859" s="256">
        <v>3737</v>
      </c>
      <c r="G859" s="255">
        <v>2.5099999999999998</v>
      </c>
      <c r="H859" s="255">
        <v>34.130000000000003</v>
      </c>
      <c r="I859" s="255">
        <v>34.130000000000003</v>
      </c>
      <c r="J859" s="1">
        <v>293</v>
      </c>
      <c r="K859" s="1">
        <v>699</v>
      </c>
      <c r="L859" s="1">
        <v>2.39</v>
      </c>
      <c r="M859" s="1">
        <v>75.16</v>
      </c>
      <c r="N859" s="1">
        <v>75.16</v>
      </c>
      <c r="O859" s="1">
        <v>302</v>
      </c>
      <c r="P859" s="1">
        <v>736</v>
      </c>
      <c r="Q859" s="1">
        <v>2.44</v>
      </c>
      <c r="R859" s="1">
        <v>81.78</v>
      </c>
      <c r="S859" s="1">
        <v>81.78</v>
      </c>
      <c r="T859" s="1">
        <v>262</v>
      </c>
      <c r="U859" s="1">
        <v>713</v>
      </c>
      <c r="V859" s="1">
        <v>2.72</v>
      </c>
      <c r="W859" s="1">
        <v>76.67</v>
      </c>
      <c r="X859" s="1">
        <v>76.67</v>
      </c>
      <c r="Y859" s="1">
        <v>246</v>
      </c>
      <c r="Z859" s="1">
        <v>600</v>
      </c>
      <c r="AA859" s="1">
        <v>2.44</v>
      </c>
      <c r="AB859" s="1">
        <v>64.52</v>
      </c>
      <c r="AC859" s="1">
        <v>64.52</v>
      </c>
      <c r="AD859" s="1">
        <v>165</v>
      </c>
      <c r="AE859" s="1">
        <v>405</v>
      </c>
      <c r="AF859" s="1">
        <v>2.4500000000000002</v>
      </c>
      <c r="AG859" s="1">
        <v>48.21</v>
      </c>
      <c r="AH859" s="1">
        <v>48.21</v>
      </c>
      <c r="AI859" s="1">
        <v>176</v>
      </c>
      <c r="AJ859" s="1">
        <v>486</v>
      </c>
      <c r="AK859" s="1">
        <v>2.76</v>
      </c>
      <c r="AL859" s="1">
        <v>52.26</v>
      </c>
      <c r="AM859" s="1">
        <v>52.26</v>
      </c>
      <c r="AN859" s="1">
        <v>43</v>
      </c>
      <c r="AO859" s="1">
        <v>98</v>
      </c>
      <c r="AP859" s="1">
        <v>2.2799999999999998</v>
      </c>
      <c r="AQ859" s="1">
        <v>10.89</v>
      </c>
      <c r="AR859" s="1">
        <v>10.89</v>
      </c>
      <c r="AT859" s="262">
        <f t="shared" si="79"/>
        <v>1444</v>
      </c>
      <c r="AU859" s="262">
        <f t="shared" si="79"/>
        <v>3639</v>
      </c>
      <c r="AV859" s="263">
        <f t="shared" si="80"/>
        <v>363900</v>
      </c>
      <c r="AW859" s="263">
        <f t="shared" si="81"/>
        <v>5490</v>
      </c>
      <c r="AX859" s="268">
        <f t="shared" si="82"/>
        <v>66.284153005464475</v>
      </c>
      <c r="AY859" s="264">
        <f t="shared" si="83"/>
        <v>66.433333333333323</v>
      </c>
    </row>
    <row r="860" spans="1:51">
      <c r="A860" s="1" t="str">
        <f t="shared" si="78"/>
        <v>11416</v>
      </c>
      <c r="B860" s="1" t="s">
        <v>3859</v>
      </c>
      <c r="C860" s="255">
        <v>30</v>
      </c>
      <c r="D860" s="255">
        <v>30</v>
      </c>
      <c r="E860" s="256">
        <v>1402</v>
      </c>
      <c r="F860" s="256">
        <v>3726</v>
      </c>
      <c r="G860" s="255">
        <v>2.66</v>
      </c>
      <c r="H860" s="255">
        <v>34.03</v>
      </c>
      <c r="I860" s="255">
        <v>34.03</v>
      </c>
      <c r="J860" s="1">
        <v>251</v>
      </c>
      <c r="K860" s="1">
        <v>640</v>
      </c>
      <c r="L860" s="1">
        <v>2.5499999999999998</v>
      </c>
      <c r="M860" s="1">
        <v>68.819999999999993</v>
      </c>
      <c r="N860" s="1">
        <v>68.819999999999993</v>
      </c>
      <c r="O860" s="1">
        <v>239</v>
      </c>
      <c r="P860" s="1">
        <v>605</v>
      </c>
      <c r="Q860" s="1">
        <v>2.5299999999999998</v>
      </c>
      <c r="R860" s="1">
        <v>67.22</v>
      </c>
      <c r="S860" s="1">
        <v>67.22</v>
      </c>
      <c r="T860" s="1">
        <v>253</v>
      </c>
      <c r="U860" s="1">
        <v>707</v>
      </c>
      <c r="V860" s="1">
        <v>2.79</v>
      </c>
      <c r="W860" s="1">
        <v>76.02</v>
      </c>
      <c r="X860" s="1">
        <v>76.02</v>
      </c>
      <c r="Y860" s="1">
        <v>200</v>
      </c>
      <c r="Z860" s="1">
        <v>567</v>
      </c>
      <c r="AA860" s="1">
        <v>2.84</v>
      </c>
      <c r="AB860" s="1">
        <v>60.97</v>
      </c>
      <c r="AC860" s="1">
        <v>60.97</v>
      </c>
      <c r="AD860" s="1">
        <v>203</v>
      </c>
      <c r="AE860" s="1">
        <v>533</v>
      </c>
      <c r="AF860" s="1">
        <v>2.63</v>
      </c>
      <c r="AG860" s="1">
        <v>63.45</v>
      </c>
      <c r="AH860" s="1">
        <v>63.45</v>
      </c>
      <c r="AI860" s="1">
        <v>198</v>
      </c>
      <c r="AJ860" s="1">
        <v>512</v>
      </c>
      <c r="AK860" s="1">
        <v>2.59</v>
      </c>
      <c r="AL860" s="1">
        <v>55.05</v>
      </c>
      <c r="AM860" s="1">
        <v>55.05</v>
      </c>
      <c r="AN860" s="1">
        <v>58</v>
      </c>
      <c r="AO860" s="1">
        <v>162</v>
      </c>
      <c r="AP860" s="1">
        <v>2.79</v>
      </c>
      <c r="AQ860" s="1">
        <v>18</v>
      </c>
      <c r="AR860" s="1">
        <v>18</v>
      </c>
      <c r="AT860" s="262">
        <f t="shared" si="79"/>
        <v>1344</v>
      </c>
      <c r="AU860" s="262">
        <f t="shared" si="79"/>
        <v>3564</v>
      </c>
      <c r="AV860" s="263">
        <f t="shared" si="80"/>
        <v>356400</v>
      </c>
      <c r="AW860" s="263">
        <f t="shared" si="81"/>
        <v>5490</v>
      </c>
      <c r="AX860" s="268">
        <f t="shared" si="82"/>
        <v>64.918032786885249</v>
      </c>
      <c r="AY860" s="264">
        <f t="shared" si="83"/>
        <v>65.254999999999995</v>
      </c>
    </row>
    <row r="861" spans="1:51">
      <c r="A861" s="1" t="str">
        <f t="shared" si="78"/>
        <v>11417</v>
      </c>
      <c r="B861" s="1" t="s">
        <v>3860</v>
      </c>
      <c r="C861" s="255">
        <v>90</v>
      </c>
      <c r="D861" s="255">
        <v>90</v>
      </c>
      <c r="E861" s="256">
        <v>4916</v>
      </c>
      <c r="F861" s="256">
        <v>11637</v>
      </c>
      <c r="G861" s="255">
        <v>2.37</v>
      </c>
      <c r="H861" s="255">
        <v>35.42</v>
      </c>
      <c r="I861" s="255">
        <v>35.42</v>
      </c>
      <c r="J861" s="1">
        <v>995</v>
      </c>
      <c r="K861" s="1">
        <v>2399</v>
      </c>
      <c r="L861" s="1">
        <v>2.41</v>
      </c>
      <c r="M861" s="1">
        <v>85.99</v>
      </c>
      <c r="N861" s="1">
        <v>85.99</v>
      </c>
      <c r="O861" s="1">
        <v>857</v>
      </c>
      <c r="P861" s="1">
        <v>2132</v>
      </c>
      <c r="Q861" s="1">
        <v>2.4900000000000002</v>
      </c>
      <c r="R861" s="1">
        <v>78.959999999999994</v>
      </c>
      <c r="S861" s="1">
        <v>78.959999999999994</v>
      </c>
      <c r="T861" s="1">
        <v>804</v>
      </c>
      <c r="U861" s="1">
        <v>1891</v>
      </c>
      <c r="V861" s="1">
        <v>2.35</v>
      </c>
      <c r="W861" s="1">
        <v>67.78</v>
      </c>
      <c r="X861" s="1">
        <v>67.78</v>
      </c>
      <c r="Y861" s="1">
        <v>766</v>
      </c>
      <c r="Z861" s="1">
        <v>1711</v>
      </c>
      <c r="AA861" s="1">
        <v>2.23</v>
      </c>
      <c r="AB861" s="1">
        <v>61.33</v>
      </c>
      <c r="AC861" s="1">
        <v>61.33</v>
      </c>
      <c r="AD861" s="1">
        <v>729</v>
      </c>
      <c r="AE861" s="1">
        <v>1692</v>
      </c>
      <c r="AF861" s="1">
        <v>2.3199999999999998</v>
      </c>
      <c r="AG861" s="1">
        <v>67.14</v>
      </c>
      <c r="AH861" s="1">
        <v>67.14</v>
      </c>
      <c r="AI861" s="1">
        <v>650</v>
      </c>
      <c r="AJ861" s="1">
        <v>1585</v>
      </c>
      <c r="AK861" s="1">
        <v>2.44</v>
      </c>
      <c r="AL861" s="1">
        <v>56.81</v>
      </c>
      <c r="AM861" s="1">
        <v>56.81</v>
      </c>
      <c r="AN861" s="1">
        <v>115</v>
      </c>
      <c r="AO861" s="1">
        <v>227</v>
      </c>
      <c r="AP861" s="1">
        <v>1.97</v>
      </c>
      <c r="AQ861" s="1">
        <v>8.41</v>
      </c>
      <c r="AR861" s="1">
        <v>8.41</v>
      </c>
      <c r="AT861" s="262">
        <f t="shared" si="79"/>
        <v>4801</v>
      </c>
      <c r="AU861" s="262">
        <f t="shared" si="79"/>
        <v>11410</v>
      </c>
      <c r="AV861" s="263">
        <f t="shared" si="80"/>
        <v>1141000</v>
      </c>
      <c r="AW861" s="263">
        <f t="shared" si="81"/>
        <v>16470</v>
      </c>
      <c r="AX861" s="268">
        <f t="shared" si="82"/>
        <v>69.277474195506983</v>
      </c>
      <c r="AY861" s="264">
        <f t="shared" si="83"/>
        <v>69.668333333333337</v>
      </c>
    </row>
    <row r="862" spans="1:51">
      <c r="A862" s="1" t="str">
        <f t="shared" si="78"/>
        <v>11418</v>
      </c>
      <c r="B862" s="1" t="s">
        <v>3861</v>
      </c>
      <c r="C862" s="255">
        <v>30</v>
      </c>
      <c r="D862" s="255">
        <v>30</v>
      </c>
      <c r="E862" s="256">
        <v>1339</v>
      </c>
      <c r="F862" s="256">
        <v>3688</v>
      </c>
      <c r="G862" s="255">
        <v>2.75</v>
      </c>
      <c r="H862" s="255">
        <v>33.68</v>
      </c>
      <c r="I862" s="255">
        <v>33.68</v>
      </c>
      <c r="J862" s="1">
        <v>384</v>
      </c>
      <c r="K862" s="1">
        <v>1014</v>
      </c>
      <c r="L862" s="1">
        <v>2.64</v>
      </c>
      <c r="M862" s="1">
        <v>109.03</v>
      </c>
      <c r="N862" s="1">
        <v>109.03</v>
      </c>
      <c r="O862" s="1">
        <v>366</v>
      </c>
      <c r="P862" s="1">
        <v>950</v>
      </c>
      <c r="Q862" s="1">
        <v>2.6</v>
      </c>
      <c r="R862" s="1">
        <v>105.56</v>
      </c>
      <c r="S862" s="1">
        <v>105.56</v>
      </c>
      <c r="T862" s="1">
        <v>321</v>
      </c>
      <c r="U862" s="1">
        <v>920</v>
      </c>
      <c r="V862" s="1">
        <v>2.87</v>
      </c>
      <c r="W862" s="1">
        <v>98.92</v>
      </c>
      <c r="X862" s="1">
        <v>98.92</v>
      </c>
      <c r="Y862" s="1">
        <v>268</v>
      </c>
      <c r="Z862" s="1">
        <v>804</v>
      </c>
      <c r="AA862" s="1">
        <v>3</v>
      </c>
      <c r="AB862" s="1">
        <v>86.45</v>
      </c>
      <c r="AC862" s="1">
        <v>86.45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T862" s="262">
        <f t="shared" si="79"/>
        <v>1339</v>
      </c>
      <c r="AU862" s="262">
        <f t="shared" si="79"/>
        <v>3688</v>
      </c>
      <c r="AV862" s="263">
        <f t="shared" si="80"/>
        <v>368800</v>
      </c>
      <c r="AW862" s="263">
        <f t="shared" si="81"/>
        <v>5490</v>
      </c>
      <c r="AX862" s="268">
        <f t="shared" si="82"/>
        <v>67.17668488160291</v>
      </c>
      <c r="AY862" s="264">
        <f t="shared" si="83"/>
        <v>66.66</v>
      </c>
    </row>
    <row r="863" spans="1:51">
      <c r="A863" s="1" t="str">
        <f t="shared" si="78"/>
        <v>11419</v>
      </c>
      <c r="B863" s="1" t="s">
        <v>3862</v>
      </c>
      <c r="C863" s="255">
        <v>30</v>
      </c>
      <c r="D863" s="255">
        <v>30</v>
      </c>
      <c r="E863" s="256">
        <v>1148</v>
      </c>
      <c r="F863" s="256">
        <v>2613</v>
      </c>
      <c r="G863" s="255">
        <v>2.2799999999999998</v>
      </c>
      <c r="H863" s="255">
        <v>23.86</v>
      </c>
      <c r="I863" s="255">
        <v>23.86</v>
      </c>
      <c r="J863" s="1">
        <v>201</v>
      </c>
      <c r="K863" s="1">
        <v>437</v>
      </c>
      <c r="L863" s="1">
        <v>2.17</v>
      </c>
      <c r="M863" s="1">
        <v>46.99</v>
      </c>
      <c r="N863" s="1">
        <v>46.99</v>
      </c>
      <c r="O863" s="1">
        <v>208</v>
      </c>
      <c r="P863" s="1">
        <v>499</v>
      </c>
      <c r="Q863" s="1">
        <v>2.4</v>
      </c>
      <c r="R863" s="1">
        <v>55.44</v>
      </c>
      <c r="S863" s="1">
        <v>55.44</v>
      </c>
      <c r="T863" s="1">
        <v>189</v>
      </c>
      <c r="U863" s="1">
        <v>476</v>
      </c>
      <c r="V863" s="1">
        <v>2.52</v>
      </c>
      <c r="W863" s="1">
        <v>51.18</v>
      </c>
      <c r="X863" s="1">
        <v>51.18</v>
      </c>
      <c r="Y863" s="1">
        <v>185</v>
      </c>
      <c r="Z863" s="1">
        <v>419</v>
      </c>
      <c r="AA863" s="1">
        <v>2.2599999999999998</v>
      </c>
      <c r="AB863" s="1">
        <v>45.05</v>
      </c>
      <c r="AC863" s="1">
        <v>45.05</v>
      </c>
      <c r="AD863" s="1">
        <v>182</v>
      </c>
      <c r="AE863" s="1">
        <v>403</v>
      </c>
      <c r="AF863" s="1">
        <v>2.21</v>
      </c>
      <c r="AG863" s="1">
        <v>47.98</v>
      </c>
      <c r="AH863" s="1">
        <v>47.98</v>
      </c>
      <c r="AI863" s="1">
        <v>176</v>
      </c>
      <c r="AJ863" s="1">
        <v>363</v>
      </c>
      <c r="AK863" s="1">
        <v>2.06</v>
      </c>
      <c r="AL863" s="1">
        <v>39.03</v>
      </c>
      <c r="AM863" s="1">
        <v>39.03</v>
      </c>
      <c r="AN863" s="1">
        <v>7</v>
      </c>
      <c r="AO863" s="1">
        <v>16</v>
      </c>
      <c r="AP863" s="1">
        <v>2.29</v>
      </c>
      <c r="AQ863" s="1">
        <v>1.78</v>
      </c>
      <c r="AR863" s="1">
        <v>1.78</v>
      </c>
      <c r="AT863" s="262">
        <f t="shared" si="79"/>
        <v>1141</v>
      </c>
      <c r="AU863" s="262">
        <f t="shared" si="79"/>
        <v>2597</v>
      </c>
      <c r="AV863" s="263">
        <f t="shared" si="80"/>
        <v>259700</v>
      </c>
      <c r="AW863" s="263">
        <f t="shared" si="81"/>
        <v>5490</v>
      </c>
      <c r="AX863" s="268">
        <f t="shared" si="82"/>
        <v>47.30418943533698</v>
      </c>
      <c r="AY863" s="264">
        <f t="shared" si="83"/>
        <v>47.611666666666672</v>
      </c>
    </row>
    <row r="864" spans="1:51">
      <c r="A864" s="1" t="str">
        <f t="shared" si="78"/>
        <v>11420</v>
      </c>
      <c r="B864" s="1" t="s">
        <v>3863</v>
      </c>
      <c r="C864" s="255">
        <v>30</v>
      </c>
      <c r="D864" s="255">
        <v>30</v>
      </c>
      <c r="E864" s="256">
        <v>1672</v>
      </c>
      <c r="F864" s="256">
        <v>3360</v>
      </c>
      <c r="G864" s="255">
        <v>2.0099999999999998</v>
      </c>
      <c r="H864" s="255">
        <v>30.68</v>
      </c>
      <c r="I864" s="255">
        <v>30.68</v>
      </c>
      <c r="J864" s="1">
        <v>366</v>
      </c>
      <c r="K864" s="1">
        <v>683</v>
      </c>
      <c r="L864" s="1">
        <v>1.87</v>
      </c>
      <c r="M864" s="1">
        <v>73.44</v>
      </c>
      <c r="N864" s="1">
        <v>73.44</v>
      </c>
      <c r="O864" s="1">
        <v>299</v>
      </c>
      <c r="P864" s="1">
        <v>602</v>
      </c>
      <c r="Q864" s="1">
        <v>2.0099999999999998</v>
      </c>
      <c r="R864" s="1">
        <v>66.89</v>
      </c>
      <c r="S864" s="1">
        <v>66.89</v>
      </c>
      <c r="T864" s="1">
        <v>289</v>
      </c>
      <c r="U864" s="1">
        <v>624</v>
      </c>
      <c r="V864" s="1">
        <v>2.16</v>
      </c>
      <c r="W864" s="1">
        <v>67.099999999999994</v>
      </c>
      <c r="X864" s="1">
        <v>67.099999999999994</v>
      </c>
      <c r="Y864" s="1">
        <v>257</v>
      </c>
      <c r="Z864" s="1">
        <v>503</v>
      </c>
      <c r="AA864" s="1">
        <v>1.96</v>
      </c>
      <c r="AB864" s="1">
        <v>54.09</v>
      </c>
      <c r="AC864" s="1">
        <v>54.09</v>
      </c>
      <c r="AD864" s="1">
        <v>196</v>
      </c>
      <c r="AE864" s="1">
        <v>380</v>
      </c>
      <c r="AF864" s="1">
        <v>1.94</v>
      </c>
      <c r="AG864" s="1">
        <v>45.24</v>
      </c>
      <c r="AH864" s="1">
        <v>45.24</v>
      </c>
      <c r="AI864" s="1">
        <v>197</v>
      </c>
      <c r="AJ864" s="1">
        <v>446</v>
      </c>
      <c r="AK864" s="1">
        <v>2.2599999999999998</v>
      </c>
      <c r="AL864" s="1">
        <v>47.96</v>
      </c>
      <c r="AM864" s="1">
        <v>47.96</v>
      </c>
      <c r="AN864" s="1">
        <v>68</v>
      </c>
      <c r="AO864" s="1">
        <v>122</v>
      </c>
      <c r="AP864" s="1">
        <v>1.79</v>
      </c>
      <c r="AQ864" s="1">
        <v>13.56</v>
      </c>
      <c r="AR864" s="1">
        <v>13.56</v>
      </c>
      <c r="AT864" s="262">
        <f t="shared" si="79"/>
        <v>1604</v>
      </c>
      <c r="AU864" s="262">
        <f t="shared" si="79"/>
        <v>3238</v>
      </c>
      <c r="AV864" s="263">
        <f t="shared" si="80"/>
        <v>323800</v>
      </c>
      <c r="AW864" s="263">
        <f t="shared" si="81"/>
        <v>5490</v>
      </c>
      <c r="AX864" s="268">
        <f t="shared" si="82"/>
        <v>58.979963570127502</v>
      </c>
      <c r="AY864" s="264">
        <f t="shared" si="83"/>
        <v>59.12</v>
      </c>
    </row>
    <row r="865" spans="1:51">
      <c r="A865" s="1" t="str">
        <f t="shared" si="78"/>
        <v>11421</v>
      </c>
      <c r="B865" s="1" t="s">
        <v>3864</v>
      </c>
      <c r="C865" s="255">
        <v>30</v>
      </c>
      <c r="D865" s="255">
        <v>30</v>
      </c>
      <c r="E865" s="256">
        <v>1308</v>
      </c>
      <c r="F865" s="256">
        <v>3028</v>
      </c>
      <c r="G865" s="255">
        <v>2.31</v>
      </c>
      <c r="H865" s="255">
        <v>27.65</v>
      </c>
      <c r="I865" s="255">
        <v>27.65</v>
      </c>
      <c r="J865" s="1">
        <v>318</v>
      </c>
      <c r="K865" s="1">
        <v>755</v>
      </c>
      <c r="L865" s="1">
        <v>2.37</v>
      </c>
      <c r="M865" s="1">
        <v>81.180000000000007</v>
      </c>
      <c r="N865" s="1">
        <v>81.180000000000007</v>
      </c>
      <c r="O865" s="1">
        <v>230</v>
      </c>
      <c r="P865" s="1">
        <v>489</v>
      </c>
      <c r="Q865" s="1">
        <v>2.13</v>
      </c>
      <c r="R865" s="1">
        <v>54.33</v>
      </c>
      <c r="S865" s="1">
        <v>54.33</v>
      </c>
      <c r="T865" s="1">
        <v>210</v>
      </c>
      <c r="U865" s="1">
        <v>491</v>
      </c>
      <c r="V865" s="1">
        <v>2.34</v>
      </c>
      <c r="W865" s="1">
        <v>52.8</v>
      </c>
      <c r="X865" s="1">
        <v>52.8</v>
      </c>
      <c r="Y865" s="1">
        <v>185</v>
      </c>
      <c r="Z865" s="1">
        <v>447</v>
      </c>
      <c r="AA865" s="1">
        <v>2.42</v>
      </c>
      <c r="AB865" s="1">
        <v>48.06</v>
      </c>
      <c r="AC865" s="1">
        <v>48.06</v>
      </c>
      <c r="AD865" s="1">
        <v>153</v>
      </c>
      <c r="AE865" s="1">
        <v>384</v>
      </c>
      <c r="AF865" s="1">
        <v>2.5099999999999998</v>
      </c>
      <c r="AG865" s="1">
        <v>45.71</v>
      </c>
      <c r="AH865" s="1">
        <v>45.71</v>
      </c>
      <c r="AI865" s="1">
        <v>164</v>
      </c>
      <c r="AJ865" s="1">
        <v>354</v>
      </c>
      <c r="AK865" s="1">
        <v>2.16</v>
      </c>
      <c r="AL865" s="1">
        <v>38.06</v>
      </c>
      <c r="AM865" s="1">
        <v>38.06</v>
      </c>
      <c r="AN865" s="1">
        <v>48</v>
      </c>
      <c r="AO865" s="1">
        <v>108</v>
      </c>
      <c r="AP865" s="1">
        <v>2.25</v>
      </c>
      <c r="AQ865" s="1">
        <v>12</v>
      </c>
      <c r="AR865" s="1">
        <v>12</v>
      </c>
      <c r="AT865" s="262">
        <f t="shared" si="79"/>
        <v>1260</v>
      </c>
      <c r="AU865" s="262">
        <f t="shared" si="79"/>
        <v>2920</v>
      </c>
      <c r="AV865" s="263">
        <f t="shared" si="80"/>
        <v>292000</v>
      </c>
      <c r="AW865" s="263">
        <f t="shared" si="81"/>
        <v>5490</v>
      </c>
      <c r="AX865" s="268">
        <f t="shared" si="82"/>
        <v>53.187613843351549</v>
      </c>
      <c r="AY865" s="264">
        <f t="shared" si="83"/>
        <v>53.356666666666662</v>
      </c>
    </row>
    <row r="866" spans="1:51">
      <c r="A866" s="1" t="str">
        <f t="shared" si="78"/>
        <v>11422</v>
      </c>
      <c r="B866" s="1" t="s">
        <v>3865</v>
      </c>
      <c r="C866" s="255">
        <v>30</v>
      </c>
      <c r="D866" s="255">
        <v>30</v>
      </c>
      <c r="E866" s="256">
        <v>1882</v>
      </c>
      <c r="F866" s="256">
        <v>4367</v>
      </c>
      <c r="G866" s="255">
        <v>2.3199999999999998</v>
      </c>
      <c r="H866" s="255">
        <v>39.880000000000003</v>
      </c>
      <c r="I866" s="255">
        <v>39.880000000000003</v>
      </c>
      <c r="J866" s="1">
        <v>348</v>
      </c>
      <c r="K866" s="1">
        <v>853</v>
      </c>
      <c r="L866" s="1">
        <v>2.4500000000000002</v>
      </c>
      <c r="M866" s="1">
        <v>91.72</v>
      </c>
      <c r="N866" s="1">
        <v>91.72</v>
      </c>
      <c r="O866" s="1">
        <v>351</v>
      </c>
      <c r="P866" s="1">
        <v>875</v>
      </c>
      <c r="Q866" s="1">
        <v>2.4900000000000002</v>
      </c>
      <c r="R866" s="1">
        <v>97.22</v>
      </c>
      <c r="S866" s="1">
        <v>97.22</v>
      </c>
      <c r="T866" s="1">
        <v>323</v>
      </c>
      <c r="U866" s="1">
        <v>675</v>
      </c>
      <c r="V866" s="1">
        <v>2.09</v>
      </c>
      <c r="W866" s="1">
        <v>72.58</v>
      </c>
      <c r="X866" s="1">
        <v>72.58</v>
      </c>
      <c r="Y866" s="1">
        <v>263</v>
      </c>
      <c r="Z866" s="1">
        <v>607</v>
      </c>
      <c r="AA866" s="1">
        <v>2.31</v>
      </c>
      <c r="AB866" s="1">
        <v>65.27</v>
      </c>
      <c r="AC866" s="1">
        <v>65.27</v>
      </c>
      <c r="AD866" s="1">
        <v>239</v>
      </c>
      <c r="AE866" s="1">
        <v>518</v>
      </c>
      <c r="AF866" s="1">
        <v>2.17</v>
      </c>
      <c r="AG866" s="1">
        <v>61.67</v>
      </c>
      <c r="AH866" s="1">
        <v>61.67</v>
      </c>
      <c r="AI866" s="1">
        <v>257</v>
      </c>
      <c r="AJ866" s="1">
        <v>608</v>
      </c>
      <c r="AK866" s="1">
        <v>2.37</v>
      </c>
      <c r="AL866" s="1">
        <v>65.38</v>
      </c>
      <c r="AM866" s="1">
        <v>65.38</v>
      </c>
      <c r="AN866" s="1">
        <v>101</v>
      </c>
      <c r="AO866" s="1">
        <v>231</v>
      </c>
      <c r="AP866" s="1">
        <v>2.29</v>
      </c>
      <c r="AQ866" s="1">
        <v>25.67</v>
      </c>
      <c r="AR866" s="1">
        <v>25.67</v>
      </c>
      <c r="AT866" s="262">
        <f t="shared" si="79"/>
        <v>1781</v>
      </c>
      <c r="AU866" s="262">
        <f t="shared" si="79"/>
        <v>4136</v>
      </c>
      <c r="AV866" s="263">
        <f t="shared" si="80"/>
        <v>413600</v>
      </c>
      <c r="AW866" s="263">
        <f t="shared" si="81"/>
        <v>5490</v>
      </c>
      <c r="AX866" s="268">
        <f t="shared" si="82"/>
        <v>75.336976320582878</v>
      </c>
      <c r="AY866" s="264">
        <f t="shared" si="83"/>
        <v>75.64</v>
      </c>
    </row>
    <row r="867" spans="1:51">
      <c r="A867" s="1" t="str">
        <f t="shared" si="78"/>
        <v>24673</v>
      </c>
      <c r="B867" s="1" t="s">
        <v>3866</v>
      </c>
      <c r="C867" s="255">
        <v>30</v>
      </c>
      <c r="D867" s="255">
        <v>30</v>
      </c>
      <c r="E867" s="256">
        <v>1194</v>
      </c>
      <c r="F867" s="256">
        <v>3066</v>
      </c>
      <c r="G867" s="255">
        <v>2.57</v>
      </c>
      <c r="H867" s="255">
        <v>28</v>
      </c>
      <c r="I867" s="255">
        <v>28</v>
      </c>
      <c r="J867" s="1">
        <v>221</v>
      </c>
      <c r="K867" s="1">
        <v>536</v>
      </c>
      <c r="L867" s="1">
        <v>2.4300000000000002</v>
      </c>
      <c r="M867" s="1">
        <v>57.63</v>
      </c>
      <c r="N867" s="1">
        <v>57.63</v>
      </c>
      <c r="O867" s="1">
        <v>211</v>
      </c>
      <c r="P867" s="1">
        <v>569</v>
      </c>
      <c r="Q867" s="1">
        <v>2.7</v>
      </c>
      <c r="R867" s="1">
        <v>63.22</v>
      </c>
      <c r="S867" s="1">
        <v>63.22</v>
      </c>
      <c r="T867" s="1">
        <v>191</v>
      </c>
      <c r="U867" s="1">
        <v>534</v>
      </c>
      <c r="V867" s="1">
        <v>2.8</v>
      </c>
      <c r="W867" s="1">
        <v>57.42</v>
      </c>
      <c r="X867" s="1">
        <v>57.42</v>
      </c>
      <c r="Y867" s="1">
        <v>186</v>
      </c>
      <c r="Z867" s="1">
        <v>521</v>
      </c>
      <c r="AA867" s="1">
        <v>2.8</v>
      </c>
      <c r="AB867" s="1">
        <v>56.02</v>
      </c>
      <c r="AC867" s="1">
        <v>56.02</v>
      </c>
      <c r="AD867" s="1">
        <v>156</v>
      </c>
      <c r="AE867" s="1">
        <v>388</v>
      </c>
      <c r="AF867" s="1">
        <v>2.4900000000000002</v>
      </c>
      <c r="AG867" s="1">
        <v>46.19</v>
      </c>
      <c r="AH867" s="1">
        <v>46.19</v>
      </c>
      <c r="AI867" s="1">
        <v>167</v>
      </c>
      <c r="AJ867" s="1">
        <v>395</v>
      </c>
      <c r="AK867" s="1">
        <v>2.37</v>
      </c>
      <c r="AL867" s="1">
        <v>42.47</v>
      </c>
      <c r="AM867" s="1">
        <v>42.47</v>
      </c>
      <c r="AN867" s="1">
        <v>62</v>
      </c>
      <c r="AO867" s="1">
        <v>123</v>
      </c>
      <c r="AP867" s="1">
        <v>1.98</v>
      </c>
      <c r="AQ867" s="1">
        <v>13.67</v>
      </c>
      <c r="AR867" s="1">
        <v>13.67</v>
      </c>
      <c r="AT867" s="262">
        <f t="shared" si="79"/>
        <v>1132</v>
      </c>
      <c r="AU867" s="262">
        <f t="shared" si="79"/>
        <v>2943</v>
      </c>
      <c r="AV867" s="263">
        <f t="shared" si="80"/>
        <v>294300</v>
      </c>
      <c r="AW867" s="263">
        <f t="shared" si="81"/>
        <v>5490</v>
      </c>
      <c r="AX867" s="268">
        <f t="shared" si="82"/>
        <v>53.606557377049178</v>
      </c>
      <c r="AY867" s="264">
        <f t="shared" si="83"/>
        <v>53.82500000000001</v>
      </c>
    </row>
    <row r="868" spans="1:51">
      <c r="A868" s="1" t="str">
        <f t="shared" si="78"/>
        <v>10748</v>
      </c>
      <c r="B868" s="1" t="s">
        <v>3867</v>
      </c>
      <c r="C868" s="255">
        <v>504</v>
      </c>
      <c r="D868" s="255">
        <v>504</v>
      </c>
      <c r="E868" s="256">
        <v>15194</v>
      </c>
      <c r="F868" s="256">
        <v>67585</v>
      </c>
      <c r="G868" s="255">
        <v>4.45</v>
      </c>
      <c r="H868" s="255">
        <v>36.74</v>
      </c>
      <c r="I868" s="255">
        <v>36.74</v>
      </c>
      <c r="J868" s="1">
        <v>2353</v>
      </c>
      <c r="K868" s="1">
        <v>9424</v>
      </c>
      <c r="L868" s="1">
        <v>4.01</v>
      </c>
      <c r="M868" s="1">
        <v>60.32</v>
      </c>
      <c r="N868" s="1">
        <v>60.32</v>
      </c>
      <c r="O868" s="1">
        <v>2572</v>
      </c>
      <c r="P868" s="1">
        <v>12453</v>
      </c>
      <c r="Q868" s="1">
        <v>4.84</v>
      </c>
      <c r="R868" s="1">
        <v>82.36</v>
      </c>
      <c r="S868" s="1">
        <v>82.36</v>
      </c>
      <c r="T868" s="1">
        <v>2608</v>
      </c>
      <c r="U868" s="1">
        <v>12715</v>
      </c>
      <c r="V868" s="1">
        <v>4.88</v>
      </c>
      <c r="W868" s="1">
        <v>81.38</v>
      </c>
      <c r="X868" s="1">
        <v>81.38</v>
      </c>
      <c r="Y868" s="1">
        <v>2483</v>
      </c>
      <c r="Z868" s="1">
        <v>12022</v>
      </c>
      <c r="AA868" s="1">
        <v>4.84</v>
      </c>
      <c r="AB868" s="1">
        <v>76.95</v>
      </c>
      <c r="AC868" s="1">
        <v>76.95</v>
      </c>
      <c r="AD868" s="1">
        <v>2202</v>
      </c>
      <c r="AE868" s="1">
        <v>9348</v>
      </c>
      <c r="AF868" s="1">
        <v>4.25</v>
      </c>
      <c r="AG868" s="1">
        <v>66.239999999999995</v>
      </c>
      <c r="AH868" s="1">
        <v>66.239999999999995</v>
      </c>
      <c r="AI868" s="1">
        <v>2258</v>
      </c>
      <c r="AJ868" s="1">
        <v>9195</v>
      </c>
      <c r="AK868" s="1">
        <v>4.07</v>
      </c>
      <c r="AL868" s="1">
        <v>58.85</v>
      </c>
      <c r="AM868" s="1">
        <v>58.85</v>
      </c>
      <c r="AN868" s="1">
        <v>718</v>
      </c>
      <c r="AO868" s="1">
        <v>2428</v>
      </c>
      <c r="AP868" s="1">
        <v>3.38</v>
      </c>
      <c r="AQ868" s="1">
        <v>16.059999999999999</v>
      </c>
      <c r="AR868" s="1">
        <v>16.059999999999999</v>
      </c>
      <c r="AT868" s="262">
        <f t="shared" si="79"/>
        <v>14476</v>
      </c>
      <c r="AU868" s="262">
        <f t="shared" si="79"/>
        <v>65157</v>
      </c>
      <c r="AV868" s="263">
        <f t="shared" si="80"/>
        <v>6515700</v>
      </c>
      <c r="AW868" s="263">
        <f t="shared" si="81"/>
        <v>92232</v>
      </c>
      <c r="AX868" s="268">
        <f t="shared" si="82"/>
        <v>70.644678636481913</v>
      </c>
      <c r="AY868" s="264">
        <f t="shared" si="83"/>
        <v>71.016666666666666</v>
      </c>
    </row>
    <row r="869" spans="1:51">
      <c r="A869" s="1" t="str">
        <f t="shared" si="78"/>
        <v>11423</v>
      </c>
      <c r="B869" s="1" t="s">
        <v>3868</v>
      </c>
      <c r="C869" s="255">
        <v>104</v>
      </c>
      <c r="D869" s="255">
        <v>104</v>
      </c>
      <c r="E869" s="256">
        <v>2210</v>
      </c>
      <c r="F869" s="256">
        <v>7056</v>
      </c>
      <c r="G869" s="255">
        <v>3.19</v>
      </c>
      <c r="H869" s="255">
        <v>18.59</v>
      </c>
      <c r="I869" s="255">
        <v>18.59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615</v>
      </c>
      <c r="P869" s="1">
        <v>1768</v>
      </c>
      <c r="Q869" s="1">
        <v>2.87</v>
      </c>
      <c r="R869" s="1">
        <v>56.67</v>
      </c>
      <c r="S869" s="1">
        <v>56.67</v>
      </c>
      <c r="T869" s="1">
        <v>578</v>
      </c>
      <c r="U869" s="1">
        <v>1793</v>
      </c>
      <c r="V869" s="1">
        <v>3.1</v>
      </c>
      <c r="W869" s="1">
        <v>55.61</v>
      </c>
      <c r="X869" s="1">
        <v>55.61</v>
      </c>
      <c r="Y869" s="1">
        <v>526</v>
      </c>
      <c r="Z869" s="1">
        <v>2057</v>
      </c>
      <c r="AA869" s="1">
        <v>3.91</v>
      </c>
      <c r="AB869" s="1">
        <v>63.8</v>
      </c>
      <c r="AC869" s="1">
        <v>63.8</v>
      </c>
      <c r="AD869" s="1">
        <v>491</v>
      </c>
      <c r="AE869" s="1">
        <v>1438</v>
      </c>
      <c r="AF869" s="1">
        <v>2.93</v>
      </c>
      <c r="AG869" s="1">
        <v>49.38</v>
      </c>
      <c r="AH869" s="1">
        <v>49.38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T869" s="262">
        <f t="shared" si="79"/>
        <v>2210</v>
      </c>
      <c r="AU869" s="262">
        <f t="shared" si="79"/>
        <v>7056</v>
      </c>
      <c r="AV869" s="263">
        <f t="shared" si="80"/>
        <v>705600</v>
      </c>
      <c r="AW869" s="263">
        <f t="shared" si="81"/>
        <v>19032</v>
      </c>
      <c r="AX869" s="268">
        <f t="shared" si="82"/>
        <v>37.074401008827238</v>
      </c>
      <c r="AY869" s="264">
        <f t="shared" si="83"/>
        <v>37.576666666666661</v>
      </c>
    </row>
    <row r="870" spans="1:51">
      <c r="A870" s="1" t="str">
        <f t="shared" si="78"/>
        <v>11424</v>
      </c>
      <c r="B870" s="1" t="s">
        <v>3869</v>
      </c>
      <c r="C870" s="255">
        <v>46</v>
      </c>
      <c r="D870" s="255">
        <v>46</v>
      </c>
      <c r="E870" s="256">
        <v>1877</v>
      </c>
      <c r="F870" s="256">
        <v>6139</v>
      </c>
      <c r="G870" s="255">
        <v>3.27</v>
      </c>
      <c r="H870" s="255">
        <v>36.56</v>
      </c>
      <c r="I870" s="255">
        <v>36.56</v>
      </c>
      <c r="J870" s="1">
        <v>450</v>
      </c>
      <c r="K870" s="1">
        <v>1517</v>
      </c>
      <c r="L870" s="1">
        <v>3.37</v>
      </c>
      <c r="M870" s="1">
        <v>106.38</v>
      </c>
      <c r="N870" s="1">
        <v>106.38</v>
      </c>
      <c r="O870" s="1">
        <v>401</v>
      </c>
      <c r="P870" s="1">
        <v>1345</v>
      </c>
      <c r="Q870" s="1">
        <v>3.35</v>
      </c>
      <c r="R870" s="1">
        <v>97.46</v>
      </c>
      <c r="S870" s="1">
        <v>97.46</v>
      </c>
      <c r="T870" s="1">
        <v>340</v>
      </c>
      <c r="U870" s="1">
        <v>1102</v>
      </c>
      <c r="V870" s="1">
        <v>3.24</v>
      </c>
      <c r="W870" s="1">
        <v>77.28</v>
      </c>
      <c r="X870" s="1">
        <v>77.28</v>
      </c>
      <c r="Y870" s="1">
        <v>338</v>
      </c>
      <c r="Z870" s="1">
        <v>1119</v>
      </c>
      <c r="AA870" s="1">
        <v>3.31</v>
      </c>
      <c r="AB870" s="1">
        <v>78.47</v>
      </c>
      <c r="AC870" s="1">
        <v>78.47</v>
      </c>
      <c r="AD870" s="1">
        <v>348</v>
      </c>
      <c r="AE870" s="1">
        <v>1056</v>
      </c>
      <c r="AF870" s="1">
        <v>3.03</v>
      </c>
      <c r="AG870" s="1">
        <v>81.99</v>
      </c>
      <c r="AH870" s="1">
        <v>81.99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T870" s="262">
        <f t="shared" si="79"/>
        <v>1877</v>
      </c>
      <c r="AU870" s="262">
        <f t="shared" si="79"/>
        <v>6139</v>
      </c>
      <c r="AV870" s="263">
        <f t="shared" si="80"/>
        <v>613900</v>
      </c>
      <c r="AW870" s="263">
        <f t="shared" si="81"/>
        <v>8418</v>
      </c>
      <c r="AX870" s="268">
        <f t="shared" si="82"/>
        <v>72.927061059634113</v>
      </c>
      <c r="AY870" s="264">
        <f t="shared" si="83"/>
        <v>73.596666666666678</v>
      </c>
    </row>
    <row r="871" spans="1:51">
      <c r="A871" s="1" t="str">
        <f t="shared" si="78"/>
        <v>11425</v>
      </c>
      <c r="B871" s="1" t="s">
        <v>3870</v>
      </c>
      <c r="C871" s="255">
        <v>30</v>
      </c>
      <c r="D871" s="255">
        <v>30</v>
      </c>
      <c r="E871" s="256">
        <v>1425</v>
      </c>
      <c r="F871" s="256">
        <v>3732</v>
      </c>
      <c r="G871" s="255">
        <v>2.62</v>
      </c>
      <c r="H871" s="255">
        <v>34.08</v>
      </c>
      <c r="I871" s="255">
        <v>34.08</v>
      </c>
      <c r="J871" s="1">
        <v>254</v>
      </c>
      <c r="K871" s="1">
        <v>657</v>
      </c>
      <c r="L871" s="1">
        <v>2.59</v>
      </c>
      <c r="M871" s="1">
        <v>70.650000000000006</v>
      </c>
      <c r="N871" s="1">
        <v>70.650000000000006</v>
      </c>
      <c r="O871" s="1">
        <v>237</v>
      </c>
      <c r="P871" s="1">
        <v>602</v>
      </c>
      <c r="Q871" s="1">
        <v>2.54</v>
      </c>
      <c r="R871" s="1">
        <v>66.89</v>
      </c>
      <c r="S871" s="1">
        <v>66.89</v>
      </c>
      <c r="T871" s="1">
        <v>251</v>
      </c>
      <c r="U871" s="1">
        <v>610</v>
      </c>
      <c r="V871" s="1">
        <v>2.4300000000000002</v>
      </c>
      <c r="W871" s="1">
        <v>65.59</v>
      </c>
      <c r="X871" s="1">
        <v>65.59</v>
      </c>
      <c r="Y871" s="1">
        <v>272</v>
      </c>
      <c r="Z871" s="1">
        <v>743</v>
      </c>
      <c r="AA871" s="1">
        <v>2.73</v>
      </c>
      <c r="AB871" s="1">
        <v>79.89</v>
      </c>
      <c r="AC871" s="1">
        <v>79.89</v>
      </c>
      <c r="AD871" s="1">
        <v>220</v>
      </c>
      <c r="AE871" s="1">
        <v>627</v>
      </c>
      <c r="AF871" s="1">
        <v>2.85</v>
      </c>
      <c r="AG871" s="1">
        <v>74.64</v>
      </c>
      <c r="AH871" s="1">
        <v>74.64</v>
      </c>
      <c r="AI871" s="1">
        <v>191</v>
      </c>
      <c r="AJ871" s="1">
        <v>493</v>
      </c>
      <c r="AK871" s="1">
        <v>2.58</v>
      </c>
      <c r="AL871" s="1">
        <v>53.01</v>
      </c>
      <c r="AM871" s="1">
        <v>53.01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T871" s="262">
        <f t="shared" si="79"/>
        <v>1425</v>
      </c>
      <c r="AU871" s="262">
        <f t="shared" si="79"/>
        <v>3732</v>
      </c>
      <c r="AV871" s="263">
        <f t="shared" si="80"/>
        <v>373200</v>
      </c>
      <c r="AW871" s="263">
        <f t="shared" si="81"/>
        <v>5490</v>
      </c>
      <c r="AX871" s="268">
        <f t="shared" si="82"/>
        <v>67.978142076502735</v>
      </c>
      <c r="AY871" s="264">
        <f t="shared" si="83"/>
        <v>68.445000000000007</v>
      </c>
    </row>
    <row r="872" spans="1:51">
      <c r="A872" s="1" t="str">
        <f t="shared" si="78"/>
        <v>11426</v>
      </c>
      <c r="B872" s="1" t="s">
        <v>3871</v>
      </c>
      <c r="C872" s="255">
        <v>42</v>
      </c>
      <c r="D872" s="255">
        <v>42</v>
      </c>
      <c r="E872" s="256">
        <v>1721</v>
      </c>
      <c r="F872" s="256">
        <v>5615</v>
      </c>
      <c r="G872" s="255">
        <v>3.26</v>
      </c>
      <c r="H872" s="255">
        <v>36.630000000000003</v>
      </c>
      <c r="I872" s="255">
        <v>36.630000000000003</v>
      </c>
      <c r="J872" s="1">
        <v>381</v>
      </c>
      <c r="K872" s="1">
        <v>1246</v>
      </c>
      <c r="L872" s="1">
        <v>3.27</v>
      </c>
      <c r="M872" s="1">
        <v>95.7</v>
      </c>
      <c r="N872" s="1">
        <v>95.7</v>
      </c>
      <c r="O872" s="1">
        <v>328</v>
      </c>
      <c r="P872" s="1">
        <v>1101</v>
      </c>
      <c r="Q872" s="1">
        <v>3.36</v>
      </c>
      <c r="R872" s="1">
        <v>87.38</v>
      </c>
      <c r="S872" s="1">
        <v>87.38</v>
      </c>
      <c r="T872" s="1">
        <v>361</v>
      </c>
      <c r="U872" s="1">
        <v>1161</v>
      </c>
      <c r="V872" s="1">
        <v>3.22</v>
      </c>
      <c r="W872" s="1">
        <v>89.17</v>
      </c>
      <c r="X872" s="1">
        <v>89.17</v>
      </c>
      <c r="Y872" s="1">
        <v>326</v>
      </c>
      <c r="Z872" s="1">
        <v>1118</v>
      </c>
      <c r="AA872" s="1">
        <v>3.43</v>
      </c>
      <c r="AB872" s="1">
        <v>85.87</v>
      </c>
      <c r="AC872" s="1">
        <v>85.87</v>
      </c>
      <c r="AD872" s="1">
        <v>325</v>
      </c>
      <c r="AE872" s="1">
        <v>989</v>
      </c>
      <c r="AF872" s="1">
        <v>3.04</v>
      </c>
      <c r="AG872" s="1">
        <v>84.1</v>
      </c>
      <c r="AH872" s="1">
        <v>84.1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T872" s="262">
        <f t="shared" si="79"/>
        <v>1721</v>
      </c>
      <c r="AU872" s="262">
        <f t="shared" si="79"/>
        <v>5615</v>
      </c>
      <c r="AV872" s="263">
        <f t="shared" si="80"/>
        <v>561500</v>
      </c>
      <c r="AW872" s="263">
        <f t="shared" si="81"/>
        <v>7686</v>
      </c>
      <c r="AX872" s="268">
        <f t="shared" si="82"/>
        <v>73.054905022118135</v>
      </c>
      <c r="AY872" s="264">
        <f t="shared" si="83"/>
        <v>73.703333333333333</v>
      </c>
    </row>
    <row r="873" spans="1:51">
      <c r="A873" s="1" t="str">
        <f t="shared" si="78"/>
        <v>11427</v>
      </c>
      <c r="B873" s="1" t="s">
        <v>3872</v>
      </c>
      <c r="C873" s="255">
        <v>30</v>
      </c>
      <c r="D873" s="255">
        <v>30</v>
      </c>
      <c r="E873" s="256">
        <v>1329</v>
      </c>
      <c r="F873" s="256">
        <v>3832</v>
      </c>
      <c r="G873" s="255">
        <v>2.88</v>
      </c>
      <c r="H873" s="255">
        <v>35</v>
      </c>
      <c r="I873" s="255">
        <v>35</v>
      </c>
      <c r="J873" s="1">
        <v>222</v>
      </c>
      <c r="K873" s="1">
        <v>648</v>
      </c>
      <c r="L873" s="1">
        <v>2.92</v>
      </c>
      <c r="M873" s="1">
        <v>69.680000000000007</v>
      </c>
      <c r="N873" s="1">
        <v>69.680000000000007</v>
      </c>
      <c r="O873" s="1">
        <v>241</v>
      </c>
      <c r="P873" s="1">
        <v>678</v>
      </c>
      <c r="Q873" s="1">
        <v>2.81</v>
      </c>
      <c r="R873" s="1">
        <v>75.33</v>
      </c>
      <c r="S873" s="1">
        <v>75.33</v>
      </c>
      <c r="T873" s="1">
        <v>232</v>
      </c>
      <c r="U873" s="1">
        <v>638</v>
      </c>
      <c r="V873" s="1">
        <v>2.75</v>
      </c>
      <c r="W873" s="1">
        <v>68.599999999999994</v>
      </c>
      <c r="X873" s="1">
        <v>68.599999999999994</v>
      </c>
      <c r="Y873" s="1">
        <v>199</v>
      </c>
      <c r="Z873" s="1">
        <v>603</v>
      </c>
      <c r="AA873" s="1">
        <v>3.03</v>
      </c>
      <c r="AB873" s="1">
        <v>64.84</v>
      </c>
      <c r="AC873" s="1">
        <v>64.84</v>
      </c>
      <c r="AD873" s="1">
        <v>190</v>
      </c>
      <c r="AE873" s="1">
        <v>578</v>
      </c>
      <c r="AF873" s="1">
        <v>3.04</v>
      </c>
      <c r="AG873" s="1">
        <v>68.81</v>
      </c>
      <c r="AH873" s="1">
        <v>68.81</v>
      </c>
      <c r="AI873" s="1">
        <v>191</v>
      </c>
      <c r="AJ873" s="1">
        <v>545</v>
      </c>
      <c r="AK873" s="1">
        <v>2.85</v>
      </c>
      <c r="AL873" s="1">
        <v>58.6</v>
      </c>
      <c r="AM873" s="1">
        <v>58.6</v>
      </c>
      <c r="AN873" s="1">
        <v>54</v>
      </c>
      <c r="AO873" s="1">
        <v>142</v>
      </c>
      <c r="AP873" s="1">
        <v>2.63</v>
      </c>
      <c r="AQ873" s="1">
        <v>15.78</v>
      </c>
      <c r="AR873" s="1">
        <v>15.78</v>
      </c>
      <c r="AT873" s="262">
        <f t="shared" si="79"/>
        <v>1275</v>
      </c>
      <c r="AU873" s="262">
        <f t="shared" si="79"/>
        <v>3690</v>
      </c>
      <c r="AV873" s="263">
        <f t="shared" si="80"/>
        <v>369000</v>
      </c>
      <c r="AW873" s="263">
        <f t="shared" si="81"/>
        <v>5490</v>
      </c>
      <c r="AX873" s="268">
        <f t="shared" si="82"/>
        <v>67.213114754098356</v>
      </c>
      <c r="AY873" s="264">
        <f t="shared" si="83"/>
        <v>67.643333333333331</v>
      </c>
    </row>
    <row r="874" spans="1:51">
      <c r="A874" s="1" t="str">
        <f t="shared" si="78"/>
        <v>11428</v>
      </c>
      <c r="B874" s="1" t="s">
        <v>3873</v>
      </c>
      <c r="C874" s="255">
        <v>30</v>
      </c>
      <c r="D874" s="255">
        <v>30</v>
      </c>
      <c r="E874" s="256">
        <v>862</v>
      </c>
      <c r="F874" s="256">
        <v>3109</v>
      </c>
      <c r="G874" s="255">
        <v>3.61</v>
      </c>
      <c r="H874" s="255">
        <v>28.39</v>
      </c>
      <c r="I874" s="255">
        <v>28.39</v>
      </c>
      <c r="J874" s="1">
        <v>195</v>
      </c>
      <c r="K874" s="1">
        <v>732</v>
      </c>
      <c r="L874" s="1">
        <v>3.75</v>
      </c>
      <c r="M874" s="1">
        <v>78.709999999999994</v>
      </c>
      <c r="N874" s="1">
        <v>78.709999999999994</v>
      </c>
      <c r="O874" s="1">
        <v>138</v>
      </c>
      <c r="P874" s="1">
        <v>488</v>
      </c>
      <c r="Q874" s="1">
        <v>3.54</v>
      </c>
      <c r="R874" s="1">
        <v>54.22</v>
      </c>
      <c r="S874" s="1">
        <v>54.22</v>
      </c>
      <c r="T874" s="1">
        <v>149</v>
      </c>
      <c r="U874" s="1">
        <v>564</v>
      </c>
      <c r="V874" s="1">
        <v>3.79</v>
      </c>
      <c r="W874" s="1">
        <v>60.65</v>
      </c>
      <c r="X874" s="1">
        <v>60.65</v>
      </c>
      <c r="Y874" s="1">
        <v>141</v>
      </c>
      <c r="Z874" s="1">
        <v>526</v>
      </c>
      <c r="AA874" s="1">
        <v>3.73</v>
      </c>
      <c r="AB874" s="1">
        <v>56.56</v>
      </c>
      <c r="AC874" s="1">
        <v>56.56</v>
      </c>
      <c r="AD874" s="1">
        <v>100</v>
      </c>
      <c r="AE874" s="1">
        <v>355</v>
      </c>
      <c r="AF874" s="1">
        <v>3.55</v>
      </c>
      <c r="AG874" s="1">
        <v>42.26</v>
      </c>
      <c r="AH874" s="1">
        <v>42.26</v>
      </c>
      <c r="AI874" s="1">
        <v>131</v>
      </c>
      <c r="AJ874" s="1">
        <v>418</v>
      </c>
      <c r="AK874" s="1">
        <v>3.19</v>
      </c>
      <c r="AL874" s="1">
        <v>44.95</v>
      </c>
      <c r="AM874" s="1">
        <v>44.95</v>
      </c>
      <c r="AN874" s="1">
        <v>8</v>
      </c>
      <c r="AO874" s="1">
        <v>26</v>
      </c>
      <c r="AP874" s="1">
        <v>3.25</v>
      </c>
      <c r="AQ874" s="1">
        <v>2.89</v>
      </c>
      <c r="AR874" s="1">
        <v>2.89</v>
      </c>
      <c r="AT874" s="262">
        <f t="shared" si="79"/>
        <v>854</v>
      </c>
      <c r="AU874" s="262">
        <f t="shared" si="79"/>
        <v>3083</v>
      </c>
      <c r="AV874" s="263">
        <f t="shared" si="80"/>
        <v>308300</v>
      </c>
      <c r="AW874" s="263">
        <f t="shared" si="81"/>
        <v>5490</v>
      </c>
      <c r="AX874" s="268">
        <f t="shared" si="82"/>
        <v>56.156648451730419</v>
      </c>
      <c r="AY874" s="264">
        <f t="shared" si="83"/>
        <v>56.225000000000001</v>
      </c>
    </row>
    <row r="875" spans="1:51">
      <c r="A875" s="1" t="str">
        <f t="shared" si="78"/>
        <v>11429</v>
      </c>
      <c r="B875" s="1" t="s">
        <v>3874</v>
      </c>
      <c r="C875" s="255">
        <v>62</v>
      </c>
      <c r="D875" s="255">
        <v>62</v>
      </c>
      <c r="E875" s="256">
        <v>2571</v>
      </c>
      <c r="F875" s="256">
        <v>9293</v>
      </c>
      <c r="G875" s="255">
        <v>3.61</v>
      </c>
      <c r="H875" s="255">
        <v>41.06</v>
      </c>
      <c r="I875" s="255">
        <v>41.06</v>
      </c>
      <c r="J875" s="1">
        <v>612</v>
      </c>
      <c r="K875" s="1">
        <v>2170</v>
      </c>
      <c r="L875" s="1">
        <v>3.55</v>
      </c>
      <c r="M875" s="1">
        <v>112.9</v>
      </c>
      <c r="N875" s="1">
        <v>112.9</v>
      </c>
      <c r="O875" s="1">
        <v>497</v>
      </c>
      <c r="P875" s="1">
        <v>1688</v>
      </c>
      <c r="Q875" s="1">
        <v>3.4</v>
      </c>
      <c r="R875" s="1">
        <v>90.75</v>
      </c>
      <c r="S875" s="1">
        <v>90.75</v>
      </c>
      <c r="T875" s="1">
        <v>556</v>
      </c>
      <c r="U875" s="1">
        <v>2048</v>
      </c>
      <c r="V875" s="1">
        <v>3.68</v>
      </c>
      <c r="W875" s="1">
        <v>106.56</v>
      </c>
      <c r="X875" s="1">
        <v>106.56</v>
      </c>
      <c r="Y875" s="1">
        <v>491</v>
      </c>
      <c r="Z875" s="1">
        <v>1862</v>
      </c>
      <c r="AA875" s="1">
        <v>3.79</v>
      </c>
      <c r="AB875" s="1">
        <v>96.88</v>
      </c>
      <c r="AC875" s="1">
        <v>96.88</v>
      </c>
      <c r="AD875" s="1">
        <v>415</v>
      </c>
      <c r="AE875" s="1">
        <v>1525</v>
      </c>
      <c r="AF875" s="1">
        <v>3.67</v>
      </c>
      <c r="AG875" s="1">
        <v>87.85</v>
      </c>
      <c r="AH875" s="1">
        <v>87.85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T875" s="262">
        <f t="shared" si="79"/>
        <v>2571</v>
      </c>
      <c r="AU875" s="262">
        <f t="shared" si="79"/>
        <v>9293</v>
      </c>
      <c r="AV875" s="263">
        <f t="shared" si="80"/>
        <v>929300</v>
      </c>
      <c r="AW875" s="263">
        <f t="shared" si="81"/>
        <v>11346</v>
      </c>
      <c r="AX875" s="268">
        <f t="shared" si="82"/>
        <v>81.905517362947293</v>
      </c>
      <c r="AY875" s="264">
        <f t="shared" si="83"/>
        <v>82.490000000000009</v>
      </c>
    </row>
    <row r="876" spans="1:51">
      <c r="A876" s="1" t="str">
        <f t="shared" si="78"/>
        <v>11430</v>
      </c>
      <c r="B876" s="1" t="s">
        <v>3875</v>
      </c>
      <c r="C876" s="255">
        <v>49</v>
      </c>
      <c r="D876" s="255">
        <v>49</v>
      </c>
      <c r="E876" s="256">
        <v>2344</v>
      </c>
      <c r="F876" s="256">
        <v>6925</v>
      </c>
      <c r="G876" s="255">
        <v>2.95</v>
      </c>
      <c r="H876" s="255">
        <v>38.72</v>
      </c>
      <c r="I876" s="255">
        <v>38.72</v>
      </c>
      <c r="J876" s="1">
        <v>549</v>
      </c>
      <c r="K876" s="1">
        <v>1615</v>
      </c>
      <c r="L876" s="1">
        <v>2.94</v>
      </c>
      <c r="M876" s="1">
        <v>106.32</v>
      </c>
      <c r="N876" s="1">
        <v>106.32</v>
      </c>
      <c r="O876" s="1">
        <v>508</v>
      </c>
      <c r="P876" s="1">
        <v>1529</v>
      </c>
      <c r="Q876" s="1">
        <v>3.01</v>
      </c>
      <c r="R876" s="1">
        <v>104.01</v>
      </c>
      <c r="S876" s="1">
        <v>104.01</v>
      </c>
      <c r="T876" s="1">
        <v>452</v>
      </c>
      <c r="U876" s="1">
        <v>1394</v>
      </c>
      <c r="V876" s="1">
        <v>3.08</v>
      </c>
      <c r="W876" s="1">
        <v>91.77</v>
      </c>
      <c r="X876" s="1">
        <v>91.77</v>
      </c>
      <c r="Y876" s="1">
        <v>434</v>
      </c>
      <c r="Z876" s="1">
        <v>1261</v>
      </c>
      <c r="AA876" s="1">
        <v>2.91</v>
      </c>
      <c r="AB876" s="1">
        <v>83.02</v>
      </c>
      <c r="AC876" s="1">
        <v>83.02</v>
      </c>
      <c r="AD876" s="1">
        <v>401</v>
      </c>
      <c r="AE876" s="1">
        <v>1126</v>
      </c>
      <c r="AF876" s="1">
        <v>2.81</v>
      </c>
      <c r="AG876" s="1">
        <v>82.07</v>
      </c>
      <c r="AH876" s="1">
        <v>82.07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T876" s="262">
        <f t="shared" si="79"/>
        <v>2344</v>
      </c>
      <c r="AU876" s="262">
        <f t="shared" si="79"/>
        <v>6925</v>
      </c>
      <c r="AV876" s="263">
        <f t="shared" si="80"/>
        <v>692500</v>
      </c>
      <c r="AW876" s="263">
        <f t="shared" si="81"/>
        <v>8967</v>
      </c>
      <c r="AX876" s="268">
        <f t="shared" si="82"/>
        <v>77.227612356417978</v>
      </c>
      <c r="AY876" s="264">
        <f t="shared" si="83"/>
        <v>77.864999999999995</v>
      </c>
    </row>
    <row r="877" spans="1:51">
      <c r="A877" s="1" t="str">
        <f t="shared" si="78"/>
        <v>11431</v>
      </c>
      <c r="B877" s="1" t="s">
        <v>3876</v>
      </c>
      <c r="C877" s="255">
        <v>30</v>
      </c>
      <c r="D877" s="255">
        <v>30</v>
      </c>
      <c r="E877" s="256">
        <v>823</v>
      </c>
      <c r="F877" s="256">
        <v>2383</v>
      </c>
      <c r="G877" s="255">
        <v>2.9</v>
      </c>
      <c r="H877" s="255">
        <v>21.76</v>
      </c>
      <c r="I877" s="255">
        <v>21.76</v>
      </c>
      <c r="J877" s="1">
        <v>188</v>
      </c>
      <c r="K877" s="1">
        <v>554</v>
      </c>
      <c r="L877" s="1">
        <v>2.95</v>
      </c>
      <c r="M877" s="1">
        <v>59.57</v>
      </c>
      <c r="N877" s="1">
        <v>59.57</v>
      </c>
      <c r="O877" s="1">
        <v>162</v>
      </c>
      <c r="P877" s="1">
        <v>478</v>
      </c>
      <c r="Q877" s="1">
        <v>2.95</v>
      </c>
      <c r="R877" s="1">
        <v>53.11</v>
      </c>
      <c r="S877" s="1">
        <v>53.11</v>
      </c>
      <c r="T877" s="1">
        <v>175</v>
      </c>
      <c r="U877" s="1">
        <v>479</v>
      </c>
      <c r="V877" s="1">
        <v>2.74</v>
      </c>
      <c r="W877" s="1">
        <v>51.51</v>
      </c>
      <c r="X877" s="1">
        <v>51.51</v>
      </c>
      <c r="Y877" s="1">
        <v>140</v>
      </c>
      <c r="Z877" s="1">
        <v>423</v>
      </c>
      <c r="AA877" s="1">
        <v>3.02</v>
      </c>
      <c r="AB877" s="1">
        <v>45.48</v>
      </c>
      <c r="AC877" s="1">
        <v>45.48</v>
      </c>
      <c r="AD877" s="1">
        <v>156</v>
      </c>
      <c r="AE877" s="1">
        <v>444</v>
      </c>
      <c r="AF877" s="1">
        <v>2.85</v>
      </c>
      <c r="AG877" s="1">
        <v>52.86</v>
      </c>
      <c r="AH877" s="1">
        <v>52.86</v>
      </c>
      <c r="AI877" s="1">
        <v>2</v>
      </c>
      <c r="AJ877" s="1">
        <v>5</v>
      </c>
      <c r="AK877" s="1">
        <v>2.5</v>
      </c>
      <c r="AL877" s="1">
        <v>0.54</v>
      </c>
      <c r="AM877" s="1">
        <v>0.54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T877" s="262">
        <f t="shared" si="79"/>
        <v>823</v>
      </c>
      <c r="AU877" s="262">
        <f t="shared" si="79"/>
        <v>2383</v>
      </c>
      <c r="AV877" s="263">
        <f t="shared" si="80"/>
        <v>238300</v>
      </c>
      <c r="AW877" s="263">
        <f t="shared" si="81"/>
        <v>5490</v>
      </c>
      <c r="AX877" s="268">
        <f t="shared" si="82"/>
        <v>43.406193078324229</v>
      </c>
      <c r="AY877" s="264">
        <f t="shared" si="83"/>
        <v>43.844999999999999</v>
      </c>
    </row>
    <row r="878" spans="1:51">
      <c r="A878" s="1" t="str">
        <f t="shared" si="78"/>
        <v>11460</v>
      </c>
      <c r="B878" s="1" t="s">
        <v>3877</v>
      </c>
      <c r="C878" s="255">
        <v>80</v>
      </c>
      <c r="D878" s="255">
        <v>80</v>
      </c>
      <c r="E878" s="256">
        <v>3902</v>
      </c>
      <c r="F878" s="256">
        <v>15852</v>
      </c>
      <c r="G878" s="255">
        <v>4.0599999999999996</v>
      </c>
      <c r="H878" s="255">
        <v>54.29</v>
      </c>
      <c r="I878" s="255">
        <v>54.29</v>
      </c>
      <c r="J878" s="1">
        <v>713</v>
      </c>
      <c r="K878" s="1">
        <v>2769</v>
      </c>
      <c r="L878" s="1">
        <v>3.88</v>
      </c>
      <c r="M878" s="1">
        <v>111.65</v>
      </c>
      <c r="N878" s="1">
        <v>111.65</v>
      </c>
      <c r="O878" s="1">
        <v>538</v>
      </c>
      <c r="P878" s="1">
        <v>2364</v>
      </c>
      <c r="Q878" s="1">
        <v>4.3899999999999997</v>
      </c>
      <c r="R878" s="1">
        <v>98.5</v>
      </c>
      <c r="S878" s="1">
        <v>98.5</v>
      </c>
      <c r="T878" s="1">
        <v>638</v>
      </c>
      <c r="U878" s="1">
        <v>2737</v>
      </c>
      <c r="V878" s="1">
        <v>4.29</v>
      </c>
      <c r="W878" s="1">
        <v>110.36</v>
      </c>
      <c r="X878" s="1">
        <v>110.36</v>
      </c>
      <c r="Y878" s="1">
        <v>685</v>
      </c>
      <c r="Z878" s="1">
        <v>2759</v>
      </c>
      <c r="AA878" s="1">
        <v>4.03</v>
      </c>
      <c r="AB878" s="1">
        <v>111.25</v>
      </c>
      <c r="AC878" s="1">
        <v>111.25</v>
      </c>
      <c r="AD878" s="1">
        <v>575</v>
      </c>
      <c r="AE878" s="1">
        <v>2265</v>
      </c>
      <c r="AF878" s="1">
        <v>3.94</v>
      </c>
      <c r="AG878" s="1">
        <v>101.12</v>
      </c>
      <c r="AH878" s="1">
        <v>101.12</v>
      </c>
      <c r="AI878" s="1">
        <v>541</v>
      </c>
      <c r="AJ878" s="1">
        <v>2127</v>
      </c>
      <c r="AK878" s="1">
        <v>3.93</v>
      </c>
      <c r="AL878" s="1">
        <v>85.77</v>
      </c>
      <c r="AM878" s="1">
        <v>85.77</v>
      </c>
      <c r="AN878" s="1">
        <v>212</v>
      </c>
      <c r="AO878" s="1">
        <v>831</v>
      </c>
      <c r="AP878" s="1">
        <v>3.92</v>
      </c>
      <c r="AQ878" s="1">
        <v>34.630000000000003</v>
      </c>
      <c r="AR878" s="1">
        <v>34.630000000000003</v>
      </c>
      <c r="AT878" s="262">
        <f t="shared" si="79"/>
        <v>3690</v>
      </c>
      <c r="AU878" s="262">
        <f t="shared" si="79"/>
        <v>15021</v>
      </c>
      <c r="AV878" s="263">
        <f t="shared" si="80"/>
        <v>1502100</v>
      </c>
      <c r="AW878" s="263">
        <f t="shared" si="81"/>
        <v>14640</v>
      </c>
      <c r="AX878" s="268">
        <f t="shared" si="82"/>
        <v>102.60245901639344</v>
      </c>
      <c r="AY878" s="264">
        <f t="shared" si="83"/>
        <v>103.10833333333333</v>
      </c>
    </row>
    <row r="879" spans="1:51">
      <c r="A879" s="1" t="str">
        <f t="shared" si="78"/>
        <v>11464</v>
      </c>
      <c r="B879" s="1" t="s">
        <v>3878</v>
      </c>
      <c r="C879" s="255">
        <v>32</v>
      </c>
      <c r="D879" s="255">
        <v>32</v>
      </c>
      <c r="E879" s="256">
        <v>797</v>
      </c>
      <c r="F879" s="256">
        <v>2338</v>
      </c>
      <c r="G879" s="255">
        <v>2.93</v>
      </c>
      <c r="H879" s="255">
        <v>20.02</v>
      </c>
      <c r="I879" s="255">
        <v>20.02</v>
      </c>
      <c r="J879" s="1">
        <v>189</v>
      </c>
      <c r="K879" s="1">
        <v>606</v>
      </c>
      <c r="L879" s="1">
        <v>3.21</v>
      </c>
      <c r="M879" s="1">
        <v>61.09</v>
      </c>
      <c r="N879" s="1">
        <v>61.09</v>
      </c>
      <c r="O879" s="1">
        <v>150</v>
      </c>
      <c r="P879" s="1">
        <v>448</v>
      </c>
      <c r="Q879" s="1">
        <v>2.99</v>
      </c>
      <c r="R879" s="1">
        <v>46.67</v>
      </c>
      <c r="S879" s="1">
        <v>46.67</v>
      </c>
      <c r="T879" s="1">
        <v>166</v>
      </c>
      <c r="U879" s="1">
        <v>493</v>
      </c>
      <c r="V879" s="1">
        <v>2.97</v>
      </c>
      <c r="W879" s="1">
        <v>49.7</v>
      </c>
      <c r="X879" s="1">
        <v>49.7</v>
      </c>
      <c r="Y879" s="1">
        <v>147</v>
      </c>
      <c r="Z879" s="1">
        <v>378</v>
      </c>
      <c r="AA879" s="1">
        <v>2.57</v>
      </c>
      <c r="AB879" s="1">
        <v>38.1</v>
      </c>
      <c r="AC879" s="1">
        <v>38.1</v>
      </c>
      <c r="AD879" s="1">
        <v>145</v>
      </c>
      <c r="AE879" s="1">
        <v>413</v>
      </c>
      <c r="AF879" s="1">
        <v>2.85</v>
      </c>
      <c r="AG879" s="1">
        <v>46.09</v>
      </c>
      <c r="AH879" s="1">
        <v>46.09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T879" s="262">
        <f t="shared" si="79"/>
        <v>797</v>
      </c>
      <c r="AU879" s="262">
        <f t="shared" si="79"/>
        <v>2338</v>
      </c>
      <c r="AV879" s="263">
        <f t="shared" si="80"/>
        <v>233800</v>
      </c>
      <c r="AW879" s="263">
        <f t="shared" si="81"/>
        <v>5856</v>
      </c>
      <c r="AX879" s="268">
        <f t="shared" si="82"/>
        <v>39.924863387978142</v>
      </c>
      <c r="AY879" s="264">
        <f t="shared" si="83"/>
        <v>40.274999999999999</v>
      </c>
    </row>
    <row r="880" spans="1:51">
      <c r="A880" s="1" t="str">
        <f t="shared" si="78"/>
        <v>10684</v>
      </c>
      <c r="B880" s="1" t="s">
        <v>3879</v>
      </c>
      <c r="C880" s="255">
        <v>479</v>
      </c>
      <c r="D880" s="255">
        <v>479</v>
      </c>
      <c r="E880" s="256">
        <v>20999</v>
      </c>
      <c r="F880" s="256">
        <v>125977</v>
      </c>
      <c r="G880" s="255">
        <v>6</v>
      </c>
      <c r="H880" s="255">
        <v>72.05</v>
      </c>
      <c r="I880" s="255">
        <v>72.05</v>
      </c>
      <c r="J880" s="1">
        <v>3537</v>
      </c>
      <c r="K880" s="1">
        <v>16871</v>
      </c>
      <c r="L880" s="1">
        <v>4.7699999999999996</v>
      </c>
      <c r="M880" s="1">
        <v>113.62</v>
      </c>
      <c r="N880" s="1">
        <v>113.62</v>
      </c>
      <c r="O880" s="1">
        <v>3445</v>
      </c>
      <c r="P880" s="1">
        <v>19143</v>
      </c>
      <c r="Q880" s="1">
        <v>5.56</v>
      </c>
      <c r="R880" s="1">
        <v>133.22</v>
      </c>
      <c r="S880" s="1">
        <v>133.22</v>
      </c>
      <c r="T880" s="1">
        <v>3315</v>
      </c>
      <c r="U880" s="1">
        <v>25818</v>
      </c>
      <c r="V880" s="1">
        <v>7.79</v>
      </c>
      <c r="W880" s="1">
        <v>173.87</v>
      </c>
      <c r="X880" s="1">
        <v>173.87</v>
      </c>
      <c r="Y880" s="1">
        <v>3133</v>
      </c>
      <c r="Z880" s="1">
        <v>15074</v>
      </c>
      <c r="AA880" s="1">
        <v>4.8099999999999996</v>
      </c>
      <c r="AB880" s="1">
        <v>101.52</v>
      </c>
      <c r="AC880" s="1">
        <v>101.52</v>
      </c>
      <c r="AD880" s="1">
        <v>3169</v>
      </c>
      <c r="AE880" s="1">
        <v>15484</v>
      </c>
      <c r="AF880" s="1">
        <v>4.8899999999999997</v>
      </c>
      <c r="AG880" s="1">
        <v>115.45</v>
      </c>
      <c r="AH880" s="1">
        <v>115.45</v>
      </c>
      <c r="AI880" s="1">
        <v>3205</v>
      </c>
      <c r="AJ880" s="1">
        <v>28825</v>
      </c>
      <c r="AK880" s="1">
        <v>8.99</v>
      </c>
      <c r="AL880" s="1">
        <v>194.12</v>
      </c>
      <c r="AM880" s="1">
        <v>194.12</v>
      </c>
      <c r="AN880" s="1">
        <v>1195</v>
      </c>
      <c r="AO880" s="1">
        <v>4762</v>
      </c>
      <c r="AP880" s="1">
        <v>3.98</v>
      </c>
      <c r="AQ880" s="1">
        <v>33.14</v>
      </c>
      <c r="AR880" s="1">
        <v>33.14</v>
      </c>
      <c r="AT880" s="262">
        <f t="shared" si="79"/>
        <v>19804</v>
      </c>
      <c r="AU880" s="262">
        <f t="shared" si="79"/>
        <v>121215</v>
      </c>
      <c r="AV880" s="263">
        <f t="shared" si="80"/>
        <v>12121500</v>
      </c>
      <c r="AW880" s="263">
        <f t="shared" si="81"/>
        <v>87657</v>
      </c>
      <c r="AX880" s="268">
        <f t="shared" si="82"/>
        <v>138.28330880591395</v>
      </c>
      <c r="AY880" s="264">
        <f t="shared" si="83"/>
        <v>138.63333333333335</v>
      </c>
    </row>
    <row r="881" spans="1:51">
      <c r="A881" s="1" t="str">
        <f t="shared" si="78"/>
        <v>10749</v>
      </c>
      <c r="B881" s="1" t="s">
        <v>3880</v>
      </c>
      <c r="C881" s="255">
        <v>170</v>
      </c>
      <c r="D881" s="255">
        <v>170</v>
      </c>
      <c r="E881" s="256">
        <v>4642</v>
      </c>
      <c r="F881" s="256">
        <v>17254</v>
      </c>
      <c r="G881" s="255">
        <v>3.72</v>
      </c>
      <c r="H881" s="255">
        <v>27.81</v>
      </c>
      <c r="I881" s="255">
        <v>27.81</v>
      </c>
      <c r="J881" s="1">
        <v>965</v>
      </c>
      <c r="K881" s="1">
        <v>3944</v>
      </c>
      <c r="L881" s="1">
        <v>4.09</v>
      </c>
      <c r="M881" s="1">
        <v>74.84</v>
      </c>
      <c r="N881" s="1">
        <v>74.84</v>
      </c>
      <c r="O881" s="1">
        <v>803</v>
      </c>
      <c r="P881" s="1">
        <v>3518</v>
      </c>
      <c r="Q881" s="1">
        <v>4.38</v>
      </c>
      <c r="R881" s="1">
        <v>68.98</v>
      </c>
      <c r="S881" s="1">
        <v>68.98</v>
      </c>
      <c r="T881" s="1">
        <v>775</v>
      </c>
      <c r="U881" s="1">
        <v>2777</v>
      </c>
      <c r="V881" s="1">
        <v>3.58</v>
      </c>
      <c r="W881" s="1">
        <v>52.69</v>
      </c>
      <c r="X881" s="1">
        <v>52.69</v>
      </c>
      <c r="Y881" s="1">
        <v>828</v>
      </c>
      <c r="Z881" s="1">
        <v>2663</v>
      </c>
      <c r="AA881" s="1">
        <v>3.22</v>
      </c>
      <c r="AB881" s="1">
        <v>50.53</v>
      </c>
      <c r="AC881" s="1">
        <v>50.53</v>
      </c>
      <c r="AD881" s="1">
        <v>783</v>
      </c>
      <c r="AE881" s="1">
        <v>2740</v>
      </c>
      <c r="AF881" s="1">
        <v>3.5</v>
      </c>
      <c r="AG881" s="1">
        <v>57.56</v>
      </c>
      <c r="AH881" s="1">
        <v>57.56</v>
      </c>
      <c r="AI881" s="1">
        <v>488</v>
      </c>
      <c r="AJ881" s="1">
        <v>1612</v>
      </c>
      <c r="AK881" s="1">
        <v>3.3</v>
      </c>
      <c r="AL881" s="1">
        <v>30.59</v>
      </c>
      <c r="AM881" s="1">
        <v>30.59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T881" s="262">
        <f t="shared" si="79"/>
        <v>4642</v>
      </c>
      <c r="AU881" s="262">
        <f t="shared" si="79"/>
        <v>17254</v>
      </c>
      <c r="AV881" s="263">
        <f t="shared" si="80"/>
        <v>1725400</v>
      </c>
      <c r="AW881" s="263">
        <f t="shared" si="81"/>
        <v>31110</v>
      </c>
      <c r="AX881" s="268">
        <f t="shared" si="82"/>
        <v>55.461266473802638</v>
      </c>
      <c r="AY881" s="264">
        <f t="shared" si="83"/>
        <v>55.865000000000002</v>
      </c>
    </row>
    <row r="882" spans="1:51">
      <c r="A882" s="1" t="str">
        <f t="shared" si="78"/>
        <v>11432</v>
      </c>
      <c r="B882" s="1" t="s">
        <v>3881</v>
      </c>
      <c r="C882" s="255">
        <v>60</v>
      </c>
      <c r="D882" s="255">
        <v>60</v>
      </c>
      <c r="E882" s="256">
        <v>3142</v>
      </c>
      <c r="F882" s="256">
        <v>8106</v>
      </c>
      <c r="G882" s="255">
        <v>2.58</v>
      </c>
      <c r="H882" s="255">
        <v>37.01</v>
      </c>
      <c r="I882" s="255">
        <v>37.01</v>
      </c>
      <c r="J882" s="1">
        <v>669</v>
      </c>
      <c r="K882" s="1">
        <v>1681</v>
      </c>
      <c r="L882" s="1">
        <v>2.5099999999999998</v>
      </c>
      <c r="M882" s="1">
        <v>90.38</v>
      </c>
      <c r="N882" s="1">
        <v>90.38</v>
      </c>
      <c r="O882" s="1">
        <v>552</v>
      </c>
      <c r="P882" s="1">
        <v>1503</v>
      </c>
      <c r="Q882" s="1">
        <v>2.72</v>
      </c>
      <c r="R882" s="1">
        <v>83.5</v>
      </c>
      <c r="S882" s="1">
        <v>83.5</v>
      </c>
      <c r="T882" s="1">
        <v>539</v>
      </c>
      <c r="U882" s="1">
        <v>1439</v>
      </c>
      <c r="V882" s="1">
        <v>2.67</v>
      </c>
      <c r="W882" s="1">
        <v>77.37</v>
      </c>
      <c r="X882" s="1">
        <v>77.37</v>
      </c>
      <c r="Y882" s="1">
        <v>519</v>
      </c>
      <c r="Z882" s="1">
        <v>1318</v>
      </c>
      <c r="AA882" s="1">
        <v>2.54</v>
      </c>
      <c r="AB882" s="1">
        <v>70.86</v>
      </c>
      <c r="AC882" s="1">
        <v>70.86</v>
      </c>
      <c r="AD882" s="1">
        <v>438</v>
      </c>
      <c r="AE882" s="1">
        <v>1063</v>
      </c>
      <c r="AF882" s="1">
        <v>2.4300000000000002</v>
      </c>
      <c r="AG882" s="1">
        <v>63.27</v>
      </c>
      <c r="AH882" s="1">
        <v>63.27</v>
      </c>
      <c r="AI882" s="1">
        <v>414</v>
      </c>
      <c r="AJ882" s="1">
        <v>1035</v>
      </c>
      <c r="AK882" s="1">
        <v>2.5</v>
      </c>
      <c r="AL882" s="1">
        <v>55.65</v>
      </c>
      <c r="AM882" s="1">
        <v>55.65</v>
      </c>
      <c r="AN882" s="1">
        <v>11</v>
      </c>
      <c r="AO882" s="1">
        <v>67</v>
      </c>
      <c r="AP882" s="1">
        <v>6.09</v>
      </c>
      <c r="AQ882" s="1">
        <v>3.72</v>
      </c>
      <c r="AR882" s="1">
        <v>3.72</v>
      </c>
      <c r="AT882" s="262">
        <f t="shared" si="79"/>
        <v>3131</v>
      </c>
      <c r="AU882" s="262">
        <f t="shared" si="79"/>
        <v>8039</v>
      </c>
      <c r="AV882" s="263">
        <f t="shared" si="80"/>
        <v>803900</v>
      </c>
      <c r="AW882" s="263">
        <f t="shared" si="81"/>
        <v>10980</v>
      </c>
      <c r="AX882" s="268">
        <f t="shared" si="82"/>
        <v>73.214936247723131</v>
      </c>
      <c r="AY882" s="264">
        <f t="shared" si="83"/>
        <v>73.504999999999995</v>
      </c>
    </row>
    <row r="883" spans="1:51">
      <c r="A883" s="1" t="str">
        <f t="shared" si="78"/>
        <v>11433</v>
      </c>
      <c r="B883" s="1" t="s">
        <v>3882</v>
      </c>
      <c r="C883" s="255">
        <v>29</v>
      </c>
      <c r="D883" s="255">
        <v>29</v>
      </c>
      <c r="E883" s="256">
        <v>1447</v>
      </c>
      <c r="F883" s="256">
        <v>4177</v>
      </c>
      <c r="G883" s="255">
        <v>2.89</v>
      </c>
      <c r="H883" s="255">
        <v>39.46</v>
      </c>
      <c r="I883" s="255">
        <v>39.46</v>
      </c>
      <c r="J883" s="1">
        <v>285</v>
      </c>
      <c r="K883" s="1">
        <v>762</v>
      </c>
      <c r="L883" s="1">
        <v>2.67</v>
      </c>
      <c r="M883" s="1">
        <v>84.76</v>
      </c>
      <c r="N883" s="1">
        <v>84.76</v>
      </c>
      <c r="O883" s="1">
        <v>268</v>
      </c>
      <c r="P883" s="1">
        <v>763</v>
      </c>
      <c r="Q883" s="1">
        <v>2.85</v>
      </c>
      <c r="R883" s="1">
        <v>87.7</v>
      </c>
      <c r="S883" s="1">
        <v>87.7</v>
      </c>
      <c r="T883" s="1">
        <v>221</v>
      </c>
      <c r="U883" s="1">
        <v>666</v>
      </c>
      <c r="V883" s="1">
        <v>3.01</v>
      </c>
      <c r="W883" s="1">
        <v>74.08</v>
      </c>
      <c r="X883" s="1">
        <v>74.08</v>
      </c>
      <c r="Y883" s="1">
        <v>224</v>
      </c>
      <c r="Z883" s="1">
        <v>845</v>
      </c>
      <c r="AA883" s="1">
        <v>3.77</v>
      </c>
      <c r="AB883" s="1">
        <v>93.99</v>
      </c>
      <c r="AC883" s="1">
        <v>93.99</v>
      </c>
      <c r="AD883" s="1">
        <v>214</v>
      </c>
      <c r="AE883" s="1">
        <v>556</v>
      </c>
      <c r="AF883" s="1">
        <v>2.6</v>
      </c>
      <c r="AG883" s="1">
        <v>68.47</v>
      </c>
      <c r="AH883" s="1">
        <v>68.47</v>
      </c>
      <c r="AI883" s="1">
        <v>193</v>
      </c>
      <c r="AJ883" s="1">
        <v>487</v>
      </c>
      <c r="AK883" s="1">
        <v>2.52</v>
      </c>
      <c r="AL883" s="1">
        <v>54.17</v>
      </c>
      <c r="AM883" s="1">
        <v>54.17</v>
      </c>
      <c r="AN883" s="1">
        <v>42</v>
      </c>
      <c r="AO883" s="1">
        <v>98</v>
      </c>
      <c r="AP883" s="1">
        <v>2.33</v>
      </c>
      <c r="AQ883" s="1">
        <v>11.26</v>
      </c>
      <c r="AR883" s="1">
        <v>11.26</v>
      </c>
      <c r="AT883" s="262">
        <f t="shared" si="79"/>
        <v>1405</v>
      </c>
      <c r="AU883" s="262">
        <f t="shared" si="79"/>
        <v>4079</v>
      </c>
      <c r="AV883" s="263">
        <f t="shared" si="80"/>
        <v>407900</v>
      </c>
      <c r="AW883" s="263">
        <f t="shared" si="81"/>
        <v>5307</v>
      </c>
      <c r="AX883" s="268">
        <f t="shared" si="82"/>
        <v>76.860749952892405</v>
      </c>
      <c r="AY883" s="264">
        <f t="shared" si="83"/>
        <v>77.195000000000007</v>
      </c>
    </row>
    <row r="884" spans="1:51">
      <c r="A884" s="1" t="str">
        <f t="shared" si="78"/>
        <v>11434</v>
      </c>
      <c r="B884" s="1" t="s">
        <v>3883</v>
      </c>
      <c r="C884" s="255">
        <v>107</v>
      </c>
      <c r="D884" s="255">
        <v>107</v>
      </c>
      <c r="E884" s="256">
        <v>3588</v>
      </c>
      <c r="F884" s="256">
        <v>9832</v>
      </c>
      <c r="G884" s="255">
        <v>2.74</v>
      </c>
      <c r="H884" s="255">
        <v>25.17</v>
      </c>
      <c r="I884" s="255">
        <v>25.17</v>
      </c>
      <c r="J884" s="1">
        <v>975</v>
      </c>
      <c r="K884" s="1">
        <v>2735</v>
      </c>
      <c r="L884" s="1">
        <v>2.81</v>
      </c>
      <c r="M884" s="1">
        <v>82.45</v>
      </c>
      <c r="N884" s="1">
        <v>82.45</v>
      </c>
      <c r="O884" s="1">
        <v>864</v>
      </c>
      <c r="P884" s="1">
        <v>2321</v>
      </c>
      <c r="Q884" s="1">
        <v>2.69</v>
      </c>
      <c r="R884" s="1">
        <v>72.31</v>
      </c>
      <c r="S884" s="1">
        <v>72.31</v>
      </c>
      <c r="T884" s="1">
        <v>927</v>
      </c>
      <c r="U884" s="1">
        <v>2591</v>
      </c>
      <c r="V884" s="1">
        <v>2.8</v>
      </c>
      <c r="W884" s="1">
        <v>78.11</v>
      </c>
      <c r="X884" s="1">
        <v>78.11</v>
      </c>
      <c r="Y884" s="1">
        <v>822</v>
      </c>
      <c r="Z884" s="1">
        <v>2185</v>
      </c>
      <c r="AA884" s="1">
        <v>2.66</v>
      </c>
      <c r="AB884" s="1">
        <v>65.87</v>
      </c>
      <c r="AC884" s="1">
        <v>65.87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T884" s="262">
        <f t="shared" si="79"/>
        <v>3588</v>
      </c>
      <c r="AU884" s="262">
        <f t="shared" si="79"/>
        <v>9832</v>
      </c>
      <c r="AV884" s="263">
        <f t="shared" si="80"/>
        <v>983200</v>
      </c>
      <c r="AW884" s="263">
        <f t="shared" si="81"/>
        <v>19581</v>
      </c>
      <c r="AX884" s="268">
        <f t="shared" si="82"/>
        <v>50.211940146059959</v>
      </c>
      <c r="AY884" s="264">
        <f t="shared" si="83"/>
        <v>49.79</v>
      </c>
    </row>
    <row r="885" spans="1:51">
      <c r="A885" s="1" t="str">
        <f t="shared" si="78"/>
        <v>11461</v>
      </c>
      <c r="B885" s="1" t="s">
        <v>3884</v>
      </c>
      <c r="C885" s="255">
        <v>72</v>
      </c>
      <c r="D885" s="255">
        <v>72</v>
      </c>
      <c r="E885" s="256">
        <v>4752</v>
      </c>
      <c r="F885" s="256">
        <v>12619</v>
      </c>
      <c r="G885" s="255">
        <v>2.66</v>
      </c>
      <c r="H885" s="255">
        <v>48.02</v>
      </c>
      <c r="I885" s="255">
        <v>48.02</v>
      </c>
      <c r="J885" s="1">
        <v>956</v>
      </c>
      <c r="K885" s="1">
        <v>2505</v>
      </c>
      <c r="L885" s="1">
        <v>2.62</v>
      </c>
      <c r="M885" s="1">
        <v>112.23</v>
      </c>
      <c r="N885" s="1">
        <v>112.23</v>
      </c>
      <c r="O885" s="1">
        <v>789</v>
      </c>
      <c r="P885" s="1">
        <v>2068</v>
      </c>
      <c r="Q885" s="1">
        <v>2.62</v>
      </c>
      <c r="R885" s="1">
        <v>95.74</v>
      </c>
      <c r="S885" s="1">
        <v>95.74</v>
      </c>
      <c r="T885" s="1">
        <v>742</v>
      </c>
      <c r="U885" s="1">
        <v>2012</v>
      </c>
      <c r="V885" s="1">
        <v>2.71</v>
      </c>
      <c r="W885" s="1">
        <v>90.14</v>
      </c>
      <c r="X885" s="1">
        <v>90.14</v>
      </c>
      <c r="Y885" s="1">
        <v>747</v>
      </c>
      <c r="Z885" s="1">
        <v>2006</v>
      </c>
      <c r="AA885" s="1">
        <v>2.69</v>
      </c>
      <c r="AB885" s="1">
        <v>89.87</v>
      </c>
      <c r="AC885" s="1">
        <v>89.87</v>
      </c>
      <c r="AD885" s="1">
        <v>648</v>
      </c>
      <c r="AE885" s="1">
        <v>1759</v>
      </c>
      <c r="AF885" s="1">
        <v>2.71</v>
      </c>
      <c r="AG885" s="1">
        <v>87.25</v>
      </c>
      <c r="AH885" s="1">
        <v>87.25</v>
      </c>
      <c r="AI885" s="1">
        <v>692</v>
      </c>
      <c r="AJ885" s="1">
        <v>1795</v>
      </c>
      <c r="AK885" s="1">
        <v>2.59</v>
      </c>
      <c r="AL885" s="1">
        <v>80.42</v>
      </c>
      <c r="AM885" s="1">
        <v>80.42</v>
      </c>
      <c r="AN885" s="1">
        <v>178</v>
      </c>
      <c r="AO885" s="1">
        <v>474</v>
      </c>
      <c r="AP885" s="1">
        <v>2.66</v>
      </c>
      <c r="AQ885" s="1">
        <v>21.94</v>
      </c>
      <c r="AR885" s="1">
        <v>21.94</v>
      </c>
      <c r="AT885" s="262">
        <f t="shared" si="79"/>
        <v>4574</v>
      </c>
      <c r="AU885" s="262">
        <f t="shared" si="79"/>
        <v>12145</v>
      </c>
      <c r="AV885" s="263">
        <f t="shared" si="80"/>
        <v>1214500</v>
      </c>
      <c r="AW885" s="263">
        <f t="shared" si="81"/>
        <v>13176</v>
      </c>
      <c r="AX885" s="268">
        <f t="shared" si="82"/>
        <v>92.175166970248938</v>
      </c>
      <c r="AY885" s="264">
        <f t="shared" si="83"/>
        <v>92.608333333333334</v>
      </c>
    </row>
    <row r="886" spans="1:51">
      <c r="A886" s="1" t="str">
        <f t="shared" si="78"/>
        <v>13806</v>
      </c>
      <c r="B886" s="1" t="s">
        <v>3885</v>
      </c>
      <c r="C886" s="255">
        <v>30</v>
      </c>
      <c r="D886" s="255">
        <v>30</v>
      </c>
      <c r="E886" s="256">
        <v>1452</v>
      </c>
      <c r="F886" s="256">
        <v>4087</v>
      </c>
      <c r="G886" s="255">
        <v>2.81</v>
      </c>
      <c r="H886" s="255">
        <v>37.32</v>
      </c>
      <c r="I886" s="255">
        <v>37.32</v>
      </c>
      <c r="J886" s="1">
        <v>223</v>
      </c>
      <c r="K886" s="1">
        <v>640</v>
      </c>
      <c r="L886" s="1">
        <v>2.87</v>
      </c>
      <c r="M886" s="1">
        <v>68.819999999999993</v>
      </c>
      <c r="N886" s="1">
        <v>68.819999999999993</v>
      </c>
      <c r="O886" s="1">
        <v>249</v>
      </c>
      <c r="P886" s="1">
        <v>778</v>
      </c>
      <c r="Q886" s="1">
        <v>3.12</v>
      </c>
      <c r="R886" s="1">
        <v>86.44</v>
      </c>
      <c r="S886" s="1">
        <v>86.44</v>
      </c>
      <c r="T886" s="1">
        <v>247</v>
      </c>
      <c r="U886" s="1">
        <v>675</v>
      </c>
      <c r="V886" s="1">
        <v>2.73</v>
      </c>
      <c r="W886" s="1">
        <v>72.58</v>
      </c>
      <c r="X886" s="1">
        <v>72.58</v>
      </c>
      <c r="Y886" s="1">
        <v>218</v>
      </c>
      <c r="Z886" s="1">
        <v>611</v>
      </c>
      <c r="AA886" s="1">
        <v>2.8</v>
      </c>
      <c r="AB886" s="1">
        <v>65.7</v>
      </c>
      <c r="AC886" s="1">
        <v>65.7</v>
      </c>
      <c r="AD886" s="1">
        <v>203</v>
      </c>
      <c r="AE886" s="1">
        <v>542</v>
      </c>
      <c r="AF886" s="1">
        <v>2.67</v>
      </c>
      <c r="AG886" s="1">
        <v>64.52</v>
      </c>
      <c r="AH886" s="1">
        <v>64.52</v>
      </c>
      <c r="AI886" s="1">
        <v>215</v>
      </c>
      <c r="AJ886" s="1">
        <v>602</v>
      </c>
      <c r="AK886" s="1">
        <v>2.8</v>
      </c>
      <c r="AL886" s="1">
        <v>64.73</v>
      </c>
      <c r="AM886" s="1">
        <v>64.73</v>
      </c>
      <c r="AN886" s="1">
        <v>97</v>
      </c>
      <c r="AO886" s="1">
        <v>239</v>
      </c>
      <c r="AP886" s="1">
        <v>2.46</v>
      </c>
      <c r="AQ886" s="1">
        <v>26.56</v>
      </c>
      <c r="AR886" s="1">
        <v>26.56</v>
      </c>
      <c r="AT886" s="262">
        <f t="shared" si="79"/>
        <v>1355</v>
      </c>
      <c r="AU886" s="262">
        <f t="shared" si="79"/>
        <v>3848</v>
      </c>
      <c r="AV886" s="263">
        <f t="shared" si="80"/>
        <v>384800</v>
      </c>
      <c r="AW886" s="263">
        <f t="shared" si="81"/>
        <v>5490</v>
      </c>
      <c r="AX886" s="268">
        <f t="shared" si="82"/>
        <v>70.091074681238609</v>
      </c>
      <c r="AY886" s="264">
        <f t="shared" si="83"/>
        <v>70.464999999999989</v>
      </c>
    </row>
    <row r="887" spans="1:51">
      <c r="A887" s="1" t="str">
        <f t="shared" si="78"/>
        <v>24689</v>
      </c>
      <c r="B887" s="1" t="s">
        <v>3886</v>
      </c>
      <c r="C887" s="255">
        <v>30</v>
      </c>
      <c r="D887" s="255">
        <v>30</v>
      </c>
      <c r="E887" s="256">
        <v>1993</v>
      </c>
      <c r="F887" s="256">
        <v>6995</v>
      </c>
      <c r="G887" s="255">
        <v>3.51</v>
      </c>
      <c r="H887" s="255">
        <v>63.88</v>
      </c>
      <c r="I887" s="255">
        <v>63.88</v>
      </c>
      <c r="J887" s="1">
        <v>407</v>
      </c>
      <c r="K887" s="1">
        <v>1852</v>
      </c>
      <c r="L887" s="1">
        <v>4.55</v>
      </c>
      <c r="M887" s="1">
        <v>199.14</v>
      </c>
      <c r="N887" s="1">
        <v>199.14</v>
      </c>
      <c r="O887" s="1">
        <v>374</v>
      </c>
      <c r="P887" s="1">
        <v>1407</v>
      </c>
      <c r="Q887" s="1">
        <v>3.76</v>
      </c>
      <c r="R887" s="1">
        <v>156.33000000000001</v>
      </c>
      <c r="S887" s="1">
        <v>156.33000000000001</v>
      </c>
      <c r="T887" s="1">
        <v>311</v>
      </c>
      <c r="U887" s="1">
        <v>985</v>
      </c>
      <c r="V887" s="1">
        <v>3.17</v>
      </c>
      <c r="W887" s="1">
        <v>105.91</v>
      </c>
      <c r="X887" s="1">
        <v>105.91</v>
      </c>
      <c r="Y887" s="1">
        <v>292</v>
      </c>
      <c r="Z887" s="1">
        <v>954</v>
      </c>
      <c r="AA887" s="1">
        <v>3.27</v>
      </c>
      <c r="AB887" s="1">
        <v>102.58</v>
      </c>
      <c r="AC887" s="1">
        <v>102.58</v>
      </c>
      <c r="AD887" s="1">
        <v>270</v>
      </c>
      <c r="AE887" s="1">
        <v>824</v>
      </c>
      <c r="AF887" s="1">
        <v>3.05</v>
      </c>
      <c r="AG887" s="1">
        <v>98.1</v>
      </c>
      <c r="AH887" s="1">
        <v>98.1</v>
      </c>
      <c r="AI887" s="1">
        <v>291</v>
      </c>
      <c r="AJ887" s="1">
        <v>838</v>
      </c>
      <c r="AK887" s="1">
        <v>2.88</v>
      </c>
      <c r="AL887" s="1">
        <v>90.11</v>
      </c>
      <c r="AM887" s="1">
        <v>90.11</v>
      </c>
      <c r="AN887" s="1">
        <v>48</v>
      </c>
      <c r="AO887" s="1">
        <v>135</v>
      </c>
      <c r="AP887" s="1">
        <v>2.81</v>
      </c>
      <c r="AQ887" s="1">
        <v>15</v>
      </c>
      <c r="AR887" s="1">
        <v>15</v>
      </c>
      <c r="AT887" s="262">
        <f t="shared" si="79"/>
        <v>1945</v>
      </c>
      <c r="AU887" s="262">
        <f t="shared" si="79"/>
        <v>6860</v>
      </c>
      <c r="AV887" s="263">
        <f t="shared" si="80"/>
        <v>686000</v>
      </c>
      <c r="AW887" s="263">
        <f t="shared" si="81"/>
        <v>5490</v>
      </c>
      <c r="AX887" s="268">
        <f t="shared" si="82"/>
        <v>124.9544626593807</v>
      </c>
      <c r="AY887" s="264">
        <f t="shared" si="83"/>
        <v>125.36166666666668</v>
      </c>
    </row>
    <row r="888" spans="1:51">
      <c r="A888" s="1" t="str">
        <f t="shared" si="78"/>
        <v>10750</v>
      </c>
      <c r="B888" s="1" t="s">
        <v>3887</v>
      </c>
      <c r="C888" s="255">
        <v>407</v>
      </c>
      <c r="D888" s="255">
        <v>407</v>
      </c>
      <c r="E888" s="256">
        <v>16323</v>
      </c>
      <c r="F888" s="256">
        <v>82166</v>
      </c>
      <c r="G888" s="255">
        <v>5.03</v>
      </c>
      <c r="H888" s="255">
        <v>55.31</v>
      </c>
      <c r="I888" s="255">
        <v>55.31</v>
      </c>
      <c r="J888" s="1">
        <v>2798</v>
      </c>
      <c r="K888" s="1">
        <v>12070</v>
      </c>
      <c r="L888" s="1">
        <v>4.3099999999999996</v>
      </c>
      <c r="M888" s="1">
        <v>95.66</v>
      </c>
      <c r="N888" s="1">
        <v>95.66</v>
      </c>
      <c r="O888" s="1">
        <v>2650</v>
      </c>
      <c r="P888" s="1">
        <v>13579</v>
      </c>
      <c r="Q888" s="1">
        <v>5.12</v>
      </c>
      <c r="R888" s="1">
        <v>111.21</v>
      </c>
      <c r="S888" s="1">
        <v>111.21</v>
      </c>
      <c r="T888" s="1">
        <v>2788</v>
      </c>
      <c r="U888" s="1">
        <v>12661</v>
      </c>
      <c r="V888" s="1">
        <v>4.54</v>
      </c>
      <c r="W888" s="1">
        <v>100.35</v>
      </c>
      <c r="X888" s="1">
        <v>100.35</v>
      </c>
      <c r="Y888" s="1">
        <v>2520</v>
      </c>
      <c r="Z888" s="1">
        <v>12257</v>
      </c>
      <c r="AA888" s="1">
        <v>4.8600000000000003</v>
      </c>
      <c r="AB888" s="1">
        <v>97.15</v>
      </c>
      <c r="AC888" s="1">
        <v>97.15</v>
      </c>
      <c r="AD888" s="1">
        <v>2318</v>
      </c>
      <c r="AE888" s="1">
        <v>13919</v>
      </c>
      <c r="AF888" s="1">
        <v>6</v>
      </c>
      <c r="AG888" s="1">
        <v>122.14</v>
      </c>
      <c r="AH888" s="1">
        <v>122.14</v>
      </c>
      <c r="AI888" s="1">
        <v>2435</v>
      </c>
      <c r="AJ888" s="1">
        <v>14216</v>
      </c>
      <c r="AK888" s="1">
        <v>5.84</v>
      </c>
      <c r="AL888" s="1">
        <v>112.67</v>
      </c>
      <c r="AM888" s="1">
        <v>112.67</v>
      </c>
      <c r="AN888" s="1">
        <v>814</v>
      </c>
      <c r="AO888" s="1">
        <v>3464</v>
      </c>
      <c r="AP888" s="1">
        <v>4.26</v>
      </c>
      <c r="AQ888" s="1">
        <v>28.37</v>
      </c>
      <c r="AR888" s="1">
        <v>28.37</v>
      </c>
      <c r="AT888" s="262">
        <f t="shared" si="79"/>
        <v>15509</v>
      </c>
      <c r="AU888" s="262">
        <f t="shared" si="79"/>
        <v>78702</v>
      </c>
      <c r="AV888" s="263">
        <f t="shared" si="80"/>
        <v>7870200</v>
      </c>
      <c r="AW888" s="263">
        <f t="shared" si="81"/>
        <v>74481</v>
      </c>
      <c r="AX888" s="268">
        <f t="shared" si="82"/>
        <v>105.66721714262698</v>
      </c>
      <c r="AY888" s="264">
        <f t="shared" si="83"/>
        <v>106.52999999999999</v>
      </c>
    </row>
    <row r="889" spans="1:51">
      <c r="A889" s="1" t="str">
        <f t="shared" si="78"/>
        <v>10751</v>
      </c>
      <c r="B889" s="1" t="s">
        <v>3888</v>
      </c>
      <c r="C889" s="255">
        <v>210</v>
      </c>
      <c r="D889" s="255">
        <v>210</v>
      </c>
      <c r="E889" s="256">
        <v>8806</v>
      </c>
      <c r="F889" s="256">
        <v>52399</v>
      </c>
      <c r="G889" s="255">
        <v>5.95</v>
      </c>
      <c r="H889" s="255">
        <v>68.36</v>
      </c>
      <c r="I889" s="255">
        <v>68.36</v>
      </c>
      <c r="J889" s="1">
        <v>1543</v>
      </c>
      <c r="K889" s="1">
        <v>7395</v>
      </c>
      <c r="L889" s="1">
        <v>4.79</v>
      </c>
      <c r="M889" s="1">
        <v>113.59</v>
      </c>
      <c r="N889" s="1">
        <v>113.59</v>
      </c>
      <c r="O889" s="1">
        <v>1388</v>
      </c>
      <c r="P889" s="1">
        <v>7564</v>
      </c>
      <c r="Q889" s="1">
        <v>5.45</v>
      </c>
      <c r="R889" s="1">
        <v>120.06</v>
      </c>
      <c r="S889" s="1">
        <v>120.06</v>
      </c>
      <c r="T889" s="1">
        <v>1577</v>
      </c>
      <c r="U889" s="1">
        <v>10810</v>
      </c>
      <c r="V889" s="1">
        <v>6.85</v>
      </c>
      <c r="W889" s="1">
        <v>166.05</v>
      </c>
      <c r="X889" s="1">
        <v>166.05</v>
      </c>
      <c r="Y889" s="1">
        <v>1515</v>
      </c>
      <c r="Z889" s="1">
        <v>9166</v>
      </c>
      <c r="AA889" s="1">
        <v>6.05</v>
      </c>
      <c r="AB889" s="1">
        <v>140.80000000000001</v>
      </c>
      <c r="AC889" s="1">
        <v>140.80000000000001</v>
      </c>
      <c r="AD889" s="1">
        <v>1438</v>
      </c>
      <c r="AE889" s="1">
        <v>9811</v>
      </c>
      <c r="AF889" s="1">
        <v>6.82</v>
      </c>
      <c r="AG889" s="1">
        <v>166.85</v>
      </c>
      <c r="AH889" s="1">
        <v>166.85</v>
      </c>
      <c r="AI889" s="1">
        <v>1345</v>
      </c>
      <c r="AJ889" s="1">
        <v>7653</v>
      </c>
      <c r="AK889" s="1">
        <v>5.69</v>
      </c>
      <c r="AL889" s="1">
        <v>117.56</v>
      </c>
      <c r="AM889" s="1">
        <v>117.56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T889" s="262">
        <f t="shared" si="79"/>
        <v>8806</v>
      </c>
      <c r="AU889" s="262">
        <f t="shared" si="79"/>
        <v>52399</v>
      </c>
      <c r="AV889" s="263">
        <f t="shared" si="80"/>
        <v>5239900</v>
      </c>
      <c r="AW889" s="263">
        <f t="shared" si="81"/>
        <v>38430</v>
      </c>
      <c r="AX889" s="268">
        <f t="shared" si="82"/>
        <v>136.34920634920636</v>
      </c>
      <c r="AY889" s="264">
        <f t="shared" si="83"/>
        <v>137.48500000000001</v>
      </c>
    </row>
    <row r="890" spans="1:51">
      <c r="A890" s="1" t="str">
        <f t="shared" si="78"/>
        <v>11435</v>
      </c>
      <c r="B890" s="1" t="s">
        <v>3889</v>
      </c>
      <c r="C890" s="255">
        <v>109</v>
      </c>
      <c r="D890" s="255">
        <v>109</v>
      </c>
      <c r="E890" s="256">
        <v>3454</v>
      </c>
      <c r="F890" s="256">
        <v>9159</v>
      </c>
      <c r="G890" s="255">
        <v>2.65</v>
      </c>
      <c r="H890" s="255">
        <v>23.02</v>
      </c>
      <c r="I890" s="255">
        <v>23.02</v>
      </c>
      <c r="J890" s="1">
        <v>613</v>
      </c>
      <c r="K890" s="1">
        <v>1615</v>
      </c>
      <c r="L890" s="1">
        <v>2.63</v>
      </c>
      <c r="M890" s="1">
        <v>47.8</v>
      </c>
      <c r="N890" s="1">
        <v>47.8</v>
      </c>
      <c r="O890" s="1">
        <v>672</v>
      </c>
      <c r="P890" s="1">
        <v>1764</v>
      </c>
      <c r="Q890" s="1">
        <v>2.63</v>
      </c>
      <c r="R890" s="1">
        <v>53.94</v>
      </c>
      <c r="S890" s="1">
        <v>53.94</v>
      </c>
      <c r="T890" s="1">
        <v>646</v>
      </c>
      <c r="U890" s="1">
        <v>1766</v>
      </c>
      <c r="V890" s="1">
        <v>2.73</v>
      </c>
      <c r="W890" s="1">
        <v>52.26</v>
      </c>
      <c r="X890" s="1">
        <v>52.26</v>
      </c>
      <c r="Y890" s="1">
        <v>589</v>
      </c>
      <c r="Z890" s="1">
        <v>1549</v>
      </c>
      <c r="AA890" s="1">
        <v>2.63</v>
      </c>
      <c r="AB890" s="1">
        <v>45.84</v>
      </c>
      <c r="AC890" s="1">
        <v>45.84</v>
      </c>
      <c r="AD890" s="1">
        <v>513</v>
      </c>
      <c r="AE890" s="1">
        <v>1388</v>
      </c>
      <c r="AF890" s="1">
        <v>2.71</v>
      </c>
      <c r="AG890" s="1">
        <v>45.48</v>
      </c>
      <c r="AH890" s="1">
        <v>45.48</v>
      </c>
      <c r="AI890" s="1">
        <v>421</v>
      </c>
      <c r="AJ890" s="1">
        <v>1077</v>
      </c>
      <c r="AK890" s="1">
        <v>2.56</v>
      </c>
      <c r="AL890" s="1">
        <v>31.87</v>
      </c>
      <c r="AM890" s="1">
        <v>31.87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T890" s="262">
        <f t="shared" si="79"/>
        <v>3454</v>
      </c>
      <c r="AU890" s="262">
        <f t="shared" si="79"/>
        <v>9159</v>
      </c>
      <c r="AV890" s="263">
        <f t="shared" si="80"/>
        <v>915900</v>
      </c>
      <c r="AW890" s="263">
        <f t="shared" si="81"/>
        <v>19947</v>
      </c>
      <c r="AX890" s="268">
        <f t="shared" si="82"/>
        <v>45.916679199879681</v>
      </c>
      <c r="AY890" s="264">
        <f t="shared" si="83"/>
        <v>46.198333333333331</v>
      </c>
    </row>
    <row r="891" spans="1:51">
      <c r="A891" s="1" t="str">
        <f t="shared" si="78"/>
        <v>11436</v>
      </c>
      <c r="B891" s="1" t="s">
        <v>3890</v>
      </c>
      <c r="C891" s="255">
        <v>68</v>
      </c>
      <c r="D891" s="255">
        <v>68</v>
      </c>
      <c r="E891" s="256">
        <v>3484</v>
      </c>
      <c r="F891" s="256">
        <v>11442</v>
      </c>
      <c r="G891" s="255">
        <v>3.28</v>
      </c>
      <c r="H891" s="255">
        <v>46.1</v>
      </c>
      <c r="I891" s="255">
        <v>46.1</v>
      </c>
      <c r="J891" s="1">
        <v>692</v>
      </c>
      <c r="K891" s="1">
        <v>2425</v>
      </c>
      <c r="L891" s="1">
        <v>3.5</v>
      </c>
      <c r="M891" s="1">
        <v>115.04</v>
      </c>
      <c r="N891" s="1">
        <v>115.04</v>
      </c>
      <c r="O891" s="1">
        <v>597</v>
      </c>
      <c r="P891" s="1">
        <v>1637</v>
      </c>
      <c r="Q891" s="1">
        <v>2.74</v>
      </c>
      <c r="R891" s="1">
        <v>80.25</v>
      </c>
      <c r="S891" s="1">
        <v>80.25</v>
      </c>
      <c r="T891" s="1">
        <v>619</v>
      </c>
      <c r="U891" s="1">
        <v>1975</v>
      </c>
      <c r="V891" s="1">
        <v>3.19</v>
      </c>
      <c r="W891" s="1">
        <v>93.69</v>
      </c>
      <c r="X891" s="1">
        <v>93.69</v>
      </c>
      <c r="Y891" s="1">
        <v>513</v>
      </c>
      <c r="Z891" s="1">
        <v>2527</v>
      </c>
      <c r="AA891" s="1">
        <v>4.93</v>
      </c>
      <c r="AB891" s="1">
        <v>119.88</v>
      </c>
      <c r="AC891" s="1">
        <v>119.88</v>
      </c>
      <c r="AD891" s="1">
        <v>479</v>
      </c>
      <c r="AE891" s="1">
        <v>1321</v>
      </c>
      <c r="AF891" s="1">
        <v>2.76</v>
      </c>
      <c r="AG891" s="1">
        <v>69.38</v>
      </c>
      <c r="AH891" s="1">
        <v>69.38</v>
      </c>
      <c r="AI891" s="1">
        <v>452</v>
      </c>
      <c r="AJ891" s="1">
        <v>1227</v>
      </c>
      <c r="AK891" s="1">
        <v>2.71</v>
      </c>
      <c r="AL891" s="1">
        <v>58.21</v>
      </c>
      <c r="AM891" s="1">
        <v>58.21</v>
      </c>
      <c r="AN891" s="1">
        <v>132</v>
      </c>
      <c r="AO891" s="1">
        <v>330</v>
      </c>
      <c r="AP891" s="1">
        <v>2.5</v>
      </c>
      <c r="AQ891" s="1">
        <v>16.18</v>
      </c>
      <c r="AR891" s="1">
        <v>16.18</v>
      </c>
      <c r="AT891" s="262">
        <f t="shared" si="79"/>
        <v>3352</v>
      </c>
      <c r="AU891" s="262">
        <f t="shared" si="79"/>
        <v>11112</v>
      </c>
      <c r="AV891" s="263">
        <f t="shared" si="80"/>
        <v>1111200</v>
      </c>
      <c r="AW891" s="263">
        <f t="shared" si="81"/>
        <v>12444</v>
      </c>
      <c r="AX891" s="268">
        <f t="shared" si="82"/>
        <v>89.296046287367403</v>
      </c>
      <c r="AY891" s="264">
        <f t="shared" si="83"/>
        <v>89.408333333333346</v>
      </c>
    </row>
    <row r="892" spans="1:51">
      <c r="A892" s="1" t="str">
        <f t="shared" si="78"/>
        <v>11437</v>
      </c>
      <c r="B892" s="1" t="s">
        <v>3891</v>
      </c>
      <c r="C892" s="255">
        <v>120</v>
      </c>
      <c r="D892" s="255">
        <v>120</v>
      </c>
      <c r="E892" s="256">
        <v>5855</v>
      </c>
      <c r="F892" s="256">
        <v>18218</v>
      </c>
      <c r="G892" s="255">
        <v>3.11</v>
      </c>
      <c r="H892" s="255">
        <v>41.59</v>
      </c>
      <c r="I892" s="255">
        <v>41.59</v>
      </c>
      <c r="J892" s="1">
        <v>1109</v>
      </c>
      <c r="K892" s="1">
        <v>3367</v>
      </c>
      <c r="L892" s="1">
        <v>3.04</v>
      </c>
      <c r="M892" s="1">
        <v>90.51</v>
      </c>
      <c r="N892" s="1">
        <v>90.51</v>
      </c>
      <c r="O892" s="1">
        <v>1043</v>
      </c>
      <c r="P892" s="1">
        <v>3289</v>
      </c>
      <c r="Q892" s="1">
        <v>3.15</v>
      </c>
      <c r="R892" s="1">
        <v>91.36</v>
      </c>
      <c r="S892" s="1">
        <v>91.36</v>
      </c>
      <c r="T892" s="1">
        <v>982</v>
      </c>
      <c r="U892" s="1">
        <v>3111</v>
      </c>
      <c r="V892" s="1">
        <v>3.17</v>
      </c>
      <c r="W892" s="1">
        <v>83.63</v>
      </c>
      <c r="X892" s="1">
        <v>83.63</v>
      </c>
      <c r="Y892" s="1">
        <v>1004</v>
      </c>
      <c r="Z892" s="1">
        <v>3070</v>
      </c>
      <c r="AA892" s="1">
        <v>3.06</v>
      </c>
      <c r="AB892" s="1">
        <v>82.53</v>
      </c>
      <c r="AC892" s="1">
        <v>82.53</v>
      </c>
      <c r="AD892" s="1">
        <v>848</v>
      </c>
      <c r="AE892" s="1">
        <v>2688</v>
      </c>
      <c r="AF892" s="1">
        <v>3.17</v>
      </c>
      <c r="AG892" s="1">
        <v>80</v>
      </c>
      <c r="AH892" s="1">
        <v>80</v>
      </c>
      <c r="AI892" s="1">
        <v>781</v>
      </c>
      <c r="AJ892" s="1">
        <v>2465</v>
      </c>
      <c r="AK892" s="1">
        <v>3.16</v>
      </c>
      <c r="AL892" s="1">
        <v>66.260000000000005</v>
      </c>
      <c r="AM892" s="1">
        <v>66.260000000000005</v>
      </c>
      <c r="AN892" s="1">
        <v>88</v>
      </c>
      <c r="AO892" s="1">
        <v>228</v>
      </c>
      <c r="AP892" s="1">
        <v>2.59</v>
      </c>
      <c r="AQ892" s="1">
        <v>6.33</v>
      </c>
      <c r="AR892" s="1">
        <v>6.33</v>
      </c>
      <c r="AT892" s="262">
        <f t="shared" si="79"/>
        <v>5767</v>
      </c>
      <c r="AU892" s="262">
        <f t="shared" si="79"/>
        <v>17990</v>
      </c>
      <c r="AV892" s="263">
        <f t="shared" si="80"/>
        <v>1799000</v>
      </c>
      <c r="AW892" s="263">
        <f t="shared" si="81"/>
        <v>21960</v>
      </c>
      <c r="AX892" s="268">
        <f t="shared" si="82"/>
        <v>81.921675774134798</v>
      </c>
      <c r="AY892" s="264">
        <f t="shared" si="83"/>
        <v>82.381666666666661</v>
      </c>
    </row>
    <row r="893" spans="1:51">
      <c r="A893" s="1" t="str">
        <f t="shared" si="78"/>
        <v>11438</v>
      </c>
      <c r="B893" s="1" t="s">
        <v>3892</v>
      </c>
      <c r="C893" s="255">
        <v>82</v>
      </c>
      <c r="D893" s="255">
        <v>82</v>
      </c>
      <c r="E893" s="256">
        <v>5755</v>
      </c>
      <c r="F893" s="256">
        <v>14747</v>
      </c>
      <c r="G893" s="255">
        <v>2.56</v>
      </c>
      <c r="H893" s="255">
        <v>49.27</v>
      </c>
      <c r="I893" s="255">
        <v>49.27</v>
      </c>
      <c r="J893" s="1">
        <v>1080</v>
      </c>
      <c r="K893" s="1">
        <v>2731</v>
      </c>
      <c r="L893" s="1">
        <v>2.5299999999999998</v>
      </c>
      <c r="M893" s="1">
        <v>107.44</v>
      </c>
      <c r="N893" s="1">
        <v>107.44</v>
      </c>
      <c r="O893" s="1">
        <v>943</v>
      </c>
      <c r="P893" s="1">
        <v>2468</v>
      </c>
      <c r="Q893" s="1">
        <v>2.62</v>
      </c>
      <c r="R893" s="1">
        <v>100.33</v>
      </c>
      <c r="S893" s="1">
        <v>100.33</v>
      </c>
      <c r="T893" s="1">
        <v>924</v>
      </c>
      <c r="U893" s="1">
        <v>2413</v>
      </c>
      <c r="V893" s="1">
        <v>2.61</v>
      </c>
      <c r="W893" s="1">
        <v>94.93</v>
      </c>
      <c r="X893" s="1">
        <v>94.93</v>
      </c>
      <c r="Y893" s="1">
        <v>913</v>
      </c>
      <c r="Z893" s="1">
        <v>2194</v>
      </c>
      <c r="AA893" s="1">
        <v>2.4</v>
      </c>
      <c r="AB893" s="1">
        <v>86.31</v>
      </c>
      <c r="AC893" s="1">
        <v>86.31</v>
      </c>
      <c r="AD893" s="1">
        <v>809</v>
      </c>
      <c r="AE893" s="1">
        <v>1937</v>
      </c>
      <c r="AF893" s="1">
        <v>2.39</v>
      </c>
      <c r="AG893" s="1">
        <v>84.36</v>
      </c>
      <c r="AH893" s="1">
        <v>84.36</v>
      </c>
      <c r="AI893" s="1">
        <v>811</v>
      </c>
      <c r="AJ893" s="1">
        <v>2311</v>
      </c>
      <c r="AK893" s="1">
        <v>2.85</v>
      </c>
      <c r="AL893" s="1">
        <v>90.91</v>
      </c>
      <c r="AM893" s="1">
        <v>90.91</v>
      </c>
      <c r="AN893" s="1">
        <v>275</v>
      </c>
      <c r="AO893" s="1">
        <v>693</v>
      </c>
      <c r="AP893" s="1">
        <v>2.52</v>
      </c>
      <c r="AQ893" s="1">
        <v>28.17</v>
      </c>
      <c r="AR893" s="1">
        <v>28.17</v>
      </c>
      <c r="AT893" s="262">
        <f t="shared" si="79"/>
        <v>5480</v>
      </c>
      <c r="AU893" s="262">
        <f t="shared" si="79"/>
        <v>14054</v>
      </c>
      <c r="AV893" s="263">
        <f t="shared" si="80"/>
        <v>1405400</v>
      </c>
      <c r="AW893" s="263">
        <f t="shared" si="81"/>
        <v>15006</v>
      </c>
      <c r="AX893" s="268">
        <f t="shared" si="82"/>
        <v>93.655870984939355</v>
      </c>
      <c r="AY893" s="264">
        <f t="shared" si="83"/>
        <v>94.046666666666667</v>
      </c>
    </row>
    <row r="894" spans="1:51">
      <c r="A894" s="1" t="str">
        <f t="shared" si="78"/>
        <v>11439</v>
      </c>
      <c r="B894" s="1" t="s">
        <v>3893</v>
      </c>
      <c r="C894" s="255">
        <v>42</v>
      </c>
      <c r="D894" s="255">
        <v>42</v>
      </c>
      <c r="E894" s="256">
        <v>2200</v>
      </c>
      <c r="F894" s="256">
        <v>6023</v>
      </c>
      <c r="G894" s="255">
        <v>2.74</v>
      </c>
      <c r="H894" s="255">
        <v>39.29</v>
      </c>
      <c r="I894" s="255">
        <v>39.29</v>
      </c>
      <c r="J894" s="1">
        <v>487</v>
      </c>
      <c r="K894" s="1">
        <v>1411</v>
      </c>
      <c r="L894" s="1">
        <v>2.9</v>
      </c>
      <c r="M894" s="1">
        <v>108.37</v>
      </c>
      <c r="N894" s="1">
        <v>108.37</v>
      </c>
      <c r="O894" s="1">
        <v>356</v>
      </c>
      <c r="P894" s="1">
        <v>1014</v>
      </c>
      <c r="Q894" s="1">
        <v>2.85</v>
      </c>
      <c r="R894" s="1">
        <v>80.48</v>
      </c>
      <c r="S894" s="1">
        <v>80.48</v>
      </c>
      <c r="T894" s="1">
        <v>332</v>
      </c>
      <c r="U894" s="1">
        <v>891</v>
      </c>
      <c r="V894" s="1">
        <v>2.68</v>
      </c>
      <c r="W894" s="1">
        <v>68.430000000000007</v>
      </c>
      <c r="X894" s="1">
        <v>68.430000000000007</v>
      </c>
      <c r="Y894" s="1">
        <v>323</v>
      </c>
      <c r="Z894" s="1">
        <v>818</v>
      </c>
      <c r="AA894" s="1">
        <v>2.5299999999999998</v>
      </c>
      <c r="AB894" s="1">
        <v>62.83</v>
      </c>
      <c r="AC894" s="1">
        <v>62.83</v>
      </c>
      <c r="AD894" s="1">
        <v>336</v>
      </c>
      <c r="AE894" s="1">
        <v>903</v>
      </c>
      <c r="AF894" s="1">
        <v>2.69</v>
      </c>
      <c r="AG894" s="1">
        <v>76.790000000000006</v>
      </c>
      <c r="AH894" s="1">
        <v>76.790000000000006</v>
      </c>
      <c r="AI894" s="1">
        <v>268</v>
      </c>
      <c r="AJ894" s="1">
        <v>732</v>
      </c>
      <c r="AK894" s="1">
        <v>2.73</v>
      </c>
      <c r="AL894" s="1">
        <v>56.22</v>
      </c>
      <c r="AM894" s="1">
        <v>56.22</v>
      </c>
      <c r="AN894" s="1">
        <v>98</v>
      </c>
      <c r="AO894" s="1">
        <v>254</v>
      </c>
      <c r="AP894" s="1">
        <v>2.59</v>
      </c>
      <c r="AQ894" s="1">
        <v>20.16</v>
      </c>
      <c r="AR894" s="1">
        <v>20.16</v>
      </c>
      <c r="AT894" s="262">
        <f t="shared" si="79"/>
        <v>2102</v>
      </c>
      <c r="AU894" s="262">
        <f t="shared" si="79"/>
        <v>5769</v>
      </c>
      <c r="AV894" s="263">
        <f t="shared" si="80"/>
        <v>576900</v>
      </c>
      <c r="AW894" s="263">
        <f t="shared" si="81"/>
        <v>7686</v>
      </c>
      <c r="AX894" s="268">
        <f t="shared" si="82"/>
        <v>75.058548009367684</v>
      </c>
      <c r="AY894" s="264">
        <f t="shared" si="83"/>
        <v>75.52</v>
      </c>
    </row>
    <row r="895" spans="1:51">
      <c r="A895" s="1" t="str">
        <f t="shared" si="78"/>
        <v>11440</v>
      </c>
      <c r="B895" s="1" t="s">
        <v>3894</v>
      </c>
      <c r="C895" s="255">
        <v>36</v>
      </c>
      <c r="D895" s="255">
        <v>36</v>
      </c>
      <c r="E895" s="256">
        <v>2230</v>
      </c>
      <c r="F895" s="256">
        <v>6081</v>
      </c>
      <c r="G895" s="255">
        <v>2.73</v>
      </c>
      <c r="H895" s="255">
        <v>46.28</v>
      </c>
      <c r="I895" s="255">
        <v>46.28</v>
      </c>
      <c r="J895" s="1">
        <v>363</v>
      </c>
      <c r="K895" s="1">
        <v>1024</v>
      </c>
      <c r="L895" s="1">
        <v>2.82</v>
      </c>
      <c r="M895" s="1">
        <v>91.76</v>
      </c>
      <c r="N895" s="1">
        <v>91.76</v>
      </c>
      <c r="O895" s="1">
        <v>377</v>
      </c>
      <c r="P895" s="1">
        <v>933</v>
      </c>
      <c r="Q895" s="1">
        <v>2.4700000000000002</v>
      </c>
      <c r="R895" s="1">
        <v>86.39</v>
      </c>
      <c r="S895" s="1">
        <v>86.39</v>
      </c>
      <c r="T895" s="1">
        <v>393</v>
      </c>
      <c r="U895" s="1">
        <v>1065</v>
      </c>
      <c r="V895" s="1">
        <v>2.71</v>
      </c>
      <c r="W895" s="1">
        <v>95.43</v>
      </c>
      <c r="X895" s="1">
        <v>95.43</v>
      </c>
      <c r="Y895" s="1">
        <v>436</v>
      </c>
      <c r="Z895" s="1">
        <v>1211</v>
      </c>
      <c r="AA895" s="1">
        <v>2.78</v>
      </c>
      <c r="AB895" s="1">
        <v>108.51</v>
      </c>
      <c r="AC895" s="1">
        <v>108.51</v>
      </c>
      <c r="AD895" s="1">
        <v>314</v>
      </c>
      <c r="AE895" s="1">
        <v>883</v>
      </c>
      <c r="AF895" s="1">
        <v>2.81</v>
      </c>
      <c r="AG895" s="1">
        <v>87.6</v>
      </c>
      <c r="AH895" s="1">
        <v>87.6</v>
      </c>
      <c r="AI895" s="1">
        <v>258</v>
      </c>
      <c r="AJ895" s="1">
        <v>724</v>
      </c>
      <c r="AK895" s="1">
        <v>2.81</v>
      </c>
      <c r="AL895" s="1">
        <v>64.87</v>
      </c>
      <c r="AM895" s="1">
        <v>64.87</v>
      </c>
      <c r="AN895" s="1">
        <v>89</v>
      </c>
      <c r="AO895" s="1">
        <v>241</v>
      </c>
      <c r="AP895" s="1">
        <v>2.71</v>
      </c>
      <c r="AQ895" s="1">
        <v>22.31</v>
      </c>
      <c r="AR895" s="1">
        <v>22.31</v>
      </c>
      <c r="AT895" s="262">
        <f t="shared" si="79"/>
        <v>2141</v>
      </c>
      <c r="AU895" s="262">
        <f t="shared" si="79"/>
        <v>5840</v>
      </c>
      <c r="AV895" s="263">
        <f t="shared" si="80"/>
        <v>584000</v>
      </c>
      <c r="AW895" s="263">
        <f t="shared" si="81"/>
        <v>6588</v>
      </c>
      <c r="AX895" s="268">
        <f t="shared" si="82"/>
        <v>88.646023072252575</v>
      </c>
      <c r="AY895" s="264">
        <f t="shared" si="83"/>
        <v>89.093333333333348</v>
      </c>
    </row>
    <row r="896" spans="1:51">
      <c r="A896" s="1" t="str">
        <f t="shared" si="78"/>
        <v>11441</v>
      </c>
      <c r="B896" s="1" t="s">
        <v>3895</v>
      </c>
      <c r="C896" s="255">
        <v>38</v>
      </c>
      <c r="D896" s="255">
        <v>38</v>
      </c>
      <c r="E896" s="256">
        <v>1526</v>
      </c>
      <c r="F896" s="256">
        <v>3926</v>
      </c>
      <c r="G896" s="255">
        <v>2.57</v>
      </c>
      <c r="H896" s="255">
        <v>28.31</v>
      </c>
      <c r="I896" s="255">
        <v>28.31</v>
      </c>
      <c r="J896" s="1">
        <v>306</v>
      </c>
      <c r="K896" s="1">
        <v>779</v>
      </c>
      <c r="L896" s="1">
        <v>2.5499999999999998</v>
      </c>
      <c r="M896" s="1">
        <v>66.13</v>
      </c>
      <c r="N896" s="1">
        <v>66.13</v>
      </c>
      <c r="O896" s="1">
        <v>285</v>
      </c>
      <c r="P896" s="1">
        <v>666</v>
      </c>
      <c r="Q896" s="1">
        <v>2.34</v>
      </c>
      <c r="R896" s="1">
        <v>58.42</v>
      </c>
      <c r="S896" s="1">
        <v>58.42</v>
      </c>
      <c r="T896" s="1">
        <v>280</v>
      </c>
      <c r="U896" s="1">
        <v>750</v>
      </c>
      <c r="V896" s="1">
        <v>2.68</v>
      </c>
      <c r="W896" s="1">
        <v>63.67</v>
      </c>
      <c r="X896" s="1">
        <v>63.67</v>
      </c>
      <c r="Y896" s="1">
        <v>270</v>
      </c>
      <c r="Z896" s="1">
        <v>715</v>
      </c>
      <c r="AA896" s="1">
        <v>2.65</v>
      </c>
      <c r="AB896" s="1">
        <v>60.7</v>
      </c>
      <c r="AC896" s="1">
        <v>60.7</v>
      </c>
      <c r="AD896" s="1">
        <v>269</v>
      </c>
      <c r="AE896" s="1">
        <v>678</v>
      </c>
      <c r="AF896" s="1">
        <v>2.52</v>
      </c>
      <c r="AG896" s="1">
        <v>63.72</v>
      </c>
      <c r="AH896" s="1">
        <v>63.72</v>
      </c>
      <c r="AI896" s="1">
        <v>116</v>
      </c>
      <c r="AJ896" s="1">
        <v>338</v>
      </c>
      <c r="AK896" s="1">
        <v>2.91</v>
      </c>
      <c r="AL896" s="1">
        <v>28.69</v>
      </c>
      <c r="AM896" s="1">
        <v>28.69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T896" s="262">
        <f t="shared" si="79"/>
        <v>1526</v>
      </c>
      <c r="AU896" s="262">
        <f t="shared" si="79"/>
        <v>3926</v>
      </c>
      <c r="AV896" s="263">
        <f t="shared" si="80"/>
        <v>392600</v>
      </c>
      <c r="AW896" s="263">
        <f t="shared" si="81"/>
        <v>6954</v>
      </c>
      <c r="AX896" s="268">
        <f t="shared" si="82"/>
        <v>56.456715559390283</v>
      </c>
      <c r="AY896" s="264">
        <f t="shared" si="83"/>
        <v>56.888333333333328</v>
      </c>
    </row>
    <row r="897" spans="1:51">
      <c r="A897" s="1" t="str">
        <f t="shared" si="78"/>
        <v>11442</v>
      </c>
      <c r="B897" s="1" t="s">
        <v>3896</v>
      </c>
      <c r="C897" s="255">
        <v>35</v>
      </c>
      <c r="D897" s="255">
        <v>35</v>
      </c>
      <c r="E897" s="256">
        <v>1997</v>
      </c>
      <c r="F897" s="256">
        <v>5221</v>
      </c>
      <c r="G897" s="255">
        <v>2.61</v>
      </c>
      <c r="H897" s="255">
        <v>40.869999999999997</v>
      </c>
      <c r="I897" s="255">
        <v>40.869999999999997</v>
      </c>
      <c r="J897" s="1">
        <v>317</v>
      </c>
      <c r="K897" s="1">
        <v>877</v>
      </c>
      <c r="L897" s="1">
        <v>2.77</v>
      </c>
      <c r="M897" s="1">
        <v>80.83</v>
      </c>
      <c r="N897" s="1">
        <v>80.83</v>
      </c>
      <c r="O897" s="1">
        <v>313</v>
      </c>
      <c r="P897" s="1">
        <v>778</v>
      </c>
      <c r="Q897" s="1">
        <v>2.4900000000000002</v>
      </c>
      <c r="R897" s="1">
        <v>74.099999999999994</v>
      </c>
      <c r="S897" s="1">
        <v>74.099999999999994</v>
      </c>
      <c r="T897" s="1">
        <v>338</v>
      </c>
      <c r="U897" s="1">
        <v>882</v>
      </c>
      <c r="V897" s="1">
        <v>2.61</v>
      </c>
      <c r="W897" s="1">
        <v>81.290000000000006</v>
      </c>
      <c r="X897" s="1">
        <v>81.290000000000006</v>
      </c>
      <c r="Y897" s="1">
        <v>385</v>
      </c>
      <c r="Z897" s="1">
        <v>967</v>
      </c>
      <c r="AA897" s="1">
        <v>2.5099999999999998</v>
      </c>
      <c r="AB897" s="1">
        <v>89.12</v>
      </c>
      <c r="AC897" s="1">
        <v>89.12</v>
      </c>
      <c r="AD897" s="1">
        <v>350</v>
      </c>
      <c r="AE897" s="1">
        <v>905</v>
      </c>
      <c r="AF897" s="1">
        <v>2.59</v>
      </c>
      <c r="AG897" s="1">
        <v>92.35</v>
      </c>
      <c r="AH897" s="1">
        <v>92.35</v>
      </c>
      <c r="AI897" s="1">
        <v>294</v>
      </c>
      <c r="AJ897" s="1">
        <v>812</v>
      </c>
      <c r="AK897" s="1">
        <v>2.76</v>
      </c>
      <c r="AL897" s="1">
        <v>74.84</v>
      </c>
      <c r="AM897" s="1">
        <v>74.84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T897" s="262">
        <f t="shared" si="79"/>
        <v>1997</v>
      </c>
      <c r="AU897" s="262">
        <f t="shared" si="79"/>
        <v>5221</v>
      </c>
      <c r="AV897" s="263">
        <f t="shared" si="80"/>
        <v>522100</v>
      </c>
      <c r="AW897" s="263">
        <f t="shared" si="81"/>
        <v>6405</v>
      </c>
      <c r="AX897" s="268">
        <f t="shared" si="82"/>
        <v>81.514441842310688</v>
      </c>
      <c r="AY897" s="264">
        <f t="shared" si="83"/>
        <v>82.088333333333352</v>
      </c>
    </row>
    <row r="898" spans="1:51">
      <c r="A898" s="1" t="str">
        <f t="shared" si="78"/>
        <v>13818</v>
      </c>
      <c r="B898" s="1" t="s">
        <v>3897</v>
      </c>
      <c r="C898" s="255">
        <v>37</v>
      </c>
      <c r="D898" s="255">
        <v>37</v>
      </c>
      <c r="E898" s="256">
        <v>2743</v>
      </c>
      <c r="F898" s="256">
        <v>8365</v>
      </c>
      <c r="G898" s="255">
        <v>3.05</v>
      </c>
      <c r="H898" s="255">
        <v>61.94</v>
      </c>
      <c r="I898" s="255">
        <v>61.94</v>
      </c>
      <c r="J898" s="1">
        <v>554</v>
      </c>
      <c r="K898" s="1">
        <v>1663</v>
      </c>
      <c r="L898" s="1">
        <v>3</v>
      </c>
      <c r="M898" s="1">
        <v>144.99</v>
      </c>
      <c r="N898" s="1">
        <v>144.99</v>
      </c>
      <c r="O898" s="1">
        <v>499</v>
      </c>
      <c r="P898" s="1">
        <v>1431</v>
      </c>
      <c r="Q898" s="1">
        <v>2.87</v>
      </c>
      <c r="R898" s="1">
        <v>128.91999999999999</v>
      </c>
      <c r="S898" s="1">
        <v>128.91999999999999</v>
      </c>
      <c r="T898" s="1">
        <v>444</v>
      </c>
      <c r="U898" s="1">
        <v>1351</v>
      </c>
      <c r="V898" s="1">
        <v>3.04</v>
      </c>
      <c r="W898" s="1">
        <v>117.79</v>
      </c>
      <c r="X898" s="1">
        <v>117.79</v>
      </c>
      <c r="Y898" s="1">
        <v>393</v>
      </c>
      <c r="Z898" s="1">
        <v>1307</v>
      </c>
      <c r="AA898" s="1">
        <v>3.33</v>
      </c>
      <c r="AB898" s="1">
        <v>113.95</v>
      </c>
      <c r="AC898" s="1">
        <v>113.95</v>
      </c>
      <c r="AD898" s="1">
        <v>404</v>
      </c>
      <c r="AE898" s="1">
        <v>1212</v>
      </c>
      <c r="AF898" s="1">
        <v>3</v>
      </c>
      <c r="AG898" s="1">
        <v>116.99</v>
      </c>
      <c r="AH898" s="1">
        <v>116.99</v>
      </c>
      <c r="AI898" s="1">
        <v>375</v>
      </c>
      <c r="AJ898" s="1">
        <v>1198</v>
      </c>
      <c r="AK898" s="1">
        <v>3.19</v>
      </c>
      <c r="AL898" s="1">
        <v>104.45</v>
      </c>
      <c r="AM898" s="1">
        <v>104.45</v>
      </c>
      <c r="AN898" s="1">
        <v>74</v>
      </c>
      <c r="AO898" s="1">
        <v>203</v>
      </c>
      <c r="AP898" s="1">
        <v>2.74</v>
      </c>
      <c r="AQ898" s="1">
        <v>18.29</v>
      </c>
      <c r="AR898" s="1">
        <v>18.29</v>
      </c>
      <c r="AT898" s="262">
        <f t="shared" si="79"/>
        <v>2669</v>
      </c>
      <c r="AU898" s="262">
        <f t="shared" si="79"/>
        <v>8162</v>
      </c>
      <c r="AV898" s="263">
        <f t="shared" si="80"/>
        <v>816200</v>
      </c>
      <c r="AW898" s="263">
        <f t="shared" si="81"/>
        <v>6771</v>
      </c>
      <c r="AX898" s="268">
        <f t="shared" si="82"/>
        <v>120.54349431398612</v>
      </c>
      <c r="AY898" s="264">
        <f t="shared" si="83"/>
        <v>121.18166666666667</v>
      </c>
    </row>
    <row r="899" spans="1:51">
      <c r="A899" s="1" t="str">
        <f t="shared" si="78"/>
        <v>15010</v>
      </c>
      <c r="B899" s="1" t="s">
        <v>3898</v>
      </c>
      <c r="C899" s="255">
        <v>34</v>
      </c>
      <c r="D899" s="255">
        <v>34</v>
      </c>
      <c r="E899" s="256">
        <v>1976</v>
      </c>
      <c r="F899" s="256">
        <v>5274</v>
      </c>
      <c r="G899" s="255">
        <v>2.67</v>
      </c>
      <c r="H899" s="255">
        <v>42.5</v>
      </c>
      <c r="I899" s="255">
        <v>42.5</v>
      </c>
      <c r="J899" s="1">
        <v>385</v>
      </c>
      <c r="K899" s="1">
        <v>1039</v>
      </c>
      <c r="L899" s="1">
        <v>2.7</v>
      </c>
      <c r="M899" s="1">
        <v>98.58</v>
      </c>
      <c r="N899" s="1">
        <v>98.58</v>
      </c>
      <c r="O899" s="1">
        <v>350</v>
      </c>
      <c r="P899" s="1">
        <v>946</v>
      </c>
      <c r="Q899" s="1">
        <v>2.7</v>
      </c>
      <c r="R899" s="1">
        <v>92.75</v>
      </c>
      <c r="S899" s="1">
        <v>92.75</v>
      </c>
      <c r="T899" s="1">
        <v>313</v>
      </c>
      <c r="U899" s="1">
        <v>785</v>
      </c>
      <c r="V899" s="1">
        <v>2.5099999999999998</v>
      </c>
      <c r="W899" s="1">
        <v>74.48</v>
      </c>
      <c r="X899" s="1">
        <v>74.48</v>
      </c>
      <c r="Y899" s="1">
        <v>283</v>
      </c>
      <c r="Z899" s="1">
        <v>744</v>
      </c>
      <c r="AA899" s="1">
        <v>2.63</v>
      </c>
      <c r="AB899" s="1">
        <v>70.59</v>
      </c>
      <c r="AC899" s="1">
        <v>70.59</v>
      </c>
      <c r="AD899" s="1">
        <v>257</v>
      </c>
      <c r="AE899" s="1">
        <v>721</v>
      </c>
      <c r="AF899" s="1">
        <v>2.81</v>
      </c>
      <c r="AG899" s="1">
        <v>75.739999999999995</v>
      </c>
      <c r="AH899" s="1">
        <v>75.739999999999995</v>
      </c>
      <c r="AI899" s="1">
        <v>284</v>
      </c>
      <c r="AJ899" s="1">
        <v>760</v>
      </c>
      <c r="AK899" s="1">
        <v>2.68</v>
      </c>
      <c r="AL899" s="1">
        <v>72.11</v>
      </c>
      <c r="AM899" s="1">
        <v>72.11</v>
      </c>
      <c r="AN899" s="1">
        <v>104</v>
      </c>
      <c r="AO899" s="1">
        <v>279</v>
      </c>
      <c r="AP899" s="1">
        <v>2.68</v>
      </c>
      <c r="AQ899" s="1">
        <v>27.35</v>
      </c>
      <c r="AR899" s="1">
        <v>27.35</v>
      </c>
      <c r="AT899" s="262">
        <f t="shared" si="79"/>
        <v>1872</v>
      </c>
      <c r="AU899" s="262">
        <f t="shared" si="79"/>
        <v>4995</v>
      </c>
      <c r="AV899" s="263">
        <f t="shared" si="80"/>
        <v>499500</v>
      </c>
      <c r="AW899" s="263">
        <f t="shared" si="81"/>
        <v>6222</v>
      </c>
      <c r="AX899" s="268">
        <f t="shared" si="82"/>
        <v>80.279652844744462</v>
      </c>
      <c r="AY899" s="264">
        <f t="shared" si="83"/>
        <v>80.708333333333329</v>
      </c>
    </row>
    <row r="900" spans="1:51">
      <c r="A900" s="1" t="str">
        <f t="shared" si="78"/>
        <v>23771</v>
      </c>
      <c r="B900" s="1" t="s">
        <v>3899</v>
      </c>
      <c r="C900" s="255">
        <v>44</v>
      </c>
      <c r="D900" s="255">
        <v>44</v>
      </c>
      <c r="E900" s="256">
        <v>2912</v>
      </c>
      <c r="F900" s="256">
        <v>7656</v>
      </c>
      <c r="G900" s="255">
        <v>2.63</v>
      </c>
      <c r="H900" s="255">
        <v>47.67</v>
      </c>
      <c r="I900" s="255">
        <v>47.67</v>
      </c>
      <c r="J900" s="1">
        <v>519</v>
      </c>
      <c r="K900" s="1">
        <v>1421</v>
      </c>
      <c r="L900" s="1">
        <v>2.74</v>
      </c>
      <c r="M900" s="1">
        <v>104.18</v>
      </c>
      <c r="N900" s="1">
        <v>104.18</v>
      </c>
      <c r="O900" s="1">
        <v>534</v>
      </c>
      <c r="P900" s="1">
        <v>1400</v>
      </c>
      <c r="Q900" s="1">
        <v>2.62</v>
      </c>
      <c r="R900" s="1">
        <v>106.06</v>
      </c>
      <c r="S900" s="1">
        <v>106.06</v>
      </c>
      <c r="T900" s="1">
        <v>480</v>
      </c>
      <c r="U900" s="1">
        <v>1338</v>
      </c>
      <c r="V900" s="1">
        <v>2.79</v>
      </c>
      <c r="W900" s="1">
        <v>98.09</v>
      </c>
      <c r="X900" s="1">
        <v>98.09</v>
      </c>
      <c r="Y900" s="1">
        <v>472</v>
      </c>
      <c r="Z900" s="1">
        <v>1207</v>
      </c>
      <c r="AA900" s="1">
        <v>2.56</v>
      </c>
      <c r="AB900" s="1">
        <v>88.49</v>
      </c>
      <c r="AC900" s="1">
        <v>88.49</v>
      </c>
      <c r="AD900" s="1">
        <v>468</v>
      </c>
      <c r="AE900" s="1">
        <v>1219</v>
      </c>
      <c r="AF900" s="1">
        <v>2.6</v>
      </c>
      <c r="AG900" s="1">
        <v>98.94</v>
      </c>
      <c r="AH900" s="1">
        <v>98.94</v>
      </c>
      <c r="AI900" s="1">
        <v>395</v>
      </c>
      <c r="AJ900" s="1">
        <v>966</v>
      </c>
      <c r="AK900" s="1">
        <v>2.4500000000000002</v>
      </c>
      <c r="AL900" s="1">
        <v>70.819999999999993</v>
      </c>
      <c r="AM900" s="1">
        <v>70.819999999999993</v>
      </c>
      <c r="AN900" s="1">
        <v>44</v>
      </c>
      <c r="AO900" s="1">
        <v>105</v>
      </c>
      <c r="AP900" s="1">
        <v>2.39</v>
      </c>
      <c r="AQ900" s="1">
        <v>7.95</v>
      </c>
      <c r="AR900" s="1">
        <v>7.95</v>
      </c>
      <c r="AT900" s="262">
        <f t="shared" si="79"/>
        <v>2868</v>
      </c>
      <c r="AU900" s="262">
        <f t="shared" si="79"/>
        <v>7551</v>
      </c>
      <c r="AV900" s="263">
        <f t="shared" si="80"/>
        <v>755100</v>
      </c>
      <c r="AW900" s="263">
        <f t="shared" si="81"/>
        <v>8052</v>
      </c>
      <c r="AX900" s="268">
        <f t="shared" si="82"/>
        <v>93.777943368107302</v>
      </c>
      <c r="AY900" s="264">
        <f t="shared" si="83"/>
        <v>94.43</v>
      </c>
    </row>
  </sheetData>
  <autoFilter ref="AT3:AY900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77"/>
  <sheetViews>
    <sheetView zoomScale="80" zoomScaleNormal="8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V18" sqref="V18"/>
    </sheetView>
  </sheetViews>
  <sheetFormatPr defaultColWidth="8.77734375" defaultRowHeight="24.6"/>
  <cols>
    <col min="1" max="1" width="6.77734375" style="2" customWidth="1"/>
    <col min="2" max="2" width="8.77734375" style="1"/>
    <col min="3" max="3" width="6" style="2" customWidth="1"/>
    <col min="4" max="4" width="12.6640625" style="1" customWidth="1"/>
    <col min="5" max="5" width="11.44140625" style="134" customWidth="1"/>
    <col min="6" max="6" width="10.44140625" style="134" bestFit="1" customWidth="1"/>
    <col min="7" max="7" width="9.44140625" style="134" customWidth="1"/>
    <col min="8" max="8" width="11.6640625" style="273" customWidth="1"/>
    <col min="9" max="9" width="8.77734375" style="2"/>
    <col min="10" max="10" width="8" style="2" customWidth="1"/>
    <col min="11" max="16384" width="8.77734375" style="1"/>
  </cols>
  <sheetData>
    <row r="1" spans="1:11">
      <c r="A1" s="322" t="s">
        <v>3937</v>
      </c>
      <c r="B1" s="322"/>
      <c r="C1" s="322"/>
      <c r="D1" s="322"/>
      <c r="E1" s="322"/>
      <c r="F1" s="322"/>
      <c r="G1" s="322"/>
      <c r="H1" s="322"/>
      <c r="I1" s="322"/>
    </row>
    <row r="2" spans="1:11">
      <c r="A2" s="2" t="s">
        <v>11</v>
      </c>
      <c r="B2" s="1" t="s">
        <v>1</v>
      </c>
      <c r="C2" s="2" t="s">
        <v>2</v>
      </c>
      <c r="D2" s="1" t="s">
        <v>930</v>
      </c>
      <c r="E2" s="134" t="s">
        <v>2988</v>
      </c>
      <c r="H2" s="273" t="s">
        <v>2989</v>
      </c>
      <c r="I2" s="2" t="s">
        <v>1943</v>
      </c>
    </row>
    <row r="3" spans="1:11">
      <c r="E3" s="134" t="s">
        <v>3938</v>
      </c>
      <c r="F3" s="134" t="s">
        <v>3934</v>
      </c>
      <c r="G3" s="134" t="s">
        <v>3935</v>
      </c>
    </row>
    <row r="4" spans="1:11">
      <c r="A4" s="2">
        <v>8</v>
      </c>
      <c r="B4" s="1" t="s">
        <v>1521</v>
      </c>
      <c r="C4" s="2" t="s">
        <v>538</v>
      </c>
      <c r="D4" s="1" t="s">
        <v>1522</v>
      </c>
      <c r="E4" s="134">
        <v>100</v>
      </c>
      <c r="F4" s="134">
        <v>100</v>
      </c>
      <c r="G4" s="134">
        <v>100</v>
      </c>
      <c r="H4" s="273">
        <v>300</v>
      </c>
      <c r="I4" s="2" t="s">
        <v>2825</v>
      </c>
      <c r="J4" s="2">
        <f t="shared" ref="J4:J26" si="0">IF(H4=300,1,0)</f>
        <v>1</v>
      </c>
      <c r="K4" s="4"/>
    </row>
    <row r="5" spans="1:11">
      <c r="A5" s="2">
        <v>8</v>
      </c>
      <c r="B5" s="1" t="s">
        <v>1521</v>
      </c>
      <c r="C5" s="2" t="s">
        <v>539</v>
      </c>
      <c r="D5" s="1" t="s">
        <v>1523</v>
      </c>
      <c r="E5" s="134">
        <v>100</v>
      </c>
      <c r="F5" s="134">
        <v>100</v>
      </c>
      <c r="G5" s="134">
        <v>100</v>
      </c>
      <c r="H5" s="273">
        <v>300</v>
      </c>
      <c r="I5" s="2" t="s">
        <v>2825</v>
      </c>
      <c r="J5" s="2">
        <f t="shared" si="0"/>
        <v>1</v>
      </c>
      <c r="K5" s="4"/>
    </row>
    <row r="6" spans="1:11">
      <c r="A6" s="2">
        <v>8</v>
      </c>
      <c r="B6" s="1" t="s">
        <v>1521</v>
      </c>
      <c r="C6" s="2" t="s">
        <v>540</v>
      </c>
      <c r="D6" s="1" t="s">
        <v>1524</v>
      </c>
      <c r="E6" s="134">
        <v>100</v>
      </c>
      <c r="F6" s="134">
        <v>100</v>
      </c>
      <c r="G6" s="134">
        <v>100</v>
      </c>
      <c r="H6" s="273">
        <v>300</v>
      </c>
      <c r="I6" s="2" t="s">
        <v>2825</v>
      </c>
      <c r="J6" s="2">
        <f t="shared" si="0"/>
        <v>1</v>
      </c>
      <c r="K6" s="4"/>
    </row>
    <row r="7" spans="1:11">
      <c r="A7" s="2">
        <v>8</v>
      </c>
      <c r="B7" s="1" t="s">
        <v>1521</v>
      </c>
      <c r="C7" s="2" t="s">
        <v>541</v>
      </c>
      <c r="D7" s="1" t="s">
        <v>1525</v>
      </c>
      <c r="E7" s="134">
        <v>100</v>
      </c>
      <c r="F7" s="134">
        <v>100</v>
      </c>
      <c r="G7" s="134">
        <v>100</v>
      </c>
      <c r="H7" s="273">
        <v>300</v>
      </c>
      <c r="I7" s="2" t="s">
        <v>2825</v>
      </c>
      <c r="J7" s="2">
        <f t="shared" si="0"/>
        <v>1</v>
      </c>
      <c r="K7" s="4"/>
    </row>
    <row r="8" spans="1:11">
      <c r="A8" s="2">
        <v>8</v>
      </c>
      <c r="B8" s="1" t="s">
        <v>1521</v>
      </c>
      <c r="C8" s="2" t="s">
        <v>542</v>
      </c>
      <c r="D8" s="1" t="s">
        <v>1526</v>
      </c>
      <c r="E8" s="134">
        <v>100</v>
      </c>
      <c r="F8" s="134">
        <v>100</v>
      </c>
      <c r="G8" s="134">
        <v>100</v>
      </c>
      <c r="H8" s="273">
        <v>300</v>
      </c>
      <c r="I8" s="2" t="s">
        <v>2825</v>
      </c>
      <c r="J8" s="2">
        <f t="shared" si="0"/>
        <v>1</v>
      </c>
      <c r="K8" s="4"/>
    </row>
    <row r="9" spans="1:11">
      <c r="A9" s="2">
        <v>8</v>
      </c>
      <c r="B9" s="1" t="s">
        <v>1521</v>
      </c>
      <c r="C9" s="2" t="s">
        <v>543</v>
      </c>
      <c r="D9" s="1" t="s">
        <v>1527</v>
      </c>
      <c r="E9" s="134">
        <v>100</v>
      </c>
      <c r="F9" s="134">
        <v>100</v>
      </c>
      <c r="G9" s="134">
        <v>100</v>
      </c>
      <c r="H9" s="273">
        <v>300</v>
      </c>
      <c r="I9" s="2" t="s">
        <v>2825</v>
      </c>
      <c r="J9" s="2">
        <f t="shared" si="0"/>
        <v>1</v>
      </c>
      <c r="K9" s="4"/>
    </row>
    <row r="10" spans="1:11">
      <c r="A10" s="2">
        <v>8</v>
      </c>
      <c r="B10" s="1" t="s">
        <v>1521</v>
      </c>
      <c r="C10" s="2" t="s">
        <v>544</v>
      </c>
      <c r="D10" s="1" t="s">
        <v>1528</v>
      </c>
      <c r="E10" s="134">
        <v>95</v>
      </c>
      <c r="F10" s="134">
        <v>100</v>
      </c>
      <c r="G10" s="134">
        <v>100</v>
      </c>
      <c r="H10" s="273">
        <v>295</v>
      </c>
      <c r="I10" s="2" t="s">
        <v>2826</v>
      </c>
      <c r="J10" s="2">
        <f t="shared" si="0"/>
        <v>0</v>
      </c>
      <c r="K10" s="4"/>
    </row>
    <row r="11" spans="1:11">
      <c r="A11" s="2">
        <v>8</v>
      </c>
      <c r="B11" s="1" t="s">
        <v>1521</v>
      </c>
      <c r="C11" s="2" t="s">
        <v>545</v>
      </c>
      <c r="D11" s="1" t="s">
        <v>1529</v>
      </c>
      <c r="E11" s="134">
        <v>100</v>
      </c>
      <c r="F11" s="134">
        <v>100</v>
      </c>
      <c r="G11" s="134">
        <v>100</v>
      </c>
      <c r="H11" s="273">
        <v>300</v>
      </c>
      <c r="I11" s="2" t="s">
        <v>2825</v>
      </c>
      <c r="J11" s="2">
        <f t="shared" si="0"/>
        <v>1</v>
      </c>
      <c r="K11" s="4"/>
    </row>
    <row r="12" spans="1:11">
      <c r="A12" s="2">
        <v>8</v>
      </c>
      <c r="B12" s="1" t="s">
        <v>1521</v>
      </c>
      <c r="C12" s="2" t="s">
        <v>546</v>
      </c>
      <c r="D12" s="1" t="s">
        <v>1530</v>
      </c>
      <c r="E12" s="134">
        <v>100</v>
      </c>
      <c r="F12" s="134">
        <v>100</v>
      </c>
      <c r="G12" s="134">
        <v>100</v>
      </c>
      <c r="H12" s="273">
        <v>300</v>
      </c>
      <c r="I12" s="2" t="s">
        <v>2825</v>
      </c>
      <c r="J12" s="2">
        <f t="shared" si="0"/>
        <v>1</v>
      </c>
      <c r="K12" s="4"/>
    </row>
    <row r="13" spans="1:11">
      <c r="A13" s="2">
        <v>8</v>
      </c>
      <c r="B13" s="1" t="s">
        <v>1521</v>
      </c>
      <c r="C13" s="2" t="s">
        <v>547</v>
      </c>
      <c r="D13" s="1" t="s">
        <v>1531</v>
      </c>
      <c r="E13" s="134">
        <v>100</v>
      </c>
      <c r="F13" s="134">
        <v>100</v>
      </c>
      <c r="G13" s="134">
        <v>100</v>
      </c>
      <c r="H13" s="273">
        <v>300</v>
      </c>
      <c r="I13" s="2" t="s">
        <v>2825</v>
      </c>
      <c r="J13" s="2">
        <f t="shared" si="0"/>
        <v>1</v>
      </c>
      <c r="K13" s="4"/>
    </row>
    <row r="14" spans="1:11">
      <c r="A14" s="2">
        <v>8</v>
      </c>
      <c r="B14" s="1" t="s">
        <v>1521</v>
      </c>
      <c r="C14" s="2" t="s">
        <v>548</v>
      </c>
      <c r="D14" s="1" t="s">
        <v>1532</v>
      </c>
      <c r="E14" s="134">
        <v>100</v>
      </c>
      <c r="F14" s="134">
        <v>100</v>
      </c>
      <c r="G14" s="134">
        <v>100</v>
      </c>
      <c r="H14" s="273">
        <v>300</v>
      </c>
      <c r="I14" s="2" t="s">
        <v>2825</v>
      </c>
      <c r="J14" s="2">
        <f t="shared" si="0"/>
        <v>1</v>
      </c>
      <c r="K14" s="4"/>
    </row>
    <row r="15" spans="1:11">
      <c r="A15" s="2">
        <v>8</v>
      </c>
      <c r="B15" s="1" t="s">
        <v>1521</v>
      </c>
      <c r="C15" s="2" t="s">
        <v>549</v>
      </c>
      <c r="D15" s="1" t="s">
        <v>1533</v>
      </c>
      <c r="E15" s="134">
        <v>100</v>
      </c>
      <c r="F15" s="134">
        <v>100</v>
      </c>
      <c r="G15" s="134">
        <v>95</v>
      </c>
      <c r="H15" s="273">
        <v>295</v>
      </c>
      <c r="I15" s="2" t="s">
        <v>2826</v>
      </c>
      <c r="J15" s="2">
        <f t="shared" si="0"/>
        <v>0</v>
      </c>
      <c r="K15" s="4"/>
    </row>
    <row r="16" spans="1:11">
      <c r="A16" s="2">
        <v>8</v>
      </c>
      <c r="B16" s="1" t="s">
        <v>1521</v>
      </c>
      <c r="C16" s="2" t="s">
        <v>550</v>
      </c>
      <c r="D16" s="1" t="s">
        <v>1534</v>
      </c>
      <c r="E16" s="134">
        <v>100</v>
      </c>
      <c r="F16" s="134">
        <v>100</v>
      </c>
      <c r="G16" s="134">
        <v>100</v>
      </c>
      <c r="H16" s="273">
        <v>300</v>
      </c>
      <c r="I16" s="2" t="s">
        <v>2825</v>
      </c>
      <c r="J16" s="2">
        <f t="shared" si="0"/>
        <v>1</v>
      </c>
      <c r="K16" s="4"/>
    </row>
    <row r="17" spans="1:11">
      <c r="A17" s="2">
        <v>8</v>
      </c>
      <c r="B17" s="1" t="s">
        <v>1521</v>
      </c>
      <c r="C17" s="2" t="s">
        <v>551</v>
      </c>
      <c r="D17" s="1" t="s">
        <v>1535</v>
      </c>
      <c r="E17" s="134">
        <v>100</v>
      </c>
      <c r="F17" s="134">
        <v>100</v>
      </c>
      <c r="G17" s="134">
        <v>100</v>
      </c>
      <c r="H17" s="273">
        <v>300</v>
      </c>
      <c r="I17" s="2" t="s">
        <v>2825</v>
      </c>
      <c r="J17" s="2">
        <f t="shared" si="0"/>
        <v>1</v>
      </c>
      <c r="K17" s="4"/>
    </row>
    <row r="18" spans="1:11">
      <c r="A18" s="2">
        <v>8</v>
      </c>
      <c r="B18" s="1" t="s">
        <v>1499</v>
      </c>
      <c r="C18" s="2" t="s">
        <v>518</v>
      </c>
      <c r="D18" s="1" t="s">
        <v>1500</v>
      </c>
      <c r="E18" s="134">
        <v>100</v>
      </c>
      <c r="F18" s="134">
        <v>100</v>
      </c>
      <c r="G18" s="134">
        <v>100</v>
      </c>
      <c r="H18" s="273">
        <v>300</v>
      </c>
      <c r="I18" s="2" t="s">
        <v>2825</v>
      </c>
      <c r="J18" s="2">
        <f t="shared" si="0"/>
        <v>1</v>
      </c>
      <c r="K18" s="4"/>
    </row>
    <row r="19" spans="1:11">
      <c r="A19" s="2">
        <v>8</v>
      </c>
      <c r="B19" s="1" t="s">
        <v>1499</v>
      </c>
      <c r="C19" s="2" t="s">
        <v>519</v>
      </c>
      <c r="D19" s="1" t="s">
        <v>1501</v>
      </c>
      <c r="E19" s="134">
        <v>100</v>
      </c>
      <c r="F19" s="134">
        <v>100</v>
      </c>
      <c r="G19" s="134">
        <v>100</v>
      </c>
      <c r="H19" s="273">
        <v>300</v>
      </c>
      <c r="I19" s="2" t="s">
        <v>2825</v>
      </c>
      <c r="J19" s="2">
        <f t="shared" si="0"/>
        <v>1</v>
      </c>
      <c r="K19" s="4"/>
    </row>
    <row r="20" spans="1:11">
      <c r="A20" s="2">
        <v>8</v>
      </c>
      <c r="B20" s="1" t="s">
        <v>1499</v>
      </c>
      <c r="C20" s="2" t="s">
        <v>520</v>
      </c>
      <c r="D20" s="1" t="s">
        <v>1502</v>
      </c>
      <c r="E20" s="134">
        <v>100</v>
      </c>
      <c r="F20" s="134">
        <v>100</v>
      </c>
      <c r="G20" s="134">
        <v>100</v>
      </c>
      <c r="H20" s="273">
        <v>300</v>
      </c>
      <c r="I20" s="2" t="s">
        <v>2825</v>
      </c>
      <c r="J20" s="2">
        <f t="shared" si="0"/>
        <v>1</v>
      </c>
      <c r="K20" s="4"/>
    </row>
    <row r="21" spans="1:11">
      <c r="A21" s="2">
        <v>8</v>
      </c>
      <c r="B21" s="1" t="s">
        <v>1499</v>
      </c>
      <c r="C21" s="2" t="s">
        <v>521</v>
      </c>
      <c r="D21" s="1" t="s">
        <v>1503</v>
      </c>
      <c r="E21" s="134">
        <v>100</v>
      </c>
      <c r="F21" s="134">
        <v>100</v>
      </c>
      <c r="G21" s="134">
        <v>100</v>
      </c>
      <c r="H21" s="273">
        <v>300</v>
      </c>
      <c r="I21" s="2" t="s">
        <v>2825</v>
      </c>
      <c r="J21" s="2">
        <f t="shared" si="0"/>
        <v>1</v>
      </c>
      <c r="K21" s="4"/>
    </row>
    <row r="22" spans="1:11">
      <c r="A22" s="2">
        <v>8</v>
      </c>
      <c r="B22" s="1" t="s">
        <v>1499</v>
      </c>
      <c r="C22" s="2" t="s">
        <v>522</v>
      </c>
      <c r="D22" s="1" t="s">
        <v>1504</v>
      </c>
      <c r="E22" s="134">
        <v>100</v>
      </c>
      <c r="F22" s="134">
        <v>100</v>
      </c>
      <c r="G22" s="134">
        <v>100</v>
      </c>
      <c r="H22" s="273">
        <v>300</v>
      </c>
      <c r="I22" s="2" t="s">
        <v>2825</v>
      </c>
      <c r="J22" s="2">
        <f t="shared" si="0"/>
        <v>1</v>
      </c>
      <c r="K22" s="4"/>
    </row>
    <row r="23" spans="1:11">
      <c r="A23" s="2">
        <v>8</v>
      </c>
      <c r="B23" s="1" t="s">
        <v>1499</v>
      </c>
      <c r="C23" s="2" t="s">
        <v>523</v>
      </c>
      <c r="D23" s="1" t="s">
        <v>1505</v>
      </c>
      <c r="E23" s="134">
        <v>100</v>
      </c>
      <c r="F23" s="134">
        <v>100</v>
      </c>
      <c r="G23" s="134">
        <v>100</v>
      </c>
      <c r="H23" s="273">
        <v>300</v>
      </c>
      <c r="I23" s="2" t="s">
        <v>2825</v>
      </c>
      <c r="J23" s="2">
        <f t="shared" si="0"/>
        <v>1</v>
      </c>
      <c r="K23" s="4"/>
    </row>
    <row r="24" spans="1:11">
      <c r="A24" s="2">
        <v>8</v>
      </c>
      <c r="B24" s="1" t="s">
        <v>1499</v>
      </c>
      <c r="C24" s="2" t="s">
        <v>524</v>
      </c>
      <c r="D24" s="1" t="s">
        <v>1506</v>
      </c>
      <c r="E24" s="134">
        <v>100</v>
      </c>
      <c r="F24" s="134">
        <v>100</v>
      </c>
      <c r="G24" s="134">
        <v>100</v>
      </c>
      <c r="H24" s="273">
        <v>300</v>
      </c>
      <c r="I24" s="2" t="s">
        <v>2825</v>
      </c>
      <c r="J24" s="2">
        <f t="shared" si="0"/>
        <v>1</v>
      </c>
      <c r="K24" s="4"/>
    </row>
    <row r="25" spans="1:11">
      <c r="A25" s="2">
        <v>8</v>
      </c>
      <c r="B25" s="1" t="s">
        <v>1499</v>
      </c>
      <c r="C25" s="2" t="s">
        <v>525</v>
      </c>
      <c r="D25" s="1" t="s">
        <v>1507</v>
      </c>
      <c r="E25" s="134">
        <v>100</v>
      </c>
      <c r="F25" s="134">
        <v>100</v>
      </c>
      <c r="G25" s="134">
        <v>100</v>
      </c>
      <c r="H25" s="273">
        <v>300</v>
      </c>
      <c r="I25" s="2" t="s">
        <v>2825</v>
      </c>
      <c r="J25" s="2">
        <f t="shared" si="0"/>
        <v>1</v>
      </c>
      <c r="K25" s="4"/>
    </row>
    <row r="26" spans="1:11">
      <c r="A26" s="2">
        <v>8</v>
      </c>
      <c r="B26" s="1" t="s">
        <v>1499</v>
      </c>
      <c r="C26" s="2" t="s">
        <v>526</v>
      </c>
      <c r="D26" s="1" t="s">
        <v>1508</v>
      </c>
      <c r="E26" s="134">
        <v>100</v>
      </c>
      <c r="F26" s="134">
        <v>100</v>
      </c>
      <c r="G26" s="134">
        <v>100</v>
      </c>
      <c r="H26" s="273">
        <v>300</v>
      </c>
      <c r="I26" s="2" t="s">
        <v>2825</v>
      </c>
      <c r="J26" s="2">
        <f t="shared" si="0"/>
        <v>1</v>
      </c>
      <c r="K26" s="4"/>
    </row>
    <row r="27" spans="1:11">
      <c r="A27" s="2">
        <v>8</v>
      </c>
      <c r="B27" s="1" t="s">
        <v>1499</v>
      </c>
      <c r="C27" s="2" t="s">
        <v>527</v>
      </c>
      <c r="D27" s="1" t="s">
        <v>1509</v>
      </c>
      <c r="E27" s="134">
        <v>100</v>
      </c>
      <c r="F27" s="134">
        <v>100</v>
      </c>
      <c r="G27" s="134">
        <v>100</v>
      </c>
      <c r="H27" s="273">
        <v>300</v>
      </c>
      <c r="I27" s="2" t="s">
        <v>2825</v>
      </c>
      <c r="J27" s="2">
        <f t="shared" ref="J27:J90" si="1">IF(H27=300,1,0)</f>
        <v>1</v>
      </c>
      <c r="K27" s="4"/>
    </row>
    <row r="28" spans="1:11">
      <c r="A28" s="2">
        <v>8</v>
      </c>
      <c r="B28" s="1" t="s">
        <v>1499</v>
      </c>
      <c r="C28" s="2" t="s">
        <v>528</v>
      </c>
      <c r="D28" s="1" t="s">
        <v>1510</v>
      </c>
      <c r="E28" s="134">
        <v>100</v>
      </c>
      <c r="F28" s="134">
        <v>100</v>
      </c>
      <c r="G28" s="134">
        <v>100</v>
      </c>
      <c r="H28" s="273">
        <v>300</v>
      </c>
      <c r="I28" s="2" t="s">
        <v>2825</v>
      </c>
      <c r="J28" s="2">
        <f t="shared" si="1"/>
        <v>1</v>
      </c>
      <c r="K28" s="4"/>
    </row>
    <row r="29" spans="1:11">
      <c r="A29" s="2">
        <v>8</v>
      </c>
      <c r="B29" s="1" t="s">
        <v>1499</v>
      </c>
      <c r="C29" s="2" t="s">
        <v>529</v>
      </c>
      <c r="D29" s="1" t="s">
        <v>1511</v>
      </c>
      <c r="E29" s="134">
        <v>100</v>
      </c>
      <c r="F29" s="134">
        <v>100</v>
      </c>
      <c r="G29" s="134">
        <v>100</v>
      </c>
      <c r="H29" s="273">
        <v>300</v>
      </c>
      <c r="I29" s="2" t="s">
        <v>2825</v>
      </c>
      <c r="J29" s="2">
        <f t="shared" si="1"/>
        <v>1</v>
      </c>
      <c r="K29" s="4"/>
    </row>
    <row r="30" spans="1:11">
      <c r="A30" s="2">
        <v>8</v>
      </c>
      <c r="B30" s="1" t="s">
        <v>1512</v>
      </c>
      <c r="C30" s="2" t="s">
        <v>530</v>
      </c>
      <c r="D30" s="1" t="s">
        <v>1513</v>
      </c>
      <c r="E30" s="134">
        <v>100</v>
      </c>
      <c r="F30" s="134">
        <v>100</v>
      </c>
      <c r="G30" s="134">
        <v>100</v>
      </c>
      <c r="H30" s="273">
        <v>300</v>
      </c>
      <c r="I30" s="2" t="s">
        <v>2825</v>
      </c>
      <c r="J30" s="2">
        <f t="shared" si="1"/>
        <v>1</v>
      </c>
      <c r="K30" s="4"/>
    </row>
    <row r="31" spans="1:11">
      <c r="A31" s="2">
        <v>8</v>
      </c>
      <c r="B31" s="1" t="s">
        <v>1512</v>
      </c>
      <c r="C31" s="2" t="s">
        <v>531</v>
      </c>
      <c r="D31" s="1" t="s">
        <v>1514</v>
      </c>
      <c r="E31" s="134">
        <v>100</v>
      </c>
      <c r="F31" s="134">
        <v>100</v>
      </c>
      <c r="G31" s="134">
        <v>100</v>
      </c>
      <c r="H31" s="273">
        <v>300</v>
      </c>
      <c r="I31" s="2" t="s">
        <v>2825</v>
      </c>
      <c r="J31" s="2">
        <f t="shared" si="1"/>
        <v>1</v>
      </c>
      <c r="K31" s="4"/>
    </row>
    <row r="32" spans="1:11">
      <c r="A32" s="2">
        <v>8</v>
      </c>
      <c r="B32" s="1" t="s">
        <v>1512</v>
      </c>
      <c r="C32" s="2" t="s">
        <v>532</v>
      </c>
      <c r="D32" s="1" t="s">
        <v>1515</v>
      </c>
      <c r="E32" s="134">
        <v>100</v>
      </c>
      <c r="F32" s="134">
        <v>100</v>
      </c>
      <c r="G32" s="134">
        <v>100</v>
      </c>
      <c r="H32" s="273">
        <v>300</v>
      </c>
      <c r="I32" s="2" t="s">
        <v>2825</v>
      </c>
      <c r="J32" s="2">
        <f t="shared" si="1"/>
        <v>1</v>
      </c>
      <c r="K32" s="4"/>
    </row>
    <row r="33" spans="1:11">
      <c r="A33" s="2">
        <v>8</v>
      </c>
      <c r="B33" s="1" t="s">
        <v>1512</v>
      </c>
      <c r="C33" s="2" t="s">
        <v>533</v>
      </c>
      <c r="D33" s="1" t="s">
        <v>1516</v>
      </c>
      <c r="E33" s="134">
        <v>100</v>
      </c>
      <c r="F33" s="134">
        <v>100</v>
      </c>
      <c r="G33" s="134">
        <v>100</v>
      </c>
      <c r="H33" s="273">
        <v>300</v>
      </c>
      <c r="I33" s="2" t="s">
        <v>2825</v>
      </c>
      <c r="J33" s="2">
        <f t="shared" si="1"/>
        <v>1</v>
      </c>
      <c r="K33" s="4"/>
    </row>
    <row r="34" spans="1:11">
      <c r="A34" s="2">
        <v>8</v>
      </c>
      <c r="B34" s="1" t="s">
        <v>1512</v>
      </c>
      <c r="C34" s="2" t="s">
        <v>534</v>
      </c>
      <c r="D34" s="1" t="s">
        <v>1517</v>
      </c>
      <c r="E34" s="134">
        <v>100</v>
      </c>
      <c r="F34" s="134">
        <v>100</v>
      </c>
      <c r="G34" s="134">
        <v>100</v>
      </c>
      <c r="H34" s="273">
        <v>300</v>
      </c>
      <c r="I34" s="2" t="s">
        <v>2825</v>
      </c>
      <c r="J34" s="2">
        <f t="shared" si="1"/>
        <v>1</v>
      </c>
      <c r="K34" s="4"/>
    </row>
    <row r="35" spans="1:11">
      <c r="A35" s="2">
        <v>8</v>
      </c>
      <c r="B35" s="1" t="s">
        <v>1512</v>
      </c>
      <c r="C35" s="2" t="s">
        <v>535</v>
      </c>
      <c r="D35" s="1" t="s">
        <v>1518</v>
      </c>
      <c r="E35" s="134">
        <v>100</v>
      </c>
      <c r="F35" s="134">
        <v>100</v>
      </c>
      <c r="G35" s="134">
        <v>100</v>
      </c>
      <c r="H35" s="273">
        <v>300</v>
      </c>
      <c r="I35" s="2" t="s">
        <v>2825</v>
      </c>
      <c r="J35" s="2">
        <f t="shared" si="1"/>
        <v>1</v>
      </c>
      <c r="K35" s="4"/>
    </row>
    <row r="36" spans="1:11">
      <c r="A36" s="2">
        <v>8</v>
      </c>
      <c r="B36" s="1" t="s">
        <v>1512</v>
      </c>
      <c r="C36" s="2" t="s">
        <v>536</v>
      </c>
      <c r="D36" s="1" t="s">
        <v>1519</v>
      </c>
      <c r="E36" s="134">
        <v>100</v>
      </c>
      <c r="F36" s="134">
        <v>100</v>
      </c>
      <c r="G36" s="134">
        <v>100</v>
      </c>
      <c r="H36" s="273">
        <v>300</v>
      </c>
      <c r="I36" s="2" t="s">
        <v>2825</v>
      </c>
      <c r="J36" s="2">
        <f t="shared" si="1"/>
        <v>1</v>
      </c>
      <c r="K36" s="4"/>
    </row>
    <row r="37" spans="1:11">
      <c r="A37" s="2">
        <v>8</v>
      </c>
      <c r="B37" s="1" t="s">
        <v>1512</v>
      </c>
      <c r="C37" s="2" t="s">
        <v>537</v>
      </c>
      <c r="D37" s="1" t="s">
        <v>1520</v>
      </c>
      <c r="E37" s="134">
        <v>100</v>
      </c>
      <c r="F37" s="134">
        <v>100</v>
      </c>
      <c r="G37" s="134">
        <v>100</v>
      </c>
      <c r="H37" s="273">
        <v>300</v>
      </c>
      <c r="I37" s="2" t="s">
        <v>2825</v>
      </c>
      <c r="J37" s="2">
        <f t="shared" si="1"/>
        <v>1</v>
      </c>
      <c r="K37" s="4"/>
    </row>
    <row r="38" spans="1:11">
      <c r="A38" s="2">
        <v>8</v>
      </c>
      <c r="B38" s="1" t="s">
        <v>1536</v>
      </c>
      <c r="C38" s="2" t="s">
        <v>552</v>
      </c>
      <c r="D38" s="1" t="s">
        <v>1537</v>
      </c>
      <c r="E38" s="134">
        <v>100</v>
      </c>
      <c r="F38" s="134">
        <v>100</v>
      </c>
      <c r="G38" s="134">
        <v>100</v>
      </c>
      <c r="H38" s="273">
        <v>300</v>
      </c>
      <c r="I38" s="2" t="s">
        <v>2825</v>
      </c>
      <c r="J38" s="2">
        <f t="shared" si="1"/>
        <v>1</v>
      </c>
      <c r="K38" s="4"/>
    </row>
    <row r="39" spans="1:11">
      <c r="A39" s="2">
        <v>8</v>
      </c>
      <c r="B39" s="1" t="s">
        <v>1536</v>
      </c>
      <c r="C39" s="2" t="s">
        <v>553</v>
      </c>
      <c r="D39" s="1" t="s">
        <v>1538</v>
      </c>
      <c r="E39" s="134">
        <v>100</v>
      </c>
      <c r="F39" s="134">
        <v>100</v>
      </c>
      <c r="G39" s="134">
        <v>100</v>
      </c>
      <c r="H39" s="273">
        <v>300</v>
      </c>
      <c r="I39" s="2" t="s">
        <v>2825</v>
      </c>
      <c r="J39" s="2">
        <f t="shared" si="1"/>
        <v>1</v>
      </c>
      <c r="K39" s="4"/>
    </row>
    <row r="40" spans="1:11">
      <c r="A40" s="2">
        <v>8</v>
      </c>
      <c r="B40" s="1" t="s">
        <v>1536</v>
      </c>
      <c r="C40" s="2" t="s">
        <v>554</v>
      </c>
      <c r="D40" s="1" t="s">
        <v>1539</v>
      </c>
      <c r="E40" s="134">
        <v>100</v>
      </c>
      <c r="F40" s="134">
        <v>100</v>
      </c>
      <c r="G40" s="134">
        <v>100</v>
      </c>
      <c r="H40" s="273">
        <v>300</v>
      </c>
      <c r="I40" s="2" t="s">
        <v>2825</v>
      </c>
      <c r="J40" s="2">
        <f t="shared" si="1"/>
        <v>1</v>
      </c>
      <c r="K40" s="4"/>
    </row>
    <row r="41" spans="1:11">
      <c r="A41" s="2">
        <v>8</v>
      </c>
      <c r="B41" s="1" t="s">
        <v>1536</v>
      </c>
      <c r="C41" s="2" t="s">
        <v>555</v>
      </c>
      <c r="D41" s="1" t="s">
        <v>1540</v>
      </c>
      <c r="E41" s="134">
        <v>100</v>
      </c>
      <c r="F41" s="134">
        <v>100</v>
      </c>
      <c r="G41" s="134">
        <v>100</v>
      </c>
      <c r="H41" s="273">
        <v>300</v>
      </c>
      <c r="I41" s="2" t="s">
        <v>2825</v>
      </c>
      <c r="J41" s="2">
        <f t="shared" si="1"/>
        <v>1</v>
      </c>
      <c r="K41" s="4"/>
    </row>
    <row r="42" spans="1:11">
      <c r="A42" s="2">
        <v>8</v>
      </c>
      <c r="B42" s="1" t="s">
        <v>1536</v>
      </c>
      <c r="C42" s="2" t="s">
        <v>556</v>
      </c>
      <c r="D42" s="1" t="s">
        <v>1541</v>
      </c>
      <c r="E42" s="134">
        <v>100</v>
      </c>
      <c r="F42" s="134">
        <v>100</v>
      </c>
      <c r="G42" s="134">
        <v>100</v>
      </c>
      <c r="H42" s="273">
        <v>300</v>
      </c>
      <c r="I42" s="2" t="s">
        <v>2825</v>
      </c>
      <c r="J42" s="2">
        <f t="shared" si="1"/>
        <v>1</v>
      </c>
      <c r="K42" s="4"/>
    </row>
    <row r="43" spans="1:11">
      <c r="A43" s="2">
        <v>8</v>
      </c>
      <c r="B43" s="1" t="s">
        <v>1536</v>
      </c>
      <c r="C43" s="2" t="s">
        <v>557</v>
      </c>
      <c r="D43" s="1" t="s">
        <v>1542</v>
      </c>
      <c r="E43" s="134">
        <v>100</v>
      </c>
      <c r="F43" s="134">
        <v>100</v>
      </c>
      <c r="G43" s="134">
        <v>100</v>
      </c>
      <c r="H43" s="273">
        <v>300</v>
      </c>
      <c r="I43" s="2" t="s">
        <v>2825</v>
      </c>
      <c r="J43" s="2">
        <f t="shared" si="1"/>
        <v>1</v>
      </c>
      <c r="K43" s="4"/>
    </row>
    <row r="44" spans="1:11">
      <c r="A44" s="2">
        <v>8</v>
      </c>
      <c r="B44" s="1" t="s">
        <v>1536</v>
      </c>
      <c r="C44" s="2" t="s">
        <v>558</v>
      </c>
      <c r="D44" s="1" t="s">
        <v>1543</v>
      </c>
      <c r="E44" s="134">
        <v>100</v>
      </c>
      <c r="F44" s="134">
        <v>100</v>
      </c>
      <c r="G44" s="134">
        <v>100</v>
      </c>
      <c r="H44" s="273">
        <v>300</v>
      </c>
      <c r="I44" s="2" t="s">
        <v>2825</v>
      </c>
      <c r="J44" s="2">
        <f t="shared" si="1"/>
        <v>1</v>
      </c>
      <c r="K44" s="4"/>
    </row>
    <row r="45" spans="1:11">
      <c r="A45" s="2">
        <v>8</v>
      </c>
      <c r="B45" s="1" t="s">
        <v>1536</v>
      </c>
      <c r="C45" s="2" t="s">
        <v>559</v>
      </c>
      <c r="D45" s="1" t="s">
        <v>1544</v>
      </c>
      <c r="E45" s="134">
        <v>100</v>
      </c>
      <c r="F45" s="134">
        <v>100</v>
      </c>
      <c r="G45" s="134">
        <v>100</v>
      </c>
      <c r="H45" s="273">
        <v>300</v>
      </c>
      <c r="I45" s="2" t="s">
        <v>2825</v>
      </c>
      <c r="J45" s="2">
        <f t="shared" si="1"/>
        <v>1</v>
      </c>
      <c r="K45" s="4"/>
    </row>
    <row r="46" spans="1:11">
      <c r="A46" s="2">
        <v>8</v>
      </c>
      <c r="B46" s="1" t="s">
        <v>1536</v>
      </c>
      <c r="C46" s="2" t="s">
        <v>560</v>
      </c>
      <c r="D46" s="1" t="s">
        <v>1545</v>
      </c>
      <c r="E46" s="134">
        <v>100</v>
      </c>
      <c r="F46" s="134">
        <v>100</v>
      </c>
      <c r="G46" s="134">
        <v>100</v>
      </c>
      <c r="H46" s="273">
        <v>300</v>
      </c>
      <c r="I46" s="2" t="s">
        <v>2825</v>
      </c>
      <c r="J46" s="2">
        <f t="shared" si="1"/>
        <v>1</v>
      </c>
      <c r="K46" s="4"/>
    </row>
    <row r="47" spans="1:11">
      <c r="A47" s="2">
        <v>8</v>
      </c>
      <c r="B47" s="1" t="s">
        <v>1536</v>
      </c>
      <c r="C47" s="2" t="s">
        <v>561</v>
      </c>
      <c r="D47" s="1" t="s">
        <v>1546</v>
      </c>
      <c r="E47" s="134">
        <v>100</v>
      </c>
      <c r="F47" s="134">
        <v>100</v>
      </c>
      <c r="G47" s="134">
        <v>100</v>
      </c>
      <c r="H47" s="273">
        <v>300</v>
      </c>
      <c r="I47" s="2" t="s">
        <v>2825</v>
      </c>
      <c r="J47" s="2">
        <f t="shared" si="1"/>
        <v>1</v>
      </c>
      <c r="K47" s="4"/>
    </row>
    <row r="48" spans="1:11">
      <c r="A48" s="2">
        <v>8</v>
      </c>
      <c r="B48" s="1" t="s">
        <v>1536</v>
      </c>
      <c r="C48" s="2" t="s">
        <v>562</v>
      </c>
      <c r="D48" s="1" t="s">
        <v>1547</v>
      </c>
      <c r="E48" s="134">
        <v>100</v>
      </c>
      <c r="F48" s="134">
        <v>100</v>
      </c>
      <c r="G48" s="134">
        <v>100</v>
      </c>
      <c r="H48" s="273">
        <v>300</v>
      </c>
      <c r="I48" s="2" t="s">
        <v>2825</v>
      </c>
      <c r="J48" s="2">
        <f t="shared" si="1"/>
        <v>1</v>
      </c>
      <c r="K48" s="4"/>
    </row>
    <row r="49" spans="1:11">
      <c r="A49" s="2">
        <v>8</v>
      </c>
      <c r="B49" s="1" t="s">
        <v>1536</v>
      </c>
      <c r="C49" s="2" t="s">
        <v>563</v>
      </c>
      <c r="D49" s="1" t="s">
        <v>1548</v>
      </c>
      <c r="E49" s="134">
        <v>100</v>
      </c>
      <c r="F49" s="134">
        <v>100</v>
      </c>
      <c r="G49" s="134">
        <v>100</v>
      </c>
      <c r="H49" s="273">
        <v>300</v>
      </c>
      <c r="I49" s="2" t="s">
        <v>2825</v>
      </c>
      <c r="J49" s="2">
        <f t="shared" si="1"/>
        <v>1</v>
      </c>
      <c r="K49" s="4"/>
    </row>
    <row r="50" spans="1:11">
      <c r="A50" s="2">
        <v>8</v>
      </c>
      <c r="B50" s="1" t="s">
        <v>1536</v>
      </c>
      <c r="C50" s="2" t="s">
        <v>564</v>
      </c>
      <c r="D50" s="1" t="s">
        <v>1549</v>
      </c>
      <c r="E50" s="134">
        <v>100</v>
      </c>
      <c r="F50" s="134">
        <v>100</v>
      </c>
      <c r="G50" s="134">
        <v>100</v>
      </c>
      <c r="H50" s="273">
        <v>300</v>
      </c>
      <c r="I50" s="2" t="s">
        <v>2825</v>
      </c>
      <c r="J50" s="2">
        <f t="shared" si="1"/>
        <v>1</v>
      </c>
      <c r="K50" s="4"/>
    </row>
    <row r="51" spans="1:11">
      <c r="A51" s="2">
        <v>8</v>
      </c>
      <c r="B51" s="1" t="s">
        <v>1536</v>
      </c>
      <c r="C51" s="2" t="s">
        <v>565</v>
      </c>
      <c r="D51" s="1" t="s">
        <v>1550</v>
      </c>
      <c r="E51" s="134">
        <v>100</v>
      </c>
      <c r="F51" s="134">
        <v>100</v>
      </c>
      <c r="G51" s="134">
        <v>100</v>
      </c>
      <c r="H51" s="273">
        <v>300</v>
      </c>
      <c r="I51" s="2" t="s">
        <v>2825</v>
      </c>
      <c r="J51" s="2">
        <f t="shared" si="1"/>
        <v>1</v>
      </c>
      <c r="K51" s="4"/>
    </row>
    <row r="52" spans="1:11">
      <c r="A52" s="2">
        <v>8</v>
      </c>
      <c r="B52" s="1" t="s">
        <v>1536</v>
      </c>
      <c r="C52" s="2" t="s">
        <v>566</v>
      </c>
      <c r="D52" s="1" t="s">
        <v>1551</v>
      </c>
      <c r="E52" s="134">
        <v>100</v>
      </c>
      <c r="F52" s="134">
        <v>100</v>
      </c>
      <c r="G52" s="134">
        <v>100</v>
      </c>
      <c r="H52" s="273">
        <v>300</v>
      </c>
      <c r="I52" s="2" t="s">
        <v>2825</v>
      </c>
      <c r="J52" s="2">
        <f t="shared" si="1"/>
        <v>1</v>
      </c>
      <c r="K52" s="4"/>
    </row>
    <row r="53" spans="1:11">
      <c r="A53" s="2">
        <v>8</v>
      </c>
      <c r="B53" s="1" t="s">
        <v>1536</v>
      </c>
      <c r="C53" s="2" t="s">
        <v>567</v>
      </c>
      <c r="D53" s="1" t="s">
        <v>1552</v>
      </c>
      <c r="E53" s="134">
        <v>100</v>
      </c>
      <c r="F53" s="134">
        <v>100</v>
      </c>
      <c r="G53" s="134">
        <v>100</v>
      </c>
      <c r="H53" s="273">
        <v>300</v>
      </c>
      <c r="I53" s="2" t="s">
        <v>2825</v>
      </c>
      <c r="J53" s="2">
        <f t="shared" si="1"/>
        <v>1</v>
      </c>
      <c r="K53" s="4"/>
    </row>
    <row r="54" spans="1:11">
      <c r="A54" s="2">
        <v>8</v>
      </c>
      <c r="B54" s="1" t="s">
        <v>1536</v>
      </c>
      <c r="C54" s="2" t="s">
        <v>568</v>
      </c>
      <c r="D54" s="1" t="s">
        <v>1553</v>
      </c>
      <c r="E54" s="134">
        <v>100</v>
      </c>
      <c r="F54" s="134">
        <v>100</v>
      </c>
      <c r="G54" s="134">
        <v>100</v>
      </c>
      <c r="H54" s="273">
        <v>300</v>
      </c>
      <c r="I54" s="2" t="s">
        <v>2825</v>
      </c>
      <c r="J54" s="2">
        <f t="shared" si="1"/>
        <v>1</v>
      </c>
      <c r="K54" s="4"/>
    </row>
    <row r="55" spans="1:11">
      <c r="A55" s="2">
        <v>8</v>
      </c>
      <c r="B55" s="1" t="s">
        <v>1536</v>
      </c>
      <c r="C55" s="2" t="s">
        <v>569</v>
      </c>
      <c r="D55" s="1" t="s">
        <v>1554</v>
      </c>
      <c r="E55" s="134">
        <v>100</v>
      </c>
      <c r="F55" s="134">
        <v>100</v>
      </c>
      <c r="G55" s="134">
        <v>100</v>
      </c>
      <c r="H55" s="273">
        <v>300</v>
      </c>
      <c r="I55" s="2" t="s">
        <v>2825</v>
      </c>
      <c r="J55" s="2">
        <f t="shared" si="1"/>
        <v>1</v>
      </c>
      <c r="K55" s="4"/>
    </row>
    <row r="56" spans="1:11">
      <c r="A56" s="2">
        <v>8</v>
      </c>
      <c r="B56" s="1" t="s">
        <v>1555</v>
      </c>
      <c r="C56" s="2" t="s">
        <v>570</v>
      </c>
      <c r="D56" s="1" t="s">
        <v>1556</v>
      </c>
      <c r="E56" s="134">
        <v>100</v>
      </c>
      <c r="F56" s="134">
        <v>100</v>
      </c>
      <c r="G56" s="134">
        <v>100</v>
      </c>
      <c r="H56" s="273">
        <v>300</v>
      </c>
      <c r="I56" s="2" t="s">
        <v>2825</v>
      </c>
      <c r="J56" s="2">
        <f t="shared" si="1"/>
        <v>1</v>
      </c>
      <c r="K56" s="4"/>
    </row>
    <row r="57" spans="1:11">
      <c r="A57" s="2">
        <v>8</v>
      </c>
      <c r="B57" s="1" t="s">
        <v>1555</v>
      </c>
      <c r="C57" s="2" t="s">
        <v>571</v>
      </c>
      <c r="D57" s="1" t="s">
        <v>1557</v>
      </c>
      <c r="E57" s="134">
        <v>100</v>
      </c>
      <c r="F57" s="134">
        <v>100</v>
      </c>
      <c r="G57" s="134">
        <v>100</v>
      </c>
      <c r="H57" s="273">
        <v>300</v>
      </c>
      <c r="I57" s="2" t="s">
        <v>2825</v>
      </c>
      <c r="J57" s="2">
        <f t="shared" si="1"/>
        <v>1</v>
      </c>
      <c r="K57" s="4"/>
    </row>
    <row r="58" spans="1:11">
      <c r="A58" s="2">
        <v>8</v>
      </c>
      <c r="B58" s="1" t="s">
        <v>1555</v>
      </c>
      <c r="C58" s="2" t="s">
        <v>572</v>
      </c>
      <c r="D58" s="1" t="s">
        <v>1558</v>
      </c>
      <c r="E58" s="134">
        <v>100</v>
      </c>
      <c r="F58" s="134">
        <v>100</v>
      </c>
      <c r="G58" s="134">
        <v>100</v>
      </c>
      <c r="H58" s="273">
        <v>300</v>
      </c>
      <c r="I58" s="2" t="s">
        <v>2825</v>
      </c>
      <c r="J58" s="2">
        <f t="shared" si="1"/>
        <v>1</v>
      </c>
      <c r="K58" s="4"/>
    </row>
    <row r="59" spans="1:11">
      <c r="A59" s="2">
        <v>8</v>
      </c>
      <c r="B59" s="1" t="s">
        <v>1555</v>
      </c>
      <c r="C59" s="2" t="s">
        <v>573</v>
      </c>
      <c r="D59" s="1" t="s">
        <v>1559</v>
      </c>
      <c r="E59" s="134">
        <v>100</v>
      </c>
      <c r="F59" s="134">
        <v>100</v>
      </c>
      <c r="G59" s="134">
        <v>100</v>
      </c>
      <c r="H59" s="273">
        <v>300</v>
      </c>
      <c r="I59" s="2" t="s">
        <v>2825</v>
      </c>
      <c r="J59" s="2">
        <f t="shared" si="1"/>
        <v>1</v>
      </c>
      <c r="K59" s="4"/>
    </row>
    <row r="60" spans="1:11">
      <c r="A60" s="2">
        <v>8</v>
      </c>
      <c r="B60" s="1" t="s">
        <v>1555</v>
      </c>
      <c r="C60" s="2" t="s">
        <v>574</v>
      </c>
      <c r="D60" s="1" t="s">
        <v>1560</v>
      </c>
      <c r="E60" s="134">
        <v>100</v>
      </c>
      <c r="F60" s="134">
        <v>100</v>
      </c>
      <c r="G60" s="134">
        <v>100</v>
      </c>
      <c r="H60" s="273">
        <v>300</v>
      </c>
      <c r="I60" s="2" t="s">
        <v>2825</v>
      </c>
      <c r="J60" s="2">
        <f t="shared" si="1"/>
        <v>1</v>
      </c>
      <c r="K60" s="4"/>
    </row>
    <row r="61" spans="1:11">
      <c r="A61" s="2">
        <v>8</v>
      </c>
      <c r="B61" s="1" t="s">
        <v>1555</v>
      </c>
      <c r="C61" s="2" t="s">
        <v>575</v>
      </c>
      <c r="D61" s="1" t="s">
        <v>1561</v>
      </c>
      <c r="E61" s="134">
        <v>100</v>
      </c>
      <c r="F61" s="134">
        <v>100</v>
      </c>
      <c r="G61" s="134">
        <v>100</v>
      </c>
      <c r="H61" s="273">
        <v>300</v>
      </c>
      <c r="I61" s="2" t="s">
        <v>2825</v>
      </c>
      <c r="J61" s="2">
        <f t="shared" si="1"/>
        <v>1</v>
      </c>
      <c r="K61" s="4"/>
    </row>
    <row r="62" spans="1:11">
      <c r="A62" s="2">
        <v>8</v>
      </c>
      <c r="B62" s="1" t="s">
        <v>1555</v>
      </c>
      <c r="C62" s="2" t="s">
        <v>576</v>
      </c>
      <c r="D62" s="1" t="s">
        <v>1562</v>
      </c>
      <c r="E62" s="134">
        <v>100</v>
      </c>
      <c r="F62" s="134">
        <v>100</v>
      </c>
      <c r="G62" s="134">
        <v>100</v>
      </c>
      <c r="H62" s="273">
        <v>300</v>
      </c>
      <c r="I62" s="2" t="s">
        <v>2825</v>
      </c>
      <c r="J62" s="2">
        <f t="shared" si="1"/>
        <v>1</v>
      </c>
      <c r="K62" s="4"/>
    </row>
    <row r="63" spans="1:11">
      <c r="A63" s="2">
        <v>8</v>
      </c>
      <c r="B63" s="1" t="s">
        <v>1555</v>
      </c>
      <c r="C63" s="2" t="s">
        <v>577</v>
      </c>
      <c r="D63" s="1" t="s">
        <v>1563</v>
      </c>
      <c r="E63" s="134">
        <v>100</v>
      </c>
      <c r="F63" s="134">
        <v>100</v>
      </c>
      <c r="G63" s="134">
        <v>100</v>
      </c>
      <c r="H63" s="273">
        <v>300</v>
      </c>
      <c r="I63" s="2" t="s">
        <v>2825</v>
      </c>
      <c r="J63" s="2">
        <f t="shared" si="1"/>
        <v>1</v>
      </c>
      <c r="K63" s="4"/>
    </row>
    <row r="64" spans="1:11">
      <c r="A64" s="2">
        <v>8</v>
      </c>
      <c r="B64" s="1" t="s">
        <v>1555</v>
      </c>
      <c r="C64" s="2" t="s">
        <v>578</v>
      </c>
      <c r="D64" s="1" t="s">
        <v>1564</v>
      </c>
      <c r="E64" s="134">
        <v>100</v>
      </c>
      <c r="F64" s="134">
        <v>100</v>
      </c>
      <c r="G64" s="134">
        <v>100</v>
      </c>
      <c r="H64" s="273">
        <v>300</v>
      </c>
      <c r="I64" s="2" t="s">
        <v>2825</v>
      </c>
      <c r="J64" s="2">
        <f t="shared" si="1"/>
        <v>1</v>
      </c>
      <c r="K64" s="4"/>
    </row>
    <row r="65" spans="1:11">
      <c r="A65" s="2">
        <v>8</v>
      </c>
      <c r="B65" s="1" t="s">
        <v>1565</v>
      </c>
      <c r="C65" s="2" t="s">
        <v>579</v>
      </c>
      <c r="D65" s="1" t="s">
        <v>1566</v>
      </c>
      <c r="E65" s="134">
        <v>100</v>
      </c>
      <c r="F65" s="134">
        <v>100</v>
      </c>
      <c r="G65" s="134">
        <v>100</v>
      </c>
      <c r="H65" s="273">
        <v>300</v>
      </c>
      <c r="I65" s="2" t="s">
        <v>2825</v>
      </c>
      <c r="J65" s="2">
        <f t="shared" si="1"/>
        <v>1</v>
      </c>
      <c r="K65" s="4"/>
    </row>
    <row r="66" spans="1:11">
      <c r="A66" s="2">
        <v>8</v>
      </c>
      <c r="B66" s="1" t="s">
        <v>1565</v>
      </c>
      <c r="C66" s="2" t="s">
        <v>580</v>
      </c>
      <c r="D66" s="1" t="s">
        <v>1567</v>
      </c>
      <c r="E66" s="134">
        <v>100</v>
      </c>
      <c r="F66" s="134">
        <v>100</v>
      </c>
      <c r="G66" s="134">
        <v>100</v>
      </c>
      <c r="H66" s="273">
        <v>300</v>
      </c>
      <c r="I66" s="2" t="s">
        <v>2825</v>
      </c>
      <c r="J66" s="2">
        <f t="shared" si="1"/>
        <v>1</v>
      </c>
      <c r="K66" s="4"/>
    </row>
    <row r="67" spans="1:11">
      <c r="A67" s="2">
        <v>8</v>
      </c>
      <c r="B67" s="1" t="s">
        <v>1565</v>
      </c>
      <c r="C67" s="2" t="s">
        <v>581</v>
      </c>
      <c r="D67" s="1" t="s">
        <v>1568</v>
      </c>
      <c r="E67" s="134">
        <v>100</v>
      </c>
      <c r="F67" s="134">
        <v>100</v>
      </c>
      <c r="G67" s="134">
        <v>100</v>
      </c>
      <c r="H67" s="273">
        <v>300</v>
      </c>
      <c r="I67" s="2" t="s">
        <v>2825</v>
      </c>
      <c r="J67" s="2">
        <f t="shared" si="1"/>
        <v>1</v>
      </c>
      <c r="K67" s="4"/>
    </row>
    <row r="68" spans="1:11">
      <c r="A68" s="2">
        <v>8</v>
      </c>
      <c r="B68" s="1" t="s">
        <v>1565</v>
      </c>
      <c r="C68" s="2" t="s">
        <v>582</v>
      </c>
      <c r="D68" s="1" t="s">
        <v>1569</v>
      </c>
      <c r="E68" s="134">
        <v>100</v>
      </c>
      <c r="F68" s="134">
        <v>100</v>
      </c>
      <c r="G68" s="134">
        <v>100</v>
      </c>
      <c r="H68" s="273">
        <v>300</v>
      </c>
      <c r="I68" s="2" t="s">
        <v>2825</v>
      </c>
      <c r="J68" s="2">
        <f t="shared" si="1"/>
        <v>1</v>
      </c>
      <c r="K68" s="4"/>
    </row>
    <row r="69" spans="1:11">
      <c r="A69" s="2">
        <v>8</v>
      </c>
      <c r="B69" s="1" t="s">
        <v>1565</v>
      </c>
      <c r="C69" s="2" t="s">
        <v>583</v>
      </c>
      <c r="D69" s="1" t="s">
        <v>1570</v>
      </c>
      <c r="E69" s="134">
        <v>100</v>
      </c>
      <c r="F69" s="134">
        <v>100</v>
      </c>
      <c r="G69" s="134">
        <v>100</v>
      </c>
      <c r="H69" s="273">
        <v>300</v>
      </c>
      <c r="I69" s="2" t="s">
        <v>2825</v>
      </c>
      <c r="J69" s="2">
        <f t="shared" si="1"/>
        <v>1</v>
      </c>
      <c r="K69" s="4"/>
    </row>
    <row r="70" spans="1:11">
      <c r="A70" s="2">
        <v>8</v>
      </c>
      <c r="B70" s="1" t="s">
        <v>1565</v>
      </c>
      <c r="C70" s="2" t="s">
        <v>584</v>
      </c>
      <c r="D70" s="1" t="s">
        <v>1571</v>
      </c>
      <c r="E70" s="134">
        <v>100</v>
      </c>
      <c r="F70" s="134">
        <v>100</v>
      </c>
      <c r="G70" s="134">
        <v>100</v>
      </c>
      <c r="H70" s="273">
        <v>300</v>
      </c>
      <c r="I70" s="2" t="s">
        <v>2825</v>
      </c>
      <c r="J70" s="2">
        <f t="shared" si="1"/>
        <v>1</v>
      </c>
      <c r="K70" s="4"/>
    </row>
    <row r="71" spans="1:11">
      <c r="A71" s="2">
        <v>8</v>
      </c>
      <c r="B71" s="1" t="s">
        <v>1572</v>
      </c>
      <c r="C71" s="2" t="s">
        <v>585</v>
      </c>
      <c r="D71" s="1" t="s">
        <v>1573</v>
      </c>
      <c r="E71" s="134">
        <v>100</v>
      </c>
      <c r="F71" s="134">
        <v>100</v>
      </c>
      <c r="G71" s="134">
        <v>100</v>
      </c>
      <c r="H71" s="273">
        <v>300</v>
      </c>
      <c r="I71" s="2" t="s">
        <v>2825</v>
      </c>
      <c r="J71" s="2">
        <f t="shared" si="1"/>
        <v>1</v>
      </c>
      <c r="K71" s="4"/>
    </row>
    <row r="72" spans="1:11">
      <c r="A72" s="2">
        <v>8</v>
      </c>
      <c r="B72" s="1" t="s">
        <v>1572</v>
      </c>
      <c r="C72" s="2" t="s">
        <v>586</v>
      </c>
      <c r="D72" s="1" t="s">
        <v>1574</v>
      </c>
      <c r="E72" s="134">
        <v>100</v>
      </c>
      <c r="F72" s="134">
        <v>100</v>
      </c>
      <c r="G72" s="134">
        <v>100</v>
      </c>
      <c r="H72" s="273">
        <v>300</v>
      </c>
      <c r="I72" s="2" t="s">
        <v>2825</v>
      </c>
      <c r="J72" s="2">
        <f t="shared" si="1"/>
        <v>1</v>
      </c>
      <c r="K72" s="4"/>
    </row>
    <row r="73" spans="1:11">
      <c r="A73" s="2">
        <v>8</v>
      </c>
      <c r="B73" s="1" t="s">
        <v>1572</v>
      </c>
      <c r="C73" s="2" t="s">
        <v>587</v>
      </c>
      <c r="D73" s="1" t="s">
        <v>1575</v>
      </c>
      <c r="E73" s="134">
        <v>100</v>
      </c>
      <c r="F73" s="134">
        <v>100</v>
      </c>
      <c r="G73" s="134">
        <v>100</v>
      </c>
      <c r="H73" s="273">
        <v>300</v>
      </c>
      <c r="I73" s="2" t="s">
        <v>2825</v>
      </c>
      <c r="J73" s="2">
        <f t="shared" si="1"/>
        <v>1</v>
      </c>
      <c r="K73" s="4"/>
    </row>
    <row r="74" spans="1:11">
      <c r="A74" s="2">
        <v>8</v>
      </c>
      <c r="B74" s="1" t="s">
        <v>1572</v>
      </c>
      <c r="C74" s="2" t="s">
        <v>588</v>
      </c>
      <c r="D74" s="1" t="s">
        <v>1576</v>
      </c>
      <c r="E74" s="134">
        <v>100</v>
      </c>
      <c r="F74" s="134">
        <v>100</v>
      </c>
      <c r="G74" s="134">
        <v>100</v>
      </c>
      <c r="H74" s="273">
        <v>300</v>
      </c>
      <c r="I74" s="2" t="s">
        <v>2825</v>
      </c>
      <c r="J74" s="2">
        <f t="shared" si="1"/>
        <v>1</v>
      </c>
      <c r="K74" s="4"/>
    </row>
    <row r="75" spans="1:11">
      <c r="A75" s="2">
        <v>8</v>
      </c>
      <c r="B75" s="1" t="s">
        <v>1572</v>
      </c>
      <c r="C75" s="2" t="s">
        <v>589</v>
      </c>
      <c r="D75" s="1" t="s">
        <v>1577</v>
      </c>
      <c r="E75" s="134">
        <v>100</v>
      </c>
      <c r="F75" s="134">
        <v>100</v>
      </c>
      <c r="G75" s="134">
        <v>100</v>
      </c>
      <c r="H75" s="273">
        <v>300</v>
      </c>
      <c r="I75" s="2" t="s">
        <v>2825</v>
      </c>
      <c r="J75" s="2">
        <f t="shared" si="1"/>
        <v>1</v>
      </c>
      <c r="K75" s="4"/>
    </row>
    <row r="76" spans="1:11">
      <c r="A76" s="2">
        <v>8</v>
      </c>
      <c r="B76" s="1" t="s">
        <v>1572</v>
      </c>
      <c r="C76" s="2" t="s">
        <v>590</v>
      </c>
      <c r="D76" s="1" t="s">
        <v>1578</v>
      </c>
      <c r="E76" s="134">
        <v>100</v>
      </c>
      <c r="F76" s="134">
        <v>100</v>
      </c>
      <c r="G76" s="134">
        <v>100</v>
      </c>
      <c r="H76" s="273">
        <v>300</v>
      </c>
      <c r="I76" s="2" t="s">
        <v>2825</v>
      </c>
      <c r="J76" s="2">
        <f t="shared" si="1"/>
        <v>1</v>
      </c>
      <c r="K76" s="4"/>
    </row>
    <row r="77" spans="1:11">
      <c r="A77" s="2">
        <v>8</v>
      </c>
      <c r="B77" s="1" t="s">
        <v>1572</v>
      </c>
      <c r="C77" s="2" t="s">
        <v>591</v>
      </c>
      <c r="D77" s="1" t="s">
        <v>1579</v>
      </c>
      <c r="E77" s="134">
        <v>100</v>
      </c>
      <c r="F77" s="134">
        <v>100</v>
      </c>
      <c r="G77" s="134">
        <v>100</v>
      </c>
      <c r="H77" s="273">
        <v>300</v>
      </c>
      <c r="I77" s="2" t="s">
        <v>2825</v>
      </c>
      <c r="J77" s="2">
        <f t="shared" si="1"/>
        <v>1</v>
      </c>
      <c r="K77" s="4"/>
    </row>
    <row r="78" spans="1:11">
      <c r="A78" s="2">
        <v>8</v>
      </c>
      <c r="B78" s="1" t="s">
        <v>1572</v>
      </c>
      <c r="C78" s="2" t="s">
        <v>592</v>
      </c>
      <c r="D78" s="1" t="s">
        <v>1580</v>
      </c>
      <c r="E78" s="134">
        <v>100</v>
      </c>
      <c r="F78" s="134">
        <v>100</v>
      </c>
      <c r="G78" s="134">
        <v>100</v>
      </c>
      <c r="H78" s="273">
        <v>300</v>
      </c>
      <c r="I78" s="2" t="s">
        <v>2825</v>
      </c>
      <c r="J78" s="2">
        <f t="shared" si="1"/>
        <v>1</v>
      </c>
      <c r="K78" s="4"/>
    </row>
    <row r="79" spans="1:11">
      <c r="A79" s="2">
        <v>8</v>
      </c>
      <c r="B79" s="1" t="s">
        <v>1572</v>
      </c>
      <c r="C79" s="2" t="s">
        <v>593</v>
      </c>
      <c r="D79" s="1" t="s">
        <v>1581</v>
      </c>
      <c r="E79" s="134">
        <v>100</v>
      </c>
      <c r="F79" s="134">
        <v>100</v>
      </c>
      <c r="G79" s="134">
        <v>100</v>
      </c>
      <c r="H79" s="273">
        <v>300</v>
      </c>
      <c r="I79" s="2" t="s">
        <v>2825</v>
      </c>
      <c r="J79" s="2">
        <f t="shared" si="1"/>
        <v>1</v>
      </c>
      <c r="K79" s="4"/>
    </row>
    <row r="80" spans="1:11">
      <c r="A80" s="2">
        <v>8</v>
      </c>
      <c r="B80" s="1" t="s">
        <v>1572</v>
      </c>
      <c r="C80" s="2" t="s">
        <v>594</v>
      </c>
      <c r="D80" s="1" t="s">
        <v>1582</v>
      </c>
      <c r="E80" s="134">
        <v>100</v>
      </c>
      <c r="F80" s="134">
        <v>100</v>
      </c>
      <c r="G80" s="134">
        <v>100</v>
      </c>
      <c r="H80" s="273">
        <v>300</v>
      </c>
      <c r="I80" s="2" t="s">
        <v>2825</v>
      </c>
      <c r="J80" s="2">
        <f t="shared" si="1"/>
        <v>1</v>
      </c>
      <c r="K80" s="4"/>
    </row>
    <row r="81" spans="1:11">
      <c r="A81" s="2">
        <v>8</v>
      </c>
      <c r="B81" s="1" t="s">
        <v>1572</v>
      </c>
      <c r="C81" s="2" t="s">
        <v>595</v>
      </c>
      <c r="D81" s="1" t="s">
        <v>1583</v>
      </c>
      <c r="E81" s="134">
        <v>100</v>
      </c>
      <c r="F81" s="134">
        <v>100</v>
      </c>
      <c r="G81" s="134">
        <v>100</v>
      </c>
      <c r="H81" s="273">
        <v>300</v>
      </c>
      <c r="I81" s="2" t="s">
        <v>2825</v>
      </c>
      <c r="J81" s="2">
        <f t="shared" si="1"/>
        <v>1</v>
      </c>
      <c r="K81" s="4"/>
    </row>
    <row r="82" spans="1:11">
      <c r="A82" s="2">
        <v>8</v>
      </c>
      <c r="B82" s="1" t="s">
        <v>1572</v>
      </c>
      <c r="C82" s="2" t="s">
        <v>596</v>
      </c>
      <c r="D82" s="1" t="s">
        <v>1584</v>
      </c>
      <c r="E82" s="134">
        <v>100</v>
      </c>
      <c r="F82" s="134">
        <v>100</v>
      </c>
      <c r="G82" s="134">
        <v>100</v>
      </c>
      <c r="H82" s="273">
        <v>300</v>
      </c>
      <c r="I82" s="2" t="s">
        <v>2825</v>
      </c>
      <c r="J82" s="2">
        <f t="shared" si="1"/>
        <v>1</v>
      </c>
      <c r="K82" s="4"/>
    </row>
    <row r="83" spans="1:11">
      <c r="A83" s="2">
        <v>8</v>
      </c>
      <c r="B83" s="1" t="s">
        <v>1572</v>
      </c>
      <c r="C83" s="2" t="s">
        <v>597</v>
      </c>
      <c r="D83" s="1" t="s">
        <v>1585</v>
      </c>
      <c r="E83" s="134">
        <v>100</v>
      </c>
      <c r="F83" s="134">
        <v>100</v>
      </c>
      <c r="G83" s="134">
        <v>100</v>
      </c>
      <c r="H83" s="273">
        <v>300</v>
      </c>
      <c r="I83" s="2" t="s">
        <v>2825</v>
      </c>
      <c r="J83" s="2">
        <f t="shared" si="1"/>
        <v>1</v>
      </c>
      <c r="K83" s="4"/>
    </row>
    <row r="84" spans="1:11">
      <c r="A84" s="2">
        <v>8</v>
      </c>
      <c r="B84" s="1" t="s">
        <v>1572</v>
      </c>
      <c r="C84" s="2" t="s">
        <v>598</v>
      </c>
      <c r="D84" s="1" t="s">
        <v>1586</v>
      </c>
      <c r="E84" s="134">
        <v>100</v>
      </c>
      <c r="F84" s="134">
        <v>100</v>
      </c>
      <c r="G84" s="134">
        <v>100</v>
      </c>
      <c r="H84" s="273">
        <v>300</v>
      </c>
      <c r="I84" s="2" t="s">
        <v>2825</v>
      </c>
      <c r="J84" s="2">
        <f t="shared" si="1"/>
        <v>1</v>
      </c>
      <c r="K84" s="4"/>
    </row>
    <row r="85" spans="1:11">
      <c r="A85" s="2">
        <v>8</v>
      </c>
      <c r="B85" s="1" t="s">
        <v>1572</v>
      </c>
      <c r="C85" s="2" t="s">
        <v>599</v>
      </c>
      <c r="D85" s="1" t="s">
        <v>1587</v>
      </c>
      <c r="E85" s="134">
        <v>100</v>
      </c>
      <c r="F85" s="134">
        <v>100</v>
      </c>
      <c r="G85" s="134">
        <v>100</v>
      </c>
      <c r="H85" s="273">
        <v>300</v>
      </c>
      <c r="I85" s="2" t="s">
        <v>2825</v>
      </c>
      <c r="J85" s="2">
        <f t="shared" si="1"/>
        <v>1</v>
      </c>
      <c r="K85" s="4"/>
    </row>
    <row r="86" spans="1:11">
      <c r="A86" s="2">
        <v>8</v>
      </c>
      <c r="B86" s="1" t="s">
        <v>1572</v>
      </c>
      <c r="C86" s="2" t="s">
        <v>600</v>
      </c>
      <c r="D86" s="1" t="s">
        <v>1588</v>
      </c>
      <c r="E86" s="134">
        <v>100</v>
      </c>
      <c r="F86" s="134">
        <v>100</v>
      </c>
      <c r="G86" s="134">
        <v>100</v>
      </c>
      <c r="H86" s="273">
        <v>300</v>
      </c>
      <c r="I86" s="2" t="s">
        <v>2825</v>
      </c>
      <c r="J86" s="2">
        <f t="shared" si="1"/>
        <v>1</v>
      </c>
      <c r="K86" s="4"/>
    </row>
    <row r="87" spans="1:11">
      <c r="A87" s="2">
        <v>8</v>
      </c>
      <c r="B87" s="1" t="s">
        <v>1572</v>
      </c>
      <c r="C87" s="2" t="s">
        <v>601</v>
      </c>
      <c r="D87" s="1" t="s">
        <v>1589</v>
      </c>
      <c r="E87" s="134">
        <v>100</v>
      </c>
      <c r="F87" s="134">
        <v>100</v>
      </c>
      <c r="G87" s="134">
        <v>100</v>
      </c>
      <c r="H87" s="273">
        <v>300</v>
      </c>
      <c r="I87" s="2" t="s">
        <v>2825</v>
      </c>
      <c r="J87" s="2">
        <f t="shared" si="1"/>
        <v>1</v>
      </c>
      <c r="K87" s="4"/>
    </row>
    <row r="88" spans="1:11">
      <c r="A88" s="2">
        <v>8</v>
      </c>
      <c r="B88" s="1" t="s">
        <v>1572</v>
      </c>
      <c r="C88" s="2" t="s">
        <v>602</v>
      </c>
      <c r="D88" s="1" t="s">
        <v>1590</v>
      </c>
      <c r="E88" s="134">
        <v>100</v>
      </c>
      <c r="F88" s="134">
        <v>100</v>
      </c>
      <c r="G88" s="134">
        <v>100</v>
      </c>
      <c r="H88" s="273">
        <v>300</v>
      </c>
      <c r="I88" s="2" t="s">
        <v>2825</v>
      </c>
      <c r="J88" s="2">
        <f t="shared" si="1"/>
        <v>1</v>
      </c>
      <c r="K88" s="4"/>
    </row>
    <row r="89" spans="1:11">
      <c r="A89" s="2">
        <v>8</v>
      </c>
      <c r="B89" s="1" t="s">
        <v>1572</v>
      </c>
      <c r="C89" s="2" t="s">
        <v>603</v>
      </c>
      <c r="D89" s="1" t="s">
        <v>1591</v>
      </c>
      <c r="E89" s="134">
        <v>100</v>
      </c>
      <c r="F89" s="134">
        <v>100</v>
      </c>
      <c r="G89" s="134">
        <v>100</v>
      </c>
      <c r="H89" s="273">
        <v>300</v>
      </c>
      <c r="I89" s="2" t="s">
        <v>2825</v>
      </c>
      <c r="J89" s="2">
        <f t="shared" si="1"/>
        <v>1</v>
      </c>
      <c r="K89" s="4"/>
    </row>
    <row r="90" spans="1:11">
      <c r="A90" s="2">
        <v>8</v>
      </c>
      <c r="B90" s="1" t="s">
        <v>1572</v>
      </c>
      <c r="C90" s="2" t="s">
        <v>604</v>
      </c>
      <c r="D90" s="1" t="s">
        <v>1592</v>
      </c>
      <c r="E90" s="134">
        <v>100</v>
      </c>
      <c r="F90" s="134">
        <v>100</v>
      </c>
      <c r="G90" s="134">
        <v>100</v>
      </c>
      <c r="H90" s="273">
        <v>300</v>
      </c>
      <c r="I90" s="2" t="s">
        <v>2825</v>
      </c>
      <c r="J90" s="2">
        <f t="shared" si="1"/>
        <v>1</v>
      </c>
      <c r="K90" s="4"/>
    </row>
    <row r="91" spans="1:11">
      <c r="A91" s="2">
        <v>8</v>
      </c>
      <c r="B91" s="1" t="s">
        <v>1572</v>
      </c>
      <c r="C91" s="2" t="s">
        <v>605</v>
      </c>
      <c r="D91" s="1" t="s">
        <v>1593</v>
      </c>
      <c r="E91" s="134">
        <v>100</v>
      </c>
      <c r="F91" s="134">
        <v>100</v>
      </c>
      <c r="G91" s="134">
        <v>100</v>
      </c>
      <c r="H91" s="273">
        <v>300</v>
      </c>
      <c r="I91" s="2" t="s">
        <v>2825</v>
      </c>
      <c r="J91" s="2">
        <f t="shared" ref="J91" si="2">IF(H91=300,1,0)</f>
        <v>1</v>
      </c>
      <c r="K91" s="4"/>
    </row>
    <row r="92" spans="1:11">
      <c r="K92" s="4"/>
    </row>
    <row r="93" spans="1:11">
      <c r="K93" s="4"/>
    </row>
    <row r="94" spans="1:11">
      <c r="K94" s="4"/>
    </row>
    <row r="95" spans="1:11">
      <c r="K95" s="4"/>
    </row>
    <row r="96" spans="1:11">
      <c r="K96" s="4"/>
    </row>
    <row r="97" spans="11:11">
      <c r="K97" s="4"/>
    </row>
    <row r="98" spans="11:11">
      <c r="K98" s="4"/>
    </row>
    <row r="99" spans="11:11">
      <c r="K99" s="4"/>
    </row>
    <row r="100" spans="11:11">
      <c r="K100" s="4"/>
    </row>
    <row r="101" spans="11:11">
      <c r="K101" s="4"/>
    </row>
    <row r="102" spans="11:11">
      <c r="K102" s="4"/>
    </row>
    <row r="103" spans="11:11">
      <c r="K103" s="4"/>
    </row>
    <row r="104" spans="11:11">
      <c r="K104" s="4"/>
    </row>
    <row r="105" spans="11:11">
      <c r="K105" s="4"/>
    </row>
    <row r="106" spans="11:11">
      <c r="K106" s="4"/>
    </row>
    <row r="107" spans="11:11">
      <c r="K107" s="4"/>
    </row>
    <row r="108" spans="11:11">
      <c r="K108" s="4"/>
    </row>
    <row r="109" spans="11:11">
      <c r="K109" s="4"/>
    </row>
    <row r="110" spans="11:11">
      <c r="K110" s="4"/>
    </row>
    <row r="111" spans="11:11">
      <c r="K111" s="4"/>
    </row>
    <row r="112" spans="11:11">
      <c r="K112" s="4"/>
    </row>
    <row r="113" spans="11:11">
      <c r="K113" s="4"/>
    </row>
    <row r="114" spans="11:11">
      <c r="K114" s="4"/>
    </row>
    <row r="115" spans="11:11">
      <c r="K115" s="4"/>
    </row>
    <row r="116" spans="11:11">
      <c r="K116" s="4"/>
    </row>
    <row r="117" spans="11:11">
      <c r="K117" s="4"/>
    </row>
    <row r="118" spans="11:11">
      <c r="K118" s="4"/>
    </row>
    <row r="119" spans="11:11">
      <c r="K119" s="4"/>
    </row>
    <row r="120" spans="11:11">
      <c r="K120" s="4"/>
    </row>
    <row r="121" spans="11:11">
      <c r="K121" s="4"/>
    </row>
    <row r="122" spans="11:11">
      <c r="K122" s="4"/>
    </row>
    <row r="123" spans="11:11">
      <c r="K123" s="4"/>
    </row>
    <row r="124" spans="11:11">
      <c r="K124" s="4"/>
    </row>
    <row r="125" spans="11:11">
      <c r="K125" s="4"/>
    </row>
    <row r="126" spans="11:11">
      <c r="K126" s="4"/>
    </row>
    <row r="127" spans="11:11">
      <c r="K127" s="4"/>
    </row>
    <row r="128" spans="11:11">
      <c r="K128" s="4"/>
    </row>
    <row r="129" spans="11:11">
      <c r="K129" s="4"/>
    </row>
    <row r="130" spans="11:11">
      <c r="K130" s="4"/>
    </row>
    <row r="131" spans="11:11">
      <c r="K131" s="4"/>
    </row>
    <row r="132" spans="11:11">
      <c r="K132" s="4"/>
    </row>
    <row r="133" spans="11:11">
      <c r="K133" s="4"/>
    </row>
    <row r="134" spans="11:11">
      <c r="K134" s="4"/>
    </row>
    <row r="135" spans="11:11">
      <c r="K135" s="4"/>
    </row>
    <row r="136" spans="11:11">
      <c r="K136" s="4"/>
    </row>
    <row r="137" spans="11:11">
      <c r="K137" s="4"/>
    </row>
    <row r="138" spans="11:11">
      <c r="K138" s="4"/>
    </row>
    <row r="139" spans="11:11">
      <c r="K139" s="4"/>
    </row>
    <row r="140" spans="11:11">
      <c r="K140" s="4"/>
    </row>
    <row r="141" spans="11:11">
      <c r="K141" s="4"/>
    </row>
    <row r="142" spans="11:11">
      <c r="K142" s="4"/>
    </row>
    <row r="143" spans="11:11">
      <c r="K143" s="4"/>
    </row>
    <row r="144" spans="11:11">
      <c r="K144" s="4"/>
    </row>
    <row r="145" spans="11:11">
      <c r="K145" s="4"/>
    </row>
    <row r="146" spans="11:11">
      <c r="K146" s="4"/>
    </row>
    <row r="147" spans="11:11">
      <c r="K147" s="4"/>
    </row>
    <row r="148" spans="11:11">
      <c r="K148" s="4"/>
    </row>
    <row r="149" spans="11:11">
      <c r="K149" s="4"/>
    </row>
    <row r="150" spans="11:11">
      <c r="K150" s="4"/>
    </row>
    <row r="151" spans="11:11">
      <c r="K151" s="4"/>
    </row>
    <row r="152" spans="11:11">
      <c r="K152" s="4"/>
    </row>
    <row r="153" spans="11:11">
      <c r="K153" s="4"/>
    </row>
    <row r="154" spans="11:11">
      <c r="K154" s="4"/>
    </row>
    <row r="155" spans="11:11">
      <c r="K155" s="4"/>
    </row>
    <row r="156" spans="11:11">
      <c r="K156" s="4"/>
    </row>
    <row r="157" spans="11:11">
      <c r="K157" s="4"/>
    </row>
    <row r="158" spans="11:11">
      <c r="K158" s="4"/>
    </row>
    <row r="159" spans="11:11">
      <c r="K159" s="4"/>
    </row>
    <row r="160" spans="11:11">
      <c r="K160" s="4"/>
    </row>
    <row r="161" spans="11:12">
      <c r="K161" s="4"/>
    </row>
    <row r="162" spans="11:12">
      <c r="K162" s="4"/>
    </row>
    <row r="163" spans="11:12">
      <c r="K163" s="4"/>
    </row>
    <row r="164" spans="11:12">
      <c r="K164" s="4"/>
    </row>
    <row r="165" spans="11:12">
      <c r="K165" s="4"/>
    </row>
    <row r="166" spans="11:12">
      <c r="K166" s="4"/>
    </row>
    <row r="167" spans="11:12">
      <c r="K167" s="4"/>
    </row>
    <row r="168" spans="11:12">
      <c r="K168" s="4"/>
    </row>
    <row r="169" spans="11:12">
      <c r="K169" s="4"/>
    </row>
    <row r="170" spans="11:12">
      <c r="K170" s="4"/>
    </row>
    <row r="171" spans="11:12">
      <c r="K171" s="4"/>
    </row>
    <row r="172" spans="11:12">
      <c r="K172" s="4"/>
    </row>
    <row r="173" spans="11:12">
      <c r="K173" s="4"/>
    </row>
    <row r="174" spans="11:12">
      <c r="K174" s="4"/>
    </row>
    <row r="175" spans="11:12">
      <c r="K175" s="4"/>
    </row>
    <row r="176" spans="11:12">
      <c r="K176" s="4"/>
      <c r="L176" s="1">
        <v>722</v>
      </c>
    </row>
    <row r="177" spans="11:11">
      <c r="K177" s="4"/>
    </row>
  </sheetData>
  <autoFilter ref="A2:I91"/>
  <mergeCells count="1">
    <mergeCell ref="A1:I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9"/>
  <sheetViews>
    <sheetView zoomScale="90" zoomScaleNormal="90" workbookViewId="0">
      <pane xSplit="4" ySplit="1" topLeftCell="E3" activePane="bottomRight" state="frozen"/>
      <selection pane="topRight" activeCell="E1" sqref="E1"/>
      <selection pane="bottomLeft" activeCell="A2" sqref="A2"/>
      <selection pane="bottomRight" activeCell="E3" sqref="E3"/>
    </sheetView>
  </sheetViews>
  <sheetFormatPr defaultColWidth="9" defaultRowHeight="24.6"/>
  <cols>
    <col min="1" max="1" width="3.6640625" style="14" bestFit="1" customWidth="1"/>
    <col min="2" max="2" width="13.88671875" style="15" bestFit="1" customWidth="1"/>
    <col min="3" max="3" width="6" style="17" bestFit="1" customWidth="1"/>
    <col min="4" max="4" width="33.6640625" style="15" bestFit="1" customWidth="1"/>
    <col min="5" max="5" width="6.77734375" style="15" bestFit="1" customWidth="1"/>
    <col min="6" max="6" width="9.44140625" style="15" bestFit="1" customWidth="1"/>
    <col min="7" max="7" width="7.5546875" style="15" bestFit="1" customWidth="1"/>
    <col min="8" max="8" width="9.44140625" style="15" bestFit="1" customWidth="1"/>
    <col min="9" max="9" width="3" style="15" bestFit="1" customWidth="1"/>
    <col min="10" max="10" width="39.109375" style="15" customWidth="1"/>
    <col min="11" max="12" width="9" style="15"/>
    <col min="13" max="13" width="9" style="16"/>
    <col min="14" max="16384" width="9" style="15"/>
  </cols>
  <sheetData>
    <row r="1" spans="1:10">
      <c r="A1" s="324" t="s">
        <v>929</v>
      </c>
      <c r="B1" s="324" t="s">
        <v>1</v>
      </c>
      <c r="C1" s="324" t="s">
        <v>2</v>
      </c>
      <c r="D1" s="324" t="s">
        <v>930</v>
      </c>
      <c r="E1" s="323" t="s">
        <v>3005</v>
      </c>
      <c r="F1" s="323"/>
      <c r="G1" s="323"/>
      <c r="H1" s="323"/>
      <c r="I1" s="323"/>
      <c r="J1" s="323"/>
    </row>
    <row r="2" spans="1:10" ht="98.4">
      <c r="A2" s="324"/>
      <c r="B2" s="324"/>
      <c r="C2" s="324"/>
      <c r="D2" s="324"/>
      <c r="E2" s="218" t="s">
        <v>2881</v>
      </c>
      <c r="F2" s="219" t="s">
        <v>2893</v>
      </c>
      <c r="G2" s="220" t="s">
        <v>2894</v>
      </c>
      <c r="H2" s="221" t="s">
        <v>2996</v>
      </c>
      <c r="I2" s="218" t="s">
        <v>10</v>
      </c>
      <c r="J2" s="218" t="s">
        <v>2896</v>
      </c>
    </row>
    <row r="3" spans="1:10" ht="49.2">
      <c r="A3" s="81" t="s">
        <v>2897</v>
      </c>
      <c r="B3" s="82" t="s">
        <v>970</v>
      </c>
      <c r="C3" s="81" t="s">
        <v>46</v>
      </c>
      <c r="D3" s="82" t="s">
        <v>1979</v>
      </c>
      <c r="E3" s="81" t="str">
        <f>VLOOKUP($C3,'[11]2563#กบรส'!$D$2:$P$899,4,0)</f>
        <v>รพศ.</v>
      </c>
      <c r="F3" s="81" t="str">
        <f>VLOOKUP($C3,[12]รพศ_รพท_รพช_898แห่ง!$D$2:$I$899,5,0)</f>
        <v>A</v>
      </c>
      <c r="G3" s="81">
        <f>VLOOKUP($C3,[12]รพศ_รพท_รพช_898แห่ง!$D$2:$I$899,6,0)</f>
        <v>609</v>
      </c>
      <c r="H3" s="222">
        <f>VLOOKUP($C3,'[13]POP UC'!$D$3:$F$924,3,0)</f>
        <v>112915</v>
      </c>
      <c r="I3" s="81">
        <v>18</v>
      </c>
      <c r="J3" s="82" t="s">
        <v>1959</v>
      </c>
    </row>
    <row r="4" spans="1:10" ht="49.2">
      <c r="A4" s="81" t="s">
        <v>2897</v>
      </c>
      <c r="B4" s="82" t="s">
        <v>970</v>
      </c>
      <c r="C4" s="81" t="s">
        <v>47</v>
      </c>
      <c r="D4" s="82" t="s">
        <v>1980</v>
      </c>
      <c r="E4" s="81" t="str">
        <f>VLOOKUP($C4,'[11]2563#กบรส'!$D$2:$P$899,4,0)</f>
        <v>รพท.</v>
      </c>
      <c r="F4" s="81" t="str">
        <f>VLOOKUP($C4,[12]รพศ_รพท_รพช_898แห่ง!$D$2:$I$899,5,0)</f>
        <v>M1</v>
      </c>
      <c r="G4" s="81">
        <f>VLOOKUP($C4,[12]รพศ_รพท_รพช_898แห่ง!$D$2:$I$899,6,0)</f>
        <v>240</v>
      </c>
      <c r="H4" s="222">
        <f>VLOOKUP($C4,'[13]POP UC'!$D$3:$F$924,3,0)</f>
        <v>52559</v>
      </c>
      <c r="I4" s="81">
        <v>15</v>
      </c>
      <c r="J4" s="82" t="s">
        <v>2887</v>
      </c>
    </row>
    <row r="5" spans="1:10" ht="49.2">
      <c r="A5" s="81" t="s">
        <v>2897</v>
      </c>
      <c r="B5" s="82" t="s">
        <v>970</v>
      </c>
      <c r="C5" s="81" t="s">
        <v>48</v>
      </c>
      <c r="D5" s="82" t="s">
        <v>2899</v>
      </c>
      <c r="E5" s="81" t="str">
        <f>VLOOKUP($C5,'[11]2563#กบรส'!$D$2:$P$899,4,0)</f>
        <v>รพช.</v>
      </c>
      <c r="F5" s="81" t="str">
        <f>VLOOKUP($C5,[12]รพศ_รพท_รพช_898แห่ง!$D$2:$I$899,5,0)</f>
        <v>F2</v>
      </c>
      <c r="G5" s="81">
        <f>VLOOKUP($C5,[12]รพศ_รพท_รพช_898แห่ง!$D$2:$I$899,6,0)</f>
        <v>60</v>
      </c>
      <c r="H5" s="222">
        <f>VLOOKUP($C5,'[13]POP UC'!$D$3:$F$924,3,0)</f>
        <v>42209</v>
      </c>
      <c r="I5" s="81">
        <v>6</v>
      </c>
      <c r="J5" s="82" t="s">
        <v>2885</v>
      </c>
    </row>
    <row r="6" spans="1:10" ht="49.2">
      <c r="A6" s="81" t="s">
        <v>2897</v>
      </c>
      <c r="B6" s="82" t="s">
        <v>970</v>
      </c>
      <c r="C6" s="81" t="s">
        <v>49</v>
      </c>
      <c r="D6" s="82" t="s">
        <v>1981</v>
      </c>
      <c r="E6" s="81" t="str">
        <f>VLOOKUP($C6,'[11]2563#กบรส'!$D$2:$P$899,4,0)</f>
        <v>รพช.</v>
      </c>
      <c r="F6" s="81" t="str">
        <f>VLOOKUP($C6,[12]รพศ_รพท_รพช_898แห่ง!$D$2:$I$899,5,0)</f>
        <v>F1</v>
      </c>
      <c r="G6" s="81">
        <f>VLOOKUP($C6,[12]รพศ_รพท_รพช_898แห่ง!$D$2:$I$899,6,0)</f>
        <v>89</v>
      </c>
      <c r="H6" s="222">
        <f>VLOOKUP($C6,'[13]POP UC'!$D$3:$F$924,3,0)</f>
        <v>58843</v>
      </c>
      <c r="I6" s="81">
        <v>10</v>
      </c>
      <c r="J6" s="82" t="s">
        <v>943</v>
      </c>
    </row>
    <row r="7" spans="1:10" ht="49.2">
      <c r="A7" s="81" t="s">
        <v>2897</v>
      </c>
      <c r="B7" s="82" t="s">
        <v>970</v>
      </c>
      <c r="C7" s="81" t="s">
        <v>50</v>
      </c>
      <c r="D7" s="82" t="s">
        <v>1982</v>
      </c>
      <c r="E7" s="81" t="str">
        <f>VLOOKUP($C7,'[11]2563#กบรส'!$D$2:$P$899,4,0)</f>
        <v>รพช.</v>
      </c>
      <c r="F7" s="81" t="str">
        <f>VLOOKUP($C7,[12]รพศ_รพท_รพช_898แห่ง!$D$2:$I$899,5,0)</f>
        <v>F2</v>
      </c>
      <c r="G7" s="81">
        <f>VLOOKUP($C7,[12]รพศ_รพท_รพช_898แห่ง!$D$2:$I$899,6,0)</f>
        <v>60</v>
      </c>
      <c r="H7" s="222">
        <f>VLOOKUP($C7,'[13]POP UC'!$D$3:$F$924,3,0)</f>
        <v>40192</v>
      </c>
      <c r="I7" s="81">
        <v>6</v>
      </c>
      <c r="J7" s="82" t="s">
        <v>2885</v>
      </c>
    </row>
    <row r="8" spans="1:10" ht="49.2">
      <c r="A8" s="81" t="s">
        <v>2897</v>
      </c>
      <c r="B8" s="82" t="s">
        <v>970</v>
      </c>
      <c r="C8" s="81" t="s">
        <v>51</v>
      </c>
      <c r="D8" s="82" t="s">
        <v>1983</v>
      </c>
      <c r="E8" s="81" t="str">
        <f>VLOOKUP($C8,'[11]2563#กบรส'!$D$2:$P$899,4,0)</f>
        <v>รพช.</v>
      </c>
      <c r="F8" s="81" t="str">
        <f>VLOOKUP($C8,[12]รพศ_รพท_รพช_898แห่ง!$D$2:$I$899,5,0)</f>
        <v>F2</v>
      </c>
      <c r="G8" s="81">
        <f>VLOOKUP($C8,[12]รพศ_รพท_รพช_898แห่ง!$D$2:$I$899,6,0)</f>
        <v>60</v>
      </c>
      <c r="H8" s="222">
        <f>VLOOKUP($C8,'[13]POP UC'!$D$3:$F$924,3,0)</f>
        <v>53721</v>
      </c>
      <c r="I8" s="81">
        <v>6</v>
      </c>
      <c r="J8" s="82" t="s">
        <v>2885</v>
      </c>
    </row>
    <row r="9" spans="1:10" ht="49.2">
      <c r="A9" s="81" t="s">
        <v>2897</v>
      </c>
      <c r="B9" s="82" t="s">
        <v>970</v>
      </c>
      <c r="C9" s="81" t="s">
        <v>52</v>
      </c>
      <c r="D9" s="82" t="s">
        <v>1984</v>
      </c>
      <c r="E9" s="81" t="str">
        <f>VLOOKUP($C9,'[11]2563#กบรส'!$D$2:$P$899,4,0)</f>
        <v>รพช.</v>
      </c>
      <c r="F9" s="81" t="str">
        <f>VLOOKUP($C9,[12]รพศ_รพท_รพช_898แห่ง!$D$2:$I$899,5,0)</f>
        <v>F2</v>
      </c>
      <c r="G9" s="81">
        <f>VLOOKUP($C9,[12]รพศ_รพท_รพช_898แห่ง!$D$2:$I$899,6,0)</f>
        <v>30</v>
      </c>
      <c r="H9" s="222">
        <f>VLOOKUP($C9,'[13]POP UC'!$D$3:$F$924,3,0)</f>
        <v>19107</v>
      </c>
      <c r="I9" s="81">
        <v>5</v>
      </c>
      <c r="J9" s="82" t="s">
        <v>947</v>
      </c>
    </row>
    <row r="10" spans="1:10" ht="49.2">
      <c r="A10" s="81" t="s">
        <v>2897</v>
      </c>
      <c r="B10" s="82" t="s">
        <v>970</v>
      </c>
      <c r="C10" s="81" t="s">
        <v>53</v>
      </c>
      <c r="D10" s="82" t="s">
        <v>1985</v>
      </c>
      <c r="E10" s="81" t="str">
        <f>VLOOKUP($C10,'[11]2563#กบรส'!$D$2:$P$899,4,0)</f>
        <v>รพท.</v>
      </c>
      <c r="F10" s="81" t="str">
        <f>VLOOKUP($C10,[12]รพศ_รพท_รพช_898แห่ง!$D$2:$I$899,5,0)</f>
        <v>M1</v>
      </c>
      <c r="G10" s="81">
        <f>VLOOKUP($C10,[12]รพศ_รพท_รพช_898แห่ง!$D$2:$I$899,6,0)</f>
        <v>230</v>
      </c>
      <c r="H10" s="222">
        <f>VLOOKUP($C10,'[13]POP UC'!$D$3:$F$924,3,0)</f>
        <v>68606</v>
      </c>
      <c r="I10" s="81">
        <v>15</v>
      </c>
      <c r="J10" s="82" t="s">
        <v>2887</v>
      </c>
    </row>
    <row r="11" spans="1:10" ht="49.2">
      <c r="A11" s="81" t="s">
        <v>2897</v>
      </c>
      <c r="B11" s="82" t="s">
        <v>970</v>
      </c>
      <c r="C11" s="81" t="s">
        <v>54</v>
      </c>
      <c r="D11" s="82" t="s">
        <v>1986</v>
      </c>
      <c r="E11" s="81" t="str">
        <f>VLOOKUP($C11,'[11]2563#กบรส'!$D$2:$P$899,4,0)</f>
        <v>รพช.</v>
      </c>
      <c r="F11" s="81" t="str">
        <f>VLOOKUP($C11,[12]รพศ_รพท_รพช_898แห่ง!$D$2:$I$899,5,0)</f>
        <v>F2</v>
      </c>
      <c r="G11" s="81">
        <f>VLOOKUP($C11,[12]รพศ_รพท_รพช_898แห่ง!$D$2:$I$899,6,0)</f>
        <v>75</v>
      </c>
      <c r="H11" s="222">
        <f>VLOOKUP($C11,'[13]POP UC'!$D$3:$F$924,3,0)</f>
        <v>52582</v>
      </c>
      <c r="I11" s="81">
        <v>6</v>
      </c>
      <c r="J11" s="82" t="s">
        <v>2885</v>
      </c>
    </row>
    <row r="12" spans="1:10" ht="49.2">
      <c r="A12" s="81" t="s">
        <v>2897</v>
      </c>
      <c r="B12" s="82" t="s">
        <v>970</v>
      </c>
      <c r="C12" s="81" t="s">
        <v>55</v>
      </c>
      <c r="D12" s="82" t="s">
        <v>1987</v>
      </c>
      <c r="E12" s="81" t="str">
        <f>VLOOKUP($C12,'[11]2563#กบรส'!$D$2:$P$899,4,0)</f>
        <v>รพช.</v>
      </c>
      <c r="F12" s="81" t="str">
        <f>VLOOKUP($C12,[12]รพศ_รพท_รพช_898แห่ง!$D$2:$I$899,5,0)</f>
        <v>F2</v>
      </c>
      <c r="G12" s="81">
        <f>VLOOKUP($C12,[12]รพศ_รพท_รพช_898แห่ง!$D$2:$I$899,6,0)</f>
        <v>67</v>
      </c>
      <c r="H12" s="222">
        <f>VLOOKUP($C12,'[13]POP UC'!$D$3:$F$924,3,0)</f>
        <v>34770</v>
      </c>
      <c r="I12" s="81">
        <v>6</v>
      </c>
      <c r="J12" s="82" t="s">
        <v>2885</v>
      </c>
    </row>
    <row r="13" spans="1:10" ht="49.2">
      <c r="A13" s="81" t="s">
        <v>2897</v>
      </c>
      <c r="B13" s="82" t="s">
        <v>970</v>
      </c>
      <c r="C13" s="81" t="s">
        <v>56</v>
      </c>
      <c r="D13" s="82" t="s">
        <v>1988</v>
      </c>
      <c r="E13" s="81" t="str">
        <f>VLOOKUP($C13,'[11]2563#กบรส'!$D$2:$P$899,4,0)</f>
        <v>รพช.</v>
      </c>
      <c r="F13" s="81" t="str">
        <f>VLOOKUP($C13,[12]รพศ_รพท_รพช_898แห่ง!$D$2:$I$899,5,0)</f>
        <v>M2</v>
      </c>
      <c r="G13" s="81">
        <f>VLOOKUP($C13,[12]รพศ_รพท_รพช_898แห่ง!$D$2:$I$899,6,0)</f>
        <v>168</v>
      </c>
      <c r="H13" s="222">
        <f>VLOOKUP($C13,'[13]POP UC'!$D$3:$F$924,3,0)</f>
        <v>51095</v>
      </c>
      <c r="I13" s="81">
        <v>13</v>
      </c>
      <c r="J13" s="82" t="s">
        <v>2884</v>
      </c>
    </row>
    <row r="14" spans="1:10" ht="49.2">
      <c r="A14" s="81" t="s">
        <v>2897</v>
      </c>
      <c r="B14" s="82" t="s">
        <v>970</v>
      </c>
      <c r="C14" s="81" t="s">
        <v>57</v>
      </c>
      <c r="D14" s="82" t="s">
        <v>1989</v>
      </c>
      <c r="E14" s="81" t="str">
        <f>VLOOKUP($C14,'[11]2563#กบรส'!$D$2:$P$899,4,0)</f>
        <v>รพช.</v>
      </c>
      <c r="F14" s="81" t="str">
        <f>VLOOKUP($C14,[12]รพศ_รพท_รพช_898แห่ง!$D$2:$I$899,5,0)</f>
        <v>F2</v>
      </c>
      <c r="G14" s="81">
        <f>VLOOKUP($C14,[12]รพศ_รพท_รพช_898แห่ง!$D$2:$I$899,6,0)</f>
        <v>57</v>
      </c>
      <c r="H14" s="222">
        <f>VLOOKUP($C14,'[13]POP UC'!$D$3:$F$924,3,0)</f>
        <v>41033</v>
      </c>
      <c r="I14" s="81">
        <v>6</v>
      </c>
      <c r="J14" s="82" t="s">
        <v>2885</v>
      </c>
    </row>
    <row r="15" spans="1:10" ht="49.2">
      <c r="A15" s="81" t="s">
        <v>2897</v>
      </c>
      <c r="B15" s="82" t="s">
        <v>970</v>
      </c>
      <c r="C15" s="81" t="s">
        <v>58</v>
      </c>
      <c r="D15" s="82" t="s">
        <v>1990</v>
      </c>
      <c r="E15" s="81" t="str">
        <f>VLOOKUP($C15,'[11]2563#กบรส'!$D$2:$P$899,4,0)</f>
        <v>รพช.</v>
      </c>
      <c r="F15" s="81" t="str">
        <f>VLOOKUP($C15,[12]รพศ_รพท_รพช_898แห่ง!$D$2:$I$899,5,0)</f>
        <v>M2</v>
      </c>
      <c r="G15" s="81">
        <f>VLOOKUP($C15,[12]รพศ_รพท_รพช_898แห่ง!$D$2:$I$899,6,0)</f>
        <v>168</v>
      </c>
      <c r="H15" s="222">
        <f>VLOOKUP($C15,'[13]POP UC'!$D$3:$F$924,3,0)</f>
        <v>77442</v>
      </c>
      <c r="I15" s="81">
        <v>13</v>
      </c>
      <c r="J15" s="82" t="s">
        <v>2884</v>
      </c>
    </row>
    <row r="16" spans="1:10" ht="49.2">
      <c r="A16" s="81" t="s">
        <v>2897</v>
      </c>
      <c r="B16" s="82" t="s">
        <v>970</v>
      </c>
      <c r="C16" s="81" t="s">
        <v>59</v>
      </c>
      <c r="D16" s="82" t="s">
        <v>1991</v>
      </c>
      <c r="E16" s="81" t="str">
        <f>VLOOKUP($C16,'[11]2563#กบรส'!$D$2:$P$899,4,0)</f>
        <v>รพช.</v>
      </c>
      <c r="F16" s="81" t="str">
        <f>VLOOKUP($C16,[12]รพศ_รพท_รพช_898แห่ง!$D$2:$I$899,5,0)</f>
        <v>F1</v>
      </c>
      <c r="G16" s="81">
        <f>VLOOKUP($C16,[12]รพศ_รพท_รพช_898แห่ง!$D$2:$I$899,6,0)</f>
        <v>88</v>
      </c>
      <c r="H16" s="222">
        <f>VLOOKUP($C16,'[13]POP UC'!$D$3:$F$924,3,0)</f>
        <v>46378</v>
      </c>
      <c r="I16" s="81">
        <v>9</v>
      </c>
      <c r="J16" s="82" t="s">
        <v>965</v>
      </c>
    </row>
    <row r="17" spans="1:10" ht="49.2">
      <c r="A17" s="81" t="s">
        <v>2897</v>
      </c>
      <c r="B17" s="82" t="s">
        <v>970</v>
      </c>
      <c r="C17" s="81" t="s">
        <v>60</v>
      </c>
      <c r="D17" s="82" t="s">
        <v>1992</v>
      </c>
      <c r="E17" s="81" t="str">
        <f>VLOOKUP($C17,'[11]2563#กบรส'!$D$2:$P$899,4,0)</f>
        <v>รพช.</v>
      </c>
      <c r="F17" s="81" t="str">
        <f>VLOOKUP($C17,[12]รพศ_รพท_รพช_898แห่ง!$D$2:$I$899,5,0)</f>
        <v>F2</v>
      </c>
      <c r="G17" s="81">
        <f>VLOOKUP($C17,[12]รพศ_รพท_รพช_898แห่ง!$D$2:$I$899,6,0)</f>
        <v>77</v>
      </c>
      <c r="H17" s="222">
        <f>VLOOKUP($C17,'[13]POP UC'!$D$3:$F$924,3,0)</f>
        <v>41793</v>
      </c>
      <c r="I17" s="81">
        <v>6</v>
      </c>
      <c r="J17" s="82" t="s">
        <v>2885</v>
      </c>
    </row>
    <row r="18" spans="1:10" ht="49.2">
      <c r="A18" s="81" t="s">
        <v>2897</v>
      </c>
      <c r="B18" s="82" t="s">
        <v>970</v>
      </c>
      <c r="C18" s="81" t="s">
        <v>61</v>
      </c>
      <c r="D18" s="82" t="s">
        <v>1993</v>
      </c>
      <c r="E18" s="81" t="str">
        <f>VLOOKUP($C18,'[11]2563#กบรส'!$D$2:$P$899,4,0)</f>
        <v>รพช.</v>
      </c>
      <c r="F18" s="81" t="str">
        <f>VLOOKUP($C18,[12]รพศ_รพท_รพช_898แห่ง!$D$2:$I$899,5,0)</f>
        <v>F2</v>
      </c>
      <c r="G18" s="81">
        <f>VLOOKUP($C18,[12]รพศ_รพท_รพช_898แห่ง!$D$2:$I$899,6,0)</f>
        <v>30</v>
      </c>
      <c r="H18" s="222">
        <f>VLOOKUP($C18,'[13]POP UC'!$D$3:$F$924,3,0)</f>
        <v>20046</v>
      </c>
      <c r="I18" s="81">
        <v>5</v>
      </c>
      <c r="J18" s="82" t="s">
        <v>947</v>
      </c>
    </row>
    <row r="19" spans="1:10" ht="49.2">
      <c r="A19" s="81" t="s">
        <v>2897</v>
      </c>
      <c r="B19" s="82" t="s">
        <v>970</v>
      </c>
      <c r="C19" s="81" t="s">
        <v>62</v>
      </c>
      <c r="D19" s="82" t="s">
        <v>1994</v>
      </c>
      <c r="E19" s="81" t="str">
        <f>VLOOKUP($C19,'[11]2563#กบรส'!$D$2:$P$899,4,0)</f>
        <v>รพช.</v>
      </c>
      <c r="F19" s="81" t="str">
        <f>VLOOKUP($C19,[12]รพศ_รพท_รพช_898แห่ง!$D$2:$I$899,5,0)</f>
        <v>F2</v>
      </c>
      <c r="G19" s="81">
        <f>VLOOKUP($C19,[12]รพศ_รพท_รพช_898แห่ง!$D$2:$I$899,6,0)</f>
        <v>64</v>
      </c>
      <c r="H19" s="222">
        <f>VLOOKUP($C19,'[13]POP UC'!$D$3:$F$924,3,0)</f>
        <v>55210</v>
      </c>
      <c r="I19" s="81">
        <v>6</v>
      </c>
      <c r="J19" s="82" t="s">
        <v>2885</v>
      </c>
    </row>
    <row r="20" spans="1:10" ht="49.2">
      <c r="A20" s="81" t="s">
        <v>2897</v>
      </c>
      <c r="B20" s="82" t="s">
        <v>970</v>
      </c>
      <c r="C20" s="81" t="s">
        <v>63</v>
      </c>
      <c r="D20" s="82" t="s">
        <v>1995</v>
      </c>
      <c r="E20" s="81" t="str">
        <f>VLOOKUP($C20,'[11]2563#กบรส'!$D$2:$P$899,4,0)</f>
        <v>รพช.</v>
      </c>
      <c r="F20" s="81" t="str">
        <f>VLOOKUP($C20,[12]รพศ_รพท_รพช_898แห่ง!$D$2:$I$899,5,0)</f>
        <v>F2</v>
      </c>
      <c r="G20" s="81">
        <f>VLOOKUP($C20,[12]รพศ_รพท_รพช_898แห่ง!$D$2:$I$899,6,0)</f>
        <v>60</v>
      </c>
      <c r="H20" s="222">
        <f>VLOOKUP($C20,'[13]POP UC'!$D$3:$F$924,3,0)</f>
        <v>41142</v>
      </c>
      <c r="I20" s="81">
        <v>6</v>
      </c>
      <c r="J20" s="82" t="s">
        <v>2885</v>
      </c>
    </row>
    <row r="21" spans="1:10" ht="49.2">
      <c r="A21" s="81" t="s">
        <v>2897</v>
      </c>
      <c r="B21" s="82" t="s">
        <v>970</v>
      </c>
      <c r="C21" s="81" t="s">
        <v>64</v>
      </c>
      <c r="D21" s="82" t="s">
        <v>1996</v>
      </c>
      <c r="E21" s="81" t="str">
        <f>VLOOKUP($C21,'[11]2563#กบรส'!$D$2:$P$899,4,0)</f>
        <v>รพช.</v>
      </c>
      <c r="F21" s="81" t="str">
        <f>VLOOKUP($C21,[12]รพศ_รพท_รพช_898แห่ง!$D$2:$I$899,5,0)</f>
        <v>F2</v>
      </c>
      <c r="G21" s="81">
        <f>VLOOKUP($C21,[12]รพศ_รพท_รพช_898แห่ง!$D$2:$I$899,6,0)</f>
        <v>36</v>
      </c>
      <c r="H21" s="222">
        <f>VLOOKUP($C21,'[13]POP UC'!$D$3:$F$924,3,0)</f>
        <v>14052</v>
      </c>
      <c r="I21" s="81">
        <v>5</v>
      </c>
      <c r="J21" s="82" t="s">
        <v>947</v>
      </c>
    </row>
    <row r="22" spans="1:10" ht="49.2">
      <c r="A22" s="81" t="s">
        <v>2897</v>
      </c>
      <c r="B22" s="82" t="s">
        <v>970</v>
      </c>
      <c r="C22" s="81" t="s">
        <v>65</v>
      </c>
      <c r="D22" s="82" t="s">
        <v>1997</v>
      </c>
      <c r="E22" s="81" t="str">
        <f>VLOOKUP($C22,'[11]2563#กบรส'!$D$2:$P$899,4,0)</f>
        <v>รพช.</v>
      </c>
      <c r="F22" s="81" t="str">
        <f>VLOOKUP($C22,[12]รพศ_รพท_รพช_898แห่ง!$D$2:$I$899,5,0)</f>
        <v>F2</v>
      </c>
      <c r="G22" s="81">
        <f>VLOOKUP($C22,[12]รพศ_รพท_รพช_898แห่ง!$D$2:$I$899,6,0)</f>
        <v>45</v>
      </c>
      <c r="H22" s="222">
        <f>VLOOKUP($C22,'[13]POP UC'!$D$3:$F$924,3,0)</f>
        <v>30420</v>
      </c>
      <c r="I22" s="81">
        <v>6</v>
      </c>
      <c r="J22" s="82" t="s">
        <v>2885</v>
      </c>
    </row>
    <row r="23" spans="1:10" ht="49.2">
      <c r="A23" s="81" t="s">
        <v>2897</v>
      </c>
      <c r="B23" s="82" t="s">
        <v>970</v>
      </c>
      <c r="C23" s="81" t="s">
        <v>66</v>
      </c>
      <c r="D23" s="82" t="s">
        <v>1998</v>
      </c>
      <c r="E23" s="81" t="str">
        <f>VLOOKUP($C23,'[11]2563#กบรส'!$D$2:$P$899,4,0)</f>
        <v>รพช.</v>
      </c>
      <c r="F23" s="81" t="str">
        <f>VLOOKUP($C23,[12]รพศ_รพท_รพช_898แห่ง!$D$2:$I$899,5,0)</f>
        <v>F2</v>
      </c>
      <c r="G23" s="81">
        <f>VLOOKUP($C23,[12]รพศ_รพท_รพช_898แห่ง!$D$2:$I$899,6,0)</f>
        <v>36</v>
      </c>
      <c r="H23" s="222">
        <f>VLOOKUP($C23,'[13]POP UC'!$D$3:$F$924,3,0)</f>
        <v>25658</v>
      </c>
      <c r="I23" s="81">
        <v>5</v>
      </c>
      <c r="J23" s="82" t="s">
        <v>947</v>
      </c>
    </row>
    <row r="24" spans="1:10" ht="49.2">
      <c r="A24" s="81" t="s">
        <v>2897</v>
      </c>
      <c r="B24" s="82" t="s">
        <v>970</v>
      </c>
      <c r="C24" s="81" t="s">
        <v>67</v>
      </c>
      <c r="D24" s="82" t="s">
        <v>1999</v>
      </c>
      <c r="E24" s="81" t="str">
        <f>VLOOKUP($C24,'[11]2563#กบรส'!$D$2:$P$899,4,0)</f>
        <v>รพช.</v>
      </c>
      <c r="F24" s="81" t="str">
        <f>VLOOKUP($C24,[12]รพศ_รพท_รพช_898แห่ง!$D$2:$I$899,5,0)</f>
        <v>F2</v>
      </c>
      <c r="G24" s="81">
        <f>VLOOKUP($C24,[12]รพศ_รพท_รพช_898แห่ง!$D$2:$I$899,6,0)</f>
        <v>31</v>
      </c>
      <c r="H24" s="222">
        <f>VLOOKUP($C24,'[13]POP UC'!$D$3:$F$924,3,0)</f>
        <v>16531</v>
      </c>
      <c r="I24" s="81">
        <v>5</v>
      </c>
      <c r="J24" s="82" t="s">
        <v>947</v>
      </c>
    </row>
    <row r="25" spans="1:10" ht="49.2">
      <c r="A25" s="81" t="s">
        <v>2897</v>
      </c>
      <c r="B25" s="82" t="s">
        <v>970</v>
      </c>
      <c r="C25" s="81" t="s">
        <v>68</v>
      </c>
      <c r="D25" s="82" t="s">
        <v>2000</v>
      </c>
      <c r="E25" s="81" t="str">
        <f>VLOOKUP($C25,'[11]2563#กบรส'!$D$2:$P$899,4,0)</f>
        <v>รพช.</v>
      </c>
      <c r="F25" s="81" t="str">
        <f>VLOOKUP($C25,[12]รพศ_รพท_รพช_898แห่ง!$D$2:$I$899,5,0)</f>
        <v>F2</v>
      </c>
      <c r="G25" s="81">
        <f>VLOOKUP($C25,[12]รพศ_รพท_รพช_898แห่ง!$D$2:$I$899,6,0)</f>
        <v>30</v>
      </c>
      <c r="H25" s="222">
        <f>VLOOKUP($C25,'[13]POP UC'!$D$3:$F$924,3,0)</f>
        <v>17749</v>
      </c>
      <c r="I25" s="81">
        <v>5</v>
      </c>
      <c r="J25" s="82" t="s">
        <v>947</v>
      </c>
    </row>
    <row r="26" spans="1:10" ht="49.2">
      <c r="A26" s="81" t="s">
        <v>2897</v>
      </c>
      <c r="B26" s="82" t="s">
        <v>970</v>
      </c>
      <c r="C26" s="81" t="s">
        <v>69</v>
      </c>
      <c r="D26" s="82" t="s">
        <v>2900</v>
      </c>
      <c r="E26" s="81" t="str">
        <f>VLOOKUP($C26,'[11]2563#กบรส'!$D$2:$P$899,4,0)</f>
        <v>รพช.</v>
      </c>
      <c r="F26" s="81" t="str">
        <f>VLOOKUP($C26,[12]รพศ_รพท_รพช_898แห่ง!$D$2:$I$899,5,0)</f>
        <v>F3</v>
      </c>
      <c r="G26" s="81">
        <f>VLOOKUP($C26,[12]รพศ_รพท_รพช_898แห่ง!$D$2:$I$899,6,0)</f>
        <v>23</v>
      </c>
      <c r="H26" s="222">
        <f>VLOOKUP($C26,'[13]POP UC'!$D$3:$F$924,3,0)</f>
        <v>10320</v>
      </c>
      <c r="I26" s="81">
        <v>2</v>
      </c>
      <c r="J26" s="82" t="s">
        <v>969</v>
      </c>
    </row>
    <row r="27" spans="1:10" ht="49.2">
      <c r="A27" s="81" t="s">
        <v>2897</v>
      </c>
      <c r="B27" s="82" t="s">
        <v>935</v>
      </c>
      <c r="C27" s="81" t="s">
        <v>28</v>
      </c>
      <c r="D27" s="82" t="s">
        <v>1962</v>
      </c>
      <c r="E27" s="81" t="str">
        <f>VLOOKUP($C27,'[11]2563#กบรส'!$D$2:$P$899,4,0)</f>
        <v>รพศ.</v>
      </c>
      <c r="F27" s="81" t="str">
        <f>VLOOKUP($C27,[12]รพศ_รพท_รพช_898แห่ง!$D$2:$I$899,5,0)</f>
        <v>A</v>
      </c>
      <c r="G27" s="81">
        <f>VLOOKUP($C27,[12]รพศ_รพท_รพช_898แห่ง!$D$2:$I$899,6,0)</f>
        <v>758</v>
      </c>
      <c r="H27" s="222">
        <f>VLOOKUP($C27,'[13]POP UC'!$D$3:$F$924,3,0)</f>
        <v>161148</v>
      </c>
      <c r="I27" s="81">
        <v>19</v>
      </c>
      <c r="J27" s="82" t="s">
        <v>1958</v>
      </c>
    </row>
    <row r="28" spans="1:10" ht="49.2">
      <c r="A28" s="81" t="s">
        <v>2897</v>
      </c>
      <c r="B28" s="82" t="s">
        <v>935</v>
      </c>
      <c r="C28" s="81" t="s">
        <v>29</v>
      </c>
      <c r="D28" s="82" t="s">
        <v>1963</v>
      </c>
      <c r="E28" s="81" t="str">
        <f>VLOOKUP($C28,'[11]2563#กบรส'!$D$2:$P$899,4,0)</f>
        <v>รพช.</v>
      </c>
      <c r="F28" s="81" t="str">
        <f>VLOOKUP($C28,[12]รพศ_รพท_รพช_898แห่ง!$D$2:$I$899,5,0)</f>
        <v>F1</v>
      </c>
      <c r="G28" s="81">
        <f>VLOOKUP($C28,[12]รพศ_รพท_รพช_898แห่ง!$D$2:$I$899,6,0)</f>
        <v>69</v>
      </c>
      <c r="H28" s="222">
        <f>VLOOKUP($C28,'[13]POP UC'!$D$3:$F$924,3,0)</f>
        <v>61745</v>
      </c>
      <c r="I28" s="81">
        <v>10</v>
      </c>
      <c r="J28" s="82" t="s">
        <v>943</v>
      </c>
    </row>
    <row r="29" spans="1:10" ht="49.2">
      <c r="A29" s="81" t="s">
        <v>2897</v>
      </c>
      <c r="B29" s="82" t="s">
        <v>935</v>
      </c>
      <c r="C29" s="81" t="s">
        <v>30</v>
      </c>
      <c r="D29" s="82" t="s">
        <v>1964</v>
      </c>
      <c r="E29" s="81" t="str">
        <f>VLOOKUP($C29,'[11]2563#กบรส'!$D$2:$P$899,4,0)</f>
        <v>รพช.</v>
      </c>
      <c r="F29" s="81" t="str">
        <f>VLOOKUP($C29,[12]รพศ_รพท_รพช_898แห่ง!$D$2:$I$899,5,0)</f>
        <v>F1</v>
      </c>
      <c r="G29" s="81">
        <f>VLOOKUP($C29,[12]รพศ_รพท_รพช_898แห่ง!$D$2:$I$899,6,0)</f>
        <v>125</v>
      </c>
      <c r="H29" s="222">
        <f>VLOOKUP($C29,'[13]POP UC'!$D$3:$F$924,3,0)</f>
        <v>86615</v>
      </c>
      <c r="I29" s="81">
        <v>10</v>
      </c>
      <c r="J29" s="82" t="s">
        <v>943</v>
      </c>
    </row>
    <row r="30" spans="1:10" ht="49.2">
      <c r="A30" s="81" t="s">
        <v>2897</v>
      </c>
      <c r="B30" s="82" t="s">
        <v>935</v>
      </c>
      <c r="C30" s="81" t="s">
        <v>31</v>
      </c>
      <c r="D30" s="82" t="s">
        <v>1965</v>
      </c>
      <c r="E30" s="81" t="str">
        <f>VLOOKUP($C30,'[11]2563#กบรส'!$D$2:$P$899,4,0)</f>
        <v>รพช.</v>
      </c>
      <c r="F30" s="81" t="str">
        <f>VLOOKUP($C30,[12]รพศ_รพท_รพช_898แห่ง!$D$2:$I$899,5,0)</f>
        <v>F2</v>
      </c>
      <c r="G30" s="81">
        <f>VLOOKUP($C30,[12]รพศ_รพท_รพช_898แห่ง!$D$2:$I$899,6,0)</f>
        <v>30</v>
      </c>
      <c r="H30" s="222">
        <f>VLOOKUP($C30,'[13]POP UC'!$D$3:$F$924,3,0)</f>
        <v>18931</v>
      </c>
      <c r="I30" s="81">
        <v>5</v>
      </c>
      <c r="J30" s="82" t="s">
        <v>947</v>
      </c>
    </row>
    <row r="31" spans="1:10" ht="49.2">
      <c r="A31" s="81" t="s">
        <v>2897</v>
      </c>
      <c r="B31" s="82" t="s">
        <v>935</v>
      </c>
      <c r="C31" s="81" t="s">
        <v>32</v>
      </c>
      <c r="D31" s="82" t="s">
        <v>1966</v>
      </c>
      <c r="E31" s="81" t="str">
        <f>VLOOKUP($C31,'[11]2563#กบรส'!$D$2:$P$899,4,0)</f>
        <v>รพช.</v>
      </c>
      <c r="F31" s="81" t="str">
        <f>VLOOKUP($C31,[12]รพศ_รพท_รพช_898แห่ง!$D$2:$I$899,5,0)</f>
        <v>M2</v>
      </c>
      <c r="G31" s="81">
        <f>VLOOKUP($C31,[12]รพศ_รพท_รพช_898แห่ง!$D$2:$I$899,6,0)</f>
        <v>158</v>
      </c>
      <c r="H31" s="222">
        <f>VLOOKUP($C31,'[13]POP UC'!$D$3:$F$924,3,0)</f>
        <v>72538</v>
      </c>
      <c r="I31" s="81">
        <v>13</v>
      </c>
      <c r="J31" s="82" t="s">
        <v>2884</v>
      </c>
    </row>
    <row r="32" spans="1:10" ht="49.2">
      <c r="A32" s="81" t="s">
        <v>2897</v>
      </c>
      <c r="B32" s="82" t="s">
        <v>935</v>
      </c>
      <c r="C32" s="81" t="s">
        <v>33</v>
      </c>
      <c r="D32" s="82" t="s">
        <v>1967</v>
      </c>
      <c r="E32" s="81" t="str">
        <f>VLOOKUP($C32,'[11]2563#กบรส'!$D$2:$P$899,4,0)</f>
        <v>รพช.</v>
      </c>
      <c r="F32" s="81" t="str">
        <f>VLOOKUP($C32,[12]รพศ_รพท_รพช_898แห่ง!$D$2:$I$899,5,0)</f>
        <v>F2</v>
      </c>
      <c r="G32" s="81">
        <f>VLOOKUP($C32,[12]รพศ_รพท_รพช_898แห่ง!$D$2:$I$899,6,0)</f>
        <v>52</v>
      </c>
      <c r="H32" s="222">
        <f>VLOOKUP($C32,'[13]POP UC'!$D$3:$F$924,3,0)</f>
        <v>37477</v>
      </c>
      <c r="I32" s="81">
        <v>6</v>
      </c>
      <c r="J32" s="82" t="s">
        <v>2885</v>
      </c>
    </row>
    <row r="33" spans="1:10" ht="49.2">
      <c r="A33" s="223" t="s">
        <v>2897</v>
      </c>
      <c r="B33" s="224" t="s">
        <v>935</v>
      </c>
      <c r="C33" s="223" t="s">
        <v>34</v>
      </c>
      <c r="D33" s="224" t="s">
        <v>1968</v>
      </c>
      <c r="E33" s="223" t="str">
        <f>VLOOKUP($C33,'[11]2563#กบรส'!$D$2:$P$899,4,0)</f>
        <v>รพช.</v>
      </c>
      <c r="F33" s="225" t="str">
        <f>VLOOKUP($C33,[12]รพศ_รพท_รพช_898แห่ง!$D$2:$I$899,5,0)</f>
        <v>M2</v>
      </c>
      <c r="G33" s="225">
        <f>VLOOKUP($C33,[12]รพศ_รพท_รพช_898แห่ง!$D$2:$I$899,6,0)</f>
        <v>118</v>
      </c>
      <c r="H33" s="226">
        <f>VLOOKUP($C33,'[13]POP UC'!$D$3:$F$924,3,0)</f>
        <v>57603</v>
      </c>
      <c r="I33" s="225">
        <v>13</v>
      </c>
      <c r="J33" s="227" t="s">
        <v>2884</v>
      </c>
    </row>
    <row r="34" spans="1:10" ht="49.2">
      <c r="A34" s="81" t="s">
        <v>2897</v>
      </c>
      <c r="B34" s="82" t="s">
        <v>935</v>
      </c>
      <c r="C34" s="81" t="s">
        <v>35</v>
      </c>
      <c r="D34" s="82" t="s">
        <v>1969</v>
      </c>
      <c r="E34" s="81" t="str">
        <f>VLOOKUP($C34,'[11]2563#กบรส'!$D$2:$P$899,4,0)</f>
        <v>รพช.</v>
      </c>
      <c r="F34" s="81" t="str">
        <f>VLOOKUP($C34,[12]รพศ_รพท_รพช_898แห่ง!$D$2:$I$899,5,0)</f>
        <v>F2</v>
      </c>
      <c r="G34" s="81">
        <f>VLOOKUP($C34,[12]รพศ_รพท_รพช_898แห่ง!$D$2:$I$899,6,0)</f>
        <v>65</v>
      </c>
      <c r="H34" s="222">
        <f>VLOOKUP($C34,'[13]POP UC'!$D$3:$F$924,3,0)</f>
        <v>62320</v>
      </c>
      <c r="I34" s="81">
        <v>7</v>
      </c>
      <c r="J34" s="82" t="s">
        <v>956</v>
      </c>
    </row>
    <row r="35" spans="1:10" ht="49.2">
      <c r="A35" s="81" t="s">
        <v>2897</v>
      </c>
      <c r="B35" s="82" t="s">
        <v>935</v>
      </c>
      <c r="C35" s="81" t="s">
        <v>36</v>
      </c>
      <c r="D35" s="82" t="s">
        <v>1970</v>
      </c>
      <c r="E35" s="81" t="str">
        <f>VLOOKUP($C35,'[11]2563#กบรส'!$D$2:$P$899,4,0)</f>
        <v>รพช.</v>
      </c>
      <c r="F35" s="81" t="str">
        <f>VLOOKUP($C35,[12]รพศ_รพท_รพช_898แห่ง!$D$2:$I$899,5,0)</f>
        <v>F1</v>
      </c>
      <c r="G35" s="81">
        <f>VLOOKUP($C35,[12]รพศ_รพท_รพช_898แห่ง!$D$2:$I$899,6,0)</f>
        <v>64</v>
      </c>
      <c r="H35" s="222">
        <f>VLOOKUP($C35,'[13]POP UC'!$D$3:$F$924,3,0)</f>
        <v>51042</v>
      </c>
      <c r="I35" s="81">
        <v>10</v>
      </c>
      <c r="J35" s="82" t="s">
        <v>943</v>
      </c>
    </row>
    <row r="36" spans="1:10" ht="49.2">
      <c r="A36" s="81" t="s">
        <v>2897</v>
      </c>
      <c r="B36" s="82" t="s">
        <v>935</v>
      </c>
      <c r="C36" s="81" t="s">
        <v>37</v>
      </c>
      <c r="D36" s="82" t="s">
        <v>1971</v>
      </c>
      <c r="E36" s="81" t="str">
        <f>VLOOKUP($C36,'[11]2563#กบรส'!$D$2:$P$899,4,0)</f>
        <v>รพช.</v>
      </c>
      <c r="F36" s="81" t="str">
        <f>VLOOKUP($C36,[12]รพศ_รพท_รพช_898แห่ง!$D$2:$I$899,5,0)</f>
        <v>F2</v>
      </c>
      <c r="G36" s="81">
        <f>VLOOKUP($C36,[12]รพศ_รพท_รพช_898แห่ง!$D$2:$I$899,6,0)</f>
        <v>60</v>
      </c>
      <c r="H36" s="222">
        <f>VLOOKUP($C36,'[13]POP UC'!$D$3:$F$924,3,0)</f>
        <v>31857</v>
      </c>
      <c r="I36" s="81">
        <v>6</v>
      </c>
      <c r="J36" s="82" t="s">
        <v>2885</v>
      </c>
    </row>
    <row r="37" spans="1:10" ht="49.2">
      <c r="A37" s="81" t="s">
        <v>2897</v>
      </c>
      <c r="B37" s="82" t="s">
        <v>935</v>
      </c>
      <c r="C37" s="81" t="s">
        <v>38</v>
      </c>
      <c r="D37" s="82" t="s">
        <v>1972</v>
      </c>
      <c r="E37" s="81" t="str">
        <f>VLOOKUP($C37,'[11]2563#กบรส'!$D$2:$P$899,4,0)</f>
        <v>รพช.</v>
      </c>
      <c r="F37" s="81" t="str">
        <f>VLOOKUP($C37,[12]รพศ_รพท_รพช_898แห่ง!$D$2:$I$899,5,0)</f>
        <v>F2</v>
      </c>
      <c r="G37" s="81">
        <f>VLOOKUP($C37,[12]รพศ_รพท_รพช_898แห่ง!$D$2:$I$899,6,0)</f>
        <v>30</v>
      </c>
      <c r="H37" s="222">
        <f>VLOOKUP($C37,'[13]POP UC'!$D$3:$F$924,3,0)</f>
        <v>26478</v>
      </c>
      <c r="I37" s="81">
        <v>5</v>
      </c>
      <c r="J37" s="82" t="s">
        <v>947</v>
      </c>
    </row>
    <row r="38" spans="1:10" ht="49.2">
      <c r="A38" s="81" t="s">
        <v>2897</v>
      </c>
      <c r="B38" s="82" t="s">
        <v>935</v>
      </c>
      <c r="C38" s="81" t="s">
        <v>39</v>
      </c>
      <c r="D38" s="82" t="s">
        <v>1973</v>
      </c>
      <c r="E38" s="81" t="str">
        <f>VLOOKUP($C38,'[11]2563#กบรส'!$D$2:$P$899,4,0)</f>
        <v>รพช.</v>
      </c>
      <c r="F38" s="81" t="str">
        <f>VLOOKUP($C38,[12]รพศ_รพท_รพช_898แห่ง!$D$2:$I$899,5,0)</f>
        <v>F2</v>
      </c>
      <c r="G38" s="81">
        <f>VLOOKUP($C38,[12]รพศ_รพท_รพช_898แห่ง!$D$2:$I$899,6,0)</f>
        <v>41</v>
      </c>
      <c r="H38" s="222">
        <f>VLOOKUP($C38,'[13]POP UC'!$D$3:$F$924,3,0)</f>
        <v>21776</v>
      </c>
      <c r="I38" s="81">
        <v>5</v>
      </c>
      <c r="J38" s="82" t="s">
        <v>947</v>
      </c>
    </row>
    <row r="39" spans="1:10" ht="49.2">
      <c r="A39" s="81" t="s">
        <v>2897</v>
      </c>
      <c r="B39" s="82" t="s">
        <v>935</v>
      </c>
      <c r="C39" s="81" t="s">
        <v>40</v>
      </c>
      <c r="D39" s="82" t="s">
        <v>1974</v>
      </c>
      <c r="E39" s="81" t="str">
        <f>VLOOKUP($C39,'[11]2563#กบรส'!$D$2:$P$899,4,0)</f>
        <v>รพช.</v>
      </c>
      <c r="F39" s="81" t="str">
        <f>VLOOKUP($C39,[12]รพศ_รพท_รพช_898แห่ง!$D$2:$I$899,5,0)</f>
        <v>F2</v>
      </c>
      <c r="G39" s="81">
        <f>VLOOKUP($C39,[12]รพศ_รพท_รพช_898แห่ง!$D$2:$I$899,6,0)</f>
        <v>30</v>
      </c>
      <c r="H39" s="222">
        <f>VLOOKUP($C39,'[13]POP UC'!$D$3:$F$924,3,0)</f>
        <v>47316</v>
      </c>
      <c r="I39" s="81">
        <v>6</v>
      </c>
      <c r="J39" s="82" t="s">
        <v>2885</v>
      </c>
    </row>
    <row r="40" spans="1:10" ht="49.2">
      <c r="A40" s="81" t="s">
        <v>2897</v>
      </c>
      <c r="B40" s="82" t="s">
        <v>935</v>
      </c>
      <c r="C40" s="81" t="s">
        <v>41</v>
      </c>
      <c r="D40" s="82" t="s">
        <v>1975</v>
      </c>
      <c r="E40" s="81" t="str">
        <f>VLOOKUP($C40,'[11]2563#กบรส'!$D$2:$P$899,4,0)</f>
        <v>รพช.</v>
      </c>
      <c r="F40" s="81" t="str">
        <f>VLOOKUP($C40,[12]รพศ_รพท_รพช_898แห่ง!$D$2:$I$899,5,0)</f>
        <v>F2</v>
      </c>
      <c r="G40" s="81">
        <f>VLOOKUP($C40,[12]รพศ_รพท_รพช_898แห่ง!$D$2:$I$899,6,0)</f>
        <v>30</v>
      </c>
      <c r="H40" s="222">
        <f>VLOOKUP($C40,'[13]POP UC'!$D$3:$F$924,3,0)</f>
        <v>21773</v>
      </c>
      <c r="I40" s="81">
        <v>5</v>
      </c>
      <c r="J40" s="82" t="s">
        <v>947</v>
      </c>
    </row>
    <row r="41" spans="1:10" ht="49.2">
      <c r="A41" s="81" t="s">
        <v>2897</v>
      </c>
      <c r="B41" s="82" t="s">
        <v>935</v>
      </c>
      <c r="C41" s="81" t="s">
        <v>42</v>
      </c>
      <c r="D41" s="82" t="s">
        <v>1976</v>
      </c>
      <c r="E41" s="81" t="str">
        <f>VLOOKUP($C41,'[11]2563#กบรส'!$D$2:$P$899,4,0)</f>
        <v>รพช.</v>
      </c>
      <c r="F41" s="81" t="str">
        <f>VLOOKUP($C41,[12]รพศ_รพท_รพช_898แห่ง!$D$2:$I$899,5,0)</f>
        <v>F2</v>
      </c>
      <c r="G41" s="81">
        <f>VLOOKUP($C41,[12]รพศ_รพท_รพช_898แห่ง!$D$2:$I$899,6,0)</f>
        <v>30</v>
      </c>
      <c r="H41" s="222">
        <f>VLOOKUP($C41,'[13]POP UC'!$D$3:$F$924,3,0)</f>
        <v>21713</v>
      </c>
      <c r="I41" s="81">
        <v>5</v>
      </c>
      <c r="J41" s="82" t="s">
        <v>947</v>
      </c>
    </row>
    <row r="42" spans="1:10" ht="49.2">
      <c r="A42" s="81" t="s">
        <v>2897</v>
      </c>
      <c r="B42" s="82" t="s">
        <v>935</v>
      </c>
      <c r="C42" s="81" t="s">
        <v>43</v>
      </c>
      <c r="D42" s="82" t="s">
        <v>2901</v>
      </c>
      <c r="E42" s="81" t="str">
        <f>VLOOKUP($C42,'[11]2563#กบรส'!$D$2:$P$899,4,0)</f>
        <v>รพช.</v>
      </c>
      <c r="F42" s="81" t="str">
        <f>VLOOKUP($C42,[12]รพศ_รพท_รพช_898แห่ง!$D$2:$I$899,5,0)</f>
        <v>F1</v>
      </c>
      <c r="G42" s="81">
        <f>VLOOKUP($C42,[12]รพศ_รพท_รพช_898แห่ง!$D$2:$I$899,6,0)</f>
        <v>68</v>
      </c>
      <c r="H42" s="222">
        <f>VLOOKUP($C42,'[13]POP UC'!$D$3:$F$924,3,0)</f>
        <v>45228</v>
      </c>
      <c r="I42" s="81">
        <v>9</v>
      </c>
      <c r="J42" s="82" t="s">
        <v>965</v>
      </c>
    </row>
    <row r="43" spans="1:10" ht="49.2">
      <c r="A43" s="81" t="s">
        <v>2897</v>
      </c>
      <c r="B43" s="82" t="s">
        <v>935</v>
      </c>
      <c r="C43" s="81" t="s">
        <v>44</v>
      </c>
      <c r="D43" s="82" t="s">
        <v>1977</v>
      </c>
      <c r="E43" s="81" t="str">
        <f>VLOOKUP($C43,'[11]2563#กบรส'!$D$2:$P$899,4,0)</f>
        <v>รพช.</v>
      </c>
      <c r="F43" s="81" t="str">
        <f>VLOOKUP($C43,[12]รพศ_รพท_รพช_898แห่ง!$D$2:$I$899,5,0)</f>
        <v>F2</v>
      </c>
      <c r="G43" s="81">
        <f>VLOOKUP($C43,[12]รพศ_รพท_รพช_898แห่ง!$D$2:$I$899,6,0)</f>
        <v>43</v>
      </c>
      <c r="H43" s="222">
        <f>VLOOKUP($C43,'[13]POP UC'!$D$3:$F$924,3,0)</f>
        <v>32239</v>
      </c>
      <c r="I43" s="81">
        <v>6</v>
      </c>
      <c r="J43" s="82" t="s">
        <v>2885</v>
      </c>
    </row>
    <row r="44" spans="1:10" ht="49.2">
      <c r="A44" s="81" t="s">
        <v>2897</v>
      </c>
      <c r="B44" s="82" t="s">
        <v>935</v>
      </c>
      <c r="C44" s="81" t="s">
        <v>45</v>
      </c>
      <c r="D44" s="82" t="s">
        <v>1978</v>
      </c>
      <c r="E44" s="81" t="str">
        <f>VLOOKUP($C44,'[11]2563#กบรส'!$D$2:$P$899,4,0)</f>
        <v>รพช.</v>
      </c>
      <c r="F44" s="81" t="str">
        <f>VLOOKUP($C44,[12]รพศ_รพท_รพช_898แห่ง!$D$2:$I$899,5,0)</f>
        <v>F3</v>
      </c>
      <c r="G44" s="81">
        <f>VLOOKUP($C44,[12]รพศ_รพท_รพช_898แห่ง!$D$2:$I$899,6,0)</f>
        <v>0</v>
      </c>
      <c r="H44" s="222">
        <f>VLOOKUP($C44,'[13]POP UC'!$D$3:$F$924,3,0)</f>
        <v>14712</v>
      </c>
      <c r="I44" s="81">
        <v>2</v>
      </c>
      <c r="J44" s="82" t="s">
        <v>969</v>
      </c>
    </row>
    <row r="45" spans="1:10" ht="49.2">
      <c r="A45" s="81" t="s">
        <v>2897</v>
      </c>
      <c r="B45" s="82" t="s">
        <v>1029</v>
      </c>
      <c r="C45" s="81" t="s">
        <v>94</v>
      </c>
      <c r="D45" s="82" t="s">
        <v>2024</v>
      </c>
      <c r="E45" s="81" t="str">
        <f>VLOOKUP($C45,'[11]2563#กบรส'!$D$2:$P$899,4,0)</f>
        <v>รพท.</v>
      </c>
      <c r="F45" s="81" t="str">
        <f>VLOOKUP($C45,[12]รพศ_รพท_รพช_898แห่ง!$D$2:$I$899,5,0)</f>
        <v>S</v>
      </c>
      <c r="G45" s="81">
        <f>VLOOKUP($C45,[12]รพศ_รพท_รพช_898แห่ง!$D$2:$I$899,6,0)</f>
        <v>500</v>
      </c>
      <c r="H45" s="222">
        <f>VLOOKUP($C45,'[13]POP UC'!$D$3:$F$924,3,0)</f>
        <v>76246</v>
      </c>
      <c r="I45" s="81">
        <v>17</v>
      </c>
      <c r="J45" s="82" t="s">
        <v>1002</v>
      </c>
    </row>
    <row r="46" spans="1:10" ht="49.2">
      <c r="A46" s="81" t="s">
        <v>2897</v>
      </c>
      <c r="B46" s="82" t="s">
        <v>1029</v>
      </c>
      <c r="C46" s="81" t="s">
        <v>95</v>
      </c>
      <c r="D46" s="82" t="s">
        <v>2025</v>
      </c>
      <c r="E46" s="81" t="str">
        <f>VLOOKUP($C46,'[11]2563#กบรส'!$D$2:$P$899,4,0)</f>
        <v>รพช.</v>
      </c>
      <c r="F46" s="81" t="str">
        <f>VLOOKUP($C46,[12]รพศ_รพท_รพช_898แห่ง!$D$2:$I$899,5,0)</f>
        <v>F2</v>
      </c>
      <c r="G46" s="81">
        <f>VLOOKUP($C46,[12]รพศ_รพท_รพช_898แห่ง!$D$2:$I$899,6,0)</f>
        <v>64</v>
      </c>
      <c r="H46" s="222">
        <f>VLOOKUP($C46,'[13]POP UC'!$D$3:$F$924,3,0)</f>
        <v>35508</v>
      </c>
      <c r="I46" s="81">
        <v>6</v>
      </c>
      <c r="J46" s="82" t="s">
        <v>2885</v>
      </c>
    </row>
    <row r="47" spans="1:10" ht="49.2">
      <c r="A47" s="81" t="s">
        <v>2897</v>
      </c>
      <c r="B47" s="82" t="s">
        <v>1029</v>
      </c>
      <c r="C47" s="81" t="s">
        <v>96</v>
      </c>
      <c r="D47" s="82" t="s">
        <v>2026</v>
      </c>
      <c r="E47" s="81" t="str">
        <f>VLOOKUP($C47,'[11]2563#กบรส'!$D$2:$P$899,4,0)</f>
        <v>รพช.</v>
      </c>
      <c r="F47" s="81" t="str">
        <f>VLOOKUP($C47,[12]รพศ_รพท_รพช_898แห่ง!$D$2:$I$899,5,0)</f>
        <v>F2</v>
      </c>
      <c r="G47" s="81">
        <f>VLOOKUP($C47,[12]รพศ_รพท_รพช_898แห่ง!$D$2:$I$899,6,0)</f>
        <v>60</v>
      </c>
      <c r="H47" s="222">
        <f>VLOOKUP($C47,'[13]POP UC'!$D$3:$F$924,3,0)</f>
        <v>38687</v>
      </c>
      <c r="I47" s="81">
        <v>6</v>
      </c>
      <c r="J47" s="82" t="s">
        <v>2885</v>
      </c>
    </row>
    <row r="48" spans="1:10" ht="49.2">
      <c r="A48" s="81" t="s">
        <v>2897</v>
      </c>
      <c r="B48" s="82" t="s">
        <v>1029</v>
      </c>
      <c r="C48" s="81" t="s">
        <v>97</v>
      </c>
      <c r="D48" s="82" t="s">
        <v>2027</v>
      </c>
      <c r="E48" s="81" t="str">
        <f>VLOOKUP($C48,'[11]2563#กบรส'!$D$2:$P$899,4,0)</f>
        <v>รพช.</v>
      </c>
      <c r="F48" s="81" t="str">
        <f>VLOOKUP($C48,[12]รพศ_รพท_รพช_898แห่ง!$D$2:$I$899,5,0)</f>
        <v>F2</v>
      </c>
      <c r="G48" s="81">
        <f>VLOOKUP($C48,[12]รพศ_รพท_รพช_898แห่ง!$D$2:$I$899,6,0)</f>
        <v>42</v>
      </c>
      <c r="H48" s="222">
        <f>VLOOKUP($C48,'[13]POP UC'!$D$3:$F$924,3,0)</f>
        <v>49113</v>
      </c>
      <c r="I48" s="81">
        <v>6</v>
      </c>
      <c r="J48" s="82" t="s">
        <v>2885</v>
      </c>
    </row>
    <row r="49" spans="1:10" ht="49.2">
      <c r="A49" s="81" t="s">
        <v>2897</v>
      </c>
      <c r="B49" s="82" t="s">
        <v>1029</v>
      </c>
      <c r="C49" s="81" t="s">
        <v>98</v>
      </c>
      <c r="D49" s="82" t="s">
        <v>2028</v>
      </c>
      <c r="E49" s="81" t="str">
        <f>VLOOKUP($C49,'[11]2563#กบรส'!$D$2:$P$899,4,0)</f>
        <v>รพช.</v>
      </c>
      <c r="F49" s="81" t="str">
        <f>VLOOKUP($C49,[12]รพศ_รพท_รพช_898แห่ง!$D$2:$I$899,5,0)</f>
        <v>F2</v>
      </c>
      <c r="G49" s="81">
        <f>VLOOKUP($C49,[12]รพศ_รพท_รพช_898แห่ง!$D$2:$I$899,6,0)</f>
        <v>35</v>
      </c>
      <c r="H49" s="222">
        <f>VLOOKUP($C49,'[13]POP UC'!$D$3:$F$924,3,0)</f>
        <v>34916</v>
      </c>
      <c r="I49" s="81">
        <v>6</v>
      </c>
      <c r="J49" s="82" t="s">
        <v>2885</v>
      </c>
    </row>
    <row r="50" spans="1:10" ht="49.2">
      <c r="A50" s="81" t="s">
        <v>2897</v>
      </c>
      <c r="B50" s="82" t="s">
        <v>1029</v>
      </c>
      <c r="C50" s="81" t="s">
        <v>99</v>
      </c>
      <c r="D50" s="82" t="s">
        <v>2029</v>
      </c>
      <c r="E50" s="81" t="str">
        <f>VLOOKUP($C50,'[11]2563#กบรส'!$D$2:$P$899,4,0)</f>
        <v>รพช.</v>
      </c>
      <c r="F50" s="81" t="str">
        <f>VLOOKUP($C50,[12]รพศ_รพท_รพช_898แห่ง!$D$2:$I$899,5,0)</f>
        <v>F2</v>
      </c>
      <c r="G50" s="81">
        <f>VLOOKUP($C50,[12]รพศ_รพท_รพช_898แห่ง!$D$2:$I$899,6,0)</f>
        <v>38</v>
      </c>
      <c r="H50" s="222">
        <f>VLOOKUP($C50,'[13]POP UC'!$D$3:$F$924,3,0)</f>
        <v>34506</v>
      </c>
      <c r="I50" s="81">
        <v>6</v>
      </c>
      <c r="J50" s="82" t="s">
        <v>2885</v>
      </c>
    </row>
    <row r="51" spans="1:10" ht="49.2">
      <c r="A51" s="81" t="s">
        <v>2897</v>
      </c>
      <c r="B51" s="82" t="s">
        <v>1029</v>
      </c>
      <c r="C51" s="81" t="s">
        <v>100</v>
      </c>
      <c r="D51" s="82" t="s">
        <v>2030</v>
      </c>
      <c r="E51" s="81" t="str">
        <f>VLOOKUP($C51,'[11]2563#กบรส'!$D$2:$P$899,4,0)</f>
        <v>รพช.</v>
      </c>
      <c r="F51" s="81" t="str">
        <f>VLOOKUP($C51,[12]รพศ_รพท_รพช_898แห่ง!$D$2:$I$899,5,0)</f>
        <v>F2</v>
      </c>
      <c r="G51" s="81">
        <f>VLOOKUP($C51,[12]รพศ_รพท_รพช_898แห่ง!$D$2:$I$899,6,0)</f>
        <v>34</v>
      </c>
      <c r="H51" s="222">
        <f>VLOOKUP($C51,'[13]POP UC'!$D$3:$F$924,3,0)</f>
        <v>11380</v>
      </c>
      <c r="I51" s="81">
        <v>5</v>
      </c>
      <c r="J51" s="82" t="s">
        <v>947</v>
      </c>
    </row>
    <row r="52" spans="1:10" ht="49.2">
      <c r="A52" s="81" t="s">
        <v>2897</v>
      </c>
      <c r="B52" s="82" t="s">
        <v>1029</v>
      </c>
      <c r="C52" s="81" t="s">
        <v>101</v>
      </c>
      <c r="D52" s="82" t="s">
        <v>2902</v>
      </c>
      <c r="E52" s="81" t="str">
        <f>VLOOKUP($C52,'[11]2563#กบรส'!$D$2:$P$899,4,0)</f>
        <v>รพช.</v>
      </c>
      <c r="F52" s="81" t="str">
        <f>VLOOKUP($C52,[12]รพศ_รพท_รพช_898แห่ง!$D$2:$I$899,5,0)</f>
        <v>F1</v>
      </c>
      <c r="G52" s="81">
        <f>VLOOKUP($C52,[12]รพศ_รพท_รพช_898แห่ง!$D$2:$I$899,6,0)</f>
        <v>34</v>
      </c>
      <c r="H52" s="222">
        <f>VLOOKUP($C52,'[13]POP UC'!$D$3:$F$924,3,0)</f>
        <v>25949</v>
      </c>
      <c r="I52" s="81">
        <v>9</v>
      </c>
      <c r="J52" s="82" t="s">
        <v>965</v>
      </c>
    </row>
    <row r="53" spans="1:10" ht="49.2">
      <c r="A53" s="81" t="s">
        <v>2897</v>
      </c>
      <c r="B53" s="82" t="s">
        <v>1038</v>
      </c>
      <c r="C53" s="81" t="s">
        <v>102</v>
      </c>
      <c r="D53" s="82" t="s">
        <v>2031</v>
      </c>
      <c r="E53" s="81" t="str">
        <f>VLOOKUP($C53,'[11]2563#กบรส'!$D$2:$P$899,4,0)</f>
        <v>รพท.</v>
      </c>
      <c r="F53" s="81" t="str">
        <f>VLOOKUP($C53,[12]รพศ_รพท_รพช_898แห่ง!$D$2:$I$899,5,0)</f>
        <v>S</v>
      </c>
      <c r="G53" s="81">
        <f>VLOOKUP($C53,[12]รพศ_รพท_รพช_898แห่ง!$D$2:$I$899,6,0)</f>
        <v>198</v>
      </c>
      <c r="H53" s="222">
        <f>VLOOKUP($C53,'[13]POP UC'!$D$3:$F$924,3,0)</f>
        <v>32172</v>
      </c>
      <c r="I53" s="81">
        <v>16</v>
      </c>
      <c r="J53" s="82" t="s">
        <v>1040</v>
      </c>
    </row>
    <row r="54" spans="1:10" ht="49.2">
      <c r="A54" s="81" t="s">
        <v>2897</v>
      </c>
      <c r="B54" s="82" t="s">
        <v>1038</v>
      </c>
      <c r="C54" s="81" t="s">
        <v>103</v>
      </c>
      <c r="D54" s="82" t="s">
        <v>2032</v>
      </c>
      <c r="E54" s="81" t="str">
        <f>VLOOKUP($C54,'[11]2563#กบรส'!$D$2:$P$899,4,0)</f>
        <v>รพช.</v>
      </c>
      <c r="F54" s="81" t="str">
        <f>VLOOKUP($C54,[12]รพศ_รพท_รพช_898แห่ง!$D$2:$I$899,5,0)</f>
        <v>F2</v>
      </c>
      <c r="G54" s="81">
        <f>VLOOKUP($C54,[12]รพศ_รพท_รพช_898แห่ง!$D$2:$I$899,6,0)</f>
        <v>34</v>
      </c>
      <c r="H54" s="222">
        <f>VLOOKUP($C54,'[13]POP UC'!$D$3:$F$924,3,0)</f>
        <v>16212</v>
      </c>
      <c r="I54" s="81">
        <v>5</v>
      </c>
      <c r="J54" s="82" t="s">
        <v>947</v>
      </c>
    </row>
    <row r="55" spans="1:10" ht="49.2">
      <c r="A55" s="81" t="s">
        <v>2897</v>
      </c>
      <c r="B55" s="82" t="s">
        <v>1038</v>
      </c>
      <c r="C55" s="81" t="s">
        <v>104</v>
      </c>
      <c r="D55" s="82" t="s">
        <v>2033</v>
      </c>
      <c r="E55" s="81" t="str">
        <f>VLOOKUP($C55,'[11]2563#กบรส'!$D$2:$P$899,4,0)</f>
        <v>รพช.</v>
      </c>
      <c r="F55" s="81" t="str">
        <f>VLOOKUP($C55,[12]รพศ_รพท_รพช_898แห่ง!$D$2:$I$899,5,0)</f>
        <v>F1</v>
      </c>
      <c r="G55" s="81">
        <f>VLOOKUP($C55,[12]รพศ_รพท_รพช_898แห่ง!$D$2:$I$899,6,0)</f>
        <v>60</v>
      </c>
      <c r="H55" s="222">
        <f>VLOOKUP($C55,'[13]POP UC'!$D$3:$F$924,3,0)</f>
        <v>25742</v>
      </c>
      <c r="I55" s="81">
        <v>9</v>
      </c>
      <c r="J55" s="82" t="s">
        <v>965</v>
      </c>
    </row>
    <row r="56" spans="1:10" ht="49.2">
      <c r="A56" s="81" t="s">
        <v>2897</v>
      </c>
      <c r="B56" s="82" t="s">
        <v>1038</v>
      </c>
      <c r="C56" s="81" t="s">
        <v>105</v>
      </c>
      <c r="D56" s="82" t="s">
        <v>2034</v>
      </c>
      <c r="E56" s="81" t="str">
        <f>VLOOKUP($C56,'[11]2563#กบรส'!$D$2:$P$899,4,0)</f>
        <v>รพช.</v>
      </c>
      <c r="F56" s="81" t="str">
        <f>VLOOKUP($C56,[12]รพศ_รพท_รพช_898แห่ง!$D$2:$I$899,5,0)</f>
        <v>M2</v>
      </c>
      <c r="G56" s="81">
        <f>VLOOKUP($C56,[12]รพศ_รพท_รพช_898แห่ง!$D$2:$I$899,6,0)</f>
        <v>118</v>
      </c>
      <c r="H56" s="222">
        <f>VLOOKUP($C56,'[13]POP UC'!$D$3:$F$924,3,0)</f>
        <v>40838</v>
      </c>
      <c r="I56" s="81">
        <v>13</v>
      </c>
      <c r="J56" s="82" t="s">
        <v>2884</v>
      </c>
    </row>
    <row r="57" spans="1:10" ht="49.2">
      <c r="A57" s="81" t="s">
        <v>2897</v>
      </c>
      <c r="B57" s="82" t="s">
        <v>1038</v>
      </c>
      <c r="C57" s="81" t="s">
        <v>106</v>
      </c>
      <c r="D57" s="82" t="s">
        <v>2035</v>
      </c>
      <c r="E57" s="81" t="str">
        <f>VLOOKUP($C57,'[11]2563#กบรส'!$D$2:$P$899,4,0)</f>
        <v>รพช.</v>
      </c>
      <c r="F57" s="81" t="str">
        <f>VLOOKUP($C57,[12]รพศ_รพท_รพช_898แห่ง!$D$2:$I$899,5,0)</f>
        <v>F2</v>
      </c>
      <c r="G57" s="81">
        <f>VLOOKUP($C57,[12]รพศ_รพท_รพช_898แห่ง!$D$2:$I$899,6,0)</f>
        <v>30</v>
      </c>
      <c r="H57" s="222">
        <f>VLOOKUP($C57,'[13]POP UC'!$D$3:$F$924,3,0)</f>
        <v>27531</v>
      </c>
      <c r="I57" s="81">
        <v>5</v>
      </c>
      <c r="J57" s="82" t="s">
        <v>947</v>
      </c>
    </row>
    <row r="58" spans="1:10" ht="49.2">
      <c r="A58" s="81" t="s">
        <v>2897</v>
      </c>
      <c r="B58" s="82" t="s">
        <v>1038</v>
      </c>
      <c r="C58" s="81" t="s">
        <v>107</v>
      </c>
      <c r="D58" s="82" t="s">
        <v>2036</v>
      </c>
      <c r="E58" s="81" t="str">
        <f>VLOOKUP($C58,'[11]2563#กบรส'!$D$2:$P$899,4,0)</f>
        <v>รพช.</v>
      </c>
      <c r="F58" s="81" t="str">
        <f>VLOOKUP($C58,[12]รพศ_รพท_รพช_898แห่ง!$D$2:$I$899,5,0)</f>
        <v>F2</v>
      </c>
      <c r="G58" s="81">
        <f>VLOOKUP($C58,[12]รพศ_รพท_รพช_898แห่ง!$D$2:$I$899,6,0)</f>
        <v>30</v>
      </c>
      <c r="H58" s="222">
        <f>VLOOKUP($C58,'[13]POP UC'!$D$3:$F$924,3,0)</f>
        <v>32174</v>
      </c>
      <c r="I58" s="81">
        <v>6</v>
      </c>
      <c r="J58" s="82" t="s">
        <v>2885</v>
      </c>
    </row>
    <row r="59" spans="1:10" ht="49.2">
      <c r="A59" s="81" t="s">
        <v>2897</v>
      </c>
      <c r="B59" s="82" t="s">
        <v>1038</v>
      </c>
      <c r="C59" s="81" t="s">
        <v>108</v>
      </c>
      <c r="D59" s="82" t="s">
        <v>2037</v>
      </c>
      <c r="E59" s="81" t="str">
        <f>VLOOKUP($C59,'[11]2563#กบรส'!$D$2:$P$899,4,0)</f>
        <v>รพช.</v>
      </c>
      <c r="F59" s="81" t="str">
        <f>VLOOKUP($C59,[12]รพศ_รพท_รพช_898แห่ง!$D$2:$I$899,5,0)</f>
        <v>F2</v>
      </c>
      <c r="G59" s="81">
        <f>VLOOKUP($C59,[12]รพศ_รพท_รพช_898แห่ง!$D$2:$I$899,6,0)</f>
        <v>34</v>
      </c>
      <c r="H59" s="222">
        <f>VLOOKUP($C59,'[13]POP UC'!$D$3:$F$924,3,0)</f>
        <v>14509</v>
      </c>
      <c r="I59" s="81">
        <v>5</v>
      </c>
      <c r="J59" s="82" t="s">
        <v>947</v>
      </c>
    </row>
    <row r="60" spans="1:10" ht="49.2">
      <c r="A60" s="81" t="s">
        <v>2897</v>
      </c>
      <c r="B60" s="82" t="s">
        <v>999</v>
      </c>
      <c r="C60" s="81" t="s">
        <v>70</v>
      </c>
      <c r="D60" s="82" t="s">
        <v>2001</v>
      </c>
      <c r="E60" s="81" t="str">
        <f>VLOOKUP($C60,'[11]2563#กบรส'!$D$2:$P$899,4,0)</f>
        <v>รพท.</v>
      </c>
      <c r="F60" s="81" t="str">
        <f>VLOOKUP($C60,[12]รพศ_รพท_รพช_898แห่ง!$D$2:$I$899,5,0)</f>
        <v>S</v>
      </c>
      <c r="G60" s="81">
        <f>VLOOKUP($C60,[12]รพศ_รพท_รพช_898แห่ง!$D$2:$I$899,6,0)</f>
        <v>502</v>
      </c>
      <c r="H60" s="222">
        <f>VLOOKUP($C60,'[13]POP UC'!$D$3:$F$924,3,0)</f>
        <v>64166</v>
      </c>
      <c r="I60" s="81">
        <v>17</v>
      </c>
      <c r="J60" s="82" t="s">
        <v>1002</v>
      </c>
    </row>
    <row r="61" spans="1:10" ht="49.2">
      <c r="A61" s="81" t="s">
        <v>2897</v>
      </c>
      <c r="B61" s="82" t="s">
        <v>999</v>
      </c>
      <c r="C61" s="81" t="s">
        <v>71</v>
      </c>
      <c r="D61" s="82" t="s">
        <v>2002</v>
      </c>
      <c r="E61" s="81" t="str">
        <f>VLOOKUP($C61,'[11]2563#กบรส'!$D$2:$P$899,4,0)</f>
        <v>รพช.</v>
      </c>
      <c r="F61" s="81" t="str">
        <f>VLOOKUP($C61,[12]รพศ_รพท_รพช_898แห่ง!$D$2:$I$899,5,0)</f>
        <v>F2</v>
      </c>
      <c r="G61" s="81">
        <f>VLOOKUP($C61,[12]รพศ_รพท_รพช_898แห่ง!$D$2:$I$899,6,0)</f>
        <v>30</v>
      </c>
      <c r="H61" s="222">
        <f>VLOOKUP($C61,'[13]POP UC'!$D$3:$F$924,3,0)</f>
        <v>12105</v>
      </c>
      <c r="I61" s="81">
        <v>5</v>
      </c>
      <c r="J61" s="82" t="s">
        <v>947</v>
      </c>
    </row>
    <row r="62" spans="1:10" ht="49.2">
      <c r="A62" s="81" t="s">
        <v>2897</v>
      </c>
      <c r="B62" s="82" t="s">
        <v>999</v>
      </c>
      <c r="C62" s="81" t="s">
        <v>72</v>
      </c>
      <c r="D62" s="82" t="s">
        <v>2003</v>
      </c>
      <c r="E62" s="81" t="str">
        <f>VLOOKUP($C62,'[11]2563#กบรส'!$D$2:$P$899,4,0)</f>
        <v>รพช.</v>
      </c>
      <c r="F62" s="81" t="str">
        <f>VLOOKUP($C62,[12]รพศ_รพท_รพช_898แห่ง!$D$2:$I$899,5,0)</f>
        <v>F2</v>
      </c>
      <c r="G62" s="81">
        <f>VLOOKUP($C62,[12]รพศ_รพท_รพช_898แห่ง!$D$2:$I$899,6,0)</f>
        <v>30</v>
      </c>
      <c r="H62" s="222">
        <f>VLOOKUP($C62,'[13]POP UC'!$D$3:$F$924,3,0)</f>
        <v>8153</v>
      </c>
      <c r="I62" s="81">
        <v>5</v>
      </c>
      <c r="J62" s="82" t="s">
        <v>947</v>
      </c>
    </row>
    <row r="63" spans="1:10" ht="49.2">
      <c r="A63" s="81" t="s">
        <v>2897</v>
      </c>
      <c r="B63" s="82" t="s">
        <v>999</v>
      </c>
      <c r="C63" s="81" t="s">
        <v>73</v>
      </c>
      <c r="D63" s="82" t="s">
        <v>2004</v>
      </c>
      <c r="E63" s="81" t="str">
        <f>VLOOKUP($C63,'[11]2563#กบรส'!$D$2:$P$899,4,0)</f>
        <v>รพช.</v>
      </c>
      <c r="F63" s="81" t="str">
        <f>VLOOKUP($C63,[12]รพศ_รพท_รพช_898แห่ง!$D$2:$I$899,5,0)</f>
        <v>F2</v>
      </c>
      <c r="G63" s="81">
        <f>VLOOKUP($C63,[12]รพศ_รพท_รพช_898แห่ง!$D$2:$I$899,6,0)</f>
        <v>40</v>
      </c>
      <c r="H63" s="222">
        <f>VLOOKUP($C63,'[13]POP UC'!$D$3:$F$924,3,0)</f>
        <v>23539</v>
      </c>
      <c r="I63" s="81">
        <v>5</v>
      </c>
      <c r="J63" s="82" t="s">
        <v>947</v>
      </c>
    </row>
    <row r="64" spans="1:10" ht="49.2">
      <c r="A64" s="81" t="s">
        <v>2897</v>
      </c>
      <c r="B64" s="82" t="s">
        <v>999</v>
      </c>
      <c r="C64" s="81" t="s">
        <v>74</v>
      </c>
      <c r="D64" s="82" t="s">
        <v>2005</v>
      </c>
      <c r="E64" s="81" t="str">
        <f>VLOOKUP($C64,'[11]2563#กบรส'!$D$2:$P$899,4,0)</f>
        <v>รพช.</v>
      </c>
      <c r="F64" s="81" t="str">
        <f>VLOOKUP($C64,[12]รพศ_รพท_รพช_898แห่ง!$D$2:$I$899,5,0)</f>
        <v>F2</v>
      </c>
      <c r="G64" s="81">
        <f>VLOOKUP($C64,[12]รพศ_รพท_รพช_898แห่ง!$D$2:$I$899,6,0)</f>
        <v>36</v>
      </c>
      <c r="H64" s="222">
        <f>VLOOKUP($C64,'[13]POP UC'!$D$3:$F$924,3,0)</f>
        <v>33464</v>
      </c>
      <c r="I64" s="81">
        <v>6</v>
      </c>
      <c r="J64" s="82" t="s">
        <v>2885</v>
      </c>
    </row>
    <row r="65" spans="1:10" ht="49.2">
      <c r="A65" s="81" t="s">
        <v>2897</v>
      </c>
      <c r="B65" s="82" t="s">
        <v>999</v>
      </c>
      <c r="C65" s="81" t="s">
        <v>75</v>
      </c>
      <c r="D65" s="82" t="s">
        <v>2006</v>
      </c>
      <c r="E65" s="81" t="str">
        <f>VLOOKUP($C65,'[11]2563#กบรส'!$D$2:$P$899,4,0)</f>
        <v>รพช.</v>
      </c>
      <c r="F65" s="81" t="str">
        <f>VLOOKUP($C65,[12]รพศ_รพท_รพช_898แห่ง!$D$2:$I$899,5,0)</f>
        <v>F2</v>
      </c>
      <c r="G65" s="81">
        <f>VLOOKUP($C65,[12]รพศ_รพท_รพช_898แห่ง!$D$2:$I$899,6,0)</f>
        <v>84</v>
      </c>
      <c r="H65" s="222">
        <f>VLOOKUP($C65,'[13]POP UC'!$D$3:$F$924,3,0)</f>
        <v>48392</v>
      </c>
      <c r="I65" s="81">
        <v>6</v>
      </c>
      <c r="J65" s="82" t="s">
        <v>2885</v>
      </c>
    </row>
    <row r="66" spans="1:10" ht="49.2">
      <c r="A66" s="81" t="s">
        <v>2897</v>
      </c>
      <c r="B66" s="82" t="s">
        <v>999</v>
      </c>
      <c r="C66" s="81" t="s">
        <v>76</v>
      </c>
      <c r="D66" s="82" t="s">
        <v>2007</v>
      </c>
      <c r="E66" s="81" t="str">
        <f>VLOOKUP($C66,'[11]2563#กบรส'!$D$2:$P$899,4,0)</f>
        <v>รพช.</v>
      </c>
      <c r="F66" s="81" t="str">
        <f>VLOOKUP($C66,[12]รพศ_รพท_รพช_898แห่ง!$D$2:$I$899,5,0)</f>
        <v>F2</v>
      </c>
      <c r="G66" s="81">
        <f>VLOOKUP($C66,[12]รพศ_รพท_รพช_898แห่ง!$D$2:$I$899,6,0)</f>
        <v>30</v>
      </c>
      <c r="H66" s="222">
        <f>VLOOKUP($C66,'[13]POP UC'!$D$3:$F$924,3,0)</f>
        <v>14014</v>
      </c>
      <c r="I66" s="81">
        <v>5</v>
      </c>
      <c r="J66" s="82" t="s">
        <v>947</v>
      </c>
    </row>
    <row r="67" spans="1:10" ht="49.2">
      <c r="A67" s="81" t="s">
        <v>2897</v>
      </c>
      <c r="B67" s="82" t="s">
        <v>999</v>
      </c>
      <c r="C67" s="81" t="s">
        <v>77</v>
      </c>
      <c r="D67" s="82" t="s">
        <v>2008</v>
      </c>
      <c r="E67" s="81" t="str">
        <f>VLOOKUP($C67,'[11]2563#กบรส'!$D$2:$P$899,4,0)</f>
        <v>รพช.</v>
      </c>
      <c r="F67" s="81" t="str">
        <f>VLOOKUP($C67,[12]รพศ_รพท_รพช_898แห่ง!$D$2:$I$899,5,0)</f>
        <v>F2</v>
      </c>
      <c r="G67" s="81">
        <f>VLOOKUP($C67,[12]รพศ_รพท_รพช_898แห่ง!$D$2:$I$899,6,0)</f>
        <v>37</v>
      </c>
      <c r="H67" s="222">
        <f>VLOOKUP($C67,'[13]POP UC'!$D$3:$F$924,3,0)</f>
        <v>17970</v>
      </c>
      <c r="I67" s="81">
        <v>5</v>
      </c>
      <c r="J67" s="82" t="s">
        <v>947</v>
      </c>
    </row>
    <row r="68" spans="1:10" ht="49.2">
      <c r="A68" s="81" t="s">
        <v>2897</v>
      </c>
      <c r="B68" s="82" t="s">
        <v>999</v>
      </c>
      <c r="C68" s="81" t="s">
        <v>78</v>
      </c>
      <c r="D68" s="82" t="s">
        <v>2009</v>
      </c>
      <c r="E68" s="81" t="str">
        <f>VLOOKUP($C68,'[11]2563#กบรส'!$D$2:$P$899,4,0)</f>
        <v>รพช.</v>
      </c>
      <c r="F68" s="81" t="str">
        <f>VLOOKUP($C68,[12]รพศ_รพท_รพช_898แห่ง!$D$2:$I$899,5,0)</f>
        <v>F2</v>
      </c>
      <c r="G68" s="81">
        <f>VLOOKUP($C68,[12]รพศ_รพท_รพช_898แห่ง!$D$2:$I$899,6,0)</f>
        <v>30</v>
      </c>
      <c r="H68" s="222">
        <f>VLOOKUP($C68,'[13]POP UC'!$D$3:$F$924,3,0)</f>
        <v>10034</v>
      </c>
      <c r="I68" s="81">
        <v>5</v>
      </c>
      <c r="J68" s="82" t="s">
        <v>947</v>
      </c>
    </row>
    <row r="69" spans="1:10" ht="49.2">
      <c r="A69" s="81" t="s">
        <v>2897</v>
      </c>
      <c r="B69" s="82" t="s">
        <v>999</v>
      </c>
      <c r="C69" s="81" t="s">
        <v>79</v>
      </c>
      <c r="D69" s="82" t="s">
        <v>2010</v>
      </c>
      <c r="E69" s="81" t="str">
        <f>VLOOKUP($C69,'[11]2563#กบรส'!$D$2:$P$899,4,0)</f>
        <v>รพช.</v>
      </c>
      <c r="F69" s="81" t="str">
        <f>VLOOKUP($C69,[12]รพศ_รพท_รพช_898แห่ง!$D$2:$I$899,5,0)</f>
        <v>F2</v>
      </c>
      <c r="G69" s="81">
        <f>VLOOKUP($C69,[12]รพศ_รพท_รพช_898แห่ง!$D$2:$I$899,6,0)</f>
        <v>30</v>
      </c>
      <c r="H69" s="222">
        <f>VLOOKUP($C69,'[13]POP UC'!$D$3:$F$924,3,0)</f>
        <v>11028</v>
      </c>
      <c r="I69" s="81">
        <v>5</v>
      </c>
      <c r="J69" s="82" t="s">
        <v>947</v>
      </c>
    </row>
    <row r="70" spans="1:10" ht="49.2">
      <c r="A70" s="81" t="s">
        <v>2897</v>
      </c>
      <c r="B70" s="82" t="s">
        <v>999</v>
      </c>
      <c r="C70" s="81" t="s">
        <v>80</v>
      </c>
      <c r="D70" s="82" t="s">
        <v>2011</v>
      </c>
      <c r="E70" s="81" t="str">
        <f>VLOOKUP($C70,'[11]2563#กบรส'!$D$2:$P$899,4,0)</f>
        <v>รพช.</v>
      </c>
      <c r="F70" s="81" t="str">
        <f>VLOOKUP($C70,[12]รพศ_รพท_รพช_898แห่ง!$D$2:$I$899,5,0)</f>
        <v>F2</v>
      </c>
      <c r="G70" s="81">
        <f>VLOOKUP($C70,[12]รพศ_รพท_รพช_898แห่ง!$D$2:$I$899,6,0)</f>
        <v>20</v>
      </c>
      <c r="H70" s="222">
        <f>VLOOKUP($C70,'[13]POP UC'!$D$3:$F$924,3,0)</f>
        <v>12019</v>
      </c>
      <c r="I70" s="81">
        <v>5</v>
      </c>
      <c r="J70" s="82" t="s">
        <v>947</v>
      </c>
    </row>
    <row r="71" spans="1:10" ht="49.2">
      <c r="A71" s="81" t="s">
        <v>2897</v>
      </c>
      <c r="B71" s="82" t="s">
        <v>999</v>
      </c>
      <c r="C71" s="81" t="s">
        <v>81</v>
      </c>
      <c r="D71" s="82" t="s">
        <v>2012</v>
      </c>
      <c r="E71" s="81" t="str">
        <f>VLOOKUP($C71,'[11]2563#กบรส'!$D$2:$P$899,4,0)</f>
        <v>รพช.</v>
      </c>
      <c r="F71" s="81" t="str">
        <f>VLOOKUP($C71,[12]รพศ_รพท_รพช_898แห่ง!$D$2:$I$899,5,0)</f>
        <v>F2</v>
      </c>
      <c r="G71" s="81">
        <f>VLOOKUP($C71,[12]รพศ_รพท_รพช_898แห่ง!$D$2:$I$899,6,0)</f>
        <v>30</v>
      </c>
      <c r="H71" s="222">
        <f>VLOOKUP($C71,'[13]POP UC'!$D$3:$F$924,3,0)</f>
        <v>8612</v>
      </c>
      <c r="I71" s="81">
        <v>5</v>
      </c>
      <c r="J71" s="82" t="s">
        <v>947</v>
      </c>
    </row>
    <row r="72" spans="1:10" ht="49.2">
      <c r="A72" s="81" t="s">
        <v>2897</v>
      </c>
      <c r="B72" s="82" t="s">
        <v>999</v>
      </c>
      <c r="C72" s="81" t="s">
        <v>82</v>
      </c>
      <c r="D72" s="82" t="s">
        <v>2903</v>
      </c>
      <c r="E72" s="81" t="str">
        <f>VLOOKUP($C72,'[11]2563#กบรส'!$D$2:$P$899,4,0)</f>
        <v>รพช.</v>
      </c>
      <c r="F72" s="81" t="str">
        <f>VLOOKUP($C72,[12]รพศ_รพท_รพช_898แห่ง!$D$2:$I$899,5,0)</f>
        <v>M2</v>
      </c>
      <c r="G72" s="81">
        <f>VLOOKUP($C72,[12]รพศ_รพท_รพช_898แห่ง!$D$2:$I$899,6,0)</f>
        <v>125</v>
      </c>
      <c r="H72" s="222">
        <f>VLOOKUP($C72,'[13]POP UC'!$D$3:$F$924,3,0)</f>
        <v>43755</v>
      </c>
      <c r="I72" s="81">
        <v>13</v>
      </c>
      <c r="J72" s="82" t="s">
        <v>2884</v>
      </c>
    </row>
    <row r="73" spans="1:10" ht="49.2">
      <c r="A73" s="81" t="s">
        <v>2897</v>
      </c>
      <c r="B73" s="82" t="s">
        <v>999</v>
      </c>
      <c r="C73" s="81" t="s">
        <v>83</v>
      </c>
      <c r="D73" s="82" t="s">
        <v>2013</v>
      </c>
      <c r="E73" s="81" t="str">
        <f>VLOOKUP($C73,'[11]2563#กบรส'!$D$2:$P$899,4,0)</f>
        <v>รพช.</v>
      </c>
      <c r="F73" s="81" t="str">
        <f>VLOOKUP($C73,[12]รพศ_รพท_รพช_898แห่ง!$D$2:$I$899,5,0)</f>
        <v>F2</v>
      </c>
      <c r="G73" s="81">
        <f>VLOOKUP($C73,[12]รพศ_รพท_รพช_898แห่ง!$D$2:$I$899,6,0)</f>
        <v>30</v>
      </c>
      <c r="H73" s="222">
        <f>VLOOKUP($C73,'[13]POP UC'!$D$3:$F$924,3,0)</f>
        <v>8351</v>
      </c>
      <c r="I73" s="81">
        <v>5</v>
      </c>
      <c r="J73" s="82" t="s">
        <v>947</v>
      </c>
    </row>
    <row r="74" spans="1:10" ht="49.2">
      <c r="A74" s="81" t="s">
        <v>2897</v>
      </c>
      <c r="B74" s="82" t="s">
        <v>999</v>
      </c>
      <c r="C74" s="81" t="s">
        <v>84</v>
      </c>
      <c r="D74" s="82" t="s">
        <v>2014</v>
      </c>
      <c r="E74" s="81" t="str">
        <f>VLOOKUP($C74,'[11]2563#กบรส'!$D$2:$P$899,4,0)</f>
        <v>รพช.</v>
      </c>
      <c r="F74" s="81" t="str">
        <f>VLOOKUP($C74,[12]รพศ_รพท_รพช_898แห่ง!$D$2:$I$899,5,0)</f>
        <v>F3</v>
      </c>
      <c r="G74" s="81">
        <f>VLOOKUP($C74,[12]รพศ_รพท_รพช_898แห่ง!$D$2:$I$899,6,0)</f>
        <v>0</v>
      </c>
      <c r="H74" s="222">
        <f>VLOOKUP($C74,'[13]POP UC'!$D$3:$F$924,3,0)</f>
        <v>15322</v>
      </c>
      <c r="I74" s="81">
        <v>3</v>
      </c>
      <c r="J74" s="82" t="s">
        <v>1017</v>
      </c>
    </row>
    <row r="75" spans="1:10" ht="49.2">
      <c r="A75" s="81" t="s">
        <v>2897</v>
      </c>
      <c r="B75" s="82" t="s">
        <v>1018</v>
      </c>
      <c r="C75" s="81" t="s">
        <v>85</v>
      </c>
      <c r="D75" s="82" t="s">
        <v>2015</v>
      </c>
      <c r="E75" s="81" t="str">
        <f>VLOOKUP($C75,'[11]2563#กบรส'!$D$2:$P$899,4,0)</f>
        <v>รพท.</v>
      </c>
      <c r="F75" s="81" t="str">
        <f>VLOOKUP($C75,[12]รพศ_รพท_รพช_898แห่ง!$D$2:$I$899,5,0)</f>
        <v>S</v>
      </c>
      <c r="G75" s="81">
        <f>VLOOKUP($C75,[12]รพศ_รพท_รพช_898แห่ง!$D$2:$I$899,6,0)</f>
        <v>400</v>
      </c>
      <c r="H75" s="222">
        <f>VLOOKUP($C75,'[13]POP UC'!$D$3:$F$924,3,0)</f>
        <v>93104</v>
      </c>
      <c r="I75" s="81">
        <v>16</v>
      </c>
      <c r="J75" s="82" t="s">
        <v>1040</v>
      </c>
    </row>
    <row r="76" spans="1:10" ht="49.2">
      <c r="A76" s="81" t="s">
        <v>2897</v>
      </c>
      <c r="B76" s="82" t="s">
        <v>1018</v>
      </c>
      <c r="C76" s="81" t="s">
        <v>86</v>
      </c>
      <c r="D76" s="82" t="s">
        <v>2016</v>
      </c>
      <c r="E76" s="81" t="str">
        <f>VLOOKUP($C76,'[11]2563#กบรส'!$D$2:$P$899,4,0)</f>
        <v>รพท.</v>
      </c>
      <c r="F76" s="81" t="str">
        <f>VLOOKUP($C76,[12]รพศ_รพท_รพช_898แห่ง!$D$2:$I$899,5,0)</f>
        <v>M1</v>
      </c>
      <c r="G76" s="81">
        <f>VLOOKUP($C76,[12]รพศ_รพท_รพช_898แห่ง!$D$2:$I$899,6,0)</f>
        <v>231</v>
      </c>
      <c r="H76" s="222">
        <f>VLOOKUP($C76,'[13]POP UC'!$D$3:$F$924,3,0)</f>
        <v>77303</v>
      </c>
      <c r="I76" s="81">
        <v>15</v>
      </c>
      <c r="J76" s="82" t="s">
        <v>2887</v>
      </c>
    </row>
    <row r="77" spans="1:10" ht="49.2">
      <c r="A77" s="81" t="s">
        <v>2897</v>
      </c>
      <c r="B77" s="82" t="s">
        <v>1018</v>
      </c>
      <c r="C77" s="81" t="s">
        <v>87</v>
      </c>
      <c r="D77" s="82" t="s">
        <v>2017</v>
      </c>
      <c r="E77" s="81" t="str">
        <f>VLOOKUP($C77,'[11]2563#กบรส'!$D$2:$P$899,4,0)</f>
        <v>รพช.</v>
      </c>
      <c r="F77" s="81" t="str">
        <f>VLOOKUP($C77,[12]รพศ_รพท_รพช_898แห่ง!$D$2:$I$899,5,0)</f>
        <v>F2</v>
      </c>
      <c r="G77" s="81">
        <f>VLOOKUP($C77,[12]รพศ_รพท_รพช_898แห่ง!$D$2:$I$899,6,0)</f>
        <v>52</v>
      </c>
      <c r="H77" s="222">
        <f>VLOOKUP($C77,'[13]POP UC'!$D$3:$F$924,3,0)</f>
        <v>36481</v>
      </c>
      <c r="I77" s="81">
        <v>6</v>
      </c>
      <c r="J77" s="82" t="s">
        <v>2885</v>
      </c>
    </row>
    <row r="78" spans="1:10" ht="49.2">
      <c r="A78" s="81" t="s">
        <v>2897</v>
      </c>
      <c r="B78" s="82" t="s">
        <v>1018</v>
      </c>
      <c r="C78" s="81" t="s">
        <v>88</v>
      </c>
      <c r="D78" s="82" t="s">
        <v>2018</v>
      </c>
      <c r="E78" s="81" t="str">
        <f>VLOOKUP($C78,'[11]2563#กบรส'!$D$2:$P$899,4,0)</f>
        <v>รพช.</v>
      </c>
      <c r="F78" s="81" t="str">
        <f>VLOOKUP($C78,[12]รพศ_รพท_รพช_898แห่ง!$D$2:$I$899,5,0)</f>
        <v>F2</v>
      </c>
      <c r="G78" s="81">
        <f>VLOOKUP($C78,[12]รพศ_รพท_รพช_898แห่ง!$D$2:$I$899,6,0)</f>
        <v>30</v>
      </c>
      <c r="H78" s="222">
        <f>VLOOKUP($C78,'[13]POP UC'!$D$3:$F$924,3,0)</f>
        <v>13139</v>
      </c>
      <c r="I78" s="81">
        <v>5</v>
      </c>
      <c r="J78" s="82" t="s">
        <v>947</v>
      </c>
    </row>
    <row r="79" spans="1:10" ht="49.2">
      <c r="A79" s="81" t="s">
        <v>2897</v>
      </c>
      <c r="B79" s="82" t="s">
        <v>1018</v>
      </c>
      <c r="C79" s="81" t="s">
        <v>89</v>
      </c>
      <c r="D79" s="82" t="s">
        <v>2019</v>
      </c>
      <c r="E79" s="81" t="str">
        <f>VLOOKUP($C79,'[11]2563#กบรส'!$D$2:$P$899,4,0)</f>
        <v>รพช.</v>
      </c>
      <c r="F79" s="81" t="str">
        <f>VLOOKUP($C79,[12]รพศ_รพท_รพช_898แห่ง!$D$2:$I$899,5,0)</f>
        <v>F2</v>
      </c>
      <c r="G79" s="81">
        <f>VLOOKUP($C79,[12]รพศ_รพท_รพช_898แห่ง!$D$2:$I$899,6,0)</f>
        <v>76</v>
      </c>
      <c r="H79" s="222">
        <f>VLOOKUP($C79,'[13]POP UC'!$D$3:$F$924,3,0)</f>
        <v>48551</v>
      </c>
      <c r="I79" s="81">
        <v>6</v>
      </c>
      <c r="J79" s="82" t="s">
        <v>2885</v>
      </c>
    </row>
    <row r="80" spans="1:10" ht="49.2">
      <c r="A80" s="81" t="s">
        <v>2897</v>
      </c>
      <c r="B80" s="82" t="s">
        <v>1018</v>
      </c>
      <c r="C80" s="81" t="s">
        <v>90</v>
      </c>
      <c r="D80" s="82" t="s">
        <v>2020</v>
      </c>
      <c r="E80" s="81" t="str">
        <f>VLOOKUP($C80,'[11]2563#กบรส'!$D$2:$P$899,4,0)</f>
        <v>รพช.</v>
      </c>
      <c r="F80" s="81" t="str">
        <f>VLOOKUP($C80,[12]รพศ_รพท_รพช_898แห่ง!$D$2:$I$899,5,0)</f>
        <v>F2</v>
      </c>
      <c r="G80" s="81">
        <f>VLOOKUP($C80,[12]รพศ_รพท_รพช_898แห่ง!$D$2:$I$899,6,0)</f>
        <v>56</v>
      </c>
      <c r="H80" s="222">
        <f>VLOOKUP($C80,'[13]POP UC'!$D$3:$F$924,3,0)</f>
        <v>38147</v>
      </c>
      <c r="I80" s="81">
        <v>6</v>
      </c>
      <c r="J80" s="82" t="s">
        <v>2885</v>
      </c>
    </row>
    <row r="81" spans="1:10" ht="49.2">
      <c r="A81" s="81" t="s">
        <v>2897</v>
      </c>
      <c r="B81" s="82" t="s">
        <v>1018</v>
      </c>
      <c r="C81" s="81" t="s">
        <v>91</v>
      </c>
      <c r="D81" s="82" t="s">
        <v>2021</v>
      </c>
      <c r="E81" s="81" t="str">
        <f>VLOOKUP($C81,'[11]2563#กบรส'!$D$2:$P$899,4,0)</f>
        <v>รพช.</v>
      </c>
      <c r="F81" s="81" t="str">
        <f>VLOOKUP($C81,[12]รพศ_รพท_รพช_898แห่ง!$D$2:$I$899,5,0)</f>
        <v>F2</v>
      </c>
      <c r="G81" s="81">
        <f>VLOOKUP($C81,[12]รพศ_รพท_รพช_898แห่ง!$D$2:$I$899,6,0)</f>
        <v>34</v>
      </c>
      <c r="H81" s="222">
        <f>VLOOKUP($C81,'[13]POP UC'!$D$3:$F$924,3,0)</f>
        <v>22492</v>
      </c>
      <c r="I81" s="81">
        <v>5</v>
      </c>
      <c r="J81" s="82" t="s">
        <v>947</v>
      </c>
    </row>
    <row r="82" spans="1:10" ht="49.2">
      <c r="A82" s="81" t="s">
        <v>2897</v>
      </c>
      <c r="B82" s="82" t="s">
        <v>1018</v>
      </c>
      <c r="C82" s="81" t="s">
        <v>92</v>
      </c>
      <c r="D82" s="82" t="s">
        <v>2022</v>
      </c>
      <c r="E82" s="81" t="str">
        <f>VLOOKUP($C82,'[11]2563#กบรส'!$D$2:$P$899,4,0)</f>
        <v>รพช.</v>
      </c>
      <c r="F82" s="81" t="str">
        <f>VLOOKUP($C82,[12]รพศ_รพท_รพช_898แห่ง!$D$2:$I$899,5,0)</f>
        <v>F3</v>
      </c>
      <c r="G82" s="81">
        <f>VLOOKUP($C82,[12]รพศ_รพท_รพช_898แห่ง!$D$2:$I$899,6,0)</f>
        <v>0</v>
      </c>
      <c r="H82" s="222">
        <v>0</v>
      </c>
      <c r="I82" s="81">
        <v>1</v>
      </c>
      <c r="J82" s="82" t="s">
        <v>1960</v>
      </c>
    </row>
    <row r="83" spans="1:10" ht="49.2">
      <c r="A83" s="81" t="s">
        <v>2897</v>
      </c>
      <c r="B83" s="82" t="s">
        <v>1018</v>
      </c>
      <c r="C83" s="81" t="s">
        <v>93</v>
      </c>
      <c r="D83" s="82" t="s">
        <v>2023</v>
      </c>
      <c r="E83" s="81" t="str">
        <f>VLOOKUP($C83,'[11]2563#กบรส'!$D$2:$P$899,4,0)</f>
        <v>รพช.</v>
      </c>
      <c r="F83" s="81" t="str">
        <f>VLOOKUP($C83,[12]รพศ_รพท_รพช_898แห่ง!$D$2:$I$899,5,0)</f>
        <v>F3</v>
      </c>
      <c r="G83" s="81">
        <f>VLOOKUP($C83,[12]รพศ_รพท_รพช_898แห่ง!$D$2:$I$899,6,0)</f>
        <v>0</v>
      </c>
      <c r="H83" s="222">
        <v>0</v>
      </c>
      <c r="I83" s="81">
        <v>1</v>
      </c>
      <c r="J83" s="82" t="s">
        <v>1960</v>
      </c>
    </row>
    <row r="84" spans="1:10" ht="49.2">
      <c r="A84" s="81" t="s">
        <v>2897</v>
      </c>
      <c r="B84" s="82" t="s">
        <v>1047</v>
      </c>
      <c r="C84" s="81" t="s">
        <v>109</v>
      </c>
      <c r="D84" s="82" t="s">
        <v>2038</v>
      </c>
      <c r="E84" s="81" t="str">
        <f>VLOOKUP($C84,'[11]2563#กบรส'!$D$2:$P$899,4,0)</f>
        <v>รพศ.</v>
      </c>
      <c r="F84" s="81" t="str">
        <f>VLOOKUP($C84,[12]รพศ_รพท_รพช_898แห่ง!$D$2:$I$899,5,0)</f>
        <v>A</v>
      </c>
      <c r="G84" s="81">
        <f>VLOOKUP($C84,[12]รพศ_รพท_รพช_898แห่ง!$D$2:$I$899,6,0)</f>
        <v>743</v>
      </c>
      <c r="H84" s="222">
        <f>VLOOKUP($C84,'[13]POP UC'!$D$3:$F$924,3,0)</f>
        <v>142339</v>
      </c>
      <c r="I84" s="81">
        <v>19</v>
      </c>
      <c r="J84" s="82" t="s">
        <v>1958</v>
      </c>
    </row>
    <row r="85" spans="1:10" ht="49.2">
      <c r="A85" s="81" t="s">
        <v>2897</v>
      </c>
      <c r="B85" s="82" t="s">
        <v>1047</v>
      </c>
      <c r="C85" s="81" t="s">
        <v>110</v>
      </c>
      <c r="D85" s="82" t="s">
        <v>2039</v>
      </c>
      <c r="E85" s="81" t="str">
        <f>VLOOKUP($C85,'[11]2563#กบรส'!$D$2:$P$899,4,0)</f>
        <v>รพช.</v>
      </c>
      <c r="F85" s="81" t="str">
        <f>VLOOKUP($C85,[12]รพศ_รพท_รพช_898แห่ง!$D$2:$I$899,5,0)</f>
        <v>F2</v>
      </c>
      <c r="G85" s="81">
        <f>VLOOKUP($C85,[12]รพศ_รพท_รพช_898แห่ง!$D$2:$I$899,6,0)</f>
        <v>30</v>
      </c>
      <c r="H85" s="222">
        <f>VLOOKUP($C85,'[13]POP UC'!$D$3:$F$924,3,0)</f>
        <v>25814</v>
      </c>
      <c r="I85" s="81">
        <v>5</v>
      </c>
      <c r="J85" s="82" t="s">
        <v>947</v>
      </c>
    </row>
    <row r="86" spans="1:10" ht="49.2">
      <c r="A86" s="81" t="s">
        <v>2897</v>
      </c>
      <c r="B86" s="82" t="s">
        <v>1047</v>
      </c>
      <c r="C86" s="81" t="s">
        <v>111</v>
      </c>
      <c r="D86" s="82" t="s">
        <v>2040</v>
      </c>
      <c r="E86" s="81" t="str">
        <f>VLOOKUP($C86,'[11]2563#กบรส'!$D$2:$P$899,4,0)</f>
        <v>รพช.</v>
      </c>
      <c r="F86" s="81" t="str">
        <f>VLOOKUP($C86,[12]รพศ_รพท_รพช_898แห่ง!$D$2:$I$899,5,0)</f>
        <v>M2</v>
      </c>
      <c r="G86" s="81">
        <f>VLOOKUP($C86,[12]รพศ_รพท_รพช_898แห่ง!$D$2:$I$899,6,0)</f>
        <v>120</v>
      </c>
      <c r="H86" s="222">
        <f>VLOOKUP($C86,'[13]POP UC'!$D$3:$F$924,3,0)</f>
        <v>39416</v>
      </c>
      <c r="I86" s="81">
        <v>13</v>
      </c>
      <c r="J86" s="82" t="s">
        <v>2884</v>
      </c>
    </row>
    <row r="87" spans="1:10" ht="49.2">
      <c r="A87" s="81" t="s">
        <v>2897</v>
      </c>
      <c r="B87" s="82" t="s">
        <v>1047</v>
      </c>
      <c r="C87" s="81" t="s">
        <v>112</v>
      </c>
      <c r="D87" s="82" t="s">
        <v>2041</v>
      </c>
      <c r="E87" s="81" t="str">
        <f>VLOOKUP($C87,'[11]2563#กบรส'!$D$2:$P$899,4,0)</f>
        <v>รพช.</v>
      </c>
      <c r="F87" s="81" t="str">
        <f>VLOOKUP($C87,[12]รพศ_รพท_รพช_898แห่ง!$D$2:$I$899,5,0)</f>
        <v>F2</v>
      </c>
      <c r="G87" s="81">
        <f>VLOOKUP($C87,[12]รพศ_รพท_รพช_898แห่ง!$D$2:$I$899,6,0)</f>
        <v>30</v>
      </c>
      <c r="H87" s="222">
        <f>VLOOKUP($C87,'[13]POP UC'!$D$3:$F$924,3,0)</f>
        <v>24734</v>
      </c>
      <c r="I87" s="81">
        <v>5</v>
      </c>
      <c r="J87" s="82" t="s">
        <v>947</v>
      </c>
    </row>
    <row r="88" spans="1:10" ht="49.2">
      <c r="A88" s="81" t="s">
        <v>2897</v>
      </c>
      <c r="B88" s="82" t="s">
        <v>1047</v>
      </c>
      <c r="C88" s="81" t="s">
        <v>113</v>
      </c>
      <c r="D88" s="82" t="s">
        <v>2042</v>
      </c>
      <c r="E88" s="81" t="str">
        <f>VLOOKUP($C88,'[11]2563#กบรส'!$D$2:$P$899,4,0)</f>
        <v>รพช.</v>
      </c>
      <c r="F88" s="81" t="str">
        <f>VLOOKUP($C88,[12]รพศ_รพท_รพช_898แห่ง!$D$2:$I$899,5,0)</f>
        <v>F2</v>
      </c>
      <c r="G88" s="81">
        <f>VLOOKUP($C88,[12]รพศ_รพท_รพช_898แห่ง!$D$2:$I$899,6,0)</f>
        <v>40</v>
      </c>
      <c r="H88" s="222">
        <f>VLOOKUP($C88,'[13]POP UC'!$D$3:$F$924,3,0)</f>
        <v>39153</v>
      </c>
      <c r="I88" s="81">
        <v>6</v>
      </c>
      <c r="J88" s="82" t="s">
        <v>2885</v>
      </c>
    </row>
    <row r="89" spans="1:10" ht="49.2">
      <c r="A89" s="81" t="s">
        <v>2897</v>
      </c>
      <c r="B89" s="82" t="s">
        <v>1047</v>
      </c>
      <c r="C89" s="81" t="s">
        <v>114</v>
      </c>
      <c r="D89" s="82" t="s">
        <v>2043</v>
      </c>
      <c r="E89" s="81" t="str">
        <f>VLOOKUP($C89,'[11]2563#กบรส'!$D$2:$P$899,4,0)</f>
        <v>รพช.</v>
      </c>
      <c r="F89" s="81" t="str">
        <f>VLOOKUP($C89,[12]รพศ_รพท_รพช_898แห่ง!$D$2:$I$899,5,0)</f>
        <v>F2</v>
      </c>
      <c r="G89" s="81">
        <f>VLOOKUP($C89,[12]รพศ_รพท_รพช_898แห่ง!$D$2:$I$899,6,0)</f>
        <v>30</v>
      </c>
      <c r="H89" s="222">
        <f>VLOOKUP($C89,'[13]POP UC'!$D$3:$F$924,3,0)</f>
        <v>27115</v>
      </c>
      <c r="I89" s="81">
        <v>5</v>
      </c>
      <c r="J89" s="82" t="s">
        <v>947</v>
      </c>
    </row>
    <row r="90" spans="1:10" ht="49.2">
      <c r="A90" s="81" t="s">
        <v>2897</v>
      </c>
      <c r="B90" s="82" t="s">
        <v>1047</v>
      </c>
      <c r="C90" s="81" t="s">
        <v>115</v>
      </c>
      <c r="D90" s="82" t="s">
        <v>2044</v>
      </c>
      <c r="E90" s="81" t="str">
        <f>VLOOKUP($C90,'[11]2563#กบรส'!$D$2:$P$899,4,0)</f>
        <v>รพช.</v>
      </c>
      <c r="F90" s="81" t="str">
        <f>VLOOKUP($C90,[12]รพศ_รพท_รพช_898แห่ง!$D$2:$I$899,5,0)</f>
        <v>F2</v>
      </c>
      <c r="G90" s="81">
        <f>VLOOKUP($C90,[12]รพศ_รพท_รพช_898แห่ง!$D$2:$I$899,6,0)</f>
        <v>30</v>
      </c>
      <c r="H90" s="222">
        <f>VLOOKUP($C90,'[13]POP UC'!$D$3:$F$924,3,0)</f>
        <v>32824</v>
      </c>
      <c r="I90" s="81">
        <v>6</v>
      </c>
      <c r="J90" s="82" t="s">
        <v>2885</v>
      </c>
    </row>
    <row r="91" spans="1:10" ht="49.2">
      <c r="A91" s="81" t="s">
        <v>2897</v>
      </c>
      <c r="B91" s="82" t="s">
        <v>1047</v>
      </c>
      <c r="C91" s="81" t="s">
        <v>116</v>
      </c>
      <c r="D91" s="82" t="s">
        <v>2045</v>
      </c>
      <c r="E91" s="81" t="str">
        <f>VLOOKUP($C91,'[11]2563#กบรส'!$D$2:$P$899,4,0)</f>
        <v>รพช.</v>
      </c>
      <c r="F91" s="81" t="str">
        <f>VLOOKUP($C91,[12]รพศ_รพท_รพช_898แห่ง!$D$2:$I$899,5,0)</f>
        <v>M2</v>
      </c>
      <c r="G91" s="81">
        <f>VLOOKUP($C91,[12]รพศ_รพท_รพช_898แห่ง!$D$2:$I$899,6,0)</f>
        <v>60</v>
      </c>
      <c r="H91" s="222">
        <f>VLOOKUP($C91,'[13]POP UC'!$D$3:$F$924,3,0)</f>
        <v>42324</v>
      </c>
      <c r="I91" s="81">
        <v>12</v>
      </c>
      <c r="J91" s="82" t="s">
        <v>2886</v>
      </c>
    </row>
    <row r="92" spans="1:10" ht="49.2">
      <c r="A92" s="81" t="s">
        <v>2897</v>
      </c>
      <c r="B92" s="82" t="s">
        <v>1047</v>
      </c>
      <c r="C92" s="81" t="s">
        <v>117</v>
      </c>
      <c r="D92" s="82" t="s">
        <v>2046</v>
      </c>
      <c r="E92" s="81" t="str">
        <f>VLOOKUP($C92,'[11]2563#กบรส'!$D$2:$P$899,4,0)</f>
        <v>รพช.</v>
      </c>
      <c r="F92" s="81" t="str">
        <f>VLOOKUP($C92,[12]รพศ_รพท_รพช_898แห่ง!$D$2:$I$899,5,0)</f>
        <v>F2</v>
      </c>
      <c r="G92" s="81">
        <f>VLOOKUP($C92,[12]รพศ_รพท_รพช_898แห่ง!$D$2:$I$899,6,0)</f>
        <v>30</v>
      </c>
      <c r="H92" s="222">
        <f>VLOOKUP($C92,'[13]POP UC'!$D$3:$F$924,3,0)</f>
        <v>11018</v>
      </c>
      <c r="I92" s="81">
        <v>5</v>
      </c>
      <c r="J92" s="82" t="s">
        <v>947</v>
      </c>
    </row>
    <row r="93" spans="1:10" ht="49.2">
      <c r="A93" s="81" t="s">
        <v>2897</v>
      </c>
      <c r="B93" s="82" t="s">
        <v>1047</v>
      </c>
      <c r="C93" s="81" t="s">
        <v>118</v>
      </c>
      <c r="D93" s="82" t="s">
        <v>2047</v>
      </c>
      <c r="E93" s="81" t="str">
        <f>VLOOKUP($C93,'[11]2563#กบรส'!$D$2:$P$899,4,0)</f>
        <v>รพช.</v>
      </c>
      <c r="F93" s="81" t="str">
        <f>VLOOKUP($C93,[12]รพศ_รพท_รพช_898แห่ง!$D$2:$I$899,5,0)</f>
        <v>F2</v>
      </c>
      <c r="G93" s="81">
        <f>VLOOKUP($C93,[12]รพศ_รพท_รพช_898แห่ง!$D$2:$I$899,6,0)</f>
        <v>30</v>
      </c>
      <c r="H93" s="222">
        <f>VLOOKUP($C93,'[13]POP UC'!$D$3:$F$924,3,0)</f>
        <v>39578</v>
      </c>
      <c r="I93" s="81">
        <v>6</v>
      </c>
      <c r="J93" s="82" t="s">
        <v>2885</v>
      </c>
    </row>
    <row r="94" spans="1:10" ht="49.2">
      <c r="A94" s="81" t="s">
        <v>2897</v>
      </c>
      <c r="B94" s="82" t="s">
        <v>1047</v>
      </c>
      <c r="C94" s="81" t="s">
        <v>119</v>
      </c>
      <c r="D94" s="82" t="s">
        <v>2048</v>
      </c>
      <c r="E94" s="81" t="str">
        <f>VLOOKUP($C94,'[11]2563#กบรส'!$D$2:$P$899,4,0)</f>
        <v>รพช.</v>
      </c>
      <c r="F94" s="81" t="str">
        <f>VLOOKUP($C94,[12]รพศ_รพท_รพช_898แห่ง!$D$2:$I$899,5,0)</f>
        <v>F2</v>
      </c>
      <c r="G94" s="81">
        <f>VLOOKUP($C94,[12]รพศ_รพท_รพช_898แห่ง!$D$2:$I$899,6,0)</f>
        <v>30</v>
      </c>
      <c r="H94" s="222">
        <f>VLOOKUP($C94,'[13]POP UC'!$D$3:$F$924,3,0)</f>
        <v>21357</v>
      </c>
      <c r="I94" s="81">
        <v>5</v>
      </c>
      <c r="J94" s="82" t="s">
        <v>947</v>
      </c>
    </row>
    <row r="95" spans="1:10" ht="49.2">
      <c r="A95" s="81" t="s">
        <v>2897</v>
      </c>
      <c r="B95" s="82" t="s">
        <v>1047</v>
      </c>
      <c r="C95" s="81" t="s">
        <v>120</v>
      </c>
      <c r="D95" s="82" t="s">
        <v>2049</v>
      </c>
      <c r="E95" s="81" t="str">
        <f>VLOOKUP($C95,'[11]2563#กบรส'!$D$2:$P$899,4,0)</f>
        <v>รพช.</v>
      </c>
      <c r="F95" s="81" t="str">
        <f>VLOOKUP($C95,[12]รพศ_รพท_รพช_898แห่ง!$D$2:$I$899,5,0)</f>
        <v>F2</v>
      </c>
      <c r="G95" s="81">
        <f>VLOOKUP($C95,[12]รพศ_รพท_รพช_898แห่ง!$D$2:$I$899,6,0)</f>
        <v>30</v>
      </c>
      <c r="H95" s="222">
        <f>VLOOKUP($C95,'[13]POP UC'!$D$3:$F$924,3,0)</f>
        <v>34347</v>
      </c>
      <c r="I95" s="81">
        <v>6</v>
      </c>
      <c r="J95" s="82" t="s">
        <v>2885</v>
      </c>
    </row>
    <row r="96" spans="1:10" ht="49.2">
      <c r="A96" s="81" t="s">
        <v>2897</v>
      </c>
      <c r="B96" s="82" t="s">
        <v>1047</v>
      </c>
      <c r="C96" s="81" t="s">
        <v>121</v>
      </c>
      <c r="D96" s="82" t="s">
        <v>2050</v>
      </c>
      <c r="E96" s="81" t="str">
        <f>VLOOKUP($C96,'[11]2563#กบรส'!$D$2:$P$899,4,0)</f>
        <v>รพช.</v>
      </c>
      <c r="F96" s="81" t="str">
        <f>VLOOKUP($C96,[12]รพศ_รพท_รพช_898แห่ง!$D$2:$I$899,5,0)</f>
        <v>F2</v>
      </c>
      <c r="G96" s="81">
        <f>VLOOKUP($C96,[12]รพศ_รพท_รพช_898แห่ง!$D$2:$I$899,6,0)</f>
        <v>30</v>
      </c>
      <c r="H96" s="222">
        <f>VLOOKUP($C96,'[13]POP UC'!$D$3:$F$924,3,0)</f>
        <v>24059</v>
      </c>
      <c r="I96" s="81">
        <v>5</v>
      </c>
      <c r="J96" s="82" t="s">
        <v>947</v>
      </c>
    </row>
    <row r="97" spans="1:10" ht="49.2">
      <c r="A97" s="81" t="s">
        <v>2897</v>
      </c>
      <c r="B97" s="82" t="s">
        <v>1061</v>
      </c>
      <c r="C97" s="81" t="s">
        <v>122</v>
      </c>
      <c r="D97" s="82" t="s">
        <v>2051</v>
      </c>
      <c r="E97" s="81" t="str">
        <f>VLOOKUP($C97,'[11]2563#กบรส'!$D$2:$P$899,4,0)</f>
        <v>รพท.</v>
      </c>
      <c r="F97" s="81" t="str">
        <f>VLOOKUP($C97,[12]รพศ_รพท_รพช_898แห่ง!$D$2:$I$899,5,0)</f>
        <v>S</v>
      </c>
      <c r="G97" s="81">
        <f>VLOOKUP($C97,[12]รพศ_รพท_รพช_898แห่ง!$D$2:$I$899,6,0)</f>
        <v>411</v>
      </c>
      <c r="H97" s="222">
        <f>VLOOKUP($C97,'[13]POP UC'!$D$3:$F$924,3,0)</f>
        <v>77473</v>
      </c>
      <c r="I97" s="81">
        <v>17</v>
      </c>
      <c r="J97" s="82" t="s">
        <v>1002</v>
      </c>
    </row>
    <row r="98" spans="1:10" ht="49.2">
      <c r="A98" s="81" t="s">
        <v>2897</v>
      </c>
      <c r="B98" s="82" t="s">
        <v>1061</v>
      </c>
      <c r="C98" s="81" t="s">
        <v>123</v>
      </c>
      <c r="D98" s="82" t="s">
        <v>2052</v>
      </c>
      <c r="E98" s="81" t="str">
        <f>VLOOKUP($C98,'[11]2563#กบรส'!$D$2:$P$899,4,0)</f>
        <v>รพช.</v>
      </c>
      <c r="F98" s="81" t="str">
        <f>VLOOKUP($C98,[12]รพศ_รพท_รพช_898แห่ง!$D$2:$I$899,5,0)</f>
        <v>F2</v>
      </c>
      <c r="G98" s="81">
        <f>VLOOKUP($C98,[12]รพศ_รพท_รพช_898แห่ง!$D$2:$I$899,6,0)</f>
        <v>30</v>
      </c>
      <c r="H98" s="222">
        <f>VLOOKUP($C98,'[13]POP UC'!$D$3:$F$924,3,0)</f>
        <v>28270</v>
      </c>
      <c r="I98" s="81">
        <v>5</v>
      </c>
      <c r="J98" s="82" t="s">
        <v>947</v>
      </c>
    </row>
    <row r="99" spans="1:10" ht="49.2">
      <c r="A99" s="81" t="s">
        <v>2897</v>
      </c>
      <c r="B99" s="82" t="s">
        <v>1061</v>
      </c>
      <c r="C99" s="81" t="s">
        <v>124</v>
      </c>
      <c r="D99" s="82" t="s">
        <v>2053</v>
      </c>
      <c r="E99" s="81" t="str">
        <f>VLOOKUP($C99,'[11]2563#กบรส'!$D$2:$P$899,4,0)</f>
        <v>รพช.</v>
      </c>
      <c r="F99" s="81" t="str">
        <f>VLOOKUP($C99,[12]รพศ_รพท_รพช_898แห่ง!$D$2:$I$899,5,0)</f>
        <v>F2</v>
      </c>
      <c r="G99" s="81">
        <f>VLOOKUP($C99,[12]รพศ_รพท_รพช_898แห่ง!$D$2:$I$899,6,0)</f>
        <v>30</v>
      </c>
      <c r="H99" s="222">
        <f>VLOOKUP($C99,'[13]POP UC'!$D$3:$F$924,3,0)</f>
        <v>28225</v>
      </c>
      <c r="I99" s="81">
        <v>5</v>
      </c>
      <c r="J99" s="82" t="s">
        <v>947</v>
      </c>
    </row>
    <row r="100" spans="1:10" ht="49.2">
      <c r="A100" s="81" t="s">
        <v>2897</v>
      </c>
      <c r="B100" s="82" t="s">
        <v>1061</v>
      </c>
      <c r="C100" s="81" t="s">
        <v>125</v>
      </c>
      <c r="D100" s="82" t="s">
        <v>2054</v>
      </c>
      <c r="E100" s="81" t="str">
        <f>VLOOKUP($C100,'[11]2563#กบรส'!$D$2:$P$899,4,0)</f>
        <v>รพช.</v>
      </c>
      <c r="F100" s="81" t="str">
        <f>VLOOKUP($C100,[12]รพศ_รพท_รพช_898แห่ง!$D$2:$I$899,5,0)</f>
        <v>F1</v>
      </c>
      <c r="G100" s="81">
        <f>VLOOKUP($C100,[12]รพศ_รพท_รพช_898แห่ง!$D$2:$I$899,6,0)</f>
        <v>60</v>
      </c>
      <c r="H100" s="222">
        <f>VLOOKUP($C100,'[13]POP UC'!$D$3:$F$924,3,0)</f>
        <v>54487</v>
      </c>
      <c r="I100" s="81">
        <v>10</v>
      </c>
      <c r="J100" s="82" t="s">
        <v>943</v>
      </c>
    </row>
    <row r="101" spans="1:10" ht="49.2">
      <c r="A101" s="81" t="s">
        <v>2897</v>
      </c>
      <c r="B101" s="82" t="s">
        <v>1061</v>
      </c>
      <c r="C101" s="81" t="s">
        <v>126</v>
      </c>
      <c r="D101" s="82" t="s">
        <v>2055</v>
      </c>
      <c r="E101" s="81" t="str">
        <f>VLOOKUP($C101,'[11]2563#กบรส'!$D$2:$P$899,4,0)</f>
        <v>รพช.</v>
      </c>
      <c r="F101" s="81" t="str">
        <f>VLOOKUP($C101,[12]รพศ_รพท_รพช_898แห่ง!$D$2:$I$899,5,0)</f>
        <v>F2</v>
      </c>
      <c r="G101" s="81">
        <f>VLOOKUP($C101,[12]รพศ_รพท_รพช_898แห่ง!$D$2:$I$899,6,0)</f>
        <v>30</v>
      </c>
      <c r="H101" s="222">
        <f>VLOOKUP($C101,'[13]POP UC'!$D$3:$F$924,3,0)</f>
        <v>16750</v>
      </c>
      <c r="I101" s="81">
        <v>5</v>
      </c>
      <c r="J101" s="82" t="s">
        <v>947</v>
      </c>
    </row>
    <row r="102" spans="1:10" ht="49.2">
      <c r="A102" s="223" t="s">
        <v>2897</v>
      </c>
      <c r="B102" s="224" t="s">
        <v>1061</v>
      </c>
      <c r="C102" s="223" t="s">
        <v>127</v>
      </c>
      <c r="D102" s="224" t="s">
        <v>2056</v>
      </c>
      <c r="E102" s="223" t="str">
        <f>VLOOKUP($C102,'[11]2563#กบรส'!$D$2:$P$899,4,0)</f>
        <v>รพช.</v>
      </c>
      <c r="F102" s="225" t="str">
        <f>VLOOKUP($C102,[12]รพศ_รพท_รพช_898แห่ง!$D$2:$I$899,5,0)</f>
        <v>F1</v>
      </c>
      <c r="G102" s="225">
        <f>VLOOKUP($C102,[12]รพศ_รพท_รพช_898แห่ง!$D$2:$I$899,6,0)</f>
        <v>60</v>
      </c>
      <c r="H102" s="226">
        <f>VLOOKUP($C102,'[13]POP UC'!$D$3:$F$924,3,0)</f>
        <v>38090</v>
      </c>
      <c r="I102" s="225">
        <v>9</v>
      </c>
      <c r="J102" s="227" t="s">
        <v>965</v>
      </c>
    </row>
    <row r="103" spans="1:10" ht="49.2">
      <c r="A103" s="81" t="s">
        <v>2897</v>
      </c>
      <c r="B103" s="82" t="s">
        <v>1061</v>
      </c>
      <c r="C103" s="81" t="s">
        <v>128</v>
      </c>
      <c r="D103" s="82" t="s">
        <v>2057</v>
      </c>
      <c r="E103" s="81" t="str">
        <f>VLOOKUP($C103,'[11]2563#กบรส'!$D$2:$P$899,4,0)</f>
        <v>รพช.</v>
      </c>
      <c r="F103" s="81" t="str">
        <f>VLOOKUP($C103,[12]รพศ_รพท_รพช_898แห่ง!$D$2:$I$899,5,0)</f>
        <v>F2</v>
      </c>
      <c r="G103" s="81">
        <f>VLOOKUP($C103,[12]รพศ_รพท_รพช_898แห่ง!$D$2:$I$899,6,0)</f>
        <v>30</v>
      </c>
      <c r="H103" s="222">
        <f>VLOOKUP($C103,'[13]POP UC'!$D$3:$F$924,3,0)</f>
        <v>11486</v>
      </c>
      <c r="I103" s="81">
        <v>5</v>
      </c>
      <c r="J103" s="82" t="s">
        <v>947</v>
      </c>
    </row>
    <row r="104" spans="1:10" ht="49.2">
      <c r="A104" s="81" t="s">
        <v>2897</v>
      </c>
      <c r="B104" s="82" t="s">
        <v>1061</v>
      </c>
      <c r="C104" s="81" t="s">
        <v>129</v>
      </c>
      <c r="D104" s="82" t="s">
        <v>2058</v>
      </c>
      <c r="E104" s="81" t="str">
        <f>VLOOKUP($C104,'[11]2563#กบรส'!$D$2:$P$899,4,0)</f>
        <v>รพช.</v>
      </c>
      <c r="F104" s="81" t="str">
        <f>VLOOKUP($C104,[12]รพศ_รพท_รพช_898แห่ง!$D$2:$I$899,5,0)</f>
        <v>F3</v>
      </c>
      <c r="G104" s="81">
        <f>VLOOKUP($C104,[12]รพศ_รพท_รพช_898แห่ง!$D$2:$I$899,6,0)</f>
        <v>10</v>
      </c>
      <c r="H104" s="222">
        <f>VLOOKUP($C104,'[13]POP UC'!$D$3:$F$924,3,0)</f>
        <v>12787</v>
      </c>
      <c r="I104" s="81">
        <v>2</v>
      </c>
      <c r="J104" s="82" t="s">
        <v>969</v>
      </c>
    </row>
    <row r="105" spans="1:10" ht="49.2">
      <c r="A105" s="81" t="s">
        <v>2904</v>
      </c>
      <c r="B105" s="82" t="s">
        <v>1092</v>
      </c>
      <c r="C105" s="81" t="s">
        <v>148</v>
      </c>
      <c r="D105" s="82" t="s">
        <v>2076</v>
      </c>
      <c r="E105" s="81" t="str">
        <f>VLOOKUP($C105,'[11]2563#กบรส'!$D$2:$P$899,4,0)</f>
        <v>รพท.</v>
      </c>
      <c r="F105" s="81" t="str">
        <f>VLOOKUP($C105,[12]รพศ_รพท_รพช_898แห่ง!$D$2:$I$899,5,0)</f>
        <v>S</v>
      </c>
      <c r="G105" s="81">
        <f>VLOOKUP($C105,[12]รพศ_รพท_รพช_898แห่ง!$D$2:$I$899,6,0)</f>
        <v>509</v>
      </c>
      <c r="H105" s="222">
        <f>VLOOKUP($C105,'[13]POP UC'!$D$3:$F$924,3,0)</f>
        <v>150386</v>
      </c>
      <c r="I105" s="81">
        <v>17</v>
      </c>
      <c r="J105" s="82" t="s">
        <v>1002</v>
      </c>
    </row>
    <row r="106" spans="1:10" ht="49.2">
      <c r="A106" s="81" t="s">
        <v>2904</v>
      </c>
      <c r="B106" s="82" t="s">
        <v>1092</v>
      </c>
      <c r="C106" s="81" t="s">
        <v>149</v>
      </c>
      <c r="D106" s="82" t="s">
        <v>2077</v>
      </c>
      <c r="E106" s="81" t="str">
        <f>VLOOKUP($C106,'[11]2563#กบรส'!$D$2:$P$899,4,0)</f>
        <v>รพช.</v>
      </c>
      <c r="F106" s="81" t="str">
        <f>VLOOKUP($C106,[12]รพศ_รพท_รพช_898แห่ง!$D$2:$I$899,5,0)</f>
        <v>F2</v>
      </c>
      <c r="G106" s="81">
        <f>VLOOKUP($C106,[12]รพศ_รพท_รพช_898แห่ง!$D$2:$I$899,6,0)</f>
        <v>60</v>
      </c>
      <c r="H106" s="222">
        <f>VLOOKUP($C106,'[13]POP UC'!$D$3:$F$924,3,0)</f>
        <v>60037</v>
      </c>
      <c r="I106" s="81">
        <v>7</v>
      </c>
      <c r="J106" s="82" t="s">
        <v>956</v>
      </c>
    </row>
    <row r="107" spans="1:10" ht="49.2">
      <c r="A107" s="81" t="s">
        <v>2904</v>
      </c>
      <c r="B107" s="82" t="s">
        <v>1092</v>
      </c>
      <c r="C107" s="81" t="s">
        <v>150</v>
      </c>
      <c r="D107" s="82" t="s">
        <v>2078</v>
      </c>
      <c r="E107" s="81" t="str">
        <f>VLOOKUP($C107,'[11]2563#กบรส'!$D$2:$P$899,4,0)</f>
        <v>รพช.</v>
      </c>
      <c r="F107" s="81" t="str">
        <f>VLOOKUP($C107,[12]รพศ_รพท_รพช_898แห่ง!$D$2:$I$899,5,0)</f>
        <v>M2</v>
      </c>
      <c r="G107" s="81">
        <f>VLOOKUP($C107,[12]รพศ_รพท_รพช_898แห่ง!$D$2:$I$899,6,0)</f>
        <v>205</v>
      </c>
      <c r="H107" s="222">
        <f>VLOOKUP($C107,'[13]POP UC'!$D$3:$F$924,3,0)</f>
        <v>116272</v>
      </c>
      <c r="I107" s="81">
        <v>13</v>
      </c>
      <c r="J107" s="82" t="s">
        <v>2884</v>
      </c>
    </row>
    <row r="108" spans="1:10" ht="49.2">
      <c r="A108" s="223" t="s">
        <v>2904</v>
      </c>
      <c r="B108" s="224" t="s">
        <v>1092</v>
      </c>
      <c r="C108" s="223" t="s">
        <v>151</v>
      </c>
      <c r="D108" s="224" t="s">
        <v>2079</v>
      </c>
      <c r="E108" s="223" t="str">
        <f>VLOOKUP($C108,'[11]2563#กบรส'!$D$2:$P$899,4,0)</f>
        <v>รพช.</v>
      </c>
      <c r="F108" s="225" t="str">
        <f>VLOOKUP($C108,[12]รพศ_รพท_รพช_898แห่ง!$D$2:$I$899,5,0)</f>
        <v>M1</v>
      </c>
      <c r="G108" s="225">
        <f>VLOOKUP($C108,[12]รพศ_รพท_รพช_898แห่ง!$D$2:$I$899,6,0)</f>
        <v>240</v>
      </c>
      <c r="H108" s="226">
        <f>VLOOKUP($C108,'[13]POP UC'!$D$3:$F$924,3,0)</f>
        <v>101564</v>
      </c>
      <c r="I108" s="225">
        <v>15</v>
      </c>
      <c r="J108" s="227" t="s">
        <v>2887</v>
      </c>
    </row>
    <row r="109" spans="1:10" ht="49.2">
      <c r="A109" s="81" t="s">
        <v>2904</v>
      </c>
      <c r="B109" s="82" t="s">
        <v>1092</v>
      </c>
      <c r="C109" s="81" t="s">
        <v>152</v>
      </c>
      <c r="D109" s="82" t="s">
        <v>2080</v>
      </c>
      <c r="E109" s="81" t="str">
        <f>VLOOKUP($C109,'[11]2563#กบรส'!$D$2:$P$899,4,0)</f>
        <v>รพช.</v>
      </c>
      <c r="F109" s="81" t="str">
        <f>VLOOKUP($C109,[12]รพศ_รพท_รพช_898แห่ง!$D$2:$I$899,5,0)</f>
        <v>F2</v>
      </c>
      <c r="G109" s="81">
        <f>VLOOKUP($C109,[12]รพศ_รพท_รพช_898แห่ง!$D$2:$I$899,6,0)</f>
        <v>58</v>
      </c>
      <c r="H109" s="222">
        <f>VLOOKUP($C109,'[13]POP UC'!$D$3:$F$924,3,0)</f>
        <v>48687</v>
      </c>
      <c r="I109" s="81">
        <v>6</v>
      </c>
      <c r="J109" s="82" t="s">
        <v>2885</v>
      </c>
    </row>
    <row r="110" spans="1:10" ht="49.2">
      <c r="A110" s="81" t="s">
        <v>2904</v>
      </c>
      <c r="B110" s="82" t="s">
        <v>1092</v>
      </c>
      <c r="C110" s="81" t="s">
        <v>153</v>
      </c>
      <c r="D110" s="82" t="s">
        <v>2081</v>
      </c>
      <c r="E110" s="81" t="str">
        <f>VLOOKUP($C110,'[11]2563#กบรส'!$D$2:$P$899,4,0)</f>
        <v>รพช.</v>
      </c>
      <c r="F110" s="81" t="str">
        <f>VLOOKUP($C110,[12]รพศ_รพท_รพช_898แห่ง!$D$2:$I$899,5,0)</f>
        <v>F1</v>
      </c>
      <c r="G110" s="81">
        <f>VLOOKUP($C110,[12]รพศ_รพท_รพช_898แห่ง!$D$2:$I$899,6,0)</f>
        <v>141</v>
      </c>
      <c r="H110" s="222">
        <f>VLOOKUP($C110,'[13]POP UC'!$D$3:$F$924,3,0)</f>
        <v>79893</v>
      </c>
      <c r="I110" s="81">
        <v>10</v>
      </c>
      <c r="J110" s="82" t="s">
        <v>943</v>
      </c>
    </row>
    <row r="111" spans="1:10" ht="49.2">
      <c r="A111" s="81" t="s">
        <v>2904</v>
      </c>
      <c r="B111" s="82" t="s">
        <v>1092</v>
      </c>
      <c r="C111" s="81" t="s">
        <v>154</v>
      </c>
      <c r="D111" s="82" t="s">
        <v>2082</v>
      </c>
      <c r="E111" s="81" t="str">
        <f>VLOOKUP($C111,'[11]2563#กบรส'!$D$2:$P$899,4,0)</f>
        <v>รพช.</v>
      </c>
      <c r="F111" s="81" t="str">
        <f>VLOOKUP($C111,[12]รพศ_รพท_รพช_898แห่ง!$D$2:$I$899,5,0)</f>
        <v>F2</v>
      </c>
      <c r="G111" s="81">
        <f>VLOOKUP($C111,[12]รพศ_รพท_รพช_898แห่ง!$D$2:$I$899,6,0)</f>
        <v>60</v>
      </c>
      <c r="H111" s="222">
        <f>VLOOKUP($C111,'[13]POP UC'!$D$3:$F$924,3,0)</f>
        <v>51857</v>
      </c>
      <c r="I111" s="81">
        <v>6</v>
      </c>
      <c r="J111" s="82" t="s">
        <v>2885</v>
      </c>
    </row>
    <row r="112" spans="1:10" ht="49.2">
      <c r="A112" s="81" t="s">
        <v>2904</v>
      </c>
      <c r="B112" s="82" t="s">
        <v>1092</v>
      </c>
      <c r="C112" s="81" t="s">
        <v>155</v>
      </c>
      <c r="D112" s="82" t="s">
        <v>2083</v>
      </c>
      <c r="E112" s="81" t="str">
        <f>VLOOKUP($C112,'[11]2563#กบรส'!$D$2:$P$899,4,0)</f>
        <v>รพช.</v>
      </c>
      <c r="F112" s="81" t="str">
        <f>VLOOKUP($C112,[12]รพศ_รพท_รพช_898แห่ง!$D$2:$I$899,5,0)</f>
        <v>F3</v>
      </c>
      <c r="G112" s="81">
        <f>VLOOKUP($C112,[12]รพศ_รพท_รพช_898แห่ง!$D$2:$I$899,6,0)</f>
        <v>18</v>
      </c>
      <c r="H112" s="222">
        <f>VLOOKUP($C112,'[13]POP UC'!$D$3:$F$924,3,0)</f>
        <v>14190</v>
      </c>
      <c r="I112" s="81">
        <v>2</v>
      </c>
      <c r="J112" s="82" t="s">
        <v>969</v>
      </c>
    </row>
    <row r="113" spans="1:10" ht="49.2">
      <c r="A113" s="81" t="s">
        <v>2904</v>
      </c>
      <c r="B113" s="82" t="s">
        <v>1092</v>
      </c>
      <c r="C113" s="81" t="s">
        <v>156</v>
      </c>
      <c r="D113" s="82" t="s">
        <v>2084</v>
      </c>
      <c r="E113" s="81" t="str">
        <f>VLOOKUP($C113,'[11]2563#กบรส'!$D$2:$P$899,4,0)</f>
        <v>รพช.</v>
      </c>
      <c r="F113" s="81" t="str">
        <f>VLOOKUP($C113,[12]รพศ_รพท_รพช_898แห่ง!$D$2:$I$899,5,0)</f>
        <v>F2</v>
      </c>
      <c r="G113" s="81">
        <f>VLOOKUP($C113,[12]รพศ_รพท_รพช_898แห่ง!$D$2:$I$899,6,0)</f>
        <v>30</v>
      </c>
      <c r="H113" s="222">
        <f>VLOOKUP($C113,'[13]POP UC'!$D$3:$F$924,3,0)</f>
        <v>27358</v>
      </c>
      <c r="I113" s="81">
        <v>5</v>
      </c>
      <c r="J113" s="82" t="s">
        <v>947</v>
      </c>
    </row>
    <row r="114" spans="1:10" ht="49.2">
      <c r="A114" s="81" t="s">
        <v>2904</v>
      </c>
      <c r="B114" s="82" t="s">
        <v>1092</v>
      </c>
      <c r="C114" s="81" t="s">
        <v>157</v>
      </c>
      <c r="D114" s="82" t="s">
        <v>2085</v>
      </c>
      <c r="E114" s="81" t="str">
        <f>VLOOKUP($C114,'[11]2563#กบรส'!$D$2:$P$899,4,0)</f>
        <v>รพช.</v>
      </c>
      <c r="F114" s="81" t="str">
        <f>VLOOKUP($C114,[12]รพศ_รพท_รพช_898แห่ง!$D$2:$I$899,5,0)</f>
        <v>F2</v>
      </c>
      <c r="G114" s="81">
        <f>VLOOKUP($C114,[12]รพศ_รพท_รพช_898แห่ง!$D$2:$I$899,6,0)</f>
        <v>30</v>
      </c>
      <c r="H114" s="222">
        <f>VLOOKUP($C114,'[13]POP UC'!$D$3:$F$924,3,0)</f>
        <v>30472</v>
      </c>
      <c r="I114" s="81">
        <v>6</v>
      </c>
      <c r="J114" s="82" t="s">
        <v>2885</v>
      </c>
    </row>
    <row r="115" spans="1:10" ht="49.2">
      <c r="A115" s="81" t="s">
        <v>2904</v>
      </c>
      <c r="B115" s="82" t="s">
        <v>1092</v>
      </c>
      <c r="C115" s="81" t="s">
        <v>158</v>
      </c>
      <c r="D115" s="82" t="s">
        <v>2905</v>
      </c>
      <c r="E115" s="81" t="str">
        <f>VLOOKUP($C115,'[11]2563#กบรส'!$D$2:$P$899,4,0)</f>
        <v>รพช.</v>
      </c>
      <c r="F115" s="81" t="str">
        <f>VLOOKUP($C115,[12]รพศ_รพท_รพช_898แห่ง!$D$2:$I$899,5,0)</f>
        <v>F1</v>
      </c>
      <c r="G115" s="81">
        <f>VLOOKUP($C115,[12]รพศ_รพท_รพช_898แห่ง!$D$2:$I$899,6,0)</f>
        <v>121</v>
      </c>
      <c r="H115" s="222">
        <f>VLOOKUP($C115,'[13]POP UC'!$D$3:$F$924,3,0)</f>
        <v>50194</v>
      </c>
      <c r="I115" s="81">
        <v>10</v>
      </c>
      <c r="J115" s="82" t="s">
        <v>943</v>
      </c>
    </row>
    <row r="116" spans="1:10" ht="49.2">
      <c r="A116" s="81" t="s">
        <v>2904</v>
      </c>
      <c r="B116" s="82" t="s">
        <v>1070</v>
      </c>
      <c r="C116" s="81" t="s">
        <v>130</v>
      </c>
      <c r="D116" s="82" t="s">
        <v>2059</v>
      </c>
      <c r="E116" s="81" t="str">
        <f>VLOOKUP($C116,'[11]2563#กบรส'!$D$2:$P$899,4,0)</f>
        <v>รพท.</v>
      </c>
      <c r="F116" s="81" t="str">
        <f>VLOOKUP($C116,[12]รพศ_รพท_รพช_898แห่ง!$D$2:$I$899,5,0)</f>
        <v>S</v>
      </c>
      <c r="G116" s="81">
        <f>VLOOKUP($C116,[12]รพศ_รพท_รพช_898แห่ง!$D$2:$I$899,6,0)</f>
        <v>310</v>
      </c>
      <c r="H116" s="222">
        <f>VLOOKUP($C116,'[13]POP UC'!$D$3:$F$924,3,0)</f>
        <v>70669</v>
      </c>
      <c r="I116" s="81">
        <v>16</v>
      </c>
      <c r="J116" s="82" t="s">
        <v>1040</v>
      </c>
    </row>
    <row r="117" spans="1:10" ht="49.2">
      <c r="A117" s="81" t="s">
        <v>2904</v>
      </c>
      <c r="B117" s="82" t="s">
        <v>1070</v>
      </c>
      <c r="C117" s="81" t="s">
        <v>131</v>
      </c>
      <c r="D117" s="82" t="s">
        <v>2060</v>
      </c>
      <c r="E117" s="81" t="str">
        <f>VLOOKUP($C117,'[11]2563#กบรส'!$D$2:$P$899,4,0)</f>
        <v>รพท.</v>
      </c>
      <c r="F117" s="81" t="str">
        <f>VLOOKUP($C117,[12]รพศ_รพท_รพช_898แห่ง!$D$2:$I$899,5,0)</f>
        <v>S</v>
      </c>
      <c r="G117" s="81">
        <f>VLOOKUP($C117,[12]รพศ_รพท_รพช_898แห่ง!$D$2:$I$899,6,0)</f>
        <v>365</v>
      </c>
      <c r="H117" s="222">
        <f>VLOOKUP($C117,'[13]POP UC'!$D$3:$F$924,3,0)</f>
        <v>76003</v>
      </c>
      <c r="I117" s="81">
        <v>16</v>
      </c>
      <c r="J117" s="82" t="s">
        <v>1040</v>
      </c>
    </row>
    <row r="118" spans="1:10" ht="49.2">
      <c r="A118" s="81" t="s">
        <v>2904</v>
      </c>
      <c r="B118" s="82" t="s">
        <v>1070</v>
      </c>
      <c r="C118" s="81" t="s">
        <v>132</v>
      </c>
      <c r="D118" s="82" t="s">
        <v>2061</v>
      </c>
      <c r="E118" s="81" t="str">
        <f>VLOOKUP($C118,'[11]2563#กบรส'!$D$2:$P$899,4,0)</f>
        <v>รพช.</v>
      </c>
      <c r="F118" s="81" t="str">
        <f>VLOOKUP($C118,[12]รพศ_รพท_รพช_898แห่ง!$D$2:$I$899,5,0)</f>
        <v>F2</v>
      </c>
      <c r="G118" s="81">
        <f>VLOOKUP($C118,[12]รพศ_รพท_รพช_898แห่ง!$D$2:$I$899,6,0)</f>
        <v>60</v>
      </c>
      <c r="H118" s="222">
        <f>VLOOKUP($C118,'[13]POP UC'!$D$3:$F$924,3,0)</f>
        <v>34157</v>
      </c>
      <c r="I118" s="81">
        <v>6</v>
      </c>
      <c r="J118" s="82" t="s">
        <v>2885</v>
      </c>
    </row>
    <row r="119" spans="1:10" ht="49.2">
      <c r="A119" s="81" t="s">
        <v>2904</v>
      </c>
      <c r="B119" s="82" t="s">
        <v>1070</v>
      </c>
      <c r="C119" s="81" t="s">
        <v>133</v>
      </c>
      <c r="D119" s="82" t="s">
        <v>2062</v>
      </c>
      <c r="E119" s="81" t="str">
        <f>VLOOKUP($C119,'[11]2563#กบรส'!$D$2:$P$899,4,0)</f>
        <v>รพช.</v>
      </c>
      <c r="F119" s="81" t="str">
        <f>VLOOKUP($C119,[12]รพศ_รพท_รพช_898แห่ง!$D$2:$I$899,5,0)</f>
        <v>F2</v>
      </c>
      <c r="G119" s="81">
        <f>VLOOKUP($C119,[12]รพศ_รพท_รพช_898แห่ง!$D$2:$I$899,6,0)</f>
        <v>36</v>
      </c>
      <c r="H119" s="222">
        <f>VLOOKUP($C119,'[13]POP UC'!$D$3:$F$924,3,0)</f>
        <v>24792</v>
      </c>
      <c r="I119" s="81">
        <v>5</v>
      </c>
      <c r="J119" s="82" t="s">
        <v>947</v>
      </c>
    </row>
    <row r="120" spans="1:10" ht="49.2">
      <c r="A120" s="81" t="s">
        <v>2904</v>
      </c>
      <c r="B120" s="82" t="s">
        <v>1070</v>
      </c>
      <c r="C120" s="81" t="s">
        <v>134</v>
      </c>
      <c r="D120" s="82" t="s">
        <v>2063</v>
      </c>
      <c r="E120" s="81" t="str">
        <f>VLOOKUP($C120,'[11]2563#กบรส'!$D$2:$P$899,4,0)</f>
        <v>รพช.</v>
      </c>
      <c r="F120" s="81" t="str">
        <f>VLOOKUP($C120,[12]รพศ_รพท_รพช_898แห่ง!$D$2:$I$899,5,0)</f>
        <v>F1</v>
      </c>
      <c r="G120" s="81">
        <f>VLOOKUP($C120,[12]รพศ_รพท_รพช_898แห่ง!$D$2:$I$899,6,0)</f>
        <v>120</v>
      </c>
      <c r="H120" s="222">
        <f>VLOOKUP($C120,'[13]POP UC'!$D$3:$F$924,3,0)</f>
        <v>40375</v>
      </c>
      <c r="I120" s="81">
        <v>9</v>
      </c>
      <c r="J120" s="82" t="s">
        <v>965</v>
      </c>
    </row>
    <row r="121" spans="1:10" ht="49.2">
      <c r="A121" s="81" t="s">
        <v>2904</v>
      </c>
      <c r="B121" s="82" t="s">
        <v>1070</v>
      </c>
      <c r="C121" s="81" t="s">
        <v>135</v>
      </c>
      <c r="D121" s="82" t="s">
        <v>2064</v>
      </c>
      <c r="E121" s="81" t="str">
        <f>VLOOKUP($C121,'[11]2563#กบรส'!$D$2:$P$899,4,0)</f>
        <v>รพช.</v>
      </c>
      <c r="F121" s="81" t="str">
        <f>VLOOKUP($C121,[12]รพศ_รพท_รพช_898แห่ง!$D$2:$I$899,5,0)</f>
        <v>M2</v>
      </c>
      <c r="G121" s="81">
        <f>VLOOKUP($C121,[12]รพศ_รพท_รพช_898แห่ง!$D$2:$I$899,6,0)</f>
        <v>78</v>
      </c>
      <c r="H121" s="222">
        <f>VLOOKUP($C121,'[13]POP UC'!$D$3:$F$924,3,0)</f>
        <v>62196</v>
      </c>
      <c r="I121" s="81">
        <v>12</v>
      </c>
      <c r="J121" s="82" t="s">
        <v>2886</v>
      </c>
    </row>
    <row r="122" spans="1:10" ht="49.2">
      <c r="A122" s="81" t="s">
        <v>2904</v>
      </c>
      <c r="B122" s="82" t="s">
        <v>1070</v>
      </c>
      <c r="C122" s="81" t="s">
        <v>136</v>
      </c>
      <c r="D122" s="82" t="s">
        <v>2065</v>
      </c>
      <c r="E122" s="81" t="str">
        <f>VLOOKUP($C122,'[11]2563#กบรส'!$D$2:$P$899,4,0)</f>
        <v>รพช.</v>
      </c>
      <c r="F122" s="81" t="str">
        <f>VLOOKUP($C122,[12]รพศ_รพท_รพช_898แห่ง!$D$2:$I$899,5,0)</f>
        <v>F1</v>
      </c>
      <c r="G122" s="81">
        <f>VLOOKUP($C122,[12]รพศ_รพท_รพช_898แห่ง!$D$2:$I$899,6,0)</f>
        <v>75</v>
      </c>
      <c r="H122" s="222">
        <f>VLOOKUP($C122,'[13]POP UC'!$D$3:$F$924,3,0)</f>
        <v>49312</v>
      </c>
      <c r="I122" s="81">
        <v>9</v>
      </c>
      <c r="J122" s="82" t="s">
        <v>965</v>
      </c>
    </row>
    <row r="123" spans="1:10" ht="49.2">
      <c r="A123" s="81" t="s">
        <v>2904</v>
      </c>
      <c r="B123" s="82" t="s">
        <v>1070</v>
      </c>
      <c r="C123" s="81" t="s">
        <v>137</v>
      </c>
      <c r="D123" s="82" t="s">
        <v>2066</v>
      </c>
      <c r="E123" s="81" t="str">
        <f>VLOOKUP($C123,'[11]2563#กบรส'!$D$2:$P$899,4,0)</f>
        <v>รพช.</v>
      </c>
      <c r="F123" s="81" t="str">
        <f>VLOOKUP($C123,[12]รพศ_รพท_รพช_898แห่ง!$D$2:$I$899,5,0)</f>
        <v>M2</v>
      </c>
      <c r="G123" s="81">
        <f>VLOOKUP($C123,[12]รพศ_รพท_รพช_898แห่ง!$D$2:$I$899,6,0)</f>
        <v>72</v>
      </c>
      <c r="H123" s="222">
        <f>VLOOKUP($C123,'[13]POP UC'!$D$3:$F$924,3,0)</f>
        <v>25144</v>
      </c>
      <c r="I123" s="81">
        <v>12</v>
      </c>
      <c r="J123" s="82" t="s">
        <v>2886</v>
      </c>
    </row>
    <row r="124" spans="1:10" ht="49.2">
      <c r="A124" s="81" t="s">
        <v>2904</v>
      </c>
      <c r="B124" s="82" t="s">
        <v>1070</v>
      </c>
      <c r="C124" s="81" t="s">
        <v>138</v>
      </c>
      <c r="D124" s="82" t="s">
        <v>2067</v>
      </c>
      <c r="E124" s="81" t="str">
        <f>VLOOKUP($C124,'[11]2563#กบรส'!$D$2:$P$899,4,0)</f>
        <v>รพช.</v>
      </c>
      <c r="F124" s="81" t="str">
        <f>VLOOKUP($C124,[12]รพศ_รพท_รพช_898แห่ง!$D$2:$I$899,5,0)</f>
        <v>F3</v>
      </c>
      <c r="G124" s="81">
        <f>VLOOKUP($C124,[12]รพศ_รพท_รพช_898แห่ง!$D$2:$I$899,6,0)</f>
        <v>0</v>
      </c>
      <c r="H124" s="222">
        <f>VLOOKUP($C124,'[13]POP UC'!$D$3:$F$924,3,0)</f>
        <v>25879</v>
      </c>
      <c r="I124" s="81">
        <v>4</v>
      </c>
      <c r="J124" s="82" t="s">
        <v>1080</v>
      </c>
    </row>
    <row r="125" spans="1:10" ht="49.2">
      <c r="A125" s="81" t="s">
        <v>2904</v>
      </c>
      <c r="B125" s="82" t="s">
        <v>1081</v>
      </c>
      <c r="C125" s="81" t="s">
        <v>139</v>
      </c>
      <c r="D125" s="82" t="s">
        <v>2068</v>
      </c>
      <c r="E125" s="81" t="str">
        <f>VLOOKUP($C125,'[11]2563#กบรส'!$D$2:$P$899,4,0)</f>
        <v>รพศ.</v>
      </c>
      <c r="F125" s="81" t="str">
        <f>VLOOKUP($C125,[12]รพศ_รพท_รพช_898แห่ง!$D$2:$I$899,5,0)</f>
        <v>A</v>
      </c>
      <c r="G125" s="81">
        <f>VLOOKUP($C125,[12]รพศ_รพท_รพช_898แห่ง!$D$2:$I$899,6,0)</f>
        <v>1052</v>
      </c>
      <c r="H125" s="222">
        <f>VLOOKUP($C125,'[13]POP UC'!$D$3:$F$924,3,0)</f>
        <v>145442</v>
      </c>
      <c r="I125" s="81">
        <v>20</v>
      </c>
      <c r="J125" s="82" t="s">
        <v>1083</v>
      </c>
    </row>
    <row r="126" spans="1:10" ht="49.2">
      <c r="A126" s="81" t="s">
        <v>2904</v>
      </c>
      <c r="B126" s="82" t="s">
        <v>1081</v>
      </c>
      <c r="C126" s="81" t="s">
        <v>140</v>
      </c>
      <c r="D126" s="82" t="s">
        <v>2069</v>
      </c>
      <c r="E126" s="81" t="str">
        <f>VLOOKUP($C126,'[11]2563#กบรส'!$D$2:$P$899,4,0)</f>
        <v>รพช.</v>
      </c>
      <c r="F126" s="81" t="str">
        <f>VLOOKUP($C126,[12]รพศ_รพท_รพช_898แห่ง!$D$2:$I$899,5,0)</f>
        <v>F2</v>
      </c>
      <c r="G126" s="81">
        <f>VLOOKUP($C126,[12]รพศ_รพท_รพช_898แห่ง!$D$2:$I$899,6,0)</f>
        <v>30</v>
      </c>
      <c r="H126" s="222">
        <f>VLOOKUP($C126,'[13]POP UC'!$D$3:$F$924,3,0)</f>
        <v>31349</v>
      </c>
      <c r="I126" s="81">
        <v>6</v>
      </c>
      <c r="J126" s="82" t="s">
        <v>2885</v>
      </c>
    </row>
    <row r="127" spans="1:10" ht="49.2">
      <c r="A127" s="81" t="s">
        <v>2904</v>
      </c>
      <c r="B127" s="82" t="s">
        <v>1081</v>
      </c>
      <c r="C127" s="81" t="s">
        <v>141</v>
      </c>
      <c r="D127" s="82" t="s">
        <v>2070</v>
      </c>
      <c r="E127" s="81" t="str">
        <f>VLOOKUP($C127,'[11]2563#กบรส'!$D$2:$P$899,4,0)</f>
        <v>รพช.</v>
      </c>
      <c r="F127" s="81" t="str">
        <f>VLOOKUP($C127,[12]รพศ_รพท_รพช_898แห่ง!$D$2:$I$899,5,0)</f>
        <v>F2</v>
      </c>
      <c r="G127" s="81">
        <f>VLOOKUP($C127,[12]รพศ_รพท_รพช_898แห่ง!$D$2:$I$899,6,0)</f>
        <v>50</v>
      </c>
      <c r="H127" s="222">
        <f>VLOOKUP($C127,'[13]POP UC'!$D$3:$F$924,3,0)</f>
        <v>72052</v>
      </c>
      <c r="I127" s="81">
        <v>7</v>
      </c>
      <c r="J127" s="82" t="s">
        <v>956</v>
      </c>
    </row>
    <row r="128" spans="1:10" ht="49.2">
      <c r="A128" s="81" t="s">
        <v>2904</v>
      </c>
      <c r="B128" s="82" t="s">
        <v>1081</v>
      </c>
      <c r="C128" s="81" t="s">
        <v>142</v>
      </c>
      <c r="D128" s="82" t="s">
        <v>2071</v>
      </c>
      <c r="E128" s="81" t="str">
        <f>VLOOKUP($C128,'[11]2563#กบรส'!$D$2:$P$899,4,0)</f>
        <v>รพช.</v>
      </c>
      <c r="F128" s="81" t="str">
        <f>VLOOKUP($C128,[12]รพศ_รพท_รพช_898แห่ง!$D$2:$I$899,5,0)</f>
        <v>F2</v>
      </c>
      <c r="G128" s="81">
        <f>VLOOKUP($C128,[12]รพศ_รพท_รพช_898แห่ง!$D$2:$I$899,6,0)</f>
        <v>56</v>
      </c>
      <c r="H128" s="222">
        <f>VLOOKUP($C128,'[13]POP UC'!$D$3:$F$924,3,0)</f>
        <v>34557</v>
      </c>
      <c r="I128" s="81">
        <v>6</v>
      </c>
      <c r="J128" s="82" t="s">
        <v>2885</v>
      </c>
    </row>
    <row r="129" spans="1:10" ht="49.2">
      <c r="A129" s="81" t="s">
        <v>2904</v>
      </c>
      <c r="B129" s="82" t="s">
        <v>1081</v>
      </c>
      <c r="C129" s="81" t="s">
        <v>143</v>
      </c>
      <c r="D129" s="82" t="s">
        <v>2072</v>
      </c>
      <c r="E129" s="81" t="str">
        <f>VLOOKUP($C129,'[11]2563#กบรส'!$D$2:$P$899,4,0)</f>
        <v>รพช.</v>
      </c>
      <c r="F129" s="81" t="str">
        <f>VLOOKUP($C129,[12]รพศ_รพท_รพช_898แห่ง!$D$2:$I$899,5,0)</f>
        <v>F2</v>
      </c>
      <c r="G129" s="81">
        <f>VLOOKUP($C129,[12]รพศ_รพท_รพช_898แห่ง!$D$2:$I$899,6,0)</f>
        <v>40</v>
      </c>
      <c r="H129" s="222">
        <f>VLOOKUP($C129,'[13]POP UC'!$D$3:$F$924,3,0)</f>
        <v>61150</v>
      </c>
      <c r="I129" s="81">
        <v>7</v>
      </c>
      <c r="J129" s="82" t="s">
        <v>956</v>
      </c>
    </row>
    <row r="130" spans="1:10" ht="49.2">
      <c r="A130" s="81" t="s">
        <v>2904</v>
      </c>
      <c r="B130" s="82" t="s">
        <v>1081</v>
      </c>
      <c r="C130" s="81" t="s">
        <v>144</v>
      </c>
      <c r="D130" s="82" t="s">
        <v>2073</v>
      </c>
      <c r="E130" s="81" t="str">
        <f>VLOOKUP($C130,'[11]2563#กบรส'!$D$2:$P$899,4,0)</f>
        <v>รพช.</v>
      </c>
      <c r="F130" s="81" t="str">
        <f>VLOOKUP($C130,[12]รพศ_รพท_รพช_898แห่ง!$D$2:$I$899,5,0)</f>
        <v>F2</v>
      </c>
      <c r="G130" s="81">
        <f>VLOOKUP($C130,[12]รพศ_รพท_รพช_898แห่ง!$D$2:$I$899,6,0)</f>
        <v>30</v>
      </c>
      <c r="H130" s="222">
        <f>VLOOKUP($C130,'[13]POP UC'!$D$3:$F$924,3,0)</f>
        <v>26831</v>
      </c>
      <c r="I130" s="81">
        <v>5</v>
      </c>
      <c r="J130" s="82" t="s">
        <v>947</v>
      </c>
    </row>
    <row r="131" spans="1:10" ht="49.2">
      <c r="A131" s="223" t="s">
        <v>2904</v>
      </c>
      <c r="B131" s="224" t="s">
        <v>1081</v>
      </c>
      <c r="C131" s="223" t="s">
        <v>145</v>
      </c>
      <c r="D131" s="224" t="s">
        <v>2074</v>
      </c>
      <c r="E131" s="223" t="str">
        <f>VLOOKUP($C131,'[11]2563#กบรส'!$D$2:$P$899,4,0)</f>
        <v>รพช.</v>
      </c>
      <c r="F131" s="225" t="str">
        <f>VLOOKUP($C131,[12]รพศ_รพท_รพช_898แห่ง!$D$2:$I$899,5,0)</f>
        <v>F1</v>
      </c>
      <c r="G131" s="225">
        <f>VLOOKUP($C131,[12]รพศ_รพท_รพช_898แห่ง!$D$2:$I$899,6,0)</f>
        <v>73</v>
      </c>
      <c r="H131" s="226">
        <f>VLOOKUP($C131,'[13]POP UC'!$D$3:$F$924,3,0)</f>
        <v>96597</v>
      </c>
      <c r="I131" s="225">
        <v>10</v>
      </c>
      <c r="J131" s="227" t="s">
        <v>943</v>
      </c>
    </row>
    <row r="132" spans="1:10" ht="49.2">
      <c r="A132" s="81" t="s">
        <v>2904</v>
      </c>
      <c r="B132" s="82" t="s">
        <v>1081</v>
      </c>
      <c r="C132" s="81" t="s">
        <v>146</v>
      </c>
      <c r="D132" s="82" t="s">
        <v>2075</v>
      </c>
      <c r="E132" s="81" t="str">
        <f>VLOOKUP($C132,'[11]2563#กบรส'!$D$2:$P$899,4,0)</f>
        <v>รพช.</v>
      </c>
      <c r="F132" s="81" t="str">
        <f>VLOOKUP($C132,[12]รพศ_รพท_รพช_898แห่ง!$D$2:$I$899,5,0)</f>
        <v>F2</v>
      </c>
      <c r="G132" s="81">
        <f>VLOOKUP($C132,[12]รพศ_รพท_รพช_898แห่ง!$D$2:$I$899,6,0)</f>
        <v>30</v>
      </c>
      <c r="H132" s="222">
        <f>VLOOKUP($C132,'[13]POP UC'!$D$3:$F$924,3,0)</f>
        <v>45151</v>
      </c>
      <c r="I132" s="81">
        <v>6</v>
      </c>
      <c r="J132" s="82" t="s">
        <v>2885</v>
      </c>
    </row>
    <row r="133" spans="1:10" ht="49.2">
      <c r="A133" s="81" t="s">
        <v>2904</v>
      </c>
      <c r="B133" s="82" t="s">
        <v>1081</v>
      </c>
      <c r="C133" s="81" t="s">
        <v>147</v>
      </c>
      <c r="D133" s="82" t="s">
        <v>2906</v>
      </c>
      <c r="E133" s="81" t="str">
        <f>VLOOKUP($C133,'[11]2563#กบรส'!$D$2:$P$899,4,0)</f>
        <v>รพช.</v>
      </c>
      <c r="F133" s="81" t="str">
        <f>VLOOKUP($C133,[12]รพศ_รพท_รพช_898แห่ง!$D$2:$I$899,5,0)</f>
        <v>M2</v>
      </c>
      <c r="G133" s="81">
        <f>VLOOKUP($C133,[12]รพศ_รพท_รพช_898แห่ง!$D$2:$I$899,6,0)</f>
        <v>90</v>
      </c>
      <c r="H133" s="222">
        <f>VLOOKUP($C133,'[13]POP UC'!$D$3:$F$924,3,0)</f>
        <v>67502</v>
      </c>
      <c r="I133" s="81">
        <v>12</v>
      </c>
      <c r="J133" s="82" t="s">
        <v>2886</v>
      </c>
    </row>
    <row r="134" spans="1:10" ht="49.2">
      <c r="A134" s="81" t="s">
        <v>2904</v>
      </c>
      <c r="B134" s="82" t="s">
        <v>1104</v>
      </c>
      <c r="C134" s="81" t="s">
        <v>159</v>
      </c>
      <c r="D134" s="82" t="s">
        <v>2086</v>
      </c>
      <c r="E134" s="81" t="str">
        <f>VLOOKUP($C134,'[11]2563#กบรส'!$D$2:$P$899,4,0)</f>
        <v>รพท.</v>
      </c>
      <c r="F134" s="81" t="str">
        <f>VLOOKUP($C134,[12]รพศ_รพท_รพช_898แห่ง!$D$2:$I$899,5,0)</f>
        <v>S</v>
      </c>
      <c r="G134" s="81">
        <f>VLOOKUP($C134,[12]รพศ_รพท_รพช_898แห่ง!$D$2:$I$899,6,0)</f>
        <v>320</v>
      </c>
      <c r="H134" s="222">
        <f>VLOOKUP($C134,'[13]POP UC'!$D$3:$F$924,3,0)</f>
        <v>75156</v>
      </c>
      <c r="I134" s="81">
        <v>16</v>
      </c>
      <c r="J134" s="82" t="s">
        <v>1040</v>
      </c>
    </row>
    <row r="135" spans="1:10" ht="49.2">
      <c r="A135" s="81" t="s">
        <v>2904</v>
      </c>
      <c r="B135" s="82" t="s">
        <v>1104</v>
      </c>
      <c r="C135" s="81" t="s">
        <v>160</v>
      </c>
      <c r="D135" s="82" t="s">
        <v>2087</v>
      </c>
      <c r="E135" s="81" t="str">
        <f>VLOOKUP($C135,'[11]2563#กบรส'!$D$2:$P$899,4,0)</f>
        <v>รพท.</v>
      </c>
      <c r="F135" s="81" t="str">
        <f>VLOOKUP($C135,[12]รพศ_รพท_รพช_898แห่ง!$D$2:$I$899,5,0)</f>
        <v>M1</v>
      </c>
      <c r="G135" s="81">
        <f>VLOOKUP($C135,[12]รพศ_รพท_รพช_898แห่ง!$D$2:$I$899,6,0)</f>
        <v>307</v>
      </c>
      <c r="H135" s="222">
        <f>VLOOKUP($C135,'[13]POP UC'!$D$3:$F$924,3,0)</f>
        <v>54416</v>
      </c>
      <c r="I135" s="81">
        <v>15</v>
      </c>
      <c r="J135" s="82" t="s">
        <v>2887</v>
      </c>
    </row>
    <row r="136" spans="1:10" ht="49.2">
      <c r="A136" s="81" t="s">
        <v>2904</v>
      </c>
      <c r="B136" s="82" t="s">
        <v>1104</v>
      </c>
      <c r="C136" s="81" t="s">
        <v>161</v>
      </c>
      <c r="D136" s="82" t="s">
        <v>2088</v>
      </c>
      <c r="E136" s="81" t="str">
        <f>VLOOKUP($C136,'[11]2563#กบรส'!$D$2:$P$899,4,0)</f>
        <v>รพช.</v>
      </c>
      <c r="F136" s="81" t="str">
        <f>VLOOKUP($C136,[12]รพศ_รพท_รพช_898แห่ง!$D$2:$I$899,5,0)</f>
        <v>F2</v>
      </c>
      <c r="G136" s="81">
        <f>VLOOKUP($C136,[12]รพศ_รพท_รพช_898แห่ง!$D$2:$I$899,6,0)</f>
        <v>35</v>
      </c>
      <c r="H136" s="222">
        <f>VLOOKUP($C136,'[13]POP UC'!$D$3:$F$924,3,0)</f>
        <v>36168</v>
      </c>
      <c r="I136" s="81">
        <v>6</v>
      </c>
      <c r="J136" s="82" t="s">
        <v>2885</v>
      </c>
    </row>
    <row r="137" spans="1:10" ht="49.2">
      <c r="A137" s="81" t="s">
        <v>2904</v>
      </c>
      <c r="B137" s="82" t="s">
        <v>1104</v>
      </c>
      <c r="C137" s="81" t="s">
        <v>162</v>
      </c>
      <c r="D137" s="82" t="s">
        <v>2089</v>
      </c>
      <c r="E137" s="81" t="str">
        <f>VLOOKUP($C137,'[11]2563#กบรส'!$D$2:$P$899,4,0)</f>
        <v>รพช.</v>
      </c>
      <c r="F137" s="81" t="str">
        <f>VLOOKUP($C137,[12]รพศ_รพท_รพช_898แห่ง!$D$2:$I$899,5,0)</f>
        <v>F2</v>
      </c>
      <c r="G137" s="81">
        <f>VLOOKUP($C137,[12]รพศ_รพท_รพช_898แห่ง!$D$2:$I$899,6,0)</f>
        <v>40</v>
      </c>
      <c r="H137" s="222">
        <f>VLOOKUP($C137,'[13]POP UC'!$D$3:$F$924,3,0)</f>
        <v>43041</v>
      </c>
      <c r="I137" s="81">
        <v>6</v>
      </c>
      <c r="J137" s="82" t="s">
        <v>2885</v>
      </c>
    </row>
    <row r="138" spans="1:10" ht="49.2">
      <c r="A138" s="81" t="s">
        <v>2904</v>
      </c>
      <c r="B138" s="82" t="s">
        <v>1104</v>
      </c>
      <c r="C138" s="81" t="s">
        <v>163</v>
      </c>
      <c r="D138" s="82" t="s">
        <v>2090</v>
      </c>
      <c r="E138" s="81" t="str">
        <f>VLOOKUP($C138,'[11]2563#กบรส'!$D$2:$P$899,4,0)</f>
        <v>รพช.</v>
      </c>
      <c r="F138" s="81" t="str">
        <f>VLOOKUP($C138,[12]รพศ_รพท_รพช_898แห่ง!$D$2:$I$899,5,0)</f>
        <v>F2</v>
      </c>
      <c r="G138" s="81">
        <f>VLOOKUP($C138,[12]รพศ_รพท_รพช_898แห่ง!$D$2:$I$899,6,0)</f>
        <v>34</v>
      </c>
      <c r="H138" s="222">
        <f>VLOOKUP($C138,'[13]POP UC'!$D$3:$F$924,3,0)</f>
        <v>47802</v>
      </c>
      <c r="I138" s="81">
        <v>6</v>
      </c>
      <c r="J138" s="82" t="s">
        <v>2885</v>
      </c>
    </row>
    <row r="139" spans="1:10" ht="49.2">
      <c r="A139" s="223" t="s">
        <v>2904</v>
      </c>
      <c r="B139" s="224" t="s">
        <v>1104</v>
      </c>
      <c r="C139" s="223" t="s">
        <v>164</v>
      </c>
      <c r="D139" s="224" t="s">
        <v>2091</v>
      </c>
      <c r="E139" s="223" t="str">
        <f>VLOOKUP($C139,'[11]2563#กบรส'!$D$2:$P$899,4,0)</f>
        <v>รพช.</v>
      </c>
      <c r="F139" s="225" t="str">
        <f>VLOOKUP($C139,[12]รพศ_รพท_รพช_898แห่ง!$D$2:$I$899,5,0)</f>
        <v>F1</v>
      </c>
      <c r="G139" s="225">
        <f>VLOOKUP($C139,[12]รพศ_รพท_รพช_898แห่ง!$D$2:$I$899,6,0)</f>
        <v>70</v>
      </c>
      <c r="H139" s="226">
        <f>VLOOKUP($C139,'[13]POP UC'!$D$3:$F$924,3,0)</f>
        <v>67427</v>
      </c>
      <c r="I139" s="225">
        <v>10</v>
      </c>
      <c r="J139" s="227" t="s">
        <v>943</v>
      </c>
    </row>
    <row r="140" spans="1:10" ht="49.2">
      <c r="A140" s="81" t="s">
        <v>2904</v>
      </c>
      <c r="B140" s="82" t="s">
        <v>1104</v>
      </c>
      <c r="C140" s="81" t="s">
        <v>165</v>
      </c>
      <c r="D140" s="82" t="s">
        <v>2092</v>
      </c>
      <c r="E140" s="81" t="str">
        <f>VLOOKUP($C140,'[11]2563#กบรส'!$D$2:$P$899,4,0)</f>
        <v>รพช.</v>
      </c>
      <c r="F140" s="81" t="str">
        <f>VLOOKUP($C140,[12]รพศ_รพท_รพช_898แห่ง!$D$2:$I$899,5,0)</f>
        <v>M2</v>
      </c>
      <c r="G140" s="81">
        <f>VLOOKUP($C140,[12]รพศ_รพท_รพช_898แห่ง!$D$2:$I$899,6,0)</f>
        <v>111</v>
      </c>
      <c r="H140" s="222">
        <f>VLOOKUP($C140,'[13]POP UC'!$D$3:$F$924,3,0)</f>
        <v>62295</v>
      </c>
      <c r="I140" s="81">
        <v>13</v>
      </c>
      <c r="J140" s="82" t="s">
        <v>2884</v>
      </c>
    </row>
    <row r="141" spans="1:10" ht="49.2">
      <c r="A141" s="81" t="s">
        <v>2904</v>
      </c>
      <c r="B141" s="82" t="s">
        <v>1104</v>
      </c>
      <c r="C141" s="81" t="s">
        <v>166</v>
      </c>
      <c r="D141" s="82" t="s">
        <v>2093</v>
      </c>
      <c r="E141" s="81" t="str">
        <f>VLOOKUP($C141,'[11]2563#กบรส'!$D$2:$P$899,4,0)</f>
        <v>รพช.</v>
      </c>
      <c r="F141" s="81" t="str">
        <f>VLOOKUP($C141,[12]รพศ_รพท_รพช_898แห่ง!$D$2:$I$899,5,0)</f>
        <v>F2</v>
      </c>
      <c r="G141" s="81">
        <f>VLOOKUP($C141,[12]รพศ_รพท_รพช_898แห่ง!$D$2:$I$899,6,0)</f>
        <v>31</v>
      </c>
      <c r="H141" s="222">
        <f>VLOOKUP($C141,'[13]POP UC'!$D$3:$F$924,3,0)</f>
        <v>20278</v>
      </c>
      <c r="I141" s="81">
        <v>5</v>
      </c>
      <c r="J141" s="82" t="s">
        <v>947</v>
      </c>
    </row>
    <row r="142" spans="1:10" ht="49.2">
      <c r="A142" s="81" t="s">
        <v>2904</v>
      </c>
      <c r="B142" s="82" t="s">
        <v>1104</v>
      </c>
      <c r="C142" s="81" t="s">
        <v>167</v>
      </c>
      <c r="D142" s="82" t="s">
        <v>2094</v>
      </c>
      <c r="E142" s="81" t="str">
        <f>VLOOKUP($C142,'[11]2563#กบรส'!$D$2:$P$899,4,0)</f>
        <v>รพช.</v>
      </c>
      <c r="F142" s="81" t="str">
        <f>VLOOKUP($C142,[12]รพศ_รพท_รพช_898แห่ง!$D$2:$I$899,5,0)</f>
        <v>F2</v>
      </c>
      <c r="G142" s="81">
        <f>VLOOKUP($C142,[12]รพศ_รพท_รพช_898แห่ง!$D$2:$I$899,6,0)</f>
        <v>43</v>
      </c>
      <c r="H142" s="222">
        <f>VLOOKUP($C142,'[13]POP UC'!$D$3:$F$924,3,0)</f>
        <v>35063</v>
      </c>
      <c r="I142" s="81">
        <v>6</v>
      </c>
      <c r="J142" s="82" t="s">
        <v>2885</v>
      </c>
    </row>
    <row r="143" spans="1:10" ht="49.2">
      <c r="A143" s="81" t="s">
        <v>2904</v>
      </c>
      <c r="B143" s="82" t="s">
        <v>1114</v>
      </c>
      <c r="C143" s="81" t="s">
        <v>168</v>
      </c>
      <c r="D143" s="82" t="s">
        <v>2095</v>
      </c>
      <c r="E143" s="81" t="str">
        <f>VLOOKUP($C143,'[11]2563#กบรส'!$D$2:$P$899,4,0)</f>
        <v>รพศ.</v>
      </c>
      <c r="F143" s="81" t="str">
        <f>VLOOKUP($C143,[12]รพศ_รพท_รพช_898แห่ง!$D$2:$I$899,5,0)</f>
        <v>A</v>
      </c>
      <c r="G143" s="81">
        <f>VLOOKUP($C143,[12]รพศ_รพท_รพช_898แห่ง!$D$2:$I$899,6,0)</f>
        <v>620</v>
      </c>
      <c r="H143" s="222">
        <f>VLOOKUP($C143,'[13]POP UC'!$D$3:$F$924,3,0)</f>
        <v>98762</v>
      </c>
      <c r="I143" s="81">
        <v>18</v>
      </c>
      <c r="J143" s="82" t="s">
        <v>1959</v>
      </c>
    </row>
    <row r="144" spans="1:10" ht="49.2">
      <c r="A144" s="81" t="s">
        <v>2904</v>
      </c>
      <c r="B144" s="82" t="s">
        <v>1114</v>
      </c>
      <c r="C144" s="81" t="s">
        <v>169</v>
      </c>
      <c r="D144" s="82" t="s">
        <v>2096</v>
      </c>
      <c r="E144" s="81" t="str">
        <f>VLOOKUP($C144,'[11]2563#กบรส'!$D$2:$P$899,4,0)</f>
        <v>รพช.</v>
      </c>
      <c r="F144" s="81" t="str">
        <f>VLOOKUP($C144,[12]รพศ_รพท_รพช_898แห่ง!$D$2:$I$899,5,0)</f>
        <v>F2</v>
      </c>
      <c r="G144" s="81">
        <f>VLOOKUP($C144,[12]รพศ_รพท_รพช_898แห่ง!$D$2:$I$899,6,0)</f>
        <v>34</v>
      </c>
      <c r="H144" s="222">
        <f>VLOOKUP($C144,'[13]POP UC'!$D$3:$F$924,3,0)</f>
        <v>24813</v>
      </c>
      <c r="I144" s="81">
        <v>5</v>
      </c>
      <c r="J144" s="82" t="s">
        <v>947</v>
      </c>
    </row>
    <row r="145" spans="1:10" ht="49.2">
      <c r="A145" s="81" t="s">
        <v>2904</v>
      </c>
      <c r="B145" s="82" t="s">
        <v>1114</v>
      </c>
      <c r="C145" s="81" t="s">
        <v>170</v>
      </c>
      <c r="D145" s="82" t="s">
        <v>2097</v>
      </c>
      <c r="E145" s="81" t="str">
        <f>VLOOKUP($C145,'[11]2563#กบรส'!$D$2:$P$899,4,0)</f>
        <v>รพช.</v>
      </c>
      <c r="F145" s="81" t="str">
        <f>VLOOKUP($C145,[12]รพศ_รพท_รพช_898แห่ง!$D$2:$I$899,5,0)</f>
        <v>F2</v>
      </c>
      <c r="G145" s="81">
        <f>VLOOKUP($C145,[12]รพศ_รพท_รพช_898แห่ง!$D$2:$I$899,6,0)</f>
        <v>35</v>
      </c>
      <c r="H145" s="222">
        <f>VLOOKUP($C145,'[13]POP UC'!$D$3:$F$924,3,0)</f>
        <v>30292</v>
      </c>
      <c r="I145" s="81">
        <v>6</v>
      </c>
      <c r="J145" s="82" t="s">
        <v>2885</v>
      </c>
    </row>
    <row r="146" spans="1:10" ht="49.2">
      <c r="A146" s="81" t="s">
        <v>2904</v>
      </c>
      <c r="B146" s="82" t="s">
        <v>1114</v>
      </c>
      <c r="C146" s="81" t="s">
        <v>171</v>
      </c>
      <c r="D146" s="82" t="s">
        <v>2098</v>
      </c>
      <c r="E146" s="81" t="str">
        <f>VLOOKUP($C146,'[11]2563#กบรส'!$D$2:$P$899,4,0)</f>
        <v>รพช.</v>
      </c>
      <c r="F146" s="81" t="str">
        <f>VLOOKUP($C146,[12]รพศ_รพท_รพช_898แห่ง!$D$2:$I$899,5,0)</f>
        <v>F1</v>
      </c>
      <c r="G146" s="81">
        <f>VLOOKUP($C146,[12]รพศ_รพท_รพช_898แห่ง!$D$2:$I$899,6,0)</f>
        <v>34</v>
      </c>
      <c r="H146" s="222">
        <f>VLOOKUP($C146,'[13]POP UC'!$D$3:$F$924,3,0)</f>
        <v>26266</v>
      </c>
      <c r="I146" s="81">
        <v>9</v>
      </c>
      <c r="J146" s="82" t="s">
        <v>965</v>
      </c>
    </row>
    <row r="147" spans="1:10" ht="49.2">
      <c r="A147" s="81" t="s">
        <v>2904</v>
      </c>
      <c r="B147" s="82" t="s">
        <v>1114</v>
      </c>
      <c r="C147" s="81" t="s">
        <v>172</v>
      </c>
      <c r="D147" s="82" t="s">
        <v>2099</v>
      </c>
      <c r="E147" s="81" t="str">
        <f>VLOOKUP($C147,'[11]2563#กบรส'!$D$2:$P$899,4,0)</f>
        <v>รพช.</v>
      </c>
      <c r="F147" s="81" t="str">
        <f>VLOOKUP($C147,[12]รพศ_รพท_รพช_898แห่ง!$D$2:$I$899,5,0)</f>
        <v>F2</v>
      </c>
      <c r="G147" s="81">
        <f>VLOOKUP($C147,[12]รพศ_รพท_รพช_898แห่ง!$D$2:$I$899,6,0)</f>
        <v>30</v>
      </c>
      <c r="H147" s="222">
        <f>VLOOKUP($C147,'[13]POP UC'!$D$3:$F$924,3,0)</f>
        <v>9848</v>
      </c>
      <c r="I147" s="81">
        <v>5</v>
      </c>
      <c r="J147" s="82" t="s">
        <v>947</v>
      </c>
    </row>
    <row r="148" spans="1:10" ht="49.2">
      <c r="A148" s="81" t="s">
        <v>2904</v>
      </c>
      <c r="B148" s="82" t="s">
        <v>1114</v>
      </c>
      <c r="C148" s="81" t="s">
        <v>173</v>
      </c>
      <c r="D148" s="82" t="s">
        <v>2100</v>
      </c>
      <c r="E148" s="81" t="str">
        <f>VLOOKUP($C148,'[11]2563#กบรส'!$D$2:$P$899,4,0)</f>
        <v>รพช.</v>
      </c>
      <c r="F148" s="81" t="str">
        <f>VLOOKUP($C148,[12]รพศ_รพท_รพช_898แห่ง!$D$2:$I$899,5,0)</f>
        <v>F2</v>
      </c>
      <c r="G148" s="81">
        <f>VLOOKUP($C148,[12]รพศ_รพท_รพช_898แห่ง!$D$2:$I$899,6,0)</f>
        <v>30</v>
      </c>
      <c r="H148" s="222">
        <f>VLOOKUP($C148,'[13]POP UC'!$D$3:$F$924,3,0)</f>
        <v>10264</v>
      </c>
      <c r="I148" s="81">
        <v>5</v>
      </c>
      <c r="J148" s="82" t="s">
        <v>947</v>
      </c>
    </row>
    <row r="149" spans="1:10" ht="49.2">
      <c r="A149" s="81" t="s">
        <v>2904</v>
      </c>
      <c r="B149" s="82" t="s">
        <v>1114</v>
      </c>
      <c r="C149" s="81" t="s">
        <v>174</v>
      </c>
      <c r="D149" s="82" t="s">
        <v>2101</v>
      </c>
      <c r="E149" s="81" t="str">
        <f>VLOOKUP($C149,'[11]2563#กบรส'!$D$2:$P$899,4,0)</f>
        <v>รพช.</v>
      </c>
      <c r="F149" s="81" t="str">
        <f>VLOOKUP($C149,[12]รพศ_รพท_รพช_898แห่ง!$D$2:$I$899,5,0)</f>
        <v>F2</v>
      </c>
      <c r="G149" s="81">
        <f>VLOOKUP($C149,[12]รพศ_รพท_รพช_898แห่ง!$D$2:$I$899,6,0)</f>
        <v>60</v>
      </c>
      <c r="H149" s="222">
        <f>VLOOKUP($C149,'[13]POP UC'!$D$3:$F$924,3,0)</f>
        <v>53935</v>
      </c>
      <c r="I149" s="81">
        <v>6</v>
      </c>
      <c r="J149" s="82" t="s">
        <v>2885</v>
      </c>
    </row>
    <row r="150" spans="1:10" ht="49.2">
      <c r="A150" s="81" t="s">
        <v>2904</v>
      </c>
      <c r="B150" s="82" t="s">
        <v>1114</v>
      </c>
      <c r="C150" s="81" t="s">
        <v>175</v>
      </c>
      <c r="D150" s="82" t="s">
        <v>2102</v>
      </c>
      <c r="E150" s="81" t="str">
        <f>VLOOKUP($C150,'[11]2563#กบรส'!$D$2:$P$899,4,0)</f>
        <v>รพช.</v>
      </c>
      <c r="F150" s="81" t="str">
        <f>VLOOKUP($C150,[12]รพศ_รพท_รพช_898แห่ง!$D$2:$I$899,5,0)</f>
        <v>F2</v>
      </c>
      <c r="G150" s="81">
        <f>VLOOKUP($C150,[12]รพศ_รพท_รพช_898แห่ง!$D$2:$I$899,6,0)</f>
        <v>30</v>
      </c>
      <c r="H150" s="222">
        <f>VLOOKUP($C150,'[13]POP UC'!$D$3:$F$924,3,0)</f>
        <v>39114</v>
      </c>
      <c r="I150" s="81">
        <v>6</v>
      </c>
      <c r="J150" s="82" t="s">
        <v>2885</v>
      </c>
    </row>
    <row r="151" spans="1:10" ht="49.2">
      <c r="A151" s="81" t="s">
        <v>2904</v>
      </c>
      <c r="B151" s="82" t="s">
        <v>1114</v>
      </c>
      <c r="C151" s="81" t="s">
        <v>176</v>
      </c>
      <c r="D151" s="82" t="s">
        <v>2103</v>
      </c>
      <c r="E151" s="81" t="str">
        <f>VLOOKUP($C151,'[11]2563#กบรส'!$D$2:$P$899,4,0)</f>
        <v>รพช.</v>
      </c>
      <c r="F151" s="81" t="str">
        <f>VLOOKUP($C151,[12]รพศ_รพท_รพช_898แห่ง!$D$2:$I$899,5,0)</f>
        <v>F2</v>
      </c>
      <c r="G151" s="81">
        <f>VLOOKUP($C151,[12]รพศ_รพท_รพช_898แห่ง!$D$2:$I$899,6,0)</f>
        <v>35</v>
      </c>
      <c r="H151" s="222">
        <f>VLOOKUP($C151,'[13]POP UC'!$D$3:$F$924,3,0)</f>
        <v>22868</v>
      </c>
      <c r="I151" s="81">
        <v>5</v>
      </c>
      <c r="J151" s="82" t="s">
        <v>947</v>
      </c>
    </row>
    <row r="152" spans="1:10" ht="49.2">
      <c r="A152" s="81" t="s">
        <v>2907</v>
      </c>
      <c r="B152" s="82" t="s">
        <v>2908</v>
      </c>
      <c r="C152" s="81" t="s">
        <v>177</v>
      </c>
      <c r="D152" s="82" t="s">
        <v>2104</v>
      </c>
      <c r="E152" s="81" t="str">
        <f>VLOOKUP($C152,'[11]2563#กบรส'!$D$2:$P$899,4,0)</f>
        <v>รพท.</v>
      </c>
      <c r="F152" s="81" t="str">
        <f>VLOOKUP($C152,[12]รพศ_รพท_รพช_898แห่ง!$D$2:$I$899,5,0)</f>
        <v>S</v>
      </c>
      <c r="G152" s="81">
        <f>VLOOKUP($C152,[12]รพศ_รพท_รพช_898แห่ง!$D$2:$I$899,6,0)</f>
        <v>480</v>
      </c>
      <c r="H152" s="222">
        <f>VLOOKUP($C152,'[13]POP UC'!$D$3:$F$924,3,0)</f>
        <v>149882</v>
      </c>
      <c r="I152" s="81">
        <v>17</v>
      </c>
      <c r="J152" s="82" t="s">
        <v>1002</v>
      </c>
    </row>
    <row r="153" spans="1:10" ht="49.2">
      <c r="A153" s="81" t="s">
        <v>2907</v>
      </c>
      <c r="B153" s="82" t="s">
        <v>2908</v>
      </c>
      <c r="C153" s="81" t="s">
        <v>178</v>
      </c>
      <c r="D153" s="82" t="s">
        <v>2105</v>
      </c>
      <c r="E153" s="81" t="str">
        <f>VLOOKUP($C153,'[11]2563#กบรส'!$D$2:$P$899,4,0)</f>
        <v>รพช.</v>
      </c>
      <c r="F153" s="81" t="str">
        <f>VLOOKUP($C153,[12]รพศ_รพท_รพช_898แห่ง!$D$2:$I$899,5,0)</f>
        <v>F3</v>
      </c>
      <c r="G153" s="81">
        <f>VLOOKUP($C153,[12]รพศ_รพท_รพช_898แห่ง!$D$2:$I$899,6,0)</f>
        <v>10</v>
      </c>
      <c r="H153" s="222">
        <f>VLOOKUP($C153,'[13]POP UC'!$D$3:$F$924,3,0)</f>
        <v>13277</v>
      </c>
      <c r="I153" s="81">
        <v>2</v>
      </c>
      <c r="J153" s="82" t="s">
        <v>969</v>
      </c>
    </row>
    <row r="154" spans="1:10" ht="49.2">
      <c r="A154" s="81" t="s">
        <v>2907</v>
      </c>
      <c r="B154" s="82" t="s">
        <v>2908</v>
      </c>
      <c r="C154" s="81" t="s">
        <v>179</v>
      </c>
      <c r="D154" s="82" t="s">
        <v>2106</v>
      </c>
      <c r="E154" s="81" t="str">
        <f>VLOOKUP($C154,'[11]2563#กบรส'!$D$2:$P$899,4,0)</f>
        <v>รพช.</v>
      </c>
      <c r="F154" s="81" t="str">
        <f>VLOOKUP($C154,[12]รพศ_รพท_รพช_898แห่ง!$D$2:$I$899,5,0)</f>
        <v>F2</v>
      </c>
      <c r="G154" s="81">
        <f>VLOOKUP($C154,[12]รพศ_รพท_รพช_898แห่ง!$D$2:$I$899,6,0)</f>
        <v>40</v>
      </c>
      <c r="H154" s="222">
        <f>VLOOKUP($C154,'[13]POP UC'!$D$3:$F$924,3,0)</f>
        <v>33938</v>
      </c>
      <c r="I154" s="81">
        <v>6</v>
      </c>
      <c r="J154" s="82" t="s">
        <v>2885</v>
      </c>
    </row>
    <row r="155" spans="1:10" ht="49.2">
      <c r="A155" s="81" t="s">
        <v>2907</v>
      </c>
      <c r="B155" s="82" t="s">
        <v>2908</v>
      </c>
      <c r="C155" s="81" t="s">
        <v>180</v>
      </c>
      <c r="D155" s="82" t="s">
        <v>2107</v>
      </c>
      <c r="E155" s="81" t="str">
        <f>VLOOKUP($C155,'[11]2563#กบรส'!$D$2:$P$899,4,0)</f>
        <v>รพช.</v>
      </c>
      <c r="F155" s="81" t="str">
        <f>VLOOKUP($C155,[12]รพศ_รพท_รพช_898แห่ง!$D$2:$I$899,5,0)</f>
        <v>F2</v>
      </c>
      <c r="G155" s="81">
        <f>VLOOKUP($C155,[12]รพศ_รพท_รพช_898แห่ง!$D$2:$I$899,6,0)</f>
        <v>76</v>
      </c>
      <c r="H155" s="222">
        <f>VLOOKUP($C155,'[13]POP UC'!$D$3:$F$924,3,0)</f>
        <v>46185</v>
      </c>
      <c r="I155" s="81">
        <v>6</v>
      </c>
      <c r="J155" s="82" t="s">
        <v>2885</v>
      </c>
    </row>
    <row r="156" spans="1:10" ht="49.2">
      <c r="A156" s="81" t="s">
        <v>2907</v>
      </c>
      <c r="B156" s="82" t="s">
        <v>2908</v>
      </c>
      <c r="C156" s="81" t="s">
        <v>181</v>
      </c>
      <c r="D156" s="82" t="s">
        <v>2108</v>
      </c>
      <c r="E156" s="81" t="str">
        <f>VLOOKUP($C156,'[11]2563#กบรส'!$D$2:$P$899,4,0)</f>
        <v>รพช.</v>
      </c>
      <c r="F156" s="81" t="str">
        <f>VLOOKUP($C156,[12]รพศ_รพท_รพช_898แห่ง!$D$2:$I$899,5,0)</f>
        <v>M2</v>
      </c>
      <c r="G156" s="81">
        <f>VLOOKUP($C156,[12]รพศ_รพท_รพช_898แห่ง!$D$2:$I$899,6,0)</f>
        <v>98</v>
      </c>
      <c r="H156" s="222">
        <f>VLOOKUP($C156,'[13]POP UC'!$D$3:$F$924,3,0)</f>
        <v>70184</v>
      </c>
      <c r="I156" s="81">
        <v>12</v>
      </c>
      <c r="J156" s="82" t="s">
        <v>2886</v>
      </c>
    </row>
    <row r="157" spans="1:10" ht="49.2">
      <c r="A157" s="81" t="s">
        <v>2907</v>
      </c>
      <c r="B157" s="82" t="s">
        <v>2908</v>
      </c>
      <c r="C157" s="81" t="s">
        <v>182</v>
      </c>
      <c r="D157" s="82" t="s">
        <v>2109</v>
      </c>
      <c r="E157" s="81" t="str">
        <f>VLOOKUP($C157,'[11]2563#กบรส'!$D$2:$P$899,4,0)</f>
        <v>รพช.</v>
      </c>
      <c r="F157" s="81" t="str">
        <f>VLOOKUP($C157,[12]รพศ_รพท_รพช_898แห่ง!$D$2:$I$899,5,0)</f>
        <v>F1</v>
      </c>
      <c r="G157" s="81">
        <f>VLOOKUP($C157,[12]รพศ_รพท_รพช_898แห่ง!$D$2:$I$899,6,0)</f>
        <v>118</v>
      </c>
      <c r="H157" s="222">
        <f>VLOOKUP($C157,'[13]POP UC'!$D$3:$F$924,3,0)</f>
        <v>55555</v>
      </c>
      <c r="I157" s="81">
        <v>10</v>
      </c>
      <c r="J157" s="82" t="s">
        <v>943</v>
      </c>
    </row>
    <row r="158" spans="1:10" ht="49.2">
      <c r="A158" s="81" t="s">
        <v>2907</v>
      </c>
      <c r="B158" s="82" t="s">
        <v>2908</v>
      </c>
      <c r="C158" s="81" t="s">
        <v>183</v>
      </c>
      <c r="D158" s="82" t="s">
        <v>2110</v>
      </c>
      <c r="E158" s="81" t="str">
        <f>VLOOKUP($C158,'[11]2563#กบรส'!$D$2:$P$899,4,0)</f>
        <v>รพช.</v>
      </c>
      <c r="F158" s="81" t="str">
        <f>VLOOKUP($C158,[12]รพศ_รพท_รพช_898แห่ง!$D$2:$I$899,5,0)</f>
        <v>F2</v>
      </c>
      <c r="G158" s="81">
        <f>VLOOKUP($C158,[12]รพศ_รพท_รพช_898แห่ง!$D$2:$I$899,6,0)</f>
        <v>65</v>
      </c>
      <c r="H158" s="222">
        <f>VLOOKUP($C158,'[13]POP UC'!$D$3:$F$924,3,0)</f>
        <v>52056</v>
      </c>
      <c r="I158" s="81">
        <v>6</v>
      </c>
      <c r="J158" s="82" t="s">
        <v>2885</v>
      </c>
    </row>
    <row r="159" spans="1:10" ht="49.2">
      <c r="A159" s="81" t="s">
        <v>2907</v>
      </c>
      <c r="B159" s="82" t="s">
        <v>2908</v>
      </c>
      <c r="C159" s="81" t="s">
        <v>184</v>
      </c>
      <c r="D159" s="82" t="s">
        <v>2111</v>
      </c>
      <c r="E159" s="81" t="str">
        <f>VLOOKUP($C159,'[11]2563#กบรส'!$D$2:$P$899,4,0)</f>
        <v>รพช.</v>
      </c>
      <c r="F159" s="81" t="str">
        <f>VLOOKUP($C159,[12]รพศ_รพท_รพช_898แห่ง!$D$2:$I$899,5,0)</f>
        <v>F2</v>
      </c>
      <c r="G159" s="81">
        <f>VLOOKUP($C159,[12]รพศ_รพท_รพช_898แห่ง!$D$2:$I$899,6,0)</f>
        <v>34</v>
      </c>
      <c r="H159" s="222">
        <f>VLOOKUP($C159,'[13]POP UC'!$D$3:$F$924,3,0)</f>
        <v>30058</v>
      </c>
      <c r="I159" s="81">
        <v>6</v>
      </c>
      <c r="J159" s="82" t="s">
        <v>2885</v>
      </c>
    </row>
    <row r="160" spans="1:10" ht="49.2">
      <c r="A160" s="81" t="s">
        <v>2907</v>
      </c>
      <c r="B160" s="82" t="s">
        <v>2908</v>
      </c>
      <c r="C160" s="81" t="s">
        <v>185</v>
      </c>
      <c r="D160" s="82" t="s">
        <v>2112</v>
      </c>
      <c r="E160" s="81" t="str">
        <f>VLOOKUP($C160,'[11]2563#กบรส'!$D$2:$P$899,4,0)</f>
        <v>รพช.</v>
      </c>
      <c r="F160" s="81" t="str">
        <f>VLOOKUP($C160,[12]รพศ_รพท_รพช_898แห่ง!$D$2:$I$899,5,0)</f>
        <v>F2</v>
      </c>
      <c r="G160" s="81">
        <f>VLOOKUP($C160,[12]รพศ_รพท_รพช_898แห่ง!$D$2:$I$899,6,0)</f>
        <v>39</v>
      </c>
      <c r="H160" s="222">
        <f>VLOOKUP($C160,'[13]POP UC'!$D$3:$F$924,3,0)</f>
        <v>21673</v>
      </c>
      <c r="I160" s="81">
        <v>5</v>
      </c>
      <c r="J160" s="82" t="s">
        <v>947</v>
      </c>
    </row>
    <row r="161" spans="1:10" ht="49.2">
      <c r="A161" s="81" t="s">
        <v>2907</v>
      </c>
      <c r="B161" s="82" t="s">
        <v>2908</v>
      </c>
      <c r="C161" s="81" t="s">
        <v>186</v>
      </c>
      <c r="D161" s="82" t="s">
        <v>2113</v>
      </c>
      <c r="E161" s="81" t="str">
        <f>VLOOKUP($C161,'[11]2563#กบรส'!$D$2:$P$899,4,0)</f>
        <v>รพช.</v>
      </c>
      <c r="F161" s="81" t="str">
        <f>VLOOKUP($C161,[12]รพศ_รพท_รพช_898แห่ง!$D$2:$I$899,5,0)</f>
        <v>F2</v>
      </c>
      <c r="G161" s="81">
        <f>VLOOKUP($C161,[12]รพศ_รพท_รพช_898แห่ง!$D$2:$I$899,6,0)</f>
        <v>35</v>
      </c>
      <c r="H161" s="222">
        <f>VLOOKUP($C161,'[13]POP UC'!$D$3:$F$924,3,0)</f>
        <v>24438</v>
      </c>
      <c r="I161" s="81">
        <v>5</v>
      </c>
      <c r="J161" s="82" t="s">
        <v>947</v>
      </c>
    </row>
    <row r="162" spans="1:10" ht="49.2">
      <c r="A162" s="81" t="s">
        <v>2907</v>
      </c>
      <c r="B162" s="82" t="s">
        <v>2908</v>
      </c>
      <c r="C162" s="81" t="s">
        <v>187</v>
      </c>
      <c r="D162" s="82" t="s">
        <v>2114</v>
      </c>
      <c r="E162" s="81" t="str">
        <f>VLOOKUP($C162,'[11]2563#กบรส'!$D$2:$P$899,4,0)</f>
        <v>รพช.</v>
      </c>
      <c r="F162" s="81" t="str">
        <f>VLOOKUP($C162,[12]รพศ_รพท_รพช_898แห่ง!$D$2:$I$899,5,0)</f>
        <v>F2</v>
      </c>
      <c r="G162" s="81">
        <f>VLOOKUP($C162,[12]รพศ_รพท_รพช_898แห่ง!$D$2:$I$899,6,0)</f>
        <v>40</v>
      </c>
      <c r="H162" s="222">
        <f>VLOOKUP($C162,'[13]POP UC'!$D$3:$F$924,3,0)</f>
        <v>19801</v>
      </c>
      <c r="I162" s="81">
        <v>5</v>
      </c>
      <c r="J162" s="82" t="s">
        <v>947</v>
      </c>
    </row>
    <row r="163" spans="1:10" ht="49.2">
      <c r="A163" s="81" t="s">
        <v>2907</v>
      </c>
      <c r="B163" s="82" t="s">
        <v>2908</v>
      </c>
      <c r="C163" s="81" t="s">
        <v>188</v>
      </c>
      <c r="D163" s="82" t="s">
        <v>2115</v>
      </c>
      <c r="E163" s="81" t="str">
        <f>VLOOKUP($C163,'[11]2563#กบรส'!$D$2:$P$899,4,0)</f>
        <v>รพช.</v>
      </c>
      <c r="F163" s="81" t="str">
        <f>VLOOKUP($C163,[12]รพศ_รพท_รพช_898แห่ง!$D$2:$I$899,5,0)</f>
        <v>F3</v>
      </c>
      <c r="G163" s="81">
        <f>VLOOKUP($C163,[12]รพศ_รพท_รพช_898แห่ง!$D$2:$I$899,6,0)</f>
        <v>10</v>
      </c>
      <c r="H163" s="222">
        <f>VLOOKUP($C163,'[13]POP UC'!$D$3:$F$924,3,0)</f>
        <v>23017</v>
      </c>
      <c r="I163" s="81">
        <v>3</v>
      </c>
      <c r="J163" s="82" t="s">
        <v>1017</v>
      </c>
    </row>
    <row r="164" spans="1:10" ht="49.2">
      <c r="A164" s="81" t="s">
        <v>2907</v>
      </c>
      <c r="B164" s="82" t="s">
        <v>1137</v>
      </c>
      <c r="C164" s="81" t="s">
        <v>189</v>
      </c>
      <c r="D164" s="82" t="s">
        <v>2116</v>
      </c>
      <c r="E164" s="81" t="str">
        <f>VLOOKUP($C164,'[11]2563#กบรส'!$D$2:$P$899,4,0)</f>
        <v>รพท.</v>
      </c>
      <c r="F164" s="81" t="str">
        <f>VLOOKUP($C164,[12]รพศ_รพท_รพช_898แห่ง!$D$2:$I$899,5,0)</f>
        <v>S</v>
      </c>
      <c r="G164" s="81">
        <f>VLOOKUP($C164,[12]รพศ_รพท_รพช_898แห่ง!$D$2:$I$899,6,0)</f>
        <v>348</v>
      </c>
      <c r="H164" s="222">
        <f>VLOOKUP($C164,'[13]POP UC'!$D$3:$F$924,3,0)</f>
        <v>50856</v>
      </c>
      <c r="I164" s="81">
        <v>16</v>
      </c>
      <c r="J164" s="82" t="s">
        <v>1040</v>
      </c>
    </row>
    <row r="165" spans="1:10" ht="49.2">
      <c r="A165" s="81" t="s">
        <v>2907</v>
      </c>
      <c r="B165" s="82" t="s">
        <v>1137</v>
      </c>
      <c r="C165" s="81" t="s">
        <v>190</v>
      </c>
      <c r="D165" s="82" t="s">
        <v>2117</v>
      </c>
      <c r="E165" s="81" t="str">
        <f>VLOOKUP($C165,'[11]2563#กบรส'!$D$2:$P$899,4,0)</f>
        <v>รพช.</v>
      </c>
      <c r="F165" s="81" t="str">
        <f>VLOOKUP($C165,[12]รพศ_รพท_รพช_898แห่ง!$D$2:$I$899,5,0)</f>
        <v>F2</v>
      </c>
      <c r="G165" s="81">
        <f>VLOOKUP($C165,[12]รพศ_รพท_รพช_898แห่ง!$D$2:$I$899,6,0)</f>
        <v>30</v>
      </c>
      <c r="H165" s="222">
        <f>VLOOKUP($C165,'[13]POP UC'!$D$3:$F$924,3,0)</f>
        <v>23229</v>
      </c>
      <c r="I165" s="81">
        <v>5</v>
      </c>
      <c r="J165" s="82" t="s">
        <v>947</v>
      </c>
    </row>
    <row r="166" spans="1:10" ht="49.2">
      <c r="A166" s="81" t="s">
        <v>2907</v>
      </c>
      <c r="B166" s="82" t="s">
        <v>1137</v>
      </c>
      <c r="C166" s="81" t="s">
        <v>191</v>
      </c>
      <c r="D166" s="82" t="s">
        <v>2118</v>
      </c>
      <c r="E166" s="81" t="str">
        <f>VLOOKUP($C166,'[11]2563#กบรส'!$D$2:$P$899,4,0)</f>
        <v>รพช.</v>
      </c>
      <c r="F166" s="81" t="str">
        <f>VLOOKUP($C166,[12]รพศ_รพท_รพช_898แห่ง!$D$2:$I$899,5,0)</f>
        <v>F2</v>
      </c>
      <c r="G166" s="81">
        <f>VLOOKUP($C166,[12]รพศ_รพท_รพช_898แห่ง!$D$2:$I$899,6,0)</f>
        <v>30</v>
      </c>
      <c r="H166" s="222">
        <f>VLOOKUP($C166,'[13]POP UC'!$D$3:$F$924,3,0)</f>
        <v>18639</v>
      </c>
      <c r="I166" s="81">
        <v>5</v>
      </c>
      <c r="J166" s="82" t="s">
        <v>947</v>
      </c>
    </row>
    <row r="167" spans="1:10" ht="49.2">
      <c r="A167" s="81" t="s">
        <v>2907</v>
      </c>
      <c r="B167" s="82" t="s">
        <v>1137</v>
      </c>
      <c r="C167" s="81" t="s">
        <v>192</v>
      </c>
      <c r="D167" s="82" t="s">
        <v>2119</v>
      </c>
      <c r="E167" s="81" t="str">
        <f>VLOOKUP($C167,'[11]2563#กบรส'!$D$2:$P$899,4,0)</f>
        <v>รพช.</v>
      </c>
      <c r="F167" s="81" t="str">
        <f>VLOOKUP($C167,[12]รพศ_รพท_รพช_898แห่ง!$D$2:$I$899,5,0)</f>
        <v>F2</v>
      </c>
      <c r="G167" s="81">
        <f>VLOOKUP($C167,[12]รพศ_รพท_รพช_898แห่ง!$D$2:$I$899,6,0)</f>
        <v>30</v>
      </c>
      <c r="H167" s="222">
        <f>VLOOKUP($C167,'[13]POP UC'!$D$3:$F$924,3,0)</f>
        <v>27393</v>
      </c>
      <c r="I167" s="81">
        <v>5</v>
      </c>
      <c r="J167" s="82" t="s">
        <v>947</v>
      </c>
    </row>
    <row r="168" spans="1:10" ht="49.2">
      <c r="A168" s="81" t="s">
        <v>2907</v>
      </c>
      <c r="B168" s="82" t="s">
        <v>1137</v>
      </c>
      <c r="C168" s="81" t="s">
        <v>193</v>
      </c>
      <c r="D168" s="82" t="s">
        <v>2120</v>
      </c>
      <c r="E168" s="81" t="str">
        <f>VLOOKUP($C168,'[11]2563#กบรส'!$D$2:$P$899,4,0)</f>
        <v>รพช.</v>
      </c>
      <c r="F168" s="81" t="str">
        <f>VLOOKUP($C168,[12]รพศ_รพท_รพช_898แห่ง!$D$2:$I$899,5,0)</f>
        <v>F2</v>
      </c>
      <c r="G168" s="81">
        <f>VLOOKUP($C168,[12]รพศ_รพท_รพช_898แห่ง!$D$2:$I$899,6,0)</f>
        <v>60</v>
      </c>
      <c r="H168" s="222">
        <f>VLOOKUP($C168,'[13]POP UC'!$D$3:$F$924,3,0)</f>
        <v>46384</v>
      </c>
      <c r="I168" s="81">
        <v>6</v>
      </c>
      <c r="J168" s="82" t="s">
        <v>2885</v>
      </c>
    </row>
    <row r="169" spans="1:10" ht="49.2">
      <c r="A169" s="81" t="s">
        <v>2907</v>
      </c>
      <c r="B169" s="82" t="s">
        <v>1137</v>
      </c>
      <c r="C169" s="81" t="s">
        <v>194</v>
      </c>
      <c r="D169" s="82" t="s">
        <v>2121</v>
      </c>
      <c r="E169" s="81" t="str">
        <f>VLOOKUP($C169,'[11]2563#กบรส'!$D$2:$P$899,4,0)</f>
        <v>รพช.</v>
      </c>
      <c r="F169" s="81" t="str">
        <f>VLOOKUP($C169,[12]รพศ_รพท_รพช_898แห่ง!$D$2:$I$899,5,0)</f>
        <v>F2</v>
      </c>
      <c r="G169" s="81">
        <f>VLOOKUP($C169,[12]รพศ_รพท_รพช_898แห่ง!$D$2:$I$899,6,0)</f>
        <v>30</v>
      </c>
      <c r="H169" s="222">
        <f>VLOOKUP($C169,'[13]POP UC'!$D$3:$F$924,3,0)</f>
        <v>44768</v>
      </c>
      <c r="I169" s="81">
        <v>6</v>
      </c>
      <c r="J169" s="82" t="s">
        <v>2885</v>
      </c>
    </row>
    <row r="170" spans="1:10" ht="49.2">
      <c r="A170" s="81" t="s">
        <v>2907</v>
      </c>
      <c r="B170" s="82" t="s">
        <v>1137</v>
      </c>
      <c r="C170" s="81" t="s">
        <v>195</v>
      </c>
      <c r="D170" s="82" t="s">
        <v>2122</v>
      </c>
      <c r="E170" s="81" t="str">
        <f>VLOOKUP($C170,'[11]2563#กบรส'!$D$2:$P$899,4,0)</f>
        <v>รพช.</v>
      </c>
      <c r="F170" s="81" t="str">
        <f>VLOOKUP($C170,[12]รพศ_รพท_รพช_898แห่ง!$D$2:$I$899,5,0)</f>
        <v>F3</v>
      </c>
      <c r="G170" s="81">
        <f>VLOOKUP($C170,[12]รพศ_รพท_รพช_898แห่ง!$D$2:$I$899,6,0)</f>
        <v>14</v>
      </c>
      <c r="H170" s="222">
        <f>VLOOKUP($C170,'[13]POP UC'!$D$3:$F$924,3,0)</f>
        <v>14880</v>
      </c>
      <c r="I170" s="81">
        <v>2</v>
      </c>
      <c r="J170" s="82" t="s">
        <v>969</v>
      </c>
    </row>
    <row r="171" spans="1:10" ht="49.2">
      <c r="A171" s="81" t="s">
        <v>2907</v>
      </c>
      <c r="B171" s="82" t="s">
        <v>1137</v>
      </c>
      <c r="C171" s="81" t="s">
        <v>196</v>
      </c>
      <c r="D171" s="82" t="s">
        <v>2123</v>
      </c>
      <c r="E171" s="81" t="str">
        <f>VLOOKUP($C171,'[11]2563#กบรส'!$D$2:$P$899,4,0)</f>
        <v>รพช.</v>
      </c>
      <c r="F171" s="81" t="str">
        <f>VLOOKUP($C171,[12]รพศ_รพท_รพช_898แห่ง!$D$2:$I$899,5,0)</f>
        <v>F3</v>
      </c>
      <c r="G171" s="81">
        <f>VLOOKUP($C171,[12]รพศ_รพท_รพช_898แห่ง!$D$2:$I$899,6,0)</f>
        <v>0</v>
      </c>
      <c r="H171" s="222">
        <f>VLOOKUP($C171,'[13]POP UC'!$D$3:$F$924,3,0)</f>
        <v>9564</v>
      </c>
      <c r="I171" s="81">
        <v>2</v>
      </c>
      <c r="J171" s="82" t="s">
        <v>969</v>
      </c>
    </row>
    <row r="172" spans="1:10" ht="49.2">
      <c r="A172" s="81" t="s">
        <v>2907</v>
      </c>
      <c r="B172" s="82" t="s">
        <v>1146</v>
      </c>
      <c r="C172" s="81" t="s">
        <v>197</v>
      </c>
      <c r="D172" s="82" t="s">
        <v>2124</v>
      </c>
      <c r="E172" s="81" t="str">
        <f>VLOOKUP($C172,'[11]2563#กบรส'!$D$2:$P$899,4,0)</f>
        <v>รพศ.</v>
      </c>
      <c r="F172" s="81" t="str">
        <f>VLOOKUP($C172,[12]รพศ_รพท_รพช_898แห่ง!$D$2:$I$899,5,0)</f>
        <v>A</v>
      </c>
      <c r="G172" s="81">
        <f>VLOOKUP($C172,[12]รพศ_รพท_รพช_898แห่ง!$D$2:$I$899,6,0)</f>
        <v>544</v>
      </c>
      <c r="H172" s="222">
        <f>VLOOKUP($C172,'[13]POP UC'!$D$3:$F$924,3,0)</f>
        <v>170874</v>
      </c>
      <c r="I172" s="81">
        <v>18</v>
      </c>
      <c r="J172" s="82" t="s">
        <v>1959</v>
      </c>
    </row>
    <row r="173" spans="1:10" ht="49.2">
      <c r="A173" s="81" t="s">
        <v>2907</v>
      </c>
      <c r="B173" s="82" t="s">
        <v>1146</v>
      </c>
      <c r="C173" s="81" t="s">
        <v>198</v>
      </c>
      <c r="D173" s="82" t="s">
        <v>2125</v>
      </c>
      <c r="E173" s="81" t="str">
        <f>VLOOKUP($C173,'[11]2563#กบรส'!$D$2:$P$899,4,0)</f>
        <v>รพช.</v>
      </c>
      <c r="F173" s="81" t="str">
        <f>VLOOKUP($C173,[12]รพศ_รพท_รพช_898แห่ง!$D$2:$I$899,5,0)</f>
        <v>F2</v>
      </c>
      <c r="G173" s="81">
        <f>VLOOKUP($C173,[12]รพศ_รพท_รพช_898แห่ง!$D$2:$I$899,6,0)</f>
        <v>30</v>
      </c>
      <c r="H173" s="222">
        <f>VLOOKUP($C173,'[13]POP UC'!$D$3:$F$924,3,0)</f>
        <v>25310</v>
      </c>
      <c r="I173" s="81">
        <v>5</v>
      </c>
      <c r="J173" s="82" t="s">
        <v>947</v>
      </c>
    </row>
    <row r="174" spans="1:10" ht="49.2">
      <c r="A174" s="81" t="s">
        <v>2907</v>
      </c>
      <c r="B174" s="82" t="s">
        <v>1146</v>
      </c>
      <c r="C174" s="81" t="s">
        <v>199</v>
      </c>
      <c r="D174" s="82" t="s">
        <v>2126</v>
      </c>
      <c r="E174" s="81" t="str">
        <f>VLOOKUP($C174,'[11]2563#กบรส'!$D$2:$P$899,4,0)</f>
        <v>รพช.</v>
      </c>
      <c r="F174" s="81" t="str">
        <f>VLOOKUP($C174,[12]รพศ_รพท_รพช_898แห่ง!$D$2:$I$899,5,0)</f>
        <v>F1</v>
      </c>
      <c r="G174" s="81">
        <f>VLOOKUP($C174,[12]รพศ_รพท_รพช_898แห่ง!$D$2:$I$899,6,0)</f>
        <v>60</v>
      </c>
      <c r="H174" s="222">
        <f>VLOOKUP($C174,'[13]POP UC'!$D$3:$F$924,3,0)</f>
        <v>46918</v>
      </c>
      <c r="I174" s="81">
        <v>9</v>
      </c>
      <c r="J174" s="82" t="s">
        <v>965</v>
      </c>
    </row>
    <row r="175" spans="1:10" ht="49.2">
      <c r="A175" s="81" t="s">
        <v>2907</v>
      </c>
      <c r="B175" s="82" t="s">
        <v>1146</v>
      </c>
      <c r="C175" s="81" t="s">
        <v>200</v>
      </c>
      <c r="D175" s="82" t="s">
        <v>2127</v>
      </c>
      <c r="E175" s="81" t="str">
        <f>VLOOKUP($C175,'[11]2563#กบรส'!$D$2:$P$899,4,0)</f>
        <v>รพช.</v>
      </c>
      <c r="F175" s="81" t="str">
        <f>VLOOKUP($C175,[12]รพศ_รพท_รพช_898แห่ง!$D$2:$I$899,5,0)</f>
        <v>F2</v>
      </c>
      <c r="G175" s="81">
        <f>VLOOKUP($C175,[12]รพศ_รพท_รพช_898แห่ง!$D$2:$I$899,6,0)</f>
        <v>60</v>
      </c>
      <c r="H175" s="222">
        <f>VLOOKUP($C175,'[13]POP UC'!$D$3:$F$924,3,0)</f>
        <v>51631</v>
      </c>
      <c r="I175" s="81">
        <v>6</v>
      </c>
      <c r="J175" s="82" t="s">
        <v>2885</v>
      </c>
    </row>
    <row r="176" spans="1:10" ht="49.2">
      <c r="A176" s="81" t="s">
        <v>2907</v>
      </c>
      <c r="B176" s="82" t="s">
        <v>1146</v>
      </c>
      <c r="C176" s="81" t="s">
        <v>201</v>
      </c>
      <c r="D176" s="82" t="s">
        <v>2128</v>
      </c>
      <c r="E176" s="81" t="str">
        <f>VLOOKUP($C176,'[11]2563#กบรส'!$D$2:$P$899,4,0)</f>
        <v>รพช.</v>
      </c>
      <c r="F176" s="81" t="str">
        <f>VLOOKUP($C176,[12]รพศ_รพท_รพช_898แห่ง!$D$2:$I$899,5,0)</f>
        <v>F1</v>
      </c>
      <c r="G176" s="81">
        <f>VLOOKUP($C176,[12]รพศ_รพท_รพช_898แห่ง!$D$2:$I$899,6,0)</f>
        <v>102</v>
      </c>
      <c r="H176" s="222">
        <f>VLOOKUP($C176,'[13]POP UC'!$D$3:$F$924,3,0)</f>
        <v>63225</v>
      </c>
      <c r="I176" s="81">
        <v>10</v>
      </c>
      <c r="J176" s="82" t="s">
        <v>943</v>
      </c>
    </row>
    <row r="177" spans="1:10" ht="49.2">
      <c r="A177" s="81" t="s">
        <v>2907</v>
      </c>
      <c r="B177" s="82" t="s">
        <v>1146</v>
      </c>
      <c r="C177" s="81" t="s">
        <v>202</v>
      </c>
      <c r="D177" s="82" t="s">
        <v>2129</v>
      </c>
      <c r="E177" s="81" t="str">
        <f>VLOOKUP($C177,'[11]2563#กบรส'!$D$2:$P$899,4,0)</f>
        <v>รพช.</v>
      </c>
      <c r="F177" s="81" t="str">
        <f>VLOOKUP($C177,[12]รพศ_รพท_รพช_898แห่ง!$D$2:$I$899,5,0)</f>
        <v>F2</v>
      </c>
      <c r="G177" s="81">
        <f>VLOOKUP($C177,[12]รพศ_รพท_รพช_898แห่ง!$D$2:$I$899,6,0)</f>
        <v>33</v>
      </c>
      <c r="H177" s="222">
        <f>VLOOKUP($C177,'[13]POP UC'!$D$3:$F$924,3,0)</f>
        <v>25444</v>
      </c>
      <c r="I177" s="81">
        <v>5</v>
      </c>
      <c r="J177" s="82" t="s">
        <v>947</v>
      </c>
    </row>
    <row r="178" spans="1:10" ht="49.2">
      <c r="A178" s="81" t="s">
        <v>2907</v>
      </c>
      <c r="B178" s="82" t="s">
        <v>1146</v>
      </c>
      <c r="C178" s="81" t="s">
        <v>203</v>
      </c>
      <c r="D178" s="82" t="s">
        <v>2130</v>
      </c>
      <c r="E178" s="81" t="str">
        <f>VLOOKUP($C178,'[11]2563#กบรส'!$D$2:$P$899,4,0)</f>
        <v>รพช.</v>
      </c>
      <c r="F178" s="81" t="str">
        <f>VLOOKUP($C178,[12]รพศ_รพท_รพช_898แห่ง!$D$2:$I$899,5,0)</f>
        <v>M2</v>
      </c>
      <c r="G178" s="81">
        <f>VLOOKUP($C178,[12]รพศ_รพท_รพช_898แห่ง!$D$2:$I$899,6,0)</f>
        <v>116</v>
      </c>
      <c r="H178" s="222">
        <f>VLOOKUP($C178,'[13]POP UC'!$D$3:$F$924,3,0)</f>
        <v>74678</v>
      </c>
      <c r="I178" s="81">
        <v>13</v>
      </c>
      <c r="J178" s="82" t="s">
        <v>2884</v>
      </c>
    </row>
    <row r="179" spans="1:10" ht="49.2">
      <c r="A179" s="81" t="s">
        <v>2907</v>
      </c>
      <c r="B179" s="82" t="s">
        <v>1146</v>
      </c>
      <c r="C179" s="81" t="s">
        <v>204</v>
      </c>
      <c r="D179" s="82" t="s">
        <v>2131</v>
      </c>
      <c r="E179" s="81" t="str">
        <f>VLOOKUP($C179,'[11]2563#กบรส'!$D$2:$P$899,4,0)</f>
        <v>รพช.</v>
      </c>
      <c r="F179" s="81" t="str">
        <f>VLOOKUP($C179,[12]รพศ_รพท_รพช_898แห่ง!$D$2:$I$899,5,0)</f>
        <v>F1</v>
      </c>
      <c r="G179" s="81">
        <f>VLOOKUP($C179,[12]รพศ_รพท_รพช_898แห่ง!$D$2:$I$899,6,0)</f>
        <v>60</v>
      </c>
      <c r="H179" s="222">
        <f>VLOOKUP($C179,'[13]POP UC'!$D$3:$F$924,3,0)</f>
        <v>50607</v>
      </c>
      <c r="I179" s="81">
        <v>10</v>
      </c>
      <c r="J179" s="82" t="s">
        <v>943</v>
      </c>
    </row>
    <row r="180" spans="1:10" ht="49.2">
      <c r="A180" s="81" t="s">
        <v>2907</v>
      </c>
      <c r="B180" s="82" t="s">
        <v>1146</v>
      </c>
      <c r="C180" s="81" t="s">
        <v>205</v>
      </c>
      <c r="D180" s="82" t="s">
        <v>2132</v>
      </c>
      <c r="E180" s="81" t="str">
        <f>VLOOKUP($C180,'[11]2563#กบรส'!$D$2:$P$899,4,0)</f>
        <v>รพช.</v>
      </c>
      <c r="F180" s="81" t="str">
        <f>VLOOKUP($C180,[12]รพศ_รพท_รพช_898แห่ง!$D$2:$I$899,5,0)</f>
        <v>F2</v>
      </c>
      <c r="G180" s="81">
        <f>VLOOKUP($C180,[12]รพศ_รพท_รพช_898แห่ง!$D$2:$I$899,6,0)</f>
        <v>60</v>
      </c>
      <c r="H180" s="222">
        <f>VLOOKUP($C180,'[13]POP UC'!$D$3:$F$924,3,0)</f>
        <v>54244</v>
      </c>
      <c r="I180" s="81">
        <v>6</v>
      </c>
      <c r="J180" s="82" t="s">
        <v>2885</v>
      </c>
    </row>
    <row r="181" spans="1:10" ht="49.2">
      <c r="A181" s="81" t="s">
        <v>2907</v>
      </c>
      <c r="B181" s="82" t="s">
        <v>1146</v>
      </c>
      <c r="C181" s="81" t="s">
        <v>206</v>
      </c>
      <c r="D181" s="82" t="s">
        <v>2133</v>
      </c>
      <c r="E181" s="81" t="str">
        <f>VLOOKUP($C181,'[11]2563#กบรส'!$D$2:$P$899,4,0)</f>
        <v>รพช.</v>
      </c>
      <c r="F181" s="81" t="str">
        <f>VLOOKUP($C181,[12]รพศ_รพท_รพช_898แห่ง!$D$2:$I$899,5,0)</f>
        <v>F2</v>
      </c>
      <c r="G181" s="81">
        <f>VLOOKUP($C181,[12]รพศ_รพท_รพช_898แห่ง!$D$2:$I$899,6,0)</f>
        <v>36</v>
      </c>
      <c r="H181" s="222">
        <f>VLOOKUP($C181,'[13]POP UC'!$D$3:$F$924,3,0)</f>
        <v>43073</v>
      </c>
      <c r="I181" s="81">
        <v>6</v>
      </c>
      <c r="J181" s="82" t="s">
        <v>2885</v>
      </c>
    </row>
    <row r="182" spans="1:10" ht="49.2">
      <c r="A182" s="225" t="s">
        <v>2907</v>
      </c>
      <c r="B182" s="227" t="s">
        <v>1146</v>
      </c>
      <c r="C182" s="225" t="s">
        <v>207</v>
      </c>
      <c r="D182" s="227" t="s">
        <v>2134</v>
      </c>
      <c r="E182" s="223" t="str">
        <f>VLOOKUP($C182,'[11]2563#กบรส'!$D$2:$P$899,4,0)</f>
        <v>รพช.</v>
      </c>
      <c r="F182" s="225" t="str">
        <f>VLOOKUP($C182,[12]รพศ_รพท_รพช_898แห่ง!$D$2:$I$899,5,0)</f>
        <v>M2</v>
      </c>
      <c r="G182" s="225">
        <f>VLOOKUP($C182,[12]รพศ_รพท_รพช_898แห่ง!$D$2:$I$899,6,0)</f>
        <v>90</v>
      </c>
      <c r="H182" s="226">
        <f>VLOOKUP($C182,'[13]POP UC'!$D$3:$F$924,3,0)</f>
        <v>68989</v>
      </c>
      <c r="I182" s="225">
        <v>12</v>
      </c>
      <c r="J182" s="227" t="s">
        <v>2886</v>
      </c>
    </row>
    <row r="183" spans="1:10" ht="49.2">
      <c r="A183" s="81" t="s">
        <v>2907</v>
      </c>
      <c r="B183" s="82" t="s">
        <v>1146</v>
      </c>
      <c r="C183" s="81" t="s">
        <v>208</v>
      </c>
      <c r="D183" s="82" t="s">
        <v>2135</v>
      </c>
      <c r="E183" s="81" t="str">
        <f>VLOOKUP($C183,'[11]2563#กบรส'!$D$2:$P$899,4,0)</f>
        <v>รพช.</v>
      </c>
      <c r="F183" s="81" t="str">
        <f>VLOOKUP($C183,[12]รพศ_รพท_รพช_898แห่ง!$D$2:$I$899,5,0)</f>
        <v>F2</v>
      </c>
      <c r="G183" s="81">
        <f>VLOOKUP($C183,[12]รพศ_รพท_รพช_898แห่ง!$D$2:$I$899,6,0)</f>
        <v>30</v>
      </c>
      <c r="H183" s="222">
        <f>VLOOKUP($C183,'[13]POP UC'!$D$3:$F$924,3,0)</f>
        <v>30052</v>
      </c>
      <c r="I183" s="81">
        <v>6</v>
      </c>
      <c r="J183" s="82" t="s">
        <v>2885</v>
      </c>
    </row>
    <row r="184" spans="1:10" ht="49.2">
      <c r="A184" s="81" t="s">
        <v>2907</v>
      </c>
      <c r="B184" s="82" t="s">
        <v>1146</v>
      </c>
      <c r="C184" s="81" t="s">
        <v>209</v>
      </c>
      <c r="D184" s="82" t="s">
        <v>2136</v>
      </c>
      <c r="E184" s="81" t="str">
        <f>VLOOKUP($C184,'[11]2563#กบรส'!$D$2:$P$899,4,0)</f>
        <v>รพช.</v>
      </c>
      <c r="F184" s="81" t="str">
        <f>VLOOKUP($C184,[12]รพศ_รพท_รพช_898แห่ง!$D$2:$I$899,5,0)</f>
        <v>F2</v>
      </c>
      <c r="G184" s="81">
        <f>VLOOKUP($C184,[12]รพศ_รพท_รพช_898แห่ง!$D$2:$I$899,6,0)</f>
        <v>30</v>
      </c>
      <c r="H184" s="222">
        <f>VLOOKUP($C184,'[13]POP UC'!$D$3:$F$924,3,0)</f>
        <v>39735</v>
      </c>
      <c r="I184" s="81">
        <v>6</v>
      </c>
      <c r="J184" s="82" t="s">
        <v>2885</v>
      </c>
    </row>
    <row r="185" spans="1:10" ht="49.2">
      <c r="A185" s="229" t="s">
        <v>2907</v>
      </c>
      <c r="B185" s="230" t="s">
        <v>1146</v>
      </c>
      <c r="C185" s="229" t="s">
        <v>210</v>
      </c>
      <c r="D185" s="230" t="s">
        <v>2137</v>
      </c>
      <c r="E185" s="223" t="str">
        <f>VLOOKUP($C185,'[11]2563#กบรส'!$D$2:$P$899,4,0)</f>
        <v>รพช.</v>
      </c>
      <c r="F185" s="225" t="str">
        <f>VLOOKUP($C185,[12]รพศ_รพท_รพช_898แห่ง!$D$2:$I$899,5,0)</f>
        <v>F3</v>
      </c>
      <c r="G185" s="225">
        <f>VLOOKUP($C185,[12]รพศ_รพท_รพช_898แห่ง!$D$2:$I$899,6,0)</f>
        <v>0</v>
      </c>
      <c r="H185" s="226">
        <f>VLOOKUP($C185,'[13]POP UC'!$D$3:$F$924,3,0)</f>
        <v>28233</v>
      </c>
      <c r="I185" s="225">
        <v>4</v>
      </c>
      <c r="J185" s="227" t="s">
        <v>1080</v>
      </c>
    </row>
    <row r="186" spans="1:10" ht="49.2">
      <c r="A186" s="81" t="s">
        <v>2907</v>
      </c>
      <c r="B186" s="82" t="s">
        <v>1161</v>
      </c>
      <c r="C186" s="81" t="s">
        <v>211</v>
      </c>
      <c r="D186" s="82" t="s">
        <v>2138</v>
      </c>
      <c r="E186" s="81" t="str">
        <f>VLOOKUP($C186,'[11]2563#กบรส'!$D$2:$P$899,4,0)</f>
        <v>รพท.</v>
      </c>
      <c r="F186" s="81" t="str">
        <f>VLOOKUP($C186,[12]รพศ_รพท_รพช_898แห่ง!$D$2:$I$899,5,0)</f>
        <v>S</v>
      </c>
      <c r="G186" s="81">
        <f>VLOOKUP($C186,[12]รพศ_รพท_รพช_898แห่ง!$D$2:$I$899,6,0)</f>
        <v>456</v>
      </c>
      <c r="H186" s="222">
        <f>VLOOKUP($C186,'[13]POP UC'!$D$3:$F$924,3,0)</f>
        <v>77852</v>
      </c>
      <c r="I186" s="81">
        <v>17</v>
      </c>
      <c r="J186" s="82" t="s">
        <v>1002</v>
      </c>
    </row>
    <row r="187" spans="1:10" ht="49.2">
      <c r="A187" s="81" t="s">
        <v>2907</v>
      </c>
      <c r="B187" s="82" t="s">
        <v>1161</v>
      </c>
      <c r="C187" s="81" t="s">
        <v>212</v>
      </c>
      <c r="D187" s="82" t="s">
        <v>2139</v>
      </c>
      <c r="E187" s="81" t="str">
        <f>VLOOKUP($C187,'[11]2563#กบรส'!$D$2:$P$899,4,0)</f>
        <v>รพช.</v>
      </c>
      <c r="F187" s="81" t="str">
        <f>VLOOKUP($C187,[12]รพศ_รพท_รพช_898แห่ง!$D$2:$I$899,5,0)</f>
        <v>F2</v>
      </c>
      <c r="G187" s="81">
        <f>VLOOKUP($C187,[12]รพศ_รพท_รพช_898แห่ง!$D$2:$I$899,6,0)</f>
        <v>35</v>
      </c>
      <c r="H187" s="222">
        <f>VLOOKUP($C187,'[13]POP UC'!$D$3:$F$924,3,0)</f>
        <v>16257</v>
      </c>
      <c r="I187" s="81">
        <v>5</v>
      </c>
      <c r="J187" s="82" t="s">
        <v>947</v>
      </c>
    </row>
    <row r="188" spans="1:10" ht="49.2">
      <c r="A188" s="81" t="s">
        <v>2907</v>
      </c>
      <c r="B188" s="82" t="s">
        <v>1161</v>
      </c>
      <c r="C188" s="81" t="s">
        <v>213</v>
      </c>
      <c r="D188" s="82" t="s">
        <v>2140</v>
      </c>
      <c r="E188" s="81" t="str">
        <f>VLOOKUP($C188,'[11]2563#กบรส'!$D$2:$P$899,4,0)</f>
        <v>รพช.</v>
      </c>
      <c r="F188" s="81" t="str">
        <f>VLOOKUP($C188,[12]รพศ_รพท_รพช_898แห่ง!$D$2:$I$899,5,0)</f>
        <v>F2</v>
      </c>
      <c r="G188" s="81">
        <f>VLOOKUP($C188,[12]รพศ_รพท_รพช_898แห่ง!$D$2:$I$899,6,0)</f>
        <v>35</v>
      </c>
      <c r="H188" s="222">
        <f>VLOOKUP($C188,'[13]POP UC'!$D$3:$F$924,3,0)</f>
        <v>32186</v>
      </c>
      <c r="I188" s="81">
        <v>6</v>
      </c>
      <c r="J188" s="82" t="s">
        <v>2885</v>
      </c>
    </row>
    <row r="189" spans="1:10" ht="49.2">
      <c r="A189" s="223" t="s">
        <v>2907</v>
      </c>
      <c r="B189" s="224" t="s">
        <v>1161</v>
      </c>
      <c r="C189" s="223" t="s">
        <v>214</v>
      </c>
      <c r="D189" s="224" t="s">
        <v>2141</v>
      </c>
      <c r="E189" s="223" t="str">
        <f>VLOOKUP($C189,'[11]2563#กบรส'!$D$2:$P$899,4,0)</f>
        <v>รพช.</v>
      </c>
      <c r="F189" s="225" t="str">
        <f>VLOOKUP($C189,[12]รพศ_รพท_รพช_898แห่ง!$D$2:$I$899,5,0)</f>
        <v>M2</v>
      </c>
      <c r="G189" s="225">
        <f>VLOOKUP($C189,[12]รพศ_รพท_รพช_898แห่ง!$D$2:$I$899,6,0)</f>
        <v>101</v>
      </c>
      <c r="H189" s="226">
        <f>VLOOKUP($C189,'[13]POP UC'!$D$3:$F$924,3,0)</f>
        <v>42214</v>
      </c>
      <c r="I189" s="225">
        <v>13</v>
      </c>
      <c r="J189" s="227" t="s">
        <v>2884</v>
      </c>
    </row>
    <row r="190" spans="1:10" ht="49.2">
      <c r="A190" s="81" t="s">
        <v>2907</v>
      </c>
      <c r="B190" s="82" t="s">
        <v>1161</v>
      </c>
      <c r="C190" s="81" t="s">
        <v>215</v>
      </c>
      <c r="D190" s="82" t="s">
        <v>2142</v>
      </c>
      <c r="E190" s="81" t="str">
        <f>VLOOKUP($C190,'[11]2563#กบรส'!$D$2:$P$899,4,0)</f>
        <v>รพช.</v>
      </c>
      <c r="F190" s="81" t="str">
        <f>VLOOKUP($C190,[12]รพศ_รพท_รพช_898แห่ง!$D$2:$I$899,5,0)</f>
        <v>F2</v>
      </c>
      <c r="G190" s="81">
        <f>VLOOKUP($C190,[12]รพศ_รพท_รพช_898แห่ง!$D$2:$I$899,6,0)</f>
        <v>45</v>
      </c>
      <c r="H190" s="222">
        <f>VLOOKUP($C190,'[13]POP UC'!$D$3:$F$924,3,0)</f>
        <v>34253</v>
      </c>
      <c r="I190" s="81">
        <v>6</v>
      </c>
      <c r="J190" s="82" t="s">
        <v>2885</v>
      </c>
    </row>
    <row r="191" spans="1:10" ht="49.2">
      <c r="A191" s="81" t="s">
        <v>2907</v>
      </c>
      <c r="B191" s="82" t="s">
        <v>1161</v>
      </c>
      <c r="C191" s="81" t="s">
        <v>216</v>
      </c>
      <c r="D191" s="82" t="s">
        <v>2143</v>
      </c>
      <c r="E191" s="81" t="str">
        <f>VLOOKUP($C191,'[11]2563#กบรส'!$D$2:$P$899,4,0)</f>
        <v>รพช.</v>
      </c>
      <c r="F191" s="81" t="str">
        <f>VLOOKUP($C191,[12]รพศ_รพท_รพช_898แห่ง!$D$2:$I$899,5,0)</f>
        <v>F2</v>
      </c>
      <c r="G191" s="81">
        <f>VLOOKUP($C191,[12]รพศ_รพท_รพช_898แห่ง!$D$2:$I$899,6,0)</f>
        <v>43</v>
      </c>
      <c r="H191" s="222">
        <f>VLOOKUP($C191,'[13]POP UC'!$D$3:$F$924,3,0)</f>
        <v>30644</v>
      </c>
      <c r="I191" s="81">
        <v>6</v>
      </c>
      <c r="J191" s="82" t="s">
        <v>2885</v>
      </c>
    </row>
    <row r="192" spans="1:10" ht="49.2">
      <c r="A192" s="81" t="s">
        <v>2907</v>
      </c>
      <c r="B192" s="82" t="s">
        <v>1161</v>
      </c>
      <c r="C192" s="81" t="s">
        <v>217</v>
      </c>
      <c r="D192" s="82" t="s">
        <v>2144</v>
      </c>
      <c r="E192" s="81" t="str">
        <f>VLOOKUP($C192,'[11]2563#กบรส'!$D$2:$P$899,4,0)</f>
        <v>รพช.</v>
      </c>
      <c r="F192" s="81" t="str">
        <f>VLOOKUP($C192,[12]รพศ_รพท_รพช_898แห่ง!$D$2:$I$899,5,0)</f>
        <v>F2</v>
      </c>
      <c r="G192" s="81">
        <f>VLOOKUP($C192,[12]รพศ_รพท_รพช_898แห่ง!$D$2:$I$899,6,0)</f>
        <v>34</v>
      </c>
      <c r="H192" s="222">
        <f>VLOOKUP($C192,'[13]POP UC'!$D$3:$F$924,3,0)</f>
        <v>30286</v>
      </c>
      <c r="I192" s="81">
        <v>6</v>
      </c>
      <c r="J192" s="82" t="s">
        <v>2885</v>
      </c>
    </row>
    <row r="193" spans="1:10" ht="49.2">
      <c r="A193" s="81" t="s">
        <v>2907</v>
      </c>
      <c r="B193" s="82" t="s">
        <v>1161</v>
      </c>
      <c r="C193" s="81" t="s">
        <v>218</v>
      </c>
      <c r="D193" s="82" t="s">
        <v>2909</v>
      </c>
      <c r="E193" s="81" t="str">
        <f>VLOOKUP($C193,'[11]2563#กบรส'!$D$2:$P$899,4,0)</f>
        <v>รพช.</v>
      </c>
      <c r="F193" s="81" t="str">
        <f>VLOOKUP($C193,[12]รพศ_รพท_รพช_898แห่ง!$D$2:$I$899,5,0)</f>
        <v>M2</v>
      </c>
      <c r="G193" s="81">
        <f>VLOOKUP($C193,[12]รพศ_รพท_รพช_898แห่ง!$D$2:$I$899,6,0)</f>
        <v>100</v>
      </c>
      <c r="H193" s="222">
        <f>VLOOKUP($C193,'[13]POP UC'!$D$3:$F$924,3,0)</f>
        <v>58278</v>
      </c>
      <c r="I193" s="81">
        <v>12</v>
      </c>
      <c r="J193" s="82" t="s">
        <v>2886</v>
      </c>
    </row>
    <row r="194" spans="1:10" ht="49.2">
      <c r="A194" s="81" t="s">
        <v>2907</v>
      </c>
      <c r="B194" s="82" t="s">
        <v>1161</v>
      </c>
      <c r="C194" s="81" t="s">
        <v>219</v>
      </c>
      <c r="D194" s="82" t="s">
        <v>2145</v>
      </c>
      <c r="E194" s="81" t="str">
        <f>VLOOKUP($C194,'[11]2563#กบรส'!$D$2:$P$899,4,0)</f>
        <v>รพช.</v>
      </c>
      <c r="F194" s="81" t="str">
        <f>VLOOKUP($C194,[12]รพศ_รพท_รพช_898แห่ง!$D$2:$I$899,5,0)</f>
        <v>F2</v>
      </c>
      <c r="G194" s="81">
        <f>VLOOKUP($C194,[12]รพศ_รพท_รพช_898แห่ง!$D$2:$I$899,6,0)</f>
        <v>34</v>
      </c>
      <c r="H194" s="222">
        <f>VLOOKUP($C194,'[13]POP UC'!$D$3:$F$924,3,0)</f>
        <v>23581</v>
      </c>
      <c r="I194" s="81">
        <v>5</v>
      </c>
      <c r="J194" s="82" t="s">
        <v>947</v>
      </c>
    </row>
    <row r="195" spans="1:10" ht="49.2">
      <c r="A195" s="81" t="s">
        <v>2907</v>
      </c>
      <c r="B195" s="82" t="s">
        <v>1161</v>
      </c>
      <c r="C195" s="81" t="s">
        <v>220</v>
      </c>
      <c r="D195" s="82" t="s">
        <v>2146</v>
      </c>
      <c r="E195" s="81" t="str">
        <f>VLOOKUP($C195,'[11]2563#กบรส'!$D$2:$P$899,4,0)</f>
        <v>รพช.</v>
      </c>
      <c r="F195" s="81" t="str">
        <f>VLOOKUP($C195,[12]รพศ_รพท_รพช_898แห่ง!$D$2:$I$899,5,0)</f>
        <v>F3</v>
      </c>
      <c r="G195" s="81">
        <f>VLOOKUP($C195,[12]รพศ_รพท_รพช_898แห่ง!$D$2:$I$899,6,0)</f>
        <v>0</v>
      </c>
      <c r="H195" s="222">
        <f>VLOOKUP($C195,'[13]POP UC'!$D$3:$F$924,3,0)</f>
        <v>17310</v>
      </c>
      <c r="I195" s="81">
        <v>3</v>
      </c>
      <c r="J195" s="82" t="s">
        <v>1017</v>
      </c>
    </row>
    <row r="196" spans="1:10" ht="49.2">
      <c r="A196" s="81" t="s">
        <v>2907</v>
      </c>
      <c r="B196" s="82" t="s">
        <v>1161</v>
      </c>
      <c r="C196" s="81" t="s">
        <v>221</v>
      </c>
      <c r="D196" s="82" t="s">
        <v>2147</v>
      </c>
      <c r="E196" s="81" t="str">
        <f>VLOOKUP($C196,'[11]2563#กบรส'!$D$2:$P$899,4,0)</f>
        <v>รพช.</v>
      </c>
      <c r="F196" s="81" t="str">
        <f>VLOOKUP($C196,[12]รพศ_รพท_รพช_898แห่ง!$D$2:$I$899,5,0)</f>
        <v>F3</v>
      </c>
      <c r="G196" s="81">
        <f>VLOOKUP($C196,[12]รพศ_รพท_รพช_898แห่ง!$D$2:$I$899,6,0)</f>
        <v>0</v>
      </c>
      <c r="H196" s="222">
        <f>VLOOKUP($C196,'[13]POP UC'!$D$3:$F$924,3,0)</f>
        <v>13999</v>
      </c>
      <c r="I196" s="81">
        <v>2</v>
      </c>
      <c r="J196" s="82" t="s">
        <v>969</v>
      </c>
    </row>
    <row r="197" spans="1:10" ht="49.2">
      <c r="A197" s="81" t="s">
        <v>2907</v>
      </c>
      <c r="B197" s="82" t="s">
        <v>1161</v>
      </c>
      <c r="C197" s="81" t="s">
        <v>222</v>
      </c>
      <c r="D197" s="82" t="s">
        <v>2148</v>
      </c>
      <c r="E197" s="81" t="str">
        <f>VLOOKUP($C197,'[11]2563#กบรส'!$D$2:$P$899,4,0)</f>
        <v>รพช.</v>
      </c>
      <c r="F197" s="81" t="str">
        <f>VLOOKUP($C197,[12]รพศ_รพท_รพช_898แห่ง!$D$2:$I$899,5,0)</f>
        <v>F3</v>
      </c>
      <c r="G197" s="81">
        <f>VLOOKUP($C197,[12]รพศ_รพท_รพช_898แห่ง!$D$2:$I$899,6,0)</f>
        <v>0</v>
      </c>
      <c r="H197" s="222">
        <f>VLOOKUP($C197,'[13]POP UC'!$D$3:$F$924,3,0)</f>
        <v>13118</v>
      </c>
      <c r="I197" s="81">
        <v>2</v>
      </c>
      <c r="J197" s="82" t="s">
        <v>969</v>
      </c>
    </row>
    <row r="198" spans="1:10" ht="49.2">
      <c r="A198" s="81" t="s">
        <v>2907</v>
      </c>
      <c r="B198" s="82" t="s">
        <v>1174</v>
      </c>
      <c r="C198" s="81" t="s">
        <v>223</v>
      </c>
      <c r="D198" s="82" t="s">
        <v>2149</v>
      </c>
      <c r="E198" s="81" t="str">
        <f>VLOOKUP($C198,'[11]2563#กบรส'!$D$2:$P$899,4,0)</f>
        <v>รพท.</v>
      </c>
      <c r="F198" s="81" t="str">
        <f>VLOOKUP($C198,[12]รพศ_รพท_รพช_898แห่ง!$D$2:$I$899,5,0)</f>
        <v>S</v>
      </c>
      <c r="G198" s="81">
        <f>VLOOKUP($C198,[12]รพศ_รพท_รพช_898แห่ง!$D$2:$I$899,6,0)</f>
        <v>350</v>
      </c>
      <c r="H198" s="222">
        <f>VLOOKUP($C198,'[13]POP UC'!$D$3:$F$924,3,0)</f>
        <v>36940</v>
      </c>
      <c r="I198" s="81">
        <v>16</v>
      </c>
      <c r="J198" s="82" t="s">
        <v>1040</v>
      </c>
    </row>
    <row r="199" spans="1:10" ht="49.2">
      <c r="A199" s="81" t="s">
        <v>2907</v>
      </c>
      <c r="B199" s="82" t="s">
        <v>1174</v>
      </c>
      <c r="C199" s="81" t="s">
        <v>224</v>
      </c>
      <c r="D199" s="82" t="s">
        <v>2150</v>
      </c>
      <c r="E199" s="81" t="str">
        <f>VLOOKUP($C199,'[11]2563#กบรส'!$D$2:$P$899,4,0)</f>
        <v>รพช.</v>
      </c>
      <c r="F199" s="81" t="str">
        <f>VLOOKUP($C199,[12]รพศ_รพท_รพช_898แห่ง!$D$2:$I$899,5,0)</f>
        <v>F2</v>
      </c>
      <c r="G199" s="81">
        <f>VLOOKUP($C199,[12]รพศ_รพท_รพช_898แห่ง!$D$2:$I$899,6,0)</f>
        <v>90</v>
      </c>
      <c r="H199" s="222">
        <f>VLOOKUP($C199,'[13]POP UC'!$D$3:$F$924,3,0)</f>
        <v>31539</v>
      </c>
      <c r="I199" s="81">
        <v>6</v>
      </c>
      <c r="J199" s="82" t="s">
        <v>2885</v>
      </c>
    </row>
    <row r="200" spans="1:10" ht="49.2">
      <c r="A200" s="81" t="s">
        <v>2907</v>
      </c>
      <c r="B200" s="82" t="s">
        <v>1174</v>
      </c>
      <c r="C200" s="81" t="s">
        <v>225</v>
      </c>
      <c r="D200" s="82" t="s">
        <v>2151</v>
      </c>
      <c r="E200" s="81" t="str">
        <f>VLOOKUP($C200,'[11]2563#กบรส'!$D$2:$P$899,4,0)</f>
        <v>รพช.</v>
      </c>
      <c r="F200" s="81" t="str">
        <f>VLOOKUP($C200,[12]รพศ_รพท_รพช_898แห่ง!$D$2:$I$899,5,0)</f>
        <v>F2</v>
      </c>
      <c r="G200" s="81">
        <f>VLOOKUP($C200,[12]รพศ_รพท_รพช_898แห่ง!$D$2:$I$899,6,0)</f>
        <v>30</v>
      </c>
      <c r="H200" s="222">
        <f>VLOOKUP($C200,'[13]POP UC'!$D$3:$F$924,3,0)</f>
        <v>24176</v>
      </c>
      <c r="I200" s="81">
        <v>5</v>
      </c>
      <c r="J200" s="82" t="s">
        <v>947</v>
      </c>
    </row>
    <row r="201" spans="1:10" ht="49.2">
      <c r="A201" s="81" t="s">
        <v>2907</v>
      </c>
      <c r="B201" s="82" t="s">
        <v>1174</v>
      </c>
      <c r="C201" s="81" t="s">
        <v>226</v>
      </c>
      <c r="D201" s="82" t="s">
        <v>2152</v>
      </c>
      <c r="E201" s="81" t="str">
        <f>VLOOKUP($C201,'[11]2563#กบรส'!$D$2:$P$899,4,0)</f>
        <v>รพช.</v>
      </c>
      <c r="F201" s="81" t="str">
        <f>VLOOKUP($C201,[12]รพศ_รพท_รพช_898แห่ง!$D$2:$I$899,5,0)</f>
        <v>F1</v>
      </c>
      <c r="G201" s="81">
        <f>VLOOKUP($C201,[12]รพศ_รพท_รพช_898แห่ง!$D$2:$I$899,6,0)</f>
        <v>90</v>
      </c>
      <c r="H201" s="222">
        <f>VLOOKUP($C201,'[13]POP UC'!$D$3:$F$924,3,0)</f>
        <v>40535</v>
      </c>
      <c r="I201" s="81">
        <v>9</v>
      </c>
      <c r="J201" s="82" t="s">
        <v>965</v>
      </c>
    </row>
    <row r="202" spans="1:10" ht="49.2">
      <c r="A202" s="81" t="s">
        <v>2907</v>
      </c>
      <c r="B202" s="82" t="s">
        <v>1174</v>
      </c>
      <c r="C202" s="81" t="s">
        <v>227</v>
      </c>
      <c r="D202" s="82" t="s">
        <v>2153</v>
      </c>
      <c r="E202" s="81" t="str">
        <f>VLOOKUP($C202,'[11]2563#กบรส'!$D$2:$P$899,4,0)</f>
        <v>รพช.</v>
      </c>
      <c r="F202" s="81" t="str">
        <f>VLOOKUP($C202,[12]รพศ_รพท_รพช_898แห่ง!$D$2:$I$899,5,0)</f>
        <v>F3</v>
      </c>
      <c r="G202" s="81">
        <f>VLOOKUP($C202,[12]รพศ_รพท_รพช_898แห่ง!$D$2:$I$899,6,0)</f>
        <v>10</v>
      </c>
      <c r="H202" s="222">
        <f>VLOOKUP($C202,'[13]POP UC'!$D$3:$F$924,3,0)</f>
        <v>9337</v>
      </c>
      <c r="I202" s="81">
        <v>2</v>
      </c>
      <c r="J202" s="82" t="s">
        <v>969</v>
      </c>
    </row>
    <row r="203" spans="1:10" ht="49.2">
      <c r="A203" s="81" t="s">
        <v>2907</v>
      </c>
      <c r="B203" s="82" t="s">
        <v>1174</v>
      </c>
      <c r="C203" s="81" t="s">
        <v>228</v>
      </c>
      <c r="D203" s="82" t="s">
        <v>2154</v>
      </c>
      <c r="E203" s="81" t="str">
        <f>VLOOKUP($C203,'[11]2563#กบรส'!$D$2:$P$899,4,0)</f>
        <v>รพช.</v>
      </c>
      <c r="F203" s="81" t="str">
        <f>VLOOKUP($C203,[12]รพศ_รพท_รพช_898แห่ง!$D$2:$I$899,5,0)</f>
        <v>F2</v>
      </c>
      <c r="G203" s="81">
        <f>VLOOKUP($C203,[12]รพศ_รพท_รพช_898แห่ง!$D$2:$I$899,6,0)</f>
        <v>60</v>
      </c>
      <c r="H203" s="222">
        <f>VLOOKUP($C203,'[13]POP UC'!$D$3:$F$924,3,0)</f>
        <v>43966</v>
      </c>
      <c r="I203" s="81">
        <v>6</v>
      </c>
      <c r="J203" s="82" t="s">
        <v>2885</v>
      </c>
    </row>
    <row r="204" spans="1:10" ht="49.2">
      <c r="A204" s="81" t="s">
        <v>2907</v>
      </c>
      <c r="B204" s="82" t="s">
        <v>1174</v>
      </c>
      <c r="C204" s="81" t="s">
        <v>229</v>
      </c>
      <c r="D204" s="82" t="s">
        <v>2155</v>
      </c>
      <c r="E204" s="81" t="str">
        <f>VLOOKUP($C204,'[11]2563#กบรส'!$D$2:$P$899,4,0)</f>
        <v>รพช.</v>
      </c>
      <c r="F204" s="81" t="str">
        <f>VLOOKUP($C204,[12]รพศ_รพท_รพช_898แห่ง!$D$2:$I$899,5,0)</f>
        <v>F2</v>
      </c>
      <c r="G204" s="81">
        <f>VLOOKUP($C204,[12]รพศ_รพท_รพช_898แห่ง!$D$2:$I$899,6,0)</f>
        <v>60</v>
      </c>
      <c r="H204" s="222">
        <f>VLOOKUP($C204,'[13]POP UC'!$D$3:$F$924,3,0)</f>
        <v>41888</v>
      </c>
      <c r="I204" s="81">
        <v>6</v>
      </c>
      <c r="J204" s="82" t="s">
        <v>2885</v>
      </c>
    </row>
    <row r="205" spans="1:10" ht="49.2">
      <c r="A205" s="81" t="s">
        <v>2907</v>
      </c>
      <c r="B205" s="82" t="s">
        <v>1174</v>
      </c>
      <c r="C205" s="81" t="s">
        <v>230</v>
      </c>
      <c r="D205" s="82" t="s">
        <v>2156</v>
      </c>
      <c r="E205" s="81" t="str">
        <f>VLOOKUP($C205,'[11]2563#กบรส'!$D$2:$P$899,4,0)</f>
        <v>รพช.</v>
      </c>
      <c r="F205" s="81" t="str">
        <f>VLOOKUP($C205,[12]รพศ_รพท_รพช_898แห่ง!$D$2:$I$899,5,0)</f>
        <v>F2</v>
      </c>
      <c r="G205" s="81">
        <f>VLOOKUP($C205,[12]รพศ_รพท_รพช_898แห่ง!$D$2:$I$899,6,0)</f>
        <v>30</v>
      </c>
      <c r="H205" s="222">
        <f>VLOOKUP($C205,'[13]POP UC'!$D$3:$F$924,3,0)</f>
        <v>15861</v>
      </c>
      <c r="I205" s="81">
        <v>5</v>
      </c>
      <c r="J205" s="82" t="s">
        <v>947</v>
      </c>
    </row>
    <row r="206" spans="1:10" ht="49.2">
      <c r="A206" s="81" t="s">
        <v>2910</v>
      </c>
      <c r="B206" s="82" t="s">
        <v>1183</v>
      </c>
      <c r="C206" s="81" t="s">
        <v>231</v>
      </c>
      <c r="D206" s="82" t="s">
        <v>2157</v>
      </c>
      <c r="E206" s="81" t="str">
        <f>VLOOKUP($C206,'[11]2563#กบรส'!$D$2:$P$899,4,0)</f>
        <v>รพท.</v>
      </c>
      <c r="F206" s="81" t="str">
        <f>VLOOKUP($C206,[12]รพศ_รพท_รพช_898แห่ง!$D$2:$I$899,5,0)</f>
        <v>S</v>
      </c>
      <c r="G206" s="81">
        <f>VLOOKUP($C206,[12]รพศ_รพท_รพช_898แห่ง!$D$2:$I$899,6,0)</f>
        <v>314</v>
      </c>
      <c r="H206" s="222">
        <f>VLOOKUP($C206,'[13]POP UC'!$D$3:$F$924,3,0)</f>
        <v>64246</v>
      </c>
      <c r="I206" s="81">
        <v>16</v>
      </c>
      <c r="J206" s="82" t="s">
        <v>1040</v>
      </c>
    </row>
    <row r="207" spans="1:10" ht="49.2">
      <c r="A207" s="81" t="s">
        <v>2910</v>
      </c>
      <c r="B207" s="82" t="s">
        <v>1183</v>
      </c>
      <c r="C207" s="81" t="s">
        <v>232</v>
      </c>
      <c r="D207" s="82" t="s">
        <v>2158</v>
      </c>
      <c r="E207" s="81" t="str">
        <f>VLOOKUP($C207,'[11]2563#กบรส'!$D$2:$P$899,4,0)</f>
        <v>รพช.</v>
      </c>
      <c r="F207" s="81" t="str">
        <f>VLOOKUP($C207,[12]รพศ_รพท_รพช_898แห่ง!$D$2:$I$899,5,0)</f>
        <v>F3</v>
      </c>
      <c r="G207" s="81">
        <f>VLOOKUP($C207,[12]รพศ_รพท_รพช_898แห่ง!$D$2:$I$899,6,0)</f>
        <v>10</v>
      </c>
      <c r="H207" s="222">
        <f>VLOOKUP($C207,'[13]POP UC'!$D$3:$F$924,3,0)</f>
        <v>14440</v>
      </c>
      <c r="I207" s="81">
        <v>2</v>
      </c>
      <c r="J207" s="82" t="s">
        <v>969</v>
      </c>
    </row>
    <row r="208" spans="1:10" ht="49.2">
      <c r="A208" s="81" t="s">
        <v>2910</v>
      </c>
      <c r="B208" s="82" t="s">
        <v>1183</v>
      </c>
      <c r="C208" s="81" t="s">
        <v>233</v>
      </c>
      <c r="D208" s="82" t="s">
        <v>2159</v>
      </c>
      <c r="E208" s="81" t="str">
        <f>VLOOKUP($C208,'[11]2563#กบรส'!$D$2:$P$899,4,0)</f>
        <v>รพช.</v>
      </c>
      <c r="F208" s="81" t="str">
        <f>VLOOKUP($C208,[12]รพศ_รพท_รพช_898แห่ง!$D$2:$I$899,5,0)</f>
        <v>F2</v>
      </c>
      <c r="G208" s="81">
        <f>VLOOKUP($C208,[12]รพศ_รพท_รพช_898แห่ง!$D$2:$I$899,6,0)</f>
        <v>70</v>
      </c>
      <c r="H208" s="222">
        <f>VLOOKUP($C208,'[13]POP UC'!$D$3:$F$924,3,0)</f>
        <v>44702</v>
      </c>
      <c r="I208" s="81">
        <v>6</v>
      </c>
      <c r="J208" s="82" t="s">
        <v>2885</v>
      </c>
    </row>
    <row r="209" spans="1:10" ht="49.2">
      <c r="A209" s="81" t="s">
        <v>2910</v>
      </c>
      <c r="B209" s="82" t="s">
        <v>1183</v>
      </c>
      <c r="C209" s="81" t="s">
        <v>234</v>
      </c>
      <c r="D209" s="82" t="s">
        <v>2160</v>
      </c>
      <c r="E209" s="81" t="str">
        <f>VLOOKUP($C209,'[11]2563#กบรส'!$D$2:$P$899,4,0)</f>
        <v>รพช.</v>
      </c>
      <c r="F209" s="81" t="str">
        <f>VLOOKUP($C209,[12]รพศ_รพท_รพช_898แห่ง!$D$2:$I$899,5,0)</f>
        <v>F2</v>
      </c>
      <c r="G209" s="81">
        <f>VLOOKUP($C209,[12]รพศ_รพท_รพช_898แห่ง!$D$2:$I$899,6,0)</f>
        <v>33</v>
      </c>
      <c r="H209" s="222">
        <f>VLOOKUP($C209,'[13]POP UC'!$D$3:$F$924,3,0)</f>
        <v>29574</v>
      </c>
      <c r="I209" s="81">
        <v>5</v>
      </c>
      <c r="J209" s="82" t="s">
        <v>947</v>
      </c>
    </row>
    <row r="210" spans="1:10" ht="49.2">
      <c r="A210" s="81" t="s">
        <v>2910</v>
      </c>
      <c r="B210" s="82" t="s">
        <v>1188</v>
      </c>
      <c r="C210" s="81" t="s">
        <v>235</v>
      </c>
      <c r="D210" s="82" t="s">
        <v>2161</v>
      </c>
      <c r="E210" s="81" t="str">
        <f>VLOOKUP($C210,'[11]2563#กบรส'!$D$2:$P$899,4,0)</f>
        <v>รพศ.</v>
      </c>
      <c r="F210" s="81" t="str">
        <f>VLOOKUP($C210,[12]รพศ_รพท_รพช_898แห่ง!$D$2:$I$899,5,0)</f>
        <v>A</v>
      </c>
      <c r="G210" s="81">
        <f>VLOOKUP($C210,[12]รพศ_รพท_รพช_898แห่ง!$D$2:$I$899,6,0)</f>
        <v>606</v>
      </c>
      <c r="H210" s="222">
        <f>VLOOKUP($C210,'[13]POP UC'!$D$3:$F$924,3,0)</f>
        <v>206437</v>
      </c>
      <c r="I210" s="81">
        <v>18</v>
      </c>
      <c r="J210" s="82" t="s">
        <v>1959</v>
      </c>
    </row>
    <row r="211" spans="1:10" ht="49.2">
      <c r="A211" s="81" t="s">
        <v>2910</v>
      </c>
      <c r="B211" s="82" t="s">
        <v>1188</v>
      </c>
      <c r="C211" s="81" t="s">
        <v>236</v>
      </c>
      <c r="D211" s="82" t="s">
        <v>2162</v>
      </c>
      <c r="E211" s="81" t="str">
        <f>VLOOKUP($C211,'[11]2563#กบรส'!$D$2:$P$899,4,0)</f>
        <v>รพช.</v>
      </c>
      <c r="F211" s="81" t="str">
        <f>VLOOKUP($C211,[12]รพศ_รพท_รพช_898แห่ง!$D$2:$I$899,5,0)</f>
        <v>F1</v>
      </c>
      <c r="G211" s="81">
        <f>VLOOKUP($C211,[12]รพศ_รพท_รพช_898แห่ง!$D$2:$I$899,6,0)</f>
        <v>20</v>
      </c>
      <c r="H211" s="222">
        <f>VLOOKUP($C211,'[13]POP UC'!$D$3:$F$924,3,0)</f>
        <v>46535</v>
      </c>
      <c r="I211" s="81">
        <v>9</v>
      </c>
      <c r="J211" s="82" t="s">
        <v>965</v>
      </c>
    </row>
    <row r="212" spans="1:10" ht="49.2">
      <c r="A212" s="81" t="s">
        <v>2910</v>
      </c>
      <c r="B212" s="82" t="s">
        <v>1188</v>
      </c>
      <c r="C212" s="81" t="s">
        <v>237</v>
      </c>
      <c r="D212" s="82" t="s">
        <v>2163</v>
      </c>
      <c r="E212" s="81" t="str">
        <f>VLOOKUP($C212,'[11]2563#กบรส'!$D$2:$P$899,4,0)</f>
        <v>รพช.</v>
      </c>
      <c r="F212" s="81" t="str">
        <f>VLOOKUP($C212,[12]รพศ_รพท_รพช_898แห่ง!$D$2:$I$899,5,0)</f>
        <v>M2</v>
      </c>
      <c r="G212" s="81">
        <f>VLOOKUP($C212,[12]รพศ_รพท_รพช_898แห่ง!$D$2:$I$899,6,0)</f>
        <v>80</v>
      </c>
      <c r="H212" s="222">
        <f>VLOOKUP($C212,'[13]POP UC'!$D$3:$F$924,3,0)</f>
        <v>69929</v>
      </c>
      <c r="I212" s="81">
        <v>12</v>
      </c>
      <c r="J212" s="82" t="s">
        <v>2886</v>
      </c>
    </row>
    <row r="213" spans="1:10" ht="49.2">
      <c r="A213" s="81" t="s">
        <v>2910</v>
      </c>
      <c r="B213" s="82" t="s">
        <v>1188</v>
      </c>
      <c r="C213" s="81" t="s">
        <v>238</v>
      </c>
      <c r="D213" s="82" t="s">
        <v>2164</v>
      </c>
      <c r="E213" s="81" t="str">
        <f>VLOOKUP($C213,'[11]2563#กบรส'!$D$2:$P$899,4,0)</f>
        <v>รพช.</v>
      </c>
      <c r="F213" s="81" t="str">
        <f>VLOOKUP($C213,[12]รพศ_รพท_รพช_898แห่ง!$D$2:$I$899,5,0)</f>
        <v>M2</v>
      </c>
      <c r="G213" s="81">
        <f>VLOOKUP($C213,[12]รพศ_รพท_รพช_898แห่ง!$D$2:$I$899,6,0)</f>
        <v>60</v>
      </c>
      <c r="H213" s="222">
        <f>VLOOKUP($C213,'[13]POP UC'!$D$3:$F$924,3,0)</f>
        <v>69158</v>
      </c>
      <c r="I213" s="81">
        <v>12</v>
      </c>
      <c r="J213" s="82" t="s">
        <v>2886</v>
      </c>
    </row>
    <row r="214" spans="1:10" ht="49.2">
      <c r="A214" s="81" t="s">
        <v>2910</v>
      </c>
      <c r="B214" s="82" t="s">
        <v>1188</v>
      </c>
      <c r="C214" s="81" t="s">
        <v>239</v>
      </c>
      <c r="D214" s="82" t="s">
        <v>2165</v>
      </c>
      <c r="E214" s="81" t="str">
        <f>VLOOKUP($C214,'[11]2563#กบรส'!$D$2:$P$899,4,0)</f>
        <v>รพช.</v>
      </c>
      <c r="F214" s="81" t="str">
        <f>VLOOKUP($C214,[12]รพศ_รพท_รพช_898แห่ง!$D$2:$I$899,5,0)</f>
        <v>F2</v>
      </c>
      <c r="G214" s="81">
        <f>VLOOKUP($C214,[12]รพศ_รพท_รพช_898แห่ง!$D$2:$I$899,6,0)</f>
        <v>58</v>
      </c>
      <c r="H214" s="222">
        <f>VLOOKUP($C214,'[13]POP UC'!$D$3:$F$924,3,0)</f>
        <v>49968</v>
      </c>
      <c r="I214" s="81">
        <v>6</v>
      </c>
      <c r="J214" s="82" t="s">
        <v>2885</v>
      </c>
    </row>
    <row r="215" spans="1:10" ht="49.2">
      <c r="A215" s="81" t="s">
        <v>2910</v>
      </c>
      <c r="B215" s="82" t="s">
        <v>1188</v>
      </c>
      <c r="C215" s="81" t="s">
        <v>240</v>
      </c>
      <c r="D215" s="82" t="s">
        <v>2166</v>
      </c>
      <c r="E215" s="81" t="str">
        <f>VLOOKUP($C215,'[11]2563#กบรส'!$D$2:$P$899,4,0)</f>
        <v>รพช.</v>
      </c>
      <c r="F215" s="81" t="str">
        <f>VLOOKUP($C215,[12]รพศ_รพท_รพช_898แห่ง!$D$2:$I$899,5,0)</f>
        <v>F1</v>
      </c>
      <c r="G215" s="81">
        <f>VLOOKUP($C215,[12]รพศ_รพท_รพช_898แห่ง!$D$2:$I$899,6,0)</f>
        <v>60</v>
      </c>
      <c r="H215" s="222">
        <f>VLOOKUP($C215,'[13]POP UC'!$D$3:$F$924,3,0)</f>
        <v>57242</v>
      </c>
      <c r="I215" s="81">
        <v>10</v>
      </c>
      <c r="J215" s="82" t="s">
        <v>943</v>
      </c>
    </row>
    <row r="216" spans="1:10" ht="49.2">
      <c r="A216" s="81" t="s">
        <v>2910</v>
      </c>
      <c r="B216" s="82" t="s">
        <v>1188</v>
      </c>
      <c r="C216" s="81" t="s">
        <v>241</v>
      </c>
      <c r="D216" s="82" t="s">
        <v>2167</v>
      </c>
      <c r="E216" s="81" t="str">
        <f>VLOOKUP($C216,'[11]2563#กบรส'!$D$2:$P$899,4,0)</f>
        <v>รพช.</v>
      </c>
      <c r="F216" s="81" t="str">
        <f>VLOOKUP($C216,[12]รพศ_รพท_รพช_898แห่ง!$D$2:$I$899,5,0)</f>
        <v>F3</v>
      </c>
      <c r="G216" s="81">
        <f>VLOOKUP($C216,[12]รพศ_รพท_รพช_898แห่ง!$D$2:$I$899,6,0)</f>
        <v>27</v>
      </c>
      <c r="H216" s="222">
        <f>VLOOKUP($C216,'[13]POP UC'!$D$3:$F$924,3,0)</f>
        <v>12205</v>
      </c>
      <c r="I216" s="81">
        <v>2</v>
      </c>
      <c r="J216" s="82" t="s">
        <v>969</v>
      </c>
    </row>
    <row r="217" spans="1:10" ht="49.2">
      <c r="A217" s="223" t="s">
        <v>2910</v>
      </c>
      <c r="B217" s="224" t="s">
        <v>1196</v>
      </c>
      <c r="C217" s="223" t="s">
        <v>242</v>
      </c>
      <c r="D217" s="224" t="s">
        <v>2168</v>
      </c>
      <c r="E217" s="223" t="str">
        <f>VLOOKUP($C217,'[11]2563#กบรส'!$D$2:$P$899,4,0)</f>
        <v>รพท.</v>
      </c>
      <c r="F217" s="225" t="str">
        <f>VLOOKUP($C217,[12]รพศ_รพท_รพช_898แห่ง!$D$2:$I$899,5,0)</f>
        <v>S</v>
      </c>
      <c r="G217" s="225">
        <f>VLOOKUP($C217,[12]รพศ_รพท_รพช_898แห่ง!$D$2:$I$899,6,0)</f>
        <v>408</v>
      </c>
      <c r="H217" s="226">
        <f>VLOOKUP($C217,'[13]POP UC'!$D$3:$F$924,3,0)</f>
        <v>128766</v>
      </c>
      <c r="I217" s="225">
        <v>17</v>
      </c>
      <c r="J217" s="227" t="s">
        <v>1002</v>
      </c>
    </row>
    <row r="218" spans="1:10" ht="49.2">
      <c r="A218" s="81" t="s">
        <v>2910</v>
      </c>
      <c r="B218" s="82" t="s">
        <v>1196</v>
      </c>
      <c r="C218" s="81" t="s">
        <v>243</v>
      </c>
      <c r="D218" s="82" t="s">
        <v>2169</v>
      </c>
      <c r="E218" s="81" t="str">
        <f>VLOOKUP($C218,'[11]2563#กบรส'!$D$2:$P$899,4,0)</f>
        <v>รพช.</v>
      </c>
      <c r="F218" s="81" t="str">
        <f>VLOOKUP($C218,[12]รพศ_รพท_รพช_898แห่ง!$D$2:$I$899,5,0)</f>
        <v>F2</v>
      </c>
      <c r="G218" s="81">
        <f>VLOOKUP($C218,[12]รพศ_รพท_รพช_898แห่ง!$D$2:$I$899,6,0)</f>
        <v>50</v>
      </c>
      <c r="H218" s="222">
        <f>VLOOKUP($C218,'[13]POP UC'!$D$3:$F$924,3,0)</f>
        <v>82471</v>
      </c>
      <c r="I218" s="81">
        <v>7</v>
      </c>
      <c r="J218" s="82" t="s">
        <v>956</v>
      </c>
    </row>
    <row r="219" spans="1:10" ht="49.2">
      <c r="A219" s="81" t="s">
        <v>2910</v>
      </c>
      <c r="B219" s="82" t="s">
        <v>1196</v>
      </c>
      <c r="C219" s="81" t="s">
        <v>244</v>
      </c>
      <c r="D219" s="82" t="s">
        <v>2170</v>
      </c>
      <c r="E219" s="81" t="str">
        <f>VLOOKUP($C219,'[11]2563#กบรส'!$D$2:$P$899,4,0)</f>
        <v>รพช.</v>
      </c>
      <c r="F219" s="81" t="str">
        <f>VLOOKUP($C219,[12]รพศ_รพท_รพช_898แห่ง!$D$2:$I$899,5,0)</f>
        <v>M2</v>
      </c>
      <c r="G219" s="81">
        <f>VLOOKUP($C219,[12]รพศ_รพท_รพช_898แห่ง!$D$2:$I$899,6,0)</f>
        <v>66</v>
      </c>
      <c r="H219" s="222">
        <f>VLOOKUP($C219,'[13]POP UC'!$D$3:$F$924,3,0)</f>
        <v>77788</v>
      </c>
      <c r="I219" s="81">
        <v>12</v>
      </c>
      <c r="J219" s="82" t="s">
        <v>2886</v>
      </c>
    </row>
    <row r="220" spans="1:10" ht="49.2">
      <c r="A220" s="81" t="s">
        <v>2910</v>
      </c>
      <c r="B220" s="82" t="s">
        <v>1196</v>
      </c>
      <c r="C220" s="81" t="s">
        <v>245</v>
      </c>
      <c r="D220" s="82" t="s">
        <v>2171</v>
      </c>
      <c r="E220" s="81" t="str">
        <f>VLOOKUP($C220,'[11]2563#กบรส'!$D$2:$P$899,4,0)</f>
        <v>รพช.</v>
      </c>
      <c r="F220" s="81" t="str">
        <f>VLOOKUP($C220,[12]รพศ_รพท_รพช_898แห่ง!$D$2:$I$899,5,0)</f>
        <v>F2</v>
      </c>
      <c r="G220" s="81">
        <f>VLOOKUP($C220,[12]รพศ_รพท_รพช_898แห่ง!$D$2:$I$899,6,0)</f>
        <v>33</v>
      </c>
      <c r="H220" s="222">
        <f>VLOOKUP($C220,'[13]POP UC'!$D$3:$F$924,3,0)</f>
        <v>42999</v>
      </c>
      <c r="I220" s="81">
        <v>6</v>
      </c>
      <c r="J220" s="82" t="s">
        <v>2885</v>
      </c>
    </row>
    <row r="221" spans="1:10" ht="49.2">
      <c r="A221" s="81" t="s">
        <v>2910</v>
      </c>
      <c r="B221" s="82" t="s">
        <v>1196</v>
      </c>
      <c r="C221" s="81" t="s">
        <v>246</v>
      </c>
      <c r="D221" s="82" t="s">
        <v>2172</v>
      </c>
      <c r="E221" s="81" t="str">
        <f>VLOOKUP($C221,'[11]2563#กบรส'!$D$2:$P$899,4,0)</f>
        <v>รพช.</v>
      </c>
      <c r="F221" s="81" t="str">
        <f>VLOOKUP($C221,[12]รพศ_รพท_รพช_898แห่ง!$D$2:$I$899,5,0)</f>
        <v>F2</v>
      </c>
      <c r="G221" s="81">
        <f>VLOOKUP($C221,[12]รพศ_รพท_รพช_898แห่ง!$D$2:$I$899,6,0)</f>
        <v>38</v>
      </c>
      <c r="H221" s="222">
        <f>VLOOKUP($C221,'[13]POP UC'!$D$3:$F$924,3,0)</f>
        <v>31685</v>
      </c>
      <c r="I221" s="81">
        <v>6</v>
      </c>
      <c r="J221" s="82" t="s">
        <v>2885</v>
      </c>
    </row>
    <row r="222" spans="1:10" ht="49.2">
      <c r="A222" s="81" t="s">
        <v>2910</v>
      </c>
      <c r="B222" s="82" t="s">
        <v>1196</v>
      </c>
      <c r="C222" s="81" t="s">
        <v>247</v>
      </c>
      <c r="D222" s="82" t="s">
        <v>2173</v>
      </c>
      <c r="E222" s="81" t="str">
        <f>VLOOKUP($C222,'[11]2563#กบรส'!$D$2:$P$899,4,0)</f>
        <v>รพช.</v>
      </c>
      <c r="F222" s="81" t="str">
        <f>VLOOKUP($C222,[12]รพศ_รพท_รพช_898แห่ง!$D$2:$I$899,5,0)</f>
        <v>F2</v>
      </c>
      <c r="G222" s="81">
        <f>VLOOKUP($C222,[12]รพศ_รพท_รพช_898แห่ง!$D$2:$I$899,6,0)</f>
        <v>30</v>
      </c>
      <c r="H222" s="222">
        <f>VLOOKUP($C222,'[13]POP UC'!$D$3:$F$924,3,0)</f>
        <v>28934</v>
      </c>
      <c r="I222" s="81">
        <v>5</v>
      </c>
      <c r="J222" s="82" t="s">
        <v>947</v>
      </c>
    </row>
    <row r="223" spans="1:10" ht="49.2">
      <c r="A223" s="223" t="s">
        <v>2910</v>
      </c>
      <c r="B223" s="224" t="s">
        <v>1196</v>
      </c>
      <c r="C223" s="223" t="s">
        <v>248</v>
      </c>
      <c r="D223" s="224" t="s">
        <v>2174</v>
      </c>
      <c r="E223" s="228" t="str">
        <f>VLOOKUP($C223,'[11]2563#กบรส'!$D$2:$P$899,4,0)</f>
        <v>รพช.</v>
      </c>
      <c r="F223" s="225" t="str">
        <f>VLOOKUP($C223,[12]รพศ_รพท_รพช_898แห่ง!$D$2:$I$899,5,0)</f>
        <v>F2</v>
      </c>
      <c r="G223" s="225">
        <f>VLOOKUP($C223,[12]รพศ_รพท_รพช_898แห่ง!$D$2:$I$899,6,0)</f>
        <v>35</v>
      </c>
      <c r="H223" s="226">
        <f>VLOOKUP($C223,'[13]POP UC'!$D$3:$F$924,3,0)</f>
        <v>57228</v>
      </c>
      <c r="I223" s="225">
        <v>6</v>
      </c>
      <c r="J223" s="227" t="s">
        <v>2885</v>
      </c>
    </row>
    <row r="224" spans="1:10" ht="49.2">
      <c r="A224" s="223" t="s">
        <v>2910</v>
      </c>
      <c r="B224" s="224" t="s">
        <v>1196</v>
      </c>
      <c r="C224" s="223" t="s">
        <v>249</v>
      </c>
      <c r="D224" s="224" t="s">
        <v>2175</v>
      </c>
      <c r="E224" s="228" t="str">
        <f>VLOOKUP($C224,'[11]2563#กบรส'!$D$2:$P$899,4,0)</f>
        <v>รพช.</v>
      </c>
      <c r="F224" s="225" t="str">
        <f>VLOOKUP($C224,[12]รพศ_รพท_รพช_898แห่ง!$D$2:$I$899,5,0)</f>
        <v>F2</v>
      </c>
      <c r="G224" s="225">
        <f>VLOOKUP($C224,[12]รพศ_รพท_รพช_898แห่ง!$D$2:$I$899,6,0)</f>
        <v>38</v>
      </c>
      <c r="H224" s="226">
        <f>VLOOKUP($C224,'[13]POP UC'!$D$3:$F$924,3,0)</f>
        <v>21383</v>
      </c>
      <c r="I224" s="225">
        <v>5</v>
      </c>
      <c r="J224" s="227" t="s">
        <v>947</v>
      </c>
    </row>
    <row r="225" spans="1:10" ht="49.2">
      <c r="A225" s="81" t="s">
        <v>2910</v>
      </c>
      <c r="B225" s="82" t="s">
        <v>1205</v>
      </c>
      <c r="C225" s="81" t="s">
        <v>250</v>
      </c>
      <c r="D225" s="82" t="s">
        <v>2176</v>
      </c>
      <c r="E225" s="81" t="str">
        <f>VLOOKUP($C225,'[11]2563#กบรส'!$D$2:$P$899,4,0)</f>
        <v>รพศ.</v>
      </c>
      <c r="F225" s="81" t="str">
        <f>VLOOKUP($C225,[12]รพศ_รพท_รพช_898แห่ง!$D$2:$I$899,5,0)</f>
        <v>A</v>
      </c>
      <c r="G225" s="81">
        <f>VLOOKUP($C225,[12]รพศ_รพท_รพช_898แห่ง!$D$2:$I$899,6,0)</f>
        <v>524</v>
      </c>
      <c r="H225" s="222">
        <f>VLOOKUP($C225,'[13]POP UC'!$D$3:$F$924,3,0)</f>
        <v>114765</v>
      </c>
      <c r="I225" s="81">
        <v>18</v>
      </c>
      <c r="J225" s="82" t="s">
        <v>1959</v>
      </c>
    </row>
    <row r="226" spans="1:10" ht="49.2">
      <c r="A226" s="81" t="s">
        <v>2910</v>
      </c>
      <c r="B226" s="82" t="s">
        <v>1205</v>
      </c>
      <c r="C226" s="81" t="s">
        <v>251</v>
      </c>
      <c r="D226" s="82" t="s">
        <v>2177</v>
      </c>
      <c r="E226" s="81" t="str">
        <f>VLOOKUP($C226,'[11]2563#กบรส'!$D$2:$P$899,4,0)</f>
        <v>รพท.</v>
      </c>
      <c r="F226" s="81" t="str">
        <f>VLOOKUP($C226,[12]รพศ_รพท_รพช_898แห่ง!$D$2:$I$899,5,0)</f>
        <v>M1</v>
      </c>
      <c r="G226" s="81">
        <f>VLOOKUP($C226,[12]รพศ_รพท_รพช_898แห่ง!$D$2:$I$899,6,0)</f>
        <v>208</v>
      </c>
      <c r="H226" s="222">
        <f>VLOOKUP($C226,'[13]POP UC'!$D$3:$F$924,3,0)</f>
        <v>57037</v>
      </c>
      <c r="I226" s="81">
        <v>15</v>
      </c>
      <c r="J226" s="82" t="s">
        <v>2887</v>
      </c>
    </row>
    <row r="227" spans="1:10" ht="49.2">
      <c r="A227" s="81" t="s">
        <v>2910</v>
      </c>
      <c r="B227" s="82" t="s">
        <v>1205</v>
      </c>
      <c r="C227" s="81" t="s">
        <v>252</v>
      </c>
      <c r="D227" s="82" t="s">
        <v>2178</v>
      </c>
      <c r="E227" s="81" t="str">
        <f>VLOOKUP($C227,'[11]2563#กบรส'!$D$2:$P$899,4,0)</f>
        <v>รพช.</v>
      </c>
      <c r="F227" s="81" t="str">
        <f>VLOOKUP($C227,[12]รพศ_รพท_รพช_898แห่ง!$D$2:$I$899,5,0)</f>
        <v>F2</v>
      </c>
      <c r="G227" s="81">
        <f>VLOOKUP($C227,[12]รพศ_รพท_รพช_898แห่ง!$D$2:$I$899,6,0)</f>
        <v>30</v>
      </c>
      <c r="H227" s="222">
        <f>VLOOKUP($C227,'[13]POP UC'!$D$3:$F$924,3,0)</f>
        <v>28387</v>
      </c>
      <c r="I227" s="81">
        <v>5</v>
      </c>
      <c r="J227" s="82" t="s">
        <v>947</v>
      </c>
    </row>
    <row r="228" spans="1:10" ht="49.2">
      <c r="A228" s="81" t="s">
        <v>2910</v>
      </c>
      <c r="B228" s="82" t="s">
        <v>1205</v>
      </c>
      <c r="C228" s="81" t="s">
        <v>253</v>
      </c>
      <c r="D228" s="82" t="s">
        <v>2179</v>
      </c>
      <c r="E228" s="81" t="str">
        <f>VLOOKUP($C228,'[11]2563#กบรส'!$D$2:$P$899,4,0)</f>
        <v>รพช.</v>
      </c>
      <c r="F228" s="81" t="str">
        <f>VLOOKUP($C228,[12]รพศ_รพท_รพช_898แห่ง!$D$2:$I$899,5,0)</f>
        <v>F2</v>
      </c>
      <c r="G228" s="81">
        <f>VLOOKUP($C228,[12]รพศ_รพท_รพช_898แห่ง!$D$2:$I$899,6,0)</f>
        <v>66</v>
      </c>
      <c r="H228" s="222">
        <f>VLOOKUP($C228,'[13]POP UC'!$D$3:$F$924,3,0)</f>
        <v>24597</v>
      </c>
      <c r="I228" s="81">
        <v>5</v>
      </c>
      <c r="J228" s="82" t="s">
        <v>947</v>
      </c>
    </row>
    <row r="229" spans="1:10" ht="49.2">
      <c r="A229" s="81" t="s">
        <v>2910</v>
      </c>
      <c r="B229" s="82" t="s">
        <v>1205</v>
      </c>
      <c r="C229" s="81" t="s">
        <v>254</v>
      </c>
      <c r="D229" s="82" t="s">
        <v>2180</v>
      </c>
      <c r="E229" s="81" t="str">
        <f>VLOOKUP($C229,'[11]2563#กบรส'!$D$2:$P$899,4,0)</f>
        <v>รพช.</v>
      </c>
      <c r="F229" s="81" t="str">
        <f>VLOOKUP($C229,[12]รพศ_รพท_รพช_898แห่ง!$D$2:$I$899,5,0)</f>
        <v>F2</v>
      </c>
      <c r="G229" s="81">
        <f>VLOOKUP($C229,[12]รพศ_รพท_รพช_898แห่ง!$D$2:$I$899,6,0)</f>
        <v>24</v>
      </c>
      <c r="H229" s="222">
        <f>VLOOKUP($C229,'[13]POP UC'!$D$3:$F$924,3,0)</f>
        <v>20812</v>
      </c>
      <c r="I229" s="81">
        <v>5</v>
      </c>
      <c r="J229" s="82" t="s">
        <v>947</v>
      </c>
    </row>
    <row r="230" spans="1:10" ht="49.2">
      <c r="A230" s="81" t="s">
        <v>2910</v>
      </c>
      <c r="B230" s="82" t="s">
        <v>1205</v>
      </c>
      <c r="C230" s="81" t="s">
        <v>255</v>
      </c>
      <c r="D230" s="82" t="s">
        <v>2181</v>
      </c>
      <c r="E230" s="81" t="str">
        <f>VLOOKUP($C230,'[11]2563#กบรส'!$D$2:$P$899,4,0)</f>
        <v>รพช.</v>
      </c>
      <c r="F230" s="81" t="str">
        <f>VLOOKUP($C230,[12]รพศ_รพท_รพช_898แห่ง!$D$2:$I$899,5,0)</f>
        <v>F2</v>
      </c>
      <c r="G230" s="81">
        <f>VLOOKUP($C230,[12]รพศ_รพท_รพช_898แห่ง!$D$2:$I$899,6,0)</f>
        <v>84</v>
      </c>
      <c r="H230" s="222">
        <f>VLOOKUP($C230,'[13]POP UC'!$D$3:$F$924,3,0)</f>
        <v>16950</v>
      </c>
      <c r="I230" s="81">
        <v>5</v>
      </c>
      <c r="J230" s="82" t="s">
        <v>947</v>
      </c>
    </row>
    <row r="231" spans="1:10" ht="49.2">
      <c r="A231" s="81" t="s">
        <v>2910</v>
      </c>
      <c r="B231" s="82" t="s">
        <v>1205</v>
      </c>
      <c r="C231" s="81" t="s">
        <v>256</v>
      </c>
      <c r="D231" s="82" t="s">
        <v>2182</v>
      </c>
      <c r="E231" s="81" t="str">
        <f>VLOOKUP($C231,'[11]2563#กบรส'!$D$2:$P$899,4,0)</f>
        <v>รพช.</v>
      </c>
      <c r="F231" s="81" t="str">
        <f>VLOOKUP($C231,[12]รพศ_รพท_รพช_898แห่ง!$D$2:$I$899,5,0)</f>
        <v>M2</v>
      </c>
      <c r="G231" s="81">
        <f>VLOOKUP($C231,[12]รพศ_รพท_รพช_898แห่ง!$D$2:$I$899,6,0)</f>
        <v>30</v>
      </c>
      <c r="H231" s="222">
        <f>VLOOKUP($C231,'[13]POP UC'!$D$3:$F$924,3,0)</f>
        <v>55108</v>
      </c>
      <c r="I231" s="81">
        <v>12</v>
      </c>
      <c r="J231" s="82" t="s">
        <v>2886</v>
      </c>
    </row>
    <row r="232" spans="1:10" ht="49.2">
      <c r="A232" s="81" t="s">
        <v>2910</v>
      </c>
      <c r="B232" s="82" t="s">
        <v>1205</v>
      </c>
      <c r="C232" s="81" t="s">
        <v>257</v>
      </c>
      <c r="D232" s="82" t="s">
        <v>2183</v>
      </c>
      <c r="E232" s="81" t="str">
        <f>VLOOKUP($C232,'[11]2563#กบรส'!$D$2:$P$899,4,0)</f>
        <v>รพช.</v>
      </c>
      <c r="F232" s="81" t="str">
        <f>VLOOKUP($C232,[12]รพศ_รพท_รพช_898แห่ง!$D$2:$I$899,5,0)</f>
        <v>F2</v>
      </c>
      <c r="G232" s="81">
        <f>VLOOKUP($C232,[12]รพศ_รพท_รพช_898แห่ง!$D$2:$I$899,6,0)</f>
        <v>30</v>
      </c>
      <c r="H232" s="222">
        <f>VLOOKUP($C232,'[13]POP UC'!$D$3:$F$924,3,0)</f>
        <v>22295</v>
      </c>
      <c r="I232" s="81">
        <v>5</v>
      </c>
      <c r="J232" s="82" t="s">
        <v>947</v>
      </c>
    </row>
    <row r="233" spans="1:10" ht="49.2">
      <c r="A233" s="81" t="s">
        <v>2910</v>
      </c>
      <c r="B233" s="82" t="s">
        <v>1205</v>
      </c>
      <c r="C233" s="81" t="s">
        <v>258</v>
      </c>
      <c r="D233" s="82" t="s">
        <v>2184</v>
      </c>
      <c r="E233" s="81" t="str">
        <f>VLOOKUP($C233,'[11]2563#กบรส'!$D$2:$P$899,4,0)</f>
        <v>รพช.</v>
      </c>
      <c r="F233" s="81" t="str">
        <f>VLOOKUP($C233,[12]รพศ_รพท_รพช_898แห่ง!$D$2:$I$899,5,0)</f>
        <v>F2</v>
      </c>
      <c r="G233" s="81">
        <f>VLOOKUP($C233,[12]รพศ_รพท_รพช_898แห่ง!$D$2:$I$899,6,0)</f>
        <v>31</v>
      </c>
      <c r="H233" s="222">
        <f>VLOOKUP($C233,'[13]POP UC'!$D$3:$F$924,3,0)</f>
        <v>25428</v>
      </c>
      <c r="I233" s="81">
        <v>5</v>
      </c>
      <c r="J233" s="82" t="s">
        <v>947</v>
      </c>
    </row>
    <row r="234" spans="1:10" ht="49.2">
      <c r="A234" s="81" t="s">
        <v>2910</v>
      </c>
      <c r="B234" s="82" t="s">
        <v>1205</v>
      </c>
      <c r="C234" s="81" t="s">
        <v>259</v>
      </c>
      <c r="D234" s="82" t="s">
        <v>2185</v>
      </c>
      <c r="E234" s="81" t="str">
        <f>VLOOKUP($C234,'[11]2563#กบรส'!$D$2:$P$899,4,0)</f>
        <v>รพช.</v>
      </c>
      <c r="F234" s="81" t="str">
        <f>VLOOKUP($C234,[12]รพศ_รพท_รพช_898แห่ง!$D$2:$I$899,5,0)</f>
        <v>F2</v>
      </c>
      <c r="G234" s="81">
        <f>VLOOKUP($C234,[12]รพศ_รพท_รพช_898แห่ง!$D$2:$I$899,6,0)</f>
        <v>46</v>
      </c>
      <c r="H234" s="222">
        <f>VLOOKUP($C234,'[13]POP UC'!$D$3:$F$924,3,0)</f>
        <v>21138</v>
      </c>
      <c r="I234" s="81">
        <v>5</v>
      </c>
      <c r="J234" s="82" t="s">
        <v>947</v>
      </c>
    </row>
    <row r="235" spans="1:10" ht="49.2">
      <c r="A235" s="81" t="s">
        <v>2910</v>
      </c>
      <c r="B235" s="82" t="s">
        <v>1205</v>
      </c>
      <c r="C235" s="81" t="s">
        <v>260</v>
      </c>
      <c r="D235" s="82" t="s">
        <v>2186</v>
      </c>
      <c r="E235" s="81" t="str">
        <f>VLOOKUP($C235,'[11]2563#กบรส'!$D$2:$P$899,4,0)</f>
        <v>รพช.</v>
      </c>
      <c r="F235" s="81" t="str">
        <f>VLOOKUP($C235,[12]รพศ_รพท_รพช_898แห่ง!$D$2:$I$899,5,0)</f>
        <v>F2</v>
      </c>
      <c r="G235" s="81">
        <f>VLOOKUP($C235,[12]รพศ_รพท_รพช_898แห่ง!$D$2:$I$899,6,0)</f>
        <v>30</v>
      </c>
      <c r="H235" s="222">
        <f>VLOOKUP($C235,'[13]POP UC'!$D$3:$F$924,3,0)</f>
        <v>23450</v>
      </c>
      <c r="I235" s="81">
        <v>5</v>
      </c>
      <c r="J235" s="82" t="s">
        <v>947</v>
      </c>
    </row>
    <row r="236" spans="1:10" ht="49.2">
      <c r="A236" s="81" t="s">
        <v>2910</v>
      </c>
      <c r="B236" s="82" t="s">
        <v>1205</v>
      </c>
      <c r="C236" s="81" t="s">
        <v>261</v>
      </c>
      <c r="D236" s="82" t="s">
        <v>2187</v>
      </c>
      <c r="E236" s="81" t="str">
        <f>VLOOKUP($C236,'[11]2563#กบรส'!$D$2:$P$899,4,0)</f>
        <v>รพช.</v>
      </c>
      <c r="F236" s="81" t="str">
        <f>VLOOKUP($C236,[12]รพศ_รพท_รพช_898แห่ง!$D$2:$I$899,5,0)</f>
        <v>F1</v>
      </c>
      <c r="G236" s="81">
        <f>VLOOKUP($C236,[12]รพศ_รพท_รพช_898แห่ง!$D$2:$I$899,6,0)</f>
        <v>40</v>
      </c>
      <c r="H236" s="222">
        <f>VLOOKUP($C236,'[13]POP UC'!$D$3:$F$924,3,0)</f>
        <v>41378</v>
      </c>
      <c r="I236" s="81">
        <v>9</v>
      </c>
      <c r="J236" s="82" t="s">
        <v>965</v>
      </c>
    </row>
    <row r="237" spans="1:10" ht="49.2">
      <c r="A237" s="81" t="s">
        <v>2910</v>
      </c>
      <c r="B237" s="82" t="s">
        <v>1205</v>
      </c>
      <c r="C237" s="81" t="s">
        <v>262</v>
      </c>
      <c r="D237" s="82" t="s">
        <v>2188</v>
      </c>
      <c r="E237" s="81" t="str">
        <f>VLOOKUP($C237,'[11]2563#กบรส'!$D$2:$P$899,4,0)</f>
        <v>รพช.</v>
      </c>
      <c r="F237" s="81" t="str">
        <f>VLOOKUP($C237,[12]รพศ_รพท_รพช_898แห่ง!$D$2:$I$899,5,0)</f>
        <v>F3</v>
      </c>
      <c r="G237" s="81">
        <f>VLOOKUP($C237,[12]รพศ_รพท_รพช_898แห่ง!$D$2:$I$899,6,0)</f>
        <v>31</v>
      </c>
      <c r="H237" s="222">
        <f>VLOOKUP($C237,'[13]POP UC'!$D$3:$F$924,3,0)</f>
        <v>10780</v>
      </c>
      <c r="I237" s="81">
        <v>2</v>
      </c>
      <c r="J237" s="82" t="s">
        <v>969</v>
      </c>
    </row>
    <row r="238" spans="1:10" ht="49.2">
      <c r="A238" s="223" t="s">
        <v>2910</v>
      </c>
      <c r="B238" s="224" t="s">
        <v>1205</v>
      </c>
      <c r="C238" s="223" t="s">
        <v>263</v>
      </c>
      <c r="D238" s="224" t="s">
        <v>2189</v>
      </c>
      <c r="E238" s="223" t="str">
        <f>VLOOKUP($C238,'[11]2563#กบรส'!$D$2:$P$899,4,0)</f>
        <v>รพช.</v>
      </c>
      <c r="F238" s="225" t="str">
        <f>VLOOKUP($C238,[12]รพศ_รพท_รพช_898แห่ง!$D$2:$I$899,5,0)</f>
        <v>F2</v>
      </c>
      <c r="G238" s="225">
        <f>VLOOKUP($C238,[12]รพศ_รพท_รพช_898แห่ง!$D$2:$I$899,6,0)</f>
        <v>10</v>
      </c>
      <c r="H238" s="226">
        <f>VLOOKUP($C238,'[13]POP UC'!$D$3:$F$924,3,0)</f>
        <v>29740</v>
      </c>
      <c r="I238" s="225">
        <v>5</v>
      </c>
      <c r="J238" s="227" t="s">
        <v>947</v>
      </c>
    </row>
    <row r="239" spans="1:10" ht="49.2">
      <c r="A239" s="81" t="s">
        <v>2910</v>
      </c>
      <c r="B239" s="82" t="s">
        <v>1205</v>
      </c>
      <c r="C239" s="81" t="s">
        <v>264</v>
      </c>
      <c r="D239" s="82" t="s">
        <v>2190</v>
      </c>
      <c r="E239" s="81" t="str">
        <f>VLOOKUP($C239,'[11]2563#กบรส'!$D$2:$P$899,4,0)</f>
        <v>รพช.</v>
      </c>
      <c r="F239" s="81" t="str">
        <f>VLOOKUP($C239,[12]รพศ_รพท_รพช_898แห่ง!$D$2:$I$899,5,0)</f>
        <v>F3</v>
      </c>
      <c r="G239" s="81">
        <f>VLOOKUP($C239,[12]รพศ_รพท_รพช_898แห่ง!$D$2:$I$899,6,0)</f>
        <v>24</v>
      </c>
      <c r="H239" s="222">
        <f>VLOOKUP($C239,'[13]POP UC'!$D$3:$F$924,3,0)</f>
        <v>13677</v>
      </c>
      <c r="I239" s="81">
        <v>2</v>
      </c>
      <c r="J239" s="82" t="s">
        <v>969</v>
      </c>
    </row>
    <row r="240" spans="1:10" ht="49.2">
      <c r="A240" s="81" t="s">
        <v>2910</v>
      </c>
      <c r="B240" s="82" t="s">
        <v>1205</v>
      </c>
      <c r="C240" s="81" t="s">
        <v>265</v>
      </c>
      <c r="D240" s="82" t="s">
        <v>2191</v>
      </c>
      <c r="E240" s="81" t="str">
        <f>VLOOKUP($C240,'[11]2563#กบรส'!$D$2:$P$899,4,0)</f>
        <v>รพช.</v>
      </c>
      <c r="F240" s="81" t="str">
        <f>VLOOKUP($C240,[12]รพศ_รพท_รพช_898แห่ง!$D$2:$I$899,5,0)</f>
        <v>F3</v>
      </c>
      <c r="G240" s="81">
        <f>VLOOKUP($C240,[12]รพศ_รพท_รพช_898แห่ง!$D$2:$I$899,6,0)</f>
        <v>24</v>
      </c>
      <c r="H240" s="222">
        <f>VLOOKUP($C240,'[13]POP UC'!$D$3:$F$924,3,0)</f>
        <v>5704</v>
      </c>
      <c r="I240" s="81">
        <v>2</v>
      </c>
      <c r="J240" s="82" t="s">
        <v>969</v>
      </c>
    </row>
    <row r="241" spans="1:10" ht="49.2">
      <c r="A241" s="81" t="s">
        <v>2910</v>
      </c>
      <c r="B241" s="82" t="s">
        <v>1223</v>
      </c>
      <c r="C241" s="81" t="s">
        <v>266</v>
      </c>
      <c r="D241" s="82" t="s">
        <v>2192</v>
      </c>
      <c r="E241" s="81" t="str">
        <f>VLOOKUP($C241,'[11]2563#กบรส'!$D$2:$P$899,4,0)</f>
        <v>รพท.</v>
      </c>
      <c r="F241" s="81" t="str">
        <f>VLOOKUP($C241,[12]รพศ_รพท_รพช_898แห่ง!$D$2:$I$899,5,0)</f>
        <v>S</v>
      </c>
      <c r="G241" s="81">
        <f>VLOOKUP($C241,[12]รพศ_รพท_รพช_898แห่ง!$D$2:$I$899,6,0)</f>
        <v>428</v>
      </c>
      <c r="H241" s="222">
        <f>VLOOKUP($C241,'[13]POP UC'!$D$3:$F$924,3,0)</f>
        <v>130890</v>
      </c>
      <c r="I241" s="81">
        <v>17</v>
      </c>
      <c r="J241" s="82" t="s">
        <v>1002</v>
      </c>
    </row>
    <row r="242" spans="1:10" ht="49.2">
      <c r="A242" s="81" t="s">
        <v>2910</v>
      </c>
      <c r="B242" s="82" t="s">
        <v>1223</v>
      </c>
      <c r="C242" s="81" t="s">
        <v>267</v>
      </c>
      <c r="D242" s="82" t="s">
        <v>2193</v>
      </c>
      <c r="E242" s="81" t="str">
        <f>VLOOKUP($C242,'[11]2563#กบรส'!$D$2:$P$899,4,0)</f>
        <v>รพท.</v>
      </c>
      <c r="F242" s="81" t="str">
        <f>VLOOKUP($C242,[12]รพศ_รพท_รพช_898แห่ง!$D$2:$I$899,5,0)</f>
        <v>M1</v>
      </c>
      <c r="G242" s="81">
        <f>VLOOKUP($C242,[12]รพศ_รพท_รพช_898แห่ง!$D$2:$I$899,6,0)</f>
        <v>258</v>
      </c>
      <c r="H242" s="222">
        <f>VLOOKUP($C242,'[13]POP UC'!$D$3:$F$924,3,0)</f>
        <v>48441</v>
      </c>
      <c r="I242" s="81">
        <v>15</v>
      </c>
      <c r="J242" s="82" t="s">
        <v>2887</v>
      </c>
    </row>
    <row r="243" spans="1:10" ht="49.2">
      <c r="A243" s="81" t="s">
        <v>2910</v>
      </c>
      <c r="B243" s="82" t="s">
        <v>1223</v>
      </c>
      <c r="C243" s="81" t="s">
        <v>268</v>
      </c>
      <c r="D243" s="82" t="s">
        <v>2194</v>
      </c>
      <c r="E243" s="81" t="str">
        <f>VLOOKUP($C243,'[11]2563#กบรส'!$D$2:$P$899,4,0)</f>
        <v>รพช.</v>
      </c>
      <c r="F243" s="81" t="str">
        <f>VLOOKUP($C243,[12]รพศ_รพท_รพช_898แห่ง!$D$2:$I$899,5,0)</f>
        <v>F2</v>
      </c>
      <c r="G243" s="81">
        <f>VLOOKUP($C243,[12]รพศ_รพท_รพช_898แห่ง!$D$2:$I$899,6,0)</f>
        <v>66</v>
      </c>
      <c r="H243" s="222">
        <f>VLOOKUP($C243,'[13]POP UC'!$D$3:$F$924,3,0)</f>
        <v>47237</v>
      </c>
      <c r="I243" s="81">
        <v>6</v>
      </c>
      <c r="J243" s="82" t="s">
        <v>2885</v>
      </c>
    </row>
    <row r="244" spans="1:10" ht="49.2">
      <c r="A244" s="81" t="s">
        <v>2910</v>
      </c>
      <c r="B244" s="82" t="s">
        <v>1223</v>
      </c>
      <c r="C244" s="81" t="s">
        <v>269</v>
      </c>
      <c r="D244" s="82" t="s">
        <v>2195</v>
      </c>
      <c r="E244" s="81" t="str">
        <f>VLOOKUP($C244,'[11]2563#กบรส'!$D$2:$P$899,4,0)</f>
        <v>รพช.</v>
      </c>
      <c r="F244" s="81" t="str">
        <f>VLOOKUP($C244,[12]รพศ_รพท_รพช_898แห่ง!$D$2:$I$899,5,0)</f>
        <v>M2</v>
      </c>
      <c r="G244" s="81">
        <f>VLOOKUP($C244,[12]รพศ_รพท_รพช_898แห่ง!$D$2:$I$899,6,0)</f>
        <v>123</v>
      </c>
      <c r="H244" s="222">
        <f>VLOOKUP($C244,'[13]POP UC'!$D$3:$F$924,3,0)</f>
        <v>55900</v>
      </c>
      <c r="I244" s="81">
        <v>13</v>
      </c>
      <c r="J244" s="82" t="s">
        <v>2884</v>
      </c>
    </row>
    <row r="245" spans="1:10" ht="49.2">
      <c r="A245" s="81" t="s">
        <v>2910</v>
      </c>
      <c r="B245" s="82" t="s">
        <v>1223</v>
      </c>
      <c r="C245" s="81" t="s">
        <v>270</v>
      </c>
      <c r="D245" s="82" t="s">
        <v>2196</v>
      </c>
      <c r="E245" s="81" t="str">
        <f>VLOOKUP($C245,'[11]2563#กบรส'!$D$2:$P$899,4,0)</f>
        <v>รพช.</v>
      </c>
      <c r="F245" s="81" t="str">
        <f>VLOOKUP($C245,[12]รพศ_รพท_รพช_898แห่ง!$D$2:$I$899,5,0)</f>
        <v>M2</v>
      </c>
      <c r="G245" s="81">
        <f>VLOOKUP($C245,[12]รพศ_รพท_รพช_898แห่ง!$D$2:$I$899,6,0)</f>
        <v>154</v>
      </c>
      <c r="H245" s="222">
        <f>VLOOKUP($C245,'[13]POP UC'!$D$3:$F$924,3,0)</f>
        <v>67443</v>
      </c>
      <c r="I245" s="81">
        <v>13</v>
      </c>
      <c r="J245" s="82" t="s">
        <v>2884</v>
      </c>
    </row>
    <row r="246" spans="1:10" ht="49.2">
      <c r="A246" s="81" t="s">
        <v>2910</v>
      </c>
      <c r="B246" s="82" t="s">
        <v>1223</v>
      </c>
      <c r="C246" s="81" t="s">
        <v>271</v>
      </c>
      <c r="D246" s="82" t="s">
        <v>2197</v>
      </c>
      <c r="E246" s="81" t="str">
        <f>VLOOKUP($C246,'[11]2563#กบรส'!$D$2:$P$899,4,0)</f>
        <v>รพช.</v>
      </c>
      <c r="F246" s="81" t="str">
        <f>VLOOKUP($C246,[12]รพศ_รพท_รพช_898แห่ง!$D$2:$I$899,5,0)</f>
        <v>F2</v>
      </c>
      <c r="G246" s="81">
        <f>VLOOKUP($C246,[12]รพศ_รพท_รพช_898แห่ง!$D$2:$I$899,6,0)</f>
        <v>53</v>
      </c>
      <c r="H246" s="222">
        <f>VLOOKUP($C246,'[13]POP UC'!$D$3:$F$924,3,0)</f>
        <v>30585</v>
      </c>
      <c r="I246" s="81">
        <v>6</v>
      </c>
      <c r="J246" s="82" t="s">
        <v>2885</v>
      </c>
    </row>
    <row r="247" spans="1:10" ht="49.2">
      <c r="A247" s="81" t="s">
        <v>2910</v>
      </c>
      <c r="B247" s="82" t="s">
        <v>1223</v>
      </c>
      <c r="C247" s="81" t="s">
        <v>272</v>
      </c>
      <c r="D247" s="82" t="s">
        <v>2198</v>
      </c>
      <c r="E247" s="81" t="str">
        <f>VLOOKUP($C247,'[11]2563#กบรส'!$D$2:$P$899,4,0)</f>
        <v>รพช.</v>
      </c>
      <c r="F247" s="81" t="str">
        <f>VLOOKUP($C247,[12]รพศ_รพท_รพช_898แห่ง!$D$2:$I$899,5,0)</f>
        <v>F2</v>
      </c>
      <c r="G247" s="81">
        <f>VLOOKUP($C247,[12]รพศ_รพท_รพช_898แห่ง!$D$2:$I$899,6,0)</f>
        <v>31</v>
      </c>
      <c r="H247" s="222">
        <f>VLOOKUP($C247,'[13]POP UC'!$D$3:$F$924,3,0)</f>
        <v>22212</v>
      </c>
      <c r="I247" s="81">
        <v>5</v>
      </c>
      <c r="J247" s="82" t="s">
        <v>947</v>
      </c>
    </row>
    <row r="248" spans="1:10" ht="49.2">
      <c r="A248" s="81" t="s">
        <v>2910</v>
      </c>
      <c r="B248" s="82" t="s">
        <v>1223</v>
      </c>
      <c r="C248" s="81" t="s">
        <v>273</v>
      </c>
      <c r="D248" s="82" t="s">
        <v>2199</v>
      </c>
      <c r="E248" s="81" t="str">
        <f>VLOOKUP($C248,'[11]2563#กบรส'!$D$2:$P$899,4,0)</f>
        <v>รพช.</v>
      </c>
      <c r="F248" s="81" t="str">
        <f>VLOOKUP($C248,[12]รพศ_รพท_รพช_898แห่ง!$D$2:$I$899,5,0)</f>
        <v>F3</v>
      </c>
      <c r="G248" s="81">
        <f>VLOOKUP($C248,[12]รพศ_รพท_รพช_898แห่ง!$D$2:$I$899,6,0)</f>
        <v>30</v>
      </c>
      <c r="H248" s="222">
        <f>VLOOKUP($C248,'[13]POP UC'!$D$3:$F$924,3,0)</f>
        <v>14640</v>
      </c>
      <c r="I248" s="81">
        <v>2</v>
      </c>
      <c r="J248" s="82" t="s">
        <v>969</v>
      </c>
    </row>
    <row r="249" spans="1:10" ht="49.2">
      <c r="A249" s="223" t="s">
        <v>2910</v>
      </c>
      <c r="B249" s="224" t="s">
        <v>1223</v>
      </c>
      <c r="C249" s="223" t="s">
        <v>274</v>
      </c>
      <c r="D249" s="224" t="s">
        <v>2200</v>
      </c>
      <c r="E249" s="223" t="str">
        <f>VLOOKUP($C249,'[11]2563#กบรส'!$D$2:$P$899,4,0)</f>
        <v>รพช.</v>
      </c>
      <c r="F249" s="225" t="str">
        <f>VLOOKUP($C249,[12]รพศ_รพท_รพช_898แห่ง!$D$2:$I$899,5,0)</f>
        <v>F2</v>
      </c>
      <c r="G249" s="225">
        <f>VLOOKUP($C249,[12]รพศ_รพท_รพช_898แห่ง!$D$2:$I$899,6,0)</f>
        <v>30</v>
      </c>
      <c r="H249" s="226">
        <f>VLOOKUP($C249,'[13]POP UC'!$D$3:$F$924,3,0)</f>
        <v>18143</v>
      </c>
      <c r="I249" s="225">
        <v>5</v>
      </c>
      <c r="J249" s="227" t="s">
        <v>947</v>
      </c>
    </row>
    <row r="250" spans="1:10" ht="49.2">
      <c r="A250" s="81" t="s">
        <v>2910</v>
      </c>
      <c r="B250" s="82" t="s">
        <v>1223</v>
      </c>
      <c r="C250" s="81" t="s">
        <v>275</v>
      </c>
      <c r="D250" s="82" t="s">
        <v>2201</v>
      </c>
      <c r="E250" s="81" t="str">
        <f>VLOOKUP($C250,'[11]2563#กบรส'!$D$2:$P$899,4,0)</f>
        <v>รพช.</v>
      </c>
      <c r="F250" s="81" t="str">
        <f>VLOOKUP($C250,[12]รพศ_รพท_รพช_898แห่ง!$D$2:$I$899,5,0)</f>
        <v>F2</v>
      </c>
      <c r="G250" s="81">
        <f>VLOOKUP($C250,[12]รพศ_รพท_รพช_898แห่ง!$D$2:$I$899,6,0)</f>
        <v>30</v>
      </c>
      <c r="H250" s="222">
        <f>VLOOKUP($C250,'[13]POP UC'!$D$3:$F$924,3,0)</f>
        <v>20442</v>
      </c>
      <c r="I250" s="81">
        <v>5</v>
      </c>
      <c r="J250" s="82" t="s">
        <v>947</v>
      </c>
    </row>
    <row r="251" spans="1:10" ht="49.2">
      <c r="A251" s="81" t="s">
        <v>2910</v>
      </c>
      <c r="B251" s="82" t="s">
        <v>1223</v>
      </c>
      <c r="C251" s="81" t="s">
        <v>276</v>
      </c>
      <c r="D251" s="82" t="s">
        <v>2202</v>
      </c>
      <c r="E251" s="81" t="str">
        <f>VLOOKUP($C251,'[11]2563#กบรส'!$D$2:$P$899,4,0)</f>
        <v>รพช.</v>
      </c>
      <c r="F251" s="81" t="str">
        <f>VLOOKUP($C251,[12]รพศ_รพท_รพช_898แห่ง!$D$2:$I$899,5,0)</f>
        <v>F2</v>
      </c>
      <c r="G251" s="81">
        <f>VLOOKUP($C251,[12]รพศ_รพท_รพช_898แห่ง!$D$2:$I$899,6,0)</f>
        <v>35</v>
      </c>
      <c r="H251" s="222">
        <f>VLOOKUP($C251,'[13]POP UC'!$D$3:$F$924,3,0)</f>
        <v>25367</v>
      </c>
      <c r="I251" s="81">
        <v>5</v>
      </c>
      <c r="J251" s="82" t="s">
        <v>947</v>
      </c>
    </row>
    <row r="252" spans="1:10" ht="49.2">
      <c r="A252" s="81" t="s">
        <v>2910</v>
      </c>
      <c r="B252" s="82" t="s">
        <v>1235</v>
      </c>
      <c r="C252" s="81" t="s">
        <v>277</v>
      </c>
      <c r="D252" s="82" t="s">
        <v>2203</v>
      </c>
      <c r="E252" s="81" t="str">
        <f>VLOOKUP($C252,'[11]2563#กบรส'!$D$2:$P$899,4,0)</f>
        <v>รพศ.</v>
      </c>
      <c r="F252" s="81" t="str">
        <f>VLOOKUP($C252,[12]รพศ_รพท_รพช_898แห่ง!$D$2:$I$899,5,0)</f>
        <v>A</v>
      </c>
      <c r="G252" s="81">
        <f>VLOOKUP($C252,[12]รพศ_รพท_รพช_898แห่ง!$D$2:$I$899,6,0)</f>
        <v>700</v>
      </c>
      <c r="H252" s="222">
        <f>VLOOKUP($C252,'[13]POP UC'!$D$3:$F$924,3,0)</f>
        <v>126783</v>
      </c>
      <c r="I252" s="81">
        <v>18</v>
      </c>
      <c r="J252" s="82" t="s">
        <v>1959</v>
      </c>
    </row>
    <row r="253" spans="1:10" ht="49.2">
      <c r="A253" s="81" t="s">
        <v>2910</v>
      </c>
      <c r="B253" s="82" t="s">
        <v>1235</v>
      </c>
      <c r="C253" s="81" t="s">
        <v>278</v>
      </c>
      <c r="D253" s="82" t="s">
        <v>2204</v>
      </c>
      <c r="E253" s="81" t="str">
        <f>VLOOKUP($C253,'[11]2563#กบรส'!$D$2:$P$899,4,0)</f>
        <v>รพท.</v>
      </c>
      <c r="F253" s="81" t="str">
        <f>VLOOKUP($C253,[12]รพศ_รพท_รพช_898แห่ง!$D$2:$I$899,5,0)</f>
        <v>M1</v>
      </c>
      <c r="G253" s="81">
        <f>VLOOKUP($C253,[12]รพศ_รพท_รพช_898แห่ง!$D$2:$I$899,6,0)</f>
        <v>315</v>
      </c>
      <c r="H253" s="222">
        <f>VLOOKUP($C253,'[13]POP UC'!$D$3:$F$924,3,0)</f>
        <v>58559</v>
      </c>
      <c r="I253" s="81">
        <v>15</v>
      </c>
      <c r="J253" s="82" t="s">
        <v>2887</v>
      </c>
    </row>
    <row r="254" spans="1:10" ht="49.2">
      <c r="A254" s="81" t="s">
        <v>2910</v>
      </c>
      <c r="B254" s="82" t="s">
        <v>1235</v>
      </c>
      <c r="C254" s="81" t="s">
        <v>279</v>
      </c>
      <c r="D254" s="82" t="s">
        <v>2205</v>
      </c>
      <c r="E254" s="81" t="str">
        <f>VLOOKUP($C254,'[11]2563#กบรส'!$D$2:$P$899,4,0)</f>
        <v>รพช.</v>
      </c>
      <c r="F254" s="81" t="str">
        <f>VLOOKUP($C254,[12]รพศ_รพท_รพช_898แห่ง!$D$2:$I$899,5,0)</f>
        <v>F1</v>
      </c>
      <c r="G254" s="81">
        <f>VLOOKUP($C254,[12]รพศ_รพท_รพช_898แห่ง!$D$2:$I$899,6,0)</f>
        <v>77</v>
      </c>
      <c r="H254" s="222">
        <f>VLOOKUP($C254,'[13]POP UC'!$D$3:$F$924,3,0)</f>
        <v>50883</v>
      </c>
      <c r="I254" s="81">
        <v>10</v>
      </c>
      <c r="J254" s="82" t="s">
        <v>943</v>
      </c>
    </row>
    <row r="255" spans="1:10" ht="49.2">
      <c r="A255" s="81" t="s">
        <v>2910</v>
      </c>
      <c r="B255" s="82" t="s">
        <v>1235</v>
      </c>
      <c r="C255" s="81" t="s">
        <v>280</v>
      </c>
      <c r="D255" s="82" t="s">
        <v>2206</v>
      </c>
      <c r="E255" s="81" t="str">
        <f>VLOOKUP($C255,'[11]2563#กบรส'!$D$2:$P$899,4,0)</f>
        <v>รพช.</v>
      </c>
      <c r="F255" s="81" t="str">
        <f>VLOOKUP($C255,[12]รพศ_รพท_รพช_898แห่ง!$D$2:$I$899,5,0)</f>
        <v>F2</v>
      </c>
      <c r="G255" s="81">
        <f>VLOOKUP($C255,[12]รพศ_รพท_รพช_898แห่ง!$D$2:$I$899,6,0)</f>
        <v>69</v>
      </c>
      <c r="H255" s="222">
        <f>VLOOKUP($C255,'[13]POP UC'!$D$3:$F$924,3,0)</f>
        <v>34961</v>
      </c>
      <c r="I255" s="81">
        <v>6</v>
      </c>
      <c r="J255" s="82" t="s">
        <v>2885</v>
      </c>
    </row>
    <row r="256" spans="1:10" ht="49.2">
      <c r="A256" s="81" t="s">
        <v>2910</v>
      </c>
      <c r="B256" s="82" t="s">
        <v>1235</v>
      </c>
      <c r="C256" s="81" t="s">
        <v>281</v>
      </c>
      <c r="D256" s="82" t="s">
        <v>2207</v>
      </c>
      <c r="E256" s="81" t="str">
        <f>VLOOKUP($C256,'[11]2563#กบรส'!$D$2:$P$899,4,0)</f>
        <v>รพช.</v>
      </c>
      <c r="F256" s="81" t="str">
        <f>VLOOKUP($C256,[12]รพศ_รพท_รพช_898แห่ง!$D$2:$I$899,5,0)</f>
        <v>F2</v>
      </c>
      <c r="G256" s="81">
        <f>VLOOKUP($C256,[12]รพศ_รพท_รพช_898แห่ง!$D$2:$I$899,6,0)</f>
        <v>49</v>
      </c>
      <c r="H256" s="222">
        <f>VLOOKUP($C256,'[13]POP UC'!$D$3:$F$924,3,0)</f>
        <v>25941</v>
      </c>
      <c r="I256" s="81">
        <v>5</v>
      </c>
      <c r="J256" s="82" t="s">
        <v>947</v>
      </c>
    </row>
    <row r="257" spans="1:10" ht="49.2">
      <c r="A257" s="81" t="s">
        <v>2910</v>
      </c>
      <c r="B257" s="82" t="s">
        <v>1235</v>
      </c>
      <c r="C257" s="81" t="s">
        <v>282</v>
      </c>
      <c r="D257" s="82" t="s">
        <v>2208</v>
      </c>
      <c r="E257" s="81" t="str">
        <f>VLOOKUP($C257,'[11]2563#กบรส'!$D$2:$P$899,4,0)</f>
        <v>รพช.</v>
      </c>
      <c r="F257" s="81" t="str">
        <f>VLOOKUP($C257,[12]รพศ_รพท_รพช_898แห่ง!$D$2:$I$899,5,0)</f>
        <v>F2</v>
      </c>
      <c r="G257" s="81">
        <f>VLOOKUP($C257,[12]รพศ_รพท_รพช_898แห่ง!$D$2:$I$899,6,0)</f>
        <v>24</v>
      </c>
      <c r="H257" s="222">
        <f>VLOOKUP($C257,'[13]POP UC'!$D$3:$F$924,3,0)</f>
        <v>10129</v>
      </c>
      <c r="I257" s="81">
        <v>5</v>
      </c>
      <c r="J257" s="82" t="s">
        <v>947</v>
      </c>
    </row>
    <row r="258" spans="1:10" ht="49.2">
      <c r="A258" s="81" t="s">
        <v>2910</v>
      </c>
      <c r="B258" s="82" t="s">
        <v>1235</v>
      </c>
      <c r="C258" s="81" t="s">
        <v>283</v>
      </c>
      <c r="D258" s="82" t="s">
        <v>2209</v>
      </c>
      <c r="E258" s="81" t="str">
        <f>VLOOKUP($C258,'[11]2563#กบรส'!$D$2:$P$899,4,0)</f>
        <v>รพช.</v>
      </c>
      <c r="F258" s="81" t="str">
        <f>VLOOKUP($C258,[12]รพศ_รพท_รพช_898แห่ง!$D$2:$I$899,5,0)</f>
        <v>F2</v>
      </c>
      <c r="G258" s="81">
        <f>VLOOKUP($C258,[12]รพศ_รพท_รพช_898แห่ง!$D$2:$I$899,6,0)</f>
        <v>35</v>
      </c>
      <c r="H258" s="222">
        <f>VLOOKUP($C258,'[13]POP UC'!$D$3:$F$924,3,0)</f>
        <v>25748</v>
      </c>
      <c r="I258" s="81">
        <v>5</v>
      </c>
      <c r="J258" s="82" t="s">
        <v>947</v>
      </c>
    </row>
    <row r="259" spans="1:10" ht="49.2">
      <c r="A259" s="81" t="s">
        <v>2910</v>
      </c>
      <c r="B259" s="82" t="s">
        <v>1235</v>
      </c>
      <c r="C259" s="81" t="s">
        <v>284</v>
      </c>
      <c r="D259" s="82" t="s">
        <v>2210</v>
      </c>
      <c r="E259" s="81" t="str">
        <f>VLOOKUP($C259,'[11]2563#กบรส'!$D$2:$P$899,4,0)</f>
        <v>รพช.</v>
      </c>
      <c r="F259" s="81" t="str">
        <f>VLOOKUP($C259,[12]รพศ_รพท_รพช_898แห่ง!$D$2:$I$899,5,0)</f>
        <v>F3</v>
      </c>
      <c r="G259" s="81">
        <f>VLOOKUP($C259,[12]รพศ_รพท_รพช_898แห่ง!$D$2:$I$899,6,0)</f>
        <v>15</v>
      </c>
      <c r="H259" s="222">
        <f>VLOOKUP($C259,'[13]POP UC'!$D$3:$F$924,3,0)</f>
        <v>5710</v>
      </c>
      <c r="I259" s="81">
        <v>2</v>
      </c>
      <c r="J259" s="82" t="s">
        <v>969</v>
      </c>
    </row>
    <row r="260" spans="1:10" ht="49.2">
      <c r="A260" s="81" t="s">
        <v>2910</v>
      </c>
      <c r="B260" s="82" t="s">
        <v>1235</v>
      </c>
      <c r="C260" s="81" t="s">
        <v>285</v>
      </c>
      <c r="D260" s="82" t="s">
        <v>2211</v>
      </c>
      <c r="E260" s="81" t="str">
        <f>VLOOKUP($C260,'[11]2563#กบรส'!$D$2:$P$899,4,0)</f>
        <v>รพช.</v>
      </c>
      <c r="F260" s="81" t="str">
        <f>VLOOKUP($C260,[12]รพศ_รพท_รพช_898แห่ง!$D$2:$I$899,5,0)</f>
        <v>F3</v>
      </c>
      <c r="G260" s="81">
        <f>VLOOKUP($C260,[12]รพศ_รพท_รพช_898แห่ง!$D$2:$I$899,6,0)</f>
        <v>20</v>
      </c>
      <c r="H260" s="222">
        <f>VLOOKUP($C260,'[13]POP UC'!$D$3:$F$924,3,0)</f>
        <v>8071</v>
      </c>
      <c r="I260" s="81">
        <v>2</v>
      </c>
      <c r="J260" s="82" t="s">
        <v>969</v>
      </c>
    </row>
    <row r="261" spans="1:10" ht="49.2">
      <c r="A261" s="81" t="s">
        <v>2910</v>
      </c>
      <c r="B261" s="82" t="s">
        <v>1235</v>
      </c>
      <c r="C261" s="81" t="s">
        <v>286</v>
      </c>
      <c r="D261" s="82" t="s">
        <v>2911</v>
      </c>
      <c r="E261" s="81" t="str">
        <f>VLOOKUP($C261,'[11]2563#กบรส'!$D$2:$P$899,4,0)</f>
        <v>รพช.</v>
      </c>
      <c r="F261" s="81" t="str">
        <f>VLOOKUP($C261,[12]รพศ_รพท_รพช_898แห่ง!$D$2:$I$899,5,0)</f>
        <v>F2</v>
      </c>
      <c r="G261" s="81">
        <f>VLOOKUP($C261,[12]รพศ_รพท_รพช_898แห่ง!$D$2:$I$899,6,0)</f>
        <v>49</v>
      </c>
      <c r="H261" s="222">
        <f>VLOOKUP($C261,'[13]POP UC'!$D$3:$F$924,3,0)</f>
        <v>18921</v>
      </c>
      <c r="I261" s="81">
        <v>5</v>
      </c>
      <c r="J261" s="82" t="s">
        <v>947</v>
      </c>
    </row>
    <row r="262" spans="1:10" ht="49.2">
      <c r="A262" s="81" t="s">
        <v>2910</v>
      </c>
      <c r="B262" s="82" t="s">
        <v>1235</v>
      </c>
      <c r="C262" s="81" t="s">
        <v>287</v>
      </c>
      <c r="D262" s="82" t="s">
        <v>2212</v>
      </c>
      <c r="E262" s="81" t="str">
        <f>VLOOKUP($C262,'[11]2563#กบรส'!$D$2:$P$899,4,0)</f>
        <v>รพช.</v>
      </c>
      <c r="F262" s="81" t="str">
        <f>VLOOKUP($C262,[12]รพศ_รพท_รพช_898แห่ง!$D$2:$I$899,5,0)</f>
        <v>F2</v>
      </c>
      <c r="G262" s="81">
        <f>VLOOKUP($C262,[12]รพศ_รพท_รพช_898แห่ง!$D$2:$I$899,6,0)</f>
        <v>37</v>
      </c>
      <c r="H262" s="222">
        <f>VLOOKUP($C262,'[13]POP UC'!$D$3:$F$924,3,0)</f>
        <v>43287</v>
      </c>
      <c r="I262" s="81">
        <v>6</v>
      </c>
      <c r="J262" s="82" t="s">
        <v>2885</v>
      </c>
    </row>
    <row r="263" spans="1:10" ht="49.2">
      <c r="A263" s="81" t="s">
        <v>2910</v>
      </c>
      <c r="B263" s="82" t="s">
        <v>1235</v>
      </c>
      <c r="C263" s="81" t="s">
        <v>288</v>
      </c>
      <c r="D263" s="82" t="s">
        <v>2912</v>
      </c>
      <c r="E263" s="81" t="str">
        <f>VLOOKUP($C263,'[11]2563#กบรส'!$D$2:$P$899,4,0)</f>
        <v>รพช.</v>
      </c>
      <c r="F263" s="81" t="str">
        <f>VLOOKUP($C263,[12]รพศ_รพท_รพช_898แห่ง!$D$2:$I$899,5,0)</f>
        <v>F2</v>
      </c>
      <c r="G263" s="81">
        <f>VLOOKUP($C263,[12]รพศ_รพท_รพช_898แห่ง!$D$2:$I$899,6,0)</f>
        <v>39</v>
      </c>
      <c r="H263" s="222">
        <f>VLOOKUP($C263,'[13]POP UC'!$D$3:$F$924,3,0)</f>
        <v>15762</v>
      </c>
      <c r="I263" s="81">
        <v>5</v>
      </c>
      <c r="J263" s="82" t="s">
        <v>947</v>
      </c>
    </row>
    <row r="264" spans="1:10" ht="49.2">
      <c r="A264" s="81" t="s">
        <v>2910</v>
      </c>
      <c r="B264" s="82" t="s">
        <v>1248</v>
      </c>
      <c r="C264" s="81" t="s">
        <v>289</v>
      </c>
      <c r="D264" s="82" t="s">
        <v>2213</v>
      </c>
      <c r="E264" s="81" t="str">
        <f>VLOOKUP($C264,'[11]2563#กบรส'!$D$2:$P$899,4,0)</f>
        <v>รพท.</v>
      </c>
      <c r="F264" s="81" t="str">
        <f>VLOOKUP($C264,[12]รพศ_รพท_รพช_898แห่ง!$D$2:$I$899,5,0)</f>
        <v>S</v>
      </c>
      <c r="G264" s="81">
        <f>VLOOKUP($C264,[12]รพศ_รพท_รพช_898แห่ง!$D$2:$I$899,6,0)</f>
        <v>282</v>
      </c>
      <c r="H264" s="222">
        <f>VLOOKUP($C264,'[13]POP UC'!$D$3:$F$924,3,0)</f>
        <v>42121</v>
      </c>
      <c r="I264" s="81">
        <v>16</v>
      </c>
      <c r="J264" s="82" t="s">
        <v>1040</v>
      </c>
    </row>
    <row r="265" spans="1:10" ht="49.2">
      <c r="A265" s="81" t="s">
        <v>2910</v>
      </c>
      <c r="B265" s="82" t="s">
        <v>1248</v>
      </c>
      <c r="C265" s="81" t="s">
        <v>290</v>
      </c>
      <c r="D265" s="82" t="s">
        <v>2214</v>
      </c>
      <c r="E265" s="81" t="str">
        <f>VLOOKUP($C265,'[11]2563#กบรส'!$D$2:$P$899,4,0)</f>
        <v>รพท.</v>
      </c>
      <c r="F265" s="81" t="str">
        <f>VLOOKUP($C265,[12]รพศ_รพท_รพช_898แห่ง!$D$2:$I$899,5,0)</f>
        <v>M1</v>
      </c>
      <c r="G265" s="81">
        <f>VLOOKUP($C265,[12]รพศ_รพท_รพช_898แห่ง!$D$2:$I$899,6,0)</f>
        <v>150</v>
      </c>
      <c r="H265" s="222">
        <f>VLOOKUP($C265,'[13]POP UC'!$D$3:$F$924,3,0)</f>
        <v>38458</v>
      </c>
      <c r="I265" s="81">
        <v>14</v>
      </c>
      <c r="J265" s="82" t="s">
        <v>2888</v>
      </c>
    </row>
    <row r="266" spans="1:10" ht="49.2">
      <c r="A266" s="81" t="s">
        <v>2910</v>
      </c>
      <c r="B266" s="82" t="s">
        <v>1248</v>
      </c>
      <c r="C266" s="81" t="s">
        <v>291</v>
      </c>
      <c r="D266" s="82" t="s">
        <v>2215</v>
      </c>
      <c r="E266" s="81" t="str">
        <f>VLOOKUP($C266,'[11]2563#กบรส'!$D$2:$P$899,4,0)</f>
        <v>รพช.</v>
      </c>
      <c r="F266" s="81" t="str">
        <f>VLOOKUP($C266,[12]รพศ_รพท_รพช_898แห่ง!$D$2:$I$899,5,0)</f>
        <v>F2</v>
      </c>
      <c r="G266" s="81">
        <f>VLOOKUP($C266,[12]รพศ_รพท_รพช_898แห่ง!$D$2:$I$899,6,0)</f>
        <v>30</v>
      </c>
      <c r="H266" s="222">
        <f>VLOOKUP($C266,'[13]POP UC'!$D$3:$F$924,3,0)</f>
        <v>21415</v>
      </c>
      <c r="I266" s="81">
        <v>5</v>
      </c>
      <c r="J266" s="82" t="s">
        <v>947</v>
      </c>
    </row>
    <row r="267" spans="1:10" ht="49.2">
      <c r="A267" s="81" t="s">
        <v>2910</v>
      </c>
      <c r="B267" s="82" t="s">
        <v>1248</v>
      </c>
      <c r="C267" s="81" t="s">
        <v>292</v>
      </c>
      <c r="D267" s="82" t="s">
        <v>2216</v>
      </c>
      <c r="E267" s="81" t="str">
        <f>VLOOKUP($C267,'[11]2563#กบรส'!$D$2:$P$899,4,0)</f>
        <v>รพช.</v>
      </c>
      <c r="F267" s="81" t="str">
        <f>VLOOKUP($C267,[12]รพศ_รพท_รพช_898แห่ง!$D$2:$I$899,5,0)</f>
        <v>F2</v>
      </c>
      <c r="G267" s="81">
        <f>VLOOKUP($C267,[12]รพศ_รพท_รพช_898แห่ง!$D$2:$I$899,6,0)</f>
        <v>30</v>
      </c>
      <c r="H267" s="222">
        <f>VLOOKUP($C267,'[13]POP UC'!$D$3:$F$924,3,0)</f>
        <v>19580</v>
      </c>
      <c r="I267" s="81">
        <v>5</v>
      </c>
      <c r="J267" s="82" t="s">
        <v>947</v>
      </c>
    </row>
    <row r="268" spans="1:10" ht="49.2">
      <c r="A268" s="81" t="s">
        <v>2910</v>
      </c>
      <c r="B268" s="82" t="s">
        <v>1248</v>
      </c>
      <c r="C268" s="81" t="s">
        <v>293</v>
      </c>
      <c r="D268" s="82" t="s">
        <v>2217</v>
      </c>
      <c r="E268" s="81" t="str">
        <f>VLOOKUP($C268,'[11]2563#กบรส'!$D$2:$P$899,4,0)</f>
        <v>รพช.</v>
      </c>
      <c r="F268" s="81" t="str">
        <f>VLOOKUP($C268,[12]รพศ_รพท_รพช_898แห่ง!$D$2:$I$899,5,0)</f>
        <v>F3</v>
      </c>
      <c r="G268" s="81">
        <f>VLOOKUP($C268,[12]รพศ_รพท_รพช_898แห่ง!$D$2:$I$899,6,0)</f>
        <v>28</v>
      </c>
      <c r="H268" s="222">
        <f>VLOOKUP($C268,'[13]POP UC'!$D$3:$F$924,3,0)</f>
        <v>11546</v>
      </c>
      <c r="I268" s="81">
        <v>2</v>
      </c>
      <c r="J268" s="82" t="s">
        <v>969</v>
      </c>
    </row>
    <row r="269" spans="1:10" ht="49.2">
      <c r="A269" s="81" t="s">
        <v>2910</v>
      </c>
      <c r="B269" s="82" t="s">
        <v>1248</v>
      </c>
      <c r="C269" s="81" t="s">
        <v>294</v>
      </c>
      <c r="D269" s="82" t="s">
        <v>2218</v>
      </c>
      <c r="E269" s="81" t="str">
        <f>VLOOKUP($C269,'[11]2563#กบรส'!$D$2:$P$899,4,0)</f>
        <v>รพช.</v>
      </c>
      <c r="F269" s="81" t="str">
        <f>VLOOKUP($C269,[12]รพศ_รพท_รพช_898แห่ง!$D$2:$I$899,5,0)</f>
        <v>F2</v>
      </c>
      <c r="G269" s="81">
        <f>VLOOKUP($C269,[12]รพศ_รพท_รพช_898แห่ง!$D$2:$I$899,6,0)</f>
        <v>30</v>
      </c>
      <c r="H269" s="222">
        <f>VLOOKUP($C269,'[13]POP UC'!$D$3:$F$924,3,0)</f>
        <v>9058</v>
      </c>
      <c r="I269" s="81">
        <v>5</v>
      </c>
      <c r="J269" s="82" t="s">
        <v>947</v>
      </c>
    </row>
    <row r="270" spans="1:10" ht="49.2">
      <c r="A270" s="81" t="s">
        <v>2910</v>
      </c>
      <c r="B270" s="82" t="s">
        <v>1255</v>
      </c>
      <c r="C270" s="81" t="s">
        <v>295</v>
      </c>
      <c r="D270" s="82" t="s">
        <v>2219</v>
      </c>
      <c r="E270" s="81" t="str">
        <f>VLOOKUP($C270,'[11]2563#กบรส'!$D$2:$P$899,4,0)</f>
        <v>รพท.</v>
      </c>
      <c r="F270" s="81" t="str">
        <f>VLOOKUP($C270,[12]รพศ_รพท_รพช_898แห่ง!$D$2:$I$899,5,0)</f>
        <v>S</v>
      </c>
      <c r="G270" s="81">
        <f>VLOOKUP($C270,[12]รพศ_รพท_รพช_898แห่ง!$D$2:$I$899,6,0)</f>
        <v>324</v>
      </c>
      <c r="H270" s="222">
        <f>VLOOKUP($C270,'[13]POP UC'!$D$3:$F$924,3,0)</f>
        <v>40462</v>
      </c>
      <c r="I270" s="81">
        <v>16</v>
      </c>
      <c r="J270" s="82" t="s">
        <v>1040</v>
      </c>
    </row>
    <row r="271" spans="1:10" ht="49.2">
      <c r="A271" s="81" t="s">
        <v>2910</v>
      </c>
      <c r="B271" s="82" t="s">
        <v>1255</v>
      </c>
      <c r="C271" s="81" t="s">
        <v>296</v>
      </c>
      <c r="D271" s="82" t="s">
        <v>2220</v>
      </c>
      <c r="E271" s="81" t="str">
        <f>VLOOKUP($C271,'[11]2563#กบรส'!$D$2:$P$899,4,0)</f>
        <v>รพช.</v>
      </c>
      <c r="F271" s="81" t="str">
        <f>VLOOKUP($C271,[12]รพศ_รพท_รพช_898แห่ง!$D$2:$I$899,5,0)</f>
        <v>F2</v>
      </c>
      <c r="G271" s="81">
        <f>VLOOKUP($C271,[12]รพศ_รพท_รพช_898แห่ง!$D$2:$I$899,6,0)</f>
        <v>38</v>
      </c>
      <c r="H271" s="222">
        <f>VLOOKUP($C271,'[13]POP UC'!$D$3:$F$924,3,0)</f>
        <v>13939</v>
      </c>
      <c r="I271" s="81">
        <v>5</v>
      </c>
      <c r="J271" s="82" t="s">
        <v>947</v>
      </c>
    </row>
    <row r="272" spans="1:10" ht="49.2">
      <c r="A272" s="81" t="s">
        <v>2910</v>
      </c>
      <c r="B272" s="82" t="s">
        <v>1255</v>
      </c>
      <c r="C272" s="81" t="s">
        <v>297</v>
      </c>
      <c r="D272" s="82" t="s">
        <v>2221</v>
      </c>
      <c r="E272" s="81" t="str">
        <f>VLOOKUP($C272,'[11]2563#กบรส'!$D$2:$P$899,4,0)</f>
        <v>รพช.</v>
      </c>
      <c r="F272" s="81" t="str">
        <f>VLOOKUP($C272,[12]รพศ_รพท_รพช_898แห่ง!$D$2:$I$899,5,0)</f>
        <v>F2</v>
      </c>
      <c r="G272" s="81">
        <f>VLOOKUP($C272,[12]รพศ_รพท_รพช_898แห่ง!$D$2:$I$899,6,0)</f>
        <v>54</v>
      </c>
      <c r="H272" s="222">
        <f>VLOOKUP($C272,'[13]POP UC'!$D$3:$F$924,3,0)</f>
        <v>19444</v>
      </c>
      <c r="I272" s="81">
        <v>5</v>
      </c>
      <c r="J272" s="82" t="s">
        <v>947</v>
      </c>
    </row>
    <row r="273" spans="1:10" ht="49.2">
      <c r="A273" s="81" t="s">
        <v>2910</v>
      </c>
      <c r="B273" s="82" t="s">
        <v>1255</v>
      </c>
      <c r="C273" s="81" t="s">
        <v>298</v>
      </c>
      <c r="D273" s="82" t="s">
        <v>2222</v>
      </c>
      <c r="E273" s="81" t="str">
        <f>VLOOKUP($C273,'[11]2563#กบรส'!$D$2:$P$899,4,0)</f>
        <v>รพช.</v>
      </c>
      <c r="F273" s="81" t="str">
        <f>VLOOKUP($C273,[12]รพศ_รพท_รพช_898แห่ง!$D$2:$I$899,5,0)</f>
        <v>F2</v>
      </c>
      <c r="G273" s="81">
        <f>VLOOKUP($C273,[12]รพศ_รพท_รพช_898แห่ง!$D$2:$I$899,6,0)</f>
        <v>81</v>
      </c>
      <c r="H273" s="222">
        <f>VLOOKUP($C273,'[13]POP UC'!$D$3:$F$924,3,0)</f>
        <v>34591</v>
      </c>
      <c r="I273" s="81">
        <v>6</v>
      </c>
      <c r="J273" s="82" t="s">
        <v>2885</v>
      </c>
    </row>
    <row r="274" spans="1:10" ht="49.2">
      <c r="A274" s="81" t="s">
        <v>2910</v>
      </c>
      <c r="B274" s="82" t="s">
        <v>1255</v>
      </c>
      <c r="C274" s="81" t="s">
        <v>299</v>
      </c>
      <c r="D274" s="82" t="s">
        <v>2223</v>
      </c>
      <c r="E274" s="81" t="str">
        <f>VLOOKUP($C274,'[11]2563#กบรส'!$D$2:$P$899,4,0)</f>
        <v>รพช.</v>
      </c>
      <c r="F274" s="81" t="str">
        <f>VLOOKUP($C274,[12]รพศ_รพท_รพช_898แห่ง!$D$2:$I$899,5,0)</f>
        <v>F2</v>
      </c>
      <c r="G274" s="81">
        <f>VLOOKUP($C274,[12]รพศ_รพท_รพช_898แห่ง!$D$2:$I$899,6,0)</f>
        <v>48</v>
      </c>
      <c r="H274" s="222">
        <f>VLOOKUP($C274,'[13]POP UC'!$D$3:$F$924,3,0)</f>
        <v>23435</v>
      </c>
      <c r="I274" s="81">
        <v>5</v>
      </c>
      <c r="J274" s="82" t="s">
        <v>947</v>
      </c>
    </row>
    <row r="275" spans="1:10" ht="49.2">
      <c r="A275" s="81" t="s">
        <v>2910</v>
      </c>
      <c r="B275" s="82" t="s">
        <v>1255</v>
      </c>
      <c r="C275" s="81" t="s">
        <v>300</v>
      </c>
      <c r="D275" s="82" t="s">
        <v>2224</v>
      </c>
      <c r="E275" s="81" t="str">
        <f>VLOOKUP($C275,'[11]2563#กบรส'!$D$2:$P$899,4,0)</f>
        <v>รพช.</v>
      </c>
      <c r="F275" s="81" t="str">
        <f>VLOOKUP($C275,[12]รพศ_รพท_รพช_898แห่ง!$D$2:$I$899,5,0)</f>
        <v>F1</v>
      </c>
      <c r="G275" s="81">
        <f>VLOOKUP($C275,[12]รพศ_รพท_รพช_898แห่ง!$D$2:$I$899,6,0)</f>
        <v>97</v>
      </c>
      <c r="H275" s="222">
        <f>VLOOKUP($C275,'[13]POP UC'!$D$3:$F$924,3,0)</f>
        <v>43946</v>
      </c>
      <c r="I275" s="81">
        <v>9</v>
      </c>
      <c r="J275" s="82" t="s">
        <v>965</v>
      </c>
    </row>
    <row r="276" spans="1:10" ht="49.2">
      <c r="A276" s="81" t="s">
        <v>2910</v>
      </c>
      <c r="B276" s="82" t="s">
        <v>1255</v>
      </c>
      <c r="C276" s="81" t="s">
        <v>301</v>
      </c>
      <c r="D276" s="82" t="s">
        <v>2225</v>
      </c>
      <c r="E276" s="81" t="str">
        <f>VLOOKUP($C276,'[11]2563#กบรส'!$D$2:$P$899,4,0)</f>
        <v>รพช.</v>
      </c>
      <c r="F276" s="81" t="str">
        <f>VLOOKUP($C276,[12]รพศ_รพท_รพช_898แห่ง!$D$2:$I$899,5,0)</f>
        <v>F3</v>
      </c>
      <c r="G276" s="81">
        <f>VLOOKUP($C276,[12]รพศ_รพท_รพช_898แห่ง!$D$2:$I$899,6,0)</f>
        <v>36</v>
      </c>
      <c r="H276" s="222">
        <f>VLOOKUP($C276,'[13]POP UC'!$D$3:$F$924,3,0)</f>
        <v>13572</v>
      </c>
      <c r="I276" s="81">
        <v>2</v>
      </c>
      <c r="J276" s="82" t="s">
        <v>969</v>
      </c>
    </row>
    <row r="277" spans="1:10" ht="49.2">
      <c r="A277" s="81" t="s">
        <v>2913</v>
      </c>
      <c r="B277" s="82" t="s">
        <v>1298</v>
      </c>
      <c r="C277" s="81" t="s">
        <v>334</v>
      </c>
      <c r="D277" s="82" t="s">
        <v>2255</v>
      </c>
      <c r="E277" s="81" t="str">
        <f>VLOOKUP($C277,'[11]2563#กบรส'!$D$2:$P$899,4,0)</f>
        <v>รพท.</v>
      </c>
      <c r="F277" s="81" t="str">
        <f>VLOOKUP($C277,[12]รพศ_รพท_รพช_898แห่ง!$D$2:$I$899,5,0)</f>
        <v>S</v>
      </c>
      <c r="G277" s="81">
        <f>VLOOKUP($C277,[12]รพศ_รพท_รพช_898แห่ง!$D$2:$I$899,6,0)</f>
        <v>489</v>
      </c>
      <c r="H277" s="222">
        <f>VLOOKUP($C277,'[13]POP UC'!$D$3:$F$924,3,0)</f>
        <v>88017</v>
      </c>
      <c r="I277" s="81">
        <v>17</v>
      </c>
      <c r="J277" s="82" t="s">
        <v>1002</v>
      </c>
    </row>
    <row r="278" spans="1:10" ht="49.2">
      <c r="A278" s="81" t="s">
        <v>2913</v>
      </c>
      <c r="B278" s="82" t="s">
        <v>1298</v>
      </c>
      <c r="C278" s="81" t="s">
        <v>335</v>
      </c>
      <c r="D278" s="82" t="s">
        <v>2256</v>
      </c>
      <c r="E278" s="81" t="str">
        <f>VLOOKUP($C278,'[11]2563#กบรส'!$D$2:$P$899,4,0)</f>
        <v>รพช.</v>
      </c>
      <c r="F278" s="81" t="str">
        <f>VLOOKUP($C278,[12]รพศ_รพท_รพช_898แห่ง!$D$2:$I$899,5,0)</f>
        <v>F2</v>
      </c>
      <c r="G278" s="81">
        <f>VLOOKUP($C278,[12]รพศ_รพท_รพช_898แห่ง!$D$2:$I$899,6,0)</f>
        <v>30</v>
      </c>
      <c r="H278" s="222">
        <f>VLOOKUP($C278,'[13]POP UC'!$D$3:$F$924,3,0)</f>
        <v>24180</v>
      </c>
      <c r="I278" s="81">
        <v>5</v>
      </c>
      <c r="J278" s="82" t="s">
        <v>947</v>
      </c>
    </row>
    <row r="279" spans="1:10" ht="49.2">
      <c r="A279" s="81" t="s">
        <v>2913</v>
      </c>
      <c r="B279" s="82" t="s">
        <v>1298</v>
      </c>
      <c r="C279" s="81" t="s">
        <v>336</v>
      </c>
      <c r="D279" s="82" t="s">
        <v>2257</v>
      </c>
      <c r="E279" s="81" t="str">
        <f>VLOOKUP($C279,'[11]2563#กบรส'!$D$2:$P$899,4,0)</f>
        <v>รพช.</v>
      </c>
      <c r="F279" s="81" t="str">
        <f>VLOOKUP($C279,[12]รพศ_รพท_รพช_898แห่ง!$D$2:$I$899,5,0)</f>
        <v>F2</v>
      </c>
      <c r="G279" s="81">
        <f>VLOOKUP($C279,[12]รพศ_รพท_รพช_898แห่ง!$D$2:$I$899,6,0)</f>
        <v>28</v>
      </c>
      <c r="H279" s="222">
        <f>VLOOKUP($C279,'[13]POP UC'!$D$3:$F$924,3,0)</f>
        <v>12426</v>
      </c>
      <c r="I279" s="81">
        <v>5</v>
      </c>
      <c r="J279" s="82" t="s">
        <v>947</v>
      </c>
    </row>
    <row r="280" spans="1:10" ht="49.2">
      <c r="A280" s="81" t="s">
        <v>2913</v>
      </c>
      <c r="B280" s="82" t="s">
        <v>1298</v>
      </c>
      <c r="C280" s="81" t="s">
        <v>337</v>
      </c>
      <c r="D280" s="82" t="s">
        <v>2258</v>
      </c>
      <c r="E280" s="81" t="str">
        <f>VLOOKUP($C280,'[11]2563#กบรส'!$D$2:$P$899,4,0)</f>
        <v>รพช.</v>
      </c>
      <c r="F280" s="81" t="str">
        <f>VLOOKUP($C280,[12]รพศ_รพท_รพช_898แห่ง!$D$2:$I$899,5,0)</f>
        <v>M2</v>
      </c>
      <c r="G280" s="81">
        <f>VLOOKUP($C280,[12]รพศ_รพท_รพช_898แห่ง!$D$2:$I$899,6,0)</f>
        <v>84</v>
      </c>
      <c r="H280" s="222">
        <f>VLOOKUP($C280,'[13]POP UC'!$D$3:$F$924,3,0)</f>
        <v>54034</v>
      </c>
      <c r="I280" s="81">
        <v>12</v>
      </c>
      <c r="J280" s="82" t="s">
        <v>2886</v>
      </c>
    </row>
    <row r="281" spans="1:10" ht="49.2">
      <c r="A281" s="81" t="s">
        <v>2913</v>
      </c>
      <c r="B281" s="82" t="s">
        <v>1298</v>
      </c>
      <c r="C281" s="81" t="s">
        <v>338</v>
      </c>
      <c r="D281" s="82" t="s">
        <v>2259</v>
      </c>
      <c r="E281" s="81" t="str">
        <f>VLOOKUP($C281,'[11]2563#กบรส'!$D$2:$P$899,4,0)</f>
        <v>รพช.</v>
      </c>
      <c r="F281" s="81" t="str">
        <f>VLOOKUP($C281,[12]รพศ_รพท_รพช_898แห่ง!$D$2:$I$899,5,0)</f>
        <v>F1</v>
      </c>
      <c r="G281" s="81">
        <f>VLOOKUP($C281,[12]รพศ_รพท_รพช_898แห่ง!$D$2:$I$899,6,0)</f>
        <v>74</v>
      </c>
      <c r="H281" s="222">
        <f>VLOOKUP($C281,'[13]POP UC'!$D$3:$F$924,3,0)</f>
        <v>64115</v>
      </c>
      <c r="I281" s="81">
        <v>10</v>
      </c>
      <c r="J281" s="82" t="s">
        <v>943</v>
      </c>
    </row>
    <row r="282" spans="1:10" ht="49.2">
      <c r="A282" s="81" t="s">
        <v>2913</v>
      </c>
      <c r="B282" s="82" t="s">
        <v>1298</v>
      </c>
      <c r="C282" s="81" t="s">
        <v>339</v>
      </c>
      <c r="D282" s="82" t="s">
        <v>2260</v>
      </c>
      <c r="E282" s="81" t="str">
        <f>VLOOKUP($C282,'[11]2563#กบรส'!$D$2:$P$899,4,0)</f>
        <v>รพช.</v>
      </c>
      <c r="F282" s="81" t="str">
        <f>VLOOKUP($C282,[12]รพศ_รพท_รพช_898แห่ง!$D$2:$I$899,5,0)</f>
        <v>F2</v>
      </c>
      <c r="G282" s="81">
        <f>VLOOKUP($C282,[12]รพศ_รพท_รพช_898แห่ง!$D$2:$I$899,6,0)</f>
        <v>30</v>
      </c>
      <c r="H282" s="222">
        <f>VLOOKUP($C282,'[13]POP UC'!$D$3:$F$924,3,0)</f>
        <v>35061</v>
      </c>
      <c r="I282" s="81">
        <v>6</v>
      </c>
      <c r="J282" s="82" t="s">
        <v>2885</v>
      </c>
    </row>
    <row r="283" spans="1:10" ht="49.2">
      <c r="A283" s="81" t="s">
        <v>2913</v>
      </c>
      <c r="B283" s="82" t="s">
        <v>1298</v>
      </c>
      <c r="C283" s="81" t="s">
        <v>340</v>
      </c>
      <c r="D283" s="82" t="s">
        <v>2261</v>
      </c>
      <c r="E283" s="81" t="str">
        <f>VLOOKUP($C283,'[11]2563#กบรส'!$D$2:$P$899,4,0)</f>
        <v>รพช.</v>
      </c>
      <c r="F283" s="81" t="str">
        <f>VLOOKUP($C283,[12]รพศ_รพท_รพช_898แห่ง!$D$2:$I$899,5,0)</f>
        <v>F2</v>
      </c>
      <c r="G283" s="81">
        <f>VLOOKUP($C283,[12]รพศ_รพท_รพช_898แห่ง!$D$2:$I$899,6,0)</f>
        <v>30</v>
      </c>
      <c r="H283" s="222">
        <f>VLOOKUP($C283,'[13]POP UC'!$D$3:$F$924,3,0)</f>
        <v>40652</v>
      </c>
      <c r="I283" s="81">
        <v>6</v>
      </c>
      <c r="J283" s="82" t="s">
        <v>2885</v>
      </c>
    </row>
    <row r="284" spans="1:10" ht="49.2">
      <c r="A284" s="81" t="s">
        <v>2913</v>
      </c>
      <c r="B284" s="82" t="s">
        <v>1298</v>
      </c>
      <c r="C284" s="81" t="s">
        <v>341</v>
      </c>
      <c r="D284" s="82" t="s">
        <v>2262</v>
      </c>
      <c r="E284" s="81" t="str">
        <f>VLOOKUP($C284,'[11]2563#กบรส'!$D$2:$P$899,4,0)</f>
        <v>รพช.</v>
      </c>
      <c r="F284" s="81" t="str">
        <f>VLOOKUP($C284,[12]รพศ_รพท_รพช_898แห่ง!$D$2:$I$899,5,0)</f>
        <v>F2</v>
      </c>
      <c r="G284" s="81">
        <f>VLOOKUP($C284,[12]รพศ_รพท_รพช_898แห่ง!$D$2:$I$899,6,0)</f>
        <v>30</v>
      </c>
      <c r="H284" s="222">
        <f>VLOOKUP($C284,'[13]POP UC'!$D$3:$F$924,3,0)</f>
        <v>25044</v>
      </c>
      <c r="I284" s="81">
        <v>5</v>
      </c>
      <c r="J284" s="82" t="s">
        <v>947</v>
      </c>
    </row>
    <row r="285" spans="1:10" ht="49.2">
      <c r="A285" s="81" t="s">
        <v>2913</v>
      </c>
      <c r="B285" s="82" t="s">
        <v>1263</v>
      </c>
      <c r="C285" s="81" t="s">
        <v>302</v>
      </c>
      <c r="D285" s="82" t="s">
        <v>2226</v>
      </c>
      <c r="E285" s="81" t="str">
        <f>VLOOKUP($C285,'[11]2563#กบรส'!$D$2:$P$899,4,0)</f>
        <v>รพท.</v>
      </c>
      <c r="F285" s="81" t="str">
        <f>VLOOKUP($C285,[12]รพศ_รพท_รพช_898แห่ง!$D$2:$I$899,5,0)</f>
        <v>S</v>
      </c>
      <c r="G285" s="81">
        <f>VLOOKUP($C285,[12]รพศ_รพท_รพช_898แห่ง!$D$2:$I$899,6,0)</f>
        <v>540</v>
      </c>
      <c r="H285" s="222">
        <f>VLOOKUP($C285,'[13]POP UC'!$D$3:$F$924,3,0)</f>
        <v>107827</v>
      </c>
      <c r="I285" s="81">
        <v>17</v>
      </c>
      <c r="J285" s="82" t="s">
        <v>1002</v>
      </c>
    </row>
    <row r="286" spans="1:10" ht="49.2">
      <c r="A286" s="81" t="s">
        <v>2913</v>
      </c>
      <c r="B286" s="82" t="s">
        <v>1263</v>
      </c>
      <c r="C286" s="81" t="s">
        <v>303</v>
      </c>
      <c r="D286" s="82" t="s">
        <v>2227</v>
      </c>
      <c r="E286" s="81" t="str">
        <f>VLOOKUP($C286,'[11]2563#กบรส'!$D$2:$P$899,4,0)</f>
        <v>รพท.</v>
      </c>
      <c r="F286" s="81" t="str">
        <f>VLOOKUP($C286,[12]รพศ_รพท_รพช_898แห่ง!$D$2:$I$899,5,0)</f>
        <v>M1</v>
      </c>
      <c r="G286" s="81">
        <f>VLOOKUP($C286,[12]รพศ_รพท_รพช_898แห่ง!$D$2:$I$899,6,0)</f>
        <v>252</v>
      </c>
      <c r="H286" s="222">
        <f>VLOOKUP($C286,'[13]POP UC'!$D$3:$F$924,3,0)</f>
        <v>97411</v>
      </c>
      <c r="I286" s="81">
        <v>15</v>
      </c>
      <c r="J286" s="82" t="s">
        <v>2887</v>
      </c>
    </row>
    <row r="287" spans="1:10" ht="49.2">
      <c r="A287" s="223" t="s">
        <v>2913</v>
      </c>
      <c r="B287" s="224" t="s">
        <v>1263</v>
      </c>
      <c r="C287" s="223" t="s">
        <v>304</v>
      </c>
      <c r="D287" s="224" t="s">
        <v>2228</v>
      </c>
      <c r="E287" s="223" t="str">
        <f>VLOOKUP($C287,'[11]2563#กบรส'!$D$2:$P$899,4,0)</f>
        <v>รพช.</v>
      </c>
      <c r="F287" s="225" t="str">
        <f>VLOOKUP($C287,[12]รพศ_รพท_รพช_898แห่ง!$D$2:$I$899,5,0)</f>
        <v>F2</v>
      </c>
      <c r="G287" s="225">
        <f>VLOOKUP($C287,[12]รพศ_รพท_รพช_898แห่ง!$D$2:$I$899,6,0)</f>
        <v>58</v>
      </c>
      <c r="H287" s="226">
        <f>VLOOKUP($C287,'[13]POP UC'!$D$3:$F$924,3,0)</f>
        <v>29996</v>
      </c>
      <c r="I287" s="225">
        <v>5</v>
      </c>
      <c r="J287" s="227" t="s">
        <v>947</v>
      </c>
    </row>
    <row r="288" spans="1:10" ht="49.2">
      <c r="A288" s="81" t="s">
        <v>2913</v>
      </c>
      <c r="B288" s="82" t="s">
        <v>1263</v>
      </c>
      <c r="C288" s="81" t="s">
        <v>305</v>
      </c>
      <c r="D288" s="82" t="s">
        <v>2914</v>
      </c>
      <c r="E288" s="81" t="str">
        <f>VLOOKUP($C288,'[11]2563#กบรส'!$D$2:$P$899,4,0)</f>
        <v>รพช.</v>
      </c>
      <c r="F288" s="81" t="str">
        <f>VLOOKUP($C288,[12]รพศ_รพท_รพช_898แห่ง!$D$2:$I$899,5,0)</f>
        <v>F2</v>
      </c>
      <c r="G288" s="81">
        <f>VLOOKUP($C288,[12]รพศ_รพท_รพช_898แห่ง!$D$2:$I$899,6,0)</f>
        <v>30</v>
      </c>
      <c r="H288" s="222">
        <f>VLOOKUP($C288,'[13]POP UC'!$D$3:$F$924,3,0)</f>
        <v>9380</v>
      </c>
      <c r="I288" s="81">
        <v>5</v>
      </c>
      <c r="J288" s="82" t="s">
        <v>947</v>
      </c>
    </row>
    <row r="289" spans="1:10" ht="49.2">
      <c r="A289" s="81" t="s">
        <v>2913</v>
      </c>
      <c r="B289" s="82" t="s">
        <v>1263</v>
      </c>
      <c r="C289" s="81" t="s">
        <v>306</v>
      </c>
      <c r="D289" s="82" t="s">
        <v>2229</v>
      </c>
      <c r="E289" s="81" t="str">
        <f>VLOOKUP($C289,'[11]2563#กบรส'!$D$2:$P$899,4,0)</f>
        <v>รพช.</v>
      </c>
      <c r="F289" s="81" t="str">
        <f>VLOOKUP($C289,[12]รพศ_รพท_รพช_898แห่ง!$D$2:$I$899,5,0)</f>
        <v>F1</v>
      </c>
      <c r="G289" s="81">
        <f>VLOOKUP($C289,[12]รพศ_รพท_รพช_898แห่ง!$D$2:$I$899,6,0)</f>
        <v>67</v>
      </c>
      <c r="H289" s="222">
        <f>VLOOKUP($C289,'[13]POP UC'!$D$3:$F$924,3,0)</f>
        <v>45153</v>
      </c>
      <c r="I289" s="81">
        <v>9</v>
      </c>
      <c r="J289" s="82" t="s">
        <v>965</v>
      </c>
    </row>
    <row r="290" spans="1:10" ht="49.2">
      <c r="A290" s="81" t="s">
        <v>2913</v>
      </c>
      <c r="B290" s="82" t="s">
        <v>1263</v>
      </c>
      <c r="C290" s="81" t="s">
        <v>307</v>
      </c>
      <c r="D290" s="82" t="s">
        <v>2230</v>
      </c>
      <c r="E290" s="81" t="str">
        <f>VLOOKUP($C290,'[11]2563#กบรส'!$D$2:$P$899,4,0)</f>
        <v>รพช.</v>
      </c>
      <c r="F290" s="81" t="str">
        <f>VLOOKUP($C290,[12]รพศ_รพท_รพช_898แห่ง!$D$2:$I$899,5,0)</f>
        <v>F2</v>
      </c>
      <c r="G290" s="81">
        <f>VLOOKUP($C290,[12]รพศ_รพท_รพช_898แห่ง!$D$2:$I$899,6,0)</f>
        <v>30</v>
      </c>
      <c r="H290" s="222">
        <f>VLOOKUP($C290,'[13]POP UC'!$D$3:$F$924,3,0)</f>
        <v>10381</v>
      </c>
      <c r="I290" s="81">
        <v>5</v>
      </c>
      <c r="J290" s="82" t="s">
        <v>947</v>
      </c>
    </row>
    <row r="291" spans="1:10" ht="49.2">
      <c r="A291" s="81" t="s">
        <v>2913</v>
      </c>
      <c r="B291" s="82" t="s">
        <v>1263</v>
      </c>
      <c r="C291" s="81" t="s">
        <v>308</v>
      </c>
      <c r="D291" s="82" t="s">
        <v>2915</v>
      </c>
      <c r="E291" s="81" t="str">
        <f>VLOOKUP($C291,'[11]2563#กบรส'!$D$2:$P$899,4,0)</f>
        <v>รพช.</v>
      </c>
      <c r="F291" s="81" t="str">
        <f>VLOOKUP($C291,[12]รพศ_รพท_รพช_898แห่ง!$D$2:$I$899,5,0)</f>
        <v>M2</v>
      </c>
      <c r="G291" s="81">
        <f>VLOOKUP($C291,[12]รพศ_รพท_รพช_898แห่ง!$D$2:$I$899,6,0)</f>
        <v>120</v>
      </c>
      <c r="H291" s="222">
        <f>VLOOKUP($C291,'[13]POP UC'!$D$3:$F$924,3,0)</f>
        <v>73880</v>
      </c>
      <c r="I291" s="81">
        <v>13</v>
      </c>
      <c r="J291" s="82" t="s">
        <v>2884</v>
      </c>
    </row>
    <row r="292" spans="1:10" ht="49.2">
      <c r="A292" s="81" t="s">
        <v>2913</v>
      </c>
      <c r="B292" s="82" t="s">
        <v>1263</v>
      </c>
      <c r="C292" s="81" t="s">
        <v>309</v>
      </c>
      <c r="D292" s="82" t="s">
        <v>2231</v>
      </c>
      <c r="E292" s="81" t="str">
        <f>VLOOKUP($C292,'[11]2563#กบรส'!$D$2:$P$899,4,0)</f>
        <v>รพช.</v>
      </c>
      <c r="F292" s="81" t="str">
        <f>VLOOKUP($C292,[12]รพศ_รพท_รพช_898แห่ง!$D$2:$I$899,5,0)</f>
        <v>M2</v>
      </c>
      <c r="G292" s="81">
        <f>VLOOKUP($C292,[12]รพศ_รพท_รพช_898แห่ง!$D$2:$I$899,6,0)</f>
        <v>94</v>
      </c>
      <c r="H292" s="222">
        <f>VLOOKUP($C292,'[13]POP UC'!$D$3:$F$924,3,0)</f>
        <v>34904</v>
      </c>
      <c r="I292" s="81">
        <v>12</v>
      </c>
      <c r="J292" s="82" t="s">
        <v>2886</v>
      </c>
    </row>
    <row r="293" spans="1:10" ht="49.2">
      <c r="A293" s="81" t="s">
        <v>2913</v>
      </c>
      <c r="B293" s="82" t="s">
        <v>1263</v>
      </c>
      <c r="C293" s="81" t="s">
        <v>310</v>
      </c>
      <c r="D293" s="82" t="s">
        <v>2232</v>
      </c>
      <c r="E293" s="81" t="str">
        <f>VLOOKUP($C293,'[11]2563#กบรส'!$D$2:$P$899,4,0)</f>
        <v>รพช.</v>
      </c>
      <c r="F293" s="81" t="str">
        <f>VLOOKUP($C293,[12]รพศ_รพท_รพช_898แห่ง!$D$2:$I$899,5,0)</f>
        <v>F2</v>
      </c>
      <c r="G293" s="81">
        <f>VLOOKUP($C293,[12]รพศ_รพท_รพช_898แห่ง!$D$2:$I$899,6,0)</f>
        <v>30</v>
      </c>
      <c r="H293" s="222">
        <f>VLOOKUP($C293,'[13]POP UC'!$D$3:$F$924,3,0)</f>
        <v>16897</v>
      </c>
      <c r="I293" s="81">
        <v>5</v>
      </c>
      <c r="J293" s="82" t="s">
        <v>947</v>
      </c>
    </row>
    <row r="294" spans="1:10" ht="49.2">
      <c r="A294" s="81" t="s">
        <v>2913</v>
      </c>
      <c r="B294" s="82" t="s">
        <v>1263</v>
      </c>
      <c r="C294" s="81" t="s">
        <v>311</v>
      </c>
      <c r="D294" s="82" t="s">
        <v>2233</v>
      </c>
      <c r="E294" s="81" t="str">
        <f>VLOOKUP($C294,'[11]2563#กบรส'!$D$2:$P$899,4,0)</f>
        <v>รพช.</v>
      </c>
      <c r="F294" s="81" t="str">
        <f>VLOOKUP($C294,[12]รพศ_รพท_รพช_898แห่ง!$D$2:$I$899,5,0)</f>
        <v>F2</v>
      </c>
      <c r="G294" s="81">
        <f>VLOOKUP($C294,[12]รพศ_รพท_รพช_898แห่ง!$D$2:$I$899,6,0)</f>
        <v>63</v>
      </c>
      <c r="H294" s="222">
        <f>VLOOKUP($C294,'[13]POP UC'!$D$3:$F$924,3,0)</f>
        <v>38163</v>
      </c>
      <c r="I294" s="81">
        <v>6</v>
      </c>
      <c r="J294" s="82" t="s">
        <v>2885</v>
      </c>
    </row>
    <row r="295" spans="1:10" ht="49.2">
      <c r="A295" s="81" t="s">
        <v>2913</v>
      </c>
      <c r="B295" s="82" t="s">
        <v>1263</v>
      </c>
      <c r="C295" s="81" t="s">
        <v>312</v>
      </c>
      <c r="D295" s="82" t="s">
        <v>2234</v>
      </c>
      <c r="E295" s="81" t="str">
        <f>VLOOKUP($C295,'[11]2563#กบรส'!$D$2:$P$899,4,0)</f>
        <v>รพช.</v>
      </c>
      <c r="F295" s="81" t="str">
        <f>VLOOKUP($C295,[12]รพศ_รพท_รพช_898แห่ง!$D$2:$I$899,5,0)</f>
        <v>F2</v>
      </c>
      <c r="G295" s="81">
        <f>VLOOKUP($C295,[12]รพศ_รพท_รพช_898แห่ง!$D$2:$I$899,6,0)</f>
        <v>46</v>
      </c>
      <c r="H295" s="222">
        <f>VLOOKUP($C295,'[13]POP UC'!$D$3:$F$924,3,0)</f>
        <v>42445</v>
      </c>
      <c r="I295" s="81">
        <v>6</v>
      </c>
      <c r="J295" s="82" t="s">
        <v>2885</v>
      </c>
    </row>
    <row r="296" spans="1:10" ht="49.2">
      <c r="A296" s="81" t="s">
        <v>2913</v>
      </c>
      <c r="B296" s="82" t="s">
        <v>1263</v>
      </c>
      <c r="C296" s="81" t="s">
        <v>313</v>
      </c>
      <c r="D296" s="82" t="s">
        <v>2235</v>
      </c>
      <c r="E296" s="81" t="str">
        <f>VLOOKUP($C296,'[11]2563#กบรส'!$D$2:$P$899,4,0)</f>
        <v>รพช.</v>
      </c>
      <c r="F296" s="81" t="str">
        <f>VLOOKUP($C296,[12]รพศ_รพท_รพช_898แห่ง!$D$2:$I$899,5,0)</f>
        <v>F2</v>
      </c>
      <c r="G296" s="81">
        <f>VLOOKUP($C296,[12]รพศ_รพท_รพช_898แห่ง!$D$2:$I$899,6,0)</f>
        <v>30</v>
      </c>
      <c r="H296" s="222">
        <f>VLOOKUP($C296,'[13]POP UC'!$D$3:$F$924,3,0)</f>
        <v>27983</v>
      </c>
      <c r="I296" s="81">
        <v>5</v>
      </c>
      <c r="J296" s="82" t="s">
        <v>947</v>
      </c>
    </row>
    <row r="297" spans="1:10" ht="49.2">
      <c r="A297" s="81" t="s">
        <v>2913</v>
      </c>
      <c r="B297" s="82" t="s">
        <v>1263</v>
      </c>
      <c r="C297" s="81" t="s">
        <v>314</v>
      </c>
      <c r="D297" s="82" t="s">
        <v>2236</v>
      </c>
      <c r="E297" s="81" t="str">
        <f>VLOOKUP($C297,'[11]2563#กบรส'!$D$2:$P$899,4,0)</f>
        <v>รพช.</v>
      </c>
      <c r="F297" s="81" t="str">
        <f>VLOOKUP($C297,[12]รพศ_รพท_รพช_898แห่ง!$D$2:$I$899,5,0)</f>
        <v>F2</v>
      </c>
      <c r="G297" s="81">
        <f>VLOOKUP($C297,[12]รพศ_รพท_รพช_898แห่ง!$D$2:$I$899,6,0)</f>
        <v>30</v>
      </c>
      <c r="H297" s="222">
        <f>VLOOKUP($C297,'[13]POP UC'!$D$3:$F$924,3,0)</f>
        <v>28141</v>
      </c>
      <c r="I297" s="81">
        <v>5</v>
      </c>
      <c r="J297" s="82" t="s">
        <v>947</v>
      </c>
    </row>
    <row r="298" spans="1:10" ht="49.2">
      <c r="A298" s="81" t="s">
        <v>2913</v>
      </c>
      <c r="B298" s="82" t="s">
        <v>1263</v>
      </c>
      <c r="C298" s="81" t="s">
        <v>315</v>
      </c>
      <c r="D298" s="82" t="s">
        <v>2237</v>
      </c>
      <c r="E298" s="81" t="str">
        <f>VLOOKUP($C298,'[11]2563#กบรส'!$D$2:$P$899,4,0)</f>
        <v>รพช.</v>
      </c>
      <c r="F298" s="81" t="str">
        <f>VLOOKUP($C298,[12]รพศ_รพท_รพช_898แห่ง!$D$2:$I$899,5,0)</f>
        <v>F3</v>
      </c>
      <c r="G298" s="81">
        <f>VLOOKUP($C298,[12]รพศ_รพท_รพช_898แห่ง!$D$2:$I$899,6,0)</f>
        <v>16</v>
      </c>
      <c r="H298" s="222">
        <f>VLOOKUP($C298,'[13]POP UC'!$D$3:$F$924,3,0)</f>
        <v>5103</v>
      </c>
      <c r="I298" s="81">
        <v>2</v>
      </c>
      <c r="J298" s="82" t="s">
        <v>969</v>
      </c>
    </row>
    <row r="299" spans="1:10" ht="49.2">
      <c r="A299" s="81" t="s">
        <v>2913</v>
      </c>
      <c r="B299" s="82" t="s">
        <v>1263</v>
      </c>
      <c r="C299" s="81" t="s">
        <v>316</v>
      </c>
      <c r="D299" s="82" t="s">
        <v>2916</v>
      </c>
      <c r="E299" s="81" t="str">
        <f>VLOOKUP($C299,'[11]2563#กบรส'!$D$2:$P$899,4,0)</f>
        <v>รพช.</v>
      </c>
      <c r="F299" s="81" t="str">
        <f>VLOOKUP($C299,[12]รพศ_รพท_รพช_898แห่ง!$D$2:$I$899,5,0)</f>
        <v>F2</v>
      </c>
      <c r="G299" s="81">
        <f>VLOOKUP($C299,[12]รพศ_รพท_รพช_898แห่ง!$D$2:$I$899,6,0)</f>
        <v>34</v>
      </c>
      <c r="H299" s="222">
        <f>VLOOKUP($C299,'[13]POP UC'!$D$3:$F$924,3,0)</f>
        <v>25608</v>
      </c>
      <c r="I299" s="81">
        <v>5</v>
      </c>
      <c r="J299" s="82" t="s">
        <v>947</v>
      </c>
    </row>
    <row r="300" spans="1:10" ht="49.2">
      <c r="A300" s="81" t="s">
        <v>2913</v>
      </c>
      <c r="B300" s="82" t="s">
        <v>1279</v>
      </c>
      <c r="C300" s="81" t="s">
        <v>317</v>
      </c>
      <c r="D300" s="82" t="s">
        <v>2238</v>
      </c>
      <c r="E300" s="81" t="str">
        <f>VLOOKUP($C300,'[11]2563#กบรส'!$D$2:$P$899,4,0)</f>
        <v>รพศ.</v>
      </c>
      <c r="F300" s="81" t="str">
        <f>VLOOKUP($C300,[12]รพศ_รพท_รพช_898แห่ง!$D$2:$I$899,5,0)</f>
        <v>A</v>
      </c>
      <c r="G300" s="81">
        <f>VLOOKUP($C300,[12]รพศ_รพท_รพช_898แห่ง!$D$2:$I$899,6,0)</f>
        <v>860</v>
      </c>
      <c r="H300" s="222">
        <f>VLOOKUP($C300,'[13]POP UC'!$D$3:$F$924,3,0)</f>
        <v>218983</v>
      </c>
      <c r="I300" s="81">
        <v>19</v>
      </c>
      <c r="J300" s="82" t="s">
        <v>1958</v>
      </c>
    </row>
    <row r="301" spans="1:10" ht="49.2">
      <c r="A301" s="81" t="s">
        <v>2913</v>
      </c>
      <c r="B301" s="82" t="s">
        <v>1279</v>
      </c>
      <c r="C301" s="81" t="s">
        <v>318</v>
      </c>
      <c r="D301" s="82" t="s">
        <v>2239</v>
      </c>
      <c r="E301" s="81" t="str">
        <f>VLOOKUP($C301,'[11]2563#กบรส'!$D$2:$P$899,4,0)</f>
        <v>รพช.</v>
      </c>
      <c r="F301" s="81" t="str">
        <f>VLOOKUP($C301,[12]รพศ_รพท_รพช_898แห่ง!$D$2:$I$899,5,0)</f>
        <v>F1</v>
      </c>
      <c r="G301" s="81">
        <f>VLOOKUP($C301,[12]รพศ_รพท_รพช_898แห่ง!$D$2:$I$899,6,0)</f>
        <v>98</v>
      </c>
      <c r="H301" s="222">
        <f>VLOOKUP($C301,'[13]POP UC'!$D$3:$F$924,3,0)</f>
        <v>88323</v>
      </c>
      <c r="I301" s="81">
        <v>10</v>
      </c>
      <c r="J301" s="82" t="s">
        <v>943</v>
      </c>
    </row>
    <row r="302" spans="1:10" ht="49.2">
      <c r="A302" s="81" t="s">
        <v>2913</v>
      </c>
      <c r="B302" s="82" t="s">
        <v>1279</v>
      </c>
      <c r="C302" s="81" t="s">
        <v>319</v>
      </c>
      <c r="D302" s="82" t="s">
        <v>2240</v>
      </c>
      <c r="E302" s="81" t="str">
        <f>VLOOKUP($C302,'[11]2563#กบรส'!$D$2:$P$899,4,0)</f>
        <v>รพช.</v>
      </c>
      <c r="F302" s="81" t="str">
        <f>VLOOKUP($C302,[12]รพศ_รพท_รพช_898แห่ง!$D$2:$I$899,5,0)</f>
        <v>F2</v>
      </c>
      <c r="G302" s="81">
        <f>VLOOKUP($C302,[12]รพศ_รพท_รพช_898แห่ง!$D$2:$I$899,6,0)</f>
        <v>50</v>
      </c>
      <c r="H302" s="222">
        <f>VLOOKUP($C302,'[13]POP UC'!$D$3:$F$924,3,0)</f>
        <v>37750</v>
      </c>
      <c r="I302" s="81">
        <v>6</v>
      </c>
      <c r="J302" s="82" t="s">
        <v>2885</v>
      </c>
    </row>
    <row r="303" spans="1:10" ht="49.2">
      <c r="A303" s="81" t="s">
        <v>2913</v>
      </c>
      <c r="B303" s="82" t="s">
        <v>1279</v>
      </c>
      <c r="C303" s="81" t="s">
        <v>320</v>
      </c>
      <c r="D303" s="82" t="s">
        <v>2241</v>
      </c>
      <c r="E303" s="81" t="str">
        <f>VLOOKUP($C303,'[11]2563#กบรส'!$D$2:$P$899,4,0)</f>
        <v>รพช.</v>
      </c>
      <c r="F303" s="81" t="str">
        <f>VLOOKUP($C303,[12]รพศ_รพท_รพช_898แห่ง!$D$2:$I$899,5,0)</f>
        <v>F2</v>
      </c>
      <c r="G303" s="81">
        <f>VLOOKUP($C303,[12]รพศ_รพท_รพช_898แห่ง!$D$2:$I$899,6,0)</f>
        <v>58</v>
      </c>
      <c r="H303" s="222">
        <f>VLOOKUP($C303,'[13]POP UC'!$D$3:$F$924,3,0)</f>
        <v>32703</v>
      </c>
      <c r="I303" s="81">
        <v>6</v>
      </c>
      <c r="J303" s="82" t="s">
        <v>2885</v>
      </c>
    </row>
    <row r="304" spans="1:10" ht="49.2">
      <c r="A304" s="81" t="s">
        <v>2913</v>
      </c>
      <c r="B304" s="82" t="s">
        <v>1279</v>
      </c>
      <c r="C304" s="81" t="s">
        <v>321</v>
      </c>
      <c r="D304" s="82" t="s">
        <v>2242</v>
      </c>
      <c r="E304" s="81" t="str">
        <f>VLOOKUP($C304,'[11]2563#กบรส'!$D$2:$P$899,4,0)</f>
        <v>รพช.</v>
      </c>
      <c r="F304" s="81" t="str">
        <f>VLOOKUP($C304,[12]รพศ_รพท_รพช_898แห่ง!$D$2:$I$899,5,0)</f>
        <v>F2</v>
      </c>
      <c r="G304" s="81">
        <f>VLOOKUP($C304,[12]รพศ_รพท_รพช_898แห่ง!$D$2:$I$899,6,0)</f>
        <v>38</v>
      </c>
      <c r="H304" s="222">
        <f>VLOOKUP($C304,'[13]POP UC'!$D$3:$F$924,3,0)</f>
        <v>30467</v>
      </c>
      <c r="I304" s="81">
        <v>6</v>
      </c>
      <c r="J304" s="82" t="s">
        <v>2885</v>
      </c>
    </row>
    <row r="305" spans="1:10" ht="49.2">
      <c r="A305" s="81" t="s">
        <v>2913</v>
      </c>
      <c r="B305" s="82" t="s">
        <v>1279</v>
      </c>
      <c r="C305" s="81" t="s">
        <v>322</v>
      </c>
      <c r="D305" s="82" t="s">
        <v>2243</v>
      </c>
      <c r="E305" s="81" t="str">
        <f>VLOOKUP($C305,'[11]2563#กบรส'!$D$2:$P$899,4,0)</f>
        <v>รพช.</v>
      </c>
      <c r="F305" s="81" t="str">
        <f>VLOOKUP($C305,[12]รพศ_รพท_รพช_898แห่ง!$D$2:$I$899,5,0)</f>
        <v>F1</v>
      </c>
      <c r="G305" s="81">
        <f>VLOOKUP($C305,[12]รพศ_รพท_รพช_898แห่ง!$D$2:$I$899,6,0)</f>
        <v>79</v>
      </c>
      <c r="H305" s="222">
        <f>VLOOKUP($C305,'[13]POP UC'!$D$3:$F$924,3,0)</f>
        <v>47931</v>
      </c>
      <c r="I305" s="81">
        <v>9</v>
      </c>
      <c r="J305" s="82" t="s">
        <v>965</v>
      </c>
    </row>
    <row r="306" spans="1:10" ht="49.2">
      <c r="A306" s="81" t="s">
        <v>2913</v>
      </c>
      <c r="B306" s="82" t="s">
        <v>1279</v>
      </c>
      <c r="C306" s="81" t="s">
        <v>323</v>
      </c>
      <c r="D306" s="82" t="s">
        <v>2244</v>
      </c>
      <c r="E306" s="81" t="str">
        <f>VLOOKUP($C306,'[11]2563#กบรส'!$D$2:$P$899,4,0)</f>
        <v>รพช.</v>
      </c>
      <c r="F306" s="81" t="str">
        <f>VLOOKUP($C306,[12]รพศ_รพท_รพช_898แห่ง!$D$2:$I$899,5,0)</f>
        <v>M2</v>
      </c>
      <c r="G306" s="81">
        <f>VLOOKUP($C306,[12]รพศ_รพท_รพช_898แห่ง!$D$2:$I$899,6,0)</f>
        <v>120</v>
      </c>
      <c r="H306" s="222">
        <f>VLOOKUP($C306,'[13]POP UC'!$D$3:$F$924,3,0)</f>
        <v>112648</v>
      </c>
      <c r="I306" s="81">
        <v>13</v>
      </c>
      <c r="J306" s="82" t="s">
        <v>2884</v>
      </c>
    </row>
    <row r="307" spans="1:10" ht="49.2">
      <c r="A307" s="81" t="s">
        <v>2913</v>
      </c>
      <c r="B307" s="82" t="s">
        <v>1279</v>
      </c>
      <c r="C307" s="81" t="s">
        <v>324</v>
      </c>
      <c r="D307" s="82" t="s">
        <v>2245</v>
      </c>
      <c r="E307" s="81" t="str">
        <f>VLOOKUP($C307,'[11]2563#กบรส'!$D$2:$P$899,4,0)</f>
        <v>รพช.</v>
      </c>
      <c r="F307" s="81" t="str">
        <f>VLOOKUP($C307,[12]รพศ_รพท_รพช_898แห่ง!$D$2:$I$899,5,0)</f>
        <v>F2</v>
      </c>
      <c r="G307" s="81">
        <f>VLOOKUP($C307,[12]รพศ_รพท_รพช_898แห่ง!$D$2:$I$899,6,0)</f>
        <v>30</v>
      </c>
      <c r="H307" s="222">
        <f>VLOOKUP($C307,'[13]POP UC'!$D$3:$F$924,3,0)</f>
        <v>23758</v>
      </c>
      <c r="I307" s="81">
        <v>5</v>
      </c>
      <c r="J307" s="82" t="s">
        <v>947</v>
      </c>
    </row>
    <row r="308" spans="1:10" ht="49.2">
      <c r="A308" s="81" t="s">
        <v>2913</v>
      </c>
      <c r="B308" s="82" t="s">
        <v>1279</v>
      </c>
      <c r="C308" s="81" t="s">
        <v>325</v>
      </c>
      <c r="D308" s="82" t="s">
        <v>2246</v>
      </c>
      <c r="E308" s="81" t="str">
        <f>VLOOKUP($C308,'[11]2563#กบรส'!$D$2:$P$899,4,0)</f>
        <v>รพช.</v>
      </c>
      <c r="F308" s="81" t="str">
        <f>VLOOKUP($C308,[12]รพศ_รพท_รพช_898แห่ง!$D$2:$I$899,5,0)</f>
        <v>F2</v>
      </c>
      <c r="G308" s="81">
        <f>VLOOKUP($C308,[12]รพศ_รพท_รพช_898แห่ง!$D$2:$I$899,6,0)</f>
        <v>30</v>
      </c>
      <c r="H308" s="222">
        <f>VLOOKUP($C308,'[13]POP UC'!$D$3:$F$924,3,0)</f>
        <v>14461</v>
      </c>
      <c r="I308" s="81">
        <v>5</v>
      </c>
      <c r="J308" s="82" t="s">
        <v>947</v>
      </c>
    </row>
    <row r="309" spans="1:10" ht="49.2">
      <c r="A309" s="81" t="s">
        <v>2913</v>
      </c>
      <c r="B309" s="82" t="s">
        <v>1289</v>
      </c>
      <c r="C309" s="81" t="s">
        <v>326</v>
      </c>
      <c r="D309" s="82" t="s">
        <v>2247</v>
      </c>
      <c r="E309" s="81" t="str">
        <f>VLOOKUP($C309,'[11]2563#กบรส'!$D$2:$P$899,4,0)</f>
        <v>รพท.</v>
      </c>
      <c r="F309" s="81" t="str">
        <f>VLOOKUP($C309,[12]รพศ_รพท_รพช_898แห่ง!$D$2:$I$899,5,0)</f>
        <v>S</v>
      </c>
      <c r="G309" s="81">
        <f>VLOOKUP($C309,[12]รพศ_รพท_รพช_898แห่ง!$D$2:$I$899,6,0)</f>
        <v>278</v>
      </c>
      <c r="H309" s="222">
        <f>VLOOKUP($C309,'[13]POP UC'!$D$3:$F$924,3,0)</f>
        <v>68163</v>
      </c>
      <c r="I309" s="81">
        <v>16</v>
      </c>
      <c r="J309" s="82" t="s">
        <v>1040</v>
      </c>
    </row>
    <row r="310" spans="1:10" ht="49.2">
      <c r="A310" s="81" t="s">
        <v>2913</v>
      </c>
      <c r="B310" s="82" t="s">
        <v>1289</v>
      </c>
      <c r="C310" s="81" t="s">
        <v>327</v>
      </c>
      <c r="D310" s="82" t="s">
        <v>2248</v>
      </c>
      <c r="E310" s="81" t="str">
        <f>VLOOKUP($C310,'[11]2563#กบรส'!$D$2:$P$899,4,0)</f>
        <v>รพช.</v>
      </c>
      <c r="F310" s="81" t="str">
        <f>VLOOKUP($C310,[12]รพศ_รพท_รพช_898แห่ง!$D$2:$I$899,5,0)</f>
        <v>F2</v>
      </c>
      <c r="G310" s="81">
        <f>VLOOKUP($C310,[12]รพศ_รพท_รพช_898แห่ง!$D$2:$I$899,6,0)</f>
        <v>36</v>
      </c>
      <c r="H310" s="222">
        <f>VLOOKUP($C310,'[13]POP UC'!$D$3:$F$924,3,0)</f>
        <v>33039</v>
      </c>
      <c r="I310" s="81">
        <v>6</v>
      </c>
      <c r="J310" s="82" t="s">
        <v>2885</v>
      </c>
    </row>
    <row r="311" spans="1:10" ht="49.2">
      <c r="A311" s="81" t="s">
        <v>2913</v>
      </c>
      <c r="B311" s="82" t="s">
        <v>1289</v>
      </c>
      <c r="C311" s="81" t="s">
        <v>328</v>
      </c>
      <c r="D311" s="82" t="s">
        <v>2249</v>
      </c>
      <c r="E311" s="81" t="str">
        <f>VLOOKUP($C311,'[11]2563#กบรส'!$D$2:$P$899,4,0)</f>
        <v>รพช.</v>
      </c>
      <c r="F311" s="81" t="str">
        <f>VLOOKUP($C311,[12]รพศ_รพท_รพช_898แห่ง!$D$2:$I$899,5,0)</f>
        <v>F2</v>
      </c>
      <c r="G311" s="81">
        <f>VLOOKUP($C311,[12]รพศ_รพท_รพช_898แห่ง!$D$2:$I$899,6,0)</f>
        <v>60</v>
      </c>
      <c r="H311" s="222">
        <f>VLOOKUP($C311,'[13]POP UC'!$D$3:$F$924,3,0)</f>
        <v>36478</v>
      </c>
      <c r="I311" s="81">
        <v>6</v>
      </c>
      <c r="J311" s="82" t="s">
        <v>2885</v>
      </c>
    </row>
    <row r="312" spans="1:10" ht="49.2">
      <c r="A312" s="81" t="s">
        <v>2913</v>
      </c>
      <c r="B312" s="82" t="s">
        <v>1289</v>
      </c>
      <c r="C312" s="81" t="s">
        <v>329</v>
      </c>
      <c r="D312" s="82" t="s">
        <v>2250</v>
      </c>
      <c r="E312" s="81" t="str">
        <f>VLOOKUP($C312,'[11]2563#กบรส'!$D$2:$P$899,4,0)</f>
        <v>รพช.</v>
      </c>
      <c r="F312" s="81" t="str">
        <f>VLOOKUP($C312,[12]รพศ_รพท_รพช_898แห่ง!$D$2:$I$899,5,0)</f>
        <v>M2</v>
      </c>
      <c r="G312" s="81">
        <f>VLOOKUP($C312,[12]รพศ_รพท_รพช_898แห่ง!$D$2:$I$899,6,0)</f>
        <v>150</v>
      </c>
      <c r="H312" s="222">
        <f>VLOOKUP($C312,'[13]POP UC'!$D$3:$F$924,3,0)</f>
        <v>60733</v>
      </c>
      <c r="I312" s="81">
        <v>13</v>
      </c>
      <c r="J312" s="82" t="s">
        <v>2884</v>
      </c>
    </row>
    <row r="313" spans="1:10" ht="49.2">
      <c r="A313" s="223" t="s">
        <v>2913</v>
      </c>
      <c r="B313" s="224" t="s">
        <v>1289</v>
      </c>
      <c r="C313" s="223" t="s">
        <v>330</v>
      </c>
      <c r="D313" s="224" t="s">
        <v>2251</v>
      </c>
      <c r="E313" s="223" t="str">
        <f>VLOOKUP($C313,'[11]2563#กบรส'!$D$2:$P$899,4,0)</f>
        <v>รพช.</v>
      </c>
      <c r="F313" s="225" t="str">
        <f>VLOOKUP($C313,[12]รพศ_รพท_รพช_898แห่ง!$D$2:$I$899,5,0)</f>
        <v>F2</v>
      </c>
      <c r="G313" s="225">
        <f>VLOOKUP($C313,[12]รพศ_รพท_รพช_898แห่ง!$D$2:$I$899,6,0)</f>
        <v>36</v>
      </c>
      <c r="H313" s="226">
        <f>VLOOKUP($C313,'[13]POP UC'!$D$3:$F$924,3,0)</f>
        <v>29734</v>
      </c>
      <c r="I313" s="225">
        <v>5</v>
      </c>
      <c r="J313" s="227" t="s">
        <v>947</v>
      </c>
    </row>
    <row r="314" spans="1:10" ht="49.2">
      <c r="A314" s="81" t="s">
        <v>2913</v>
      </c>
      <c r="B314" s="82" t="s">
        <v>1289</v>
      </c>
      <c r="C314" s="81" t="s">
        <v>331</v>
      </c>
      <c r="D314" s="82" t="s">
        <v>2252</v>
      </c>
      <c r="E314" s="81" t="str">
        <f>VLOOKUP($C314,'[11]2563#กบรส'!$D$2:$P$899,4,0)</f>
        <v>รพช.</v>
      </c>
      <c r="F314" s="81" t="str">
        <f>VLOOKUP($C314,[12]รพศ_รพท_รพช_898แห่ง!$D$2:$I$899,5,0)</f>
        <v>F2</v>
      </c>
      <c r="G314" s="81">
        <f>VLOOKUP($C314,[12]รพศ_รพท_รพช_898แห่ง!$D$2:$I$899,6,0)</f>
        <v>60</v>
      </c>
      <c r="H314" s="222">
        <f>VLOOKUP($C314,'[13]POP UC'!$D$3:$F$924,3,0)</f>
        <v>45888</v>
      </c>
      <c r="I314" s="81">
        <v>6</v>
      </c>
      <c r="J314" s="82" t="s">
        <v>2885</v>
      </c>
    </row>
    <row r="315" spans="1:10" ht="49.2">
      <c r="A315" s="81" t="s">
        <v>2913</v>
      </c>
      <c r="B315" s="82" t="s">
        <v>1289</v>
      </c>
      <c r="C315" s="81" t="s">
        <v>332</v>
      </c>
      <c r="D315" s="82" t="s">
        <v>2253</v>
      </c>
      <c r="E315" s="81" t="str">
        <f>VLOOKUP($C315,'[11]2563#กบรส'!$D$2:$P$899,4,0)</f>
        <v>รพท.</v>
      </c>
      <c r="F315" s="81" t="str">
        <f>VLOOKUP($C315,[12]รพศ_รพท_รพช_898แห่ง!$D$2:$I$899,5,0)</f>
        <v>S</v>
      </c>
      <c r="G315" s="81">
        <f>VLOOKUP($C315,[12]รพศ_รพท_รพช_898แห่ง!$D$2:$I$899,6,0)</f>
        <v>340</v>
      </c>
      <c r="H315" s="222">
        <f>VLOOKUP($C315,'[13]POP UC'!$D$3:$F$924,3,0)</f>
        <v>87217</v>
      </c>
      <c r="I315" s="81">
        <v>16</v>
      </c>
      <c r="J315" s="82" t="s">
        <v>1040</v>
      </c>
    </row>
    <row r="316" spans="1:10" ht="49.2">
      <c r="A316" s="81" t="s">
        <v>2913</v>
      </c>
      <c r="B316" s="82" t="s">
        <v>1289</v>
      </c>
      <c r="C316" s="81" t="s">
        <v>333</v>
      </c>
      <c r="D316" s="82" t="s">
        <v>2254</v>
      </c>
      <c r="E316" s="81" t="str">
        <f>VLOOKUP($C316,'[11]2563#กบรส'!$D$2:$P$899,4,0)</f>
        <v>รพช.</v>
      </c>
      <c r="F316" s="81" t="str">
        <f>VLOOKUP($C316,[12]รพศ_รพท_รพช_898แห่ง!$D$2:$I$899,5,0)</f>
        <v>F2</v>
      </c>
      <c r="G316" s="81">
        <f>VLOOKUP($C316,[12]รพศ_รพท_รพช_898แห่ง!$D$2:$I$899,6,0)</f>
        <v>60</v>
      </c>
      <c r="H316" s="222">
        <f>VLOOKUP($C316,'[13]POP UC'!$D$3:$F$924,3,0)</f>
        <v>36986</v>
      </c>
      <c r="I316" s="81">
        <v>6</v>
      </c>
      <c r="J316" s="82" t="s">
        <v>2885</v>
      </c>
    </row>
    <row r="317" spans="1:10" ht="49.2">
      <c r="A317" s="81" t="s">
        <v>2913</v>
      </c>
      <c r="B317" s="82" t="s">
        <v>1307</v>
      </c>
      <c r="C317" s="81" t="s">
        <v>342</v>
      </c>
      <c r="D317" s="82" t="s">
        <v>2263</v>
      </c>
      <c r="E317" s="81" t="str">
        <f>VLOOKUP($C317,'[11]2563#กบรส'!$D$2:$P$899,4,0)</f>
        <v>รพศ.</v>
      </c>
      <c r="F317" s="81" t="str">
        <f>VLOOKUP($C317,[12]รพศ_รพท_รพช_898แห่ง!$D$2:$I$899,5,0)</f>
        <v>A</v>
      </c>
      <c r="G317" s="81">
        <f>VLOOKUP($C317,[12]รพศ_รพท_รพช_898แห่ง!$D$2:$I$899,6,0)</f>
        <v>855</v>
      </c>
      <c r="H317" s="222">
        <f>VLOOKUP($C317,'[13]POP UC'!$D$3:$F$924,3,0)</f>
        <v>143589</v>
      </c>
      <c r="I317" s="81">
        <v>19</v>
      </c>
      <c r="J317" s="82" t="s">
        <v>1958</v>
      </c>
    </row>
    <row r="318" spans="1:10" ht="49.2">
      <c r="A318" s="81" t="s">
        <v>2913</v>
      </c>
      <c r="B318" s="82" t="s">
        <v>1307</v>
      </c>
      <c r="C318" s="81" t="s">
        <v>343</v>
      </c>
      <c r="D318" s="82" t="s">
        <v>2264</v>
      </c>
      <c r="E318" s="81" t="str">
        <f>VLOOKUP($C318,'[11]2563#กบรส'!$D$2:$P$899,4,0)</f>
        <v>รพท.</v>
      </c>
      <c r="F318" s="81" t="str">
        <f>VLOOKUP($C318,[12]รพศ_รพท_รพช_898แห่ง!$D$2:$I$899,5,0)</f>
        <v>M1</v>
      </c>
      <c r="G318" s="81">
        <f>VLOOKUP($C318,[12]รพศ_รพท_รพช_898แห่ง!$D$2:$I$899,6,0)</f>
        <v>272</v>
      </c>
      <c r="H318" s="222">
        <f>VLOOKUP($C318,'[13]POP UC'!$D$3:$F$924,3,0)</f>
        <v>75062</v>
      </c>
      <c r="I318" s="81">
        <v>15</v>
      </c>
      <c r="J318" s="82" t="s">
        <v>2887</v>
      </c>
    </row>
    <row r="319" spans="1:10" ht="49.2">
      <c r="A319" s="81" t="s">
        <v>2913</v>
      </c>
      <c r="B319" s="82" t="s">
        <v>1307</v>
      </c>
      <c r="C319" s="81" t="s">
        <v>344</v>
      </c>
      <c r="D319" s="82" t="s">
        <v>2265</v>
      </c>
      <c r="E319" s="81" t="str">
        <f>VLOOKUP($C319,'[11]2563#กบรส'!$D$2:$P$899,4,0)</f>
        <v>รพท.</v>
      </c>
      <c r="F319" s="81" t="str">
        <f>VLOOKUP($C319,[12]รพศ_รพท_รพช_898แห่ง!$D$2:$I$899,5,0)</f>
        <v>S</v>
      </c>
      <c r="G319" s="81">
        <f>VLOOKUP($C319,[12]รพศ_รพท_รพช_898แห่ง!$D$2:$I$899,6,0)</f>
        <v>350</v>
      </c>
      <c r="H319" s="222">
        <f>VLOOKUP($C319,'[13]POP UC'!$D$3:$F$924,3,0)</f>
        <v>118298</v>
      </c>
      <c r="I319" s="81">
        <v>16</v>
      </c>
      <c r="J319" s="82" t="s">
        <v>1040</v>
      </c>
    </row>
    <row r="320" spans="1:10" ht="49.2">
      <c r="A320" s="81" t="s">
        <v>2913</v>
      </c>
      <c r="B320" s="82" t="s">
        <v>1307</v>
      </c>
      <c r="C320" s="81" t="s">
        <v>345</v>
      </c>
      <c r="D320" s="82" t="s">
        <v>2266</v>
      </c>
      <c r="E320" s="81" t="str">
        <f>VLOOKUP($C320,'[11]2563#กบรส'!$D$2:$P$899,4,0)</f>
        <v>รพท.</v>
      </c>
      <c r="F320" s="81" t="str">
        <f>VLOOKUP($C320,[12]รพศ_รพท_รพช_898แห่ง!$D$2:$I$899,5,0)</f>
        <v>M1</v>
      </c>
      <c r="G320" s="81">
        <f>VLOOKUP($C320,[12]รพศ_รพท_รพช_898แห่ง!$D$2:$I$899,6,0)</f>
        <v>340</v>
      </c>
      <c r="H320" s="222">
        <f>VLOOKUP($C320,'[13]POP UC'!$D$3:$F$924,3,0)</f>
        <v>85038</v>
      </c>
      <c r="I320" s="81">
        <v>15</v>
      </c>
      <c r="J320" s="82" t="s">
        <v>2887</v>
      </c>
    </row>
    <row r="321" spans="1:10" ht="49.2">
      <c r="A321" s="81" t="s">
        <v>2913</v>
      </c>
      <c r="B321" s="82" t="s">
        <v>1307</v>
      </c>
      <c r="C321" s="81" t="s">
        <v>346</v>
      </c>
      <c r="D321" s="82" t="s">
        <v>2267</v>
      </c>
      <c r="E321" s="81" t="str">
        <f>VLOOKUP($C321,'[11]2563#กบรส'!$D$2:$P$899,4,0)</f>
        <v>รพช.</v>
      </c>
      <c r="F321" s="81" t="str">
        <f>VLOOKUP($C321,[12]รพศ_รพท_รพช_898แห่ง!$D$2:$I$899,5,0)</f>
        <v>F2</v>
      </c>
      <c r="G321" s="81">
        <f>VLOOKUP($C321,[12]รพศ_รพท_รพช_898แห่ง!$D$2:$I$899,6,0)</f>
        <v>60</v>
      </c>
      <c r="H321" s="222">
        <f>VLOOKUP($C321,'[13]POP UC'!$D$3:$F$924,3,0)</f>
        <v>27107</v>
      </c>
      <c r="I321" s="81">
        <v>5</v>
      </c>
      <c r="J321" s="82" t="s">
        <v>947</v>
      </c>
    </row>
    <row r="322" spans="1:10" ht="49.2">
      <c r="A322" s="81" t="s">
        <v>2913</v>
      </c>
      <c r="B322" s="82" t="s">
        <v>1307</v>
      </c>
      <c r="C322" s="81" t="s">
        <v>347</v>
      </c>
      <c r="D322" s="82" t="s">
        <v>2268</v>
      </c>
      <c r="E322" s="81" t="str">
        <f>VLOOKUP($C322,'[11]2563#กบรส'!$D$2:$P$899,4,0)</f>
        <v>รพช.</v>
      </c>
      <c r="F322" s="81" t="str">
        <f>VLOOKUP($C322,[12]รพศ_รพท_รพช_898แห่ง!$D$2:$I$899,5,0)</f>
        <v>F2</v>
      </c>
      <c r="G322" s="81">
        <f>VLOOKUP($C322,[12]รพศ_รพท_รพช_898แห่ง!$D$2:$I$899,6,0)</f>
        <v>48</v>
      </c>
      <c r="H322" s="222">
        <f>VLOOKUP($C322,'[13]POP UC'!$D$3:$F$924,3,0)</f>
        <v>28664</v>
      </c>
      <c r="I322" s="81">
        <v>5</v>
      </c>
      <c r="J322" s="82" t="s">
        <v>947</v>
      </c>
    </row>
    <row r="323" spans="1:10" ht="49.2">
      <c r="A323" s="81" t="s">
        <v>2913</v>
      </c>
      <c r="B323" s="82" t="s">
        <v>1307</v>
      </c>
      <c r="C323" s="81" t="s">
        <v>348</v>
      </c>
      <c r="D323" s="82" t="s">
        <v>2269</v>
      </c>
      <c r="E323" s="81" t="str">
        <f>VLOOKUP($C323,'[11]2563#กบรส'!$D$2:$P$899,4,0)</f>
        <v>รพช.</v>
      </c>
      <c r="F323" s="81" t="str">
        <f>VLOOKUP($C323,[12]รพศ_รพท_รพช_898แห่ง!$D$2:$I$899,5,0)</f>
        <v>F2</v>
      </c>
      <c r="G323" s="81">
        <f>VLOOKUP($C323,[12]รพศ_รพท_รพช_898แห่ง!$D$2:$I$899,6,0)</f>
        <v>34</v>
      </c>
      <c r="H323" s="222">
        <f>VLOOKUP($C323,'[13]POP UC'!$D$3:$F$924,3,0)</f>
        <v>9400</v>
      </c>
      <c r="I323" s="81">
        <v>5</v>
      </c>
      <c r="J323" s="82" t="s">
        <v>947</v>
      </c>
    </row>
    <row r="324" spans="1:10" ht="49.2">
      <c r="A324" s="81" t="s">
        <v>2913</v>
      </c>
      <c r="B324" s="82" t="s">
        <v>1307</v>
      </c>
      <c r="C324" s="81" t="s">
        <v>349</v>
      </c>
      <c r="D324" s="82" t="s">
        <v>2270</v>
      </c>
      <c r="E324" s="81" t="str">
        <f>VLOOKUP($C324,'[11]2563#กบรส'!$D$2:$P$899,4,0)</f>
        <v>รพช.</v>
      </c>
      <c r="F324" s="81" t="str">
        <f>VLOOKUP($C324,[12]รพศ_รพท_รพช_898แห่ง!$D$2:$I$899,5,0)</f>
        <v>F2</v>
      </c>
      <c r="G324" s="81">
        <f>VLOOKUP($C324,[12]รพศ_รพท_รพช_898แห่ง!$D$2:$I$899,6,0)</f>
        <v>60</v>
      </c>
      <c r="H324" s="222">
        <f>VLOOKUP($C324,'[13]POP UC'!$D$3:$F$924,3,0)</f>
        <v>47119</v>
      </c>
      <c r="I324" s="81">
        <v>6</v>
      </c>
      <c r="J324" s="82" t="s">
        <v>2885</v>
      </c>
    </row>
    <row r="325" spans="1:10" ht="49.2">
      <c r="A325" s="81" t="s">
        <v>2913</v>
      </c>
      <c r="B325" s="82" t="s">
        <v>1307</v>
      </c>
      <c r="C325" s="81" t="s">
        <v>350</v>
      </c>
      <c r="D325" s="82" t="s">
        <v>2271</v>
      </c>
      <c r="E325" s="81" t="str">
        <f>VLOOKUP($C325,'[11]2563#กบรส'!$D$2:$P$899,4,0)</f>
        <v>รพช.</v>
      </c>
      <c r="F325" s="81" t="str">
        <f>VLOOKUP($C325,[12]รพศ_รพท_รพช_898แห่ง!$D$2:$I$899,5,0)</f>
        <v>F2</v>
      </c>
      <c r="G325" s="81">
        <f>VLOOKUP($C325,[12]รพศ_รพท_รพช_898แห่ง!$D$2:$I$899,6,0)</f>
        <v>38</v>
      </c>
      <c r="H325" s="222">
        <f>VLOOKUP($C325,'[13]POP UC'!$D$3:$F$924,3,0)</f>
        <v>8877</v>
      </c>
      <c r="I325" s="81">
        <v>5</v>
      </c>
      <c r="J325" s="82" t="s">
        <v>947</v>
      </c>
    </row>
    <row r="326" spans="1:10" ht="49.2">
      <c r="A326" s="223" t="s">
        <v>2913</v>
      </c>
      <c r="B326" s="224" t="s">
        <v>1307</v>
      </c>
      <c r="C326" s="223" t="s">
        <v>351</v>
      </c>
      <c r="D326" s="224" t="s">
        <v>2917</v>
      </c>
      <c r="E326" s="223" t="str">
        <f>VLOOKUP($C326,'[11]2563#กบรส'!$D$2:$P$899,4,0)</f>
        <v>รพช.</v>
      </c>
      <c r="F326" s="225" t="str">
        <f>VLOOKUP($C326,[12]รพศ_รพท_รพช_898แห่ง!$D$2:$I$899,5,0)</f>
        <v>F1</v>
      </c>
      <c r="G326" s="225">
        <f>VLOOKUP($C326,[12]รพศ_รพท_รพช_898แห่ง!$D$2:$I$899,6,0)</f>
        <v>60</v>
      </c>
      <c r="H326" s="226">
        <f>VLOOKUP($C326,'[13]POP UC'!$D$3:$F$924,3,0)</f>
        <v>49841</v>
      </c>
      <c r="I326" s="225">
        <v>9</v>
      </c>
      <c r="J326" s="227" t="s">
        <v>965</v>
      </c>
    </row>
    <row r="327" spans="1:10" ht="49.2">
      <c r="A327" s="223" t="s">
        <v>2913</v>
      </c>
      <c r="B327" s="224" t="s">
        <v>1307</v>
      </c>
      <c r="C327" s="223" t="s">
        <v>352</v>
      </c>
      <c r="D327" s="224" t="s">
        <v>2272</v>
      </c>
      <c r="E327" s="223" t="str">
        <f>VLOOKUP($C327,'[11]2563#กบรส'!$D$2:$P$899,4,0)</f>
        <v>รพช.</v>
      </c>
      <c r="F327" s="225" t="str">
        <f>VLOOKUP($C327,[12]รพศ_รพท_รพช_898แห่ง!$D$2:$I$899,5,0)</f>
        <v>F3</v>
      </c>
      <c r="G327" s="225">
        <f>VLOOKUP($C327,[12]รพศ_รพท_รพช_898แห่ง!$D$2:$I$899,6,0)</f>
        <v>30</v>
      </c>
      <c r="H327" s="226">
        <f>VLOOKUP($C327,'[13]POP UC'!$D$3:$F$924,3,0)</f>
        <v>18601</v>
      </c>
      <c r="I327" s="225">
        <v>3</v>
      </c>
      <c r="J327" s="227" t="s">
        <v>1017</v>
      </c>
    </row>
    <row r="328" spans="1:10" ht="49.2">
      <c r="A328" s="81" t="s">
        <v>2913</v>
      </c>
      <c r="B328" s="82" t="s">
        <v>1319</v>
      </c>
      <c r="C328" s="81" t="s">
        <v>353</v>
      </c>
      <c r="D328" s="82" t="s">
        <v>2273</v>
      </c>
      <c r="E328" s="81" t="str">
        <f>VLOOKUP($C328,'[11]2563#กบรส'!$D$2:$P$899,4,0)</f>
        <v>รพท.</v>
      </c>
      <c r="F328" s="81" t="str">
        <f>VLOOKUP($C328,[12]รพศ_รพท_รพช_898แห่ง!$D$2:$I$899,5,0)</f>
        <v>S</v>
      </c>
      <c r="G328" s="81">
        <f>VLOOKUP($C328,[12]รพศ_รพท_รพช_898แห่ง!$D$2:$I$899,6,0)</f>
        <v>311</v>
      </c>
      <c r="H328" s="222">
        <f>VLOOKUP($C328,'[13]POP UC'!$D$3:$F$924,3,0)</f>
        <v>79644</v>
      </c>
      <c r="I328" s="81">
        <v>16</v>
      </c>
      <c r="J328" s="82" t="s">
        <v>1040</v>
      </c>
    </row>
    <row r="329" spans="1:10" ht="49.2">
      <c r="A329" s="81" t="s">
        <v>2913</v>
      </c>
      <c r="B329" s="82" t="s">
        <v>1319</v>
      </c>
      <c r="C329" s="81" t="s">
        <v>354</v>
      </c>
      <c r="D329" s="82" t="s">
        <v>2274</v>
      </c>
      <c r="E329" s="81" t="str">
        <f>VLOOKUP($C329,'[11]2563#กบรส'!$D$2:$P$899,4,0)</f>
        <v>รพช.</v>
      </c>
      <c r="F329" s="81" t="str">
        <f>VLOOKUP($C329,[12]รพศ_รพท_รพช_898แห่ง!$D$2:$I$899,5,0)</f>
        <v>F1</v>
      </c>
      <c r="G329" s="81">
        <f>VLOOKUP($C329,[12]รพศ_รพท_รพช_898แห่ง!$D$2:$I$899,6,0)</f>
        <v>90</v>
      </c>
      <c r="H329" s="222">
        <f>VLOOKUP($C329,'[13]POP UC'!$D$3:$F$924,3,0)</f>
        <v>22727</v>
      </c>
      <c r="I329" s="81">
        <v>9</v>
      </c>
      <c r="J329" s="82" t="s">
        <v>965</v>
      </c>
    </row>
    <row r="330" spans="1:10" ht="49.2">
      <c r="A330" s="81" t="s">
        <v>2913</v>
      </c>
      <c r="B330" s="82" t="s">
        <v>1319</v>
      </c>
      <c r="C330" s="81" t="s">
        <v>355</v>
      </c>
      <c r="D330" s="82" t="s">
        <v>2275</v>
      </c>
      <c r="E330" s="81" t="str">
        <f>VLOOKUP($C330,'[11]2563#กบรส'!$D$2:$P$899,4,0)</f>
        <v>รพช.</v>
      </c>
      <c r="F330" s="81" t="str">
        <f>VLOOKUP($C330,[12]รพศ_รพท_รพช_898แห่ง!$D$2:$I$899,5,0)</f>
        <v>F2</v>
      </c>
      <c r="G330" s="81">
        <f>VLOOKUP($C330,[12]รพศ_รพท_รพช_898แห่ง!$D$2:$I$899,6,0)</f>
        <v>36</v>
      </c>
      <c r="H330" s="222">
        <f>VLOOKUP($C330,'[13]POP UC'!$D$3:$F$924,3,0)</f>
        <v>31965</v>
      </c>
      <c r="I330" s="81">
        <v>6</v>
      </c>
      <c r="J330" s="82" t="s">
        <v>2885</v>
      </c>
    </row>
    <row r="331" spans="1:10" ht="49.2">
      <c r="A331" s="81" t="s">
        <v>2913</v>
      </c>
      <c r="B331" s="82" t="s">
        <v>1323</v>
      </c>
      <c r="C331" s="81" t="s">
        <v>356</v>
      </c>
      <c r="D331" s="82" t="s">
        <v>2276</v>
      </c>
      <c r="E331" s="81" t="str">
        <f>VLOOKUP($C331,'[11]2563#กบรส'!$D$2:$P$899,4,0)</f>
        <v>รพศ.</v>
      </c>
      <c r="F331" s="81" t="str">
        <f>VLOOKUP($C331,[12]รพศ_รพท_รพช_898แห่ง!$D$2:$I$899,5,0)</f>
        <v>A</v>
      </c>
      <c r="G331" s="81">
        <f>VLOOKUP($C331,[12]รพศ_รพท_รพช_898แห่ง!$D$2:$I$899,6,0)</f>
        <v>602</v>
      </c>
      <c r="H331" s="222">
        <f>VLOOKUP($C331,'[13]POP UC'!$D$3:$F$924,3,0)</f>
        <v>180356</v>
      </c>
      <c r="I331" s="81">
        <v>18</v>
      </c>
      <c r="J331" s="82" t="s">
        <v>1959</v>
      </c>
    </row>
    <row r="332" spans="1:10" ht="49.2">
      <c r="A332" s="81" t="s">
        <v>2913</v>
      </c>
      <c r="B332" s="82" t="s">
        <v>1323</v>
      </c>
      <c r="C332" s="81" t="s">
        <v>357</v>
      </c>
      <c r="D332" s="82" t="s">
        <v>2277</v>
      </c>
      <c r="E332" s="81" t="str">
        <f>VLOOKUP($C332,'[11]2563#กบรส'!$D$2:$P$899,4,0)</f>
        <v>รพท.</v>
      </c>
      <c r="F332" s="81" t="str">
        <f>VLOOKUP($C332,[12]รพศ_รพท_รพช_898แห่ง!$D$2:$I$899,5,0)</f>
        <v>M1</v>
      </c>
      <c r="G332" s="81">
        <f>VLOOKUP($C332,[12]รพศ_รพท_รพช_898แห่ง!$D$2:$I$899,6,0)</f>
        <v>309</v>
      </c>
      <c r="H332" s="222">
        <f>VLOOKUP($C332,'[13]POP UC'!$D$3:$F$924,3,0)</f>
        <v>112175</v>
      </c>
      <c r="I332" s="81">
        <v>15</v>
      </c>
      <c r="J332" s="82" t="s">
        <v>2887</v>
      </c>
    </row>
    <row r="333" spans="1:10" ht="49.2">
      <c r="A333" s="81" t="s">
        <v>2913</v>
      </c>
      <c r="B333" s="82" t="s">
        <v>1326</v>
      </c>
      <c r="C333" s="81" t="s">
        <v>358</v>
      </c>
      <c r="D333" s="82" t="s">
        <v>2278</v>
      </c>
      <c r="E333" s="81" t="str">
        <f>VLOOKUP($C333,'[11]2563#กบรส'!$D$2:$P$899,4,0)</f>
        <v>รพศ.</v>
      </c>
      <c r="F333" s="81" t="str">
        <f>VLOOKUP($C333,[12]รพศ_รพท_รพช_898แห่ง!$D$2:$I$899,5,0)</f>
        <v>A</v>
      </c>
      <c r="G333" s="81">
        <f>VLOOKUP($C333,[12]รพศ_รพท_รพช_898แห่ง!$D$2:$I$899,6,0)</f>
        <v>680</v>
      </c>
      <c r="H333" s="222">
        <f>VLOOKUP($C333,'[13]POP UC'!$D$3:$F$924,3,0)</f>
        <v>131088</v>
      </c>
      <c r="I333" s="81">
        <v>18</v>
      </c>
      <c r="J333" s="82" t="s">
        <v>1959</v>
      </c>
    </row>
    <row r="334" spans="1:10" ht="49.2">
      <c r="A334" s="81" t="s">
        <v>2913</v>
      </c>
      <c r="B334" s="82" t="s">
        <v>1326</v>
      </c>
      <c r="C334" s="81" t="s">
        <v>359</v>
      </c>
      <c r="D334" s="82" t="s">
        <v>2918</v>
      </c>
      <c r="E334" s="81" t="str">
        <f>VLOOKUP($C334,'[11]2563#กบรส'!$D$2:$P$899,4,0)</f>
        <v>รพท.</v>
      </c>
      <c r="F334" s="81" t="str">
        <f>VLOOKUP($C334,[12]รพศ_รพท_รพช_898แห่ง!$D$2:$I$899,5,0)</f>
        <v>M1</v>
      </c>
      <c r="G334" s="81">
        <f>VLOOKUP($C334,[12]รพศ_รพท_รพช_898แห่ง!$D$2:$I$899,6,0)</f>
        <v>262</v>
      </c>
      <c r="H334" s="222">
        <f>VLOOKUP($C334,'[13]POP UC'!$D$3:$F$924,3,0)</f>
        <v>110594</v>
      </c>
      <c r="I334" s="81">
        <v>15</v>
      </c>
      <c r="J334" s="82" t="s">
        <v>2887</v>
      </c>
    </row>
    <row r="335" spans="1:10" ht="49.2">
      <c r="A335" s="223" t="s">
        <v>2913</v>
      </c>
      <c r="B335" s="224" t="s">
        <v>1326</v>
      </c>
      <c r="C335" s="223" t="s">
        <v>360</v>
      </c>
      <c r="D335" s="224" t="s">
        <v>2279</v>
      </c>
      <c r="E335" s="223" t="str">
        <f>VLOOKUP($C335,'[11]2563#กบรส'!$D$2:$P$899,4,0)</f>
        <v>รพช.</v>
      </c>
      <c r="F335" s="225" t="str">
        <f>VLOOKUP($C335,[12]รพศ_รพท_รพช_898แห่ง!$D$2:$I$899,5,0)</f>
        <v>F1</v>
      </c>
      <c r="G335" s="225">
        <f>VLOOKUP($C335,[12]รพศ_รพท_รพช_898แห่ง!$D$2:$I$899,6,0)</f>
        <v>120</v>
      </c>
      <c r="H335" s="226">
        <f>VLOOKUP($C335,'[13]POP UC'!$D$3:$F$924,3,0)</f>
        <v>53610</v>
      </c>
      <c r="I335" s="225">
        <v>10</v>
      </c>
      <c r="J335" s="227" t="s">
        <v>943</v>
      </c>
    </row>
    <row r="336" spans="1:10" ht="49.2">
      <c r="A336" s="81" t="s">
        <v>2913</v>
      </c>
      <c r="B336" s="82" t="s">
        <v>1326</v>
      </c>
      <c r="C336" s="81" t="s">
        <v>361</v>
      </c>
      <c r="D336" s="82" t="s">
        <v>2280</v>
      </c>
      <c r="E336" s="81" t="str">
        <f>VLOOKUP($C336,'[11]2563#กบรส'!$D$2:$P$899,4,0)</f>
        <v>รพช.</v>
      </c>
      <c r="F336" s="81" t="str">
        <f>VLOOKUP($C336,[12]รพศ_รพท_รพช_898แห่ง!$D$2:$I$899,5,0)</f>
        <v>F1</v>
      </c>
      <c r="G336" s="81">
        <f>VLOOKUP($C336,[12]รพศ_รพท_รพช_898แห่ง!$D$2:$I$899,6,0)</f>
        <v>106</v>
      </c>
      <c r="H336" s="222">
        <f>VLOOKUP($C336,'[13]POP UC'!$D$3:$F$924,3,0)</f>
        <v>64172</v>
      </c>
      <c r="I336" s="81">
        <v>10</v>
      </c>
      <c r="J336" s="82" t="s">
        <v>943</v>
      </c>
    </row>
    <row r="337" spans="1:10" ht="49.2">
      <c r="A337" s="81" t="s">
        <v>2913</v>
      </c>
      <c r="B337" s="82" t="s">
        <v>1326</v>
      </c>
      <c r="C337" s="81" t="s">
        <v>362</v>
      </c>
      <c r="D337" s="82" t="s">
        <v>2281</v>
      </c>
      <c r="E337" s="81" t="str">
        <f>VLOOKUP($C337,'[11]2563#กบรส'!$D$2:$P$899,4,0)</f>
        <v>รพช.</v>
      </c>
      <c r="F337" s="81" t="str">
        <f>VLOOKUP($C337,[12]รพศ_รพท_รพช_898แห่ง!$D$2:$I$899,5,0)</f>
        <v>F2</v>
      </c>
      <c r="G337" s="81">
        <f>VLOOKUP($C337,[12]รพศ_รพท_รพช_898แห่ง!$D$2:$I$899,6,0)</f>
        <v>62</v>
      </c>
      <c r="H337" s="222">
        <f>VLOOKUP($C337,'[13]POP UC'!$D$3:$F$924,3,0)</f>
        <v>50379</v>
      </c>
      <c r="I337" s="81">
        <v>6</v>
      </c>
      <c r="J337" s="82" t="s">
        <v>2885</v>
      </c>
    </row>
    <row r="338" spans="1:10" ht="49.2">
      <c r="A338" s="81" t="s">
        <v>2913</v>
      </c>
      <c r="B338" s="82" t="s">
        <v>1326</v>
      </c>
      <c r="C338" s="81" t="s">
        <v>363</v>
      </c>
      <c r="D338" s="82" t="s">
        <v>2282</v>
      </c>
      <c r="E338" s="81" t="str">
        <f>VLOOKUP($C338,'[11]2563#กบรส'!$D$2:$P$899,4,0)</f>
        <v>รพช.</v>
      </c>
      <c r="F338" s="81" t="str">
        <f>VLOOKUP($C338,[12]รพศ_รพท_รพช_898แห่ง!$D$2:$I$899,5,0)</f>
        <v>F2</v>
      </c>
      <c r="G338" s="81">
        <f>VLOOKUP($C338,[12]รพศ_รพท_รพช_898แห่ง!$D$2:$I$899,6,0)</f>
        <v>60</v>
      </c>
      <c r="H338" s="222">
        <f>VLOOKUP($C338,'[13]POP UC'!$D$3:$F$924,3,0)</f>
        <v>42852</v>
      </c>
      <c r="I338" s="81">
        <v>6</v>
      </c>
      <c r="J338" s="82" t="s">
        <v>2885</v>
      </c>
    </row>
    <row r="339" spans="1:10" ht="49.2">
      <c r="A339" s="81" t="s">
        <v>2913</v>
      </c>
      <c r="B339" s="82" t="s">
        <v>1326</v>
      </c>
      <c r="C339" s="81" t="s">
        <v>364</v>
      </c>
      <c r="D339" s="82" t="s">
        <v>2283</v>
      </c>
      <c r="E339" s="81" t="str">
        <f>VLOOKUP($C339,'[11]2563#กบรส'!$D$2:$P$899,4,0)</f>
        <v>รพช.</v>
      </c>
      <c r="F339" s="81" t="str">
        <f>VLOOKUP($C339,[12]รพศ_รพท_รพช_898แห่ง!$D$2:$I$899,5,0)</f>
        <v>F2</v>
      </c>
      <c r="G339" s="81">
        <f>VLOOKUP($C339,[12]รพศ_รพท_รพช_898แห่ง!$D$2:$I$899,6,0)</f>
        <v>68</v>
      </c>
      <c r="H339" s="222">
        <f>VLOOKUP($C339,'[13]POP UC'!$D$3:$F$924,3,0)</f>
        <v>37051</v>
      </c>
      <c r="I339" s="81">
        <v>6</v>
      </c>
      <c r="J339" s="82" t="s">
        <v>2885</v>
      </c>
    </row>
    <row r="340" spans="1:10" ht="49.2">
      <c r="A340" s="81" t="s">
        <v>2913</v>
      </c>
      <c r="B340" s="82" t="s">
        <v>1326</v>
      </c>
      <c r="C340" s="81" t="s">
        <v>365</v>
      </c>
      <c r="D340" s="82" t="s">
        <v>2284</v>
      </c>
      <c r="E340" s="81" t="str">
        <f>VLOOKUP($C340,'[11]2563#กบรส'!$D$2:$P$899,4,0)</f>
        <v>รพช.</v>
      </c>
      <c r="F340" s="81" t="str">
        <f>VLOOKUP($C340,[12]รพศ_รพท_รพช_898แห่ง!$D$2:$I$899,5,0)</f>
        <v>F2</v>
      </c>
      <c r="G340" s="81">
        <f>VLOOKUP($C340,[12]รพศ_รพท_รพช_898แห่ง!$D$2:$I$899,6,0)</f>
        <v>60</v>
      </c>
      <c r="H340" s="222">
        <f>VLOOKUP($C340,'[13]POP UC'!$D$3:$F$924,3,0)</f>
        <v>36966</v>
      </c>
      <c r="I340" s="81">
        <v>6</v>
      </c>
      <c r="J340" s="82" t="s">
        <v>2885</v>
      </c>
    </row>
    <row r="341" spans="1:10" ht="49.2">
      <c r="A341" s="81" t="s">
        <v>2913</v>
      </c>
      <c r="B341" s="82" t="s">
        <v>1326</v>
      </c>
      <c r="C341" s="81" t="s">
        <v>366</v>
      </c>
      <c r="D341" s="82" t="s">
        <v>2285</v>
      </c>
      <c r="E341" s="81" t="str">
        <f>VLOOKUP($C341,'[11]2563#กบรส'!$D$2:$P$899,4,0)</f>
        <v>รพช.</v>
      </c>
      <c r="F341" s="81" t="str">
        <f>VLOOKUP($C341,[12]รพศ_รพท_รพช_898แห่ง!$D$2:$I$899,5,0)</f>
        <v>M2</v>
      </c>
      <c r="G341" s="81">
        <f>VLOOKUP($C341,[12]รพศ_รพท_รพช_898แห่ง!$D$2:$I$899,6,0)</f>
        <v>144</v>
      </c>
      <c r="H341" s="222">
        <f>VLOOKUP($C341,'[13]POP UC'!$D$3:$F$924,3,0)</f>
        <v>89754</v>
      </c>
      <c r="I341" s="81">
        <v>13</v>
      </c>
      <c r="J341" s="82" t="s">
        <v>2884</v>
      </c>
    </row>
    <row r="342" spans="1:10" ht="49.2">
      <c r="A342" s="81" t="s">
        <v>2913</v>
      </c>
      <c r="B342" s="82" t="s">
        <v>1326</v>
      </c>
      <c r="C342" s="81" t="s">
        <v>367</v>
      </c>
      <c r="D342" s="82" t="s">
        <v>2286</v>
      </c>
      <c r="E342" s="81" t="str">
        <f>VLOOKUP($C342,'[11]2563#กบรส'!$D$2:$P$899,4,0)</f>
        <v>รพช.</v>
      </c>
      <c r="F342" s="81" t="str">
        <f>VLOOKUP($C342,[12]รพศ_รพท_รพช_898แห่ง!$D$2:$I$899,5,0)</f>
        <v>F2</v>
      </c>
      <c r="G342" s="81">
        <f>VLOOKUP($C342,[12]รพศ_รพท_รพช_898แห่ง!$D$2:$I$899,6,0)</f>
        <v>60</v>
      </c>
      <c r="H342" s="222">
        <f>VLOOKUP($C342,'[13]POP UC'!$D$3:$F$924,3,0)</f>
        <v>28122</v>
      </c>
      <c r="I342" s="81">
        <v>5</v>
      </c>
      <c r="J342" s="82" t="s">
        <v>947</v>
      </c>
    </row>
    <row r="343" spans="1:10" ht="49.2">
      <c r="A343" s="81" t="s">
        <v>2919</v>
      </c>
      <c r="B343" s="82" t="s">
        <v>1337</v>
      </c>
      <c r="C343" s="81" t="s">
        <v>368</v>
      </c>
      <c r="D343" s="82" t="s">
        <v>2287</v>
      </c>
      <c r="E343" s="81" t="str">
        <f>VLOOKUP($C343,'[11]2563#กบรส'!$D$2:$P$899,4,0)</f>
        <v>รพศ.</v>
      </c>
      <c r="F343" s="81" t="str">
        <f>VLOOKUP($C343,[12]รพศ_รพท_รพช_898แห่ง!$D$2:$I$899,5,0)</f>
        <v>A</v>
      </c>
      <c r="G343" s="81">
        <f>VLOOKUP($C343,[12]รพศ_รพท_รพช_898แห่ง!$D$2:$I$899,6,0)</f>
        <v>755</v>
      </c>
      <c r="H343" s="222">
        <f>VLOOKUP($C343,'[13]POP UC'!$D$3:$F$924,3,0)</f>
        <v>107257</v>
      </c>
      <c r="I343" s="81">
        <v>19</v>
      </c>
      <c r="J343" s="82" t="s">
        <v>1958</v>
      </c>
    </row>
    <row r="344" spans="1:10" ht="49.2">
      <c r="A344" s="81" t="s">
        <v>2919</v>
      </c>
      <c r="B344" s="82" t="s">
        <v>1337</v>
      </c>
      <c r="C344" s="81" t="s">
        <v>369</v>
      </c>
      <c r="D344" s="82" t="s">
        <v>2288</v>
      </c>
      <c r="E344" s="81" t="str">
        <f>VLOOKUP($C344,'[11]2563#กบรส'!$D$2:$P$899,4,0)</f>
        <v>รพช.</v>
      </c>
      <c r="F344" s="81" t="str">
        <f>VLOOKUP($C344,[12]รพศ_รพท_รพช_898แห่ง!$D$2:$I$899,5,0)</f>
        <v>F1</v>
      </c>
      <c r="G344" s="81">
        <f>VLOOKUP($C344,[12]รพศ_รพท_รพช_898แห่ง!$D$2:$I$899,6,0)</f>
        <v>34</v>
      </c>
      <c r="H344" s="222">
        <f>VLOOKUP($C344,'[13]POP UC'!$D$3:$F$924,3,0)</f>
        <v>43861</v>
      </c>
      <c r="I344" s="81">
        <v>9</v>
      </c>
      <c r="J344" s="82" t="s">
        <v>965</v>
      </c>
    </row>
    <row r="345" spans="1:10" ht="49.2">
      <c r="A345" s="81" t="s">
        <v>2919</v>
      </c>
      <c r="B345" s="82" t="s">
        <v>1337</v>
      </c>
      <c r="C345" s="81" t="s">
        <v>370</v>
      </c>
      <c r="D345" s="82" t="s">
        <v>2289</v>
      </c>
      <c r="E345" s="81" t="str">
        <f>VLOOKUP($C345,'[11]2563#กบรส'!$D$2:$P$899,4,0)</f>
        <v>รพช.</v>
      </c>
      <c r="F345" s="81" t="str">
        <f>VLOOKUP($C345,[12]รพศ_รพท_รพช_898แห่ง!$D$2:$I$899,5,0)</f>
        <v>F2</v>
      </c>
      <c r="G345" s="81">
        <f>VLOOKUP($C345,[12]รพศ_รพท_รพช_898แห่ง!$D$2:$I$899,6,0)</f>
        <v>30</v>
      </c>
      <c r="H345" s="222">
        <f>VLOOKUP($C345,'[13]POP UC'!$D$3:$F$924,3,0)</f>
        <v>21995</v>
      </c>
      <c r="I345" s="81">
        <v>5</v>
      </c>
      <c r="J345" s="82" t="s">
        <v>947</v>
      </c>
    </row>
    <row r="346" spans="1:10" ht="49.2">
      <c r="A346" s="81" t="s">
        <v>2919</v>
      </c>
      <c r="B346" s="82" t="s">
        <v>1337</v>
      </c>
      <c r="C346" s="81" t="s">
        <v>371</v>
      </c>
      <c r="D346" s="82" t="s">
        <v>2290</v>
      </c>
      <c r="E346" s="81" t="str">
        <f>VLOOKUP($C346,'[11]2563#กบรส'!$D$2:$P$899,4,0)</f>
        <v>รพช.</v>
      </c>
      <c r="F346" s="81" t="str">
        <f>VLOOKUP($C346,[12]รพศ_รพท_รพช_898แห่ง!$D$2:$I$899,5,0)</f>
        <v>F2</v>
      </c>
      <c r="G346" s="81">
        <f>VLOOKUP($C346,[12]รพศ_รพท_รพช_898แห่ง!$D$2:$I$899,6,0)</f>
        <v>41</v>
      </c>
      <c r="H346" s="222">
        <f>VLOOKUP($C346,'[13]POP UC'!$D$3:$F$924,3,0)</f>
        <v>17128</v>
      </c>
      <c r="I346" s="81">
        <v>5</v>
      </c>
      <c r="J346" s="82" t="s">
        <v>947</v>
      </c>
    </row>
    <row r="347" spans="1:10" ht="49.2">
      <c r="A347" s="81" t="s">
        <v>2919</v>
      </c>
      <c r="B347" s="82" t="s">
        <v>1337</v>
      </c>
      <c r="C347" s="81" t="s">
        <v>372</v>
      </c>
      <c r="D347" s="82" t="s">
        <v>2291</v>
      </c>
      <c r="E347" s="81" t="str">
        <f>VLOOKUP($C347,'[11]2563#กบรส'!$D$2:$P$899,4,0)</f>
        <v>รพช.</v>
      </c>
      <c r="F347" s="81" t="str">
        <f>VLOOKUP($C347,[12]รพศ_รพท_รพช_898แห่ง!$D$2:$I$899,5,0)</f>
        <v>F2</v>
      </c>
      <c r="G347" s="81">
        <f>VLOOKUP($C347,[12]รพศ_รพท_รพช_898แห่ง!$D$2:$I$899,6,0)</f>
        <v>30</v>
      </c>
      <c r="H347" s="222">
        <f>VLOOKUP($C347,'[13]POP UC'!$D$3:$F$924,3,0)</f>
        <v>18505</v>
      </c>
      <c r="I347" s="81">
        <v>5</v>
      </c>
      <c r="J347" s="82" t="s">
        <v>947</v>
      </c>
    </row>
    <row r="348" spans="1:10" ht="49.2">
      <c r="A348" s="81" t="s">
        <v>2919</v>
      </c>
      <c r="B348" s="82" t="s">
        <v>1337</v>
      </c>
      <c r="C348" s="81" t="s">
        <v>373</v>
      </c>
      <c r="D348" s="82" t="s">
        <v>2292</v>
      </c>
      <c r="E348" s="81" t="str">
        <f>VLOOKUP($C348,'[11]2563#กบรส'!$D$2:$P$899,4,0)</f>
        <v>รพช.</v>
      </c>
      <c r="F348" s="81" t="str">
        <f>VLOOKUP($C348,[12]รพศ_รพท_รพช_898แห่ง!$D$2:$I$899,5,0)</f>
        <v>F2</v>
      </c>
      <c r="G348" s="81">
        <f>VLOOKUP($C348,[12]รพศ_รพท_รพช_898แห่ง!$D$2:$I$899,6,0)</f>
        <v>69</v>
      </c>
      <c r="H348" s="222">
        <f>VLOOKUP($C348,'[13]POP UC'!$D$3:$F$924,3,0)</f>
        <v>37340</v>
      </c>
      <c r="I348" s="81">
        <v>6</v>
      </c>
      <c r="J348" s="82" t="s">
        <v>2885</v>
      </c>
    </row>
    <row r="349" spans="1:10" ht="49.2">
      <c r="A349" s="81" t="s">
        <v>2919</v>
      </c>
      <c r="B349" s="82" t="s">
        <v>1337</v>
      </c>
      <c r="C349" s="81" t="s">
        <v>374</v>
      </c>
      <c r="D349" s="82" t="s">
        <v>2293</v>
      </c>
      <c r="E349" s="81" t="str">
        <f>VLOOKUP($C349,'[11]2563#กบรส'!$D$2:$P$899,4,0)</f>
        <v>รพช.</v>
      </c>
      <c r="F349" s="81" t="str">
        <f>VLOOKUP($C349,[12]รพศ_รพท_รพช_898แห่ง!$D$2:$I$899,5,0)</f>
        <v>F1</v>
      </c>
      <c r="G349" s="81">
        <f>VLOOKUP($C349,[12]รพศ_รพท_รพช_898แห่ง!$D$2:$I$899,6,0)</f>
        <v>36</v>
      </c>
      <c r="H349" s="222">
        <f>VLOOKUP($C349,'[13]POP UC'!$D$3:$F$924,3,0)</f>
        <v>25888</v>
      </c>
      <c r="I349" s="81">
        <v>9</v>
      </c>
      <c r="J349" s="82" t="s">
        <v>965</v>
      </c>
    </row>
    <row r="350" spans="1:10" ht="49.2">
      <c r="A350" s="81" t="s">
        <v>2919</v>
      </c>
      <c r="B350" s="82" t="s">
        <v>1337</v>
      </c>
      <c r="C350" s="81" t="s">
        <v>375</v>
      </c>
      <c r="D350" s="82" t="s">
        <v>2294</v>
      </c>
      <c r="E350" s="81" t="str">
        <f>VLOOKUP($C350,'[11]2563#กบรส'!$D$2:$P$899,4,0)</f>
        <v>รพช.</v>
      </c>
      <c r="F350" s="81" t="str">
        <f>VLOOKUP($C350,[12]รพศ_รพท_รพช_898แห่ง!$D$2:$I$899,5,0)</f>
        <v>F2</v>
      </c>
      <c r="G350" s="81">
        <f>VLOOKUP($C350,[12]รพศ_รพท_รพช_898แห่ง!$D$2:$I$899,6,0)</f>
        <v>30</v>
      </c>
      <c r="H350" s="222">
        <f>VLOOKUP($C350,'[13]POP UC'!$D$3:$F$924,3,0)</f>
        <v>21774</v>
      </c>
      <c r="I350" s="81">
        <v>5</v>
      </c>
      <c r="J350" s="82" t="s">
        <v>947</v>
      </c>
    </row>
    <row r="351" spans="1:10" ht="49.2">
      <c r="A351" s="81" t="s">
        <v>2919</v>
      </c>
      <c r="B351" s="82" t="s">
        <v>1337</v>
      </c>
      <c r="C351" s="81" t="s">
        <v>376</v>
      </c>
      <c r="D351" s="82" t="s">
        <v>2295</v>
      </c>
      <c r="E351" s="81" t="str">
        <f>VLOOKUP($C351,'[11]2563#กบรส'!$D$2:$P$899,4,0)</f>
        <v>รพช.</v>
      </c>
      <c r="F351" s="81" t="str">
        <f>VLOOKUP($C351,[12]รพศ_รพท_รพช_898แห่ง!$D$2:$I$899,5,0)</f>
        <v>F1</v>
      </c>
      <c r="G351" s="81">
        <f>VLOOKUP($C351,[12]รพศ_รพท_รพช_898แห่ง!$D$2:$I$899,6,0)</f>
        <v>62</v>
      </c>
      <c r="H351" s="222">
        <f>VLOOKUP($C351,'[13]POP UC'!$D$3:$F$924,3,0)</f>
        <v>53467</v>
      </c>
      <c r="I351" s="81">
        <v>10</v>
      </c>
      <c r="J351" s="82" t="s">
        <v>943</v>
      </c>
    </row>
    <row r="352" spans="1:10" ht="49.2">
      <c r="A352" s="81" t="s">
        <v>2919</v>
      </c>
      <c r="B352" s="82" t="s">
        <v>1337</v>
      </c>
      <c r="C352" s="81" t="s">
        <v>377</v>
      </c>
      <c r="D352" s="82" t="s">
        <v>2296</v>
      </c>
      <c r="E352" s="81" t="str">
        <f>VLOOKUP($C352,'[11]2563#กบรส'!$D$2:$P$899,4,0)</f>
        <v>รพช.</v>
      </c>
      <c r="F352" s="81" t="str">
        <f>VLOOKUP($C352,[12]รพศ_รพท_รพช_898แห่ง!$D$2:$I$899,5,0)</f>
        <v>F2</v>
      </c>
      <c r="G352" s="81">
        <f>VLOOKUP($C352,[12]รพศ_รพท_รพช_898แห่ง!$D$2:$I$899,6,0)</f>
        <v>30</v>
      </c>
      <c r="H352" s="222">
        <f>VLOOKUP($C352,'[13]POP UC'!$D$3:$F$924,3,0)</f>
        <v>35831</v>
      </c>
      <c r="I352" s="81">
        <v>6</v>
      </c>
      <c r="J352" s="82" t="s">
        <v>2885</v>
      </c>
    </row>
    <row r="353" spans="1:10" ht="49.2">
      <c r="A353" s="81" t="s">
        <v>2919</v>
      </c>
      <c r="B353" s="82" t="s">
        <v>1337</v>
      </c>
      <c r="C353" s="81" t="s">
        <v>378</v>
      </c>
      <c r="D353" s="82" t="s">
        <v>2297</v>
      </c>
      <c r="E353" s="81" t="str">
        <f>VLOOKUP($C353,'[11]2563#กบรส'!$D$2:$P$899,4,0)</f>
        <v>รพช.</v>
      </c>
      <c r="F353" s="81" t="str">
        <f>VLOOKUP($C353,[12]รพศ_รพท_รพช_898แห่ง!$D$2:$I$899,5,0)</f>
        <v>F1</v>
      </c>
      <c r="G353" s="81">
        <f>VLOOKUP($C353,[12]รพศ_รพท_รพช_898แห่ง!$D$2:$I$899,6,0)</f>
        <v>34</v>
      </c>
      <c r="H353" s="222">
        <f>VLOOKUP($C353,'[13]POP UC'!$D$3:$F$924,3,0)</f>
        <v>28272</v>
      </c>
      <c r="I353" s="81">
        <v>9</v>
      </c>
      <c r="J353" s="82" t="s">
        <v>965</v>
      </c>
    </row>
    <row r="354" spans="1:10" ht="49.2">
      <c r="A354" s="81" t="s">
        <v>2919</v>
      </c>
      <c r="B354" s="82" t="s">
        <v>1337</v>
      </c>
      <c r="C354" s="81" t="s">
        <v>379</v>
      </c>
      <c r="D354" s="82" t="s">
        <v>2298</v>
      </c>
      <c r="E354" s="81" t="str">
        <f>VLOOKUP($C354,'[11]2563#กบรส'!$D$2:$P$899,4,0)</f>
        <v>รพช.</v>
      </c>
      <c r="F354" s="81" t="str">
        <f>VLOOKUP($C354,[12]รพศ_รพท_รพช_898แห่ง!$D$2:$I$899,5,0)</f>
        <v>F2</v>
      </c>
      <c r="G354" s="81">
        <f>VLOOKUP($C354,[12]รพศ_รพท_รพช_898แห่ง!$D$2:$I$899,6,0)</f>
        <v>34</v>
      </c>
      <c r="H354" s="222">
        <f>VLOOKUP($C354,'[13]POP UC'!$D$3:$F$924,3,0)</f>
        <v>24445</v>
      </c>
      <c r="I354" s="81">
        <v>5</v>
      </c>
      <c r="J354" s="82" t="s">
        <v>947</v>
      </c>
    </row>
    <row r="355" spans="1:10" ht="49.2">
      <c r="A355" s="81" t="s">
        <v>2919</v>
      </c>
      <c r="B355" s="82" t="s">
        <v>1350</v>
      </c>
      <c r="C355" s="81" t="s">
        <v>380</v>
      </c>
      <c r="D355" s="82" t="s">
        <v>2920</v>
      </c>
      <c r="E355" s="81" t="str">
        <f>VLOOKUP($C355,'[11]2563#กบรส'!$D$2:$P$899,4,0)</f>
        <v>รพศ.</v>
      </c>
      <c r="F355" s="81" t="str">
        <f>VLOOKUP($C355,[12]รพศ_รพท_รพช_898แห่ง!$D$2:$I$899,5,0)</f>
        <v>A</v>
      </c>
      <c r="G355" s="81">
        <f>VLOOKUP($C355,[12]รพศ_รพท_รพช_898แห่ง!$D$2:$I$899,6,0)</f>
        <v>595</v>
      </c>
      <c r="H355" s="222">
        <f>VLOOKUP($C355,'[13]POP UC'!$D$3:$F$924,3,0)</f>
        <v>102125</v>
      </c>
      <c r="I355" s="81">
        <v>18</v>
      </c>
      <c r="J355" s="82" t="s">
        <v>1959</v>
      </c>
    </row>
    <row r="356" spans="1:10" ht="49.2">
      <c r="A356" s="81" t="s">
        <v>2919</v>
      </c>
      <c r="B356" s="82" t="s">
        <v>1350</v>
      </c>
      <c r="C356" s="81" t="s">
        <v>381</v>
      </c>
      <c r="D356" s="82" t="s">
        <v>2299</v>
      </c>
      <c r="E356" s="81" t="str">
        <f>VLOOKUP($C356,'[11]2563#กบรส'!$D$2:$P$899,4,0)</f>
        <v>รพช.</v>
      </c>
      <c r="F356" s="81" t="str">
        <f>VLOOKUP($C356,[12]รพศ_รพท_รพช_898แห่ง!$D$2:$I$899,5,0)</f>
        <v>F2</v>
      </c>
      <c r="G356" s="81">
        <f>VLOOKUP($C356,[12]รพศ_รพท_รพช_898แห่ง!$D$2:$I$899,6,0)</f>
        <v>41</v>
      </c>
      <c r="H356" s="222">
        <f>VLOOKUP($C356,'[13]POP UC'!$D$3:$F$924,3,0)</f>
        <v>35087</v>
      </c>
      <c r="I356" s="81">
        <v>6</v>
      </c>
      <c r="J356" s="82" t="s">
        <v>2885</v>
      </c>
    </row>
    <row r="357" spans="1:10" ht="49.2">
      <c r="A357" s="223" t="s">
        <v>2919</v>
      </c>
      <c r="B357" s="224" t="s">
        <v>1350</v>
      </c>
      <c r="C357" s="223" t="s">
        <v>382</v>
      </c>
      <c r="D357" s="224" t="s">
        <v>2300</v>
      </c>
      <c r="E357" s="223" t="str">
        <f>VLOOKUP($C357,'[11]2563#กบรส'!$D$2:$P$899,4,0)</f>
        <v>รพช.</v>
      </c>
      <c r="F357" s="225" t="str">
        <f>VLOOKUP($C357,[12]รพศ_รพท_รพช_898แห่ง!$D$2:$I$899,5,0)</f>
        <v>F2</v>
      </c>
      <c r="G357" s="225">
        <f>VLOOKUP($C357,[12]รพศ_รพท_รพช_898แห่ง!$D$2:$I$899,6,0)</f>
        <v>50</v>
      </c>
      <c r="H357" s="226">
        <f>VLOOKUP($C357,'[13]POP UC'!$D$3:$F$924,3,0)</f>
        <v>29900</v>
      </c>
      <c r="I357" s="225">
        <v>5</v>
      </c>
      <c r="J357" s="227" t="s">
        <v>947</v>
      </c>
    </row>
    <row r="358" spans="1:10" ht="49.2">
      <c r="A358" s="81" t="s">
        <v>2919</v>
      </c>
      <c r="B358" s="82" t="s">
        <v>1350</v>
      </c>
      <c r="C358" s="81" t="s">
        <v>383</v>
      </c>
      <c r="D358" s="82" t="s">
        <v>2301</v>
      </c>
      <c r="E358" s="81" t="str">
        <f>VLOOKUP($C358,'[11]2563#กบรส'!$D$2:$P$899,4,0)</f>
        <v>รพช.</v>
      </c>
      <c r="F358" s="81" t="str">
        <f>VLOOKUP($C358,[12]รพศ_รพท_รพช_898แห่ง!$D$2:$I$899,5,0)</f>
        <v>F1</v>
      </c>
      <c r="G358" s="81">
        <f>VLOOKUP($C358,[12]รพศ_รพท_รพช_898แห่ง!$D$2:$I$899,6,0)</f>
        <v>63</v>
      </c>
      <c r="H358" s="222">
        <f>VLOOKUP($C358,'[13]POP UC'!$D$3:$F$924,3,0)</f>
        <v>61221</v>
      </c>
      <c r="I358" s="81">
        <v>10</v>
      </c>
      <c r="J358" s="82" t="s">
        <v>943</v>
      </c>
    </row>
    <row r="359" spans="1:10" ht="49.2">
      <c r="A359" s="81" t="s">
        <v>2919</v>
      </c>
      <c r="B359" s="82" t="s">
        <v>1350</v>
      </c>
      <c r="C359" s="81" t="s">
        <v>384</v>
      </c>
      <c r="D359" s="82" t="s">
        <v>2302</v>
      </c>
      <c r="E359" s="81" t="str">
        <f>VLOOKUP($C359,'[11]2563#กบรส'!$D$2:$P$899,4,0)</f>
        <v>รพช.</v>
      </c>
      <c r="F359" s="81" t="str">
        <f>VLOOKUP($C359,[12]รพศ_รพท_รพช_898แห่ง!$D$2:$I$899,5,0)</f>
        <v>F1</v>
      </c>
      <c r="G359" s="81">
        <f>VLOOKUP($C359,[12]รพศ_รพท_รพช_898แห่ง!$D$2:$I$899,6,0)</f>
        <v>90</v>
      </c>
      <c r="H359" s="222">
        <f>VLOOKUP($C359,'[13]POP UC'!$D$3:$F$924,3,0)</f>
        <v>55629</v>
      </c>
      <c r="I359" s="81">
        <v>10</v>
      </c>
      <c r="J359" s="82" t="s">
        <v>943</v>
      </c>
    </row>
    <row r="360" spans="1:10" ht="49.2">
      <c r="A360" s="81" t="s">
        <v>2919</v>
      </c>
      <c r="B360" s="82" t="s">
        <v>1350</v>
      </c>
      <c r="C360" s="81" t="s">
        <v>385</v>
      </c>
      <c r="D360" s="82" t="s">
        <v>2303</v>
      </c>
      <c r="E360" s="81" t="str">
        <f>VLOOKUP($C360,'[11]2563#กบรส'!$D$2:$P$899,4,0)</f>
        <v>รพช.</v>
      </c>
      <c r="F360" s="81" t="str">
        <f>VLOOKUP($C360,[12]รพศ_รพท_รพช_898แห่ง!$D$2:$I$899,5,0)</f>
        <v>F2</v>
      </c>
      <c r="G360" s="81">
        <f>VLOOKUP($C360,[12]รพศ_รพท_รพช_898แห่ง!$D$2:$I$899,6,0)</f>
        <v>52</v>
      </c>
      <c r="H360" s="222">
        <f>VLOOKUP($C360,'[13]POP UC'!$D$3:$F$924,3,0)</f>
        <v>31499</v>
      </c>
      <c r="I360" s="81">
        <v>6</v>
      </c>
      <c r="J360" s="82" t="s">
        <v>2885</v>
      </c>
    </row>
    <row r="361" spans="1:10" ht="49.2">
      <c r="A361" s="81" t="s">
        <v>2919</v>
      </c>
      <c r="B361" s="82" t="s">
        <v>1350</v>
      </c>
      <c r="C361" s="81" t="s">
        <v>386</v>
      </c>
      <c r="D361" s="82" t="s">
        <v>2304</v>
      </c>
      <c r="E361" s="81" t="str">
        <f>VLOOKUP($C361,'[11]2563#กบรส'!$D$2:$P$899,4,0)</f>
        <v>รพช.</v>
      </c>
      <c r="F361" s="81" t="str">
        <f>VLOOKUP($C361,[12]รพศ_รพท_รพช_898แห่ง!$D$2:$I$899,5,0)</f>
        <v>M2</v>
      </c>
      <c r="G361" s="81">
        <f>VLOOKUP($C361,[12]รพศ_รพท_รพช_898แห่ง!$D$2:$I$899,6,0)</f>
        <v>138</v>
      </c>
      <c r="H361" s="222">
        <f>VLOOKUP($C361,'[13]POP UC'!$D$3:$F$924,3,0)</f>
        <v>58016</v>
      </c>
      <c r="I361" s="81">
        <v>13</v>
      </c>
      <c r="J361" s="82" t="s">
        <v>2884</v>
      </c>
    </row>
    <row r="362" spans="1:10" ht="49.2">
      <c r="A362" s="223" t="s">
        <v>2919</v>
      </c>
      <c r="B362" s="224" t="s">
        <v>1350</v>
      </c>
      <c r="C362" s="223" t="s">
        <v>387</v>
      </c>
      <c r="D362" s="224" t="s">
        <v>2305</v>
      </c>
      <c r="E362" s="223" t="str">
        <f>VLOOKUP($C362,'[11]2563#กบรส'!$D$2:$P$899,4,0)</f>
        <v>รพช.</v>
      </c>
      <c r="F362" s="225" t="str">
        <f>VLOOKUP($C362,[12]รพศ_รพท_รพช_898แห่ง!$D$2:$I$899,5,0)</f>
        <v>M2</v>
      </c>
      <c r="G362" s="225">
        <f>VLOOKUP($C362,[12]รพศ_รพท_รพช_898แห่ง!$D$2:$I$899,6,0)</f>
        <v>121</v>
      </c>
      <c r="H362" s="226">
        <f>VLOOKUP($C362,'[13]POP UC'!$D$3:$F$924,3,0)</f>
        <v>55241</v>
      </c>
      <c r="I362" s="225">
        <v>13</v>
      </c>
      <c r="J362" s="227" t="s">
        <v>2884</v>
      </c>
    </row>
    <row r="363" spans="1:10" ht="49.2">
      <c r="A363" s="81" t="s">
        <v>2919</v>
      </c>
      <c r="B363" s="82" t="s">
        <v>1350</v>
      </c>
      <c r="C363" s="81" t="s">
        <v>388</v>
      </c>
      <c r="D363" s="82" t="s">
        <v>2306</v>
      </c>
      <c r="E363" s="81" t="str">
        <f>VLOOKUP($C363,'[11]2563#กบรส'!$D$2:$P$899,4,0)</f>
        <v>รพช.</v>
      </c>
      <c r="F363" s="81" t="str">
        <f>VLOOKUP($C363,[12]รพศ_รพท_รพช_898แห่ง!$D$2:$I$899,5,0)</f>
        <v>F2</v>
      </c>
      <c r="G363" s="81">
        <f>VLOOKUP($C363,[12]รพศ_รพท_รพช_898แห่ง!$D$2:$I$899,6,0)</f>
        <v>52</v>
      </c>
      <c r="H363" s="222">
        <f>VLOOKUP($C363,'[13]POP UC'!$D$3:$F$924,3,0)</f>
        <v>29335</v>
      </c>
      <c r="I363" s="81">
        <v>5</v>
      </c>
      <c r="J363" s="82" t="s">
        <v>947</v>
      </c>
    </row>
    <row r="364" spans="1:10" ht="49.2">
      <c r="A364" s="81" t="s">
        <v>2919</v>
      </c>
      <c r="B364" s="82" t="s">
        <v>1350</v>
      </c>
      <c r="C364" s="81" t="s">
        <v>389</v>
      </c>
      <c r="D364" s="82" t="s">
        <v>2307</v>
      </c>
      <c r="E364" s="81" t="str">
        <f>VLOOKUP($C364,'[11]2563#กบรส'!$D$2:$P$899,4,0)</f>
        <v>รพช.</v>
      </c>
      <c r="F364" s="81" t="str">
        <f>VLOOKUP($C364,[12]รพศ_รพท_รพช_898แห่ง!$D$2:$I$899,5,0)</f>
        <v>F2</v>
      </c>
      <c r="G364" s="81">
        <f>VLOOKUP($C364,[12]รพศ_รพท_รพช_898แห่ง!$D$2:$I$899,6,0)</f>
        <v>13</v>
      </c>
      <c r="H364" s="222">
        <f>VLOOKUP($C364,'[13]POP UC'!$D$3:$F$924,3,0)</f>
        <v>8221</v>
      </c>
      <c r="I364" s="81">
        <v>5</v>
      </c>
      <c r="J364" s="82" t="s">
        <v>947</v>
      </c>
    </row>
    <row r="365" spans="1:10" ht="49.2">
      <c r="A365" s="81" t="s">
        <v>2919</v>
      </c>
      <c r="B365" s="82" t="s">
        <v>1350</v>
      </c>
      <c r="C365" s="81" t="s">
        <v>390</v>
      </c>
      <c r="D365" s="82" t="s">
        <v>2308</v>
      </c>
      <c r="E365" s="81" t="str">
        <f>VLOOKUP($C365,'[11]2563#กบรส'!$D$2:$P$899,4,0)</f>
        <v>รพช.</v>
      </c>
      <c r="F365" s="81" t="str">
        <f>VLOOKUP($C365,[12]รพศ_รพท_รพช_898แห่ง!$D$2:$I$899,5,0)</f>
        <v>F3</v>
      </c>
      <c r="G365" s="81">
        <f>VLOOKUP($C365,[12]รพศ_รพท_รพช_898แห่ง!$D$2:$I$899,6,0)</f>
        <v>10</v>
      </c>
      <c r="H365" s="222">
        <f>VLOOKUP($C365,'[13]POP UC'!$D$3:$F$924,3,0)</f>
        <v>8498</v>
      </c>
      <c r="I365" s="81">
        <v>2</v>
      </c>
      <c r="J365" s="82" t="s">
        <v>969</v>
      </c>
    </row>
    <row r="366" spans="1:10" ht="49.2">
      <c r="A366" s="81" t="s">
        <v>2919</v>
      </c>
      <c r="B366" s="82" t="s">
        <v>1362</v>
      </c>
      <c r="C366" s="81" t="s">
        <v>391</v>
      </c>
      <c r="D366" s="82" t="s">
        <v>2309</v>
      </c>
      <c r="E366" s="81" t="str">
        <f>VLOOKUP($C366,'[11]2563#กบรส'!$D$2:$P$899,4,0)</f>
        <v>รพศ.</v>
      </c>
      <c r="F366" s="81" t="str">
        <f>VLOOKUP($C366,[12]รพศ_รพท_รพช_898แห่ง!$D$2:$I$899,5,0)</f>
        <v>A</v>
      </c>
      <c r="G366" s="81">
        <f>VLOOKUP($C366,[12]รพศ_รพท_รพช_898แห่ง!$D$2:$I$899,6,0)</f>
        <v>748</v>
      </c>
      <c r="H366" s="222">
        <f>VLOOKUP($C366,'[13]POP UC'!$D$3:$F$924,3,0)</f>
        <v>0</v>
      </c>
      <c r="I366" s="81">
        <v>19</v>
      </c>
      <c r="J366" s="82" t="s">
        <v>1958</v>
      </c>
    </row>
    <row r="367" spans="1:10" ht="49.2">
      <c r="A367" s="81" t="s">
        <v>2919</v>
      </c>
      <c r="B367" s="82" t="s">
        <v>1362</v>
      </c>
      <c r="C367" s="81" t="s">
        <v>392</v>
      </c>
      <c r="D367" s="82" t="s">
        <v>2310</v>
      </c>
      <c r="E367" s="81" t="str">
        <f>VLOOKUP($C367,'[11]2563#กบรส'!$D$2:$P$899,4,0)</f>
        <v>รพช.</v>
      </c>
      <c r="F367" s="81" t="str">
        <f>VLOOKUP($C367,[12]รพศ_รพท_รพช_898แห่ง!$D$2:$I$899,5,0)</f>
        <v>M2</v>
      </c>
      <c r="G367" s="81">
        <f>VLOOKUP($C367,[12]รพศ_รพท_รพช_898แห่ง!$D$2:$I$899,6,0)</f>
        <v>138</v>
      </c>
      <c r="H367" s="222">
        <f>VLOOKUP($C367,'[13]POP UC'!$D$3:$F$924,3,0)</f>
        <v>80302</v>
      </c>
      <c r="I367" s="81">
        <v>13</v>
      </c>
      <c r="J367" s="82" t="s">
        <v>2884</v>
      </c>
    </row>
    <row r="368" spans="1:10" ht="49.2">
      <c r="A368" s="81" t="s">
        <v>2919</v>
      </c>
      <c r="B368" s="82" t="s">
        <v>1362</v>
      </c>
      <c r="C368" s="81" t="s">
        <v>393</v>
      </c>
      <c r="D368" s="82" t="s">
        <v>2311</v>
      </c>
      <c r="E368" s="81" t="str">
        <f>VLOOKUP($C368,'[11]2563#กบรส'!$D$2:$P$899,4,0)</f>
        <v>รพช.</v>
      </c>
      <c r="F368" s="81" t="str">
        <f>VLOOKUP($C368,[12]รพศ_รพท_รพช_898แห่ง!$D$2:$I$899,5,0)</f>
        <v>F2</v>
      </c>
      <c r="G368" s="81">
        <f>VLOOKUP($C368,[12]รพศ_รพท_รพช_898แห่ง!$D$2:$I$899,6,0)</f>
        <v>30</v>
      </c>
      <c r="H368" s="222">
        <f>VLOOKUP($C368,'[13]POP UC'!$D$3:$F$924,3,0)</f>
        <v>17625</v>
      </c>
      <c r="I368" s="81">
        <v>5</v>
      </c>
      <c r="J368" s="82" t="s">
        <v>947</v>
      </c>
    </row>
    <row r="369" spans="1:10" ht="49.2">
      <c r="A369" s="81" t="s">
        <v>2919</v>
      </c>
      <c r="B369" s="82" t="s">
        <v>1362</v>
      </c>
      <c r="C369" s="81" t="s">
        <v>394</v>
      </c>
      <c r="D369" s="82" t="s">
        <v>2312</v>
      </c>
      <c r="E369" s="81" t="str">
        <f>VLOOKUP($C369,'[11]2563#กบรส'!$D$2:$P$899,4,0)</f>
        <v>รพท.</v>
      </c>
      <c r="F369" s="81" t="str">
        <f>VLOOKUP($C369,[12]รพศ_รพท_รพช_898แห่ง!$D$2:$I$899,5,0)</f>
        <v>S</v>
      </c>
      <c r="G369" s="81">
        <f>VLOOKUP($C369,[12]รพศ_รพท_รพช_898แห่ง!$D$2:$I$899,6,0)</f>
        <v>260</v>
      </c>
      <c r="H369" s="222">
        <f>VLOOKUP($C369,'[13]POP UC'!$D$3:$F$924,3,0)</f>
        <v>149368</v>
      </c>
      <c r="I369" s="81">
        <v>16</v>
      </c>
      <c r="J369" s="82" t="s">
        <v>1040</v>
      </c>
    </row>
    <row r="370" spans="1:10" ht="49.2">
      <c r="A370" s="81" t="s">
        <v>2919</v>
      </c>
      <c r="B370" s="82" t="s">
        <v>1362</v>
      </c>
      <c r="C370" s="81" t="s">
        <v>395</v>
      </c>
      <c r="D370" s="82" t="s">
        <v>2313</v>
      </c>
      <c r="E370" s="81" t="str">
        <f>VLOOKUP($C370,'[11]2563#กบรส'!$D$2:$P$899,4,0)</f>
        <v>รพช.</v>
      </c>
      <c r="F370" s="81" t="str">
        <f>VLOOKUP($C370,[12]รพศ_รพท_รพช_898แห่ง!$D$2:$I$899,5,0)</f>
        <v>F2</v>
      </c>
      <c r="G370" s="81">
        <f>VLOOKUP($C370,[12]รพศ_รพท_รพช_898แห่ง!$D$2:$I$899,6,0)</f>
        <v>30</v>
      </c>
      <c r="H370" s="222">
        <f>VLOOKUP($C370,'[13]POP UC'!$D$3:$F$924,3,0)</f>
        <v>19987</v>
      </c>
      <c r="I370" s="81">
        <v>5</v>
      </c>
      <c r="J370" s="82" t="s">
        <v>947</v>
      </c>
    </row>
    <row r="371" spans="1:10" ht="49.2">
      <c r="A371" s="81" t="s">
        <v>2919</v>
      </c>
      <c r="B371" s="82" t="s">
        <v>1362</v>
      </c>
      <c r="C371" s="81" t="s">
        <v>396</v>
      </c>
      <c r="D371" s="82" t="s">
        <v>2314</v>
      </c>
      <c r="E371" s="81" t="str">
        <f>VLOOKUP($C371,'[11]2563#กบรส'!$D$2:$P$899,4,0)</f>
        <v>รพช.</v>
      </c>
      <c r="F371" s="81" t="str">
        <f>VLOOKUP($C371,[12]รพศ_รพท_รพช_898แห่ง!$D$2:$I$899,5,0)</f>
        <v>F1</v>
      </c>
      <c r="G371" s="81">
        <f>VLOOKUP($C371,[12]รพศ_รพท_รพช_898แห่ง!$D$2:$I$899,6,0)</f>
        <v>78</v>
      </c>
      <c r="H371" s="222">
        <f>VLOOKUP($C371,'[13]POP UC'!$D$3:$F$924,3,0)</f>
        <v>48969</v>
      </c>
      <c r="I371" s="81">
        <v>9</v>
      </c>
      <c r="J371" s="82" t="s">
        <v>965</v>
      </c>
    </row>
    <row r="372" spans="1:10" ht="49.2">
      <c r="A372" s="81" t="s">
        <v>2919</v>
      </c>
      <c r="B372" s="82" t="s">
        <v>1362</v>
      </c>
      <c r="C372" s="81" t="s">
        <v>397</v>
      </c>
      <c r="D372" s="82" t="s">
        <v>2315</v>
      </c>
      <c r="E372" s="81" t="str">
        <f>VLOOKUP($C372,'[11]2563#กบรส'!$D$2:$P$899,4,0)</f>
        <v>รพช.</v>
      </c>
      <c r="F372" s="81" t="str">
        <f>VLOOKUP($C372,[12]รพศ_รพท_รพช_898แห่ง!$D$2:$I$899,5,0)</f>
        <v>M2</v>
      </c>
      <c r="G372" s="81">
        <f>VLOOKUP($C372,[12]รพศ_รพท_รพช_898แห่ง!$D$2:$I$899,6,0)</f>
        <v>219</v>
      </c>
      <c r="H372" s="222">
        <f>VLOOKUP($C372,'[13]POP UC'!$D$3:$F$924,3,0)</f>
        <v>83909</v>
      </c>
      <c r="I372" s="81">
        <v>13</v>
      </c>
      <c r="J372" s="82" t="s">
        <v>2884</v>
      </c>
    </row>
    <row r="373" spans="1:10" ht="49.2">
      <c r="A373" s="81" t="s">
        <v>2919</v>
      </c>
      <c r="B373" s="82" t="s">
        <v>1362</v>
      </c>
      <c r="C373" s="81" t="s">
        <v>398</v>
      </c>
      <c r="D373" s="82" t="s">
        <v>2316</v>
      </c>
      <c r="E373" s="81" t="str">
        <f>VLOOKUP($C373,'[11]2563#กบรส'!$D$2:$P$899,4,0)</f>
        <v>รพช.</v>
      </c>
      <c r="F373" s="81" t="str">
        <f>VLOOKUP($C373,[12]รพศ_รพท_รพช_898แห่ง!$D$2:$I$899,5,0)</f>
        <v>M2</v>
      </c>
      <c r="G373" s="81">
        <f>VLOOKUP($C373,[12]รพศ_รพท_รพช_898แห่ง!$D$2:$I$899,6,0)</f>
        <v>163</v>
      </c>
      <c r="H373" s="222">
        <f>VLOOKUP($C373,'[13]POP UC'!$D$3:$F$924,3,0)</f>
        <v>125976</v>
      </c>
      <c r="I373" s="81">
        <v>13</v>
      </c>
      <c r="J373" s="82" t="s">
        <v>2884</v>
      </c>
    </row>
    <row r="374" spans="1:10" ht="49.2">
      <c r="A374" s="81" t="s">
        <v>2919</v>
      </c>
      <c r="B374" s="82" t="s">
        <v>1362</v>
      </c>
      <c r="C374" s="81" t="s">
        <v>399</v>
      </c>
      <c r="D374" s="82" t="s">
        <v>2317</v>
      </c>
      <c r="E374" s="81" t="str">
        <f>VLOOKUP($C374,'[11]2563#กบรส'!$D$2:$P$899,4,0)</f>
        <v>รพช.</v>
      </c>
      <c r="F374" s="81" t="str">
        <f>VLOOKUP($C374,[12]รพศ_รพท_รพช_898แห่ง!$D$2:$I$899,5,0)</f>
        <v>F2</v>
      </c>
      <c r="G374" s="81">
        <f>VLOOKUP($C374,[12]รพศ_รพท_รพช_898แห่ง!$D$2:$I$899,6,0)</f>
        <v>30</v>
      </c>
      <c r="H374" s="222">
        <f>VLOOKUP($C374,'[13]POP UC'!$D$3:$F$924,3,0)</f>
        <v>3510</v>
      </c>
      <c r="I374" s="81">
        <v>5</v>
      </c>
      <c r="J374" s="82" t="s">
        <v>947</v>
      </c>
    </row>
    <row r="375" spans="1:10" ht="49.2">
      <c r="A375" s="81" t="s">
        <v>2919</v>
      </c>
      <c r="B375" s="82" t="s">
        <v>1362</v>
      </c>
      <c r="C375" s="81" t="s">
        <v>400</v>
      </c>
      <c r="D375" s="82" t="s">
        <v>2921</v>
      </c>
      <c r="E375" s="81" t="str">
        <f>VLOOKUP($C375,'[11]2563#กบรส'!$D$2:$P$899,4,0)</f>
        <v>รพช.</v>
      </c>
      <c r="F375" s="81" t="str">
        <f>VLOOKUP($C375,[12]รพศ_รพท_รพช_898แห่ง!$D$2:$I$899,5,0)</f>
        <v>F1</v>
      </c>
      <c r="G375" s="81">
        <f>VLOOKUP($C375,[12]รพศ_รพท_รพช_898แห่ง!$D$2:$I$899,6,0)</f>
        <v>56</v>
      </c>
      <c r="H375" s="222">
        <f>VLOOKUP($C375,'[13]POP UC'!$D$3:$F$924,3,0)</f>
        <v>69877</v>
      </c>
      <c r="I375" s="81">
        <v>10</v>
      </c>
      <c r="J375" s="82" t="s">
        <v>943</v>
      </c>
    </row>
    <row r="376" spans="1:10" ht="49.2">
      <c r="A376" s="81" t="s">
        <v>2919</v>
      </c>
      <c r="B376" s="82" t="s">
        <v>1362</v>
      </c>
      <c r="C376" s="81" t="s">
        <v>401</v>
      </c>
      <c r="D376" s="82" t="s">
        <v>2318</v>
      </c>
      <c r="E376" s="81" t="str">
        <f>VLOOKUP($C376,'[11]2563#กบรส'!$D$2:$P$899,4,0)</f>
        <v>รพช.</v>
      </c>
      <c r="F376" s="81" t="str">
        <f>VLOOKUP($C376,[12]รพศ_รพท_รพช_898แห่ง!$D$2:$I$899,5,0)</f>
        <v>F2</v>
      </c>
      <c r="G376" s="81">
        <f>VLOOKUP($C376,[12]รพศ_รพท_รพช_898แห่ง!$D$2:$I$899,6,0)</f>
        <v>60</v>
      </c>
      <c r="H376" s="222">
        <f>VLOOKUP($C376,'[13]POP UC'!$D$3:$F$924,3,0)</f>
        <v>38183</v>
      </c>
      <c r="I376" s="81">
        <v>6</v>
      </c>
      <c r="J376" s="82" t="s">
        <v>2885</v>
      </c>
    </row>
    <row r="377" spans="1:10" ht="49.2">
      <c r="A377" s="223" t="s">
        <v>2919</v>
      </c>
      <c r="B377" s="224" t="s">
        <v>1362</v>
      </c>
      <c r="C377" s="223" t="s">
        <v>402</v>
      </c>
      <c r="D377" s="224" t="s">
        <v>2319</v>
      </c>
      <c r="E377" s="223" t="str">
        <f>VLOOKUP($C377,'[11]2563#กบรส'!$D$2:$P$899,4,0)</f>
        <v>รพช.</v>
      </c>
      <c r="F377" s="225" t="str">
        <f>VLOOKUP($C377,[12]รพศ_รพท_รพช_898แห่ง!$D$2:$I$899,5,0)</f>
        <v>F2</v>
      </c>
      <c r="G377" s="225">
        <f>VLOOKUP($C377,[12]รพศ_รพท_รพช_898แห่ง!$D$2:$I$899,6,0)</f>
        <v>30</v>
      </c>
      <c r="H377" s="226">
        <f>VLOOKUP($C377,'[13]POP UC'!$D$3:$F$924,3,0)</f>
        <v>26054</v>
      </c>
      <c r="I377" s="225">
        <v>5</v>
      </c>
      <c r="J377" s="227" t="s">
        <v>947</v>
      </c>
    </row>
    <row r="378" spans="1:10" ht="49.2">
      <c r="A378" s="81" t="s">
        <v>2919</v>
      </c>
      <c r="B378" s="82" t="s">
        <v>1375</v>
      </c>
      <c r="C378" s="81" t="s">
        <v>403</v>
      </c>
      <c r="D378" s="82" t="s">
        <v>2320</v>
      </c>
      <c r="E378" s="81" t="str">
        <f>VLOOKUP($C378,'[11]2563#กบรส'!$D$2:$P$899,4,0)</f>
        <v>รพท.</v>
      </c>
      <c r="F378" s="81" t="str">
        <f>VLOOKUP($C378,[12]รพศ_รพท_รพช_898แห่ง!$D$2:$I$899,5,0)</f>
        <v>S</v>
      </c>
      <c r="G378" s="81">
        <f>VLOOKUP($C378,[12]รพศ_รพท_รพช_898แห่ง!$D$2:$I$899,6,0)</f>
        <v>368</v>
      </c>
      <c r="H378" s="222">
        <f>VLOOKUP($C378,'[13]POP UC'!$D$3:$F$924,3,0)</f>
        <v>67863</v>
      </c>
      <c r="I378" s="81">
        <v>16</v>
      </c>
      <c r="J378" s="82" t="s">
        <v>1040</v>
      </c>
    </row>
    <row r="379" spans="1:10" ht="49.2">
      <c r="A379" s="81" t="s">
        <v>2919</v>
      </c>
      <c r="B379" s="82" t="s">
        <v>1375</v>
      </c>
      <c r="C379" s="81" t="s">
        <v>404</v>
      </c>
      <c r="D379" s="82" t="s">
        <v>2321</v>
      </c>
      <c r="E379" s="81" t="str">
        <f>VLOOKUP($C379,'[11]2563#กบรส'!$D$2:$P$899,4,0)</f>
        <v>รพช.</v>
      </c>
      <c r="F379" s="81" t="str">
        <f>VLOOKUP($C379,[12]รพศ_รพท_รพช_898แห่ง!$D$2:$I$899,5,0)</f>
        <v>F2</v>
      </c>
      <c r="G379" s="81">
        <f>VLOOKUP($C379,[12]รพศ_รพท_รพช_898แห่ง!$D$2:$I$899,6,0)</f>
        <v>36</v>
      </c>
      <c r="H379" s="222">
        <f>VLOOKUP($C379,'[13]POP UC'!$D$3:$F$924,3,0)</f>
        <v>16628</v>
      </c>
      <c r="I379" s="81">
        <v>5</v>
      </c>
      <c r="J379" s="82" t="s">
        <v>947</v>
      </c>
    </row>
    <row r="380" spans="1:10" ht="49.2">
      <c r="A380" s="81" t="s">
        <v>2919</v>
      </c>
      <c r="B380" s="82" t="s">
        <v>1375</v>
      </c>
      <c r="C380" s="81" t="s">
        <v>405</v>
      </c>
      <c r="D380" s="82" t="s">
        <v>2322</v>
      </c>
      <c r="E380" s="81" t="str">
        <f>VLOOKUP($C380,'[11]2563#กบรส'!$D$2:$P$899,4,0)</f>
        <v>รพช.</v>
      </c>
      <c r="F380" s="81" t="str">
        <f>VLOOKUP($C380,[12]รพศ_รพท_รพช_898แห่ง!$D$2:$I$899,5,0)</f>
        <v>F2</v>
      </c>
      <c r="G380" s="81">
        <f>VLOOKUP($C380,[12]รพศ_รพท_รพช_898แห่ง!$D$2:$I$899,6,0)</f>
        <v>36</v>
      </c>
      <c r="H380" s="222">
        <f>VLOOKUP($C380,'[13]POP UC'!$D$3:$F$924,3,0)</f>
        <v>35122</v>
      </c>
      <c r="I380" s="81">
        <v>6</v>
      </c>
      <c r="J380" s="82" t="s">
        <v>2885</v>
      </c>
    </row>
    <row r="381" spans="1:10" ht="49.2">
      <c r="A381" s="81" t="s">
        <v>2919</v>
      </c>
      <c r="B381" s="82" t="s">
        <v>1375</v>
      </c>
      <c r="C381" s="81" t="s">
        <v>406</v>
      </c>
      <c r="D381" s="82" t="s">
        <v>2323</v>
      </c>
      <c r="E381" s="81" t="str">
        <f>VLOOKUP($C381,'[11]2563#กบรส'!$D$2:$P$899,4,0)</f>
        <v>รพช.</v>
      </c>
      <c r="F381" s="81" t="str">
        <f>VLOOKUP($C381,[12]รพศ_รพท_รพช_898แห่ง!$D$2:$I$899,5,0)</f>
        <v>F2</v>
      </c>
      <c r="G381" s="81">
        <f>VLOOKUP($C381,[12]รพศ_รพท_รพช_898แห่ง!$D$2:$I$899,6,0)</f>
        <v>37</v>
      </c>
      <c r="H381" s="222">
        <f>VLOOKUP($C381,'[13]POP UC'!$D$3:$F$924,3,0)</f>
        <v>26951</v>
      </c>
      <c r="I381" s="81">
        <v>5</v>
      </c>
      <c r="J381" s="82" t="s">
        <v>947</v>
      </c>
    </row>
    <row r="382" spans="1:10" ht="49.2">
      <c r="A382" s="81" t="s">
        <v>2919</v>
      </c>
      <c r="B382" s="82" t="s">
        <v>1375</v>
      </c>
      <c r="C382" s="81" t="s">
        <v>407</v>
      </c>
      <c r="D382" s="82" t="s">
        <v>2324</v>
      </c>
      <c r="E382" s="81" t="str">
        <f>VLOOKUP($C382,'[11]2563#กบรส'!$D$2:$P$899,4,0)</f>
        <v>รพช.</v>
      </c>
      <c r="F382" s="81" t="str">
        <f>VLOOKUP($C382,[12]รพศ_รพท_รพช_898แห่ง!$D$2:$I$899,5,0)</f>
        <v>F2</v>
      </c>
      <c r="G382" s="81">
        <f>VLOOKUP($C382,[12]รพศ_รพท_รพช_898แห่ง!$D$2:$I$899,6,0)</f>
        <v>30</v>
      </c>
      <c r="H382" s="222">
        <f>VLOOKUP($C382,'[13]POP UC'!$D$3:$F$924,3,0)</f>
        <v>15248</v>
      </c>
      <c r="I382" s="81">
        <v>5</v>
      </c>
      <c r="J382" s="82" t="s">
        <v>947</v>
      </c>
    </row>
    <row r="383" spans="1:10" ht="49.2">
      <c r="A383" s="81" t="s">
        <v>2919</v>
      </c>
      <c r="B383" s="82" t="s">
        <v>1375</v>
      </c>
      <c r="C383" s="81" t="s">
        <v>408</v>
      </c>
      <c r="D383" s="82" t="s">
        <v>2325</v>
      </c>
      <c r="E383" s="81" t="str">
        <f>VLOOKUP($C383,'[11]2563#กบรส'!$D$2:$P$899,4,0)</f>
        <v>รพช.</v>
      </c>
      <c r="F383" s="81" t="str">
        <f>VLOOKUP($C383,[12]รพศ_รพท_รพช_898แห่ง!$D$2:$I$899,5,0)</f>
        <v>F3</v>
      </c>
      <c r="G383" s="81">
        <f>VLOOKUP($C383,[12]รพศ_รพท_รพช_898แห่ง!$D$2:$I$899,6,0)</f>
        <v>7</v>
      </c>
      <c r="H383" s="222">
        <f>VLOOKUP($C383,'[13]POP UC'!$D$3:$F$924,3,0)</f>
        <v>2021</v>
      </c>
      <c r="I383" s="81">
        <v>2</v>
      </c>
      <c r="J383" s="82" t="s">
        <v>969</v>
      </c>
    </row>
    <row r="384" spans="1:10" ht="49.2">
      <c r="A384" s="81" t="s">
        <v>2919</v>
      </c>
      <c r="B384" s="82" t="s">
        <v>1375</v>
      </c>
      <c r="C384" s="81" t="s">
        <v>409</v>
      </c>
      <c r="D384" s="82" t="s">
        <v>2326</v>
      </c>
      <c r="E384" s="81" t="str">
        <f>VLOOKUP($C384,'[11]2563#กบรส'!$D$2:$P$899,4,0)</f>
        <v>รพช.</v>
      </c>
      <c r="F384" s="81" t="str">
        <f>VLOOKUP($C384,[12]รพศ_รพท_รพช_898แห่ง!$D$2:$I$899,5,0)</f>
        <v>F2</v>
      </c>
      <c r="G384" s="81">
        <f>VLOOKUP($C384,[12]รพศ_รพท_รพช_898แห่ง!$D$2:$I$899,6,0)</f>
        <v>26</v>
      </c>
      <c r="H384" s="222">
        <f>VLOOKUP($C384,'[13]POP UC'!$D$3:$F$924,3,0)</f>
        <v>7281</v>
      </c>
      <c r="I384" s="81">
        <v>5</v>
      </c>
      <c r="J384" s="82" t="s">
        <v>947</v>
      </c>
    </row>
    <row r="385" spans="1:10" ht="49.2">
      <c r="A385" s="81" t="s">
        <v>2919</v>
      </c>
      <c r="B385" s="82" t="s">
        <v>1383</v>
      </c>
      <c r="C385" s="81" t="s">
        <v>410</v>
      </c>
      <c r="D385" s="82" t="s">
        <v>2327</v>
      </c>
      <c r="E385" s="81" t="str">
        <f>VLOOKUP($C385,'[11]2563#กบรส'!$D$2:$P$899,4,0)</f>
        <v>รพศ.</v>
      </c>
      <c r="F385" s="81" t="str">
        <f>VLOOKUP($C385,[12]รพศ_รพท_รพช_898แห่ง!$D$2:$I$899,5,0)</f>
        <v>A</v>
      </c>
      <c r="G385" s="81">
        <f>VLOOKUP($C385,[12]รพศ_รพท_รพช_898แห่ง!$D$2:$I$899,6,0)</f>
        <v>483</v>
      </c>
      <c r="H385" s="222">
        <f>VLOOKUP($C385,'[13]POP UC'!$D$3:$F$924,3,0)</f>
        <v>73189</v>
      </c>
      <c r="I385" s="81">
        <v>18</v>
      </c>
      <c r="J385" s="82" t="s">
        <v>1959</v>
      </c>
    </row>
    <row r="386" spans="1:10" ht="49.2">
      <c r="A386" s="81" t="s">
        <v>2919</v>
      </c>
      <c r="B386" s="82" t="s">
        <v>1383</v>
      </c>
      <c r="C386" s="81" t="s">
        <v>411</v>
      </c>
      <c r="D386" s="82" t="s">
        <v>2328</v>
      </c>
      <c r="E386" s="81" t="str">
        <f>VLOOKUP($C386,'[11]2563#กบรส'!$D$2:$P$899,4,0)</f>
        <v>รพท.</v>
      </c>
      <c r="F386" s="81" t="str">
        <f>VLOOKUP($C386,[12]รพศ_รพท_รพช_898แห่ง!$D$2:$I$899,5,0)</f>
        <v>M1</v>
      </c>
      <c r="G386" s="81">
        <f>VLOOKUP($C386,[12]รพศ_รพท_รพช_898แห่ง!$D$2:$I$899,6,0)</f>
        <v>250</v>
      </c>
      <c r="H386" s="222">
        <f>VLOOKUP($C386,'[13]POP UC'!$D$3:$F$924,3,0)</f>
        <v>103094</v>
      </c>
      <c r="I386" s="81">
        <v>15</v>
      </c>
      <c r="J386" s="82" t="s">
        <v>2887</v>
      </c>
    </row>
    <row r="387" spans="1:10" ht="49.2">
      <c r="A387" s="81" t="s">
        <v>2919</v>
      </c>
      <c r="B387" s="82" t="s">
        <v>1383</v>
      </c>
      <c r="C387" s="81" t="s">
        <v>412</v>
      </c>
      <c r="D387" s="82" t="s">
        <v>2329</v>
      </c>
      <c r="E387" s="81" t="str">
        <f>VLOOKUP($C387,'[11]2563#กบรส'!$D$2:$P$899,4,0)</f>
        <v>รพช.</v>
      </c>
      <c r="F387" s="81" t="str">
        <f>VLOOKUP($C387,[12]รพศ_รพท_รพช_898แห่ง!$D$2:$I$899,5,0)</f>
        <v>F2</v>
      </c>
      <c r="G387" s="81">
        <f>VLOOKUP($C387,[12]รพศ_รพท_รพช_898แห่ง!$D$2:$I$899,6,0)</f>
        <v>60</v>
      </c>
      <c r="H387" s="222">
        <f>VLOOKUP($C387,'[13]POP UC'!$D$3:$F$924,3,0)</f>
        <v>35049</v>
      </c>
      <c r="I387" s="81">
        <v>6</v>
      </c>
      <c r="J387" s="82" t="s">
        <v>2885</v>
      </c>
    </row>
    <row r="388" spans="1:10" ht="49.2">
      <c r="A388" s="81" t="s">
        <v>2919</v>
      </c>
      <c r="B388" s="82" t="s">
        <v>1383</v>
      </c>
      <c r="C388" s="81" t="s">
        <v>413</v>
      </c>
      <c r="D388" s="82" t="s">
        <v>2330</v>
      </c>
      <c r="E388" s="81" t="str">
        <f>VLOOKUP($C388,'[11]2563#กบรส'!$D$2:$P$899,4,0)</f>
        <v>รพช.</v>
      </c>
      <c r="F388" s="81" t="str">
        <f>VLOOKUP($C388,[12]รพศ_รพท_รพช_898แห่ง!$D$2:$I$899,5,0)</f>
        <v>F2</v>
      </c>
      <c r="G388" s="81">
        <f>VLOOKUP($C388,[12]รพศ_รพท_รพช_898แห่ง!$D$2:$I$899,6,0)</f>
        <v>30</v>
      </c>
      <c r="H388" s="222">
        <f>VLOOKUP($C388,'[13]POP UC'!$D$3:$F$924,3,0)</f>
        <v>20112</v>
      </c>
      <c r="I388" s="81">
        <v>5</v>
      </c>
      <c r="J388" s="82" t="s">
        <v>947</v>
      </c>
    </row>
    <row r="389" spans="1:10" ht="49.2">
      <c r="A389" s="81" t="s">
        <v>2919</v>
      </c>
      <c r="B389" s="82" t="s">
        <v>1383</v>
      </c>
      <c r="C389" s="81" t="s">
        <v>414</v>
      </c>
      <c r="D389" s="82" t="s">
        <v>2331</v>
      </c>
      <c r="E389" s="81" t="str">
        <f>VLOOKUP($C389,'[11]2563#กบรส'!$D$2:$P$899,4,0)</f>
        <v>รพช.</v>
      </c>
      <c r="F389" s="81" t="str">
        <f>VLOOKUP($C389,[12]รพศ_รพท_รพช_898แห่ง!$D$2:$I$899,5,0)</f>
        <v>F2</v>
      </c>
      <c r="G389" s="81">
        <f>VLOOKUP($C389,[12]รพศ_รพท_รพช_898แห่ง!$D$2:$I$899,6,0)</f>
        <v>33</v>
      </c>
      <c r="H389" s="222">
        <f>VLOOKUP($C389,'[13]POP UC'!$D$3:$F$924,3,0)</f>
        <v>34048</v>
      </c>
      <c r="I389" s="81">
        <v>6</v>
      </c>
      <c r="J389" s="82" t="s">
        <v>2885</v>
      </c>
    </row>
    <row r="390" spans="1:10" ht="49.2">
      <c r="A390" s="81" t="s">
        <v>2919</v>
      </c>
      <c r="B390" s="82" t="s">
        <v>1383</v>
      </c>
      <c r="C390" s="81" t="s">
        <v>415</v>
      </c>
      <c r="D390" s="82" t="s">
        <v>2332</v>
      </c>
      <c r="E390" s="81" t="str">
        <f>VLOOKUP($C390,'[11]2563#กบรส'!$D$2:$P$899,4,0)</f>
        <v>รพช.</v>
      </c>
      <c r="F390" s="81" t="str">
        <f>VLOOKUP($C390,[12]รพศ_รพท_รพช_898แห่ง!$D$2:$I$899,5,0)</f>
        <v>F2</v>
      </c>
      <c r="G390" s="81">
        <f>VLOOKUP($C390,[12]รพศ_รพท_รพช_898แห่ง!$D$2:$I$899,6,0)</f>
        <v>60</v>
      </c>
      <c r="H390" s="222">
        <f>VLOOKUP($C390,'[13]POP UC'!$D$3:$F$924,3,0)</f>
        <v>43207</v>
      </c>
      <c r="I390" s="81">
        <v>6</v>
      </c>
      <c r="J390" s="82" t="s">
        <v>2885</v>
      </c>
    </row>
    <row r="391" spans="1:10" ht="49.2">
      <c r="A391" s="81" t="s">
        <v>2919</v>
      </c>
      <c r="B391" s="82" t="s">
        <v>1383</v>
      </c>
      <c r="C391" s="81" t="s">
        <v>416</v>
      </c>
      <c r="D391" s="82" t="s">
        <v>2333</v>
      </c>
      <c r="E391" s="81" t="str">
        <f>VLOOKUP($C391,'[11]2563#กบรส'!$D$2:$P$899,4,0)</f>
        <v>รพช.</v>
      </c>
      <c r="F391" s="81" t="str">
        <f>VLOOKUP($C391,[12]รพศ_รพท_รพช_898แห่ง!$D$2:$I$899,5,0)</f>
        <v>F2</v>
      </c>
      <c r="G391" s="81">
        <f>VLOOKUP($C391,[12]รพศ_รพท_รพช_898แห่ง!$D$2:$I$899,6,0)</f>
        <v>30</v>
      </c>
      <c r="H391" s="222">
        <f>VLOOKUP($C391,'[13]POP UC'!$D$3:$F$924,3,0)</f>
        <v>13935</v>
      </c>
      <c r="I391" s="81">
        <v>5</v>
      </c>
      <c r="J391" s="82" t="s">
        <v>947</v>
      </c>
    </row>
    <row r="392" spans="1:10" ht="49.2">
      <c r="A392" s="81" t="s">
        <v>2919</v>
      </c>
      <c r="B392" s="82" t="s">
        <v>1391</v>
      </c>
      <c r="C392" s="81" t="s">
        <v>417</v>
      </c>
      <c r="D392" s="82" t="s">
        <v>2334</v>
      </c>
      <c r="E392" s="81" t="str">
        <f>VLOOKUP($C392,'[11]2563#กบรส'!$D$2:$P$899,4,0)</f>
        <v>รพศ.</v>
      </c>
      <c r="F392" s="81" t="str">
        <f>VLOOKUP($C392,[12]รพศ_รพท_รพช_898แห่ง!$D$2:$I$899,5,0)</f>
        <v>A</v>
      </c>
      <c r="G392" s="81">
        <f>VLOOKUP($C392,[12]รพศ_รพท_รพช_898แห่ง!$D$2:$I$899,6,0)</f>
        <v>576</v>
      </c>
      <c r="H392" s="222">
        <f>VLOOKUP($C392,'[13]POP UC'!$D$3:$F$924,3,0)</f>
        <v>157341</v>
      </c>
      <c r="I392" s="81">
        <v>18</v>
      </c>
      <c r="J392" s="82" t="s">
        <v>1959</v>
      </c>
    </row>
    <row r="393" spans="1:10" ht="73.8">
      <c r="A393" s="81" t="s">
        <v>2919</v>
      </c>
      <c r="B393" s="82" t="s">
        <v>1391</v>
      </c>
      <c r="C393" s="81" t="s">
        <v>418</v>
      </c>
      <c r="D393" s="82" t="s">
        <v>2335</v>
      </c>
      <c r="E393" s="81" t="str">
        <f>VLOOKUP($C393,'[11]2563#กบรส'!$D$2:$P$899,4,0)</f>
        <v>รพท.</v>
      </c>
      <c r="F393" s="81" t="str">
        <f>VLOOKUP($C393,[12]รพศ_รพท_รพช_898แห่ง!$D$2:$I$899,5,0)</f>
        <v>M1</v>
      </c>
      <c r="G393" s="81">
        <f>VLOOKUP($C393,[12]รพศ_รพท_รพช_898แห่ง!$D$2:$I$899,6,0)</f>
        <v>162</v>
      </c>
      <c r="H393" s="222">
        <f>VLOOKUP($C393,'[13]POP UC'!$D$3:$F$924,3,0)</f>
        <v>48905</v>
      </c>
      <c r="I393" s="81">
        <v>14</v>
      </c>
      <c r="J393" s="82" t="s">
        <v>2888</v>
      </c>
    </row>
    <row r="394" spans="1:10" ht="49.2">
      <c r="A394" s="81" t="s">
        <v>2919</v>
      </c>
      <c r="B394" s="82" t="s">
        <v>1391</v>
      </c>
      <c r="C394" s="81" t="s">
        <v>419</v>
      </c>
      <c r="D394" s="82" t="s">
        <v>2336</v>
      </c>
      <c r="E394" s="81" t="str">
        <f>VLOOKUP($C394,'[11]2563#กบรส'!$D$2:$P$899,4,0)</f>
        <v>รพช.</v>
      </c>
      <c r="F394" s="81" t="str">
        <f>VLOOKUP($C394,[12]รพศ_รพท_รพช_898แห่ง!$D$2:$I$899,5,0)</f>
        <v>F1</v>
      </c>
      <c r="G394" s="81">
        <f>VLOOKUP($C394,[12]รพศ_รพท_รพช_898แห่ง!$D$2:$I$899,6,0)</f>
        <v>70</v>
      </c>
      <c r="H394" s="222">
        <f>VLOOKUP($C394,'[13]POP UC'!$D$3:$F$924,3,0)</f>
        <v>46976</v>
      </c>
      <c r="I394" s="81">
        <v>9</v>
      </c>
      <c r="J394" s="82" t="s">
        <v>965</v>
      </c>
    </row>
    <row r="395" spans="1:10" ht="49.2">
      <c r="A395" s="81" t="s">
        <v>2919</v>
      </c>
      <c r="B395" s="82" t="s">
        <v>1391</v>
      </c>
      <c r="C395" s="81" t="s">
        <v>420</v>
      </c>
      <c r="D395" s="82" t="s">
        <v>2337</v>
      </c>
      <c r="E395" s="81" t="str">
        <f>VLOOKUP($C395,'[11]2563#กบรส'!$D$2:$P$899,4,0)</f>
        <v>รพท.</v>
      </c>
      <c r="F395" s="81" t="str">
        <f>VLOOKUP($C395,[12]รพศ_รพท_รพช_898แห่ง!$D$2:$I$899,5,0)</f>
        <v>M1</v>
      </c>
      <c r="G395" s="81">
        <f>VLOOKUP($C395,[12]รพศ_รพท_รพช_898แห่ง!$D$2:$I$899,6,0)</f>
        <v>212</v>
      </c>
      <c r="H395" s="222">
        <f>VLOOKUP($C395,'[13]POP UC'!$D$3:$F$924,3,0)</f>
        <v>96757</v>
      </c>
      <c r="I395" s="81">
        <v>15</v>
      </c>
      <c r="J395" s="82" t="s">
        <v>2887</v>
      </c>
    </row>
    <row r="396" spans="1:10" ht="49.2">
      <c r="A396" s="81" t="s">
        <v>2919</v>
      </c>
      <c r="B396" s="82" t="s">
        <v>1391</v>
      </c>
      <c r="C396" s="81" t="s">
        <v>421</v>
      </c>
      <c r="D396" s="82" t="s">
        <v>2338</v>
      </c>
      <c r="E396" s="81" t="str">
        <f>VLOOKUP($C396,'[11]2563#กบรส'!$D$2:$P$899,4,0)</f>
        <v>รพช.</v>
      </c>
      <c r="F396" s="81" t="str">
        <f>VLOOKUP($C396,[12]รพศ_รพท_รพช_898แห่ง!$D$2:$I$899,5,0)</f>
        <v>F2</v>
      </c>
      <c r="G396" s="81">
        <f>VLOOKUP($C396,[12]รพศ_รพท_รพช_898แห่ง!$D$2:$I$899,6,0)</f>
        <v>43</v>
      </c>
      <c r="H396" s="222">
        <f>VLOOKUP($C396,'[13]POP UC'!$D$3:$F$924,3,0)</f>
        <v>24999</v>
      </c>
      <c r="I396" s="81">
        <v>5</v>
      </c>
      <c r="J396" s="82" t="s">
        <v>947</v>
      </c>
    </row>
    <row r="397" spans="1:10" ht="49.2">
      <c r="A397" s="81" t="s">
        <v>2919</v>
      </c>
      <c r="B397" s="82" t="s">
        <v>1391</v>
      </c>
      <c r="C397" s="81" t="s">
        <v>422</v>
      </c>
      <c r="D397" s="82" t="s">
        <v>2339</v>
      </c>
      <c r="E397" s="81" t="str">
        <f>VLOOKUP($C397,'[11]2563#กบรส'!$D$2:$P$899,4,0)</f>
        <v>รพช.</v>
      </c>
      <c r="F397" s="81" t="str">
        <f>VLOOKUP($C397,[12]รพศ_รพท_รพช_898แห่ง!$D$2:$I$899,5,0)</f>
        <v>F2</v>
      </c>
      <c r="G397" s="81">
        <f>VLOOKUP($C397,[12]รพศ_รพท_รพช_898แห่ง!$D$2:$I$899,6,0)</f>
        <v>48</v>
      </c>
      <c r="H397" s="222">
        <f>VLOOKUP($C397,'[13]POP UC'!$D$3:$F$924,3,0)</f>
        <v>55571</v>
      </c>
      <c r="I397" s="81">
        <v>6</v>
      </c>
      <c r="J397" s="82" t="s">
        <v>2885</v>
      </c>
    </row>
    <row r="398" spans="1:10" ht="49.2">
      <c r="A398" s="223" t="s">
        <v>2919</v>
      </c>
      <c r="B398" s="224" t="s">
        <v>1391</v>
      </c>
      <c r="C398" s="223" t="s">
        <v>423</v>
      </c>
      <c r="D398" s="224" t="s">
        <v>2340</v>
      </c>
      <c r="E398" s="223" t="str">
        <f>VLOOKUP($C398,'[11]2563#กบรส'!$D$2:$P$899,4,0)</f>
        <v>รพช.</v>
      </c>
      <c r="F398" s="225" t="str">
        <f>VLOOKUP($C398,[12]รพศ_รพท_รพช_898แห่ง!$D$2:$I$899,5,0)</f>
        <v>F1</v>
      </c>
      <c r="G398" s="225">
        <f>VLOOKUP($C398,[12]รพศ_รพท_รพช_898แห่ง!$D$2:$I$899,6,0)</f>
        <v>73</v>
      </c>
      <c r="H398" s="226">
        <f>VLOOKUP($C398,'[13]POP UC'!$D$3:$F$924,3,0)</f>
        <v>45471</v>
      </c>
      <c r="I398" s="225">
        <v>9</v>
      </c>
      <c r="J398" s="227" t="s">
        <v>965</v>
      </c>
    </row>
    <row r="399" spans="1:10" ht="49.2">
      <c r="A399" s="81" t="s">
        <v>2919</v>
      </c>
      <c r="B399" s="82" t="s">
        <v>1391</v>
      </c>
      <c r="C399" s="81" t="s">
        <v>424</v>
      </c>
      <c r="D399" s="82" t="s">
        <v>2922</v>
      </c>
      <c r="E399" s="81" t="str">
        <f>VLOOKUP($C399,'[11]2563#กบรส'!$D$2:$P$899,4,0)</f>
        <v>รพช.</v>
      </c>
      <c r="F399" s="81" t="str">
        <f>VLOOKUP($C399,[12]รพศ_รพท_รพช_898แห่ง!$D$2:$I$899,5,0)</f>
        <v>F2</v>
      </c>
      <c r="G399" s="81">
        <f>VLOOKUP($C399,[12]รพศ_รพท_รพช_898แห่ง!$D$2:$I$899,6,0)</f>
        <v>30</v>
      </c>
      <c r="H399" s="222">
        <f>VLOOKUP($C399,'[13]POP UC'!$D$3:$F$924,3,0)</f>
        <v>18245</v>
      </c>
      <c r="I399" s="81">
        <v>5</v>
      </c>
      <c r="J399" s="82" t="s">
        <v>947</v>
      </c>
    </row>
    <row r="400" spans="1:10" ht="49.2">
      <c r="A400" s="81" t="s">
        <v>2919</v>
      </c>
      <c r="B400" s="82" t="s">
        <v>1391</v>
      </c>
      <c r="C400" s="81" t="s">
        <v>425</v>
      </c>
      <c r="D400" s="82" t="s">
        <v>2341</v>
      </c>
      <c r="E400" s="81" t="str">
        <f>VLOOKUP($C400,'[11]2563#กบรส'!$D$2:$P$899,4,0)</f>
        <v>รพช.</v>
      </c>
      <c r="F400" s="81" t="str">
        <f>VLOOKUP($C400,[12]รพศ_รพท_รพช_898แห่ง!$D$2:$I$899,5,0)</f>
        <v>F2</v>
      </c>
      <c r="G400" s="81">
        <f>VLOOKUP($C400,[12]รพศ_รพท_รพช_898แห่ง!$D$2:$I$899,6,0)</f>
        <v>30</v>
      </c>
      <c r="H400" s="222">
        <f>VLOOKUP($C400,'[13]POP UC'!$D$3:$F$924,3,0)</f>
        <v>28675</v>
      </c>
      <c r="I400" s="81">
        <v>5</v>
      </c>
      <c r="J400" s="82" t="s">
        <v>947</v>
      </c>
    </row>
    <row r="401" spans="1:10" ht="49.2">
      <c r="A401" s="81" t="s">
        <v>2919</v>
      </c>
      <c r="B401" s="82" t="s">
        <v>1401</v>
      </c>
      <c r="C401" s="81" t="s">
        <v>426</v>
      </c>
      <c r="D401" s="82" t="s">
        <v>2342</v>
      </c>
      <c r="E401" s="81" t="str">
        <f>VLOOKUP($C401,'[11]2563#กบรส'!$D$2:$P$899,4,0)</f>
        <v>รพศ.</v>
      </c>
      <c r="F401" s="81" t="str">
        <f>VLOOKUP($C401,[12]รพศ_รพท_รพช_898แห่ง!$D$2:$I$899,5,0)</f>
        <v>A</v>
      </c>
      <c r="G401" s="81">
        <f>VLOOKUP($C401,[12]รพศ_รพท_รพช_898แห่ง!$D$2:$I$899,6,0)</f>
        <v>600</v>
      </c>
      <c r="H401" s="222">
        <f>VLOOKUP($C401,'[13]POP UC'!$D$3:$F$924,3,0)</f>
        <v>287098</v>
      </c>
      <c r="I401" s="81">
        <v>18</v>
      </c>
      <c r="J401" s="82" t="s">
        <v>1959</v>
      </c>
    </row>
    <row r="402" spans="1:10" ht="49.2">
      <c r="A402" s="81" t="s">
        <v>2919</v>
      </c>
      <c r="B402" s="82" t="s">
        <v>1401</v>
      </c>
      <c r="C402" s="81" t="s">
        <v>427</v>
      </c>
      <c r="D402" s="82" t="s">
        <v>2343</v>
      </c>
      <c r="E402" s="81" t="str">
        <f>VLOOKUP($C402,'[11]2563#กบรส'!$D$2:$P$899,4,0)</f>
        <v>รพช.</v>
      </c>
      <c r="F402" s="81" t="str">
        <f>VLOOKUP($C402,[12]รพศ_รพท_รพช_898แห่ง!$D$2:$I$899,5,0)</f>
        <v>M2</v>
      </c>
      <c r="G402" s="81">
        <f>VLOOKUP($C402,[12]รพศ_รพท_รพช_898แห่ง!$D$2:$I$899,6,0)</f>
        <v>120</v>
      </c>
      <c r="H402" s="222">
        <f>VLOOKUP($C402,'[13]POP UC'!$D$3:$F$924,3,0)</f>
        <v>69239</v>
      </c>
      <c r="I402" s="81">
        <v>13</v>
      </c>
      <c r="J402" s="82" t="s">
        <v>2884</v>
      </c>
    </row>
    <row r="403" spans="1:10" ht="49.2">
      <c r="A403" s="81" t="s">
        <v>2919</v>
      </c>
      <c r="B403" s="82" t="s">
        <v>1401</v>
      </c>
      <c r="C403" s="81" t="s">
        <v>428</v>
      </c>
      <c r="D403" s="82" t="s">
        <v>2344</v>
      </c>
      <c r="E403" s="81" t="str">
        <f>VLOOKUP($C403,'[11]2563#กบรส'!$D$2:$P$899,4,0)</f>
        <v>รพท.</v>
      </c>
      <c r="F403" s="81" t="str">
        <f>VLOOKUP($C403,[12]รพศ_รพท_รพช_898แห่ง!$D$2:$I$899,5,0)</f>
        <v>M1</v>
      </c>
      <c r="G403" s="81">
        <f>VLOOKUP($C403,[12]รพศ_รพท_รพช_898แห่ง!$D$2:$I$899,6,0)</f>
        <v>230</v>
      </c>
      <c r="H403" s="222">
        <f>VLOOKUP($C403,'[13]POP UC'!$D$3:$F$924,3,0)</f>
        <v>96631</v>
      </c>
      <c r="I403" s="81">
        <v>15</v>
      </c>
      <c r="J403" s="82" t="s">
        <v>2887</v>
      </c>
    </row>
    <row r="404" spans="1:10" ht="49.2">
      <c r="A404" s="81" t="s">
        <v>2919</v>
      </c>
      <c r="B404" s="82" t="s">
        <v>1401</v>
      </c>
      <c r="C404" s="81" t="s">
        <v>429</v>
      </c>
      <c r="D404" s="82" t="s">
        <v>2345</v>
      </c>
      <c r="E404" s="81" t="str">
        <f>VLOOKUP($C404,'[11]2563#กบรส'!$D$2:$P$899,4,0)</f>
        <v>รพช.</v>
      </c>
      <c r="F404" s="81" t="str">
        <f>VLOOKUP($C404,[12]รพศ_รพท_รพช_898แห่ง!$D$2:$I$899,5,0)</f>
        <v>F1</v>
      </c>
      <c r="G404" s="81">
        <f>VLOOKUP($C404,[12]รพศ_รพท_รพช_898แห่ง!$D$2:$I$899,6,0)</f>
        <v>101</v>
      </c>
      <c r="H404" s="222">
        <f>VLOOKUP($C404,'[13]POP UC'!$D$3:$F$924,3,0)</f>
        <v>57529</v>
      </c>
      <c r="I404" s="81">
        <v>10</v>
      </c>
      <c r="J404" s="82" t="s">
        <v>943</v>
      </c>
    </row>
    <row r="405" spans="1:10" ht="49.2">
      <c r="A405" s="81" t="s">
        <v>2919</v>
      </c>
      <c r="B405" s="82" t="s">
        <v>1401</v>
      </c>
      <c r="C405" s="81" t="s">
        <v>430</v>
      </c>
      <c r="D405" s="82" t="s">
        <v>2923</v>
      </c>
      <c r="E405" s="81" t="str">
        <f>VLOOKUP($C405,'[11]2563#กบรส'!$D$2:$P$899,4,0)</f>
        <v>รพช.</v>
      </c>
      <c r="F405" s="81" t="str">
        <f>VLOOKUP($C405,[12]รพศ_รพท_รพช_898แห่ง!$D$2:$I$899,5,0)</f>
        <v>F2</v>
      </c>
      <c r="G405" s="81">
        <f>VLOOKUP($C405,[12]รพศ_รพท_รพช_898แห่ง!$D$2:$I$899,6,0)</f>
        <v>48</v>
      </c>
      <c r="H405" s="222">
        <f>VLOOKUP($C405,'[13]POP UC'!$D$3:$F$924,3,0)</f>
        <v>62807</v>
      </c>
      <c r="I405" s="81">
        <v>7</v>
      </c>
      <c r="J405" s="82" t="s">
        <v>956</v>
      </c>
    </row>
    <row r="406" spans="1:10" ht="49.2">
      <c r="A406" s="81" t="s">
        <v>2919</v>
      </c>
      <c r="B406" s="82" t="s">
        <v>1401</v>
      </c>
      <c r="C406" s="81" t="s">
        <v>431</v>
      </c>
      <c r="D406" s="82" t="s">
        <v>2346</v>
      </c>
      <c r="E406" s="81" t="str">
        <f>VLOOKUP($C406,'[11]2563#กบรส'!$D$2:$P$899,4,0)</f>
        <v>รพช.</v>
      </c>
      <c r="F406" s="81" t="str">
        <f>VLOOKUP($C406,[12]รพศ_รพท_รพช_898แห่ง!$D$2:$I$899,5,0)</f>
        <v>F3</v>
      </c>
      <c r="G406" s="81">
        <f>VLOOKUP($C406,[12]รพศ_รพท_รพช_898แห่ง!$D$2:$I$899,6,0)</f>
        <v>10</v>
      </c>
      <c r="H406" s="222">
        <f>VLOOKUP($C406,'[13]POP UC'!$D$3:$F$924,3,0)</f>
        <v>36771</v>
      </c>
      <c r="I406" s="81">
        <v>4</v>
      </c>
      <c r="J406" s="82" t="s">
        <v>1080</v>
      </c>
    </row>
    <row r="407" spans="1:10" ht="49.2">
      <c r="A407" s="81" t="s">
        <v>2919</v>
      </c>
      <c r="B407" s="82" t="s">
        <v>1408</v>
      </c>
      <c r="C407" s="81" t="s">
        <v>432</v>
      </c>
      <c r="D407" s="82" t="s">
        <v>2924</v>
      </c>
      <c r="E407" s="81" t="str">
        <f>VLOOKUP($C407,'[11]2563#กบรส'!$D$2:$P$899,4,0)</f>
        <v>รพท.</v>
      </c>
      <c r="F407" s="81" t="str">
        <f>VLOOKUP($C407,[12]รพศ_รพท_รพช_898แห่ง!$D$2:$I$899,5,0)</f>
        <v>S</v>
      </c>
      <c r="G407" s="81">
        <f>VLOOKUP($C407,[12]รพศ_รพท_รพช_898แห่ง!$D$2:$I$899,6,0)</f>
        <v>404</v>
      </c>
      <c r="H407" s="222">
        <f>VLOOKUP($C407,'[13]POP UC'!$D$3:$F$924,3,0)</f>
        <v>83924</v>
      </c>
      <c r="I407" s="81">
        <v>17</v>
      </c>
      <c r="J407" s="82" t="s">
        <v>1002</v>
      </c>
    </row>
    <row r="408" spans="1:10" ht="49.2">
      <c r="A408" s="81" t="s">
        <v>2919</v>
      </c>
      <c r="B408" s="82" t="s">
        <v>1408</v>
      </c>
      <c r="C408" s="81" t="s">
        <v>433</v>
      </c>
      <c r="D408" s="82" t="s">
        <v>2347</v>
      </c>
      <c r="E408" s="81" t="str">
        <f>VLOOKUP($C408,'[11]2563#กบรส'!$D$2:$P$899,4,0)</f>
        <v>รพช.</v>
      </c>
      <c r="F408" s="81" t="str">
        <f>VLOOKUP($C408,[12]รพศ_รพท_รพช_898แห่ง!$D$2:$I$899,5,0)</f>
        <v>F2</v>
      </c>
      <c r="G408" s="81">
        <f>VLOOKUP($C408,[12]รพศ_รพท_รพช_898แห่ง!$D$2:$I$899,6,0)</f>
        <v>36</v>
      </c>
      <c r="H408" s="222">
        <f>VLOOKUP($C408,'[13]POP UC'!$D$3:$F$924,3,0)</f>
        <v>28415</v>
      </c>
      <c r="I408" s="81">
        <v>5</v>
      </c>
      <c r="J408" s="82" t="s">
        <v>947</v>
      </c>
    </row>
    <row r="409" spans="1:10" ht="49.2">
      <c r="A409" s="81" t="s">
        <v>2919</v>
      </c>
      <c r="B409" s="82" t="s">
        <v>1408</v>
      </c>
      <c r="C409" s="81" t="s">
        <v>434</v>
      </c>
      <c r="D409" s="82" t="s">
        <v>2348</v>
      </c>
      <c r="E409" s="81" t="str">
        <f>VLOOKUP($C409,'[11]2563#กบรส'!$D$2:$P$899,4,0)</f>
        <v>รพช.</v>
      </c>
      <c r="F409" s="81" t="str">
        <f>VLOOKUP($C409,[12]รพศ_รพท_รพช_898แห่ง!$D$2:$I$899,5,0)</f>
        <v>F2</v>
      </c>
      <c r="G409" s="81">
        <f>VLOOKUP($C409,[12]รพศ_รพท_รพช_898แห่ง!$D$2:$I$899,6,0)</f>
        <v>46</v>
      </c>
      <c r="H409" s="222">
        <f>VLOOKUP($C409,'[13]POP UC'!$D$3:$F$924,3,0)</f>
        <v>40375</v>
      </c>
      <c r="I409" s="81">
        <v>6</v>
      </c>
      <c r="J409" s="82" t="s">
        <v>2885</v>
      </c>
    </row>
    <row r="410" spans="1:10" ht="49.2">
      <c r="A410" s="81" t="s">
        <v>2919</v>
      </c>
      <c r="B410" s="82" t="s">
        <v>1408</v>
      </c>
      <c r="C410" s="81" t="s">
        <v>435</v>
      </c>
      <c r="D410" s="82" t="s">
        <v>2349</v>
      </c>
      <c r="E410" s="81" t="str">
        <f>VLOOKUP($C410,'[11]2563#กบรส'!$D$2:$P$899,4,0)</f>
        <v>รพช.</v>
      </c>
      <c r="F410" s="81" t="str">
        <f>VLOOKUP($C410,[12]รพศ_รพท_รพช_898แห่ง!$D$2:$I$899,5,0)</f>
        <v>F2</v>
      </c>
      <c r="G410" s="81">
        <f>VLOOKUP($C410,[12]รพศ_รพท_รพช_898แห่ง!$D$2:$I$899,6,0)</f>
        <v>84</v>
      </c>
      <c r="H410" s="222">
        <f>VLOOKUP($C410,'[13]POP UC'!$D$3:$F$924,3,0)</f>
        <v>47349</v>
      </c>
      <c r="I410" s="81">
        <v>6</v>
      </c>
      <c r="J410" s="82" t="s">
        <v>2885</v>
      </c>
    </row>
    <row r="411" spans="1:10" ht="49.2">
      <c r="A411" s="81" t="s">
        <v>2919</v>
      </c>
      <c r="B411" s="82" t="s">
        <v>1408</v>
      </c>
      <c r="C411" s="81" t="s">
        <v>436</v>
      </c>
      <c r="D411" s="82" t="s">
        <v>2350</v>
      </c>
      <c r="E411" s="81" t="str">
        <f>VLOOKUP($C411,'[11]2563#กบรส'!$D$2:$P$899,4,0)</f>
        <v>รพช.</v>
      </c>
      <c r="F411" s="81" t="str">
        <f>VLOOKUP($C411,[12]รพศ_รพท_รพช_898แห่ง!$D$2:$I$899,5,0)</f>
        <v>F2</v>
      </c>
      <c r="G411" s="81">
        <f>VLOOKUP($C411,[12]รพศ_รพท_รพช_898แห่ง!$D$2:$I$899,6,0)</f>
        <v>77</v>
      </c>
      <c r="H411" s="222">
        <f>VLOOKUP($C411,'[13]POP UC'!$D$3:$F$924,3,0)</f>
        <v>55908</v>
      </c>
      <c r="I411" s="81">
        <v>6</v>
      </c>
      <c r="J411" s="82" t="s">
        <v>2885</v>
      </c>
    </row>
    <row r="412" spans="1:10" ht="49.2">
      <c r="A412" s="81" t="s">
        <v>2919</v>
      </c>
      <c r="B412" s="82" t="s">
        <v>1408</v>
      </c>
      <c r="C412" s="81" t="s">
        <v>437</v>
      </c>
      <c r="D412" s="82" t="s">
        <v>2351</v>
      </c>
      <c r="E412" s="81" t="str">
        <f>VLOOKUP($C412,'[11]2563#กบรส'!$D$2:$P$899,4,0)</f>
        <v>รพท.</v>
      </c>
      <c r="F412" s="81" t="str">
        <f>VLOOKUP($C412,[12]รพศ_รพท_รพช_898แห่ง!$D$2:$I$899,5,0)</f>
        <v>M1</v>
      </c>
      <c r="G412" s="81">
        <f>VLOOKUP($C412,[12]รพศ_รพท_รพช_898แห่ง!$D$2:$I$899,6,0)</f>
        <v>156</v>
      </c>
      <c r="H412" s="222">
        <f>VLOOKUP($C412,'[13]POP UC'!$D$3:$F$924,3,0)</f>
        <v>61210</v>
      </c>
      <c r="I412" s="81">
        <v>14</v>
      </c>
      <c r="J412" s="82" t="s">
        <v>2888</v>
      </c>
    </row>
    <row r="413" spans="1:10" ht="49.2">
      <c r="A413" s="81" t="s">
        <v>2919</v>
      </c>
      <c r="B413" s="82" t="s">
        <v>1408</v>
      </c>
      <c r="C413" s="81" t="s">
        <v>438</v>
      </c>
      <c r="D413" s="82" t="s">
        <v>2352</v>
      </c>
      <c r="E413" s="81" t="str">
        <f>VLOOKUP($C413,'[11]2563#กบรส'!$D$2:$P$899,4,0)</f>
        <v>รพช.</v>
      </c>
      <c r="F413" s="81" t="str">
        <f>VLOOKUP($C413,[12]รพศ_รพท_รพช_898แห่ง!$D$2:$I$899,5,0)</f>
        <v>F2</v>
      </c>
      <c r="G413" s="81">
        <f>VLOOKUP($C413,[12]รพศ_รพท_รพช_898แห่ง!$D$2:$I$899,6,0)</f>
        <v>51</v>
      </c>
      <c r="H413" s="222">
        <f>VLOOKUP($C413,'[13]POP UC'!$D$3:$F$924,3,0)</f>
        <v>43589</v>
      </c>
      <c r="I413" s="81">
        <v>6</v>
      </c>
      <c r="J413" s="82" t="s">
        <v>2885</v>
      </c>
    </row>
    <row r="414" spans="1:10" ht="49.2">
      <c r="A414" s="81" t="s">
        <v>2919</v>
      </c>
      <c r="B414" s="82" t="s">
        <v>1408</v>
      </c>
      <c r="C414" s="81" t="s">
        <v>439</v>
      </c>
      <c r="D414" s="82" t="s">
        <v>2353</v>
      </c>
      <c r="E414" s="81" t="str">
        <f>VLOOKUP($C414,'[11]2563#กบรส'!$D$2:$P$899,4,0)</f>
        <v>รพช.</v>
      </c>
      <c r="F414" s="81" t="str">
        <f>VLOOKUP($C414,[12]รพศ_รพท_รพช_898แห่ง!$D$2:$I$899,5,0)</f>
        <v>F3</v>
      </c>
      <c r="G414" s="81">
        <f>VLOOKUP($C414,[12]รพศ_รพท_รพช_898แห่ง!$D$2:$I$899,6,0)</f>
        <v>23</v>
      </c>
      <c r="H414" s="222">
        <f>VLOOKUP($C414,'[13]POP UC'!$D$3:$F$924,3,0)</f>
        <v>27036</v>
      </c>
      <c r="I414" s="81">
        <v>4</v>
      </c>
      <c r="J414" s="82" t="s">
        <v>1080</v>
      </c>
    </row>
    <row r="415" spans="1:10" ht="49.2">
      <c r="A415" s="81" t="s">
        <v>2919</v>
      </c>
      <c r="B415" s="82" t="s">
        <v>1408</v>
      </c>
      <c r="C415" s="81" t="s">
        <v>440</v>
      </c>
      <c r="D415" s="82" t="s">
        <v>2354</v>
      </c>
      <c r="E415" s="81" t="str">
        <f>VLOOKUP($C415,'[11]2563#กบรส'!$D$2:$P$899,4,0)</f>
        <v>รพช.</v>
      </c>
      <c r="F415" s="81" t="str">
        <f>VLOOKUP($C415,[12]รพศ_รพท_รพช_898แห่ง!$D$2:$I$899,5,0)</f>
        <v>F3</v>
      </c>
      <c r="G415" s="81">
        <f>VLOOKUP($C415,[12]รพศ_รพท_รพช_898แห่ง!$D$2:$I$899,6,0)</f>
        <v>9</v>
      </c>
      <c r="H415" s="222">
        <f>VLOOKUP($C415,'[13]POP UC'!$D$3:$F$924,3,0)</f>
        <v>19295</v>
      </c>
      <c r="I415" s="81">
        <v>3</v>
      </c>
      <c r="J415" s="82" t="s">
        <v>1017</v>
      </c>
    </row>
    <row r="416" spans="1:10" ht="49.2">
      <c r="A416" s="81" t="s">
        <v>2925</v>
      </c>
      <c r="B416" s="82" t="s">
        <v>1418</v>
      </c>
      <c r="C416" s="81" t="s">
        <v>441</v>
      </c>
      <c r="D416" s="82" t="s">
        <v>2355</v>
      </c>
      <c r="E416" s="81" t="str">
        <f>VLOOKUP($C416,'[11]2563#กบรส'!$D$2:$P$899,4,0)</f>
        <v>รพท.</v>
      </c>
      <c r="F416" s="81" t="str">
        <f>VLOOKUP($C416,[12]รพศ_รพท_รพช_898แห่ง!$D$2:$I$899,5,0)</f>
        <v>S</v>
      </c>
      <c r="G416" s="81">
        <f>VLOOKUP($C416,[12]รพศ_รพท_รพช_898แห่ง!$D$2:$I$899,6,0)</f>
        <v>586</v>
      </c>
      <c r="H416" s="222">
        <f>VLOOKUP($C416,'[13]POP UC'!$D$3:$F$924,3,0)</f>
        <v>110915</v>
      </c>
      <c r="I416" s="81">
        <v>17</v>
      </c>
      <c r="J416" s="82" t="s">
        <v>1002</v>
      </c>
    </row>
    <row r="417" spans="1:10" ht="49.2">
      <c r="A417" s="81" t="s">
        <v>2925</v>
      </c>
      <c r="B417" s="82" t="s">
        <v>1418</v>
      </c>
      <c r="C417" s="81" t="s">
        <v>442</v>
      </c>
      <c r="D417" s="82" t="s">
        <v>2356</v>
      </c>
      <c r="E417" s="81" t="str">
        <f>VLOOKUP($C417,'[11]2563#กบรส'!$D$2:$P$899,4,0)</f>
        <v>รพช.</v>
      </c>
      <c r="F417" s="81" t="str">
        <f>VLOOKUP($C417,[12]รพศ_รพท_รพช_898แห่ง!$D$2:$I$899,5,0)</f>
        <v>F2</v>
      </c>
      <c r="G417" s="81">
        <f>VLOOKUP($C417,[12]รพศ_รพท_รพช_898แห่ง!$D$2:$I$899,6,0)</f>
        <v>40</v>
      </c>
      <c r="H417" s="222">
        <f>VLOOKUP($C417,'[13]POP UC'!$D$3:$F$924,3,0)</f>
        <v>27128</v>
      </c>
      <c r="I417" s="81">
        <v>5</v>
      </c>
      <c r="J417" s="82" t="s">
        <v>947</v>
      </c>
    </row>
    <row r="418" spans="1:10" ht="49.2">
      <c r="A418" s="81" t="s">
        <v>2925</v>
      </c>
      <c r="B418" s="82" t="s">
        <v>1418</v>
      </c>
      <c r="C418" s="81" t="s">
        <v>443</v>
      </c>
      <c r="D418" s="82" t="s">
        <v>2357</v>
      </c>
      <c r="E418" s="81" t="str">
        <f>VLOOKUP($C418,'[11]2563#กบรส'!$D$2:$P$899,4,0)</f>
        <v>รพช.</v>
      </c>
      <c r="F418" s="81" t="str">
        <f>VLOOKUP($C418,[12]รพศ_รพท_รพช_898แห่ง!$D$2:$I$899,5,0)</f>
        <v>F1</v>
      </c>
      <c r="G418" s="81">
        <f>VLOOKUP($C418,[12]รพศ_รพท_รพช_898แห่ง!$D$2:$I$899,6,0)</f>
        <v>124</v>
      </c>
      <c r="H418" s="222">
        <f>VLOOKUP($C418,'[13]POP UC'!$D$3:$F$924,3,0)</f>
        <v>47050</v>
      </c>
      <c r="I418" s="81">
        <v>9</v>
      </c>
      <c r="J418" s="82" t="s">
        <v>965</v>
      </c>
    </row>
    <row r="419" spans="1:10" ht="49.2">
      <c r="A419" s="81" t="s">
        <v>2925</v>
      </c>
      <c r="B419" s="82" t="s">
        <v>1418</v>
      </c>
      <c r="C419" s="81" t="s">
        <v>444</v>
      </c>
      <c r="D419" s="82" t="s">
        <v>2358</v>
      </c>
      <c r="E419" s="81" t="str">
        <f>VLOOKUP($C419,'[11]2563#กบรส'!$D$2:$P$899,4,0)</f>
        <v>รพช.</v>
      </c>
      <c r="F419" s="81" t="str">
        <f>VLOOKUP($C419,[12]รพศ_รพท_รพช_898แห่ง!$D$2:$I$899,5,0)</f>
        <v>F2</v>
      </c>
      <c r="G419" s="81">
        <f>VLOOKUP($C419,[12]รพศ_รพท_รพช_898แห่ง!$D$2:$I$899,6,0)</f>
        <v>30</v>
      </c>
      <c r="H419" s="222">
        <f>VLOOKUP($C419,'[13]POP UC'!$D$3:$F$924,3,0)</f>
        <v>11924</v>
      </c>
      <c r="I419" s="81">
        <v>5</v>
      </c>
      <c r="J419" s="82" t="s">
        <v>947</v>
      </c>
    </row>
    <row r="420" spans="1:10" ht="49.2">
      <c r="A420" s="81" t="s">
        <v>2925</v>
      </c>
      <c r="B420" s="82" t="s">
        <v>1418</v>
      </c>
      <c r="C420" s="81" t="s">
        <v>445</v>
      </c>
      <c r="D420" s="82" t="s">
        <v>2359</v>
      </c>
      <c r="E420" s="81" t="str">
        <f>VLOOKUP($C420,'[11]2563#กบรส'!$D$2:$P$899,4,0)</f>
        <v>รพช.</v>
      </c>
      <c r="F420" s="81" t="str">
        <f>VLOOKUP($C420,[12]รพศ_รพท_รพช_898แห่ง!$D$2:$I$899,5,0)</f>
        <v>F2</v>
      </c>
      <c r="G420" s="81">
        <f>VLOOKUP($C420,[12]รพศ_รพท_รพช_898แห่ง!$D$2:$I$899,6,0)</f>
        <v>60</v>
      </c>
      <c r="H420" s="222">
        <f>VLOOKUP($C420,'[13]POP UC'!$D$3:$F$924,3,0)</f>
        <v>23932</v>
      </c>
      <c r="I420" s="81">
        <v>5</v>
      </c>
      <c r="J420" s="82" t="s">
        <v>947</v>
      </c>
    </row>
    <row r="421" spans="1:10" ht="49.2">
      <c r="A421" s="81" t="s">
        <v>2925</v>
      </c>
      <c r="B421" s="82" t="s">
        <v>1418</v>
      </c>
      <c r="C421" s="81" t="s">
        <v>446</v>
      </c>
      <c r="D421" s="82" t="s">
        <v>2360</v>
      </c>
      <c r="E421" s="81" t="str">
        <f>VLOOKUP($C421,'[11]2563#กบรส'!$D$2:$P$899,4,0)</f>
        <v>รพช.</v>
      </c>
      <c r="F421" s="81" t="str">
        <f>VLOOKUP($C421,[12]รพศ_รพท_รพช_898แห่ง!$D$2:$I$899,5,0)</f>
        <v>M2</v>
      </c>
      <c r="G421" s="81">
        <f>VLOOKUP($C421,[12]รพศ_รพท_รพช_898แห่ง!$D$2:$I$899,6,0)</f>
        <v>120</v>
      </c>
      <c r="H421" s="222">
        <f>VLOOKUP($C421,'[13]POP UC'!$D$3:$F$924,3,0)</f>
        <v>88294</v>
      </c>
      <c r="I421" s="81">
        <v>13</v>
      </c>
      <c r="J421" s="82" t="s">
        <v>2884</v>
      </c>
    </row>
    <row r="422" spans="1:10" ht="49.2">
      <c r="A422" s="81" t="s">
        <v>2925</v>
      </c>
      <c r="B422" s="82" t="s">
        <v>1418</v>
      </c>
      <c r="C422" s="81" t="s">
        <v>447</v>
      </c>
      <c r="D422" s="82" t="s">
        <v>2361</v>
      </c>
      <c r="E422" s="81" t="str">
        <f>VLOOKUP($C422,'[11]2563#กบรส'!$D$2:$P$899,4,0)</f>
        <v>รพช.</v>
      </c>
      <c r="F422" s="81" t="str">
        <f>VLOOKUP($C422,[12]รพศ_รพท_รพช_898แห่ง!$D$2:$I$899,5,0)</f>
        <v>F2</v>
      </c>
      <c r="G422" s="81">
        <f>VLOOKUP($C422,[12]รพศ_รพท_รพช_898แห่ง!$D$2:$I$899,6,0)</f>
        <v>58</v>
      </c>
      <c r="H422" s="222">
        <f>VLOOKUP($C422,'[13]POP UC'!$D$3:$F$924,3,0)</f>
        <v>36024</v>
      </c>
      <c r="I422" s="81">
        <v>6</v>
      </c>
      <c r="J422" s="82" t="s">
        <v>2885</v>
      </c>
    </row>
    <row r="423" spans="1:10" ht="49.2">
      <c r="A423" s="81" t="s">
        <v>2925</v>
      </c>
      <c r="B423" s="82" t="s">
        <v>1418</v>
      </c>
      <c r="C423" s="81" t="s">
        <v>448</v>
      </c>
      <c r="D423" s="82" t="s">
        <v>2362</v>
      </c>
      <c r="E423" s="81" t="str">
        <f>VLOOKUP($C423,'[11]2563#กบรส'!$D$2:$P$899,4,0)</f>
        <v>รพช.</v>
      </c>
      <c r="F423" s="81" t="str">
        <f>VLOOKUP($C423,[12]รพศ_รพท_รพช_898แห่ง!$D$2:$I$899,5,0)</f>
        <v>F2</v>
      </c>
      <c r="G423" s="81">
        <f>VLOOKUP($C423,[12]รพศ_รพท_รพช_898แห่ง!$D$2:$I$899,6,0)</f>
        <v>30</v>
      </c>
      <c r="H423" s="222">
        <f>VLOOKUP($C423,'[13]POP UC'!$D$3:$F$924,3,0)</f>
        <v>26470</v>
      </c>
      <c r="I423" s="81">
        <v>5</v>
      </c>
      <c r="J423" s="82" t="s">
        <v>947</v>
      </c>
    </row>
    <row r="424" spans="1:10" ht="49.2">
      <c r="A424" s="81" t="s">
        <v>2925</v>
      </c>
      <c r="B424" s="82" t="s">
        <v>1418</v>
      </c>
      <c r="C424" s="81" t="s">
        <v>449</v>
      </c>
      <c r="D424" s="82" t="s">
        <v>2363</v>
      </c>
      <c r="E424" s="81" t="str">
        <f>VLOOKUP($C424,'[11]2563#กบรส'!$D$2:$P$899,4,0)</f>
        <v>รพช.</v>
      </c>
      <c r="F424" s="81" t="str">
        <f>VLOOKUP($C424,[12]รพศ_รพท_รพช_898แห่ง!$D$2:$I$899,5,0)</f>
        <v>F2</v>
      </c>
      <c r="G424" s="81">
        <f>VLOOKUP($C424,[12]รพศ_รพท_รพช_898แห่ง!$D$2:$I$899,6,0)</f>
        <v>71</v>
      </c>
      <c r="H424" s="222">
        <f>VLOOKUP($C424,'[13]POP UC'!$D$3:$F$924,3,0)</f>
        <v>38520</v>
      </c>
      <c r="I424" s="81">
        <v>6</v>
      </c>
      <c r="J424" s="82" t="s">
        <v>2885</v>
      </c>
    </row>
    <row r="425" spans="1:10" ht="49.2">
      <c r="A425" s="81" t="s">
        <v>2925</v>
      </c>
      <c r="B425" s="82" t="s">
        <v>1418</v>
      </c>
      <c r="C425" s="81" t="s">
        <v>450</v>
      </c>
      <c r="D425" s="82" t="s">
        <v>2364</v>
      </c>
      <c r="E425" s="81" t="str">
        <f>VLOOKUP($C425,'[11]2563#กบรส'!$D$2:$P$899,4,0)</f>
        <v>รพช.</v>
      </c>
      <c r="F425" s="81" t="str">
        <f>VLOOKUP($C425,[12]รพศ_รพท_รพช_898แห่ง!$D$2:$I$899,5,0)</f>
        <v>F2</v>
      </c>
      <c r="G425" s="81">
        <f>VLOOKUP($C425,[12]รพศ_รพท_รพช_898แห่ง!$D$2:$I$899,6,0)</f>
        <v>37</v>
      </c>
      <c r="H425" s="222">
        <f>VLOOKUP($C425,'[13]POP UC'!$D$3:$F$924,3,0)</f>
        <v>28625</v>
      </c>
      <c r="I425" s="81">
        <v>5</v>
      </c>
      <c r="J425" s="82" t="s">
        <v>947</v>
      </c>
    </row>
    <row r="426" spans="1:10" ht="49.2">
      <c r="A426" s="81" t="s">
        <v>2925</v>
      </c>
      <c r="B426" s="82" t="s">
        <v>1418</v>
      </c>
      <c r="C426" s="81" t="s">
        <v>451</v>
      </c>
      <c r="D426" s="82" t="s">
        <v>2365</v>
      </c>
      <c r="E426" s="81" t="str">
        <f>VLOOKUP($C426,'[11]2563#กบรส'!$D$2:$P$899,4,0)</f>
        <v>รพช.</v>
      </c>
      <c r="F426" s="81" t="str">
        <f>VLOOKUP($C426,[12]รพศ_รพท_รพช_898แห่ง!$D$2:$I$899,5,0)</f>
        <v>F2</v>
      </c>
      <c r="G426" s="81">
        <f>VLOOKUP($C426,[12]รพศ_รพท_รพช_898แห่ง!$D$2:$I$899,6,0)</f>
        <v>68</v>
      </c>
      <c r="H426" s="222">
        <f>VLOOKUP($C426,'[13]POP UC'!$D$3:$F$924,3,0)</f>
        <v>49806</v>
      </c>
      <c r="I426" s="81">
        <v>6</v>
      </c>
      <c r="J426" s="82" t="s">
        <v>2885</v>
      </c>
    </row>
    <row r="427" spans="1:10" ht="49.2">
      <c r="A427" s="223" t="s">
        <v>2925</v>
      </c>
      <c r="B427" s="224" t="s">
        <v>1418</v>
      </c>
      <c r="C427" s="223" t="s">
        <v>452</v>
      </c>
      <c r="D427" s="224" t="s">
        <v>2366</v>
      </c>
      <c r="E427" s="223" t="str">
        <f>VLOOKUP($C427,'[11]2563#กบรส'!$D$2:$P$899,4,0)</f>
        <v>รพช.</v>
      </c>
      <c r="F427" s="225" t="str">
        <f>VLOOKUP($C427,[12]รพศ_รพท_รพช_898แห่ง!$D$2:$I$899,5,0)</f>
        <v>M2</v>
      </c>
      <c r="G427" s="225">
        <f>VLOOKUP($C427,[12]รพศ_รพท_รพช_898แห่ง!$D$2:$I$899,6,0)</f>
        <v>120</v>
      </c>
      <c r="H427" s="226">
        <f>VLOOKUP($C427,'[13]POP UC'!$D$3:$F$924,3,0)</f>
        <v>48017</v>
      </c>
      <c r="I427" s="225">
        <v>13</v>
      </c>
      <c r="J427" s="227" t="s">
        <v>2884</v>
      </c>
    </row>
    <row r="428" spans="1:10" ht="49.2">
      <c r="A428" s="81" t="s">
        <v>2925</v>
      </c>
      <c r="B428" s="82" t="s">
        <v>1418</v>
      </c>
      <c r="C428" s="81" t="s">
        <v>453</v>
      </c>
      <c r="D428" s="82" t="s">
        <v>2367</v>
      </c>
      <c r="E428" s="81" t="str">
        <f>VLOOKUP($C428,'[11]2563#กบรส'!$D$2:$P$899,4,0)</f>
        <v>รพช.</v>
      </c>
      <c r="F428" s="81" t="str">
        <f>VLOOKUP($C428,[12]รพศ_รพท_รพช_898แห่ง!$D$2:$I$899,5,0)</f>
        <v>F2</v>
      </c>
      <c r="G428" s="81">
        <f>VLOOKUP($C428,[12]รพศ_รพท_รพช_898แห่ง!$D$2:$I$899,6,0)</f>
        <v>34</v>
      </c>
      <c r="H428" s="222">
        <f>VLOOKUP($C428,'[13]POP UC'!$D$3:$F$924,3,0)</f>
        <v>21626</v>
      </c>
      <c r="I428" s="81">
        <v>5</v>
      </c>
      <c r="J428" s="82" t="s">
        <v>947</v>
      </c>
    </row>
    <row r="429" spans="1:10" ht="49.2">
      <c r="A429" s="81" t="s">
        <v>2925</v>
      </c>
      <c r="B429" s="82" t="s">
        <v>1418</v>
      </c>
      <c r="C429" s="81" t="s">
        <v>454</v>
      </c>
      <c r="D429" s="82" t="s">
        <v>2926</v>
      </c>
      <c r="E429" s="81" t="str">
        <f>VLOOKUP($C429,'[11]2563#กบรส'!$D$2:$P$899,4,0)</f>
        <v>รพช.</v>
      </c>
      <c r="F429" s="81" t="str">
        <f>VLOOKUP($C429,[12]รพศ_รพท_รพช_898แห่ง!$D$2:$I$899,5,0)</f>
        <v>M2</v>
      </c>
      <c r="G429" s="81">
        <f>VLOOKUP($C429,[12]รพศ_รพท_รพช_898แห่ง!$D$2:$I$899,6,0)</f>
        <v>179</v>
      </c>
      <c r="H429" s="222">
        <f>VLOOKUP($C429,'[13]POP UC'!$D$3:$F$924,3,0)</f>
        <v>70133</v>
      </c>
      <c r="I429" s="81">
        <v>13</v>
      </c>
      <c r="J429" s="82" t="s">
        <v>2884</v>
      </c>
    </row>
    <row r="430" spans="1:10" ht="49.2">
      <c r="A430" s="81" t="s">
        <v>2925</v>
      </c>
      <c r="B430" s="82" t="s">
        <v>1418</v>
      </c>
      <c r="C430" s="81" t="s">
        <v>455</v>
      </c>
      <c r="D430" s="82" t="s">
        <v>2368</v>
      </c>
      <c r="E430" s="81" t="str">
        <f>VLOOKUP($C430,'[11]2563#กบรส'!$D$2:$P$899,4,0)</f>
        <v>รพช.</v>
      </c>
      <c r="F430" s="81" t="str">
        <f>VLOOKUP($C430,[12]รพศ_รพท_รพช_898แห่ง!$D$2:$I$899,5,0)</f>
        <v>F3</v>
      </c>
      <c r="G430" s="81">
        <f>VLOOKUP($C430,[12]รพศ_รพท_รพช_898แห่ง!$D$2:$I$899,6,0)</f>
        <v>10</v>
      </c>
      <c r="H430" s="222">
        <f>VLOOKUP($C430,'[13]POP UC'!$D$3:$F$924,3,0)</f>
        <v>21132</v>
      </c>
      <c r="I430" s="81">
        <v>3</v>
      </c>
      <c r="J430" s="82" t="s">
        <v>1017</v>
      </c>
    </row>
    <row r="431" spans="1:10" ht="49.2">
      <c r="A431" s="81" t="s">
        <v>2925</v>
      </c>
      <c r="B431" s="82" t="s">
        <v>1418</v>
      </c>
      <c r="C431" s="81" t="s">
        <v>456</v>
      </c>
      <c r="D431" s="82" t="s">
        <v>2369</v>
      </c>
      <c r="E431" s="81" t="str">
        <f>VLOOKUP($C431,'[11]2563#กบรส'!$D$2:$P$899,4,0)</f>
        <v>รพช.</v>
      </c>
      <c r="F431" s="81" t="str">
        <f>VLOOKUP($C431,[12]รพศ_รพท_รพช_898แห่ง!$D$2:$I$899,5,0)</f>
        <v>F3</v>
      </c>
      <c r="G431" s="81">
        <f>VLOOKUP($C431,[12]รพศ_รพท_รพช_898แห่ง!$D$2:$I$899,6,0)</f>
        <v>0</v>
      </c>
      <c r="H431" s="222">
        <f>VLOOKUP($C431,'[13]POP UC'!$D$3:$F$924,3,0)</f>
        <v>18359</v>
      </c>
      <c r="I431" s="81">
        <v>3</v>
      </c>
      <c r="J431" s="82" t="s">
        <v>1017</v>
      </c>
    </row>
    <row r="432" spans="1:10" ht="49.2">
      <c r="A432" s="223" t="s">
        <v>2925</v>
      </c>
      <c r="B432" s="224" t="s">
        <v>1418</v>
      </c>
      <c r="C432" s="223" t="s">
        <v>457</v>
      </c>
      <c r="D432" s="224" t="s">
        <v>2370</v>
      </c>
      <c r="E432" s="223" t="str">
        <f>VLOOKUP($C432,'[11]2563#กบรส'!$D$2:$P$899,4,0)</f>
        <v>รพช.</v>
      </c>
      <c r="F432" s="225" t="str">
        <f>VLOOKUP($C432,[12]รพศ_รพท_รพช_898แห่ง!$D$2:$I$899,5,0)</f>
        <v>F3</v>
      </c>
      <c r="G432" s="225">
        <f>VLOOKUP($C432,[12]รพศ_รพท_รพช_898แห่ง!$D$2:$I$899,6,0)</f>
        <v>0</v>
      </c>
      <c r="H432" s="226">
        <f>VLOOKUP($C432,'[13]POP UC'!$D$3:$F$924,3,0)</f>
        <v>16146</v>
      </c>
      <c r="I432" s="225">
        <v>3</v>
      </c>
      <c r="J432" s="227" t="s">
        <v>1017</v>
      </c>
    </row>
    <row r="433" spans="1:10" ht="49.2">
      <c r="A433" s="223" t="s">
        <v>2925</v>
      </c>
      <c r="B433" s="224" t="s">
        <v>1418</v>
      </c>
      <c r="C433" s="223" t="s">
        <v>458</v>
      </c>
      <c r="D433" s="224" t="s">
        <v>2371</v>
      </c>
      <c r="E433" s="223" t="str">
        <f>VLOOKUP($C433,'[11]2563#กบรส'!$D$2:$P$899,4,0)</f>
        <v>รพช.</v>
      </c>
      <c r="F433" s="225" t="str">
        <f>VLOOKUP($C433,[12]รพศ_รพท_รพช_898แห่ง!$D$2:$I$899,5,0)</f>
        <v>F2</v>
      </c>
      <c r="G433" s="225">
        <f>VLOOKUP($C433,[12]รพศ_รพท_รพช_898แห่ง!$D$2:$I$899,6,0)</f>
        <v>30</v>
      </c>
      <c r="H433" s="226">
        <f>VLOOKUP($C433,'[13]POP UC'!$D$3:$F$924,3,0)</f>
        <v>19681</v>
      </c>
      <c r="I433" s="225">
        <v>5</v>
      </c>
      <c r="J433" s="227" t="s">
        <v>947</v>
      </c>
    </row>
    <row r="434" spans="1:10" ht="49.2">
      <c r="A434" s="81" t="s">
        <v>2925</v>
      </c>
      <c r="B434" s="82" t="s">
        <v>1437</v>
      </c>
      <c r="C434" s="81" t="s">
        <v>459</v>
      </c>
      <c r="D434" s="82" t="s">
        <v>2372</v>
      </c>
      <c r="E434" s="81" t="str">
        <f>VLOOKUP($C434,'[11]2563#กบรส'!$D$2:$P$899,4,0)</f>
        <v>รพศ.</v>
      </c>
      <c r="F434" s="81" t="str">
        <f>VLOOKUP($C434,[12]รพศ_รพท_รพช_898แห่ง!$D$2:$I$899,5,0)</f>
        <v>A</v>
      </c>
      <c r="G434" s="81">
        <f>VLOOKUP($C434,[12]รพศ_รพท_รพช_898แห่ง!$D$2:$I$899,6,0)</f>
        <v>1000</v>
      </c>
      <c r="H434" s="222">
        <f>VLOOKUP($C434,'[13]POP UC'!$D$3:$F$924,3,0)</f>
        <v>250494</v>
      </c>
      <c r="I434" s="81">
        <v>19</v>
      </c>
      <c r="J434" s="82" t="s">
        <v>1958</v>
      </c>
    </row>
    <row r="435" spans="1:10" ht="49.2">
      <c r="A435" s="81" t="s">
        <v>2925</v>
      </c>
      <c r="B435" s="82" t="s">
        <v>1437</v>
      </c>
      <c r="C435" s="81" t="s">
        <v>460</v>
      </c>
      <c r="D435" s="82" t="s">
        <v>2373</v>
      </c>
      <c r="E435" s="81" t="str">
        <f>VLOOKUP($C435,'[11]2563#กบรส'!$D$2:$P$899,4,0)</f>
        <v>รพช.</v>
      </c>
      <c r="F435" s="81" t="str">
        <f>VLOOKUP($C435,[12]รพศ_รพท_รพช_898แห่ง!$D$2:$I$899,5,0)</f>
        <v>F2</v>
      </c>
      <c r="G435" s="81">
        <f>VLOOKUP($C435,[12]รพศ_รพท_รพช_898แห่ง!$D$2:$I$899,6,0)</f>
        <v>44</v>
      </c>
      <c r="H435" s="222">
        <f>VLOOKUP($C435,'[13]POP UC'!$D$3:$F$924,3,0)</f>
        <v>39626</v>
      </c>
      <c r="I435" s="81">
        <v>6</v>
      </c>
      <c r="J435" s="82" t="s">
        <v>2885</v>
      </c>
    </row>
    <row r="436" spans="1:10" ht="49.2">
      <c r="A436" s="81" t="s">
        <v>2925</v>
      </c>
      <c r="B436" s="82" t="s">
        <v>1437</v>
      </c>
      <c r="C436" s="81" t="s">
        <v>461</v>
      </c>
      <c r="D436" s="82" t="s">
        <v>2374</v>
      </c>
      <c r="E436" s="81" t="str">
        <f>VLOOKUP($C436,'[11]2563#กบรส'!$D$2:$P$899,4,0)</f>
        <v>รพช.</v>
      </c>
      <c r="F436" s="81" t="str">
        <f>VLOOKUP($C436,[12]รพศ_รพท_รพช_898แห่ง!$D$2:$I$899,5,0)</f>
        <v>F2</v>
      </c>
      <c r="G436" s="81">
        <f>VLOOKUP($C436,[12]รพศ_รพท_รพช_898แห่ง!$D$2:$I$899,6,0)</f>
        <v>30</v>
      </c>
      <c r="H436" s="222">
        <f>VLOOKUP($C436,'[13]POP UC'!$D$3:$F$924,3,0)</f>
        <v>25086</v>
      </c>
      <c r="I436" s="81">
        <v>5</v>
      </c>
      <c r="J436" s="82" t="s">
        <v>947</v>
      </c>
    </row>
    <row r="437" spans="1:10" ht="49.2">
      <c r="A437" s="81" t="s">
        <v>2925</v>
      </c>
      <c r="B437" s="82" t="s">
        <v>1437</v>
      </c>
      <c r="C437" s="81" t="s">
        <v>462</v>
      </c>
      <c r="D437" s="82" t="s">
        <v>2375</v>
      </c>
      <c r="E437" s="81" t="str">
        <f>VLOOKUP($C437,'[11]2563#กบรส'!$D$2:$P$899,4,0)</f>
        <v>รพช.</v>
      </c>
      <c r="F437" s="81" t="str">
        <f>VLOOKUP($C437,[12]รพศ_รพท_รพช_898แห่ง!$D$2:$I$899,5,0)</f>
        <v>F1</v>
      </c>
      <c r="G437" s="81">
        <f>VLOOKUP($C437,[12]รพศ_รพท_รพช_898แห่ง!$D$2:$I$899,6,0)</f>
        <v>92</v>
      </c>
      <c r="H437" s="222">
        <f>VLOOKUP($C437,'[13]POP UC'!$D$3:$F$924,3,0)</f>
        <v>67448</v>
      </c>
      <c r="I437" s="81">
        <v>10</v>
      </c>
      <c r="J437" s="82" t="s">
        <v>943</v>
      </c>
    </row>
    <row r="438" spans="1:10" ht="49.2">
      <c r="A438" s="81" t="s">
        <v>2925</v>
      </c>
      <c r="B438" s="82" t="s">
        <v>1437</v>
      </c>
      <c r="C438" s="81" t="s">
        <v>463</v>
      </c>
      <c r="D438" s="82" t="s">
        <v>2376</v>
      </c>
      <c r="E438" s="81" t="str">
        <f>VLOOKUP($C438,'[11]2563#กบรส'!$D$2:$P$899,4,0)</f>
        <v>รพท.</v>
      </c>
      <c r="F438" s="81" t="str">
        <f>VLOOKUP($C438,[12]รพศ_รพท_รพช_898แห่ง!$D$2:$I$899,5,0)</f>
        <v>M1</v>
      </c>
      <c r="G438" s="81">
        <f>VLOOKUP($C438,[12]รพศ_รพท_รพช_898แห่ง!$D$2:$I$899,6,0)</f>
        <v>224</v>
      </c>
      <c r="H438" s="222">
        <f>VLOOKUP($C438,'[13]POP UC'!$D$3:$F$924,3,0)</f>
        <v>93224</v>
      </c>
      <c r="I438" s="81">
        <v>15</v>
      </c>
      <c r="J438" s="82" t="s">
        <v>2887</v>
      </c>
    </row>
    <row r="439" spans="1:10" ht="49.2">
      <c r="A439" s="81" t="s">
        <v>2925</v>
      </c>
      <c r="B439" s="82" t="s">
        <v>1437</v>
      </c>
      <c r="C439" s="81" t="s">
        <v>464</v>
      </c>
      <c r="D439" s="82" t="s">
        <v>2377</v>
      </c>
      <c r="E439" s="81" t="str">
        <f>VLOOKUP($C439,'[11]2563#กบรส'!$D$2:$P$899,4,0)</f>
        <v>รพช.</v>
      </c>
      <c r="F439" s="81" t="str">
        <f>VLOOKUP($C439,[12]รพศ_รพท_รพช_898แห่ง!$D$2:$I$899,5,0)</f>
        <v>F2</v>
      </c>
      <c r="G439" s="81">
        <f>VLOOKUP($C439,[12]รพศ_รพท_รพช_898แห่ง!$D$2:$I$899,6,0)</f>
        <v>60</v>
      </c>
      <c r="H439" s="222">
        <f>VLOOKUP($C439,'[13]POP UC'!$D$3:$F$924,3,0)</f>
        <v>58064</v>
      </c>
      <c r="I439" s="81">
        <v>6</v>
      </c>
      <c r="J439" s="82" t="s">
        <v>2885</v>
      </c>
    </row>
    <row r="440" spans="1:10" ht="49.2">
      <c r="A440" s="223" t="s">
        <v>2925</v>
      </c>
      <c r="B440" s="224" t="s">
        <v>1437</v>
      </c>
      <c r="C440" s="223" t="s">
        <v>465</v>
      </c>
      <c r="D440" s="224" t="s">
        <v>2378</v>
      </c>
      <c r="E440" s="223" t="str">
        <f>VLOOKUP($C440,'[11]2563#กบรส'!$D$2:$P$899,4,0)</f>
        <v>รพช.</v>
      </c>
      <c r="F440" s="225" t="str">
        <f>VLOOKUP($C440,[12]รพศ_รพท_รพช_898แห่ง!$D$2:$I$899,5,0)</f>
        <v>M2</v>
      </c>
      <c r="G440" s="225">
        <f>VLOOKUP($C440,[12]รพศ_รพท_รพช_898แห่ง!$D$2:$I$899,6,0)</f>
        <v>120</v>
      </c>
      <c r="H440" s="226">
        <f>VLOOKUP($C440,'[13]POP UC'!$D$3:$F$924,3,0)</f>
        <v>81145</v>
      </c>
      <c r="I440" s="225">
        <v>13</v>
      </c>
      <c r="J440" s="227" t="s">
        <v>2884</v>
      </c>
    </row>
    <row r="441" spans="1:10" ht="49.2">
      <c r="A441" s="81" t="s">
        <v>2925</v>
      </c>
      <c r="B441" s="82" t="s">
        <v>1437</v>
      </c>
      <c r="C441" s="81" t="s">
        <v>466</v>
      </c>
      <c r="D441" s="82" t="s">
        <v>2379</v>
      </c>
      <c r="E441" s="81" t="str">
        <f>VLOOKUP($C441,'[11]2563#กบรส'!$D$2:$P$899,4,0)</f>
        <v>รพช.</v>
      </c>
      <c r="F441" s="81" t="str">
        <f>VLOOKUP($C441,[12]รพศ_รพท_รพช_898แห่ง!$D$2:$I$899,5,0)</f>
        <v>F2</v>
      </c>
      <c r="G441" s="81">
        <f>VLOOKUP($C441,[12]รพศ_รพท_รพช_898แห่ง!$D$2:$I$899,6,0)</f>
        <v>58</v>
      </c>
      <c r="H441" s="222">
        <f>VLOOKUP($C441,'[13]POP UC'!$D$3:$F$924,3,0)</f>
        <v>31481</v>
      </c>
      <c r="I441" s="81">
        <v>6</v>
      </c>
      <c r="J441" s="82" t="s">
        <v>2885</v>
      </c>
    </row>
    <row r="442" spans="1:10" ht="49.2">
      <c r="A442" s="81" t="s">
        <v>2925</v>
      </c>
      <c r="B442" s="82" t="s">
        <v>1437</v>
      </c>
      <c r="C442" s="81" t="s">
        <v>467</v>
      </c>
      <c r="D442" s="82" t="s">
        <v>2380</v>
      </c>
      <c r="E442" s="81" t="str">
        <f>VLOOKUP($C442,'[11]2563#กบรส'!$D$2:$P$899,4,0)</f>
        <v>รพช.</v>
      </c>
      <c r="F442" s="81" t="str">
        <f>VLOOKUP($C442,[12]รพศ_รพท_รพช_898แห่ง!$D$2:$I$899,5,0)</f>
        <v>M2</v>
      </c>
      <c r="G442" s="81">
        <f>VLOOKUP($C442,[12]รพศ_รพท_รพช_898แห่ง!$D$2:$I$899,6,0)</f>
        <v>121</v>
      </c>
      <c r="H442" s="222">
        <f>VLOOKUP($C442,'[13]POP UC'!$D$3:$F$924,3,0)</f>
        <v>70839</v>
      </c>
      <c r="I442" s="81">
        <v>13</v>
      </c>
      <c r="J442" s="82" t="s">
        <v>2884</v>
      </c>
    </row>
    <row r="443" spans="1:10" ht="49.2">
      <c r="A443" s="81" t="s">
        <v>2925</v>
      </c>
      <c r="B443" s="82" t="s">
        <v>1437</v>
      </c>
      <c r="C443" s="81" t="s">
        <v>468</v>
      </c>
      <c r="D443" s="82" t="s">
        <v>2381</v>
      </c>
      <c r="E443" s="81" t="str">
        <f>VLOOKUP($C443,'[11]2563#กบรส'!$D$2:$P$899,4,0)</f>
        <v>รพช.</v>
      </c>
      <c r="F443" s="81" t="str">
        <f>VLOOKUP($C443,[12]รพศ_รพท_รพช_898แห่ง!$D$2:$I$899,5,0)</f>
        <v>F2</v>
      </c>
      <c r="G443" s="81">
        <f>VLOOKUP($C443,[12]รพศ_รพท_รพช_898แห่ง!$D$2:$I$899,6,0)</f>
        <v>30</v>
      </c>
      <c r="H443" s="222">
        <f>VLOOKUP($C443,'[13]POP UC'!$D$3:$F$924,3,0)</f>
        <v>15023</v>
      </c>
      <c r="I443" s="81">
        <v>5</v>
      </c>
      <c r="J443" s="82" t="s">
        <v>947</v>
      </c>
    </row>
    <row r="444" spans="1:10" ht="49.2">
      <c r="A444" s="81" t="s">
        <v>2925</v>
      </c>
      <c r="B444" s="82" t="s">
        <v>1437</v>
      </c>
      <c r="C444" s="81" t="s">
        <v>469</v>
      </c>
      <c r="D444" s="82" t="s">
        <v>2382</v>
      </c>
      <c r="E444" s="81" t="str">
        <f>VLOOKUP($C444,'[11]2563#กบรส'!$D$2:$P$899,4,0)</f>
        <v>รพช.</v>
      </c>
      <c r="F444" s="81" t="str">
        <f>VLOOKUP($C444,[12]รพศ_รพท_รพช_898แห่ง!$D$2:$I$899,5,0)</f>
        <v>M2</v>
      </c>
      <c r="G444" s="81">
        <f>VLOOKUP($C444,[12]รพศ_รพท_รพช_898แห่ง!$D$2:$I$899,6,0)</f>
        <v>81</v>
      </c>
      <c r="H444" s="222">
        <f>VLOOKUP($C444,'[13]POP UC'!$D$3:$F$924,3,0)</f>
        <v>61203</v>
      </c>
      <c r="I444" s="81">
        <v>12</v>
      </c>
      <c r="J444" s="82" t="s">
        <v>2886</v>
      </c>
    </row>
    <row r="445" spans="1:10" ht="49.2">
      <c r="A445" s="81" t="s">
        <v>2925</v>
      </c>
      <c r="B445" s="82" t="s">
        <v>1437</v>
      </c>
      <c r="C445" s="81" t="s">
        <v>470</v>
      </c>
      <c r="D445" s="82" t="s">
        <v>2383</v>
      </c>
      <c r="E445" s="81" t="str">
        <f>VLOOKUP($C445,'[11]2563#กบรส'!$D$2:$P$899,4,0)</f>
        <v>รพช.</v>
      </c>
      <c r="F445" s="81" t="str">
        <f>VLOOKUP($C445,[12]รพศ_รพท_รพช_898แห่ง!$D$2:$I$899,5,0)</f>
        <v>F2</v>
      </c>
      <c r="G445" s="81">
        <f>VLOOKUP($C445,[12]รพศ_รพท_รพช_898แห่ง!$D$2:$I$899,6,0)</f>
        <v>35</v>
      </c>
      <c r="H445" s="222">
        <f>VLOOKUP($C445,'[13]POP UC'!$D$3:$F$924,3,0)</f>
        <v>21838</v>
      </c>
      <c r="I445" s="81">
        <v>5</v>
      </c>
      <c r="J445" s="82" t="s">
        <v>947</v>
      </c>
    </row>
    <row r="446" spans="1:10" ht="49.2">
      <c r="A446" s="81" t="s">
        <v>2925</v>
      </c>
      <c r="B446" s="82" t="s">
        <v>1437</v>
      </c>
      <c r="C446" s="81" t="s">
        <v>471</v>
      </c>
      <c r="D446" s="82" t="s">
        <v>2384</v>
      </c>
      <c r="E446" s="81" t="str">
        <f>VLOOKUP($C446,'[11]2563#กบรส'!$D$2:$P$899,4,0)</f>
        <v>รพช.</v>
      </c>
      <c r="F446" s="81" t="str">
        <f>VLOOKUP($C446,[12]รพศ_รพท_รพช_898แห่ง!$D$2:$I$899,5,0)</f>
        <v>F2</v>
      </c>
      <c r="G446" s="81">
        <f>VLOOKUP($C446,[12]รพศ_รพท_รพช_898แห่ง!$D$2:$I$899,6,0)</f>
        <v>30</v>
      </c>
      <c r="H446" s="222">
        <f>VLOOKUP($C446,'[13]POP UC'!$D$3:$F$924,3,0)</f>
        <v>28999</v>
      </c>
      <c r="I446" s="81">
        <v>5</v>
      </c>
      <c r="J446" s="82" t="s">
        <v>947</v>
      </c>
    </row>
    <row r="447" spans="1:10" ht="49.2">
      <c r="A447" s="223" t="s">
        <v>2925</v>
      </c>
      <c r="B447" s="224" t="s">
        <v>1437</v>
      </c>
      <c r="C447" s="223" t="s">
        <v>472</v>
      </c>
      <c r="D447" s="224" t="s">
        <v>2385</v>
      </c>
      <c r="E447" s="223" t="str">
        <f>VLOOKUP($C447,'[11]2563#กบรส'!$D$2:$P$899,4,0)</f>
        <v>รพช.</v>
      </c>
      <c r="F447" s="225" t="str">
        <f>VLOOKUP($C447,[12]รพศ_รพท_รพช_898แห่ง!$D$2:$I$899,5,0)</f>
        <v>F1</v>
      </c>
      <c r="G447" s="225">
        <f>VLOOKUP($C447,[12]รพศ_รพท_รพช_898แห่ง!$D$2:$I$899,6,0)</f>
        <v>45</v>
      </c>
      <c r="H447" s="226">
        <f>VLOOKUP($C447,'[13]POP UC'!$D$3:$F$924,3,0)</f>
        <v>55925</v>
      </c>
      <c r="I447" s="225">
        <v>10</v>
      </c>
      <c r="J447" s="227" t="s">
        <v>943</v>
      </c>
    </row>
    <row r="448" spans="1:10" ht="49.2">
      <c r="A448" s="81" t="s">
        <v>2925</v>
      </c>
      <c r="B448" s="82" t="s">
        <v>1437</v>
      </c>
      <c r="C448" s="81" t="s">
        <v>473</v>
      </c>
      <c r="D448" s="82" t="s">
        <v>2386</v>
      </c>
      <c r="E448" s="81" t="str">
        <f>VLOOKUP($C448,'[11]2563#กบรส'!$D$2:$P$899,4,0)</f>
        <v>รพช.</v>
      </c>
      <c r="F448" s="81" t="str">
        <f>VLOOKUP($C448,[12]รพศ_รพท_รพช_898แห่ง!$D$2:$I$899,5,0)</f>
        <v>F1</v>
      </c>
      <c r="G448" s="81">
        <f>VLOOKUP($C448,[12]รพศ_รพท_รพช_898แห่ง!$D$2:$I$899,6,0)</f>
        <v>98</v>
      </c>
      <c r="H448" s="222">
        <f>VLOOKUP($C448,'[13]POP UC'!$D$3:$F$924,3,0)</f>
        <v>52171</v>
      </c>
      <c r="I448" s="81">
        <v>10</v>
      </c>
      <c r="J448" s="82" t="s">
        <v>943</v>
      </c>
    </row>
    <row r="449" spans="1:10" ht="49.2">
      <c r="A449" s="81" t="s">
        <v>2925</v>
      </c>
      <c r="B449" s="82" t="s">
        <v>1437</v>
      </c>
      <c r="C449" s="81" t="s">
        <v>474</v>
      </c>
      <c r="D449" s="82" t="s">
        <v>2387</v>
      </c>
      <c r="E449" s="81" t="str">
        <f>VLOOKUP($C449,'[11]2563#กบรส'!$D$2:$P$899,4,0)</f>
        <v>รพช.</v>
      </c>
      <c r="F449" s="81" t="str">
        <f>VLOOKUP($C449,[12]รพศ_รพท_รพช_898แห่ง!$D$2:$I$899,5,0)</f>
        <v>F1</v>
      </c>
      <c r="G449" s="81">
        <f>VLOOKUP($C449,[12]รพศ_รพท_รพช_898แห่ง!$D$2:$I$899,6,0)</f>
        <v>74</v>
      </c>
      <c r="H449" s="222">
        <f>VLOOKUP($C449,'[13]POP UC'!$D$3:$F$924,3,0)</f>
        <v>50701</v>
      </c>
      <c r="I449" s="81">
        <v>10</v>
      </c>
      <c r="J449" s="82" t="s">
        <v>943</v>
      </c>
    </row>
    <row r="450" spans="1:10" ht="49.2">
      <c r="A450" s="81" t="s">
        <v>2925</v>
      </c>
      <c r="B450" s="82" t="s">
        <v>1437</v>
      </c>
      <c r="C450" s="81" t="s">
        <v>475</v>
      </c>
      <c r="D450" s="82" t="s">
        <v>2388</v>
      </c>
      <c r="E450" s="81" t="str">
        <f>VLOOKUP($C450,'[11]2563#กบรส'!$D$2:$P$899,4,0)</f>
        <v>รพช.</v>
      </c>
      <c r="F450" s="81" t="str">
        <f>VLOOKUP($C450,[12]รพศ_รพท_รพช_898แห่ง!$D$2:$I$899,5,0)</f>
        <v>F2</v>
      </c>
      <c r="G450" s="81">
        <f>VLOOKUP($C450,[12]รพศ_รพท_รพช_898แห่ง!$D$2:$I$899,6,0)</f>
        <v>35</v>
      </c>
      <c r="H450" s="222">
        <f>VLOOKUP($C450,'[13]POP UC'!$D$3:$F$924,3,0)</f>
        <v>32772</v>
      </c>
      <c r="I450" s="81">
        <v>6</v>
      </c>
      <c r="J450" s="82" t="s">
        <v>2885</v>
      </c>
    </row>
    <row r="451" spans="1:10" ht="49.2">
      <c r="A451" s="81" t="s">
        <v>2925</v>
      </c>
      <c r="B451" s="82" t="s">
        <v>1437</v>
      </c>
      <c r="C451" s="81" t="s">
        <v>476</v>
      </c>
      <c r="D451" s="82" t="s">
        <v>2389</v>
      </c>
      <c r="E451" s="81" t="str">
        <f>VLOOKUP($C451,'[11]2563#กบรส'!$D$2:$P$899,4,0)</f>
        <v>รพช.</v>
      </c>
      <c r="F451" s="81" t="str">
        <f>VLOOKUP($C451,[12]รพศ_รพท_รพช_898แห่ง!$D$2:$I$899,5,0)</f>
        <v>F2</v>
      </c>
      <c r="G451" s="81">
        <f>VLOOKUP($C451,[12]รพศ_รพท_รพช_898แห่ง!$D$2:$I$899,6,0)</f>
        <v>45</v>
      </c>
      <c r="H451" s="222">
        <f>VLOOKUP($C451,'[13]POP UC'!$D$3:$F$924,3,0)</f>
        <v>29124</v>
      </c>
      <c r="I451" s="81">
        <v>5</v>
      </c>
      <c r="J451" s="82" t="s">
        <v>947</v>
      </c>
    </row>
    <row r="452" spans="1:10" ht="49.2">
      <c r="A452" s="81" t="s">
        <v>2925</v>
      </c>
      <c r="B452" s="82" t="s">
        <v>1437</v>
      </c>
      <c r="C452" s="81" t="s">
        <v>477</v>
      </c>
      <c r="D452" s="82" t="s">
        <v>2390</v>
      </c>
      <c r="E452" s="81" t="str">
        <f>VLOOKUP($C452,'[11]2563#กบรส'!$D$2:$P$899,4,0)</f>
        <v>รพช.</v>
      </c>
      <c r="F452" s="81" t="str">
        <f>VLOOKUP($C452,[12]รพศ_รพท_รพช_898แห่ง!$D$2:$I$899,5,0)</f>
        <v>F2</v>
      </c>
      <c r="G452" s="81">
        <f>VLOOKUP($C452,[12]รพศ_รพท_รพช_898แห่ง!$D$2:$I$899,6,0)</f>
        <v>33</v>
      </c>
      <c r="H452" s="222">
        <f>VLOOKUP($C452,'[13]POP UC'!$D$3:$F$924,3,0)</f>
        <v>17702</v>
      </c>
      <c r="I452" s="81">
        <v>5</v>
      </c>
      <c r="J452" s="82" t="s">
        <v>947</v>
      </c>
    </row>
    <row r="453" spans="1:10" ht="49.2">
      <c r="A453" s="223" t="s">
        <v>2925</v>
      </c>
      <c r="B453" s="224" t="s">
        <v>1437</v>
      </c>
      <c r="C453" s="223" t="s">
        <v>478</v>
      </c>
      <c r="D453" s="224" t="s">
        <v>2927</v>
      </c>
      <c r="E453" s="223" t="str">
        <f>VLOOKUP($C453,'[11]2563#กบรส'!$D$2:$P$899,4,0)</f>
        <v>รพช.</v>
      </c>
      <c r="F453" s="225" t="str">
        <f>VLOOKUP($C453,[12]รพศ_รพท_รพช_898แห่ง!$D$2:$I$899,5,0)</f>
        <v>M2</v>
      </c>
      <c r="G453" s="225">
        <f>VLOOKUP($C453,[12]รพศ_รพท_รพช_898แห่ง!$D$2:$I$899,6,0)</f>
        <v>90</v>
      </c>
      <c r="H453" s="226">
        <f>VLOOKUP($C453,'[13]POP UC'!$D$3:$F$924,3,0)</f>
        <v>58186</v>
      </c>
      <c r="I453" s="225">
        <v>12</v>
      </c>
      <c r="J453" s="227" t="s">
        <v>2886</v>
      </c>
    </row>
    <row r="454" spans="1:10" ht="49.2">
      <c r="A454" s="81" t="s">
        <v>2925</v>
      </c>
      <c r="B454" s="82" t="s">
        <v>1437</v>
      </c>
      <c r="C454" s="81" t="s">
        <v>479</v>
      </c>
      <c r="D454" s="82" t="s">
        <v>2391</v>
      </c>
      <c r="E454" s="81" t="str">
        <f>VLOOKUP($C454,'[11]2563#กบรส'!$D$2:$P$899,4,0)</f>
        <v>รพท.</v>
      </c>
      <c r="F454" s="81" t="str">
        <f>VLOOKUP($C454,[12]รพศ_รพท_รพช_898แห่ง!$D$2:$I$899,5,0)</f>
        <v>M1</v>
      </c>
      <c r="G454" s="81">
        <f>VLOOKUP($C454,[12]รพศ_รพท_รพช_898แห่ง!$D$2:$I$899,6,0)</f>
        <v>120</v>
      </c>
      <c r="H454" s="222">
        <f>VLOOKUP($C454,'[13]POP UC'!$D$3:$F$924,3,0)</f>
        <v>44855</v>
      </c>
      <c r="I454" s="81">
        <v>14</v>
      </c>
      <c r="J454" s="82" t="s">
        <v>2888</v>
      </c>
    </row>
    <row r="455" spans="1:10" ht="49.2">
      <c r="A455" s="81" t="s">
        <v>2925</v>
      </c>
      <c r="B455" s="82" t="s">
        <v>1437</v>
      </c>
      <c r="C455" s="81" t="s">
        <v>480</v>
      </c>
      <c r="D455" s="82" t="s">
        <v>2392</v>
      </c>
      <c r="E455" s="81" t="str">
        <f>VLOOKUP($C455,'[11]2563#กบรส'!$D$2:$P$899,4,0)</f>
        <v>รพช.</v>
      </c>
      <c r="F455" s="81" t="str">
        <f>VLOOKUP($C455,[12]รพศ_รพท_รพช_898แห่ง!$D$2:$I$899,5,0)</f>
        <v>F2</v>
      </c>
      <c r="G455" s="81">
        <f>VLOOKUP($C455,[12]รพศ_รพท_รพช_898แห่ง!$D$2:$I$899,6,0)</f>
        <v>30</v>
      </c>
      <c r="H455" s="222">
        <f>VLOOKUP($C455,'[13]POP UC'!$D$3:$F$924,3,0)</f>
        <v>17152</v>
      </c>
      <c r="I455" s="81">
        <v>5</v>
      </c>
      <c r="J455" s="82" t="s">
        <v>947</v>
      </c>
    </row>
    <row r="456" spans="1:10" ht="49.2">
      <c r="A456" s="81" t="s">
        <v>2925</v>
      </c>
      <c r="B456" s="82" t="s">
        <v>1437</v>
      </c>
      <c r="C456" s="81" t="s">
        <v>481</v>
      </c>
      <c r="D456" s="82" t="s">
        <v>2393</v>
      </c>
      <c r="E456" s="81" t="str">
        <f>VLOOKUP($C456,'[11]2563#กบรส'!$D$2:$P$899,4,0)</f>
        <v>รพช.</v>
      </c>
      <c r="F456" s="81" t="str">
        <f>VLOOKUP($C456,[12]รพศ_รพท_รพช_898แห่ง!$D$2:$I$899,5,0)</f>
        <v>F3</v>
      </c>
      <c r="G456" s="81">
        <f>VLOOKUP($C456,[12]รพศ_รพท_รพช_898แห่ง!$D$2:$I$899,6,0)</f>
        <v>0</v>
      </c>
      <c r="H456" s="222">
        <f>VLOOKUP($C456,'[13]POP UC'!$D$3:$F$924,3,0)</f>
        <v>16990</v>
      </c>
      <c r="I456" s="81">
        <v>3</v>
      </c>
      <c r="J456" s="82" t="s">
        <v>1017</v>
      </c>
    </row>
    <row r="457" spans="1:10" ht="49.2">
      <c r="A457" s="81" t="s">
        <v>2925</v>
      </c>
      <c r="B457" s="82" t="s">
        <v>1437</v>
      </c>
      <c r="C457" s="81" t="s">
        <v>482</v>
      </c>
      <c r="D457" s="82" t="s">
        <v>2394</v>
      </c>
      <c r="E457" s="81" t="str">
        <f>VLOOKUP($C457,'[11]2563#กบรส'!$D$2:$P$899,4,0)</f>
        <v>รพช.</v>
      </c>
      <c r="F457" s="81" t="str">
        <f>VLOOKUP($C457,[12]รพศ_รพท_รพช_898แห่ง!$D$2:$I$899,5,0)</f>
        <v>F3</v>
      </c>
      <c r="G457" s="81">
        <f>VLOOKUP($C457,[12]รพศ_รพท_รพช_898แห่ง!$D$2:$I$899,6,0)</f>
        <v>0</v>
      </c>
      <c r="H457" s="222">
        <f>VLOOKUP($C457,'[13]POP UC'!$D$3:$F$924,3,0)</f>
        <v>13596</v>
      </c>
      <c r="I457" s="81">
        <v>2</v>
      </c>
      <c r="J457" s="82" t="s">
        <v>969</v>
      </c>
    </row>
    <row r="458" spans="1:10" ht="49.2">
      <c r="A458" s="81" t="s">
        <v>2925</v>
      </c>
      <c r="B458" s="82" t="s">
        <v>1437</v>
      </c>
      <c r="C458" s="81" t="s">
        <v>483</v>
      </c>
      <c r="D458" s="82" t="s">
        <v>2395</v>
      </c>
      <c r="E458" s="81" t="str">
        <f>VLOOKUP($C458,'[11]2563#กบรส'!$D$2:$P$899,4,0)</f>
        <v>รพช.</v>
      </c>
      <c r="F458" s="81" t="str">
        <f>VLOOKUP($C458,[12]รพศ_รพท_รพช_898แห่ง!$D$2:$I$899,5,0)</f>
        <v>F3</v>
      </c>
      <c r="G458" s="81">
        <f>VLOOKUP($C458,[12]รพศ_รพท_รพช_898แห่ง!$D$2:$I$899,6,0)</f>
        <v>0</v>
      </c>
      <c r="H458" s="222">
        <f>VLOOKUP($C458,'[13]POP UC'!$D$3:$F$924,3,0)</f>
        <v>18298</v>
      </c>
      <c r="I458" s="81">
        <v>3</v>
      </c>
      <c r="J458" s="82" t="s">
        <v>1017</v>
      </c>
    </row>
    <row r="459" spans="1:10" ht="49.2">
      <c r="A459" s="81" t="s">
        <v>2925</v>
      </c>
      <c r="B459" s="82" t="s">
        <v>1437</v>
      </c>
      <c r="C459" s="81" t="s">
        <v>484</v>
      </c>
      <c r="D459" s="82" t="s">
        <v>2396</v>
      </c>
      <c r="E459" s="81" t="str">
        <f>VLOOKUP($C459,'[11]2563#กบรส'!$D$2:$P$899,4,0)</f>
        <v>รพช.</v>
      </c>
      <c r="F459" s="81" t="str">
        <f>VLOOKUP($C459,[12]รพศ_รพท_รพช_898แห่ง!$D$2:$I$899,5,0)</f>
        <v>F3</v>
      </c>
      <c r="G459" s="81">
        <f>VLOOKUP($C459,[12]รพศ_รพท_รพช_898แห่ง!$D$2:$I$899,6,0)</f>
        <v>0</v>
      </c>
      <c r="H459" s="222">
        <f>VLOOKUP($C459,'[13]POP UC'!$D$3:$F$924,3,0)</f>
        <v>18770</v>
      </c>
      <c r="I459" s="81">
        <v>3</v>
      </c>
      <c r="J459" s="82" t="s">
        <v>1017</v>
      </c>
    </row>
    <row r="460" spans="1:10" ht="49.2">
      <c r="A460" s="81" t="s">
        <v>2925</v>
      </c>
      <c r="B460" s="82" t="s">
        <v>1464</v>
      </c>
      <c r="C460" s="81" t="s">
        <v>485</v>
      </c>
      <c r="D460" s="82" t="s">
        <v>2397</v>
      </c>
      <c r="E460" s="81" t="str">
        <f>VLOOKUP($C460,'[11]2563#กบรส'!$D$2:$P$899,4,0)</f>
        <v>รพท.</v>
      </c>
      <c r="F460" s="81" t="str">
        <f>VLOOKUP($C460,[12]รพศ_รพท_รพช_898แห่ง!$D$2:$I$899,5,0)</f>
        <v>S</v>
      </c>
      <c r="G460" s="81">
        <f>VLOOKUP($C460,[12]รพศ_รพท_รพช_898แห่ง!$D$2:$I$899,6,0)</f>
        <v>580</v>
      </c>
      <c r="H460" s="222">
        <f>VLOOKUP($C460,'[13]POP UC'!$D$3:$F$924,3,0)</f>
        <v>109953</v>
      </c>
      <c r="I460" s="81">
        <v>17</v>
      </c>
      <c r="J460" s="82" t="s">
        <v>1002</v>
      </c>
    </row>
    <row r="461" spans="1:10" ht="49.2">
      <c r="A461" s="81" t="s">
        <v>2925</v>
      </c>
      <c r="B461" s="82" t="s">
        <v>1464</v>
      </c>
      <c r="C461" s="81" t="s">
        <v>486</v>
      </c>
      <c r="D461" s="82" t="s">
        <v>2398</v>
      </c>
      <c r="E461" s="81" t="str">
        <f>VLOOKUP($C461,'[11]2563#กบรส'!$D$2:$P$899,4,0)</f>
        <v>รพช.</v>
      </c>
      <c r="F461" s="81" t="str">
        <f>VLOOKUP($C461,[12]รพศ_รพท_รพช_898แห่ง!$D$2:$I$899,5,0)</f>
        <v>F2</v>
      </c>
      <c r="G461" s="81">
        <f>VLOOKUP($C461,[12]รพศ_รพท_รพช_898แห่ง!$D$2:$I$899,6,0)</f>
        <v>30</v>
      </c>
      <c r="H461" s="222">
        <f>VLOOKUP($C461,'[13]POP UC'!$D$3:$F$924,3,0)</f>
        <v>23750</v>
      </c>
      <c r="I461" s="81">
        <v>5</v>
      </c>
      <c r="J461" s="82" t="s">
        <v>947</v>
      </c>
    </row>
    <row r="462" spans="1:10" ht="49.2">
      <c r="A462" s="81" t="s">
        <v>2925</v>
      </c>
      <c r="B462" s="82" t="s">
        <v>1464</v>
      </c>
      <c r="C462" s="81" t="s">
        <v>487</v>
      </c>
      <c r="D462" s="82" t="s">
        <v>2399</v>
      </c>
      <c r="E462" s="81" t="str">
        <f>VLOOKUP($C462,'[11]2563#กบรส'!$D$2:$P$899,4,0)</f>
        <v>รพช.</v>
      </c>
      <c r="F462" s="81" t="str">
        <f>VLOOKUP($C462,[12]รพศ_รพท_รพช_898แห่ง!$D$2:$I$899,5,0)</f>
        <v>F1</v>
      </c>
      <c r="G462" s="81">
        <f>VLOOKUP($C462,[12]รพศ_รพท_รพช_898แห่ง!$D$2:$I$899,6,0)</f>
        <v>128</v>
      </c>
      <c r="H462" s="222">
        <f>VLOOKUP($C462,'[13]POP UC'!$D$3:$F$924,3,0)</f>
        <v>83282</v>
      </c>
      <c r="I462" s="81">
        <v>10</v>
      </c>
      <c r="J462" s="82" t="s">
        <v>943</v>
      </c>
    </row>
    <row r="463" spans="1:10" ht="49.2">
      <c r="A463" s="81" t="s">
        <v>2925</v>
      </c>
      <c r="B463" s="82" t="s">
        <v>1464</v>
      </c>
      <c r="C463" s="81" t="s">
        <v>488</v>
      </c>
      <c r="D463" s="82" t="s">
        <v>2400</v>
      </c>
      <c r="E463" s="81" t="str">
        <f>VLOOKUP($C463,'[11]2563#กบรส'!$D$2:$P$899,4,0)</f>
        <v>รพช.</v>
      </c>
      <c r="F463" s="81" t="str">
        <f>VLOOKUP($C463,[12]รพศ_รพท_รพช_898แห่ง!$D$2:$I$899,5,0)</f>
        <v>F2</v>
      </c>
      <c r="G463" s="81">
        <f>VLOOKUP($C463,[12]รพศ_รพท_รพช_898แห่ง!$D$2:$I$899,6,0)</f>
        <v>60</v>
      </c>
      <c r="H463" s="222">
        <f>VLOOKUP($C463,'[13]POP UC'!$D$3:$F$924,3,0)</f>
        <v>52261</v>
      </c>
      <c r="I463" s="81">
        <v>6</v>
      </c>
      <c r="J463" s="82" t="s">
        <v>2885</v>
      </c>
    </row>
    <row r="464" spans="1:10" ht="49.2">
      <c r="A464" s="81" t="s">
        <v>2925</v>
      </c>
      <c r="B464" s="82" t="s">
        <v>1464</v>
      </c>
      <c r="C464" s="81" t="s">
        <v>489</v>
      </c>
      <c r="D464" s="82" t="s">
        <v>2401</v>
      </c>
      <c r="E464" s="81" t="str">
        <f>VLOOKUP($C464,'[11]2563#กบรส'!$D$2:$P$899,4,0)</f>
        <v>รพช.</v>
      </c>
      <c r="F464" s="81" t="str">
        <f>VLOOKUP($C464,[12]รพศ_รพท_รพช_898แห่ง!$D$2:$I$899,5,0)</f>
        <v>F2</v>
      </c>
      <c r="G464" s="81">
        <f>VLOOKUP($C464,[12]รพศ_รพท_รพช_898แห่ง!$D$2:$I$899,6,0)</f>
        <v>52</v>
      </c>
      <c r="H464" s="222">
        <f>VLOOKUP($C464,'[13]POP UC'!$D$3:$F$924,3,0)</f>
        <v>42992</v>
      </c>
      <c r="I464" s="81">
        <v>6</v>
      </c>
      <c r="J464" s="82" t="s">
        <v>2885</v>
      </c>
    </row>
    <row r="465" spans="1:10" ht="49.2">
      <c r="A465" s="81" t="s">
        <v>2925</v>
      </c>
      <c r="B465" s="82" t="s">
        <v>1464</v>
      </c>
      <c r="C465" s="81" t="s">
        <v>490</v>
      </c>
      <c r="D465" s="82" t="s">
        <v>2402</v>
      </c>
      <c r="E465" s="81" t="str">
        <f>VLOOKUP($C465,'[11]2563#กบรส'!$D$2:$P$899,4,0)</f>
        <v>รพช.</v>
      </c>
      <c r="F465" s="81" t="str">
        <f>VLOOKUP($C465,[12]รพศ_รพท_รพช_898แห่ง!$D$2:$I$899,5,0)</f>
        <v>M2</v>
      </c>
      <c r="G465" s="81">
        <f>VLOOKUP($C465,[12]รพศ_รพท_รพช_898แห่ง!$D$2:$I$899,6,0)</f>
        <v>148</v>
      </c>
      <c r="H465" s="222">
        <f>VLOOKUP($C465,'[13]POP UC'!$D$3:$F$924,3,0)</f>
        <v>76045</v>
      </c>
      <c r="I465" s="81">
        <v>13</v>
      </c>
      <c r="J465" s="82" t="s">
        <v>2884</v>
      </c>
    </row>
    <row r="466" spans="1:10" ht="49.2">
      <c r="A466" s="81" t="s">
        <v>2925</v>
      </c>
      <c r="B466" s="82" t="s">
        <v>1464</v>
      </c>
      <c r="C466" s="81" t="s">
        <v>491</v>
      </c>
      <c r="D466" s="82" t="s">
        <v>2403</v>
      </c>
      <c r="E466" s="81" t="str">
        <f>VLOOKUP($C466,'[11]2563#กบรส'!$D$2:$P$899,4,0)</f>
        <v>รพช.</v>
      </c>
      <c r="F466" s="81" t="str">
        <f>VLOOKUP($C466,[12]รพศ_รพท_รพช_898แห่ง!$D$2:$I$899,5,0)</f>
        <v>F2</v>
      </c>
      <c r="G466" s="81">
        <f>VLOOKUP($C466,[12]รพศ_รพท_รพช_898แห่ง!$D$2:$I$899,6,0)</f>
        <v>38</v>
      </c>
      <c r="H466" s="222">
        <f>VLOOKUP($C466,'[13]POP UC'!$D$3:$F$924,3,0)</f>
        <v>41555</v>
      </c>
      <c r="I466" s="81">
        <v>6</v>
      </c>
      <c r="J466" s="82" t="s">
        <v>2885</v>
      </c>
    </row>
    <row r="467" spans="1:10" ht="49.2">
      <c r="A467" s="223" t="s">
        <v>2925</v>
      </c>
      <c r="B467" s="224" t="s">
        <v>1464</v>
      </c>
      <c r="C467" s="223" t="s">
        <v>492</v>
      </c>
      <c r="D467" s="224" t="s">
        <v>2404</v>
      </c>
      <c r="E467" s="223" t="str">
        <f>VLOOKUP($C467,'[11]2563#กบรส'!$D$2:$P$899,4,0)</f>
        <v>รพช.</v>
      </c>
      <c r="F467" s="225" t="str">
        <f>VLOOKUP($C467,[12]รพศ_รพท_รพช_898แห่ง!$D$2:$I$899,5,0)</f>
        <v>M2</v>
      </c>
      <c r="G467" s="225">
        <f>VLOOKUP($C467,[12]รพศ_รพท_รพช_898แห่ง!$D$2:$I$899,6,0)</f>
        <v>96</v>
      </c>
      <c r="H467" s="226">
        <f>VLOOKUP($C467,'[13]POP UC'!$D$3:$F$924,3,0)</f>
        <v>62356</v>
      </c>
      <c r="I467" s="225">
        <v>12</v>
      </c>
      <c r="J467" s="227" t="s">
        <v>2886</v>
      </c>
    </row>
    <row r="468" spans="1:10" ht="49.2">
      <c r="A468" s="223" t="s">
        <v>2925</v>
      </c>
      <c r="B468" s="224" t="s">
        <v>1464</v>
      </c>
      <c r="C468" s="223" t="s">
        <v>493</v>
      </c>
      <c r="D468" s="224" t="s">
        <v>2405</v>
      </c>
      <c r="E468" s="223" t="str">
        <f>VLOOKUP($C468,'[11]2563#กบรส'!$D$2:$P$899,4,0)</f>
        <v>รพช.</v>
      </c>
      <c r="F468" s="225" t="str">
        <f>VLOOKUP($C468,[12]รพศ_รพท_รพช_898แห่ง!$D$2:$I$899,5,0)</f>
        <v>M2</v>
      </c>
      <c r="G468" s="225">
        <f>VLOOKUP($C468,[12]รพศ_รพท_รพช_898แห่ง!$D$2:$I$899,6,0)</f>
        <v>153</v>
      </c>
      <c r="H468" s="226">
        <f>VLOOKUP($C468,'[13]POP UC'!$D$3:$F$924,3,0)</f>
        <v>74931</v>
      </c>
      <c r="I468" s="225">
        <v>13</v>
      </c>
      <c r="J468" s="227" t="s">
        <v>2884</v>
      </c>
    </row>
    <row r="469" spans="1:10" ht="49.2">
      <c r="A469" s="81" t="s">
        <v>2925</v>
      </c>
      <c r="B469" s="82" t="s">
        <v>1464</v>
      </c>
      <c r="C469" s="81" t="s">
        <v>494</v>
      </c>
      <c r="D469" s="82" t="s">
        <v>2406</v>
      </c>
      <c r="E469" s="81" t="str">
        <f>VLOOKUP($C469,'[11]2563#กบรส'!$D$2:$P$899,4,0)</f>
        <v>รพช.</v>
      </c>
      <c r="F469" s="81" t="str">
        <f>VLOOKUP($C469,[12]รพศ_รพท_รพช_898แห่ง!$D$2:$I$899,5,0)</f>
        <v>F2</v>
      </c>
      <c r="G469" s="81">
        <f>VLOOKUP($C469,[12]รพศ_รพท_รพช_898แห่ง!$D$2:$I$899,6,0)</f>
        <v>30</v>
      </c>
      <c r="H469" s="222">
        <f>VLOOKUP($C469,'[13]POP UC'!$D$3:$F$924,3,0)</f>
        <v>26179</v>
      </c>
      <c r="I469" s="81">
        <v>5</v>
      </c>
      <c r="J469" s="82" t="s">
        <v>947</v>
      </c>
    </row>
    <row r="470" spans="1:10" ht="49.2">
      <c r="A470" s="81" t="s">
        <v>2925</v>
      </c>
      <c r="B470" s="82" t="s">
        <v>1464</v>
      </c>
      <c r="C470" s="81" t="s">
        <v>495</v>
      </c>
      <c r="D470" s="82" t="s">
        <v>2407</v>
      </c>
      <c r="E470" s="81" t="str">
        <f>VLOOKUP($C470,'[11]2563#กบรส'!$D$2:$P$899,4,0)</f>
        <v>รพช.</v>
      </c>
      <c r="F470" s="81" t="str">
        <f>VLOOKUP($C470,[12]รพศ_รพท_รพช_898แห่ง!$D$2:$I$899,5,0)</f>
        <v>F2</v>
      </c>
      <c r="G470" s="81">
        <f>VLOOKUP($C470,[12]รพศ_รพท_รพช_898แห่ง!$D$2:$I$899,6,0)</f>
        <v>30</v>
      </c>
      <c r="H470" s="222">
        <f>VLOOKUP($C470,'[13]POP UC'!$D$3:$F$924,3,0)</f>
        <v>24216</v>
      </c>
      <c r="I470" s="81">
        <v>5</v>
      </c>
      <c r="J470" s="82" t="s">
        <v>947</v>
      </c>
    </row>
    <row r="471" spans="1:10" ht="49.2">
      <c r="A471" s="81" t="s">
        <v>2925</v>
      </c>
      <c r="B471" s="82" t="s">
        <v>1464</v>
      </c>
      <c r="C471" s="81" t="s">
        <v>496</v>
      </c>
      <c r="D471" s="82" t="s">
        <v>2408</v>
      </c>
      <c r="E471" s="81" t="str">
        <f>VLOOKUP($C471,'[11]2563#กบรส'!$D$2:$P$899,4,0)</f>
        <v>รพช.</v>
      </c>
      <c r="F471" s="81" t="str">
        <f>VLOOKUP($C471,[12]รพศ_รพท_รพช_898แห่ง!$D$2:$I$899,5,0)</f>
        <v>F3</v>
      </c>
      <c r="G471" s="81">
        <f>VLOOKUP($C471,[12]รพศ_รพท_รพช_898แห่ง!$D$2:$I$899,6,0)</f>
        <v>0</v>
      </c>
      <c r="H471" s="222">
        <f>VLOOKUP($C471,'[13]POP UC'!$D$3:$F$924,3,0)</f>
        <v>26371</v>
      </c>
      <c r="I471" s="81">
        <v>4</v>
      </c>
      <c r="J471" s="82" t="s">
        <v>1080</v>
      </c>
    </row>
    <row r="472" spans="1:10" ht="49.2">
      <c r="A472" s="81" t="s">
        <v>2925</v>
      </c>
      <c r="B472" s="82" t="s">
        <v>1464</v>
      </c>
      <c r="C472" s="81" t="s">
        <v>497</v>
      </c>
      <c r="D472" s="82" t="s">
        <v>2409</v>
      </c>
      <c r="E472" s="81" t="str">
        <f>VLOOKUP($C472,'[11]2563#กบรส'!$D$2:$P$899,4,0)</f>
        <v>รพช.</v>
      </c>
      <c r="F472" s="81" t="str">
        <f>VLOOKUP($C472,[12]รพศ_รพท_รพช_898แห่ง!$D$2:$I$899,5,0)</f>
        <v>F3</v>
      </c>
      <c r="G472" s="81">
        <f>VLOOKUP($C472,[12]รพศ_รพท_รพช_898แห่ง!$D$2:$I$899,6,0)</f>
        <v>0</v>
      </c>
      <c r="H472" s="222">
        <f>VLOOKUP($C472,'[13]POP UC'!$D$3:$F$924,3,0)</f>
        <v>17620</v>
      </c>
      <c r="I472" s="81">
        <v>3</v>
      </c>
      <c r="J472" s="82" t="s">
        <v>1017</v>
      </c>
    </row>
    <row r="473" spans="1:10" ht="49.2">
      <c r="A473" s="81" t="s">
        <v>2925</v>
      </c>
      <c r="B473" s="82" t="s">
        <v>1478</v>
      </c>
      <c r="C473" s="81" t="s">
        <v>498</v>
      </c>
      <c r="D473" s="82" t="s">
        <v>2410</v>
      </c>
      <c r="E473" s="81" t="str">
        <f>VLOOKUP($C473,'[11]2563#กบรส'!$D$2:$P$899,4,0)</f>
        <v>รพศ.</v>
      </c>
      <c r="F473" s="81" t="str">
        <f>VLOOKUP($C473,[12]รพศ_รพท_รพช_898แห่ง!$D$2:$I$899,5,0)</f>
        <v>A</v>
      </c>
      <c r="G473" s="81">
        <f>VLOOKUP($C473,[12]รพศ_รพท_รพช_898แห่ง!$D$2:$I$899,6,0)</f>
        <v>820</v>
      </c>
      <c r="H473" s="222">
        <f>VLOOKUP($C473,'[13]POP UC'!$D$3:$F$924,3,0)</f>
        <v>93466</v>
      </c>
      <c r="I473" s="81">
        <v>19</v>
      </c>
      <c r="J473" s="82" t="s">
        <v>1958</v>
      </c>
    </row>
    <row r="474" spans="1:10" ht="49.2">
      <c r="A474" s="81" t="s">
        <v>2925</v>
      </c>
      <c r="B474" s="82" t="s">
        <v>1478</v>
      </c>
      <c r="C474" s="81" t="s">
        <v>499</v>
      </c>
      <c r="D474" s="82" t="s">
        <v>2411</v>
      </c>
      <c r="E474" s="81" t="str">
        <f>VLOOKUP($C474,'[11]2563#กบรส'!$D$2:$P$899,4,0)</f>
        <v>รพช.</v>
      </c>
      <c r="F474" s="81" t="str">
        <f>VLOOKUP($C474,[12]รพศ_รพท_รพช_898แห่ง!$D$2:$I$899,5,0)</f>
        <v>M2</v>
      </c>
      <c r="G474" s="81">
        <f>VLOOKUP($C474,[12]รพศ_รพท_รพช_898แห่ง!$D$2:$I$899,6,0)</f>
        <v>96</v>
      </c>
      <c r="H474" s="222">
        <f>VLOOKUP($C474,'[13]POP UC'!$D$3:$F$924,3,0)</f>
        <v>66964</v>
      </c>
      <c r="I474" s="81">
        <v>12</v>
      </c>
      <c r="J474" s="82" t="s">
        <v>2886</v>
      </c>
    </row>
    <row r="475" spans="1:10" ht="49.2">
      <c r="A475" s="81" t="s">
        <v>2925</v>
      </c>
      <c r="B475" s="82" t="s">
        <v>1478</v>
      </c>
      <c r="C475" s="81" t="s">
        <v>500</v>
      </c>
      <c r="D475" s="82" t="s">
        <v>2412</v>
      </c>
      <c r="E475" s="81" t="str">
        <f>VLOOKUP($C475,'[11]2563#กบรส'!$D$2:$P$899,4,0)</f>
        <v>รพช.</v>
      </c>
      <c r="F475" s="81" t="str">
        <f>VLOOKUP($C475,[12]รพศ_รพท_รพช_898แห่ง!$D$2:$I$899,5,0)</f>
        <v>F2</v>
      </c>
      <c r="G475" s="81">
        <f>VLOOKUP($C475,[12]รพศ_รพท_รพช_898แห่ง!$D$2:$I$899,6,0)</f>
        <v>38</v>
      </c>
      <c r="H475" s="222">
        <f>VLOOKUP($C475,'[13]POP UC'!$D$3:$F$924,3,0)</f>
        <v>36972</v>
      </c>
      <c r="I475" s="81">
        <v>6</v>
      </c>
      <c r="J475" s="82" t="s">
        <v>2885</v>
      </c>
    </row>
    <row r="476" spans="1:10" ht="49.2">
      <c r="A476" s="81" t="s">
        <v>2925</v>
      </c>
      <c r="B476" s="82" t="s">
        <v>1478</v>
      </c>
      <c r="C476" s="81" t="s">
        <v>501</v>
      </c>
      <c r="D476" s="82" t="s">
        <v>2413</v>
      </c>
      <c r="E476" s="81" t="str">
        <f>VLOOKUP($C476,'[11]2563#กบรส'!$D$2:$P$899,4,0)</f>
        <v>รพช.</v>
      </c>
      <c r="F476" s="81" t="str">
        <f>VLOOKUP($C476,[12]รพศ_รพท_รพช_898แห่ง!$D$2:$I$899,5,0)</f>
        <v>F2</v>
      </c>
      <c r="G476" s="81">
        <f>VLOOKUP($C476,[12]รพศ_รพท_รพช_898แห่ง!$D$2:$I$899,6,0)</f>
        <v>60</v>
      </c>
      <c r="H476" s="222">
        <f>VLOOKUP($C476,'[13]POP UC'!$D$3:$F$924,3,0)</f>
        <v>56454</v>
      </c>
      <c r="I476" s="81">
        <v>6</v>
      </c>
      <c r="J476" s="82" t="s">
        <v>2885</v>
      </c>
    </row>
    <row r="477" spans="1:10" ht="49.2">
      <c r="A477" s="81" t="s">
        <v>2925</v>
      </c>
      <c r="B477" s="82" t="s">
        <v>1478</v>
      </c>
      <c r="C477" s="81" t="s">
        <v>502</v>
      </c>
      <c r="D477" s="82" t="s">
        <v>2414</v>
      </c>
      <c r="E477" s="81" t="str">
        <f>VLOOKUP($C477,'[11]2563#กบรส'!$D$2:$P$899,4,0)</f>
        <v>รพช.</v>
      </c>
      <c r="F477" s="81" t="str">
        <f>VLOOKUP($C477,[12]รพศ_รพท_รพช_898แห่ง!$D$2:$I$899,5,0)</f>
        <v>F2</v>
      </c>
      <c r="G477" s="81">
        <f>VLOOKUP($C477,[12]รพศ_รพท_รพช_898แห่ง!$D$2:$I$899,6,0)</f>
        <v>30</v>
      </c>
      <c r="H477" s="222">
        <f>VLOOKUP($C477,'[13]POP UC'!$D$3:$F$924,3,0)</f>
        <v>49481</v>
      </c>
      <c r="I477" s="81">
        <v>6</v>
      </c>
      <c r="J477" s="82" t="s">
        <v>2885</v>
      </c>
    </row>
    <row r="478" spans="1:10" ht="49.2">
      <c r="A478" s="81" t="s">
        <v>2925</v>
      </c>
      <c r="B478" s="82" t="s">
        <v>1478</v>
      </c>
      <c r="C478" s="81" t="s">
        <v>503</v>
      </c>
      <c r="D478" s="82" t="s">
        <v>2415</v>
      </c>
      <c r="E478" s="81" t="str">
        <f>VLOOKUP($C478,'[11]2563#กบรส'!$D$2:$P$899,4,0)</f>
        <v>รพช.</v>
      </c>
      <c r="F478" s="81" t="str">
        <f>VLOOKUP($C478,[12]รพศ_รพท_รพช_898แห่ง!$D$2:$I$899,5,0)</f>
        <v>F1</v>
      </c>
      <c r="G478" s="81">
        <f>VLOOKUP($C478,[12]รพศ_รพท_รพช_898แห่ง!$D$2:$I$899,6,0)</f>
        <v>42</v>
      </c>
      <c r="H478" s="222">
        <f>VLOOKUP($C478,'[13]POP UC'!$D$3:$F$924,3,0)</f>
        <v>50076</v>
      </c>
      <c r="I478" s="81">
        <v>10</v>
      </c>
      <c r="J478" s="82" t="s">
        <v>943</v>
      </c>
    </row>
    <row r="479" spans="1:10" ht="49.2">
      <c r="A479" s="81" t="s">
        <v>2925</v>
      </c>
      <c r="B479" s="82" t="s">
        <v>1478</v>
      </c>
      <c r="C479" s="81" t="s">
        <v>504</v>
      </c>
      <c r="D479" s="82" t="s">
        <v>2416</v>
      </c>
      <c r="E479" s="81" t="str">
        <f>VLOOKUP($C479,'[11]2563#กบรส'!$D$2:$P$899,4,0)</f>
        <v>รพช.</v>
      </c>
      <c r="F479" s="81" t="str">
        <f>VLOOKUP($C479,[12]รพศ_รพท_รพช_898แห่ง!$D$2:$I$899,5,0)</f>
        <v>M2</v>
      </c>
      <c r="G479" s="81">
        <f>VLOOKUP($C479,[12]รพศ_รพท_รพช_898แห่ง!$D$2:$I$899,6,0)</f>
        <v>122</v>
      </c>
      <c r="H479" s="222">
        <f>VLOOKUP($C479,'[13]POP UC'!$D$3:$F$924,3,0)</f>
        <v>77344</v>
      </c>
      <c r="I479" s="81">
        <v>13</v>
      </c>
      <c r="J479" s="82" t="s">
        <v>2884</v>
      </c>
    </row>
    <row r="480" spans="1:10" ht="49.2">
      <c r="A480" s="81" t="s">
        <v>2925</v>
      </c>
      <c r="B480" s="82" t="s">
        <v>1478</v>
      </c>
      <c r="C480" s="81" t="s">
        <v>505</v>
      </c>
      <c r="D480" s="82" t="s">
        <v>2417</v>
      </c>
      <c r="E480" s="81" t="str">
        <f>VLOOKUP($C480,'[11]2563#กบรส'!$D$2:$P$899,4,0)</f>
        <v>รพช.</v>
      </c>
      <c r="F480" s="81" t="str">
        <f>VLOOKUP($C480,[12]รพศ_รพท_รพช_898แห่ง!$D$2:$I$899,5,0)</f>
        <v>F2</v>
      </c>
      <c r="G480" s="81">
        <f>VLOOKUP($C480,[12]รพศ_รพท_รพช_898แห่ง!$D$2:$I$899,6,0)</f>
        <v>30</v>
      </c>
      <c r="H480" s="222">
        <f>VLOOKUP($C480,'[13]POP UC'!$D$3:$F$924,3,0)</f>
        <v>41856</v>
      </c>
      <c r="I480" s="81">
        <v>6</v>
      </c>
      <c r="J480" s="82" t="s">
        <v>2885</v>
      </c>
    </row>
    <row r="481" spans="1:10" ht="49.2">
      <c r="A481" s="81" t="s">
        <v>2925</v>
      </c>
      <c r="B481" s="82" t="s">
        <v>1478</v>
      </c>
      <c r="C481" s="81" t="s">
        <v>506</v>
      </c>
      <c r="D481" s="82" t="s">
        <v>2418</v>
      </c>
      <c r="E481" s="81" t="str">
        <f>VLOOKUP($C481,'[11]2563#กบรส'!$D$2:$P$899,4,0)</f>
        <v>รพช.</v>
      </c>
      <c r="F481" s="81" t="str">
        <f>VLOOKUP($C481,[12]รพศ_รพท_รพช_898แห่ง!$D$2:$I$899,5,0)</f>
        <v>F2</v>
      </c>
      <c r="G481" s="81">
        <f>VLOOKUP($C481,[12]รพศ_รพท_รพช_898แห่ง!$D$2:$I$899,6,0)</f>
        <v>56</v>
      </c>
      <c r="H481" s="222">
        <f>VLOOKUP($C481,'[13]POP UC'!$D$3:$F$924,3,0)</f>
        <v>50207</v>
      </c>
      <c r="I481" s="81">
        <v>6</v>
      </c>
      <c r="J481" s="82" t="s">
        <v>2885</v>
      </c>
    </row>
    <row r="482" spans="1:10" ht="49.2">
      <c r="A482" s="81" t="s">
        <v>2925</v>
      </c>
      <c r="B482" s="82" t="s">
        <v>1478</v>
      </c>
      <c r="C482" s="81" t="s">
        <v>507</v>
      </c>
      <c r="D482" s="82" t="s">
        <v>2419</v>
      </c>
      <c r="E482" s="81" t="str">
        <f>VLOOKUP($C482,'[11]2563#กบรส'!$D$2:$P$899,4,0)</f>
        <v>รพช.</v>
      </c>
      <c r="F482" s="81" t="str">
        <f>VLOOKUP($C482,[12]รพศ_รพท_รพช_898แห่ง!$D$2:$I$899,5,0)</f>
        <v>M2</v>
      </c>
      <c r="G482" s="81">
        <f>VLOOKUP($C482,[12]รพศ_รพท_รพช_898แห่ง!$D$2:$I$899,6,0)</f>
        <v>86</v>
      </c>
      <c r="H482" s="222">
        <f>VLOOKUP($C482,'[13]POP UC'!$D$3:$F$924,3,0)</f>
        <v>88088</v>
      </c>
      <c r="I482" s="81">
        <v>12</v>
      </c>
      <c r="J482" s="82" t="s">
        <v>2886</v>
      </c>
    </row>
    <row r="483" spans="1:10" ht="49.2">
      <c r="A483" s="81" t="s">
        <v>2925</v>
      </c>
      <c r="B483" s="82" t="s">
        <v>1478</v>
      </c>
      <c r="C483" s="81" t="s">
        <v>508</v>
      </c>
      <c r="D483" s="82" t="s">
        <v>2420</v>
      </c>
      <c r="E483" s="81" t="str">
        <f>VLOOKUP($C483,'[11]2563#กบรส'!$D$2:$P$899,4,0)</f>
        <v>รพช.</v>
      </c>
      <c r="F483" s="81" t="str">
        <f>VLOOKUP($C483,[12]รพศ_รพท_รพช_898แห่ง!$D$2:$I$899,5,0)</f>
        <v>M2</v>
      </c>
      <c r="G483" s="81">
        <f>VLOOKUP($C483,[12]รพศ_รพท_รพช_898แห่ง!$D$2:$I$899,6,0)</f>
        <v>156</v>
      </c>
      <c r="H483" s="222">
        <f>VLOOKUP($C483,'[13]POP UC'!$D$3:$F$924,3,0)</f>
        <v>80867</v>
      </c>
      <c r="I483" s="81">
        <v>13</v>
      </c>
      <c r="J483" s="82" t="s">
        <v>2884</v>
      </c>
    </row>
    <row r="484" spans="1:10" ht="49.2">
      <c r="A484" s="81" t="s">
        <v>2925</v>
      </c>
      <c r="B484" s="82" t="s">
        <v>1478</v>
      </c>
      <c r="C484" s="81" t="s">
        <v>509</v>
      </c>
      <c r="D484" s="82" t="s">
        <v>2421</v>
      </c>
      <c r="E484" s="81" t="str">
        <f>VLOOKUP($C484,'[11]2563#กบรส'!$D$2:$P$899,4,0)</f>
        <v>รพช.</v>
      </c>
      <c r="F484" s="81" t="str">
        <f>VLOOKUP($C484,[12]รพศ_รพท_รพช_898แห่ง!$D$2:$I$899,5,0)</f>
        <v>F2</v>
      </c>
      <c r="G484" s="81">
        <f>VLOOKUP($C484,[12]รพศ_รพท_รพช_898แห่ง!$D$2:$I$899,6,0)</f>
        <v>30</v>
      </c>
      <c r="H484" s="222">
        <f>VLOOKUP($C484,'[13]POP UC'!$D$3:$F$924,3,0)</f>
        <v>15859</v>
      </c>
      <c r="I484" s="81">
        <v>5</v>
      </c>
      <c r="J484" s="82" t="s">
        <v>947</v>
      </c>
    </row>
    <row r="485" spans="1:10" ht="49.2">
      <c r="A485" s="81" t="s">
        <v>2925</v>
      </c>
      <c r="B485" s="82" t="s">
        <v>1478</v>
      </c>
      <c r="C485" s="81" t="s">
        <v>510</v>
      </c>
      <c r="D485" s="82" t="s">
        <v>2422</v>
      </c>
      <c r="E485" s="81" t="str">
        <f>VLOOKUP($C485,'[11]2563#กบรส'!$D$2:$P$899,4,0)</f>
        <v>รพช.</v>
      </c>
      <c r="F485" s="81" t="str">
        <f>VLOOKUP($C485,[12]รพศ_รพท_รพช_898แห่ง!$D$2:$I$899,5,0)</f>
        <v>F2</v>
      </c>
      <c r="G485" s="81">
        <f>VLOOKUP($C485,[12]รพศ_รพท_รพช_898แห่ง!$D$2:$I$899,6,0)</f>
        <v>30</v>
      </c>
      <c r="H485" s="222">
        <f>VLOOKUP($C485,'[13]POP UC'!$D$3:$F$924,3,0)</f>
        <v>20339</v>
      </c>
      <c r="I485" s="81">
        <v>5</v>
      </c>
      <c r="J485" s="82" t="s">
        <v>947</v>
      </c>
    </row>
    <row r="486" spans="1:10" ht="49.2">
      <c r="A486" s="81" t="s">
        <v>2925</v>
      </c>
      <c r="B486" s="82" t="s">
        <v>1478</v>
      </c>
      <c r="C486" s="81" t="s">
        <v>511</v>
      </c>
      <c r="D486" s="82" t="s">
        <v>2423</v>
      </c>
      <c r="E486" s="81" t="str">
        <f>VLOOKUP($C486,'[11]2563#กบรส'!$D$2:$P$899,4,0)</f>
        <v>รพช.</v>
      </c>
      <c r="F486" s="81" t="str">
        <f>VLOOKUP($C486,[12]รพศ_รพท_รพช_898แห่ง!$D$2:$I$899,5,0)</f>
        <v>F2</v>
      </c>
      <c r="G486" s="81">
        <f>VLOOKUP($C486,[12]รพศ_รพท_รพช_898แห่ง!$D$2:$I$899,6,0)</f>
        <v>38</v>
      </c>
      <c r="H486" s="222">
        <f>VLOOKUP($C486,'[13]POP UC'!$D$3:$F$924,3,0)</f>
        <v>51577</v>
      </c>
      <c r="I486" s="81">
        <v>6</v>
      </c>
      <c r="J486" s="82" t="s">
        <v>2885</v>
      </c>
    </row>
    <row r="487" spans="1:10" ht="49.2">
      <c r="A487" s="81" t="s">
        <v>2925</v>
      </c>
      <c r="B487" s="82" t="s">
        <v>1478</v>
      </c>
      <c r="C487" s="81" t="s">
        <v>512</v>
      </c>
      <c r="D487" s="82" t="s">
        <v>2424</v>
      </c>
      <c r="E487" s="81" t="str">
        <f>VLOOKUP($C487,'[11]2563#กบรส'!$D$2:$P$899,4,0)</f>
        <v>รพช.</v>
      </c>
      <c r="F487" s="81" t="str">
        <f>VLOOKUP($C487,[12]รพศ_รพท_รพช_898แห่ง!$D$2:$I$899,5,0)</f>
        <v>F2</v>
      </c>
      <c r="G487" s="81">
        <f>VLOOKUP($C487,[12]รพศ_รพท_รพช_898แห่ง!$D$2:$I$899,6,0)</f>
        <v>28</v>
      </c>
      <c r="H487" s="222">
        <f>VLOOKUP($C487,'[13]POP UC'!$D$3:$F$924,3,0)</f>
        <v>16289</v>
      </c>
      <c r="I487" s="81">
        <v>5</v>
      </c>
      <c r="J487" s="82" t="s">
        <v>947</v>
      </c>
    </row>
    <row r="488" spans="1:10" ht="49.2">
      <c r="A488" s="81" t="s">
        <v>2925</v>
      </c>
      <c r="B488" s="82" t="s">
        <v>1478</v>
      </c>
      <c r="C488" s="81" t="s">
        <v>513</v>
      </c>
      <c r="D488" s="82" t="s">
        <v>2425</v>
      </c>
      <c r="E488" s="81" t="str">
        <f>VLOOKUP($C488,'[11]2563#กบรส'!$D$2:$P$899,4,0)</f>
        <v>รพช.</v>
      </c>
      <c r="F488" s="81" t="str">
        <f>VLOOKUP($C488,[12]รพศ_รพท_รพช_898แห่ง!$D$2:$I$899,5,0)</f>
        <v>F2</v>
      </c>
      <c r="G488" s="81">
        <f>VLOOKUP($C488,[12]รพศ_รพท_รพช_898แห่ง!$D$2:$I$899,6,0)</f>
        <v>38</v>
      </c>
      <c r="H488" s="222">
        <f>VLOOKUP($C488,'[13]POP UC'!$D$3:$F$924,3,0)</f>
        <v>22704</v>
      </c>
      <c r="I488" s="81">
        <v>5</v>
      </c>
      <c r="J488" s="82" t="s">
        <v>947</v>
      </c>
    </row>
    <row r="489" spans="1:10" ht="49.2">
      <c r="A489" s="81" t="s">
        <v>2925</v>
      </c>
      <c r="B489" s="82" t="s">
        <v>1478</v>
      </c>
      <c r="C489" s="81" t="s">
        <v>514</v>
      </c>
      <c r="D489" s="82" t="s">
        <v>2426</v>
      </c>
      <c r="E489" s="81" t="str">
        <f>VLOOKUP($C489,'[11]2563#กบรส'!$D$2:$P$899,4,0)</f>
        <v>รพช.</v>
      </c>
      <c r="F489" s="81" t="str">
        <f>VLOOKUP($C489,[12]รพศ_รพท_รพช_898แห่ง!$D$2:$I$899,5,0)</f>
        <v>F2</v>
      </c>
      <c r="G489" s="81">
        <f>VLOOKUP($C489,[12]รพศ_รพท_รพช_898แห่ง!$D$2:$I$899,6,0)</f>
        <v>37</v>
      </c>
      <c r="H489" s="222">
        <f>VLOOKUP($C489,'[13]POP UC'!$D$3:$F$924,3,0)</f>
        <v>31379</v>
      </c>
      <c r="I489" s="81">
        <v>6</v>
      </c>
      <c r="J489" s="82" t="s">
        <v>2885</v>
      </c>
    </row>
    <row r="490" spans="1:10" ht="49.2">
      <c r="A490" s="225" t="s">
        <v>2925</v>
      </c>
      <c r="B490" s="227" t="s">
        <v>1478</v>
      </c>
      <c r="C490" s="225" t="s">
        <v>515</v>
      </c>
      <c r="D490" s="227" t="s">
        <v>2427</v>
      </c>
      <c r="E490" s="223" t="str">
        <f>VLOOKUP($C490,'[11]2563#กบรส'!$D$2:$P$899,4,0)</f>
        <v>รพช.</v>
      </c>
      <c r="F490" s="225" t="str">
        <f>VLOOKUP($C490,[12]รพศ_รพท_รพช_898แห่ง!$D$2:$I$899,5,0)</f>
        <v>F3</v>
      </c>
      <c r="G490" s="225">
        <f>VLOOKUP($C490,[12]รพศ_รพท_รพช_898แห่ง!$D$2:$I$899,6,0)</f>
        <v>10</v>
      </c>
      <c r="H490" s="226">
        <f>VLOOKUP($C490,'[13]POP UC'!$D$3:$F$924,3,0)</f>
        <v>16654</v>
      </c>
      <c r="I490" s="225">
        <v>3</v>
      </c>
      <c r="J490" s="227" t="s">
        <v>1017</v>
      </c>
    </row>
    <row r="491" spans="1:10" ht="49.2">
      <c r="A491" s="81" t="s">
        <v>2925</v>
      </c>
      <c r="B491" s="82" t="s">
        <v>1478</v>
      </c>
      <c r="C491" s="81" t="s">
        <v>516</v>
      </c>
      <c r="D491" s="82" t="s">
        <v>2428</v>
      </c>
      <c r="E491" s="81" t="str">
        <f>VLOOKUP($C491,'[11]2563#กบรส'!$D$2:$P$899,4,0)</f>
        <v>รพช.</v>
      </c>
      <c r="F491" s="81" t="str">
        <f>VLOOKUP($C491,[12]รพศ_รพท_รพช_898แห่ง!$D$2:$I$899,5,0)</f>
        <v>F3</v>
      </c>
      <c r="G491" s="81">
        <f>VLOOKUP($C491,[12]รพศ_รพท_รพช_898แห่ง!$D$2:$I$899,6,0)</f>
        <v>0</v>
      </c>
      <c r="H491" s="222">
        <f>VLOOKUP($C491,'[13]POP UC'!$D$3:$F$924,3,0)</f>
        <v>19113</v>
      </c>
      <c r="I491" s="81">
        <v>3</v>
      </c>
      <c r="J491" s="82" t="s">
        <v>1017</v>
      </c>
    </row>
    <row r="492" spans="1:10" ht="49.2">
      <c r="A492" s="81" t="s">
        <v>2925</v>
      </c>
      <c r="B492" s="82" t="s">
        <v>1478</v>
      </c>
      <c r="C492" s="81" t="s">
        <v>517</v>
      </c>
      <c r="D492" s="82" t="s">
        <v>2429</v>
      </c>
      <c r="E492" s="81" t="str">
        <f>VLOOKUP($C492,'[11]2563#กบรส'!$D$2:$P$899,4,0)</f>
        <v>รพช.</v>
      </c>
      <c r="F492" s="81" t="str">
        <f>VLOOKUP($C492,[12]รพศ_รพท_รพช_898แห่ง!$D$2:$I$899,5,0)</f>
        <v>F3</v>
      </c>
      <c r="G492" s="81">
        <f>VLOOKUP($C492,[12]รพศ_รพท_รพช_898แห่ง!$D$2:$I$899,6,0)</f>
        <v>0</v>
      </c>
      <c r="H492" s="222">
        <f>VLOOKUP($C492,'[13]POP UC'!$D$3:$F$924,3,0)</f>
        <v>17659</v>
      </c>
      <c r="I492" s="81">
        <v>3</v>
      </c>
      <c r="J492" s="82" t="s">
        <v>1017</v>
      </c>
    </row>
    <row r="493" spans="1:10" ht="49.2">
      <c r="A493" s="81" t="s">
        <v>2928</v>
      </c>
      <c r="B493" s="82" t="s">
        <v>1521</v>
      </c>
      <c r="C493" s="81" t="s">
        <v>538</v>
      </c>
      <c r="D493" s="82" t="s">
        <v>2449</v>
      </c>
      <c r="E493" s="81" t="str">
        <f>VLOOKUP($C493,'[11]2563#กบรส'!$D$2:$P$899,4,0)</f>
        <v>รพท.</v>
      </c>
      <c r="F493" s="81" t="str">
        <f>VLOOKUP($C493,[12]รพศ_รพท_รพช_898แห่ง!$D$2:$I$899,5,0)</f>
        <v>S</v>
      </c>
      <c r="G493" s="81">
        <f>VLOOKUP($C493,[12]รพศ_รพท_รพช_898แห่ง!$D$2:$I$899,6,0)</f>
        <v>480</v>
      </c>
      <c r="H493" s="222">
        <f>VLOOKUP($C493,'[13]POP UC'!$D$3:$F$924,3,0)</f>
        <v>93137</v>
      </c>
      <c r="I493" s="81">
        <v>17</v>
      </c>
      <c r="J493" s="82" t="s">
        <v>1002</v>
      </c>
    </row>
    <row r="494" spans="1:10" ht="49.2">
      <c r="A494" s="81" t="s">
        <v>2928</v>
      </c>
      <c r="B494" s="82" t="s">
        <v>1521</v>
      </c>
      <c r="C494" s="81" t="s">
        <v>539</v>
      </c>
      <c r="D494" s="82" t="s">
        <v>2450</v>
      </c>
      <c r="E494" s="81" t="str">
        <f>VLOOKUP($C494,'[11]2563#กบรส'!$D$2:$P$899,4,0)</f>
        <v>รพช.</v>
      </c>
      <c r="F494" s="81" t="str">
        <f>VLOOKUP($C494,[12]รพศ_รพท_รพช_898แห่ง!$D$2:$I$899,5,0)</f>
        <v>F2</v>
      </c>
      <c r="G494" s="81">
        <f>VLOOKUP($C494,[12]รพศ_รพท_รพช_898แห่ง!$D$2:$I$899,6,0)</f>
        <v>38</v>
      </c>
      <c r="H494" s="222">
        <f>VLOOKUP($C494,'[13]POP UC'!$D$3:$F$924,3,0)</f>
        <v>21471</v>
      </c>
      <c r="I494" s="81">
        <v>5</v>
      </c>
      <c r="J494" s="82" t="s">
        <v>947</v>
      </c>
    </row>
    <row r="495" spans="1:10" ht="49.2">
      <c r="A495" s="81" t="s">
        <v>2928</v>
      </c>
      <c r="B495" s="82" t="s">
        <v>1521</v>
      </c>
      <c r="C495" s="81" t="s">
        <v>540</v>
      </c>
      <c r="D495" s="82" t="s">
        <v>2451</v>
      </c>
      <c r="E495" s="81" t="str">
        <f>VLOOKUP($C495,'[11]2563#กบรส'!$D$2:$P$899,4,0)</f>
        <v>รพช.</v>
      </c>
      <c r="F495" s="81" t="str">
        <f>VLOOKUP($C495,[12]รพศ_รพท_รพช_898แห่ง!$D$2:$I$899,5,0)</f>
        <v>F2</v>
      </c>
      <c r="G495" s="81">
        <f>VLOOKUP($C495,[12]รพศ_รพท_รพช_898แห่ง!$D$2:$I$899,6,0)</f>
        <v>49</v>
      </c>
      <c r="H495" s="222">
        <f>VLOOKUP($C495,'[13]POP UC'!$D$3:$F$924,3,0)</f>
        <v>47698</v>
      </c>
      <c r="I495" s="81">
        <v>6</v>
      </c>
      <c r="J495" s="82" t="s">
        <v>2885</v>
      </c>
    </row>
    <row r="496" spans="1:10" ht="49.2">
      <c r="A496" s="81" t="s">
        <v>2928</v>
      </c>
      <c r="B496" s="82" t="s">
        <v>1521</v>
      </c>
      <c r="C496" s="81" t="s">
        <v>541</v>
      </c>
      <c r="D496" s="82" t="s">
        <v>2452</v>
      </c>
      <c r="E496" s="81" t="str">
        <f>VLOOKUP($C496,'[11]2563#กบรส'!$D$2:$P$899,4,0)</f>
        <v>รพช.</v>
      </c>
      <c r="F496" s="81" t="str">
        <f>VLOOKUP($C496,[12]รพศ_รพท_รพช_898แห่ง!$D$2:$I$899,5,0)</f>
        <v>F2</v>
      </c>
      <c r="G496" s="81">
        <f>VLOOKUP($C496,[12]รพศ_รพท_รพช_898แห่ง!$D$2:$I$899,6,0)</f>
        <v>47</v>
      </c>
      <c r="H496" s="222">
        <f>VLOOKUP($C496,'[13]POP UC'!$D$3:$F$924,3,0)</f>
        <v>34486</v>
      </c>
      <c r="I496" s="81">
        <v>6</v>
      </c>
      <c r="J496" s="82" t="s">
        <v>2885</v>
      </c>
    </row>
    <row r="497" spans="1:10" ht="49.2">
      <c r="A497" s="81" t="s">
        <v>2928</v>
      </c>
      <c r="B497" s="82" t="s">
        <v>1521</v>
      </c>
      <c r="C497" s="81" t="s">
        <v>542</v>
      </c>
      <c r="D497" s="82" t="s">
        <v>2453</v>
      </c>
      <c r="E497" s="81" t="str">
        <f>VLOOKUP($C497,'[11]2563#กบรส'!$D$2:$P$899,4,0)</f>
        <v>รพช.</v>
      </c>
      <c r="F497" s="81" t="str">
        <f>VLOOKUP($C497,[12]รพศ_รพท_รพช_898แห่ง!$D$2:$I$899,5,0)</f>
        <v>F3</v>
      </c>
      <c r="G497" s="81">
        <f>VLOOKUP($C497,[12]รพศ_รพท_รพช_898แห่ง!$D$2:$I$899,6,0)</f>
        <v>27</v>
      </c>
      <c r="H497" s="222">
        <f>VLOOKUP($C497,'[13]POP UC'!$D$3:$F$924,3,0)</f>
        <v>8794</v>
      </c>
      <c r="I497" s="81">
        <v>2</v>
      </c>
      <c r="J497" s="82" t="s">
        <v>969</v>
      </c>
    </row>
    <row r="498" spans="1:10" ht="49.2">
      <c r="A498" s="81" t="s">
        <v>2928</v>
      </c>
      <c r="B498" s="82" t="s">
        <v>1521</v>
      </c>
      <c r="C498" s="81" t="s">
        <v>543</v>
      </c>
      <c r="D498" s="82" t="s">
        <v>2454</v>
      </c>
      <c r="E498" s="81" t="str">
        <f>VLOOKUP($C498,'[11]2563#กบรส'!$D$2:$P$899,4,0)</f>
        <v>รพช.</v>
      </c>
      <c r="F498" s="81" t="str">
        <f>VLOOKUP($C498,[12]รพศ_รพท_รพช_898แห่ง!$D$2:$I$899,5,0)</f>
        <v>F2</v>
      </c>
      <c r="G498" s="81">
        <f>VLOOKUP($C498,[12]รพศ_รพท_รพช_898แห่ง!$D$2:$I$899,6,0)</f>
        <v>30</v>
      </c>
      <c r="H498" s="222">
        <f>VLOOKUP($C498,'[13]POP UC'!$D$3:$F$924,3,0)</f>
        <v>18283</v>
      </c>
      <c r="I498" s="81">
        <v>5</v>
      </c>
      <c r="J498" s="82" t="s">
        <v>947</v>
      </c>
    </row>
    <row r="499" spans="1:10" ht="49.2">
      <c r="A499" s="81" t="s">
        <v>2928</v>
      </c>
      <c r="B499" s="82" t="s">
        <v>1521</v>
      </c>
      <c r="C499" s="81" t="s">
        <v>544</v>
      </c>
      <c r="D499" s="82" t="s">
        <v>2455</v>
      </c>
      <c r="E499" s="81" t="str">
        <f>VLOOKUP($C499,'[11]2563#กบรส'!$D$2:$P$899,4,0)</f>
        <v>รพช.</v>
      </c>
      <c r="F499" s="81" t="str">
        <f>VLOOKUP($C499,[12]รพศ_รพท_รพช_898แห่ง!$D$2:$I$899,5,0)</f>
        <v>F2</v>
      </c>
      <c r="G499" s="81">
        <f>VLOOKUP($C499,[12]รพศ_รพท_รพช_898แห่ง!$D$2:$I$899,6,0)</f>
        <v>50</v>
      </c>
      <c r="H499" s="222">
        <f>VLOOKUP($C499,'[13]POP UC'!$D$3:$F$924,3,0)</f>
        <v>21408</v>
      </c>
      <c r="I499" s="81">
        <v>5</v>
      </c>
      <c r="J499" s="82" t="s">
        <v>947</v>
      </c>
    </row>
    <row r="500" spans="1:10" ht="49.2">
      <c r="A500" s="81" t="s">
        <v>2928</v>
      </c>
      <c r="B500" s="82" t="s">
        <v>1521</v>
      </c>
      <c r="C500" s="81" t="s">
        <v>545</v>
      </c>
      <c r="D500" s="82" t="s">
        <v>2456</v>
      </c>
      <c r="E500" s="81" t="str">
        <f>VLOOKUP($C500,'[11]2563#กบรส'!$D$2:$P$899,4,0)</f>
        <v>รพช.</v>
      </c>
      <c r="F500" s="81" t="str">
        <f>VLOOKUP($C500,[12]รพศ_รพท_รพช_898แห่ง!$D$2:$I$899,5,0)</f>
        <v>F1</v>
      </c>
      <c r="G500" s="81">
        <f>VLOOKUP($C500,[12]รพศ_รพท_รพช_898แห่ง!$D$2:$I$899,6,0)</f>
        <v>113</v>
      </c>
      <c r="H500" s="222">
        <f>VLOOKUP($C500,'[13]POP UC'!$D$3:$F$924,3,0)</f>
        <v>86937</v>
      </c>
      <c r="I500" s="81">
        <v>10</v>
      </c>
      <c r="J500" s="82" t="s">
        <v>943</v>
      </c>
    </row>
    <row r="501" spans="1:10" ht="49.2">
      <c r="A501" s="81" t="s">
        <v>2928</v>
      </c>
      <c r="B501" s="82" t="s">
        <v>1521</v>
      </c>
      <c r="C501" s="81" t="s">
        <v>546</v>
      </c>
      <c r="D501" s="82" t="s">
        <v>2457</v>
      </c>
      <c r="E501" s="81" t="str">
        <f>VLOOKUP($C501,'[11]2563#กบรส'!$D$2:$P$899,4,0)</f>
        <v>รพช.</v>
      </c>
      <c r="F501" s="81" t="str">
        <f>VLOOKUP($C501,[12]รพศ_รพท_รพช_898แห่ง!$D$2:$I$899,5,0)</f>
        <v>F2</v>
      </c>
      <c r="G501" s="81">
        <f>VLOOKUP($C501,[12]รพศ_รพท_รพช_898แห่ง!$D$2:$I$899,6,0)</f>
        <v>47</v>
      </c>
      <c r="H501" s="222">
        <f>VLOOKUP($C501,'[13]POP UC'!$D$3:$F$924,3,0)</f>
        <v>27063</v>
      </c>
      <c r="I501" s="81">
        <v>5</v>
      </c>
      <c r="J501" s="82" t="s">
        <v>947</v>
      </c>
    </row>
    <row r="502" spans="1:10" ht="49.2">
      <c r="A502" s="81" t="s">
        <v>2928</v>
      </c>
      <c r="B502" s="82" t="s">
        <v>1521</v>
      </c>
      <c r="C502" s="81" t="s">
        <v>547</v>
      </c>
      <c r="D502" s="82" t="s">
        <v>2458</v>
      </c>
      <c r="E502" s="81" t="str">
        <f>VLOOKUP($C502,'[11]2563#กบรส'!$D$2:$P$899,4,0)</f>
        <v>รพช.</v>
      </c>
      <c r="F502" s="81" t="str">
        <f>VLOOKUP($C502,[12]รพศ_รพท_รพช_898แห่ง!$D$2:$I$899,5,0)</f>
        <v>F2</v>
      </c>
      <c r="G502" s="81">
        <f>VLOOKUP($C502,[12]รพศ_รพท_รพช_898แห่ง!$D$2:$I$899,6,0)</f>
        <v>32</v>
      </c>
      <c r="H502" s="222">
        <f>VLOOKUP($C502,'[13]POP UC'!$D$3:$F$924,3,0)</f>
        <v>20065</v>
      </c>
      <c r="I502" s="81">
        <v>5</v>
      </c>
      <c r="J502" s="82" t="s">
        <v>947</v>
      </c>
    </row>
    <row r="503" spans="1:10" ht="49.2">
      <c r="A503" s="81" t="s">
        <v>2928</v>
      </c>
      <c r="B503" s="82" t="s">
        <v>1521</v>
      </c>
      <c r="C503" s="81" t="s">
        <v>548</v>
      </c>
      <c r="D503" s="82" t="s">
        <v>2459</v>
      </c>
      <c r="E503" s="81" t="str">
        <f>VLOOKUP($C503,'[11]2563#กบรส'!$D$2:$P$899,4,0)</f>
        <v>รพช.</v>
      </c>
      <c r="F503" s="81" t="str">
        <f>VLOOKUP($C503,[12]รพศ_รพท_รพช_898แห่ง!$D$2:$I$899,5,0)</f>
        <v>F2</v>
      </c>
      <c r="G503" s="81">
        <f>VLOOKUP($C503,[12]รพศ_รพท_รพช_898แห่ง!$D$2:$I$899,6,0)</f>
        <v>48</v>
      </c>
      <c r="H503" s="222">
        <f>VLOOKUP($C503,'[13]POP UC'!$D$3:$F$924,3,0)</f>
        <v>32575</v>
      </c>
      <c r="I503" s="81">
        <v>6</v>
      </c>
      <c r="J503" s="82" t="s">
        <v>2885</v>
      </c>
    </row>
    <row r="504" spans="1:10" ht="49.2">
      <c r="A504" s="81" t="s">
        <v>2928</v>
      </c>
      <c r="B504" s="82" t="s">
        <v>1521</v>
      </c>
      <c r="C504" s="81" t="s">
        <v>549</v>
      </c>
      <c r="D504" s="82" t="s">
        <v>2929</v>
      </c>
      <c r="E504" s="81" t="str">
        <f>VLOOKUP($C504,'[11]2563#กบรส'!$D$2:$P$899,4,0)</f>
        <v>รพช.</v>
      </c>
      <c r="F504" s="81" t="str">
        <f>VLOOKUP($C504,[12]รพศ_รพท_รพช_898แห่ง!$D$2:$I$899,5,0)</f>
        <v>M2</v>
      </c>
      <c r="G504" s="81">
        <f>VLOOKUP($C504,[12]รพศ_รพท_รพช_898แห่ง!$D$2:$I$899,6,0)</f>
        <v>60</v>
      </c>
      <c r="H504" s="222">
        <f>VLOOKUP($C504,'[13]POP UC'!$D$3:$F$924,3,0)</f>
        <v>41597</v>
      </c>
      <c r="I504" s="81">
        <v>12</v>
      </c>
      <c r="J504" s="82" t="s">
        <v>2886</v>
      </c>
    </row>
    <row r="505" spans="1:10" ht="49.2">
      <c r="A505" s="81" t="s">
        <v>2928</v>
      </c>
      <c r="B505" s="82" t="s">
        <v>1521</v>
      </c>
      <c r="C505" s="81" t="s">
        <v>550</v>
      </c>
      <c r="D505" s="82" t="s">
        <v>2460</v>
      </c>
      <c r="E505" s="81" t="str">
        <f>VLOOKUP($C505,'[11]2563#กบรส'!$D$2:$P$899,4,0)</f>
        <v>รพช.</v>
      </c>
      <c r="F505" s="81" t="str">
        <f>VLOOKUP($C505,[12]รพศ_รพท_รพช_898แห่ง!$D$2:$I$899,5,0)</f>
        <v>F2</v>
      </c>
      <c r="G505" s="81">
        <f>VLOOKUP($C505,[12]รพศ_รพท_รพช_898แห่ง!$D$2:$I$899,6,0)</f>
        <v>37</v>
      </c>
      <c r="H505" s="222">
        <f>VLOOKUP($C505,'[13]POP UC'!$D$3:$F$924,3,0)</f>
        <v>31491</v>
      </c>
      <c r="I505" s="81">
        <v>6</v>
      </c>
      <c r="J505" s="82" t="s">
        <v>2885</v>
      </c>
    </row>
    <row r="506" spans="1:10" ht="49.2">
      <c r="A506" s="223" t="s">
        <v>2928</v>
      </c>
      <c r="B506" s="224" t="s">
        <v>1521</v>
      </c>
      <c r="C506" s="223" t="s">
        <v>551</v>
      </c>
      <c r="D506" s="224" t="s">
        <v>2461</v>
      </c>
      <c r="E506" s="81" t="str">
        <f>VLOOKUP($C506,'[11]2563#กบรส'!$D$2:$P$899,4,0)</f>
        <v>รพช.</v>
      </c>
      <c r="F506" s="225" t="str">
        <f>VLOOKUP($C506,[12]รพศ_รพท_รพช_898แห่ง!$D$2:$I$899,5,0)</f>
        <v>F2</v>
      </c>
      <c r="G506" s="225">
        <f>VLOOKUP($C506,[12]รพศ_รพท_รพช_898แห่ง!$D$2:$I$899,6,0)</f>
        <v>30</v>
      </c>
      <c r="H506" s="226">
        <f>VLOOKUP($C506,'[13]POP UC'!$D$3:$F$924,3,0)</f>
        <v>19737</v>
      </c>
      <c r="I506" s="225">
        <v>5</v>
      </c>
      <c r="J506" s="227" t="s">
        <v>947</v>
      </c>
    </row>
    <row r="507" spans="1:10" ht="49.2">
      <c r="A507" s="81" t="s">
        <v>2928</v>
      </c>
      <c r="B507" s="82" t="s">
        <v>1499</v>
      </c>
      <c r="C507" s="81" t="s">
        <v>518</v>
      </c>
      <c r="D507" s="82" t="s">
        <v>2430</v>
      </c>
      <c r="E507" s="81" t="str">
        <f>VLOOKUP($C507,'[11]2563#กบรส'!$D$2:$P$899,4,0)</f>
        <v>รพท.</v>
      </c>
      <c r="F507" s="81" t="str">
        <f>VLOOKUP($C507,[12]รพศ_รพท_รพช_898แห่ง!$D$2:$I$899,5,0)</f>
        <v>S</v>
      </c>
      <c r="G507" s="81">
        <f>VLOOKUP($C507,[12]รพศ_รพท_รพช_898แห่ง!$D$2:$I$899,6,0)</f>
        <v>405</v>
      </c>
      <c r="H507" s="222">
        <f>VLOOKUP($C507,'[13]POP UC'!$D$3:$F$924,3,0)</f>
        <v>108961</v>
      </c>
      <c r="I507" s="81">
        <v>17</v>
      </c>
      <c r="J507" s="82" t="s">
        <v>1002</v>
      </c>
    </row>
    <row r="508" spans="1:10" ht="49.2">
      <c r="A508" s="81" t="s">
        <v>2928</v>
      </c>
      <c r="B508" s="82" t="s">
        <v>1499</v>
      </c>
      <c r="C508" s="81" t="s">
        <v>519</v>
      </c>
      <c r="D508" s="82" t="s">
        <v>2431</v>
      </c>
      <c r="E508" s="81" t="str">
        <f>VLOOKUP($C508,'[11]2563#กบรส'!$D$2:$P$899,4,0)</f>
        <v>รพช.</v>
      </c>
      <c r="F508" s="81" t="str">
        <f>VLOOKUP($C508,[12]รพศ_รพท_รพช_898แห่ง!$D$2:$I$899,5,0)</f>
        <v>F2</v>
      </c>
      <c r="G508" s="81">
        <f>VLOOKUP($C508,[12]รพศ_รพท_รพช_898แห่ง!$D$2:$I$899,6,0)</f>
        <v>40</v>
      </c>
      <c r="H508" s="222">
        <f>VLOOKUP($C508,'[13]POP UC'!$D$3:$F$924,3,0)</f>
        <v>40210</v>
      </c>
      <c r="I508" s="81">
        <v>6</v>
      </c>
      <c r="J508" s="82" t="s">
        <v>2885</v>
      </c>
    </row>
    <row r="509" spans="1:10" ht="49.2">
      <c r="A509" s="81" t="s">
        <v>2928</v>
      </c>
      <c r="B509" s="82" t="s">
        <v>1499</v>
      </c>
      <c r="C509" s="81" t="s">
        <v>520</v>
      </c>
      <c r="D509" s="82" t="s">
        <v>2432</v>
      </c>
      <c r="E509" s="81" t="str">
        <f>VLOOKUP($C509,'[11]2563#กบรส'!$D$2:$P$899,4,0)</f>
        <v>รพช.</v>
      </c>
      <c r="F509" s="81" t="str">
        <f>VLOOKUP($C509,[12]รพศ_รพท_รพช_898แห่ง!$D$2:$I$899,5,0)</f>
        <v>F2</v>
      </c>
      <c r="G509" s="81">
        <f>VLOOKUP($C509,[12]รพศ_รพท_รพช_898แห่ง!$D$2:$I$899,6,0)</f>
        <v>40</v>
      </c>
      <c r="H509" s="222">
        <f>VLOOKUP($C509,'[13]POP UC'!$D$3:$F$924,3,0)</f>
        <v>44883</v>
      </c>
      <c r="I509" s="81">
        <v>6</v>
      </c>
      <c r="J509" s="82" t="s">
        <v>2885</v>
      </c>
    </row>
    <row r="510" spans="1:10" ht="49.2">
      <c r="A510" s="81" t="s">
        <v>2928</v>
      </c>
      <c r="B510" s="82" t="s">
        <v>1499</v>
      </c>
      <c r="C510" s="81" t="s">
        <v>521</v>
      </c>
      <c r="D510" s="82" t="s">
        <v>2433</v>
      </c>
      <c r="E510" s="81" t="str">
        <f>VLOOKUP($C510,'[11]2563#กบรส'!$D$2:$P$899,4,0)</f>
        <v>รพช.</v>
      </c>
      <c r="F510" s="81" t="str">
        <f>VLOOKUP($C510,[12]รพศ_รพท_รพช_898แห่ง!$D$2:$I$899,5,0)</f>
        <v>F2</v>
      </c>
      <c r="G510" s="81">
        <f>VLOOKUP($C510,[12]รพศ_รพท_รพช_898แห่ง!$D$2:$I$899,6,0)</f>
        <v>43</v>
      </c>
      <c r="H510" s="222">
        <f>VLOOKUP($C510,'[13]POP UC'!$D$3:$F$924,3,0)</f>
        <v>26900</v>
      </c>
      <c r="I510" s="81">
        <v>5</v>
      </c>
      <c r="J510" s="82" t="s">
        <v>947</v>
      </c>
    </row>
    <row r="511" spans="1:10" ht="49.2">
      <c r="A511" s="81" t="s">
        <v>2928</v>
      </c>
      <c r="B511" s="82" t="s">
        <v>1499</v>
      </c>
      <c r="C511" s="81" t="s">
        <v>522</v>
      </c>
      <c r="D511" s="82" t="s">
        <v>2434</v>
      </c>
      <c r="E511" s="81" t="str">
        <f>VLOOKUP($C511,'[11]2563#กบรส'!$D$2:$P$899,4,0)</f>
        <v>รพช.</v>
      </c>
      <c r="F511" s="81" t="str">
        <f>VLOOKUP($C511,[12]รพศ_รพท_รพช_898แห่ง!$D$2:$I$899,5,0)</f>
        <v>F2</v>
      </c>
      <c r="G511" s="81">
        <f>VLOOKUP($C511,[12]รพศ_รพท_รพช_898แห่ง!$D$2:$I$899,6,0)</f>
        <v>30</v>
      </c>
      <c r="H511" s="222">
        <f>VLOOKUP($C511,'[13]POP UC'!$D$3:$F$924,3,0)</f>
        <v>17691</v>
      </c>
      <c r="I511" s="81">
        <v>5</v>
      </c>
      <c r="J511" s="82" t="s">
        <v>947</v>
      </c>
    </row>
    <row r="512" spans="1:10" ht="49.2">
      <c r="A512" s="81" t="s">
        <v>2928</v>
      </c>
      <c r="B512" s="82" t="s">
        <v>1499</v>
      </c>
      <c r="C512" s="81" t="s">
        <v>523</v>
      </c>
      <c r="D512" s="82" t="s">
        <v>2435</v>
      </c>
      <c r="E512" s="81" t="str">
        <f>VLOOKUP($C512,'[11]2563#กบรส'!$D$2:$P$899,4,0)</f>
        <v>รพช.</v>
      </c>
      <c r="F512" s="81" t="str">
        <f>VLOOKUP($C512,[12]รพศ_รพท_รพช_898แห่ง!$D$2:$I$899,5,0)</f>
        <v>F2</v>
      </c>
      <c r="G512" s="81">
        <f>VLOOKUP($C512,[12]รพศ_รพท_รพช_898แห่ง!$D$2:$I$899,6,0)</f>
        <v>40</v>
      </c>
      <c r="H512" s="222">
        <f>VLOOKUP($C512,'[13]POP UC'!$D$3:$F$924,3,0)</f>
        <v>33341</v>
      </c>
      <c r="I512" s="81">
        <v>6</v>
      </c>
      <c r="J512" s="82" t="s">
        <v>2885</v>
      </c>
    </row>
    <row r="513" spans="1:10" ht="49.2">
      <c r="A513" s="81" t="s">
        <v>2928</v>
      </c>
      <c r="B513" s="82" t="s">
        <v>1499</v>
      </c>
      <c r="C513" s="81" t="s">
        <v>524</v>
      </c>
      <c r="D513" s="82" t="s">
        <v>2436</v>
      </c>
      <c r="E513" s="81" t="str">
        <f>VLOOKUP($C513,'[11]2563#กบรส'!$D$2:$P$899,4,0)</f>
        <v>รพช.</v>
      </c>
      <c r="F513" s="81" t="str">
        <f>VLOOKUP($C513,[12]รพศ_รพท_รพช_898แห่ง!$D$2:$I$899,5,0)</f>
        <v>F2</v>
      </c>
      <c r="G513" s="81">
        <f>VLOOKUP($C513,[12]รพศ_รพท_รพช_898แห่ง!$D$2:$I$899,6,0)</f>
        <v>60</v>
      </c>
      <c r="H513" s="222">
        <f>VLOOKUP($C513,'[13]POP UC'!$D$3:$F$924,3,0)</f>
        <v>55455</v>
      </c>
      <c r="I513" s="81">
        <v>6</v>
      </c>
      <c r="J513" s="82" t="s">
        <v>2885</v>
      </c>
    </row>
    <row r="514" spans="1:10" ht="49.2">
      <c r="A514" s="81" t="s">
        <v>2928</v>
      </c>
      <c r="B514" s="82" t="s">
        <v>1499</v>
      </c>
      <c r="C514" s="81" t="s">
        <v>525</v>
      </c>
      <c r="D514" s="82" t="s">
        <v>2437</v>
      </c>
      <c r="E514" s="81" t="str">
        <f>VLOOKUP($C514,'[11]2563#กบรส'!$D$2:$P$899,4,0)</f>
        <v>รพช.</v>
      </c>
      <c r="F514" s="81" t="str">
        <f>VLOOKUP($C514,[12]รพศ_รพท_รพช_898แห่ง!$D$2:$I$899,5,0)</f>
        <v>F1</v>
      </c>
      <c r="G514" s="81">
        <f>VLOOKUP($C514,[12]รพศ_รพท_รพช_898แห่ง!$D$2:$I$899,6,0)</f>
        <v>88</v>
      </c>
      <c r="H514" s="222">
        <f>VLOOKUP($C514,'[13]POP UC'!$D$3:$F$924,3,0)</f>
        <v>53599</v>
      </c>
      <c r="I514" s="81">
        <v>10</v>
      </c>
      <c r="J514" s="82" t="s">
        <v>943</v>
      </c>
    </row>
    <row r="515" spans="1:10" ht="49.2">
      <c r="A515" s="81" t="s">
        <v>2928</v>
      </c>
      <c r="B515" s="82" t="s">
        <v>1499</v>
      </c>
      <c r="C515" s="81" t="s">
        <v>526</v>
      </c>
      <c r="D515" s="82" t="s">
        <v>2438</v>
      </c>
      <c r="E515" s="81" t="str">
        <f>VLOOKUP($C515,'[11]2563#กบรส'!$D$2:$P$899,4,0)</f>
        <v>รพช.</v>
      </c>
      <c r="F515" s="81" t="str">
        <f>VLOOKUP($C515,[12]รพศ_รพท_รพช_898แห่ง!$D$2:$I$899,5,0)</f>
        <v>F2</v>
      </c>
      <c r="G515" s="81">
        <f>VLOOKUP($C515,[12]รพศ_รพท_รพช_898แห่ง!$D$2:$I$899,6,0)</f>
        <v>36</v>
      </c>
      <c r="H515" s="222">
        <f>VLOOKUP($C515,'[13]POP UC'!$D$3:$F$924,3,0)</f>
        <v>37999</v>
      </c>
      <c r="I515" s="81">
        <v>6</v>
      </c>
      <c r="J515" s="82" t="s">
        <v>2885</v>
      </c>
    </row>
    <row r="516" spans="1:10" ht="49.2">
      <c r="A516" s="81" t="s">
        <v>2928</v>
      </c>
      <c r="B516" s="82" t="s">
        <v>1499</v>
      </c>
      <c r="C516" s="81" t="s">
        <v>527</v>
      </c>
      <c r="D516" s="82" t="s">
        <v>2439</v>
      </c>
      <c r="E516" s="81" t="str">
        <f>VLOOKUP($C516,'[11]2563#กบรส'!$D$2:$P$899,4,0)</f>
        <v>รพช.</v>
      </c>
      <c r="F516" s="81" t="str">
        <f>VLOOKUP($C516,[12]รพศ_รพท_รพช_898แห่ง!$D$2:$I$899,5,0)</f>
        <v>F2</v>
      </c>
      <c r="G516" s="81">
        <f>VLOOKUP($C516,[12]รพศ_รพท_รพช_898แห่ง!$D$2:$I$899,6,0)</f>
        <v>30</v>
      </c>
      <c r="H516" s="222">
        <f>VLOOKUP($C516,'[13]POP UC'!$D$3:$F$924,3,0)</f>
        <v>43769</v>
      </c>
      <c r="I516" s="81">
        <v>6</v>
      </c>
      <c r="J516" s="82" t="s">
        <v>2885</v>
      </c>
    </row>
    <row r="517" spans="1:10" ht="49.2">
      <c r="A517" s="81" t="s">
        <v>2928</v>
      </c>
      <c r="B517" s="82" t="s">
        <v>1499</v>
      </c>
      <c r="C517" s="81" t="s">
        <v>528</v>
      </c>
      <c r="D517" s="82" t="s">
        <v>2930</v>
      </c>
      <c r="E517" s="81" t="str">
        <f>VLOOKUP($C517,'[11]2563#กบรส'!$D$2:$P$899,4,0)</f>
        <v>รพช.</v>
      </c>
      <c r="F517" s="81" t="str">
        <f>VLOOKUP($C517,[12]รพศ_รพท_รพช_898แห่ง!$D$2:$I$899,5,0)</f>
        <v>M2</v>
      </c>
      <c r="G517" s="81">
        <f>VLOOKUP($C517,[12]รพศ_รพท_รพช_898แห่ง!$D$2:$I$899,6,0)</f>
        <v>120</v>
      </c>
      <c r="H517" s="222">
        <f>VLOOKUP($C517,'[13]POP UC'!$D$3:$F$924,3,0)</f>
        <v>54671</v>
      </c>
      <c r="I517" s="81">
        <v>13</v>
      </c>
      <c r="J517" s="82" t="s">
        <v>2884</v>
      </c>
    </row>
    <row r="518" spans="1:10" ht="49.2">
      <c r="A518" s="81" t="s">
        <v>2928</v>
      </c>
      <c r="B518" s="82" t="s">
        <v>1499</v>
      </c>
      <c r="C518" s="81" t="s">
        <v>529</v>
      </c>
      <c r="D518" s="82" t="s">
        <v>2440</v>
      </c>
      <c r="E518" s="81" t="str">
        <f>VLOOKUP($C518,'[11]2563#กบรส'!$D$2:$P$899,4,0)</f>
        <v>รพช.</v>
      </c>
      <c r="F518" s="81" t="str">
        <f>VLOOKUP($C518,[12]รพศ_รพท_รพช_898แห่ง!$D$2:$I$899,5,0)</f>
        <v>F3</v>
      </c>
      <c r="G518" s="81">
        <f>VLOOKUP($C518,[12]รพศ_รพท_รพช_898แห่ง!$D$2:$I$899,6,0)</f>
        <v>25</v>
      </c>
      <c r="H518" s="222">
        <f>VLOOKUP($C518,'[13]POP UC'!$D$3:$F$924,3,0)</f>
        <v>11512</v>
      </c>
      <c r="I518" s="81">
        <v>2</v>
      </c>
      <c r="J518" s="82" t="s">
        <v>969</v>
      </c>
    </row>
    <row r="519" spans="1:10" ht="49.2">
      <c r="A519" s="81" t="s">
        <v>2928</v>
      </c>
      <c r="B519" s="82" t="s">
        <v>1512</v>
      </c>
      <c r="C519" s="81" t="s">
        <v>530</v>
      </c>
      <c r="D519" s="82" t="s">
        <v>2441</v>
      </c>
      <c r="E519" s="81" t="str">
        <f>VLOOKUP($C519,'[11]2563#กบรส'!$D$2:$P$899,4,0)</f>
        <v>รพท.</v>
      </c>
      <c r="F519" s="81" t="str">
        <f>VLOOKUP($C519,[12]รพศ_รพท_รพช_898แห่ง!$D$2:$I$899,5,0)</f>
        <v>S</v>
      </c>
      <c r="G519" s="81">
        <f>VLOOKUP($C519,[12]รพศ_รพท_รพช_898แห่ง!$D$2:$I$899,6,0)</f>
        <v>259</v>
      </c>
      <c r="H519" s="222">
        <f>VLOOKUP($C519,'[13]POP UC'!$D$3:$F$924,3,0)</f>
        <v>78191</v>
      </c>
      <c r="I519" s="81">
        <v>16</v>
      </c>
      <c r="J519" s="82" t="s">
        <v>1040</v>
      </c>
    </row>
    <row r="520" spans="1:10" ht="49.2">
      <c r="A520" s="81" t="s">
        <v>2928</v>
      </c>
      <c r="B520" s="82" t="s">
        <v>1512</v>
      </c>
      <c r="C520" s="81" t="s">
        <v>531</v>
      </c>
      <c r="D520" s="82" t="s">
        <v>2442</v>
      </c>
      <c r="E520" s="81" t="str">
        <f>VLOOKUP($C520,'[11]2563#กบรส'!$D$2:$P$899,4,0)</f>
        <v>รพช.</v>
      </c>
      <c r="F520" s="81" t="str">
        <f>VLOOKUP($C520,[12]รพศ_รพท_รพช_898แห่ง!$D$2:$I$899,5,0)</f>
        <v>F2</v>
      </c>
      <c r="G520" s="81">
        <f>VLOOKUP($C520,[12]รพศ_รพท_รพช_898แห่ง!$D$2:$I$899,6,0)</f>
        <v>42</v>
      </c>
      <c r="H520" s="222">
        <f>VLOOKUP($C520,'[13]POP UC'!$D$3:$F$924,3,0)</f>
        <v>42333</v>
      </c>
      <c r="I520" s="81">
        <v>6</v>
      </c>
      <c r="J520" s="82" t="s">
        <v>2885</v>
      </c>
    </row>
    <row r="521" spans="1:10" ht="49.2">
      <c r="A521" s="81" t="s">
        <v>2928</v>
      </c>
      <c r="B521" s="82" t="s">
        <v>1512</v>
      </c>
      <c r="C521" s="81" t="s">
        <v>532</v>
      </c>
      <c r="D521" s="82" t="s">
        <v>2443</v>
      </c>
      <c r="E521" s="81" t="str">
        <f>VLOOKUP($C521,'[11]2563#กบรส'!$D$2:$P$899,4,0)</f>
        <v>รพช.</v>
      </c>
      <c r="F521" s="81" t="str">
        <f>VLOOKUP($C521,[12]รพศ_รพท_รพช_898แห่ง!$D$2:$I$899,5,0)</f>
        <v>F2</v>
      </c>
      <c r="G521" s="81">
        <f>VLOOKUP($C521,[12]รพศ_รพท_รพช_898แห่ง!$D$2:$I$899,6,0)</f>
        <v>75</v>
      </c>
      <c r="H521" s="222">
        <f>VLOOKUP($C521,'[13]POP UC'!$D$3:$F$924,3,0)</f>
        <v>47833</v>
      </c>
      <c r="I521" s="81">
        <v>6</v>
      </c>
      <c r="J521" s="82" t="s">
        <v>2885</v>
      </c>
    </row>
    <row r="522" spans="1:10" ht="49.2">
      <c r="A522" s="223" t="s">
        <v>2928</v>
      </c>
      <c r="B522" s="224" t="s">
        <v>1512</v>
      </c>
      <c r="C522" s="223" t="s">
        <v>533</v>
      </c>
      <c r="D522" s="224" t="s">
        <v>2444</v>
      </c>
      <c r="E522" s="81" t="str">
        <f>VLOOKUP($C522,'[11]2563#กบรส'!$D$2:$P$899,4,0)</f>
        <v>รพช.</v>
      </c>
      <c r="F522" s="225" t="str">
        <f>VLOOKUP($C522,[12]รพศ_รพท_รพช_898แห่ง!$D$2:$I$899,5,0)</f>
        <v>M2</v>
      </c>
      <c r="G522" s="225">
        <f>VLOOKUP($C522,[12]รพศ_รพท_รพช_898แห่ง!$D$2:$I$899,6,0)</f>
        <v>120</v>
      </c>
      <c r="H522" s="226">
        <f>VLOOKUP($C522,'[13]POP UC'!$D$3:$F$924,3,0)</f>
        <v>54254</v>
      </c>
      <c r="I522" s="225">
        <v>13</v>
      </c>
      <c r="J522" s="227" t="s">
        <v>2884</v>
      </c>
    </row>
    <row r="523" spans="1:10" ht="49.2">
      <c r="A523" s="81" t="s">
        <v>2928</v>
      </c>
      <c r="B523" s="82" t="s">
        <v>1512</v>
      </c>
      <c r="C523" s="81" t="s">
        <v>534</v>
      </c>
      <c r="D523" s="82" t="s">
        <v>2445</v>
      </c>
      <c r="E523" s="81" t="str">
        <f>VLOOKUP($C523,'[11]2563#กบรส'!$D$2:$P$899,4,0)</f>
        <v>รพช.</v>
      </c>
      <c r="F523" s="81" t="str">
        <f>VLOOKUP($C523,[12]รพศ_รพท_รพช_898แห่ง!$D$2:$I$899,5,0)</f>
        <v>F2</v>
      </c>
      <c r="G523" s="81">
        <f>VLOOKUP($C523,[12]รพศ_รพท_รพช_898แห่ง!$D$2:$I$899,6,0)</f>
        <v>37</v>
      </c>
      <c r="H523" s="222">
        <f>VLOOKUP($C523,'[13]POP UC'!$D$3:$F$924,3,0)</f>
        <v>31682</v>
      </c>
      <c r="I523" s="81">
        <v>6</v>
      </c>
      <c r="J523" s="82" t="s">
        <v>2885</v>
      </c>
    </row>
    <row r="524" spans="1:10" ht="49.2">
      <c r="A524" s="81" t="s">
        <v>2928</v>
      </c>
      <c r="B524" s="82" t="s">
        <v>1512</v>
      </c>
      <c r="C524" s="81" t="s">
        <v>535</v>
      </c>
      <c r="D524" s="82" t="s">
        <v>2446</v>
      </c>
      <c r="E524" s="81" t="str">
        <f>VLOOKUP($C524,'[11]2563#กบรส'!$D$2:$P$899,4,0)</f>
        <v>รพช.</v>
      </c>
      <c r="F524" s="81" t="str">
        <f>VLOOKUP($C524,[12]รพศ_รพท_รพช_898แห่ง!$D$2:$I$899,5,0)</f>
        <v>F2</v>
      </c>
      <c r="G524" s="81">
        <f>VLOOKUP($C524,[12]รพศ_รพท_รพช_898แห่ง!$D$2:$I$899,6,0)</f>
        <v>62</v>
      </c>
      <c r="H524" s="222">
        <f>VLOOKUP($C524,'[13]POP UC'!$D$3:$F$924,3,0)</f>
        <v>30770</v>
      </c>
      <c r="I524" s="81">
        <v>6</v>
      </c>
      <c r="J524" s="82" t="s">
        <v>2885</v>
      </c>
    </row>
    <row r="525" spans="1:10" ht="49.2">
      <c r="A525" s="81" t="s">
        <v>2928</v>
      </c>
      <c r="B525" s="82" t="s">
        <v>1512</v>
      </c>
      <c r="C525" s="81" t="s">
        <v>536</v>
      </c>
      <c r="D525" s="82" t="s">
        <v>2447</v>
      </c>
      <c r="E525" s="81" t="str">
        <f>VLOOKUP($C525,'[11]2563#กบรส'!$D$2:$P$899,4,0)</f>
        <v>รพช.</v>
      </c>
      <c r="F525" s="81" t="str">
        <f>VLOOKUP($C525,[12]รพศ_รพท_รพช_898แห่ง!$D$2:$I$899,5,0)</f>
        <v>F2</v>
      </c>
      <c r="G525" s="81">
        <f>VLOOKUP($C525,[12]รพศ_รพท_รพช_898แห่ง!$D$2:$I$899,6,0)</f>
        <v>38</v>
      </c>
      <c r="H525" s="222">
        <f>VLOOKUP($C525,'[13]POP UC'!$D$3:$F$924,3,0)</f>
        <v>32072</v>
      </c>
      <c r="I525" s="81">
        <v>6</v>
      </c>
      <c r="J525" s="82" t="s">
        <v>2885</v>
      </c>
    </row>
    <row r="526" spans="1:10" ht="49.2">
      <c r="A526" s="81" t="s">
        <v>2928</v>
      </c>
      <c r="B526" s="82" t="s">
        <v>1512</v>
      </c>
      <c r="C526" s="81" t="s">
        <v>537</v>
      </c>
      <c r="D526" s="82" t="s">
        <v>2448</v>
      </c>
      <c r="E526" s="81" t="str">
        <f>VLOOKUP($C526,'[11]2563#กบรส'!$D$2:$P$899,4,0)</f>
        <v>รพช.</v>
      </c>
      <c r="F526" s="81" t="str">
        <f>VLOOKUP($C526,[12]รพศ_รพท_รพช_898แห่ง!$D$2:$I$899,5,0)</f>
        <v>F3</v>
      </c>
      <c r="G526" s="81">
        <f>VLOOKUP($C526,[12]รพศ_รพท_รพช_898แห่ง!$D$2:$I$899,6,0)</f>
        <v>32</v>
      </c>
      <c r="H526" s="222">
        <f>VLOOKUP($C526,'[13]POP UC'!$D$3:$F$924,3,0)</f>
        <v>11309</v>
      </c>
      <c r="I526" s="81">
        <v>2</v>
      </c>
      <c r="J526" s="82" t="s">
        <v>969</v>
      </c>
    </row>
    <row r="527" spans="1:10" ht="49.2">
      <c r="A527" s="81" t="s">
        <v>2928</v>
      </c>
      <c r="B527" s="82" t="s">
        <v>1536</v>
      </c>
      <c r="C527" s="81" t="s">
        <v>552</v>
      </c>
      <c r="D527" s="82" t="s">
        <v>2462</v>
      </c>
      <c r="E527" s="81" t="str">
        <f>VLOOKUP($C527,'[11]2563#กบรส'!$D$2:$P$899,4,0)</f>
        <v>รพศ.</v>
      </c>
      <c r="F527" s="81" t="str">
        <f>VLOOKUP($C527,[12]รพศ_รพท_รพช_898แห่ง!$D$2:$I$899,5,0)</f>
        <v>A</v>
      </c>
      <c r="G527" s="81">
        <f>VLOOKUP($C527,[12]รพศ_รพท_รพช_898แห่ง!$D$2:$I$899,6,0)</f>
        <v>768</v>
      </c>
      <c r="H527" s="222">
        <f>VLOOKUP($C527,'[13]POP UC'!$D$3:$F$924,3,0)</f>
        <v>143176</v>
      </c>
      <c r="I527" s="81">
        <v>19</v>
      </c>
      <c r="J527" s="82" t="s">
        <v>1958</v>
      </c>
    </row>
    <row r="528" spans="1:10" ht="49.2">
      <c r="A528" s="81" t="s">
        <v>2928</v>
      </c>
      <c r="B528" s="82" t="s">
        <v>1536</v>
      </c>
      <c r="C528" s="81" t="s">
        <v>553</v>
      </c>
      <c r="D528" s="82" t="s">
        <v>2463</v>
      </c>
      <c r="E528" s="81" t="str">
        <f>VLOOKUP($C528,'[11]2563#กบรส'!$D$2:$P$899,4,0)</f>
        <v>รพช.</v>
      </c>
      <c r="F528" s="81" t="str">
        <f>VLOOKUP($C528,[12]รพศ_รพท_รพช_898แห่ง!$D$2:$I$899,5,0)</f>
        <v>F2</v>
      </c>
      <c r="G528" s="81">
        <f>VLOOKUP($C528,[12]รพศ_รพท_รพช_898แห่ง!$D$2:$I$899,6,0)</f>
        <v>40</v>
      </c>
      <c r="H528" s="222">
        <f>VLOOKUP($C528,'[13]POP UC'!$D$3:$F$924,3,0)</f>
        <v>35805</v>
      </c>
      <c r="I528" s="81">
        <v>6</v>
      </c>
      <c r="J528" s="82" t="s">
        <v>2885</v>
      </c>
    </row>
    <row r="529" spans="1:10" ht="49.2">
      <c r="A529" s="81" t="s">
        <v>2928</v>
      </c>
      <c r="B529" s="82" t="s">
        <v>1536</v>
      </c>
      <c r="C529" s="81" t="s">
        <v>554</v>
      </c>
      <c r="D529" s="82" t="s">
        <v>2464</v>
      </c>
      <c r="E529" s="81" t="str">
        <f>VLOOKUP($C529,'[11]2563#กบรส'!$D$2:$P$899,4,0)</f>
        <v>รพช.</v>
      </c>
      <c r="F529" s="81" t="str">
        <f>VLOOKUP($C529,[12]รพศ_รพท_รพช_898แห่ง!$D$2:$I$899,5,0)</f>
        <v>F2</v>
      </c>
      <c r="G529" s="81">
        <f>VLOOKUP($C529,[12]รพศ_รพท_รพช_898แห่ง!$D$2:$I$899,6,0)</f>
        <v>38</v>
      </c>
      <c r="H529" s="222">
        <f>VLOOKUP($C529,'[13]POP UC'!$D$3:$F$924,3,0)</f>
        <v>24079</v>
      </c>
      <c r="I529" s="81">
        <v>5</v>
      </c>
      <c r="J529" s="82" t="s">
        <v>947</v>
      </c>
    </row>
    <row r="530" spans="1:10" ht="49.2">
      <c r="A530" s="81" t="s">
        <v>2928</v>
      </c>
      <c r="B530" s="82" t="s">
        <v>1536</v>
      </c>
      <c r="C530" s="81" t="s">
        <v>555</v>
      </c>
      <c r="D530" s="82" t="s">
        <v>2465</v>
      </c>
      <c r="E530" s="81" t="str">
        <f>VLOOKUP($C530,'[11]2563#กบรส'!$D$2:$P$899,4,0)</f>
        <v>รพช.</v>
      </c>
      <c r="F530" s="81" t="str">
        <f>VLOOKUP($C530,[12]รพศ_รพท_รพช_898แห่ง!$D$2:$I$899,5,0)</f>
        <v>F2</v>
      </c>
      <c r="G530" s="81">
        <f>VLOOKUP($C530,[12]รพศ_รพท_รพช_898แห่ง!$D$2:$I$899,6,0)</f>
        <v>105</v>
      </c>
      <c r="H530" s="222">
        <f>VLOOKUP($C530,'[13]POP UC'!$D$3:$F$924,3,0)</f>
        <v>56444</v>
      </c>
      <c r="I530" s="81">
        <v>6</v>
      </c>
      <c r="J530" s="82" t="s">
        <v>2885</v>
      </c>
    </row>
    <row r="531" spans="1:10" ht="49.2">
      <c r="A531" s="81" t="s">
        <v>2928</v>
      </c>
      <c r="B531" s="82" t="s">
        <v>1536</v>
      </c>
      <c r="C531" s="81" t="s">
        <v>556</v>
      </c>
      <c r="D531" s="82" t="s">
        <v>2466</v>
      </c>
      <c r="E531" s="81" t="str">
        <f>VLOOKUP($C531,'[11]2563#กบรส'!$D$2:$P$899,4,0)</f>
        <v>รพช.</v>
      </c>
      <c r="F531" s="81" t="str">
        <f>VLOOKUP($C531,[12]รพศ_รพท_รพช_898แห่ง!$D$2:$I$899,5,0)</f>
        <v>F1</v>
      </c>
      <c r="G531" s="81">
        <f>VLOOKUP($C531,[12]รพศ_รพท_รพช_898แห่ง!$D$2:$I$899,6,0)</f>
        <v>85</v>
      </c>
      <c r="H531" s="222">
        <f>VLOOKUP($C531,'[13]POP UC'!$D$3:$F$924,3,0)</f>
        <v>39017</v>
      </c>
      <c r="I531" s="81">
        <v>9</v>
      </c>
      <c r="J531" s="82" t="s">
        <v>965</v>
      </c>
    </row>
    <row r="532" spans="1:10" ht="49.2">
      <c r="A532" s="81" t="s">
        <v>2928</v>
      </c>
      <c r="B532" s="82" t="s">
        <v>1536</v>
      </c>
      <c r="C532" s="81" t="s">
        <v>557</v>
      </c>
      <c r="D532" s="82" t="s">
        <v>2467</v>
      </c>
      <c r="E532" s="81" t="str">
        <f>VLOOKUP($C532,'[11]2563#กบรส'!$D$2:$P$899,4,0)</f>
        <v>รพช.</v>
      </c>
      <c r="F532" s="81" t="str">
        <f>VLOOKUP($C532,[12]รพศ_รพท_รพช_898แห่ง!$D$2:$I$899,5,0)</f>
        <v>F2</v>
      </c>
      <c r="G532" s="81">
        <f>VLOOKUP($C532,[12]รพศ_รพท_รพช_898แห่ง!$D$2:$I$899,6,0)</f>
        <v>41</v>
      </c>
      <c r="H532" s="222">
        <f>VLOOKUP($C532,'[13]POP UC'!$D$3:$F$924,3,0)</f>
        <v>38314</v>
      </c>
      <c r="I532" s="81">
        <v>6</v>
      </c>
      <c r="J532" s="82" t="s">
        <v>2885</v>
      </c>
    </row>
    <row r="533" spans="1:10" ht="49.2">
      <c r="A533" s="81" t="s">
        <v>2928</v>
      </c>
      <c r="B533" s="82" t="s">
        <v>1536</v>
      </c>
      <c r="C533" s="81" t="s">
        <v>558</v>
      </c>
      <c r="D533" s="82" t="s">
        <v>2468</v>
      </c>
      <c r="E533" s="81" t="str">
        <f>VLOOKUP($C533,'[11]2563#กบรส'!$D$2:$P$899,4,0)</f>
        <v>รพช.</v>
      </c>
      <c r="F533" s="81" t="str">
        <f>VLOOKUP($C533,[12]รพศ_รพท_รพช_898แห่ง!$D$2:$I$899,5,0)</f>
        <v>F3</v>
      </c>
      <c r="G533" s="81">
        <f>VLOOKUP($C533,[12]รพศ_รพท_รพช_898แห่ง!$D$2:$I$899,6,0)</f>
        <v>17</v>
      </c>
      <c r="H533" s="222">
        <f>VLOOKUP($C533,'[13]POP UC'!$D$3:$F$924,3,0)</f>
        <v>10730</v>
      </c>
      <c r="I533" s="81">
        <v>2</v>
      </c>
      <c r="J533" s="82" t="s">
        <v>969</v>
      </c>
    </row>
    <row r="534" spans="1:10" ht="49.2">
      <c r="A534" s="81" t="s">
        <v>2928</v>
      </c>
      <c r="B534" s="82" t="s">
        <v>1536</v>
      </c>
      <c r="C534" s="81" t="s">
        <v>559</v>
      </c>
      <c r="D534" s="82" t="s">
        <v>2469</v>
      </c>
      <c r="E534" s="81" t="str">
        <f>VLOOKUP($C534,'[11]2563#กบรส'!$D$2:$P$899,4,0)</f>
        <v>รพท.</v>
      </c>
      <c r="F534" s="81" t="str">
        <f>VLOOKUP($C534,[12]รพศ_รพท_รพช_898แห่ง!$D$2:$I$899,5,0)</f>
        <v>M1</v>
      </c>
      <c r="G534" s="81">
        <f>VLOOKUP($C534,[12]รพศ_รพท_รพช_898แห่ง!$D$2:$I$899,6,0)</f>
        <v>186</v>
      </c>
      <c r="H534" s="222">
        <f>VLOOKUP($C534,'[13]POP UC'!$D$3:$F$924,3,0)</f>
        <v>93408</v>
      </c>
      <c r="I534" s="81">
        <v>14</v>
      </c>
      <c r="J534" s="82" t="s">
        <v>2888</v>
      </c>
    </row>
    <row r="535" spans="1:10" ht="49.2">
      <c r="A535" s="81" t="s">
        <v>2928</v>
      </c>
      <c r="B535" s="82" t="s">
        <v>1536</v>
      </c>
      <c r="C535" s="81" t="s">
        <v>560</v>
      </c>
      <c r="D535" s="82" t="s">
        <v>2470</v>
      </c>
      <c r="E535" s="81" t="str">
        <f>VLOOKUP($C535,'[11]2563#กบรส'!$D$2:$P$899,4,0)</f>
        <v>รพช.</v>
      </c>
      <c r="F535" s="81" t="str">
        <f>VLOOKUP($C535,[12]รพศ_รพท_รพช_898แห่ง!$D$2:$I$899,5,0)</f>
        <v>F2</v>
      </c>
      <c r="G535" s="81">
        <f>VLOOKUP($C535,[12]รพศ_รพท_รพช_898แห่ง!$D$2:$I$899,6,0)</f>
        <v>37</v>
      </c>
      <c r="H535" s="222">
        <f>VLOOKUP($C535,'[13]POP UC'!$D$3:$F$924,3,0)</f>
        <v>30729</v>
      </c>
      <c r="I535" s="81">
        <v>6</v>
      </c>
      <c r="J535" s="82" t="s">
        <v>2885</v>
      </c>
    </row>
    <row r="536" spans="1:10" ht="49.2">
      <c r="A536" s="81" t="s">
        <v>2928</v>
      </c>
      <c r="B536" s="82" t="s">
        <v>1536</v>
      </c>
      <c r="C536" s="81" t="s">
        <v>561</v>
      </c>
      <c r="D536" s="82" t="s">
        <v>2471</v>
      </c>
      <c r="E536" s="81" t="str">
        <f>VLOOKUP($C536,'[11]2563#กบรส'!$D$2:$P$899,4,0)</f>
        <v>รพช.</v>
      </c>
      <c r="F536" s="81" t="str">
        <f>VLOOKUP($C536,[12]รพศ_รพท_รพช_898แห่ง!$D$2:$I$899,5,0)</f>
        <v>F1</v>
      </c>
      <c r="G536" s="81">
        <f>VLOOKUP($C536,[12]รพศ_รพท_รพช_898แห่ง!$D$2:$I$899,6,0)</f>
        <v>78</v>
      </c>
      <c r="H536" s="222">
        <f>VLOOKUP($C536,'[13]POP UC'!$D$3:$F$924,3,0)</f>
        <v>53363</v>
      </c>
      <c r="I536" s="81">
        <v>10</v>
      </c>
      <c r="J536" s="82" t="s">
        <v>943</v>
      </c>
    </row>
    <row r="537" spans="1:10" ht="49.2">
      <c r="A537" s="81" t="s">
        <v>2928</v>
      </c>
      <c r="B537" s="82" t="s">
        <v>1536</v>
      </c>
      <c r="C537" s="81" t="s">
        <v>562</v>
      </c>
      <c r="D537" s="82" t="s">
        <v>2472</v>
      </c>
      <c r="E537" s="81" t="str">
        <f>VLOOKUP($C537,'[11]2563#กบรส'!$D$2:$P$899,4,0)</f>
        <v>รพช.</v>
      </c>
      <c r="F537" s="81" t="str">
        <f>VLOOKUP($C537,[12]รพศ_รพท_รพช_898แห่ง!$D$2:$I$899,5,0)</f>
        <v>F1</v>
      </c>
      <c r="G537" s="81">
        <f>VLOOKUP($C537,[12]รพศ_รพท_รพช_898แห่ง!$D$2:$I$899,6,0)</f>
        <v>96</v>
      </c>
      <c r="H537" s="222">
        <f>VLOOKUP($C537,'[13]POP UC'!$D$3:$F$924,3,0)</f>
        <v>53585</v>
      </c>
      <c r="I537" s="81">
        <v>10</v>
      </c>
      <c r="J537" s="82" t="s">
        <v>943</v>
      </c>
    </row>
    <row r="538" spans="1:10" ht="49.2">
      <c r="A538" s="81" t="s">
        <v>2928</v>
      </c>
      <c r="B538" s="82" t="s">
        <v>1536</v>
      </c>
      <c r="C538" s="81" t="s">
        <v>563</v>
      </c>
      <c r="D538" s="82" t="s">
        <v>2473</v>
      </c>
      <c r="E538" s="81" t="str">
        <f>VLOOKUP($C538,'[11]2563#กบรส'!$D$2:$P$899,4,0)</f>
        <v>รพช.</v>
      </c>
      <c r="F538" s="81" t="str">
        <f>VLOOKUP($C538,[12]รพศ_รพท_รพช_898แห่ง!$D$2:$I$899,5,0)</f>
        <v>F2</v>
      </c>
      <c r="G538" s="81">
        <f>VLOOKUP($C538,[12]รพศ_รพท_รพช_898แห่ง!$D$2:$I$899,6,0)</f>
        <v>41</v>
      </c>
      <c r="H538" s="222">
        <f>VLOOKUP($C538,'[13]POP UC'!$D$3:$F$924,3,0)</f>
        <v>26447</v>
      </c>
      <c r="I538" s="81">
        <v>5</v>
      </c>
      <c r="J538" s="82" t="s">
        <v>947</v>
      </c>
    </row>
    <row r="539" spans="1:10" ht="49.2">
      <c r="A539" s="81" t="s">
        <v>2928</v>
      </c>
      <c r="B539" s="82" t="s">
        <v>1536</v>
      </c>
      <c r="C539" s="81" t="s">
        <v>564</v>
      </c>
      <c r="D539" s="82" t="s">
        <v>2474</v>
      </c>
      <c r="E539" s="81" t="str">
        <f>VLOOKUP($C539,'[11]2563#กบรส'!$D$2:$P$899,4,0)</f>
        <v>รพช.</v>
      </c>
      <c r="F539" s="81" t="str">
        <f>VLOOKUP($C539,[12]รพศ_รพท_รพช_898แห่ง!$D$2:$I$899,5,0)</f>
        <v>F2</v>
      </c>
      <c r="G539" s="81">
        <f>VLOOKUP($C539,[12]รพศ_รพท_รพช_898แห่ง!$D$2:$I$899,6,0)</f>
        <v>30</v>
      </c>
      <c r="H539" s="222">
        <f>VLOOKUP($C539,'[13]POP UC'!$D$3:$F$924,3,0)</f>
        <v>18036</v>
      </c>
      <c r="I539" s="81">
        <v>5</v>
      </c>
      <c r="J539" s="82" t="s">
        <v>947</v>
      </c>
    </row>
    <row r="540" spans="1:10" ht="49.2">
      <c r="A540" s="81" t="s">
        <v>2928</v>
      </c>
      <c r="B540" s="82" t="s">
        <v>1536</v>
      </c>
      <c r="C540" s="81" t="s">
        <v>565</v>
      </c>
      <c r="D540" s="82" t="s">
        <v>2475</v>
      </c>
      <c r="E540" s="81" t="str">
        <f>VLOOKUP($C540,'[11]2563#กบรส'!$D$2:$P$899,4,0)</f>
        <v>รพช.</v>
      </c>
      <c r="F540" s="81" t="str">
        <f>VLOOKUP($C540,[12]รพศ_รพท_รพช_898แห่ง!$D$2:$I$899,5,0)</f>
        <v>F2</v>
      </c>
      <c r="G540" s="81">
        <f>VLOOKUP($C540,[12]รพศ_รพท_รพช_898แห่ง!$D$2:$I$899,6,0)</f>
        <v>54</v>
      </c>
      <c r="H540" s="222">
        <f>VLOOKUP($C540,'[13]POP UC'!$D$3:$F$924,3,0)</f>
        <v>25040</v>
      </c>
      <c r="I540" s="81">
        <v>5</v>
      </c>
      <c r="J540" s="82" t="s">
        <v>947</v>
      </c>
    </row>
    <row r="541" spans="1:10" ht="49.2">
      <c r="A541" s="81" t="s">
        <v>2928</v>
      </c>
      <c r="B541" s="82" t="s">
        <v>1536</v>
      </c>
      <c r="C541" s="81" t="s">
        <v>566</v>
      </c>
      <c r="D541" s="82" t="s">
        <v>2476</v>
      </c>
      <c r="E541" s="81" t="str">
        <f>VLOOKUP($C541,'[11]2563#กบรส'!$D$2:$P$899,4,0)</f>
        <v>รพช.</v>
      </c>
      <c r="F541" s="81" t="str">
        <f>VLOOKUP($C541,[12]รพศ_รพท_รพช_898แห่ง!$D$2:$I$899,5,0)</f>
        <v>F2</v>
      </c>
      <c r="G541" s="81">
        <f>VLOOKUP($C541,[12]รพศ_รพท_รพช_898แห่ง!$D$2:$I$899,6,0)</f>
        <v>40</v>
      </c>
      <c r="H541" s="222">
        <f>VLOOKUP($C541,'[13]POP UC'!$D$3:$F$924,3,0)</f>
        <v>33202</v>
      </c>
      <c r="I541" s="81">
        <v>6</v>
      </c>
      <c r="J541" s="82" t="s">
        <v>2885</v>
      </c>
    </row>
    <row r="542" spans="1:10" ht="49.2">
      <c r="A542" s="81" t="s">
        <v>2928</v>
      </c>
      <c r="B542" s="82" t="s">
        <v>1536</v>
      </c>
      <c r="C542" s="81" t="s">
        <v>567</v>
      </c>
      <c r="D542" s="82" t="s">
        <v>2477</v>
      </c>
      <c r="E542" s="81" t="str">
        <f>VLOOKUP($C542,'[11]2563#กบรส'!$D$2:$P$899,4,0)</f>
        <v>รพช.</v>
      </c>
      <c r="F542" s="81" t="str">
        <f>VLOOKUP($C542,[12]รพศ_รพท_รพช_898แห่ง!$D$2:$I$899,5,0)</f>
        <v>F2</v>
      </c>
      <c r="G542" s="81">
        <f>VLOOKUP($C542,[12]รพศ_รพท_รพช_898แห่ง!$D$2:$I$899,6,0)</f>
        <v>41</v>
      </c>
      <c r="H542" s="222">
        <f>VLOOKUP($C542,'[13]POP UC'!$D$3:$F$924,3,0)</f>
        <v>28393</v>
      </c>
      <c r="I542" s="81">
        <v>5</v>
      </c>
      <c r="J542" s="82" t="s">
        <v>947</v>
      </c>
    </row>
    <row r="543" spans="1:10" ht="49.2">
      <c r="A543" s="81" t="s">
        <v>2928</v>
      </c>
      <c r="B543" s="82" t="s">
        <v>1536</v>
      </c>
      <c r="C543" s="81" t="s">
        <v>568</v>
      </c>
      <c r="D543" s="82" t="s">
        <v>2931</v>
      </c>
      <c r="E543" s="81" t="str">
        <f>VLOOKUP($C543,'[11]2563#กบรส'!$D$2:$P$899,4,0)</f>
        <v>รพท.</v>
      </c>
      <c r="F543" s="81" t="str">
        <f>VLOOKUP($C543,[12]รพศ_รพท_รพช_898แห่ง!$D$2:$I$899,5,0)</f>
        <v>M1</v>
      </c>
      <c r="G543" s="81">
        <f>VLOOKUP($C543,[12]รพศ_รพท_รพช_898แห่ง!$D$2:$I$899,6,0)</f>
        <v>240</v>
      </c>
      <c r="H543" s="222">
        <f>VLOOKUP($C543,'[13]POP UC'!$D$3:$F$924,3,0)</f>
        <v>114802</v>
      </c>
      <c r="I543" s="81">
        <v>15</v>
      </c>
      <c r="J543" s="82" t="s">
        <v>2887</v>
      </c>
    </row>
    <row r="544" spans="1:10" ht="49.2">
      <c r="A544" s="81" t="s">
        <v>2928</v>
      </c>
      <c r="B544" s="82" t="s">
        <v>1536</v>
      </c>
      <c r="C544" s="81" t="s">
        <v>569</v>
      </c>
      <c r="D544" s="82" t="s">
        <v>2932</v>
      </c>
      <c r="E544" s="81" t="str">
        <f>VLOOKUP($C544,'[11]2563#กบรส'!$D$2:$P$899,4,0)</f>
        <v>รพช.</v>
      </c>
      <c r="F544" s="81" t="str">
        <f>VLOOKUP($C544,[12]รพศ_รพท_รพช_898แห่ง!$D$2:$I$899,5,0)</f>
        <v>F2</v>
      </c>
      <c r="G544" s="81">
        <f>VLOOKUP($C544,[12]รพศ_รพท_รพช_898แห่ง!$D$2:$I$899,6,0)</f>
        <v>57</v>
      </c>
      <c r="H544" s="222">
        <f>VLOOKUP($C544,'[13]POP UC'!$D$3:$F$924,3,0)</f>
        <v>28659</v>
      </c>
      <c r="I544" s="81">
        <v>5</v>
      </c>
      <c r="J544" s="82" t="s">
        <v>947</v>
      </c>
    </row>
    <row r="545" spans="1:10" ht="49.2">
      <c r="A545" s="81" t="s">
        <v>2928</v>
      </c>
      <c r="B545" s="82" t="s">
        <v>1555</v>
      </c>
      <c r="C545" s="81" t="s">
        <v>570</v>
      </c>
      <c r="D545" s="82" t="s">
        <v>2478</v>
      </c>
      <c r="E545" s="81" t="str">
        <f>VLOOKUP($C545,'[11]2563#กบรส'!$D$2:$P$899,4,0)</f>
        <v>รพท.</v>
      </c>
      <c r="F545" s="81" t="str">
        <f>VLOOKUP($C545,[12]รพศ_รพท_รพช_898แห่ง!$D$2:$I$899,5,0)</f>
        <v>S</v>
      </c>
      <c r="G545" s="81">
        <f>VLOOKUP($C545,[12]รพศ_รพท_รพช_898แห่ง!$D$2:$I$899,6,0)</f>
        <v>429</v>
      </c>
      <c r="H545" s="222">
        <f>VLOOKUP($C545,'[13]POP UC'!$D$3:$F$924,3,0)</f>
        <v>112903</v>
      </c>
      <c r="I545" s="81">
        <v>17</v>
      </c>
      <c r="J545" s="82" t="s">
        <v>1002</v>
      </c>
    </row>
    <row r="546" spans="1:10" ht="49.2">
      <c r="A546" s="81" t="s">
        <v>2928</v>
      </c>
      <c r="B546" s="82" t="s">
        <v>1555</v>
      </c>
      <c r="C546" s="81" t="s">
        <v>571</v>
      </c>
      <c r="D546" s="82" t="s">
        <v>2479</v>
      </c>
      <c r="E546" s="81" t="str">
        <f>VLOOKUP($C546,'[11]2563#กบรส'!$D$2:$P$899,4,0)</f>
        <v>รพช.</v>
      </c>
      <c r="F546" s="81" t="str">
        <f>VLOOKUP($C546,[12]รพศ_รพท_รพช_898แห่ง!$D$2:$I$899,5,0)</f>
        <v>F1</v>
      </c>
      <c r="G546" s="81">
        <f>VLOOKUP($C546,[12]รพศ_รพท_รพช_898แห่ง!$D$2:$I$899,6,0)</f>
        <v>109</v>
      </c>
      <c r="H546" s="222">
        <f>VLOOKUP($C546,'[13]POP UC'!$D$3:$F$924,3,0)</f>
        <v>59826</v>
      </c>
      <c r="I546" s="81">
        <v>10</v>
      </c>
      <c r="J546" s="82" t="s">
        <v>943</v>
      </c>
    </row>
    <row r="547" spans="1:10" ht="49.2">
      <c r="A547" s="81" t="s">
        <v>2928</v>
      </c>
      <c r="B547" s="82" t="s">
        <v>1555</v>
      </c>
      <c r="C547" s="81" t="s">
        <v>572</v>
      </c>
      <c r="D547" s="82" t="s">
        <v>2480</v>
      </c>
      <c r="E547" s="81" t="str">
        <f>VLOOKUP($C547,'[11]2563#กบรส'!$D$2:$P$899,4,0)</f>
        <v>รพช.</v>
      </c>
      <c r="F547" s="81" t="str">
        <f>VLOOKUP($C547,[12]รพศ_รพท_รพช_898แห่ง!$D$2:$I$899,5,0)</f>
        <v>F2</v>
      </c>
      <c r="G547" s="81">
        <f>VLOOKUP($C547,[12]รพศ_รพท_รพช_898แห่ง!$D$2:$I$899,6,0)</f>
        <v>32</v>
      </c>
      <c r="H547" s="222">
        <f>VLOOKUP($C547,'[13]POP UC'!$D$3:$F$924,3,0)</f>
        <v>23871</v>
      </c>
      <c r="I547" s="81">
        <v>5</v>
      </c>
      <c r="J547" s="82" t="s">
        <v>947</v>
      </c>
    </row>
    <row r="548" spans="1:10" ht="49.2">
      <c r="A548" s="81" t="s">
        <v>2928</v>
      </c>
      <c r="B548" s="82" t="s">
        <v>1555</v>
      </c>
      <c r="C548" s="81" t="s">
        <v>573</v>
      </c>
      <c r="D548" s="82" t="s">
        <v>2481</v>
      </c>
      <c r="E548" s="81" t="str">
        <f>VLOOKUP($C548,'[11]2563#กบรส'!$D$2:$P$899,4,0)</f>
        <v>รพช.</v>
      </c>
      <c r="F548" s="81" t="str">
        <f>VLOOKUP($C548,[12]รพศ_รพท_รพช_898แห่ง!$D$2:$I$899,5,0)</f>
        <v>F2</v>
      </c>
      <c r="G548" s="81">
        <f>VLOOKUP($C548,[12]รพศ_รพท_รพช_898แห่ง!$D$2:$I$899,6,0)</f>
        <v>40</v>
      </c>
      <c r="H548" s="222">
        <f>VLOOKUP($C548,'[13]POP UC'!$D$3:$F$924,3,0)</f>
        <v>20467</v>
      </c>
      <c r="I548" s="81">
        <v>5</v>
      </c>
      <c r="J548" s="82" t="s">
        <v>947</v>
      </c>
    </row>
    <row r="549" spans="1:10" ht="49.2">
      <c r="A549" s="81" t="s">
        <v>2928</v>
      </c>
      <c r="B549" s="82" t="s">
        <v>1555</v>
      </c>
      <c r="C549" s="81" t="s">
        <v>574</v>
      </c>
      <c r="D549" s="82" t="s">
        <v>2933</v>
      </c>
      <c r="E549" s="81" t="str">
        <f>VLOOKUP($C549,'[11]2563#กบรส'!$D$2:$P$899,4,0)</f>
        <v>รพช.</v>
      </c>
      <c r="F549" s="81" t="str">
        <f>VLOOKUP($C549,[12]รพศ_รพท_รพช_898แห่ง!$D$2:$I$899,5,0)</f>
        <v>M2</v>
      </c>
      <c r="G549" s="81">
        <f>VLOOKUP($C549,[12]รพศ_รพท_รพช_898แห่ง!$D$2:$I$899,6,0)</f>
        <v>251</v>
      </c>
      <c r="H549" s="222">
        <f>VLOOKUP($C549,'[13]POP UC'!$D$3:$F$924,3,0)</f>
        <v>64168</v>
      </c>
      <c r="I549" s="81">
        <v>13</v>
      </c>
      <c r="J549" s="82" t="s">
        <v>2884</v>
      </c>
    </row>
    <row r="550" spans="1:10" ht="49.2">
      <c r="A550" s="81" t="s">
        <v>2928</v>
      </c>
      <c r="B550" s="82" t="s">
        <v>1555</v>
      </c>
      <c r="C550" s="81" t="s">
        <v>575</v>
      </c>
      <c r="D550" s="82" t="s">
        <v>2482</v>
      </c>
      <c r="E550" s="81" t="str">
        <f>VLOOKUP($C550,'[11]2563#กบรส'!$D$2:$P$899,4,0)</f>
        <v>รพช.</v>
      </c>
      <c r="F550" s="81" t="str">
        <f>VLOOKUP($C550,[12]รพศ_รพท_รพช_898แห่ง!$D$2:$I$899,5,0)</f>
        <v>F3</v>
      </c>
      <c r="G550" s="81">
        <f>VLOOKUP($C550,[12]รพศ_รพท_รพช_898แห่ง!$D$2:$I$899,6,0)</f>
        <v>28</v>
      </c>
      <c r="H550" s="222">
        <f>VLOOKUP($C550,'[13]POP UC'!$D$3:$F$924,3,0)</f>
        <v>20443</v>
      </c>
      <c r="I550" s="81">
        <v>3</v>
      </c>
      <c r="J550" s="82" t="s">
        <v>1017</v>
      </c>
    </row>
    <row r="551" spans="1:10" ht="49.2">
      <c r="A551" s="81" t="s">
        <v>2928</v>
      </c>
      <c r="B551" s="82" t="s">
        <v>1555</v>
      </c>
      <c r="C551" s="81" t="s">
        <v>576</v>
      </c>
      <c r="D551" s="82" t="s">
        <v>2483</v>
      </c>
      <c r="E551" s="81" t="str">
        <f>VLOOKUP($C551,'[11]2563#กบรส'!$D$2:$P$899,4,0)</f>
        <v>รพช.</v>
      </c>
      <c r="F551" s="81" t="str">
        <f>VLOOKUP($C551,[12]รพศ_รพท_รพช_898แห่ง!$D$2:$I$899,5,0)</f>
        <v>F3</v>
      </c>
      <c r="G551" s="81">
        <f>VLOOKUP($C551,[12]รพศ_รพท_รพช_898แห่ง!$D$2:$I$899,6,0)</f>
        <v>16</v>
      </c>
      <c r="H551" s="222">
        <f>VLOOKUP($C551,'[13]POP UC'!$D$3:$F$924,3,0)</f>
        <v>12021</v>
      </c>
      <c r="I551" s="81">
        <v>2</v>
      </c>
      <c r="J551" s="82" t="s">
        <v>969</v>
      </c>
    </row>
    <row r="552" spans="1:10" ht="49.2">
      <c r="A552" s="223" t="s">
        <v>2928</v>
      </c>
      <c r="B552" s="224" t="s">
        <v>1555</v>
      </c>
      <c r="C552" s="223" t="s">
        <v>577</v>
      </c>
      <c r="D552" s="224" t="s">
        <v>2484</v>
      </c>
      <c r="E552" s="81" t="str">
        <f>VLOOKUP($C552,'[11]2563#กบรส'!$D$2:$P$899,4,0)</f>
        <v>รพช.</v>
      </c>
      <c r="F552" s="225" t="str">
        <f>VLOOKUP($C552,[12]รพศ_รพท_รพช_898แห่ง!$D$2:$I$899,5,0)</f>
        <v>F2</v>
      </c>
      <c r="G552" s="225">
        <f>VLOOKUP($C552,[12]รพศ_รพท_รพช_898แห่ง!$D$2:$I$899,6,0)</f>
        <v>30</v>
      </c>
      <c r="H552" s="226">
        <f>VLOOKUP($C552,'[13]POP UC'!$D$3:$F$924,3,0)</f>
        <v>36564</v>
      </c>
      <c r="I552" s="225">
        <v>6</v>
      </c>
      <c r="J552" s="227" t="s">
        <v>2885</v>
      </c>
    </row>
    <row r="553" spans="1:10" ht="49.2">
      <c r="A553" s="81" t="s">
        <v>2928</v>
      </c>
      <c r="B553" s="82" t="s">
        <v>1555</v>
      </c>
      <c r="C553" s="81" t="s">
        <v>578</v>
      </c>
      <c r="D553" s="82" t="s">
        <v>2485</v>
      </c>
      <c r="E553" s="81" t="str">
        <f>VLOOKUP($C553,'[11]2563#กบรส'!$D$2:$P$899,4,0)</f>
        <v>รพช.</v>
      </c>
      <c r="F553" s="81" t="str">
        <f>VLOOKUP($C553,[12]รพศ_รพท_รพช_898แห่ง!$D$2:$I$899,5,0)</f>
        <v>F3</v>
      </c>
      <c r="G553" s="81">
        <f>VLOOKUP($C553,[12]รพศ_รพท_รพช_898แห่ง!$D$2:$I$899,6,0)</f>
        <v>36</v>
      </c>
      <c r="H553" s="222">
        <f>VLOOKUP($C553,'[13]POP UC'!$D$3:$F$924,3,0)</f>
        <v>29044</v>
      </c>
      <c r="I553" s="81">
        <v>4</v>
      </c>
      <c r="J553" s="82" t="s">
        <v>1080</v>
      </c>
    </row>
    <row r="554" spans="1:10" ht="49.2">
      <c r="A554" s="81" t="s">
        <v>2928</v>
      </c>
      <c r="B554" s="82" t="s">
        <v>1565</v>
      </c>
      <c r="C554" s="81" t="s">
        <v>579</v>
      </c>
      <c r="D554" s="82" t="s">
        <v>2486</v>
      </c>
      <c r="E554" s="81" t="str">
        <f>VLOOKUP($C554,'[11]2563#กบรส'!$D$2:$P$899,4,0)</f>
        <v>รพท.</v>
      </c>
      <c r="F554" s="81" t="str">
        <f>VLOOKUP($C554,[12]รพศ_รพท_รพช_898แห่ง!$D$2:$I$899,5,0)</f>
        <v>S</v>
      </c>
      <c r="G554" s="81">
        <f>VLOOKUP($C554,[12]รพศ_รพท_รพช_898แห่ง!$D$2:$I$899,6,0)</f>
        <v>323</v>
      </c>
      <c r="H554" s="222">
        <f>VLOOKUP($C554,'[13]POP UC'!$D$3:$F$924,3,0)</f>
        <v>99538</v>
      </c>
      <c r="I554" s="81">
        <v>16</v>
      </c>
      <c r="J554" s="82" t="s">
        <v>1040</v>
      </c>
    </row>
    <row r="555" spans="1:10" ht="49.2">
      <c r="A555" s="81" t="s">
        <v>2928</v>
      </c>
      <c r="B555" s="82" t="s">
        <v>1565</v>
      </c>
      <c r="C555" s="81" t="s">
        <v>580</v>
      </c>
      <c r="D555" s="82" t="s">
        <v>2487</v>
      </c>
      <c r="E555" s="81" t="str">
        <f>VLOOKUP($C555,'[11]2563#กบรส'!$D$2:$P$899,4,0)</f>
        <v>รพช.</v>
      </c>
      <c r="F555" s="81" t="str">
        <f>VLOOKUP($C555,[12]รพศ_รพท_รพช_898แห่ง!$D$2:$I$899,5,0)</f>
        <v>F1</v>
      </c>
      <c r="G555" s="81">
        <f>VLOOKUP($C555,[12]รพศ_รพท_รพช_898แห่ง!$D$2:$I$899,6,0)</f>
        <v>78</v>
      </c>
      <c r="H555" s="222">
        <f>VLOOKUP($C555,'[13]POP UC'!$D$3:$F$924,3,0)</f>
        <v>70464</v>
      </c>
      <c r="I555" s="81">
        <v>10</v>
      </c>
      <c r="J555" s="82" t="s">
        <v>943</v>
      </c>
    </row>
    <row r="556" spans="1:10" ht="49.2">
      <c r="A556" s="81" t="s">
        <v>2928</v>
      </c>
      <c r="B556" s="82" t="s">
        <v>1565</v>
      </c>
      <c r="C556" s="81" t="s">
        <v>581</v>
      </c>
      <c r="D556" s="82" t="s">
        <v>2488</v>
      </c>
      <c r="E556" s="81" t="str">
        <f>VLOOKUP($C556,'[11]2563#กบรส'!$D$2:$P$899,4,0)</f>
        <v>รพช.</v>
      </c>
      <c r="F556" s="81" t="str">
        <f>VLOOKUP($C556,[12]รพศ_รพท_รพช_898แห่ง!$D$2:$I$899,5,0)</f>
        <v>F2</v>
      </c>
      <c r="G556" s="81">
        <f>VLOOKUP($C556,[12]รพศ_รพท_รพช_898แห่ง!$D$2:$I$899,6,0)</f>
        <v>35</v>
      </c>
      <c r="H556" s="222">
        <f>VLOOKUP($C556,'[13]POP UC'!$D$3:$F$924,3,0)</f>
        <v>47246</v>
      </c>
      <c r="I556" s="81">
        <v>6</v>
      </c>
      <c r="J556" s="82" t="s">
        <v>2885</v>
      </c>
    </row>
    <row r="557" spans="1:10" ht="49.2">
      <c r="A557" s="81" t="s">
        <v>2928</v>
      </c>
      <c r="B557" s="82" t="s">
        <v>1565</v>
      </c>
      <c r="C557" s="81" t="s">
        <v>582</v>
      </c>
      <c r="D557" s="82" t="s">
        <v>2489</v>
      </c>
      <c r="E557" s="81" t="str">
        <f>VLOOKUP($C557,'[11]2563#กบรส'!$D$2:$P$899,4,0)</f>
        <v>รพช.</v>
      </c>
      <c r="F557" s="81" t="str">
        <f>VLOOKUP($C557,[12]รพศ_รพท_รพช_898แห่ง!$D$2:$I$899,5,0)</f>
        <v>F1</v>
      </c>
      <c r="G557" s="81">
        <f>VLOOKUP($C557,[12]รพศ_รพท_รพช_898แห่ง!$D$2:$I$899,6,0)</f>
        <v>90</v>
      </c>
      <c r="H557" s="222">
        <f>VLOOKUP($C557,'[13]POP UC'!$D$3:$F$924,3,0)</f>
        <v>83898</v>
      </c>
      <c r="I557" s="81">
        <v>10</v>
      </c>
      <c r="J557" s="82" t="s">
        <v>943</v>
      </c>
    </row>
    <row r="558" spans="1:10" ht="49.2">
      <c r="A558" s="81" t="s">
        <v>2928</v>
      </c>
      <c r="B558" s="82" t="s">
        <v>1565</v>
      </c>
      <c r="C558" s="81" t="s">
        <v>583</v>
      </c>
      <c r="D558" s="82" t="s">
        <v>2490</v>
      </c>
      <c r="E558" s="81" t="str">
        <f>VLOOKUP($C558,'[11]2563#กบรส'!$D$2:$P$899,4,0)</f>
        <v>รพช.</v>
      </c>
      <c r="F558" s="81" t="str">
        <f>VLOOKUP($C558,[12]รพศ_รพท_รพช_898แห่ง!$D$2:$I$899,5,0)</f>
        <v>F2</v>
      </c>
      <c r="G558" s="81">
        <f>VLOOKUP($C558,[12]รพศ_รพท_รพช_898แห่ง!$D$2:$I$899,6,0)</f>
        <v>55</v>
      </c>
      <c r="H558" s="222">
        <f>VLOOKUP($C558,'[13]POP UC'!$D$3:$F$924,3,0)</f>
        <v>53634</v>
      </c>
      <c r="I558" s="81">
        <v>6</v>
      </c>
      <c r="J558" s="82" t="s">
        <v>2885</v>
      </c>
    </row>
    <row r="559" spans="1:10" ht="49.2">
      <c r="A559" s="81" t="s">
        <v>2928</v>
      </c>
      <c r="B559" s="82" t="s">
        <v>1565</v>
      </c>
      <c r="C559" s="81" t="s">
        <v>584</v>
      </c>
      <c r="D559" s="82" t="s">
        <v>2934</v>
      </c>
      <c r="E559" s="81" t="str">
        <f>VLOOKUP($C559,'[11]2563#กบรส'!$D$2:$P$899,4,0)</f>
        <v>รพช.</v>
      </c>
      <c r="F559" s="81" t="str">
        <f>VLOOKUP($C559,[12]รพศ_รพท_รพช_898แห่ง!$D$2:$I$899,5,0)</f>
        <v>F2</v>
      </c>
      <c r="G559" s="81">
        <f>VLOOKUP($C559,[12]รพศ_รพท_รพช_898แห่ง!$D$2:$I$899,6,0)</f>
        <v>46</v>
      </c>
      <c r="H559" s="222">
        <f>VLOOKUP($C559,'[13]POP UC'!$D$3:$F$924,3,0)</f>
        <v>29157</v>
      </c>
      <c r="I559" s="81">
        <v>5</v>
      </c>
      <c r="J559" s="82" t="s">
        <v>947</v>
      </c>
    </row>
    <row r="560" spans="1:10" ht="49.2">
      <c r="A560" s="81" t="s">
        <v>2928</v>
      </c>
      <c r="B560" s="82" t="s">
        <v>1572</v>
      </c>
      <c r="C560" s="81" t="s">
        <v>585</v>
      </c>
      <c r="D560" s="82" t="s">
        <v>2491</v>
      </c>
      <c r="E560" s="81" t="str">
        <f>VLOOKUP($C560,'[11]2563#กบรส'!$D$2:$P$899,4,0)</f>
        <v>รพศ.</v>
      </c>
      <c r="F560" s="81" t="str">
        <f>VLOOKUP($C560,[12]รพศ_รพท_รพช_898แห่ง!$D$2:$I$899,5,0)</f>
        <v>A</v>
      </c>
      <c r="G560" s="81">
        <f>VLOOKUP($C560,[12]รพศ_รพท_รพช_898แห่ง!$D$2:$I$899,6,0)</f>
        <v>1073</v>
      </c>
      <c r="H560" s="222">
        <f>VLOOKUP($C560,'[13]POP UC'!$D$3:$F$924,3,0)</f>
        <v>257362</v>
      </c>
      <c r="I560" s="81">
        <v>20</v>
      </c>
      <c r="J560" s="82" t="s">
        <v>1083</v>
      </c>
    </row>
    <row r="561" spans="1:10" ht="49.2">
      <c r="A561" s="81" t="s">
        <v>2928</v>
      </c>
      <c r="B561" s="82" t="s">
        <v>1572</v>
      </c>
      <c r="C561" s="81" t="s">
        <v>586</v>
      </c>
      <c r="D561" s="82" t="s">
        <v>2492</v>
      </c>
      <c r="E561" s="81" t="str">
        <f>VLOOKUP($C561,'[11]2563#กบรส'!$D$2:$P$899,4,0)</f>
        <v>รพช.</v>
      </c>
      <c r="F561" s="81" t="str">
        <f>VLOOKUP($C561,[12]รพศ_รพท_รพช_898แห่ง!$D$2:$I$899,5,0)</f>
        <v>F2</v>
      </c>
      <c r="G561" s="81">
        <f>VLOOKUP($C561,[12]รพศ_รพท_รพช_898แห่ง!$D$2:$I$899,6,0)</f>
        <v>56</v>
      </c>
      <c r="H561" s="222">
        <f>VLOOKUP($C561,'[13]POP UC'!$D$3:$F$924,3,0)</f>
        <v>51803</v>
      </c>
      <c r="I561" s="81">
        <v>6</v>
      </c>
      <c r="J561" s="82" t="s">
        <v>2885</v>
      </c>
    </row>
    <row r="562" spans="1:10" ht="49.2">
      <c r="A562" s="81" t="s">
        <v>2928</v>
      </c>
      <c r="B562" s="82" t="s">
        <v>1572</v>
      </c>
      <c r="C562" s="81" t="s">
        <v>587</v>
      </c>
      <c r="D562" s="82" t="s">
        <v>2493</v>
      </c>
      <c r="E562" s="81" t="str">
        <f>VLOOKUP($C562,'[11]2563#กบรส'!$D$2:$P$899,4,0)</f>
        <v>รพช.</v>
      </c>
      <c r="F562" s="81" t="str">
        <f>VLOOKUP($C562,[12]รพศ_รพท_รพช_898แห่ง!$D$2:$I$899,5,0)</f>
        <v>F2</v>
      </c>
      <c r="G562" s="81">
        <f>VLOOKUP($C562,[12]รพศ_รพท_รพช_898แห่ง!$D$2:$I$899,6,0)</f>
        <v>67</v>
      </c>
      <c r="H562" s="222">
        <f>VLOOKUP($C562,'[13]POP UC'!$D$3:$F$924,3,0)</f>
        <v>49979</v>
      </c>
      <c r="I562" s="81">
        <v>6</v>
      </c>
      <c r="J562" s="82" t="s">
        <v>2885</v>
      </c>
    </row>
    <row r="563" spans="1:10" ht="49.2">
      <c r="A563" s="81" t="s">
        <v>2928</v>
      </c>
      <c r="B563" s="82" t="s">
        <v>1572</v>
      </c>
      <c r="C563" s="81" t="s">
        <v>588</v>
      </c>
      <c r="D563" s="82" t="s">
        <v>2494</v>
      </c>
      <c r="E563" s="81" t="str">
        <f>VLOOKUP($C563,'[11]2563#กบรส'!$D$2:$P$899,4,0)</f>
        <v>รพท.</v>
      </c>
      <c r="F563" s="81" t="str">
        <f>VLOOKUP($C563,[12]รพศ_รพท_รพช_898แห่ง!$D$2:$I$899,5,0)</f>
        <v>M1</v>
      </c>
      <c r="G563" s="81">
        <f>VLOOKUP($C563,[12]รพศ_รพท_รพช_898แห่ง!$D$2:$I$899,6,0)</f>
        <v>198</v>
      </c>
      <c r="H563" s="222">
        <f>VLOOKUP($C563,'[13]POP UC'!$D$3:$F$924,3,0)</f>
        <v>84555</v>
      </c>
      <c r="I563" s="81">
        <v>14</v>
      </c>
      <c r="J563" s="82" t="s">
        <v>2888</v>
      </c>
    </row>
    <row r="564" spans="1:10" ht="49.2">
      <c r="A564" s="81" t="s">
        <v>2928</v>
      </c>
      <c r="B564" s="82" t="s">
        <v>1572</v>
      </c>
      <c r="C564" s="81" t="s">
        <v>589</v>
      </c>
      <c r="D564" s="82" t="s">
        <v>2495</v>
      </c>
      <c r="E564" s="81" t="str">
        <f>VLOOKUP($C564,'[11]2563#กบรส'!$D$2:$P$899,4,0)</f>
        <v>รพช.</v>
      </c>
      <c r="F564" s="81" t="str">
        <f>VLOOKUP($C564,[12]รพศ_รพท_รพช_898แห่ง!$D$2:$I$899,5,0)</f>
        <v>F3</v>
      </c>
      <c r="G564" s="81">
        <f>VLOOKUP($C564,[12]รพศ_รพท_รพช_898แห่ง!$D$2:$I$899,6,0)</f>
        <v>10</v>
      </c>
      <c r="H564" s="222">
        <f>VLOOKUP($C564,'[13]POP UC'!$D$3:$F$924,3,0)</f>
        <v>4052</v>
      </c>
      <c r="I564" s="81">
        <v>2</v>
      </c>
      <c r="J564" s="82" t="s">
        <v>969</v>
      </c>
    </row>
    <row r="565" spans="1:10" ht="49.2">
      <c r="A565" s="81" t="s">
        <v>2928</v>
      </c>
      <c r="B565" s="82" t="s">
        <v>1572</v>
      </c>
      <c r="C565" s="81" t="s">
        <v>590</v>
      </c>
      <c r="D565" s="82" t="s">
        <v>2496</v>
      </c>
      <c r="E565" s="81" t="str">
        <f>VLOOKUP($C565,'[11]2563#กบรส'!$D$2:$P$899,4,0)</f>
        <v>รพช.</v>
      </c>
      <c r="F565" s="81" t="str">
        <f>VLOOKUP($C565,[12]รพศ_รพท_รพช_898แห่ง!$D$2:$I$899,5,0)</f>
        <v>F2</v>
      </c>
      <c r="G565" s="81">
        <f>VLOOKUP($C565,[12]รพศ_รพท_รพช_898แห่ง!$D$2:$I$899,6,0)</f>
        <v>36</v>
      </c>
      <c r="H565" s="222">
        <f>VLOOKUP($C565,'[13]POP UC'!$D$3:$F$924,3,0)</f>
        <v>37576</v>
      </c>
      <c r="I565" s="81">
        <v>6</v>
      </c>
      <c r="J565" s="82" t="s">
        <v>2885</v>
      </c>
    </row>
    <row r="566" spans="1:10" ht="49.2">
      <c r="A566" s="81" t="s">
        <v>2928</v>
      </c>
      <c r="B566" s="82" t="s">
        <v>1572</v>
      </c>
      <c r="C566" s="81" t="s">
        <v>591</v>
      </c>
      <c r="D566" s="82" t="s">
        <v>2497</v>
      </c>
      <c r="E566" s="81" t="str">
        <f>VLOOKUP($C566,'[11]2563#กบรส'!$D$2:$P$899,4,0)</f>
        <v>รพช.</v>
      </c>
      <c r="F566" s="81" t="str">
        <f>VLOOKUP($C566,[12]รพศ_รพท_รพช_898แห่ง!$D$2:$I$899,5,0)</f>
        <v>M2</v>
      </c>
      <c r="G566" s="81">
        <f>VLOOKUP($C566,[12]รพศ_รพท_รพช_898แห่ง!$D$2:$I$899,6,0)</f>
        <v>113</v>
      </c>
      <c r="H566" s="222">
        <f>VLOOKUP($C566,'[13]POP UC'!$D$3:$F$924,3,0)</f>
        <v>91558</v>
      </c>
      <c r="I566" s="81">
        <v>13</v>
      </c>
      <c r="J566" s="82" t="s">
        <v>2884</v>
      </c>
    </row>
    <row r="567" spans="1:10" ht="49.2">
      <c r="A567" s="81" t="s">
        <v>2928</v>
      </c>
      <c r="B567" s="82" t="s">
        <v>1572</v>
      </c>
      <c r="C567" s="81" t="s">
        <v>592</v>
      </c>
      <c r="D567" s="82" t="s">
        <v>2498</v>
      </c>
      <c r="E567" s="81" t="str">
        <f>VLOOKUP($C567,'[11]2563#กบรส'!$D$2:$P$899,4,0)</f>
        <v>รพช.</v>
      </c>
      <c r="F567" s="81" t="str">
        <f>VLOOKUP($C567,[12]รพศ_รพท_รพช_898แห่ง!$D$2:$I$899,5,0)</f>
        <v>F2</v>
      </c>
      <c r="G567" s="81">
        <f>VLOOKUP($C567,[12]รพศ_รพท_รพช_898แห่ง!$D$2:$I$899,6,0)</f>
        <v>30</v>
      </c>
      <c r="H567" s="222">
        <f>VLOOKUP($C567,'[13]POP UC'!$D$3:$F$924,3,0)</f>
        <v>25415</v>
      </c>
      <c r="I567" s="81">
        <v>5</v>
      </c>
      <c r="J567" s="82" t="s">
        <v>947</v>
      </c>
    </row>
    <row r="568" spans="1:10" ht="49.2">
      <c r="A568" s="81" t="s">
        <v>2928</v>
      </c>
      <c r="B568" s="82" t="s">
        <v>1572</v>
      </c>
      <c r="C568" s="81" t="s">
        <v>593</v>
      </c>
      <c r="D568" s="82" t="s">
        <v>2499</v>
      </c>
      <c r="E568" s="81" t="str">
        <f>VLOOKUP($C568,'[11]2563#กบรส'!$D$2:$P$899,4,0)</f>
        <v>รพช.</v>
      </c>
      <c r="F568" s="81" t="str">
        <f>VLOOKUP($C568,[12]รพศ_รพท_รพช_898แห่ง!$D$2:$I$899,5,0)</f>
        <v>F2</v>
      </c>
      <c r="G568" s="81">
        <f>VLOOKUP($C568,[12]รพศ_รพท_รพช_898แห่ง!$D$2:$I$899,6,0)</f>
        <v>30</v>
      </c>
      <c r="H568" s="222">
        <f>VLOOKUP($C568,'[13]POP UC'!$D$3:$F$924,3,0)</f>
        <v>30131</v>
      </c>
      <c r="I568" s="81">
        <v>6</v>
      </c>
      <c r="J568" s="82" t="s">
        <v>2885</v>
      </c>
    </row>
    <row r="569" spans="1:10" ht="49.2">
      <c r="A569" s="81" t="s">
        <v>2928</v>
      </c>
      <c r="B569" s="82" t="s">
        <v>1572</v>
      </c>
      <c r="C569" s="81" t="s">
        <v>594</v>
      </c>
      <c r="D569" s="82" t="s">
        <v>2500</v>
      </c>
      <c r="E569" s="81" t="str">
        <f>VLOOKUP($C569,'[11]2563#กบรส'!$D$2:$P$899,4,0)</f>
        <v>รพช.</v>
      </c>
      <c r="F569" s="81" t="str">
        <f>VLOOKUP($C569,[12]รพศ_รพท_รพช_898แห่ง!$D$2:$I$899,5,0)</f>
        <v>F2</v>
      </c>
      <c r="G569" s="81">
        <f>VLOOKUP($C569,[12]รพศ_รพท_รพช_898แห่ง!$D$2:$I$899,6,0)</f>
        <v>34</v>
      </c>
      <c r="H569" s="222">
        <f>VLOOKUP($C569,'[13]POP UC'!$D$3:$F$924,3,0)</f>
        <v>36974</v>
      </c>
      <c r="I569" s="81">
        <v>6</v>
      </c>
      <c r="J569" s="82" t="s">
        <v>2885</v>
      </c>
    </row>
    <row r="570" spans="1:10" ht="49.2">
      <c r="A570" s="81" t="s">
        <v>2928</v>
      </c>
      <c r="B570" s="82" t="s">
        <v>1572</v>
      </c>
      <c r="C570" s="81" t="s">
        <v>595</v>
      </c>
      <c r="D570" s="82" t="s">
        <v>2501</v>
      </c>
      <c r="E570" s="81" t="str">
        <f>VLOOKUP($C570,'[11]2563#กบรส'!$D$2:$P$899,4,0)</f>
        <v>รพช.</v>
      </c>
      <c r="F570" s="81" t="str">
        <f>VLOOKUP($C570,[12]รพศ_รพท_รพช_898แห่ง!$D$2:$I$899,5,0)</f>
        <v>F2</v>
      </c>
      <c r="G570" s="81">
        <f>VLOOKUP($C570,[12]รพศ_รพท_รพช_898แห่ง!$D$2:$I$899,6,0)</f>
        <v>70</v>
      </c>
      <c r="H570" s="222">
        <f>VLOOKUP($C570,'[13]POP UC'!$D$3:$F$924,3,0)</f>
        <v>44044</v>
      </c>
      <c r="I570" s="81">
        <v>6</v>
      </c>
      <c r="J570" s="82" t="s">
        <v>2885</v>
      </c>
    </row>
    <row r="571" spans="1:10" ht="49.2">
      <c r="A571" s="81" t="s">
        <v>2928</v>
      </c>
      <c r="B571" s="82" t="s">
        <v>1572</v>
      </c>
      <c r="C571" s="81" t="s">
        <v>596</v>
      </c>
      <c r="D571" s="82" t="s">
        <v>2502</v>
      </c>
      <c r="E571" s="81" t="str">
        <f>VLOOKUP($C571,'[11]2563#กบรส'!$D$2:$P$899,4,0)</f>
        <v>รพช.</v>
      </c>
      <c r="F571" s="81" t="str">
        <f>VLOOKUP($C571,[12]รพศ_รพท_รพช_898แห่ง!$D$2:$I$899,5,0)</f>
        <v>M2</v>
      </c>
      <c r="G571" s="81">
        <f>VLOOKUP($C571,[12]รพศ_รพท_รพช_898แห่ง!$D$2:$I$899,6,0)</f>
        <v>114</v>
      </c>
      <c r="H571" s="222">
        <f>VLOOKUP($C571,'[13]POP UC'!$D$3:$F$924,3,0)</f>
        <v>87598</v>
      </c>
      <c r="I571" s="81">
        <v>13</v>
      </c>
      <c r="J571" s="82" t="s">
        <v>2884</v>
      </c>
    </row>
    <row r="572" spans="1:10" ht="49.2">
      <c r="A572" s="223" t="s">
        <v>2928</v>
      </c>
      <c r="B572" s="224" t="s">
        <v>1572</v>
      </c>
      <c r="C572" s="223" t="s">
        <v>597</v>
      </c>
      <c r="D572" s="224" t="s">
        <v>2503</v>
      </c>
      <c r="E572" s="81" t="str">
        <f>VLOOKUP($C572,'[11]2563#กบรส'!$D$2:$P$899,4,0)</f>
        <v>รพช.</v>
      </c>
      <c r="F572" s="225" t="str">
        <f>VLOOKUP($C572,[12]รพศ_รพท_รพช_898แห่ง!$D$2:$I$899,5,0)</f>
        <v>F2</v>
      </c>
      <c r="G572" s="225">
        <f>VLOOKUP($C572,[12]รพศ_รพท_รพช_898แห่ง!$D$2:$I$899,6,0)</f>
        <v>70</v>
      </c>
      <c r="H572" s="226">
        <f>VLOOKUP($C572,'[13]POP UC'!$D$3:$F$924,3,0)</f>
        <v>47493</v>
      </c>
      <c r="I572" s="225">
        <v>6</v>
      </c>
      <c r="J572" s="227" t="s">
        <v>2885</v>
      </c>
    </row>
    <row r="573" spans="1:10" ht="49.2">
      <c r="A573" s="81" t="s">
        <v>2928</v>
      </c>
      <c r="B573" s="82" t="s">
        <v>1572</v>
      </c>
      <c r="C573" s="81" t="s">
        <v>598</v>
      </c>
      <c r="D573" s="82" t="s">
        <v>2504</v>
      </c>
      <c r="E573" s="81" t="str">
        <f>VLOOKUP($C573,'[11]2563#กบรส'!$D$2:$P$899,4,0)</f>
        <v>รพช.</v>
      </c>
      <c r="F573" s="81" t="str">
        <f>VLOOKUP($C573,[12]รพศ_รพท_รพช_898แห่ง!$D$2:$I$899,5,0)</f>
        <v>F1</v>
      </c>
      <c r="G573" s="81">
        <f>VLOOKUP($C573,[12]รพศ_รพท_รพช_898แห่ง!$D$2:$I$899,6,0)</f>
        <v>114</v>
      </c>
      <c r="H573" s="222">
        <f>VLOOKUP($C573,'[13]POP UC'!$D$3:$F$924,3,0)</f>
        <v>89083</v>
      </c>
      <c r="I573" s="81">
        <v>10</v>
      </c>
      <c r="J573" s="82" t="s">
        <v>943</v>
      </c>
    </row>
    <row r="574" spans="1:10" ht="49.2">
      <c r="A574" s="81" t="s">
        <v>2928</v>
      </c>
      <c r="B574" s="82" t="s">
        <v>1572</v>
      </c>
      <c r="C574" s="81" t="s">
        <v>599</v>
      </c>
      <c r="D574" s="82" t="s">
        <v>2505</v>
      </c>
      <c r="E574" s="81" t="str">
        <f>VLOOKUP($C574,'[11]2563#กบรส'!$D$2:$P$899,4,0)</f>
        <v>รพช.</v>
      </c>
      <c r="F574" s="81" t="str">
        <f>VLOOKUP($C574,[12]รพศ_รพท_รพช_898แห่ง!$D$2:$I$899,5,0)</f>
        <v>F2</v>
      </c>
      <c r="G574" s="81">
        <f>VLOOKUP($C574,[12]รพศ_รพท_รพช_898แห่ง!$D$2:$I$899,6,0)</f>
        <v>30</v>
      </c>
      <c r="H574" s="222">
        <f>VLOOKUP($C574,'[13]POP UC'!$D$3:$F$924,3,0)</f>
        <v>22543</v>
      </c>
      <c r="I574" s="81">
        <v>5</v>
      </c>
      <c r="J574" s="82" t="s">
        <v>947</v>
      </c>
    </row>
    <row r="575" spans="1:10" ht="49.2">
      <c r="A575" s="81" t="s">
        <v>2928</v>
      </c>
      <c r="B575" s="82" t="s">
        <v>1572</v>
      </c>
      <c r="C575" s="81" t="s">
        <v>600</v>
      </c>
      <c r="D575" s="82" t="s">
        <v>2506</v>
      </c>
      <c r="E575" s="81" t="str">
        <f>VLOOKUP($C575,'[11]2563#กบรส'!$D$2:$P$899,4,0)</f>
        <v>รพช.</v>
      </c>
      <c r="F575" s="81" t="str">
        <f>VLOOKUP($C575,[12]รพศ_รพท_รพช_898แห่ง!$D$2:$I$899,5,0)</f>
        <v>F2</v>
      </c>
      <c r="G575" s="81">
        <f>VLOOKUP($C575,[12]รพศ_รพท_รพช_898แห่ง!$D$2:$I$899,6,0)</f>
        <v>30</v>
      </c>
      <c r="H575" s="222">
        <f>VLOOKUP($C575,'[13]POP UC'!$D$3:$F$924,3,0)</f>
        <v>21135</v>
      </c>
      <c r="I575" s="81">
        <v>5</v>
      </c>
      <c r="J575" s="82" t="s">
        <v>947</v>
      </c>
    </row>
    <row r="576" spans="1:10" ht="49.2">
      <c r="A576" s="81" t="s">
        <v>2928</v>
      </c>
      <c r="B576" s="82" t="s">
        <v>1572</v>
      </c>
      <c r="C576" s="81" t="s">
        <v>601</v>
      </c>
      <c r="D576" s="82" t="s">
        <v>2507</v>
      </c>
      <c r="E576" s="81" t="str">
        <f>VLOOKUP($C576,'[11]2563#กบรส'!$D$2:$P$899,4,0)</f>
        <v>รพช.</v>
      </c>
      <c r="F576" s="81" t="str">
        <f>VLOOKUP($C576,[12]รพศ_รพท_รพช_898แห่ง!$D$2:$I$899,5,0)</f>
        <v>F2</v>
      </c>
      <c r="G576" s="81">
        <f>VLOOKUP($C576,[12]รพศ_รพท_รพช_898แห่ง!$D$2:$I$899,6,0)</f>
        <v>30</v>
      </c>
      <c r="H576" s="222">
        <f>VLOOKUP($C576,'[13]POP UC'!$D$3:$F$924,3,0)</f>
        <v>23953</v>
      </c>
      <c r="I576" s="81">
        <v>5</v>
      </c>
      <c r="J576" s="82" t="s">
        <v>947</v>
      </c>
    </row>
    <row r="577" spans="1:10" ht="49.2">
      <c r="A577" s="81" t="s">
        <v>2928</v>
      </c>
      <c r="B577" s="82" t="s">
        <v>1572</v>
      </c>
      <c r="C577" s="81" t="s">
        <v>602</v>
      </c>
      <c r="D577" s="82" t="s">
        <v>2508</v>
      </c>
      <c r="E577" s="81" t="str">
        <f>VLOOKUP($C577,'[11]2563#กบรส'!$D$2:$P$899,4,0)</f>
        <v>รพช.</v>
      </c>
      <c r="F577" s="81" t="str">
        <f>VLOOKUP($C577,[12]รพศ_รพท_รพช_898แห่ง!$D$2:$I$899,5,0)</f>
        <v>F2</v>
      </c>
      <c r="G577" s="81">
        <f>VLOOKUP($C577,[12]รพศ_รพท_รพช_898แห่ง!$D$2:$I$899,6,0)</f>
        <v>30</v>
      </c>
      <c r="H577" s="222">
        <f>VLOOKUP($C577,'[13]POP UC'!$D$3:$F$924,3,0)</f>
        <v>19544</v>
      </c>
      <c r="I577" s="81">
        <v>5</v>
      </c>
      <c r="J577" s="82" t="s">
        <v>947</v>
      </c>
    </row>
    <row r="578" spans="1:10" ht="49.2">
      <c r="A578" s="223" t="s">
        <v>2928</v>
      </c>
      <c r="B578" s="224" t="s">
        <v>1572</v>
      </c>
      <c r="C578" s="223" t="s">
        <v>603</v>
      </c>
      <c r="D578" s="224" t="s">
        <v>2935</v>
      </c>
      <c r="E578" s="81" t="str">
        <f>VLOOKUP($C578,'[11]2563#กบรส'!$D$2:$P$899,4,0)</f>
        <v>รพช.</v>
      </c>
      <c r="F578" s="225" t="str">
        <f>VLOOKUP($C578,[12]รพศ_รพท_รพช_898แห่ง!$D$2:$I$899,5,0)</f>
        <v>M2</v>
      </c>
      <c r="G578" s="225">
        <f>VLOOKUP($C578,[12]รพศ_รพท_รพช_898แห่ง!$D$2:$I$899,6,0)</f>
        <v>150</v>
      </c>
      <c r="H578" s="226">
        <f>VLOOKUP($C578,'[13]POP UC'!$D$3:$F$924,3,0)</f>
        <v>98958</v>
      </c>
      <c r="I578" s="225">
        <v>13</v>
      </c>
      <c r="J578" s="227" t="s">
        <v>2884</v>
      </c>
    </row>
    <row r="579" spans="1:10" ht="49.2">
      <c r="A579" s="81" t="s">
        <v>2928</v>
      </c>
      <c r="B579" s="82" t="s">
        <v>1572</v>
      </c>
      <c r="C579" s="81" t="s">
        <v>604</v>
      </c>
      <c r="D579" s="82" t="s">
        <v>2509</v>
      </c>
      <c r="E579" s="81" t="str">
        <f>VLOOKUP($C579,'[11]2563#กบรส'!$D$2:$P$899,4,0)</f>
        <v>รพช.</v>
      </c>
      <c r="F579" s="81" t="str">
        <f>VLOOKUP($C579,[12]รพศ_รพท_รพช_898แห่ง!$D$2:$I$899,5,0)</f>
        <v>F3</v>
      </c>
      <c r="G579" s="81">
        <f>VLOOKUP($C579,[12]รพศ_รพท_รพช_898แห่ง!$D$2:$I$899,6,0)</f>
        <v>26</v>
      </c>
      <c r="H579" s="222">
        <f>VLOOKUP($C579,'[13]POP UC'!$D$3:$F$924,3,0)</f>
        <v>18163</v>
      </c>
      <c r="I579" s="81">
        <v>3</v>
      </c>
      <c r="J579" s="82" t="s">
        <v>1017</v>
      </c>
    </row>
    <row r="580" spans="1:10" ht="49.2">
      <c r="A580" s="81" t="s">
        <v>2928</v>
      </c>
      <c r="B580" s="82" t="s">
        <v>1572</v>
      </c>
      <c r="C580" s="81" t="s">
        <v>605</v>
      </c>
      <c r="D580" s="82" t="s">
        <v>2510</v>
      </c>
      <c r="E580" s="81" t="str">
        <f>VLOOKUP($C580,'[11]2563#กบรส'!$D$2:$P$899,4,0)</f>
        <v>รพช.</v>
      </c>
      <c r="F580" s="81" t="str">
        <f>VLOOKUP($C580,[12]รพศ_รพท_รพช_898แห่ง!$D$2:$I$899,5,0)</f>
        <v>F3</v>
      </c>
      <c r="G580" s="81">
        <f>VLOOKUP($C580,[12]รพศ_รพท_รพช_898แห่ง!$D$2:$I$899,6,0)</f>
        <v>14</v>
      </c>
      <c r="H580" s="222">
        <f>VLOOKUP($C580,'[13]POP UC'!$D$3:$F$924,3,0)</f>
        <v>19158</v>
      </c>
      <c r="I580" s="81">
        <v>3</v>
      </c>
      <c r="J580" s="82" t="s">
        <v>1017</v>
      </c>
    </row>
    <row r="581" spans="1:10" ht="49.2">
      <c r="A581" s="81" t="s">
        <v>2936</v>
      </c>
      <c r="B581" s="82" t="s">
        <v>1594</v>
      </c>
      <c r="C581" s="81" t="s">
        <v>606</v>
      </c>
      <c r="D581" s="82" t="s">
        <v>2511</v>
      </c>
      <c r="E581" s="81" t="str">
        <f>VLOOKUP($C581,'[11]2563#กบรส'!$D$2:$P$899,4,0)</f>
        <v>รพช.</v>
      </c>
      <c r="F581" s="81" t="str">
        <f>VLOOKUP($C581,[12]รพศ_รพท_รพช_898แห่ง!$D$2:$I$899,5,0)</f>
        <v>F3</v>
      </c>
      <c r="G581" s="81">
        <f>VLOOKUP($C581,[12]รพศ_รพท_รพช_898แห่ง!$D$2:$I$899,6,0)</f>
        <v>10</v>
      </c>
      <c r="H581" s="222">
        <f>VLOOKUP($C581,'[13]POP UC'!$D$3:$F$924,3,0)</f>
        <v>11611</v>
      </c>
      <c r="I581" s="81">
        <v>2</v>
      </c>
      <c r="J581" s="82" t="s">
        <v>969</v>
      </c>
    </row>
    <row r="582" spans="1:10" ht="49.2">
      <c r="A582" s="81" t="s">
        <v>2936</v>
      </c>
      <c r="B582" s="82" t="s">
        <v>1594</v>
      </c>
      <c r="C582" s="81" t="s">
        <v>607</v>
      </c>
      <c r="D582" s="82" t="s">
        <v>2512</v>
      </c>
      <c r="E582" s="81" t="str">
        <f>VLOOKUP($C582,'[11]2563#กบรส'!$D$2:$P$899,4,0)</f>
        <v>รพท.</v>
      </c>
      <c r="F582" s="81" t="str">
        <f>VLOOKUP($C582,[12]รพศ_รพท_รพช_898แห่ง!$D$2:$I$899,5,0)</f>
        <v>S</v>
      </c>
      <c r="G582" s="81">
        <f>VLOOKUP($C582,[12]รพศ_รพท_รพช_898แห่ง!$D$2:$I$899,6,0)</f>
        <v>728</v>
      </c>
      <c r="H582" s="222">
        <f>VLOOKUP($C582,'[13]POP UC'!$D$3:$F$924,3,0)</f>
        <v>118095</v>
      </c>
      <c r="I582" s="81">
        <v>17</v>
      </c>
      <c r="J582" s="82" t="s">
        <v>1002</v>
      </c>
    </row>
    <row r="583" spans="1:10" ht="49.2">
      <c r="A583" s="81" t="s">
        <v>2936</v>
      </c>
      <c r="B583" s="82" t="s">
        <v>1594</v>
      </c>
      <c r="C583" s="81" t="s">
        <v>608</v>
      </c>
      <c r="D583" s="82" t="s">
        <v>2513</v>
      </c>
      <c r="E583" s="81" t="str">
        <f>VLOOKUP($C583,'[11]2563#กบรส'!$D$2:$P$899,4,0)</f>
        <v>รพช.</v>
      </c>
      <c r="F583" s="81" t="str">
        <f>VLOOKUP($C583,[12]รพศ_รพท_รพช_898แห่ง!$D$2:$I$899,5,0)</f>
        <v>F2</v>
      </c>
      <c r="G583" s="81">
        <f>VLOOKUP($C583,[12]รพศ_รพท_รพช_898แห่ง!$D$2:$I$899,6,0)</f>
        <v>50</v>
      </c>
      <c r="H583" s="222">
        <f>VLOOKUP($C583,'[13]POP UC'!$D$3:$F$924,3,0)</f>
        <v>36043</v>
      </c>
      <c r="I583" s="81">
        <v>6</v>
      </c>
      <c r="J583" s="82" t="s">
        <v>2885</v>
      </c>
    </row>
    <row r="584" spans="1:10" ht="49.2">
      <c r="A584" s="81" t="s">
        <v>2936</v>
      </c>
      <c r="B584" s="82" t="s">
        <v>1594</v>
      </c>
      <c r="C584" s="81" t="s">
        <v>609</v>
      </c>
      <c r="D584" s="82" t="s">
        <v>2514</v>
      </c>
      <c r="E584" s="81" t="str">
        <f>VLOOKUP($C584,'[11]2563#กบรส'!$D$2:$P$899,4,0)</f>
        <v>รพช.</v>
      </c>
      <c r="F584" s="81" t="str">
        <f>VLOOKUP($C584,[12]รพศ_รพท_รพช_898แห่ง!$D$2:$I$899,5,0)</f>
        <v>F2</v>
      </c>
      <c r="G584" s="81">
        <f>VLOOKUP($C584,[12]รพศ_รพท_รพช_898แห่ง!$D$2:$I$899,6,0)</f>
        <v>45</v>
      </c>
      <c r="H584" s="222">
        <f>VLOOKUP($C584,'[13]POP UC'!$D$3:$F$924,3,0)</f>
        <v>36770</v>
      </c>
      <c r="I584" s="81">
        <v>6</v>
      </c>
      <c r="J584" s="82" t="s">
        <v>2885</v>
      </c>
    </row>
    <row r="585" spans="1:10" ht="49.2">
      <c r="A585" s="81" t="s">
        <v>2936</v>
      </c>
      <c r="B585" s="82" t="s">
        <v>1594</v>
      </c>
      <c r="C585" s="81" t="s">
        <v>610</v>
      </c>
      <c r="D585" s="82" t="s">
        <v>2515</v>
      </c>
      <c r="E585" s="81" t="str">
        <f>VLOOKUP($C585,'[11]2563#กบรส'!$D$2:$P$899,4,0)</f>
        <v>รพช.</v>
      </c>
      <c r="F585" s="81" t="str">
        <f>VLOOKUP($C585,[12]รพศ_รพท_รพช_898แห่ง!$D$2:$I$899,5,0)</f>
        <v>F2</v>
      </c>
      <c r="G585" s="81">
        <f>VLOOKUP($C585,[12]รพศ_รพท_รพช_898แห่ง!$D$2:$I$899,6,0)</f>
        <v>77</v>
      </c>
      <c r="H585" s="222">
        <f>VLOOKUP($C585,'[13]POP UC'!$D$3:$F$924,3,0)</f>
        <v>79669</v>
      </c>
      <c r="I585" s="81">
        <v>7</v>
      </c>
      <c r="J585" s="82" t="s">
        <v>956</v>
      </c>
    </row>
    <row r="586" spans="1:10" ht="49.2">
      <c r="A586" s="81" t="s">
        <v>2936</v>
      </c>
      <c r="B586" s="82" t="s">
        <v>1594</v>
      </c>
      <c r="C586" s="81" t="s">
        <v>611</v>
      </c>
      <c r="D586" s="82" t="s">
        <v>2516</v>
      </c>
      <c r="E586" s="81" t="str">
        <f>VLOOKUP($C586,'[11]2563#กบรส'!$D$2:$P$899,4,0)</f>
        <v>รพช.</v>
      </c>
      <c r="F586" s="81" t="str">
        <f>VLOOKUP($C586,[12]รพศ_รพท_รพช_898แห่ง!$D$2:$I$899,5,0)</f>
        <v>M2</v>
      </c>
      <c r="G586" s="81">
        <f>VLOOKUP($C586,[12]รพศ_รพท_รพช_898แห่ง!$D$2:$I$899,6,0)</f>
        <v>120</v>
      </c>
      <c r="H586" s="222">
        <f>VLOOKUP($C586,'[13]POP UC'!$D$3:$F$924,3,0)</f>
        <v>77952</v>
      </c>
      <c r="I586" s="81">
        <v>13</v>
      </c>
      <c r="J586" s="82" t="s">
        <v>2884</v>
      </c>
    </row>
    <row r="587" spans="1:10" ht="49.2">
      <c r="A587" s="81" t="s">
        <v>2936</v>
      </c>
      <c r="B587" s="82" t="s">
        <v>1594</v>
      </c>
      <c r="C587" s="81" t="s">
        <v>612</v>
      </c>
      <c r="D587" s="82" t="s">
        <v>2517</v>
      </c>
      <c r="E587" s="81" t="str">
        <f>VLOOKUP($C587,'[11]2563#กบรส'!$D$2:$P$899,4,0)</f>
        <v>รพช.</v>
      </c>
      <c r="F587" s="81" t="str">
        <f>VLOOKUP($C587,[12]รพศ_รพท_รพช_898แห่ง!$D$2:$I$899,5,0)</f>
        <v>F1</v>
      </c>
      <c r="G587" s="81">
        <f>VLOOKUP($C587,[12]รพศ_รพท_รพช_898แห่ง!$D$2:$I$899,6,0)</f>
        <v>90</v>
      </c>
      <c r="H587" s="222">
        <f>VLOOKUP($C587,'[13]POP UC'!$D$3:$F$924,3,0)</f>
        <v>53453</v>
      </c>
      <c r="I587" s="81">
        <v>10</v>
      </c>
      <c r="J587" s="82" t="s">
        <v>943</v>
      </c>
    </row>
    <row r="588" spans="1:10" ht="49.2">
      <c r="A588" s="81" t="s">
        <v>2936</v>
      </c>
      <c r="B588" s="82" t="s">
        <v>1594</v>
      </c>
      <c r="C588" s="81" t="s">
        <v>613</v>
      </c>
      <c r="D588" s="82" t="s">
        <v>2518</v>
      </c>
      <c r="E588" s="81" t="str">
        <f>VLOOKUP($C588,'[11]2563#กบรส'!$D$2:$P$899,4,0)</f>
        <v>รพช.</v>
      </c>
      <c r="F588" s="81" t="str">
        <f>VLOOKUP($C588,[12]รพศ_รพท_รพช_898แห่ง!$D$2:$I$899,5,0)</f>
        <v>F1</v>
      </c>
      <c r="G588" s="81">
        <f>VLOOKUP($C588,[12]รพศ_รพท_รพช_898แห่ง!$D$2:$I$899,6,0)</f>
        <v>73</v>
      </c>
      <c r="H588" s="222">
        <f>VLOOKUP($C588,'[13]POP UC'!$D$3:$F$924,3,0)</f>
        <v>38701</v>
      </c>
      <c r="I588" s="81">
        <v>9</v>
      </c>
      <c r="J588" s="82" t="s">
        <v>965</v>
      </c>
    </row>
    <row r="589" spans="1:10" ht="49.2">
      <c r="A589" s="81" t="s">
        <v>2936</v>
      </c>
      <c r="B589" s="82" t="s">
        <v>1594</v>
      </c>
      <c r="C589" s="81" t="s">
        <v>614</v>
      </c>
      <c r="D589" s="82" t="s">
        <v>2519</v>
      </c>
      <c r="E589" s="81" t="str">
        <f>VLOOKUP($C589,'[11]2563#กบรส'!$D$2:$P$899,4,0)</f>
        <v>รพช.</v>
      </c>
      <c r="F589" s="81" t="str">
        <f>VLOOKUP($C589,[12]รพศ_รพท_รพช_898แห่ง!$D$2:$I$899,5,0)</f>
        <v>F2</v>
      </c>
      <c r="G589" s="81">
        <f>VLOOKUP($C589,[12]รพศ_รพท_รพช_898แห่ง!$D$2:$I$899,6,0)</f>
        <v>30</v>
      </c>
      <c r="H589" s="222">
        <f>VLOOKUP($C589,'[13]POP UC'!$D$3:$F$924,3,0)</f>
        <v>29200</v>
      </c>
      <c r="I589" s="81">
        <v>5</v>
      </c>
      <c r="J589" s="82" t="s">
        <v>947</v>
      </c>
    </row>
    <row r="590" spans="1:10" ht="49.2">
      <c r="A590" s="81" t="s">
        <v>2936</v>
      </c>
      <c r="B590" s="82" t="s">
        <v>1594</v>
      </c>
      <c r="C590" s="81" t="s">
        <v>615</v>
      </c>
      <c r="D590" s="82" t="s">
        <v>2520</v>
      </c>
      <c r="E590" s="81" t="str">
        <f>VLOOKUP($C590,'[11]2563#กบรส'!$D$2:$P$899,4,0)</f>
        <v>รพช.</v>
      </c>
      <c r="F590" s="81" t="str">
        <f>VLOOKUP($C590,[12]รพศ_รพท_รพช_898แห่ง!$D$2:$I$899,5,0)</f>
        <v>F2</v>
      </c>
      <c r="G590" s="81">
        <f>VLOOKUP($C590,[12]รพศ_รพท_รพช_898แห่ง!$D$2:$I$899,6,0)</f>
        <v>30</v>
      </c>
      <c r="H590" s="222">
        <f>VLOOKUP($C590,'[13]POP UC'!$D$3:$F$924,3,0)</f>
        <v>54449</v>
      </c>
      <c r="I590" s="81">
        <v>6</v>
      </c>
      <c r="J590" s="82" t="s">
        <v>2885</v>
      </c>
    </row>
    <row r="591" spans="1:10" ht="49.2">
      <c r="A591" s="81" t="s">
        <v>2936</v>
      </c>
      <c r="B591" s="82" t="s">
        <v>1594</v>
      </c>
      <c r="C591" s="81" t="s">
        <v>616</v>
      </c>
      <c r="D591" s="82" t="s">
        <v>2818</v>
      </c>
      <c r="E591" s="81" t="str">
        <f>VLOOKUP($C591,'[11]2563#กบรส'!$D$2:$P$899,4,0)</f>
        <v>รพท.</v>
      </c>
      <c r="F591" s="81" t="str">
        <f>VLOOKUP($C591,[12]รพศ_รพท_รพช_898แห่ง!$D$2:$I$899,5,0)</f>
        <v>M1</v>
      </c>
      <c r="G591" s="81">
        <f>VLOOKUP($C591,[12]รพศ_รพท_รพช_898แห่ง!$D$2:$I$899,6,0)</f>
        <v>277</v>
      </c>
      <c r="H591" s="222">
        <f>VLOOKUP($C591,'[13]POP UC'!$D$3:$F$924,3,0)</f>
        <v>93447</v>
      </c>
      <c r="I591" s="81">
        <v>15</v>
      </c>
      <c r="J591" s="82" t="s">
        <v>2887</v>
      </c>
    </row>
    <row r="592" spans="1:10" ht="49.2">
      <c r="A592" s="81" t="s">
        <v>2936</v>
      </c>
      <c r="B592" s="82" t="s">
        <v>1594</v>
      </c>
      <c r="C592" s="81" t="s">
        <v>617</v>
      </c>
      <c r="D592" s="82" t="s">
        <v>2521</v>
      </c>
      <c r="E592" s="81" t="str">
        <f>VLOOKUP($C592,'[11]2563#กบรส'!$D$2:$P$899,4,0)</f>
        <v>รพช.</v>
      </c>
      <c r="F592" s="81" t="str">
        <f>VLOOKUP($C592,[12]รพศ_รพท_รพช_898แห่ง!$D$2:$I$899,5,0)</f>
        <v>F2</v>
      </c>
      <c r="G592" s="81">
        <f>VLOOKUP($C592,[12]รพศ_รพท_รพช_898แห่ง!$D$2:$I$899,6,0)</f>
        <v>30</v>
      </c>
      <c r="H592" s="222">
        <f>VLOOKUP($C592,'[13]POP UC'!$D$3:$F$924,3,0)</f>
        <v>34084</v>
      </c>
      <c r="I592" s="81">
        <v>6</v>
      </c>
      <c r="J592" s="82" t="s">
        <v>2885</v>
      </c>
    </row>
    <row r="593" spans="1:10" ht="49.2">
      <c r="A593" s="81" t="s">
        <v>2936</v>
      </c>
      <c r="B593" s="82" t="s">
        <v>1594</v>
      </c>
      <c r="C593" s="81" t="s">
        <v>618</v>
      </c>
      <c r="D593" s="82" t="s">
        <v>2522</v>
      </c>
      <c r="E593" s="81" t="str">
        <f>VLOOKUP($C593,'[11]2563#กบรส'!$D$2:$P$899,4,0)</f>
        <v>รพช.</v>
      </c>
      <c r="F593" s="81" t="str">
        <f>VLOOKUP($C593,[12]รพศ_รพท_รพช_898แห่ง!$D$2:$I$899,5,0)</f>
        <v>M2</v>
      </c>
      <c r="G593" s="81">
        <f>VLOOKUP($C593,[12]รพศ_รพท_รพช_898แห่ง!$D$2:$I$899,6,0)</f>
        <v>120</v>
      </c>
      <c r="H593" s="222">
        <f>VLOOKUP($C593,'[13]POP UC'!$D$3:$F$924,3,0)</f>
        <v>69557</v>
      </c>
      <c r="I593" s="81">
        <v>13</v>
      </c>
      <c r="J593" s="82" t="s">
        <v>2884</v>
      </c>
    </row>
    <row r="594" spans="1:10" ht="49.2">
      <c r="A594" s="81" t="s">
        <v>2936</v>
      </c>
      <c r="B594" s="82" t="s">
        <v>1594</v>
      </c>
      <c r="C594" s="81" t="s">
        <v>619</v>
      </c>
      <c r="D594" s="82" t="s">
        <v>2523</v>
      </c>
      <c r="E594" s="81" t="str">
        <f>VLOOKUP($C594,'[11]2563#กบรส'!$D$2:$P$899,4,0)</f>
        <v>รพช.</v>
      </c>
      <c r="F594" s="81" t="str">
        <f>VLOOKUP($C594,[12]รพศ_รพท_รพช_898แห่ง!$D$2:$I$899,5,0)</f>
        <v>F2</v>
      </c>
      <c r="G594" s="81">
        <f>VLOOKUP($C594,[12]รพศ_รพท_รพช_898แห่ง!$D$2:$I$899,6,0)</f>
        <v>60</v>
      </c>
      <c r="H594" s="222">
        <f>VLOOKUP($C594,'[13]POP UC'!$D$3:$F$924,3,0)</f>
        <v>46544</v>
      </c>
      <c r="I594" s="81">
        <v>6</v>
      </c>
      <c r="J594" s="82" t="s">
        <v>2885</v>
      </c>
    </row>
    <row r="595" spans="1:10" ht="49.2">
      <c r="A595" s="81" t="s">
        <v>2936</v>
      </c>
      <c r="B595" s="82" t="s">
        <v>1594</v>
      </c>
      <c r="C595" s="81" t="s">
        <v>620</v>
      </c>
      <c r="D595" s="82" t="s">
        <v>2524</v>
      </c>
      <c r="E595" s="81" t="str">
        <f>VLOOKUP($C595,'[11]2563#กบรส'!$D$2:$P$899,4,0)</f>
        <v>รพช.</v>
      </c>
      <c r="F595" s="81" t="str">
        <f>VLOOKUP($C595,[12]รพศ_รพท_รพช_898แห่ง!$D$2:$I$899,5,0)</f>
        <v>F2</v>
      </c>
      <c r="G595" s="81">
        <f>VLOOKUP($C595,[12]รพศ_รพท_รพช_898แห่ง!$D$2:$I$899,6,0)</f>
        <v>30</v>
      </c>
      <c r="H595" s="222">
        <f>VLOOKUP($C595,'[13]POP UC'!$D$3:$F$924,3,0)</f>
        <v>24004</v>
      </c>
      <c r="I595" s="81">
        <v>5</v>
      </c>
      <c r="J595" s="82" t="s">
        <v>947</v>
      </c>
    </row>
    <row r="596" spans="1:10" ht="49.2">
      <c r="A596" s="81" t="s">
        <v>2936</v>
      </c>
      <c r="B596" s="82" t="s">
        <v>1594</v>
      </c>
      <c r="C596" s="81" t="s">
        <v>621</v>
      </c>
      <c r="D596" s="82" t="s">
        <v>2525</v>
      </c>
      <c r="E596" s="81" t="str">
        <f>VLOOKUP($C596,'[11]2563#กบรส'!$D$2:$P$899,4,0)</f>
        <v>รพช.</v>
      </c>
      <c r="F596" s="81" t="str">
        <f>VLOOKUP($C596,[12]รพศ_รพท_รพช_898แห่ง!$D$2:$I$899,5,0)</f>
        <v>F2</v>
      </c>
      <c r="G596" s="81">
        <f>VLOOKUP($C596,[12]รพศ_รพท_รพช_898แห่ง!$D$2:$I$899,6,0)</f>
        <v>30</v>
      </c>
      <c r="H596" s="222">
        <f>VLOOKUP($C596,'[13]POP UC'!$D$3:$F$924,3,0)</f>
        <v>19333</v>
      </c>
      <c r="I596" s="81">
        <v>5</v>
      </c>
      <c r="J596" s="82" t="s">
        <v>947</v>
      </c>
    </row>
    <row r="597" spans="1:10" ht="49.2">
      <c r="A597" s="81" t="s">
        <v>2936</v>
      </c>
      <c r="B597" s="82" t="s">
        <v>1611</v>
      </c>
      <c r="C597" s="81" t="s">
        <v>622</v>
      </c>
      <c r="D597" s="82" t="s">
        <v>2526</v>
      </c>
      <c r="E597" s="81" t="str">
        <f>VLOOKUP($C597,'[11]2563#กบรส'!$D$2:$P$899,4,0)</f>
        <v>รพศ.</v>
      </c>
      <c r="F597" s="81" t="str">
        <f>VLOOKUP($C597,[12]รพศ_รพท_รพช_898แห่ง!$D$2:$I$899,5,0)</f>
        <v>A</v>
      </c>
      <c r="G597" s="81">
        <f>VLOOKUP($C597,[12]รพศ_รพท_รพช_898แห่ง!$D$2:$I$899,6,0)</f>
        <v>1277</v>
      </c>
      <c r="H597" s="222">
        <f>VLOOKUP($C597,'[13]POP UC'!$D$3:$F$924,3,0)</f>
        <v>0</v>
      </c>
      <c r="I597" s="81">
        <v>20</v>
      </c>
      <c r="J597" s="82" t="s">
        <v>1083</v>
      </c>
    </row>
    <row r="598" spans="1:10" ht="49.2">
      <c r="A598" s="81" t="s">
        <v>2936</v>
      </c>
      <c r="B598" s="82" t="s">
        <v>1611</v>
      </c>
      <c r="C598" s="81" t="s">
        <v>623</v>
      </c>
      <c r="D598" s="82" t="s">
        <v>2527</v>
      </c>
      <c r="E598" s="81" t="str">
        <f>VLOOKUP($C598,'[11]2563#กบรส'!$D$2:$P$899,4,0)</f>
        <v>รพช.</v>
      </c>
      <c r="F598" s="81" t="str">
        <f>VLOOKUP($C598,[12]รพศ_รพท_รพช_898แห่ง!$D$2:$I$899,5,0)</f>
        <v>M2</v>
      </c>
      <c r="G598" s="81">
        <f>VLOOKUP($C598,[12]รพศ_รพท_รพช_898แห่ง!$D$2:$I$899,6,0)</f>
        <v>120</v>
      </c>
      <c r="H598" s="222">
        <f>VLOOKUP($C598,'[13]POP UC'!$D$3:$F$924,3,0)</f>
        <v>71350</v>
      </c>
      <c r="I598" s="81">
        <v>13</v>
      </c>
      <c r="J598" s="82" t="s">
        <v>2884</v>
      </c>
    </row>
    <row r="599" spans="1:10" ht="49.2">
      <c r="A599" s="81" t="s">
        <v>2936</v>
      </c>
      <c r="B599" s="82" t="s">
        <v>1611</v>
      </c>
      <c r="C599" s="81" t="s">
        <v>624</v>
      </c>
      <c r="D599" s="82" t="s">
        <v>2528</v>
      </c>
      <c r="E599" s="81" t="str">
        <f>VLOOKUP($C599,'[11]2563#กบรส'!$D$2:$P$899,4,0)</f>
        <v>รพช.</v>
      </c>
      <c r="F599" s="81" t="str">
        <f>VLOOKUP($C599,[12]รพศ_รพท_รพช_898แห่ง!$D$2:$I$899,5,0)</f>
        <v>F2</v>
      </c>
      <c r="G599" s="81">
        <f>VLOOKUP($C599,[12]รพศ_รพท_รพช_898แห่ง!$D$2:$I$899,6,0)</f>
        <v>55</v>
      </c>
      <c r="H599" s="222">
        <f>VLOOKUP($C599,'[13]POP UC'!$D$3:$F$924,3,0)</f>
        <v>54013</v>
      </c>
      <c r="I599" s="81">
        <v>6</v>
      </c>
      <c r="J599" s="82" t="s">
        <v>2885</v>
      </c>
    </row>
    <row r="600" spans="1:10" ht="49.2">
      <c r="A600" s="81" t="s">
        <v>2936</v>
      </c>
      <c r="B600" s="82" t="s">
        <v>1611</v>
      </c>
      <c r="C600" s="81" t="s">
        <v>625</v>
      </c>
      <c r="D600" s="82" t="s">
        <v>2529</v>
      </c>
      <c r="E600" s="81" t="str">
        <f>VLOOKUP($C600,'[11]2563#กบรส'!$D$2:$P$899,4,0)</f>
        <v>รพช.</v>
      </c>
      <c r="F600" s="81" t="str">
        <f>VLOOKUP($C600,[12]รพศ_รพท_รพช_898แห่ง!$D$2:$I$899,5,0)</f>
        <v>F2</v>
      </c>
      <c r="G600" s="81">
        <f>VLOOKUP($C600,[12]รพศ_รพท_รพช_898แห่ง!$D$2:$I$899,6,0)</f>
        <v>60</v>
      </c>
      <c r="H600" s="222">
        <f>VLOOKUP($C600,'[13]POP UC'!$D$3:$F$924,3,0)</f>
        <v>57484</v>
      </c>
      <c r="I600" s="81">
        <v>6</v>
      </c>
      <c r="J600" s="82" t="s">
        <v>2885</v>
      </c>
    </row>
    <row r="601" spans="1:10" ht="49.2">
      <c r="A601" s="81" t="s">
        <v>2936</v>
      </c>
      <c r="B601" s="82" t="s">
        <v>1611</v>
      </c>
      <c r="C601" s="81" t="s">
        <v>626</v>
      </c>
      <c r="D601" s="82" t="s">
        <v>2530</v>
      </c>
      <c r="E601" s="81" t="str">
        <f>VLOOKUP($C601,'[11]2563#กบรส'!$D$2:$P$899,4,0)</f>
        <v>รพช.</v>
      </c>
      <c r="F601" s="81" t="str">
        <f>VLOOKUP($C601,[12]รพศ_รพท_รพช_898แห่ง!$D$2:$I$899,5,0)</f>
        <v>F2</v>
      </c>
      <c r="G601" s="81">
        <f>VLOOKUP($C601,[12]รพศ_รพท_รพช_898แห่ง!$D$2:$I$899,6,0)</f>
        <v>35</v>
      </c>
      <c r="H601" s="222">
        <f>VLOOKUP($C601,'[13]POP UC'!$D$3:$F$924,3,0)</f>
        <v>16459</v>
      </c>
      <c r="I601" s="81">
        <v>5</v>
      </c>
      <c r="J601" s="82" t="s">
        <v>947</v>
      </c>
    </row>
    <row r="602" spans="1:10" ht="49.2">
      <c r="A602" s="81" t="s">
        <v>2936</v>
      </c>
      <c r="B602" s="82" t="s">
        <v>1611</v>
      </c>
      <c r="C602" s="81" t="s">
        <v>627</v>
      </c>
      <c r="D602" s="82" t="s">
        <v>2531</v>
      </c>
      <c r="E602" s="81" t="str">
        <f>VLOOKUP($C602,'[11]2563#กบรส'!$D$2:$P$899,4,0)</f>
        <v>รพช.</v>
      </c>
      <c r="F602" s="81" t="str">
        <f>VLOOKUP($C602,[12]รพศ_รพท_รพช_898แห่ง!$D$2:$I$899,5,0)</f>
        <v>F1</v>
      </c>
      <c r="G602" s="81">
        <f>VLOOKUP($C602,[12]รพศ_รพท_รพช_898แห่ง!$D$2:$I$899,6,0)</f>
        <v>73</v>
      </c>
      <c r="H602" s="222">
        <f>VLOOKUP($C602,'[13]POP UC'!$D$3:$F$924,3,0)</f>
        <v>53437</v>
      </c>
      <c r="I602" s="81">
        <v>10</v>
      </c>
      <c r="J602" s="82" t="s">
        <v>943</v>
      </c>
    </row>
    <row r="603" spans="1:10" ht="49.2">
      <c r="A603" s="81" t="s">
        <v>2936</v>
      </c>
      <c r="B603" s="82" t="s">
        <v>1611</v>
      </c>
      <c r="C603" s="81" t="s">
        <v>628</v>
      </c>
      <c r="D603" s="82" t="s">
        <v>2532</v>
      </c>
      <c r="E603" s="81" t="str">
        <f>VLOOKUP($C603,'[11]2563#กบรส'!$D$2:$P$899,4,0)</f>
        <v>รพช.</v>
      </c>
      <c r="F603" s="81" t="str">
        <f>VLOOKUP($C603,[12]รพศ_รพท_รพช_898แห่ง!$D$2:$I$899,5,0)</f>
        <v>M2</v>
      </c>
      <c r="G603" s="81">
        <f>VLOOKUP($C603,[12]รพศ_รพท_รพช_898แห่ง!$D$2:$I$899,6,0)</f>
        <v>91</v>
      </c>
      <c r="H603" s="222">
        <f>VLOOKUP($C603,'[13]POP UC'!$D$3:$F$924,3,0)</f>
        <v>57288</v>
      </c>
      <c r="I603" s="81">
        <v>12</v>
      </c>
      <c r="J603" s="82" t="s">
        <v>2886</v>
      </c>
    </row>
    <row r="604" spans="1:10" ht="49.2">
      <c r="A604" s="81" t="s">
        <v>2936</v>
      </c>
      <c r="B604" s="82" t="s">
        <v>1611</v>
      </c>
      <c r="C604" s="81" t="s">
        <v>629</v>
      </c>
      <c r="D604" s="82" t="s">
        <v>2533</v>
      </c>
      <c r="E604" s="81" t="str">
        <f>VLOOKUP($C604,'[11]2563#กบรส'!$D$2:$P$899,4,0)</f>
        <v>รพช.</v>
      </c>
      <c r="F604" s="81" t="str">
        <f>VLOOKUP($C604,[12]รพศ_รพท_รพช_898แห่ง!$D$2:$I$899,5,0)</f>
        <v>M2</v>
      </c>
      <c r="G604" s="81">
        <f>VLOOKUP($C604,[12]รพศ_รพท_รพช_898แห่ง!$D$2:$I$899,6,0)</f>
        <v>125</v>
      </c>
      <c r="H604" s="222">
        <f>VLOOKUP($C604,'[13]POP UC'!$D$3:$F$924,3,0)</f>
        <v>95268</v>
      </c>
      <c r="I604" s="81">
        <v>13</v>
      </c>
      <c r="J604" s="82" t="s">
        <v>2884</v>
      </c>
    </row>
    <row r="605" spans="1:10" ht="49.2">
      <c r="A605" s="81" t="s">
        <v>2936</v>
      </c>
      <c r="B605" s="82" t="s">
        <v>1611</v>
      </c>
      <c r="C605" s="81" t="s">
        <v>630</v>
      </c>
      <c r="D605" s="82" t="s">
        <v>2534</v>
      </c>
      <c r="E605" s="81" t="str">
        <f>VLOOKUP($C605,'[11]2563#กบรส'!$D$2:$P$899,4,0)</f>
        <v>รพช.</v>
      </c>
      <c r="F605" s="81" t="str">
        <f>VLOOKUP($C605,[12]รพศ_รพท_รพช_898แห่ง!$D$2:$I$899,5,0)</f>
        <v>F2</v>
      </c>
      <c r="G605" s="81">
        <f>VLOOKUP($C605,[12]รพศ_รพท_รพช_898แห่ง!$D$2:$I$899,6,0)</f>
        <v>87</v>
      </c>
      <c r="H605" s="222">
        <f>VLOOKUP($C605,'[13]POP UC'!$D$3:$F$924,3,0)</f>
        <v>51594</v>
      </c>
      <c r="I605" s="81">
        <v>6</v>
      </c>
      <c r="J605" s="82" t="s">
        <v>2885</v>
      </c>
    </row>
    <row r="606" spans="1:10" ht="49.2">
      <c r="A606" s="223" t="s">
        <v>2936</v>
      </c>
      <c r="B606" s="224" t="s">
        <v>1611</v>
      </c>
      <c r="C606" s="223" t="s">
        <v>631</v>
      </c>
      <c r="D606" s="224" t="s">
        <v>2535</v>
      </c>
      <c r="E606" s="81" t="str">
        <f>VLOOKUP($C606,'[11]2563#กบรส'!$D$2:$P$899,4,0)</f>
        <v>รพช.</v>
      </c>
      <c r="F606" s="225" t="str">
        <f>VLOOKUP($C606,[12]รพศ_รพท_รพช_898แห่ง!$D$2:$I$899,5,0)</f>
        <v>F2</v>
      </c>
      <c r="G606" s="225">
        <f>VLOOKUP($C606,[12]รพศ_รพท_รพช_898แห่ง!$D$2:$I$899,6,0)</f>
        <v>77</v>
      </c>
      <c r="H606" s="226">
        <f>VLOOKUP($C606,'[13]POP UC'!$D$3:$F$924,3,0)</f>
        <v>90859</v>
      </c>
      <c r="I606" s="225">
        <v>7</v>
      </c>
      <c r="J606" s="227" t="s">
        <v>956</v>
      </c>
    </row>
    <row r="607" spans="1:10" ht="49.2">
      <c r="A607" s="81" t="s">
        <v>2936</v>
      </c>
      <c r="B607" s="82" t="s">
        <v>1611</v>
      </c>
      <c r="C607" s="81" t="s">
        <v>632</v>
      </c>
      <c r="D607" s="82" t="s">
        <v>2536</v>
      </c>
      <c r="E607" s="81" t="str">
        <f>VLOOKUP($C607,'[11]2563#กบรส'!$D$2:$P$899,4,0)</f>
        <v>รพช.</v>
      </c>
      <c r="F607" s="81" t="str">
        <f>VLOOKUP($C607,[12]รพศ_รพท_รพช_898แห่ง!$D$2:$I$899,5,0)</f>
        <v>F2</v>
      </c>
      <c r="G607" s="81">
        <f>VLOOKUP($C607,[12]รพศ_รพท_รพช_898แห่ง!$D$2:$I$899,6,0)</f>
        <v>54</v>
      </c>
      <c r="H607" s="222">
        <f>VLOOKUP($C607,'[13]POP UC'!$D$3:$F$924,3,0)</f>
        <v>30405</v>
      </c>
      <c r="I607" s="81">
        <v>6</v>
      </c>
      <c r="J607" s="82" t="s">
        <v>2885</v>
      </c>
    </row>
    <row r="608" spans="1:10" ht="49.2">
      <c r="A608" s="81" t="s">
        <v>2936</v>
      </c>
      <c r="B608" s="82" t="s">
        <v>1611</v>
      </c>
      <c r="C608" s="81" t="s">
        <v>633</v>
      </c>
      <c r="D608" s="82" t="s">
        <v>2537</v>
      </c>
      <c r="E608" s="81" t="str">
        <f>VLOOKUP($C608,'[11]2563#กบรส'!$D$2:$P$899,4,0)</f>
        <v>รพช.</v>
      </c>
      <c r="F608" s="81" t="str">
        <f>VLOOKUP($C608,[12]รพศ_รพท_รพช_898แห่ง!$D$2:$I$899,5,0)</f>
        <v>M2</v>
      </c>
      <c r="G608" s="81">
        <f>VLOOKUP($C608,[12]รพศ_รพท_รพช_898แห่ง!$D$2:$I$899,6,0)</f>
        <v>152</v>
      </c>
      <c r="H608" s="222">
        <f>VLOOKUP($C608,'[13]POP UC'!$D$3:$F$924,3,0)</f>
        <v>62485</v>
      </c>
      <c r="I608" s="81">
        <v>13</v>
      </c>
      <c r="J608" s="82" t="s">
        <v>2884</v>
      </c>
    </row>
    <row r="609" spans="1:10" ht="49.2">
      <c r="A609" s="81" t="s">
        <v>2936</v>
      </c>
      <c r="B609" s="82" t="s">
        <v>1611</v>
      </c>
      <c r="C609" s="81" t="s">
        <v>634</v>
      </c>
      <c r="D609" s="82" t="s">
        <v>2538</v>
      </c>
      <c r="E609" s="81" t="str">
        <f>VLOOKUP($C609,'[11]2563#กบรส'!$D$2:$P$899,4,0)</f>
        <v>รพช.</v>
      </c>
      <c r="F609" s="81" t="str">
        <f>VLOOKUP($C609,[12]รพศ_รพท_รพช_898แห่ง!$D$2:$I$899,5,0)</f>
        <v>F1</v>
      </c>
      <c r="G609" s="81">
        <f>VLOOKUP($C609,[12]รพศ_รพท_รพช_898แห่ง!$D$2:$I$899,6,0)</f>
        <v>60</v>
      </c>
      <c r="H609" s="222">
        <f>VLOOKUP($C609,'[13]POP UC'!$D$3:$F$924,3,0)</f>
        <v>56381</v>
      </c>
      <c r="I609" s="81">
        <v>10</v>
      </c>
      <c r="J609" s="82" t="s">
        <v>943</v>
      </c>
    </row>
    <row r="610" spans="1:10" ht="49.2">
      <c r="A610" s="81" t="s">
        <v>2936</v>
      </c>
      <c r="B610" s="82" t="s">
        <v>1611</v>
      </c>
      <c r="C610" s="81" t="s">
        <v>635</v>
      </c>
      <c r="D610" s="82" t="s">
        <v>2539</v>
      </c>
      <c r="E610" s="81" t="str">
        <f>VLOOKUP($C610,'[11]2563#กบรส'!$D$2:$P$899,4,0)</f>
        <v>รพช.</v>
      </c>
      <c r="F610" s="81" t="str">
        <f>VLOOKUP($C610,[12]รพศ_รพท_รพช_898แห่ง!$D$2:$I$899,5,0)</f>
        <v>F1</v>
      </c>
      <c r="G610" s="81">
        <f>VLOOKUP($C610,[12]รพศ_รพท_รพช_898แห่ง!$D$2:$I$899,6,0)</f>
        <v>100</v>
      </c>
      <c r="H610" s="222">
        <f>VLOOKUP($C610,'[13]POP UC'!$D$3:$F$924,3,0)</f>
        <v>80977</v>
      </c>
      <c r="I610" s="81">
        <v>10</v>
      </c>
      <c r="J610" s="82" t="s">
        <v>943</v>
      </c>
    </row>
    <row r="611" spans="1:10" ht="49.2">
      <c r="A611" s="223" t="s">
        <v>2936</v>
      </c>
      <c r="B611" s="224" t="s">
        <v>1611</v>
      </c>
      <c r="C611" s="223" t="s">
        <v>636</v>
      </c>
      <c r="D611" s="224" t="s">
        <v>2540</v>
      </c>
      <c r="E611" s="81" t="str">
        <f>VLOOKUP($C611,'[11]2563#กบรส'!$D$2:$P$899,4,0)</f>
        <v>รพช.</v>
      </c>
      <c r="F611" s="225" t="str">
        <f>VLOOKUP($C611,[12]รพศ_รพท_รพช_898แห่ง!$D$2:$I$899,5,0)</f>
        <v>M1</v>
      </c>
      <c r="G611" s="225">
        <f>VLOOKUP($C611,[12]รพศ_รพท_รพช_898แห่ง!$D$2:$I$899,6,0)</f>
        <v>209</v>
      </c>
      <c r="H611" s="226">
        <f>VLOOKUP($C611,'[13]POP UC'!$D$3:$F$924,3,0)</f>
        <v>92186</v>
      </c>
      <c r="I611" s="225">
        <v>15</v>
      </c>
      <c r="J611" s="227" t="s">
        <v>2887</v>
      </c>
    </row>
    <row r="612" spans="1:10" ht="49.2">
      <c r="A612" s="81" t="s">
        <v>2936</v>
      </c>
      <c r="B612" s="82" t="s">
        <v>1611</v>
      </c>
      <c r="C612" s="81" t="s">
        <v>637</v>
      </c>
      <c r="D612" s="82" t="s">
        <v>2541</v>
      </c>
      <c r="E612" s="81" t="str">
        <f>VLOOKUP($C612,'[11]2563#กบรส'!$D$2:$P$899,4,0)</f>
        <v>รพช.</v>
      </c>
      <c r="F612" s="81" t="str">
        <f>VLOOKUP($C612,[12]รพศ_รพท_รพช_898แห่ง!$D$2:$I$899,5,0)</f>
        <v>F2</v>
      </c>
      <c r="G612" s="81">
        <f>VLOOKUP($C612,[12]รพศ_รพท_รพช_898แห่ง!$D$2:$I$899,6,0)</f>
        <v>64</v>
      </c>
      <c r="H612" s="222">
        <f>VLOOKUP($C612,'[13]POP UC'!$D$3:$F$924,3,0)</f>
        <v>56850</v>
      </c>
      <c r="I612" s="81">
        <v>6</v>
      </c>
      <c r="J612" s="82" t="s">
        <v>2885</v>
      </c>
    </row>
    <row r="613" spans="1:10" ht="49.2">
      <c r="A613" s="81" t="s">
        <v>2936</v>
      </c>
      <c r="B613" s="82" t="s">
        <v>1611</v>
      </c>
      <c r="C613" s="81" t="s">
        <v>638</v>
      </c>
      <c r="D613" s="82" t="s">
        <v>2542</v>
      </c>
      <c r="E613" s="81" t="str">
        <f>VLOOKUP($C613,'[11]2563#กบรส'!$D$2:$P$899,4,0)</f>
        <v>รพช.</v>
      </c>
      <c r="F613" s="81" t="str">
        <f>VLOOKUP($C613,[12]รพศ_รพท_รพช_898แห่ง!$D$2:$I$899,5,0)</f>
        <v>F1</v>
      </c>
      <c r="G613" s="81">
        <f>VLOOKUP($C613,[12]รพศ_รพท_รพช_898แห่ง!$D$2:$I$899,6,0)</f>
        <v>144</v>
      </c>
      <c r="H613" s="222">
        <f>VLOOKUP($C613,'[13]POP UC'!$D$3:$F$924,3,0)</f>
        <v>60317</v>
      </c>
      <c r="I613" s="81">
        <v>10</v>
      </c>
      <c r="J613" s="82" t="s">
        <v>943</v>
      </c>
    </row>
    <row r="614" spans="1:10" ht="49.2">
      <c r="A614" s="81" t="s">
        <v>2936</v>
      </c>
      <c r="B614" s="82" t="s">
        <v>1611</v>
      </c>
      <c r="C614" s="81" t="s">
        <v>639</v>
      </c>
      <c r="D614" s="82" t="s">
        <v>2543</v>
      </c>
      <c r="E614" s="81" t="str">
        <f>VLOOKUP($C614,'[11]2563#กบรส'!$D$2:$P$899,4,0)</f>
        <v>รพช.</v>
      </c>
      <c r="F614" s="81" t="str">
        <f>VLOOKUP($C614,[12]รพศ_รพท_รพช_898แห่ง!$D$2:$I$899,5,0)</f>
        <v>F1</v>
      </c>
      <c r="G614" s="81">
        <f>VLOOKUP($C614,[12]รพศ_รพท_รพช_898แห่ง!$D$2:$I$899,6,0)</f>
        <v>121</v>
      </c>
      <c r="H614" s="222">
        <f>VLOOKUP($C614,'[13]POP UC'!$D$3:$F$924,3,0)</f>
        <v>58003</v>
      </c>
      <c r="I614" s="81">
        <v>10</v>
      </c>
      <c r="J614" s="82" t="s">
        <v>943</v>
      </c>
    </row>
    <row r="615" spans="1:10" ht="49.2">
      <c r="A615" s="81" t="s">
        <v>2936</v>
      </c>
      <c r="B615" s="82" t="s">
        <v>1611</v>
      </c>
      <c r="C615" s="81" t="s">
        <v>640</v>
      </c>
      <c r="D615" s="82" t="s">
        <v>2544</v>
      </c>
      <c r="E615" s="81" t="str">
        <f>VLOOKUP($C615,'[11]2563#กบรส'!$D$2:$P$899,4,0)</f>
        <v>รพช.</v>
      </c>
      <c r="F615" s="81" t="str">
        <f>VLOOKUP($C615,[12]รพศ_รพท_รพช_898แห่ง!$D$2:$I$899,5,0)</f>
        <v>F2</v>
      </c>
      <c r="G615" s="81">
        <f>VLOOKUP($C615,[12]รพศ_รพท_รพช_898แห่ง!$D$2:$I$899,6,0)</f>
        <v>34</v>
      </c>
      <c r="H615" s="222">
        <f>VLOOKUP($C615,'[13]POP UC'!$D$3:$F$924,3,0)</f>
        <v>20778</v>
      </c>
      <c r="I615" s="81">
        <v>5</v>
      </c>
      <c r="J615" s="82" t="s">
        <v>947</v>
      </c>
    </row>
    <row r="616" spans="1:10" ht="49.2">
      <c r="A616" s="223" t="s">
        <v>2936</v>
      </c>
      <c r="B616" s="224" t="s">
        <v>1611</v>
      </c>
      <c r="C616" s="223" t="s">
        <v>641</v>
      </c>
      <c r="D616" s="224" t="s">
        <v>2545</v>
      </c>
      <c r="E616" s="81" t="str">
        <f>VLOOKUP($C616,'[11]2563#กบรส'!$D$2:$P$899,4,0)</f>
        <v>รพช.</v>
      </c>
      <c r="F616" s="225" t="str">
        <f>VLOOKUP($C616,[12]รพศ_รพท_รพช_898แห่ง!$D$2:$I$899,5,0)</f>
        <v>F1</v>
      </c>
      <c r="G616" s="225">
        <f>VLOOKUP($C616,[12]รพศ_รพท_รพช_898แห่ง!$D$2:$I$899,6,0)</f>
        <v>135</v>
      </c>
      <c r="H616" s="226">
        <f>VLOOKUP($C616,'[13]POP UC'!$D$3:$F$924,3,0)</f>
        <v>100207</v>
      </c>
      <c r="I616" s="225">
        <v>10</v>
      </c>
      <c r="J616" s="227" t="s">
        <v>943</v>
      </c>
    </row>
    <row r="617" spans="1:10" ht="49.2">
      <c r="A617" s="81" t="s">
        <v>2936</v>
      </c>
      <c r="B617" s="82" t="s">
        <v>1611</v>
      </c>
      <c r="C617" s="81" t="s">
        <v>642</v>
      </c>
      <c r="D617" s="82" t="s">
        <v>2546</v>
      </c>
      <c r="E617" s="81" t="str">
        <f>VLOOKUP($C617,'[11]2563#กบรส'!$D$2:$P$899,4,0)</f>
        <v>รพท.</v>
      </c>
      <c r="F617" s="81" t="str">
        <f>VLOOKUP($C617,[12]รพศ_รพท_รพช_898แห่ง!$D$2:$I$899,5,0)</f>
        <v>M1</v>
      </c>
      <c r="G617" s="81">
        <f>VLOOKUP($C617,[12]รพศ_รพท_รพช_898แห่ง!$D$2:$I$899,6,0)</f>
        <v>268</v>
      </c>
      <c r="H617" s="222">
        <f>VLOOKUP($C617,'[13]POP UC'!$D$3:$F$924,3,0)</f>
        <v>150059</v>
      </c>
      <c r="I617" s="81">
        <v>15</v>
      </c>
      <c r="J617" s="82" t="s">
        <v>2887</v>
      </c>
    </row>
    <row r="618" spans="1:10" ht="49.2">
      <c r="A618" s="81" t="s">
        <v>2936</v>
      </c>
      <c r="B618" s="82" t="s">
        <v>1611</v>
      </c>
      <c r="C618" s="81" t="s">
        <v>643</v>
      </c>
      <c r="D618" s="82" t="s">
        <v>2937</v>
      </c>
      <c r="E618" s="81" t="str">
        <f>VLOOKUP($C618,'[11]2563#กบรส'!$D$2:$P$899,4,0)</f>
        <v>รพช.</v>
      </c>
      <c r="F618" s="81" t="str">
        <f>VLOOKUP($C618,[12]รพศ_รพท_รพช_898แห่ง!$D$2:$I$899,5,0)</f>
        <v>F2</v>
      </c>
      <c r="G618" s="81">
        <f>VLOOKUP($C618,[12]รพศ_รพท_รพช_898แห่ง!$D$2:$I$899,6,0)</f>
        <v>60</v>
      </c>
      <c r="H618" s="222">
        <f>VLOOKUP($C618,'[13]POP UC'!$D$3:$F$924,3,0)</f>
        <v>46205</v>
      </c>
      <c r="I618" s="81">
        <v>6</v>
      </c>
      <c r="J618" s="82" t="s">
        <v>2885</v>
      </c>
    </row>
    <row r="619" spans="1:10" ht="49.2">
      <c r="A619" s="81" t="s">
        <v>2936</v>
      </c>
      <c r="B619" s="82" t="s">
        <v>1611</v>
      </c>
      <c r="C619" s="81" t="s">
        <v>644</v>
      </c>
      <c r="D619" s="82" t="s">
        <v>2547</v>
      </c>
      <c r="E619" s="81" t="str">
        <f>VLOOKUP($C619,'[11]2563#กบรส'!$D$2:$P$899,4,0)</f>
        <v>รพช.</v>
      </c>
      <c r="F619" s="81" t="str">
        <f>VLOOKUP($C619,[12]รพศ_รพท_รพช_898แห่ง!$D$2:$I$899,5,0)</f>
        <v>F2</v>
      </c>
      <c r="G619" s="81">
        <f>VLOOKUP($C619,[12]รพศ_รพท_รพช_898แห่ง!$D$2:$I$899,6,0)</f>
        <v>30</v>
      </c>
      <c r="H619" s="222">
        <f>VLOOKUP($C619,'[13]POP UC'!$D$3:$F$924,3,0)</f>
        <v>28106</v>
      </c>
      <c r="I619" s="81">
        <v>5</v>
      </c>
      <c r="J619" s="82" t="s">
        <v>947</v>
      </c>
    </row>
    <row r="620" spans="1:10" ht="49.2">
      <c r="A620" s="81" t="s">
        <v>2936</v>
      </c>
      <c r="B620" s="82" t="s">
        <v>1611</v>
      </c>
      <c r="C620" s="81" t="s">
        <v>645</v>
      </c>
      <c r="D620" s="82" t="s">
        <v>2548</v>
      </c>
      <c r="E620" s="81" t="str">
        <f>VLOOKUP($C620,'[11]2563#กบรส'!$D$2:$P$899,4,0)</f>
        <v>รพช.</v>
      </c>
      <c r="F620" s="81" t="str">
        <f>VLOOKUP($C620,[12]รพศ_รพท_รพช_898แห่ง!$D$2:$I$899,5,0)</f>
        <v>F2</v>
      </c>
      <c r="G620" s="81">
        <f>VLOOKUP($C620,[12]รพศ_รพท_รพช_898แห่ง!$D$2:$I$899,6,0)</f>
        <v>49</v>
      </c>
      <c r="H620" s="222">
        <f>VLOOKUP($C620,'[13]POP UC'!$D$3:$F$924,3,0)</f>
        <v>17420</v>
      </c>
      <c r="I620" s="81">
        <v>5</v>
      </c>
      <c r="J620" s="82" t="s">
        <v>947</v>
      </c>
    </row>
    <row r="621" spans="1:10" ht="49.2">
      <c r="A621" s="81" t="s">
        <v>2936</v>
      </c>
      <c r="B621" s="82" t="s">
        <v>1611</v>
      </c>
      <c r="C621" s="81" t="s">
        <v>646</v>
      </c>
      <c r="D621" s="82" t="s">
        <v>2549</v>
      </c>
      <c r="E621" s="81" t="str">
        <f>VLOOKUP($C621,'[11]2563#กบรส'!$D$2:$P$899,4,0)</f>
        <v>รพช.</v>
      </c>
      <c r="F621" s="81" t="str">
        <f>VLOOKUP($C621,[12]รพศ_รพท_รพช_898แห่ง!$D$2:$I$899,5,0)</f>
        <v>F2</v>
      </c>
      <c r="G621" s="81">
        <f>VLOOKUP($C621,[12]รพศ_รพท_รพช_898แห่ง!$D$2:$I$899,6,0)</f>
        <v>45</v>
      </c>
      <c r="H621" s="222">
        <f>VLOOKUP($C621,'[13]POP UC'!$D$3:$F$924,3,0)</f>
        <v>34764</v>
      </c>
      <c r="I621" s="81">
        <v>6</v>
      </c>
      <c r="J621" s="82" t="s">
        <v>2885</v>
      </c>
    </row>
    <row r="622" spans="1:10" ht="49.2">
      <c r="A622" s="81" t="s">
        <v>2936</v>
      </c>
      <c r="B622" s="82" t="s">
        <v>1611</v>
      </c>
      <c r="C622" s="81" t="s">
        <v>647</v>
      </c>
      <c r="D622" s="82" t="s">
        <v>2938</v>
      </c>
      <c r="E622" s="81" t="str">
        <f>VLOOKUP($C622,'[11]2563#กบรส'!$D$2:$P$899,4,0)</f>
        <v>รพช.</v>
      </c>
      <c r="F622" s="81" t="str">
        <f>VLOOKUP($C622,[12]รพศ_รพท_รพช_898แห่ง!$D$2:$I$899,5,0)</f>
        <v>F2</v>
      </c>
      <c r="G622" s="81">
        <f>VLOOKUP($C622,[12]รพศ_รพท_รพช_898แห่ง!$D$2:$I$899,6,0)</f>
        <v>34</v>
      </c>
      <c r="H622" s="222">
        <f>VLOOKUP($C622,'[13]POP UC'!$D$3:$F$924,3,0)</f>
        <v>20486</v>
      </c>
      <c r="I622" s="81">
        <v>5</v>
      </c>
      <c r="J622" s="82" t="s">
        <v>947</v>
      </c>
    </row>
    <row r="623" spans="1:10" ht="49.2">
      <c r="A623" s="81" t="s">
        <v>2936</v>
      </c>
      <c r="B623" s="82" t="s">
        <v>1611</v>
      </c>
      <c r="C623" s="81" t="s">
        <v>648</v>
      </c>
      <c r="D623" s="82" t="s">
        <v>2550</v>
      </c>
      <c r="E623" s="81" t="str">
        <f>VLOOKUP($C623,'[11]2563#กบรส'!$D$2:$P$899,4,0)</f>
        <v>รพช.</v>
      </c>
      <c r="F623" s="81" t="str">
        <f>VLOOKUP($C623,[12]รพศ_รพท_รพช_898แห่ง!$D$2:$I$899,5,0)</f>
        <v>F2</v>
      </c>
      <c r="G623" s="81">
        <f>VLOOKUP($C623,[12]รพศ_รพท_รพช_898แห่ง!$D$2:$I$899,6,0)</f>
        <v>34</v>
      </c>
      <c r="H623" s="222">
        <f>VLOOKUP($C623,'[13]POP UC'!$D$3:$F$924,3,0)</f>
        <v>24186</v>
      </c>
      <c r="I623" s="81">
        <v>5</v>
      </c>
      <c r="J623" s="82" t="s">
        <v>947</v>
      </c>
    </row>
    <row r="624" spans="1:10" ht="49.2">
      <c r="A624" s="81" t="s">
        <v>2936</v>
      </c>
      <c r="B624" s="82" t="s">
        <v>1611</v>
      </c>
      <c r="C624" s="81" t="s">
        <v>649</v>
      </c>
      <c r="D624" s="82" t="s">
        <v>2939</v>
      </c>
      <c r="E624" s="81" t="str">
        <f>VLOOKUP($C624,'[11]2563#กบรส'!$D$2:$P$899,4,0)</f>
        <v>รพช.</v>
      </c>
      <c r="F624" s="81" t="str">
        <f>VLOOKUP($C624,[12]รพศ_รพท_รพช_898แห่ง!$D$2:$I$899,5,0)</f>
        <v>F2</v>
      </c>
      <c r="G624" s="81">
        <f>VLOOKUP($C624,[12]รพศ_รพท_รพช_898แห่ง!$D$2:$I$899,6,0)</f>
        <v>30</v>
      </c>
      <c r="H624" s="222">
        <f>VLOOKUP($C624,'[13]POP UC'!$D$3:$F$924,3,0)</f>
        <v>32786</v>
      </c>
      <c r="I624" s="81">
        <v>6</v>
      </c>
      <c r="J624" s="82" t="s">
        <v>2885</v>
      </c>
    </row>
    <row r="625" spans="1:10" ht="49.2">
      <c r="A625" s="81" t="s">
        <v>2936</v>
      </c>
      <c r="B625" s="82" t="s">
        <v>1611</v>
      </c>
      <c r="C625" s="81" t="s">
        <v>650</v>
      </c>
      <c r="D625" s="82" t="s">
        <v>2940</v>
      </c>
      <c r="E625" s="81" t="str">
        <f>VLOOKUP($C625,'[11]2563#กบรส'!$D$2:$P$899,4,0)</f>
        <v>รพท.</v>
      </c>
      <c r="F625" s="81" t="str">
        <f>VLOOKUP($C625,[12]รพศ_รพท_รพช_898แห่ง!$D$2:$I$899,5,0)</f>
        <v>M1</v>
      </c>
      <c r="G625" s="81">
        <f>VLOOKUP($C625,[12]รพศ_รพท_รพช_898แห่ง!$D$2:$I$899,6,0)</f>
        <v>200</v>
      </c>
      <c r="H625" s="222">
        <f>VLOOKUP($C625,'[13]POP UC'!$D$3:$F$924,3,0)</f>
        <v>80703</v>
      </c>
      <c r="I625" s="81">
        <v>14</v>
      </c>
      <c r="J625" s="82" t="s">
        <v>2888</v>
      </c>
    </row>
    <row r="626" spans="1:10" ht="49.2">
      <c r="A626" s="81" t="s">
        <v>2936</v>
      </c>
      <c r="B626" s="82" t="s">
        <v>1611</v>
      </c>
      <c r="C626" s="81" t="s">
        <v>651</v>
      </c>
      <c r="D626" s="82" t="s">
        <v>2013</v>
      </c>
      <c r="E626" s="81" t="str">
        <f>VLOOKUP($C626,'[11]2563#กบรส'!$D$2:$P$899,4,0)</f>
        <v>รพช.</v>
      </c>
      <c r="F626" s="81" t="str">
        <f>VLOOKUP($C626,[12]รพศ_รพท_รพช_898แห่ง!$D$2:$I$899,5,0)</f>
        <v>F3</v>
      </c>
      <c r="G626" s="81">
        <f>VLOOKUP($C626,[12]รพศ_รพท_รพช_898แห่ง!$D$2:$I$899,6,0)</f>
        <v>30</v>
      </c>
      <c r="H626" s="222">
        <f>VLOOKUP($C626,'[13]POP UC'!$D$3:$F$924,3,0)</f>
        <v>25280</v>
      </c>
      <c r="I626" s="81">
        <v>4</v>
      </c>
      <c r="J626" s="82" t="s">
        <v>1080</v>
      </c>
    </row>
    <row r="627" spans="1:10" ht="49.2">
      <c r="A627" s="81" t="s">
        <v>2936</v>
      </c>
      <c r="B627" s="82" t="s">
        <v>1611</v>
      </c>
      <c r="C627" s="81" t="s">
        <v>652</v>
      </c>
      <c r="D627" s="82" t="s">
        <v>2551</v>
      </c>
      <c r="E627" s="81" t="str">
        <f>VLOOKUP($C627,'[11]2563#กบรส'!$D$2:$P$899,4,0)</f>
        <v>รพช.</v>
      </c>
      <c r="F627" s="81" t="str">
        <f>VLOOKUP($C627,[12]รพศ_รพท_รพช_898แห่ง!$D$2:$I$899,5,0)</f>
        <v>F3</v>
      </c>
      <c r="G627" s="81">
        <f>VLOOKUP($C627,[12]รพศ_รพท_รพช_898แห่ง!$D$2:$I$899,6,0)</f>
        <v>10</v>
      </c>
      <c r="H627" s="222">
        <f>VLOOKUP($C627,'[13]POP UC'!$D$3:$F$924,3,0)</f>
        <v>17854</v>
      </c>
      <c r="I627" s="81">
        <v>3</v>
      </c>
      <c r="J627" s="82" t="s">
        <v>1017</v>
      </c>
    </row>
    <row r="628" spans="1:10" ht="49.2">
      <c r="A628" s="81" t="s">
        <v>2936</v>
      </c>
      <c r="B628" s="82" t="s">
        <v>1611</v>
      </c>
      <c r="C628" s="81" t="s">
        <v>653</v>
      </c>
      <c r="D628" s="82" t="s">
        <v>2552</v>
      </c>
      <c r="E628" s="81" t="str">
        <f>VLOOKUP($C628,'[11]2563#กบรส'!$D$2:$P$899,4,0)</f>
        <v>รพช.</v>
      </c>
      <c r="F628" s="81" t="str">
        <f>VLOOKUP($C628,[12]รพศ_รพท_รพช_898แห่ง!$D$2:$I$899,5,0)</f>
        <v>F3</v>
      </c>
      <c r="G628" s="81">
        <f>VLOOKUP($C628,[12]รพศ_รพท_รพช_898แห่ง!$D$2:$I$899,6,0)</f>
        <v>30</v>
      </c>
      <c r="H628" s="222">
        <f>VLOOKUP($C628,'[13]POP UC'!$D$3:$F$924,3,0)</f>
        <v>16391</v>
      </c>
      <c r="I628" s="81">
        <v>3</v>
      </c>
      <c r="J628" s="82" t="s">
        <v>1017</v>
      </c>
    </row>
    <row r="629" spans="1:10" ht="49.2">
      <c r="A629" s="81" t="s">
        <v>2936</v>
      </c>
      <c r="B629" s="82" t="s">
        <v>1611</v>
      </c>
      <c r="C629" s="81" t="s">
        <v>654</v>
      </c>
      <c r="D629" s="82" t="s">
        <v>2553</v>
      </c>
      <c r="E629" s="81" t="str">
        <f>VLOOKUP($C629,'[11]2563#กบรส'!$D$2:$P$899,4,0)</f>
        <v>รพช.</v>
      </c>
      <c r="F629" s="81" t="str">
        <f>VLOOKUP($C629,[12]รพศ_รพท_รพช_898แห่ง!$D$2:$I$899,5,0)</f>
        <v>F3</v>
      </c>
      <c r="G629" s="81">
        <f>VLOOKUP($C629,[12]รพศ_รพท_รพช_898แห่ง!$D$2:$I$899,6,0)</f>
        <v>24</v>
      </c>
      <c r="H629" s="222">
        <f>VLOOKUP($C629,'[13]POP UC'!$D$3:$F$924,3,0)</f>
        <v>18591</v>
      </c>
      <c r="I629" s="81">
        <v>3</v>
      </c>
      <c r="J629" s="82" t="s">
        <v>1017</v>
      </c>
    </row>
    <row r="630" spans="1:10" ht="49.2">
      <c r="A630" s="81" t="s">
        <v>2936</v>
      </c>
      <c r="B630" s="82" t="s">
        <v>1645</v>
      </c>
      <c r="C630" s="81" t="s">
        <v>655</v>
      </c>
      <c r="D630" s="82" t="s">
        <v>2554</v>
      </c>
      <c r="E630" s="81" t="str">
        <f>VLOOKUP($C630,'[11]2563#กบรส'!$D$2:$P$899,4,0)</f>
        <v>รพศ.</v>
      </c>
      <c r="F630" s="81" t="str">
        <f>VLOOKUP($C630,[12]รพศ_รพท_รพช_898แห่ง!$D$2:$I$899,5,0)</f>
        <v>A</v>
      </c>
      <c r="G630" s="81">
        <f>VLOOKUP($C630,[12]รพศ_รพท_รพช_898แห่ง!$D$2:$I$899,6,0)</f>
        <v>937</v>
      </c>
      <c r="H630" s="222">
        <f>VLOOKUP($C630,'[13]POP UC'!$D$3:$F$924,3,0)</f>
        <v>41205</v>
      </c>
      <c r="I630" s="81">
        <v>19</v>
      </c>
      <c r="J630" s="82" t="s">
        <v>1958</v>
      </c>
    </row>
    <row r="631" spans="1:10" ht="49.2">
      <c r="A631" s="81" t="s">
        <v>2936</v>
      </c>
      <c r="B631" s="82" t="s">
        <v>1645</v>
      </c>
      <c r="C631" s="81" t="s">
        <v>656</v>
      </c>
      <c r="D631" s="82" t="s">
        <v>2555</v>
      </c>
      <c r="E631" s="81" t="str">
        <f>VLOOKUP($C631,'[11]2563#กบรส'!$D$2:$P$899,4,0)</f>
        <v>รพช.</v>
      </c>
      <c r="F631" s="81" t="str">
        <f>VLOOKUP($C631,[12]รพศ_รพท_รพช_898แห่ง!$D$2:$I$899,5,0)</f>
        <v>F1</v>
      </c>
      <c r="G631" s="81">
        <f>VLOOKUP($C631,[12]รพศ_รพท_รพช_898แห่ง!$D$2:$I$899,6,0)</f>
        <v>80</v>
      </c>
      <c r="H631" s="222">
        <f>VLOOKUP($C631,'[13]POP UC'!$D$3:$F$924,3,0)</f>
        <v>48110</v>
      </c>
      <c r="I631" s="81">
        <v>9</v>
      </c>
      <c r="J631" s="82" t="s">
        <v>965</v>
      </c>
    </row>
    <row r="632" spans="1:10" ht="49.2">
      <c r="A632" s="81" t="s">
        <v>2936</v>
      </c>
      <c r="B632" s="82" t="s">
        <v>1645</v>
      </c>
      <c r="C632" s="81" t="s">
        <v>657</v>
      </c>
      <c r="D632" s="82" t="s">
        <v>2556</v>
      </c>
      <c r="E632" s="81" t="str">
        <f>VLOOKUP($C632,'[11]2563#กบรส'!$D$2:$P$899,4,0)</f>
        <v>รพช.</v>
      </c>
      <c r="F632" s="81" t="str">
        <f>VLOOKUP($C632,[12]รพศ_รพท_รพช_898แห่ง!$D$2:$I$899,5,0)</f>
        <v>F2</v>
      </c>
      <c r="G632" s="81">
        <f>VLOOKUP($C632,[12]รพศ_รพท_รพช_898แห่ง!$D$2:$I$899,6,0)</f>
        <v>88</v>
      </c>
      <c r="H632" s="222">
        <f>VLOOKUP($C632,'[13]POP UC'!$D$3:$F$924,3,0)</f>
        <v>77892</v>
      </c>
      <c r="I632" s="81">
        <v>7</v>
      </c>
      <c r="J632" s="82" t="s">
        <v>956</v>
      </c>
    </row>
    <row r="633" spans="1:10" ht="49.2">
      <c r="A633" s="81" t="s">
        <v>2936</v>
      </c>
      <c r="B633" s="82" t="s">
        <v>1645</v>
      </c>
      <c r="C633" s="81" t="s">
        <v>658</v>
      </c>
      <c r="D633" s="82" t="s">
        <v>2557</v>
      </c>
      <c r="E633" s="81" t="str">
        <f>VLOOKUP($C633,'[11]2563#กบรส'!$D$2:$P$899,4,0)</f>
        <v>รพท.</v>
      </c>
      <c r="F633" s="81" t="str">
        <f>VLOOKUP($C633,[12]รพศ_รพท_รพช_898แห่ง!$D$2:$I$899,5,0)</f>
        <v>S</v>
      </c>
      <c r="G633" s="81">
        <f>VLOOKUP($C633,[12]รพศ_รพท_รพช_898แห่ง!$D$2:$I$899,6,0)</f>
        <v>428</v>
      </c>
      <c r="H633" s="222">
        <f>VLOOKUP($C633,'[13]POP UC'!$D$3:$F$924,3,0)</f>
        <v>82545</v>
      </c>
      <c r="I633" s="81">
        <v>17</v>
      </c>
      <c r="J633" s="82" t="s">
        <v>1002</v>
      </c>
    </row>
    <row r="634" spans="1:10" ht="49.2">
      <c r="A634" s="81" t="s">
        <v>2936</v>
      </c>
      <c r="B634" s="82" t="s">
        <v>1645</v>
      </c>
      <c r="C634" s="81" t="s">
        <v>659</v>
      </c>
      <c r="D634" s="82" t="s">
        <v>2558</v>
      </c>
      <c r="E634" s="81" t="str">
        <f>VLOOKUP($C634,'[11]2563#กบรส'!$D$2:$P$899,4,0)</f>
        <v>รพช.</v>
      </c>
      <c r="F634" s="81" t="str">
        <f>VLOOKUP($C634,[12]รพศ_รพท_รพช_898แห่ง!$D$2:$I$899,5,0)</f>
        <v>F2</v>
      </c>
      <c r="G634" s="81">
        <f>VLOOKUP($C634,[12]รพศ_รพท_รพช_898แห่ง!$D$2:$I$899,6,0)</f>
        <v>70</v>
      </c>
      <c r="H634" s="222">
        <f>VLOOKUP($C634,'[13]POP UC'!$D$3:$F$924,3,0)</f>
        <v>52275</v>
      </c>
      <c r="I634" s="81">
        <v>6</v>
      </c>
      <c r="J634" s="82" t="s">
        <v>2885</v>
      </c>
    </row>
    <row r="635" spans="1:10" ht="49.2">
      <c r="A635" s="81" t="s">
        <v>2936</v>
      </c>
      <c r="B635" s="82" t="s">
        <v>1645</v>
      </c>
      <c r="C635" s="81" t="s">
        <v>660</v>
      </c>
      <c r="D635" s="82" t="s">
        <v>2559</v>
      </c>
      <c r="E635" s="81" t="str">
        <f>VLOOKUP($C635,'[11]2563#กบรส'!$D$2:$P$899,4,0)</f>
        <v>รพช.</v>
      </c>
      <c r="F635" s="81" t="str">
        <f>VLOOKUP($C635,[12]รพศ_รพท_รพช_898แห่ง!$D$2:$I$899,5,0)</f>
        <v>F1</v>
      </c>
      <c r="G635" s="81">
        <f>VLOOKUP($C635,[12]รพศ_รพท_รพช_898แห่ง!$D$2:$I$899,6,0)</f>
        <v>111</v>
      </c>
      <c r="H635" s="222">
        <f>VLOOKUP($C635,'[13]POP UC'!$D$3:$F$924,3,0)</f>
        <v>56083</v>
      </c>
      <c r="I635" s="81">
        <v>10</v>
      </c>
      <c r="J635" s="82" t="s">
        <v>943</v>
      </c>
    </row>
    <row r="636" spans="1:10" ht="49.2">
      <c r="A636" s="81" t="s">
        <v>2936</v>
      </c>
      <c r="B636" s="82" t="s">
        <v>1645</v>
      </c>
      <c r="C636" s="81" t="s">
        <v>661</v>
      </c>
      <c r="D636" s="82" t="s">
        <v>2560</v>
      </c>
      <c r="E636" s="81" t="str">
        <f>VLOOKUP($C636,'[11]2563#กบรส'!$D$2:$P$899,4,0)</f>
        <v>รพช.</v>
      </c>
      <c r="F636" s="81" t="str">
        <f>VLOOKUP($C636,[12]รพศ_รพท_รพช_898แห่ง!$D$2:$I$899,5,0)</f>
        <v>M2</v>
      </c>
      <c r="G636" s="81">
        <f>VLOOKUP($C636,[12]รพศ_รพท_รพช_898แห่ง!$D$2:$I$899,6,0)</f>
        <v>121</v>
      </c>
      <c r="H636" s="222">
        <f>VLOOKUP($C636,'[13]POP UC'!$D$3:$F$924,3,0)</f>
        <v>96286</v>
      </c>
      <c r="I636" s="81">
        <v>13</v>
      </c>
      <c r="J636" s="82" t="s">
        <v>2884</v>
      </c>
    </row>
    <row r="637" spans="1:10" ht="49.2">
      <c r="A637" s="81" t="s">
        <v>2936</v>
      </c>
      <c r="B637" s="82" t="s">
        <v>1645</v>
      </c>
      <c r="C637" s="81" t="s">
        <v>662</v>
      </c>
      <c r="D637" s="82" t="s">
        <v>2561</v>
      </c>
      <c r="E637" s="81" t="str">
        <f>VLOOKUP($C637,'[11]2563#กบรส'!$D$2:$P$899,4,0)</f>
        <v>รพช.</v>
      </c>
      <c r="F637" s="81" t="str">
        <f>VLOOKUP($C637,[12]รพศ_รพท_รพช_898แห่ง!$D$2:$I$899,5,0)</f>
        <v>F2</v>
      </c>
      <c r="G637" s="81">
        <f>VLOOKUP($C637,[12]รพศ_รพท_รพช_898แห่ง!$D$2:$I$899,6,0)</f>
        <v>60</v>
      </c>
      <c r="H637" s="222">
        <f>VLOOKUP($C637,'[13]POP UC'!$D$3:$F$924,3,0)</f>
        <v>57174</v>
      </c>
      <c r="I637" s="81">
        <v>6</v>
      </c>
      <c r="J637" s="82" t="s">
        <v>2885</v>
      </c>
    </row>
    <row r="638" spans="1:10" ht="49.2">
      <c r="A638" s="81" t="s">
        <v>2936</v>
      </c>
      <c r="B638" s="82" t="s">
        <v>1645</v>
      </c>
      <c r="C638" s="81" t="s">
        <v>663</v>
      </c>
      <c r="D638" s="82" t="s">
        <v>2562</v>
      </c>
      <c r="E638" s="81" t="str">
        <f>VLOOKUP($C638,'[11]2563#กบรส'!$D$2:$P$899,4,0)</f>
        <v>รพช.</v>
      </c>
      <c r="F638" s="81" t="str">
        <f>VLOOKUP($C638,[12]รพศ_รพท_รพช_898แห่ง!$D$2:$I$899,5,0)</f>
        <v>F1</v>
      </c>
      <c r="G638" s="81">
        <f>VLOOKUP($C638,[12]รพศ_รพท_รพช_898แห่ง!$D$2:$I$899,6,0)</f>
        <v>61</v>
      </c>
      <c r="H638" s="222">
        <f>VLOOKUP($C638,'[13]POP UC'!$D$3:$F$924,3,0)</f>
        <v>33589</v>
      </c>
      <c r="I638" s="81">
        <v>9</v>
      </c>
      <c r="J638" s="82" t="s">
        <v>965</v>
      </c>
    </row>
    <row r="639" spans="1:10" ht="49.2">
      <c r="A639" s="81" t="s">
        <v>2936</v>
      </c>
      <c r="B639" s="82" t="s">
        <v>1645</v>
      </c>
      <c r="C639" s="81" t="s">
        <v>664</v>
      </c>
      <c r="D639" s="82" t="s">
        <v>2563</v>
      </c>
      <c r="E639" s="81" t="str">
        <f>VLOOKUP($C639,'[11]2563#กบรส'!$D$2:$P$899,4,0)</f>
        <v>รพช.</v>
      </c>
      <c r="F639" s="81" t="str">
        <f>VLOOKUP($C639,[12]รพศ_รพท_รพช_898แห่ง!$D$2:$I$899,5,0)</f>
        <v>M2</v>
      </c>
      <c r="G639" s="81">
        <f>VLOOKUP($C639,[12]รพศ_รพท_รพช_898แห่ง!$D$2:$I$899,6,0)</f>
        <v>163</v>
      </c>
      <c r="H639" s="222">
        <f>VLOOKUP($C639,'[13]POP UC'!$D$3:$F$924,3,0)</f>
        <v>93648</v>
      </c>
      <c r="I639" s="81">
        <v>13</v>
      </c>
      <c r="J639" s="82" t="s">
        <v>2884</v>
      </c>
    </row>
    <row r="640" spans="1:10" ht="49.2">
      <c r="A640" s="81" t="s">
        <v>2936</v>
      </c>
      <c r="B640" s="82" t="s">
        <v>1645</v>
      </c>
      <c r="C640" s="81" t="s">
        <v>665</v>
      </c>
      <c r="D640" s="82" t="s">
        <v>2564</v>
      </c>
      <c r="E640" s="81" t="str">
        <f>VLOOKUP($C640,'[11]2563#กบรส'!$D$2:$P$899,4,0)</f>
        <v>รพช.</v>
      </c>
      <c r="F640" s="81" t="str">
        <f>VLOOKUP($C640,[12]รพศ_รพท_รพช_898แห่ง!$D$2:$I$899,5,0)</f>
        <v>M2</v>
      </c>
      <c r="G640" s="81">
        <f>VLOOKUP($C640,[12]รพศ_รพท_รพช_898แห่ง!$D$2:$I$899,6,0)</f>
        <v>113</v>
      </c>
      <c r="H640" s="222">
        <f>VLOOKUP($C640,'[13]POP UC'!$D$3:$F$924,3,0)</f>
        <v>80459</v>
      </c>
      <c r="I640" s="81">
        <v>13</v>
      </c>
      <c r="J640" s="82" t="s">
        <v>2884</v>
      </c>
    </row>
    <row r="641" spans="1:10" ht="49.2">
      <c r="A641" s="81" t="s">
        <v>2936</v>
      </c>
      <c r="B641" s="82" t="s">
        <v>1645</v>
      </c>
      <c r="C641" s="81" t="s">
        <v>666</v>
      </c>
      <c r="D641" s="82" t="s">
        <v>2565</v>
      </c>
      <c r="E641" s="81" t="str">
        <f>VLOOKUP($C641,'[11]2563#กบรส'!$D$2:$P$899,4,0)</f>
        <v>รพช.</v>
      </c>
      <c r="F641" s="81" t="str">
        <f>VLOOKUP($C641,[12]รพศ_รพท_รพช_898แห่ง!$D$2:$I$899,5,0)</f>
        <v>F2</v>
      </c>
      <c r="G641" s="81">
        <f>VLOOKUP($C641,[12]รพศ_รพท_รพช_898แห่ง!$D$2:$I$899,6,0)</f>
        <v>44</v>
      </c>
      <c r="H641" s="222">
        <f>VLOOKUP($C641,'[13]POP UC'!$D$3:$F$924,3,0)</f>
        <v>34234</v>
      </c>
      <c r="I641" s="81">
        <v>6</v>
      </c>
      <c r="J641" s="82" t="s">
        <v>2885</v>
      </c>
    </row>
    <row r="642" spans="1:10" ht="49.2">
      <c r="A642" s="81" t="s">
        <v>2936</v>
      </c>
      <c r="B642" s="82" t="s">
        <v>1645</v>
      </c>
      <c r="C642" s="81" t="s">
        <v>667</v>
      </c>
      <c r="D642" s="82" t="s">
        <v>2566</v>
      </c>
      <c r="E642" s="81" t="str">
        <f>VLOOKUP($C642,'[11]2563#กบรส'!$D$2:$P$899,4,0)</f>
        <v>รพช.</v>
      </c>
      <c r="F642" s="81" t="str">
        <f>VLOOKUP($C642,[12]รพศ_รพท_รพช_898แห่ง!$D$2:$I$899,5,0)</f>
        <v>F2</v>
      </c>
      <c r="G642" s="81">
        <f>VLOOKUP($C642,[12]รพศ_รพท_รพช_898แห่ง!$D$2:$I$899,6,0)</f>
        <v>47</v>
      </c>
      <c r="H642" s="222">
        <f>VLOOKUP($C642,'[13]POP UC'!$D$3:$F$924,3,0)</f>
        <v>22368</v>
      </c>
      <c r="I642" s="81">
        <v>5</v>
      </c>
      <c r="J642" s="82" t="s">
        <v>947</v>
      </c>
    </row>
    <row r="643" spans="1:10" ht="49.2">
      <c r="A643" s="81" t="s">
        <v>2936</v>
      </c>
      <c r="B643" s="82" t="s">
        <v>1645</v>
      </c>
      <c r="C643" s="81" t="s">
        <v>668</v>
      </c>
      <c r="D643" s="82" t="s">
        <v>2567</v>
      </c>
      <c r="E643" s="81" t="str">
        <f>VLOOKUP($C643,'[11]2563#กบรส'!$D$2:$P$899,4,0)</f>
        <v>รพช.</v>
      </c>
      <c r="F643" s="81" t="str">
        <f>VLOOKUP($C643,[12]รพศ_รพท_รพช_898แห่ง!$D$2:$I$899,5,0)</f>
        <v>F2</v>
      </c>
      <c r="G643" s="81">
        <f>VLOOKUP($C643,[12]รพศ_รพท_รพช_898แห่ง!$D$2:$I$899,6,0)</f>
        <v>40</v>
      </c>
      <c r="H643" s="222">
        <f>VLOOKUP($C643,'[13]POP UC'!$D$3:$F$924,3,0)</f>
        <v>35371</v>
      </c>
      <c r="I643" s="81">
        <v>6</v>
      </c>
      <c r="J643" s="82" t="s">
        <v>2885</v>
      </c>
    </row>
    <row r="644" spans="1:10" ht="49.2">
      <c r="A644" s="81" t="s">
        <v>2936</v>
      </c>
      <c r="B644" s="82" t="s">
        <v>1645</v>
      </c>
      <c r="C644" s="81" t="s">
        <v>669</v>
      </c>
      <c r="D644" s="82" t="s">
        <v>2568</v>
      </c>
      <c r="E644" s="81" t="str">
        <f>VLOOKUP($C644,'[11]2563#กบรส'!$D$2:$P$899,4,0)</f>
        <v>รพช.</v>
      </c>
      <c r="F644" s="81" t="str">
        <f>VLOOKUP($C644,[12]รพศ_รพท_รพช_898แห่ง!$D$2:$I$899,5,0)</f>
        <v>F2</v>
      </c>
      <c r="G644" s="81">
        <f>VLOOKUP($C644,[12]รพศ_รพท_รพช_898แห่ง!$D$2:$I$899,6,0)</f>
        <v>35</v>
      </c>
      <c r="H644" s="222">
        <f>VLOOKUP($C644,'[13]POP UC'!$D$3:$F$924,3,0)</f>
        <v>33321</v>
      </c>
      <c r="I644" s="81">
        <v>6</v>
      </c>
      <c r="J644" s="82" t="s">
        <v>2885</v>
      </c>
    </row>
    <row r="645" spans="1:10" ht="49.2">
      <c r="A645" s="81" t="s">
        <v>2936</v>
      </c>
      <c r="B645" s="82" t="s">
        <v>1645</v>
      </c>
      <c r="C645" s="81" t="s">
        <v>670</v>
      </c>
      <c r="D645" s="82" t="s">
        <v>2569</v>
      </c>
      <c r="E645" s="81" t="str">
        <f>VLOOKUP($C645,'[11]2563#กบรส'!$D$2:$P$899,4,0)</f>
        <v>รพช.</v>
      </c>
      <c r="F645" s="81" t="str">
        <f>VLOOKUP($C645,[12]รพศ_รพท_รพช_898แห่ง!$D$2:$I$899,5,0)</f>
        <v>F2</v>
      </c>
      <c r="G645" s="81">
        <f>VLOOKUP($C645,[12]รพศ_รพท_รพช_898แห่ง!$D$2:$I$899,6,0)</f>
        <v>43</v>
      </c>
      <c r="H645" s="222">
        <f>VLOOKUP($C645,'[13]POP UC'!$D$3:$F$924,3,0)</f>
        <v>27256</v>
      </c>
      <c r="I645" s="81">
        <v>5</v>
      </c>
      <c r="J645" s="82" t="s">
        <v>947</v>
      </c>
    </row>
    <row r="646" spans="1:10" ht="49.2">
      <c r="A646" s="81" t="s">
        <v>2936</v>
      </c>
      <c r="B646" s="82" t="s">
        <v>1645</v>
      </c>
      <c r="C646" s="81" t="s">
        <v>671</v>
      </c>
      <c r="D646" s="82" t="s">
        <v>2570</v>
      </c>
      <c r="E646" s="81" t="str">
        <f>VLOOKUP($C646,'[11]2563#กบรส'!$D$2:$P$899,4,0)</f>
        <v>รพช.</v>
      </c>
      <c r="F646" s="81" t="str">
        <f>VLOOKUP($C646,[12]รพศ_รพท_รพช_898แห่ง!$D$2:$I$899,5,0)</f>
        <v>F2</v>
      </c>
      <c r="G646" s="81">
        <f>VLOOKUP($C646,[12]รพศ_รพท_รพช_898แห่ง!$D$2:$I$899,6,0)</f>
        <v>36</v>
      </c>
      <c r="H646" s="222">
        <f>VLOOKUP($C646,'[13]POP UC'!$D$3:$F$924,3,0)</f>
        <v>18874</v>
      </c>
      <c r="I646" s="81">
        <v>5</v>
      </c>
      <c r="J646" s="82" t="s">
        <v>947</v>
      </c>
    </row>
    <row r="647" spans="1:10" ht="49.2">
      <c r="A647" s="81" t="s">
        <v>2936</v>
      </c>
      <c r="B647" s="82" t="s">
        <v>1645</v>
      </c>
      <c r="C647" s="81" t="s">
        <v>672</v>
      </c>
      <c r="D647" s="82" t="s">
        <v>2571</v>
      </c>
      <c r="E647" s="81" t="str">
        <f>VLOOKUP($C647,'[11]2563#กบรส'!$D$2:$P$899,4,0)</f>
        <v>รพช.</v>
      </c>
      <c r="F647" s="81" t="str">
        <f>VLOOKUP($C647,[12]รพศ_รพท_รพช_898แห่ง!$D$2:$I$899,5,0)</f>
        <v>F2</v>
      </c>
      <c r="G647" s="81">
        <f>VLOOKUP($C647,[12]รพศ_รพท_รพช_898แห่ง!$D$2:$I$899,6,0)</f>
        <v>32</v>
      </c>
      <c r="H647" s="222">
        <f>VLOOKUP($C647,'[13]POP UC'!$D$3:$F$924,3,0)</f>
        <v>25621</v>
      </c>
      <c r="I647" s="81">
        <v>5</v>
      </c>
      <c r="J647" s="82" t="s">
        <v>947</v>
      </c>
    </row>
    <row r="648" spans="1:10" ht="49.2">
      <c r="A648" s="81" t="s">
        <v>2936</v>
      </c>
      <c r="B648" s="82" t="s">
        <v>1645</v>
      </c>
      <c r="C648" s="81" t="s">
        <v>673</v>
      </c>
      <c r="D648" s="82" t="s">
        <v>2572</v>
      </c>
      <c r="E648" s="81" t="str">
        <f>VLOOKUP($C648,'[11]2563#กบรส'!$D$2:$P$899,4,0)</f>
        <v>รพช.</v>
      </c>
      <c r="F648" s="81" t="str">
        <f>VLOOKUP($C648,[12]รพศ_รพท_รพช_898แห่ง!$D$2:$I$899,5,0)</f>
        <v>F2</v>
      </c>
      <c r="G648" s="81">
        <f>VLOOKUP($C648,[12]รพศ_รพท_รพช_898แห่ง!$D$2:$I$899,6,0)</f>
        <v>58</v>
      </c>
      <c r="H648" s="222">
        <f>VLOOKUP($C648,'[13]POP UC'!$D$3:$F$924,3,0)</f>
        <v>19691</v>
      </c>
      <c r="I648" s="81">
        <v>5</v>
      </c>
      <c r="J648" s="82" t="s">
        <v>947</v>
      </c>
    </row>
    <row r="649" spans="1:10" ht="49.2">
      <c r="A649" s="81" t="s">
        <v>2936</v>
      </c>
      <c r="B649" s="82" t="s">
        <v>1645</v>
      </c>
      <c r="C649" s="81" t="s">
        <v>674</v>
      </c>
      <c r="D649" s="82" t="s">
        <v>2573</v>
      </c>
      <c r="E649" s="81" t="str">
        <f>VLOOKUP($C649,'[11]2563#กบรส'!$D$2:$P$899,4,0)</f>
        <v>รพช.</v>
      </c>
      <c r="F649" s="81" t="str">
        <f>VLOOKUP($C649,[12]รพศ_รพท_รพช_898แห่ง!$D$2:$I$899,5,0)</f>
        <v>F2</v>
      </c>
      <c r="G649" s="81">
        <f>VLOOKUP($C649,[12]รพศ_รพท_รพช_898แห่ง!$D$2:$I$899,6,0)</f>
        <v>34</v>
      </c>
      <c r="H649" s="222">
        <f>VLOOKUP($C649,'[13]POP UC'!$D$3:$F$924,3,0)</f>
        <v>21402</v>
      </c>
      <c r="I649" s="81">
        <v>5</v>
      </c>
      <c r="J649" s="82" t="s">
        <v>947</v>
      </c>
    </row>
    <row r="650" spans="1:10" ht="49.2">
      <c r="A650" s="81" t="s">
        <v>2936</v>
      </c>
      <c r="B650" s="82" t="s">
        <v>1645</v>
      </c>
      <c r="C650" s="81" t="s">
        <v>675</v>
      </c>
      <c r="D650" s="82" t="s">
        <v>2013</v>
      </c>
      <c r="E650" s="81" t="str">
        <f>VLOOKUP($C650,'[11]2563#กบรส'!$D$2:$P$899,4,0)</f>
        <v>รพช.</v>
      </c>
      <c r="F650" s="81" t="str">
        <f>VLOOKUP($C650,[12]รพศ_รพท_รพช_898แห่ง!$D$2:$I$899,5,0)</f>
        <v>F2</v>
      </c>
      <c r="G650" s="81">
        <f>VLOOKUP($C650,[12]รพศ_รพท_รพช_898แห่ง!$D$2:$I$899,6,0)</f>
        <v>37</v>
      </c>
      <c r="H650" s="222">
        <f>VLOOKUP($C650,'[13]POP UC'!$D$3:$F$924,3,0)</f>
        <v>27752</v>
      </c>
      <c r="I650" s="81">
        <v>5</v>
      </c>
      <c r="J650" s="82" t="s">
        <v>947</v>
      </c>
    </row>
    <row r="651" spans="1:10" ht="49.2">
      <c r="A651" s="81" t="s">
        <v>2936</v>
      </c>
      <c r="B651" s="82" t="s">
        <v>1645</v>
      </c>
      <c r="C651" s="81" t="s">
        <v>676</v>
      </c>
      <c r="D651" s="82" t="s">
        <v>2941</v>
      </c>
      <c r="E651" s="81" t="str">
        <f>VLOOKUP($C651,'[11]2563#กบรส'!$D$2:$P$899,4,0)</f>
        <v>รพช.</v>
      </c>
      <c r="F651" s="81" t="str">
        <f>VLOOKUP($C651,[12]รพศ_รพท_รพช_898แห่ง!$D$2:$I$899,5,0)</f>
        <v>F3</v>
      </c>
      <c r="G651" s="81">
        <f>VLOOKUP($C651,[12]รพศ_รพท_รพช_898แห่ง!$D$2:$I$899,6,0)</f>
        <v>31</v>
      </c>
      <c r="H651" s="222">
        <f>VLOOKUP($C651,'[13]POP UC'!$D$3:$F$924,3,0)</f>
        <v>24549</v>
      </c>
      <c r="I651" s="81">
        <v>3</v>
      </c>
      <c r="J651" s="82" t="s">
        <v>1017</v>
      </c>
    </row>
    <row r="652" spans="1:10" ht="49.2">
      <c r="A652" s="223" t="s">
        <v>2936</v>
      </c>
      <c r="B652" s="224" t="s">
        <v>1645</v>
      </c>
      <c r="C652" s="223" t="s">
        <v>677</v>
      </c>
      <c r="D652" s="224" t="s">
        <v>2574</v>
      </c>
      <c r="E652" s="223" t="str">
        <f>VLOOKUP($C652,'[11]2563#กบรส'!$D$2:$P$899,4,0)</f>
        <v>รพช.</v>
      </c>
      <c r="F652" s="225" t="str">
        <f>VLOOKUP($C652,[12]รพศ_รพท_รพช_898แห่ง!$D$2:$I$899,5,0)</f>
        <v>F2</v>
      </c>
      <c r="G652" s="225">
        <f>VLOOKUP($C652,[12]รพศ_รพท_รพช_898แห่ง!$D$2:$I$899,6,0)</f>
        <v>22</v>
      </c>
      <c r="H652" s="226">
        <f>VLOOKUP($C652,'[13]POP UC'!$D$3:$F$924,3,0)</f>
        <v>22860</v>
      </c>
      <c r="I652" s="225">
        <v>5</v>
      </c>
      <c r="J652" s="227" t="s">
        <v>947</v>
      </c>
    </row>
    <row r="653" spans="1:10" ht="49.2">
      <c r="A653" s="81" t="s">
        <v>2936</v>
      </c>
      <c r="B653" s="82" t="s">
        <v>1669</v>
      </c>
      <c r="C653" s="81" t="s">
        <v>678</v>
      </c>
      <c r="D653" s="82" t="s">
        <v>2575</v>
      </c>
      <c r="E653" s="81" t="str">
        <f>VLOOKUP($C653,'[11]2563#กบรส'!$D$2:$P$899,4,0)</f>
        <v>รพศ.</v>
      </c>
      <c r="F653" s="81" t="str">
        <f>VLOOKUP($C653,[12]รพศ_รพท_รพช_898แห่ง!$D$2:$I$899,5,0)</f>
        <v>A</v>
      </c>
      <c r="G653" s="81">
        <f>VLOOKUP($C653,[12]รพศ_รพท_รพช_898แห่ง!$D$2:$I$899,6,0)</f>
        <v>914</v>
      </c>
      <c r="H653" s="222">
        <f>VLOOKUP($C653,'[13]POP UC'!$D$3:$F$924,3,0)</f>
        <v>185608</v>
      </c>
      <c r="I653" s="81">
        <v>19</v>
      </c>
      <c r="J653" s="82" t="s">
        <v>1958</v>
      </c>
    </row>
    <row r="654" spans="1:10" ht="49.2">
      <c r="A654" s="81" t="s">
        <v>2936</v>
      </c>
      <c r="B654" s="82" t="s">
        <v>1669</v>
      </c>
      <c r="C654" s="81" t="s">
        <v>679</v>
      </c>
      <c r="D654" s="82" t="s">
        <v>2576</v>
      </c>
      <c r="E654" s="81" t="str">
        <f>VLOOKUP($C654,'[11]2563#กบรส'!$D$2:$P$899,4,0)</f>
        <v>รพช.</v>
      </c>
      <c r="F654" s="81" t="str">
        <f>VLOOKUP($C654,[12]รพศ_รพท_รพช_898แห่ง!$D$2:$I$899,5,0)</f>
        <v>F2</v>
      </c>
      <c r="G654" s="81">
        <f>VLOOKUP($C654,[12]รพศ_รพท_รพช_898แห่ง!$D$2:$I$899,6,0)</f>
        <v>66</v>
      </c>
      <c r="H654" s="222">
        <f>VLOOKUP($C654,'[13]POP UC'!$D$3:$F$924,3,0)</f>
        <v>44393</v>
      </c>
      <c r="I654" s="81">
        <v>6</v>
      </c>
      <c r="J654" s="82" t="s">
        <v>2885</v>
      </c>
    </row>
    <row r="655" spans="1:10" ht="49.2">
      <c r="A655" s="223" t="s">
        <v>2936</v>
      </c>
      <c r="B655" s="224" t="s">
        <v>1669</v>
      </c>
      <c r="C655" s="223" t="s">
        <v>680</v>
      </c>
      <c r="D655" s="224" t="s">
        <v>2577</v>
      </c>
      <c r="E655" s="223" t="str">
        <f>VLOOKUP($C655,'[11]2563#กบรส'!$D$2:$P$899,4,0)</f>
        <v>รพช.</v>
      </c>
      <c r="F655" s="225" t="str">
        <f>VLOOKUP($C655,[12]รพศ_รพท_รพช_898แห่ง!$D$2:$I$899,5,0)</f>
        <v>M2</v>
      </c>
      <c r="G655" s="225">
        <f>VLOOKUP($C655,[12]รพศ_รพท_รพช_898แห่ง!$D$2:$I$899,6,0)</f>
        <v>140</v>
      </c>
      <c r="H655" s="226">
        <f>VLOOKUP($C655,'[13]POP UC'!$D$3:$F$924,3,0)</f>
        <v>75912</v>
      </c>
      <c r="I655" s="225">
        <v>13</v>
      </c>
      <c r="J655" s="227" t="s">
        <v>2884</v>
      </c>
    </row>
    <row r="656" spans="1:10" ht="49.2">
      <c r="A656" s="81" t="s">
        <v>2936</v>
      </c>
      <c r="B656" s="82" t="s">
        <v>1669</v>
      </c>
      <c r="C656" s="81" t="s">
        <v>681</v>
      </c>
      <c r="D656" s="82" t="s">
        <v>2578</v>
      </c>
      <c r="E656" s="81" t="str">
        <f>VLOOKUP($C656,'[11]2563#กบรส'!$D$2:$P$899,4,0)</f>
        <v>รพช.</v>
      </c>
      <c r="F656" s="81" t="str">
        <f>VLOOKUP($C656,[12]รพศ_รพท_รพช_898แห่ง!$D$2:$I$899,5,0)</f>
        <v>F2</v>
      </c>
      <c r="G656" s="81">
        <f>VLOOKUP($C656,[12]รพศ_รพท_รพช_898แห่ง!$D$2:$I$899,6,0)</f>
        <v>50</v>
      </c>
      <c r="H656" s="222">
        <f>VLOOKUP($C656,'[13]POP UC'!$D$3:$F$924,3,0)</f>
        <v>40559</v>
      </c>
      <c r="I656" s="81">
        <v>6</v>
      </c>
      <c r="J656" s="82" t="s">
        <v>2885</v>
      </c>
    </row>
    <row r="657" spans="1:10" ht="49.2">
      <c r="A657" s="223" t="s">
        <v>2936</v>
      </c>
      <c r="B657" s="224" t="s">
        <v>1669</v>
      </c>
      <c r="C657" s="223" t="s">
        <v>682</v>
      </c>
      <c r="D657" s="224" t="s">
        <v>2579</v>
      </c>
      <c r="E657" s="81" t="str">
        <f>VLOOKUP($C657,'[11]2563#กบรส'!$D$2:$P$899,4,0)</f>
        <v>รพท.</v>
      </c>
      <c r="F657" s="225" t="str">
        <f>VLOOKUP($C657,[12]รพศ_รพท_รพช_898แห่ง!$D$2:$I$899,5,0)</f>
        <v>M1</v>
      </c>
      <c r="G657" s="225">
        <f>VLOOKUP($C657,[12]รพศ_รพท_รพช_898แห่ง!$D$2:$I$899,6,0)</f>
        <v>265</v>
      </c>
      <c r="H657" s="226">
        <f>VLOOKUP($C657,'[13]POP UC'!$D$3:$F$924,3,0)</f>
        <v>115897</v>
      </c>
      <c r="I657" s="225">
        <v>15</v>
      </c>
      <c r="J657" s="227" t="s">
        <v>2887</v>
      </c>
    </row>
    <row r="658" spans="1:10" ht="49.2">
      <c r="A658" s="81" t="s">
        <v>2936</v>
      </c>
      <c r="B658" s="82" t="s">
        <v>1669</v>
      </c>
      <c r="C658" s="81" t="s">
        <v>683</v>
      </c>
      <c r="D658" s="82" t="s">
        <v>2580</v>
      </c>
      <c r="E658" s="81" t="str">
        <f>VLOOKUP($C658,'[11]2563#กบรส'!$D$2:$P$899,4,0)</f>
        <v>รพช.</v>
      </c>
      <c r="F658" s="81" t="str">
        <f>VLOOKUP($C658,[12]รพศ_รพท_รพช_898แห่ง!$D$2:$I$899,5,0)</f>
        <v>F2</v>
      </c>
      <c r="G658" s="81">
        <f>VLOOKUP($C658,[12]รพศ_รพท_รพช_898แห่ง!$D$2:$I$899,6,0)</f>
        <v>93</v>
      </c>
      <c r="H658" s="222">
        <f>VLOOKUP($C658,'[13]POP UC'!$D$3:$F$924,3,0)</f>
        <v>46746</v>
      </c>
      <c r="I658" s="81">
        <v>6</v>
      </c>
      <c r="J658" s="82" t="s">
        <v>2885</v>
      </c>
    </row>
    <row r="659" spans="1:10" ht="49.2">
      <c r="A659" s="81" t="s">
        <v>2936</v>
      </c>
      <c r="B659" s="82" t="s">
        <v>1669</v>
      </c>
      <c r="C659" s="81" t="s">
        <v>684</v>
      </c>
      <c r="D659" s="82" t="s">
        <v>2581</v>
      </c>
      <c r="E659" s="81" t="str">
        <f>VLOOKUP($C659,'[11]2563#กบรส'!$D$2:$P$899,4,0)</f>
        <v>รพช.</v>
      </c>
      <c r="F659" s="81" t="str">
        <f>VLOOKUP($C659,[12]รพศ_รพท_รพช_898แห่ง!$D$2:$I$899,5,0)</f>
        <v>M2</v>
      </c>
      <c r="G659" s="81">
        <f>VLOOKUP($C659,[12]รพศ_รพท_รพช_898แห่ง!$D$2:$I$899,6,0)</f>
        <v>125</v>
      </c>
      <c r="H659" s="222">
        <f>VLOOKUP($C659,'[13]POP UC'!$D$3:$F$924,3,0)</f>
        <v>67583</v>
      </c>
      <c r="I659" s="81">
        <v>13</v>
      </c>
      <c r="J659" s="82" t="s">
        <v>2884</v>
      </c>
    </row>
    <row r="660" spans="1:10" ht="49.2">
      <c r="A660" s="81" t="s">
        <v>2936</v>
      </c>
      <c r="B660" s="82" t="s">
        <v>1669</v>
      </c>
      <c r="C660" s="81" t="s">
        <v>685</v>
      </c>
      <c r="D660" s="82" t="s">
        <v>2582</v>
      </c>
      <c r="E660" s="81" t="str">
        <f>VLOOKUP($C660,'[11]2563#กบรส'!$D$2:$P$899,4,0)</f>
        <v>รพช.</v>
      </c>
      <c r="F660" s="81" t="str">
        <f>VLOOKUP($C660,[12]รพศ_รพท_รพช_898แห่ง!$D$2:$I$899,5,0)</f>
        <v>F2</v>
      </c>
      <c r="G660" s="81">
        <f>VLOOKUP($C660,[12]รพศ_รพท_รพช_898แห่ง!$D$2:$I$899,6,0)</f>
        <v>40</v>
      </c>
      <c r="H660" s="222">
        <f>VLOOKUP($C660,'[13]POP UC'!$D$3:$F$924,3,0)</f>
        <v>27565</v>
      </c>
      <c r="I660" s="81">
        <v>5</v>
      </c>
      <c r="J660" s="82" t="s">
        <v>947</v>
      </c>
    </row>
    <row r="661" spans="1:10" ht="49.2">
      <c r="A661" s="81" t="s">
        <v>2936</v>
      </c>
      <c r="B661" s="82" t="s">
        <v>1669</v>
      </c>
      <c r="C661" s="81" t="s">
        <v>686</v>
      </c>
      <c r="D661" s="82" t="s">
        <v>2583</v>
      </c>
      <c r="E661" s="81" t="str">
        <f>VLOOKUP($C661,'[11]2563#กบรส'!$D$2:$P$899,4,0)</f>
        <v>รพช.</v>
      </c>
      <c r="F661" s="81" t="str">
        <f>VLOOKUP($C661,[12]รพศ_รพท_รพช_898แห่ง!$D$2:$I$899,5,0)</f>
        <v>M2</v>
      </c>
      <c r="G661" s="81">
        <f>VLOOKUP($C661,[12]รพศ_รพท_รพช_898แห่ง!$D$2:$I$899,6,0)</f>
        <v>239</v>
      </c>
      <c r="H661" s="222">
        <f>VLOOKUP($C661,'[13]POP UC'!$D$3:$F$924,3,0)</f>
        <v>91870</v>
      </c>
      <c r="I661" s="81">
        <v>13</v>
      </c>
      <c r="J661" s="82" t="s">
        <v>2884</v>
      </c>
    </row>
    <row r="662" spans="1:10" ht="49.2">
      <c r="A662" s="81" t="s">
        <v>2936</v>
      </c>
      <c r="B662" s="82" t="s">
        <v>1669</v>
      </c>
      <c r="C662" s="81" t="s">
        <v>687</v>
      </c>
      <c r="D662" s="82" t="s">
        <v>2584</v>
      </c>
      <c r="E662" s="81" t="str">
        <f>VLOOKUP($C662,'[11]2563#กบรส'!$D$2:$P$899,4,0)</f>
        <v>รพช.</v>
      </c>
      <c r="F662" s="81" t="str">
        <f>VLOOKUP($C662,[12]รพศ_รพท_รพช_898แห่ง!$D$2:$I$899,5,0)</f>
        <v>M2</v>
      </c>
      <c r="G662" s="81">
        <f>VLOOKUP($C662,[12]รพศ_รพท_รพช_898แห่ง!$D$2:$I$899,6,0)</f>
        <v>176</v>
      </c>
      <c r="H662" s="222">
        <f>VLOOKUP($C662,'[13]POP UC'!$D$3:$F$924,3,0)</f>
        <v>86312</v>
      </c>
      <c r="I662" s="81">
        <v>13</v>
      </c>
      <c r="J662" s="82" t="s">
        <v>2884</v>
      </c>
    </row>
    <row r="663" spans="1:10" ht="49.2">
      <c r="A663" s="81" t="s">
        <v>2936</v>
      </c>
      <c r="B663" s="82" t="s">
        <v>1669</v>
      </c>
      <c r="C663" s="81" t="s">
        <v>688</v>
      </c>
      <c r="D663" s="82" t="s">
        <v>2585</v>
      </c>
      <c r="E663" s="81" t="str">
        <f>VLOOKUP($C663,'[11]2563#กบรส'!$D$2:$P$899,4,0)</f>
        <v>รพช.</v>
      </c>
      <c r="F663" s="81" t="str">
        <f>VLOOKUP($C663,[12]รพศ_รพท_รพช_898แห่ง!$D$2:$I$899,5,0)</f>
        <v>F2</v>
      </c>
      <c r="G663" s="81">
        <f>VLOOKUP($C663,[12]รพศ_รพท_รพช_898แห่ง!$D$2:$I$899,6,0)</f>
        <v>132</v>
      </c>
      <c r="H663" s="222">
        <f>VLOOKUP($C663,'[13]POP UC'!$D$3:$F$924,3,0)</f>
        <v>40453</v>
      </c>
      <c r="I663" s="81">
        <v>6</v>
      </c>
      <c r="J663" s="82" t="s">
        <v>2885</v>
      </c>
    </row>
    <row r="664" spans="1:10" ht="49.2">
      <c r="A664" s="81" t="s">
        <v>2936</v>
      </c>
      <c r="B664" s="82" t="s">
        <v>1669</v>
      </c>
      <c r="C664" s="81" t="s">
        <v>689</v>
      </c>
      <c r="D664" s="82" t="s">
        <v>2586</v>
      </c>
      <c r="E664" s="81" t="str">
        <f>VLOOKUP($C664,'[11]2563#กบรส'!$D$2:$P$899,4,0)</f>
        <v>รพช.</v>
      </c>
      <c r="F664" s="81" t="str">
        <f>VLOOKUP($C664,[12]รพศ_รพท_รพช_898แห่ง!$D$2:$I$899,5,0)</f>
        <v>F2</v>
      </c>
      <c r="G664" s="81">
        <f>VLOOKUP($C664,[12]รพศ_รพท_รพช_898แห่ง!$D$2:$I$899,6,0)</f>
        <v>48</v>
      </c>
      <c r="H664" s="222">
        <f>VLOOKUP($C664,'[13]POP UC'!$D$3:$F$924,3,0)</f>
        <v>38610</v>
      </c>
      <c r="I664" s="81">
        <v>6</v>
      </c>
      <c r="J664" s="82" t="s">
        <v>2885</v>
      </c>
    </row>
    <row r="665" spans="1:10" ht="49.2">
      <c r="A665" s="81" t="s">
        <v>2936</v>
      </c>
      <c r="B665" s="82" t="s">
        <v>1669</v>
      </c>
      <c r="C665" s="81" t="s">
        <v>690</v>
      </c>
      <c r="D665" s="82" t="s">
        <v>2587</v>
      </c>
      <c r="E665" s="81" t="str">
        <f>VLOOKUP($C665,'[11]2563#กบรส'!$D$2:$P$899,4,0)</f>
        <v>รพช.</v>
      </c>
      <c r="F665" s="81" t="str">
        <f>VLOOKUP($C665,[12]รพศ_รพท_รพช_898แห่ง!$D$2:$I$899,5,0)</f>
        <v>F2</v>
      </c>
      <c r="G665" s="81">
        <f>VLOOKUP($C665,[12]รพศ_รพท_รพช_898แห่ง!$D$2:$I$899,6,0)</f>
        <v>43</v>
      </c>
      <c r="H665" s="222">
        <f>VLOOKUP($C665,'[13]POP UC'!$D$3:$F$924,3,0)</f>
        <v>31393</v>
      </c>
      <c r="I665" s="81">
        <v>6</v>
      </c>
      <c r="J665" s="82" t="s">
        <v>2885</v>
      </c>
    </row>
    <row r="666" spans="1:10" ht="49.2">
      <c r="A666" s="81" t="s">
        <v>2936</v>
      </c>
      <c r="B666" s="82" t="s">
        <v>1669</v>
      </c>
      <c r="C666" s="81" t="s">
        <v>691</v>
      </c>
      <c r="D666" s="82" t="s">
        <v>2942</v>
      </c>
      <c r="E666" s="81" t="str">
        <f>VLOOKUP($C666,'[11]2563#กบรส'!$D$2:$P$899,4,0)</f>
        <v>รพช.</v>
      </c>
      <c r="F666" s="81" t="str">
        <f>VLOOKUP($C666,[12]รพศ_รพท_รพช_898แห่ง!$D$2:$I$899,5,0)</f>
        <v>F2</v>
      </c>
      <c r="G666" s="81">
        <f>VLOOKUP($C666,[12]รพศ_รพท_รพช_898แห่ง!$D$2:$I$899,6,0)</f>
        <v>37</v>
      </c>
      <c r="H666" s="222">
        <f>VLOOKUP($C666,'[13]POP UC'!$D$3:$F$924,3,0)</f>
        <v>27771</v>
      </c>
      <c r="I666" s="81">
        <v>5</v>
      </c>
      <c r="J666" s="82" t="s">
        <v>947</v>
      </c>
    </row>
    <row r="667" spans="1:10" ht="49.2">
      <c r="A667" s="81" t="s">
        <v>2936</v>
      </c>
      <c r="B667" s="82" t="s">
        <v>1669</v>
      </c>
      <c r="C667" s="81" t="s">
        <v>692</v>
      </c>
      <c r="D667" s="82" t="s">
        <v>2588</v>
      </c>
      <c r="E667" s="81" t="str">
        <f>VLOOKUP($C667,'[11]2563#กบรส'!$D$2:$P$899,4,0)</f>
        <v>รพช.</v>
      </c>
      <c r="F667" s="81" t="str">
        <f>VLOOKUP($C667,[12]รพศ_รพท_รพช_898แห่ง!$D$2:$I$899,5,0)</f>
        <v>F3</v>
      </c>
      <c r="G667" s="81">
        <f>VLOOKUP($C667,[12]รพศ_รพท_รพช_898แห่ง!$D$2:$I$899,6,0)</f>
        <v>30</v>
      </c>
      <c r="H667" s="222">
        <f>VLOOKUP($C667,'[13]POP UC'!$D$3:$F$924,3,0)</f>
        <v>23809</v>
      </c>
      <c r="I667" s="81">
        <v>3</v>
      </c>
      <c r="J667" s="82" t="s">
        <v>1017</v>
      </c>
    </row>
    <row r="668" spans="1:10" ht="49.2">
      <c r="A668" s="81" t="s">
        <v>2936</v>
      </c>
      <c r="B668" s="82" t="s">
        <v>1669</v>
      </c>
      <c r="C668" s="81" t="s">
        <v>693</v>
      </c>
      <c r="D668" s="82" t="s">
        <v>2589</v>
      </c>
      <c r="E668" s="81" t="str">
        <f>VLOOKUP($C668,'[11]2563#กบรส'!$D$2:$P$899,4,0)</f>
        <v>รพช.</v>
      </c>
      <c r="F668" s="81" t="str">
        <f>VLOOKUP($C668,[12]รพศ_รพท_รพช_898แห่ง!$D$2:$I$899,5,0)</f>
        <v>F2</v>
      </c>
      <c r="G668" s="81">
        <f>VLOOKUP($C668,[12]รพศ_รพท_รพช_898แห่ง!$D$2:$I$899,6,0)</f>
        <v>38</v>
      </c>
      <c r="H668" s="222">
        <f>VLOOKUP($C668,'[13]POP UC'!$D$3:$F$924,3,0)</f>
        <v>30317</v>
      </c>
      <c r="I668" s="81">
        <v>6</v>
      </c>
      <c r="J668" s="82" t="s">
        <v>2885</v>
      </c>
    </row>
    <row r="669" spans="1:10" ht="49.2">
      <c r="A669" s="81" t="s">
        <v>2936</v>
      </c>
      <c r="B669" s="82" t="s">
        <v>1669</v>
      </c>
      <c r="C669" s="81" t="s">
        <v>694</v>
      </c>
      <c r="D669" s="82" t="s">
        <v>2590</v>
      </c>
      <c r="E669" s="81" t="str">
        <f>VLOOKUP($C669,'[11]2563#กบรส'!$D$2:$P$899,4,0)</f>
        <v>รพช.</v>
      </c>
      <c r="F669" s="81" t="str">
        <f>VLOOKUP($C669,[12]รพศ_รพท_รพช_898แห่ง!$D$2:$I$899,5,0)</f>
        <v>F3</v>
      </c>
      <c r="G669" s="81">
        <f>VLOOKUP($C669,[12]รพศ_รพท_รพช_898แห่ง!$D$2:$I$899,6,0)</f>
        <v>35</v>
      </c>
      <c r="H669" s="222">
        <f>VLOOKUP($C669,'[13]POP UC'!$D$3:$F$924,3,0)</f>
        <v>23046</v>
      </c>
      <c r="I669" s="81">
        <v>3</v>
      </c>
      <c r="J669" s="82" t="s">
        <v>1017</v>
      </c>
    </row>
    <row r="670" spans="1:10" ht="49.2">
      <c r="A670" s="223" t="s">
        <v>2591</v>
      </c>
      <c r="B670" s="224" t="s">
        <v>1687</v>
      </c>
      <c r="C670" s="223" t="s">
        <v>695</v>
      </c>
      <c r="D670" s="224" t="s">
        <v>2592</v>
      </c>
      <c r="E670" s="81" t="str">
        <f>VLOOKUP($C670,'[11]2563#กบรส'!$D$2:$P$899,4,0)</f>
        <v>รพท.</v>
      </c>
      <c r="F670" s="225" t="str">
        <f>VLOOKUP($C670,[12]รพศ_รพท_รพช_898แห่ง!$D$2:$I$899,5,0)</f>
        <v>S</v>
      </c>
      <c r="G670" s="225">
        <f>VLOOKUP($C670,[12]รพศ_รพท_รพช_898แห่ง!$D$2:$I$899,6,0)</f>
        <v>417</v>
      </c>
      <c r="H670" s="226">
        <f>VLOOKUP($C670,'[13]POP UC'!$D$3:$F$924,3,0)</f>
        <v>105039</v>
      </c>
      <c r="I670" s="225">
        <v>17</v>
      </c>
      <c r="J670" s="227" t="s">
        <v>1002</v>
      </c>
    </row>
    <row r="671" spans="1:10" ht="49.2">
      <c r="A671" s="81" t="s">
        <v>2591</v>
      </c>
      <c r="B671" s="82" t="s">
        <v>1687</v>
      </c>
      <c r="C671" s="81" t="s">
        <v>696</v>
      </c>
      <c r="D671" s="82" t="s">
        <v>2593</v>
      </c>
      <c r="E671" s="81" t="str">
        <f>VLOOKUP($C671,'[11]2563#กบรส'!$D$2:$P$899,4,0)</f>
        <v>รพช.</v>
      </c>
      <c r="F671" s="81" t="str">
        <f>VLOOKUP($C671,[12]รพศ_รพท_รพช_898แห่ง!$D$2:$I$899,5,0)</f>
        <v>F2</v>
      </c>
      <c r="G671" s="81">
        <f>VLOOKUP($C671,[12]รพศ_รพท_รพช_898แห่ง!$D$2:$I$899,6,0)</f>
        <v>30</v>
      </c>
      <c r="H671" s="222">
        <f>VLOOKUP($C671,'[13]POP UC'!$D$3:$F$924,3,0)</f>
        <v>34831</v>
      </c>
      <c r="I671" s="81">
        <v>6</v>
      </c>
      <c r="J671" s="82" t="s">
        <v>2885</v>
      </c>
    </row>
    <row r="672" spans="1:10" ht="49.2">
      <c r="A672" s="81" t="s">
        <v>2591</v>
      </c>
      <c r="B672" s="82" t="s">
        <v>1687</v>
      </c>
      <c r="C672" s="81" t="s">
        <v>697</v>
      </c>
      <c r="D672" s="82" t="s">
        <v>2594</v>
      </c>
      <c r="E672" s="81" t="str">
        <f>VLOOKUP($C672,'[11]2563#กบรส'!$D$2:$P$899,4,0)</f>
        <v>รพช.</v>
      </c>
      <c r="F672" s="81" t="str">
        <f>VLOOKUP($C672,[12]รพศ_รพท_รพช_898แห่ง!$D$2:$I$899,5,0)</f>
        <v>F2</v>
      </c>
      <c r="G672" s="81">
        <f>VLOOKUP($C672,[12]รพศ_รพท_รพช_898แห่ง!$D$2:$I$899,6,0)</f>
        <v>30</v>
      </c>
      <c r="H672" s="222">
        <f>VLOOKUP($C672,'[13]POP UC'!$D$3:$F$924,3,0)</f>
        <v>33022</v>
      </c>
      <c r="I672" s="81">
        <v>6</v>
      </c>
      <c r="J672" s="82" t="s">
        <v>2885</v>
      </c>
    </row>
    <row r="673" spans="1:10" ht="49.2">
      <c r="A673" s="81" t="s">
        <v>2591</v>
      </c>
      <c r="B673" s="82" t="s">
        <v>1687</v>
      </c>
      <c r="C673" s="81" t="s">
        <v>698</v>
      </c>
      <c r="D673" s="82" t="s">
        <v>2595</v>
      </c>
      <c r="E673" s="81" t="str">
        <f>VLOOKUP($C673,'[11]2563#กบรส'!$D$2:$P$899,4,0)</f>
        <v>รพช.</v>
      </c>
      <c r="F673" s="81" t="str">
        <f>VLOOKUP($C673,[12]รพศ_รพท_รพช_898แห่ง!$D$2:$I$899,5,0)</f>
        <v>F2</v>
      </c>
      <c r="G673" s="81">
        <f>VLOOKUP($C673,[12]รพศ_รพท_รพช_898แห่ง!$D$2:$I$899,6,0)</f>
        <v>30</v>
      </c>
      <c r="H673" s="222">
        <f>VLOOKUP($C673,'[13]POP UC'!$D$3:$F$924,3,0)</f>
        <v>31209</v>
      </c>
      <c r="I673" s="81">
        <v>6</v>
      </c>
      <c r="J673" s="82" t="s">
        <v>2885</v>
      </c>
    </row>
    <row r="674" spans="1:10" ht="49.2">
      <c r="A674" s="81" t="s">
        <v>2591</v>
      </c>
      <c r="B674" s="82" t="s">
        <v>1687</v>
      </c>
      <c r="C674" s="81" t="s">
        <v>699</v>
      </c>
      <c r="D674" s="82" t="s">
        <v>2596</v>
      </c>
      <c r="E674" s="81" t="str">
        <f>VLOOKUP($C674,'[11]2563#กบรส'!$D$2:$P$899,4,0)</f>
        <v>รพช.</v>
      </c>
      <c r="F674" s="81" t="str">
        <f>VLOOKUP($C674,[12]รพศ_รพท_รพช_898แห่ง!$D$2:$I$899,5,0)</f>
        <v>F2</v>
      </c>
      <c r="G674" s="81">
        <f>VLOOKUP($C674,[12]รพศ_รพท_รพช_898แห่ง!$D$2:$I$899,6,0)</f>
        <v>30</v>
      </c>
      <c r="H674" s="222">
        <f>VLOOKUP($C674,'[13]POP UC'!$D$3:$F$924,3,0)</f>
        <v>32821</v>
      </c>
      <c r="I674" s="81">
        <v>6</v>
      </c>
      <c r="J674" s="82" t="s">
        <v>2885</v>
      </c>
    </row>
    <row r="675" spans="1:10" ht="49.2">
      <c r="A675" s="81" t="s">
        <v>2591</v>
      </c>
      <c r="B675" s="82" t="s">
        <v>1687</v>
      </c>
      <c r="C675" s="81" t="s">
        <v>700</v>
      </c>
      <c r="D675" s="82" t="s">
        <v>2597</v>
      </c>
      <c r="E675" s="81" t="str">
        <f>VLOOKUP($C675,'[11]2563#กบรส'!$D$2:$P$899,4,0)</f>
        <v>รพช.</v>
      </c>
      <c r="F675" s="81" t="str">
        <f>VLOOKUP($C675,[12]รพศ_รพท_รพช_898แห่ง!$D$2:$I$899,5,0)</f>
        <v>F2</v>
      </c>
      <c r="G675" s="81">
        <f>VLOOKUP($C675,[12]รพศ_รพท_รพช_898แห่ง!$D$2:$I$899,6,0)</f>
        <v>30</v>
      </c>
      <c r="H675" s="222">
        <f>VLOOKUP($C675,'[13]POP UC'!$D$3:$F$924,3,0)</f>
        <v>14346</v>
      </c>
      <c r="I675" s="81">
        <v>5</v>
      </c>
      <c r="J675" s="82" t="s">
        <v>947</v>
      </c>
    </row>
    <row r="676" spans="1:10" ht="49.2">
      <c r="A676" s="81" t="s">
        <v>2591</v>
      </c>
      <c r="B676" s="82" t="s">
        <v>1687</v>
      </c>
      <c r="C676" s="81" t="s">
        <v>701</v>
      </c>
      <c r="D676" s="82" t="s">
        <v>2598</v>
      </c>
      <c r="E676" s="81" t="str">
        <f>VLOOKUP($C676,'[11]2563#กบรส'!$D$2:$P$899,4,0)</f>
        <v>รพช.</v>
      </c>
      <c r="F676" s="81" t="str">
        <f>VLOOKUP($C676,[12]รพศ_รพท_รพช_898แห่ง!$D$2:$I$899,5,0)</f>
        <v>F2</v>
      </c>
      <c r="G676" s="81">
        <f>VLOOKUP($C676,[12]รพศ_รพท_รพช_898แห่ง!$D$2:$I$899,6,0)</f>
        <v>30</v>
      </c>
      <c r="H676" s="222">
        <f>VLOOKUP($C676,'[13]POP UC'!$D$3:$F$924,3,0)</f>
        <v>13866</v>
      </c>
      <c r="I676" s="81">
        <v>5</v>
      </c>
      <c r="J676" s="82" t="s">
        <v>947</v>
      </c>
    </row>
    <row r="677" spans="1:10" ht="49.2">
      <c r="A677" s="81" t="s">
        <v>2591</v>
      </c>
      <c r="B677" s="82" t="s">
        <v>1695</v>
      </c>
      <c r="C677" s="81" t="s">
        <v>702</v>
      </c>
      <c r="D677" s="82" t="s">
        <v>2599</v>
      </c>
      <c r="E677" s="81" t="str">
        <f>VLOOKUP($C677,'[11]2563#กบรส'!$D$2:$P$899,4,0)</f>
        <v>รพท.</v>
      </c>
      <c r="F677" s="81" t="str">
        <f>VLOOKUP($C677,[12]รพศ_รพท_รพช_898แห่ง!$D$2:$I$899,5,0)</f>
        <v>S</v>
      </c>
      <c r="G677" s="81">
        <f>VLOOKUP($C677,[12]รพศ_รพท_รพช_898แห่ง!$D$2:$I$899,6,0)</f>
        <v>370</v>
      </c>
      <c r="H677" s="222">
        <f>VLOOKUP($C677,'[13]POP UC'!$D$3:$F$924,3,0)</f>
        <v>91623</v>
      </c>
      <c r="I677" s="81">
        <v>16</v>
      </c>
      <c r="J677" s="82" t="s">
        <v>1040</v>
      </c>
    </row>
    <row r="678" spans="1:10" ht="49.2">
      <c r="A678" s="81" t="s">
        <v>2591</v>
      </c>
      <c r="B678" s="82" t="s">
        <v>1695</v>
      </c>
      <c r="C678" s="81" t="s">
        <v>703</v>
      </c>
      <c r="D678" s="82" t="s">
        <v>2600</v>
      </c>
      <c r="E678" s="81" t="str">
        <f>VLOOKUP($C678,'[11]2563#กบรส'!$D$2:$P$899,4,0)</f>
        <v>รพช.</v>
      </c>
      <c r="F678" s="81" t="str">
        <f>VLOOKUP($C678,[12]รพศ_รพท_รพช_898แห่ง!$D$2:$I$899,5,0)</f>
        <v>F2</v>
      </c>
      <c r="G678" s="81">
        <f>VLOOKUP($C678,[12]รพศ_รพท_รพช_898แห่ง!$D$2:$I$899,6,0)</f>
        <v>30</v>
      </c>
      <c r="H678" s="222">
        <f>VLOOKUP($C678,'[13]POP UC'!$D$3:$F$924,3,0)</f>
        <v>21836</v>
      </c>
      <c r="I678" s="81">
        <v>5</v>
      </c>
      <c r="J678" s="82" t="s">
        <v>947</v>
      </c>
    </row>
    <row r="679" spans="1:10" ht="49.2">
      <c r="A679" s="81" t="s">
        <v>2591</v>
      </c>
      <c r="B679" s="82" t="s">
        <v>1695</v>
      </c>
      <c r="C679" s="81" t="s">
        <v>704</v>
      </c>
      <c r="D679" s="82" t="s">
        <v>2601</v>
      </c>
      <c r="E679" s="81" t="str">
        <f>VLOOKUP($C679,'[11]2563#กบรส'!$D$2:$P$899,4,0)</f>
        <v>รพช.</v>
      </c>
      <c r="F679" s="81" t="str">
        <f>VLOOKUP($C679,[12]รพศ_รพท_รพช_898แห่ง!$D$2:$I$899,5,0)</f>
        <v>F2</v>
      </c>
      <c r="G679" s="81">
        <f>VLOOKUP($C679,[12]รพศ_รพท_รพช_898แห่ง!$D$2:$I$899,6,0)</f>
        <v>46</v>
      </c>
      <c r="H679" s="222">
        <f>VLOOKUP($C679,'[13]POP UC'!$D$3:$F$924,3,0)</f>
        <v>47331</v>
      </c>
      <c r="I679" s="81">
        <v>6</v>
      </c>
      <c r="J679" s="82" t="s">
        <v>2885</v>
      </c>
    </row>
    <row r="680" spans="1:10" ht="49.2">
      <c r="A680" s="81" t="s">
        <v>2591</v>
      </c>
      <c r="B680" s="82" t="s">
        <v>1695</v>
      </c>
      <c r="C680" s="81" t="s">
        <v>705</v>
      </c>
      <c r="D680" s="82" t="s">
        <v>2602</v>
      </c>
      <c r="E680" s="81" t="str">
        <f>VLOOKUP($C680,'[11]2563#กบรส'!$D$2:$P$899,4,0)</f>
        <v>รพช.</v>
      </c>
      <c r="F680" s="81" t="str">
        <f>VLOOKUP($C680,[12]รพศ_รพท_รพช_898แห่ง!$D$2:$I$899,5,0)</f>
        <v>F2</v>
      </c>
      <c r="G680" s="81">
        <f>VLOOKUP($C680,[12]รพศ_รพท_รพช_898แห่ง!$D$2:$I$899,6,0)</f>
        <v>60</v>
      </c>
      <c r="H680" s="222">
        <f>VLOOKUP($C680,'[13]POP UC'!$D$3:$F$924,3,0)</f>
        <v>46277</v>
      </c>
      <c r="I680" s="81">
        <v>6</v>
      </c>
      <c r="J680" s="82" t="s">
        <v>2885</v>
      </c>
    </row>
    <row r="681" spans="1:10" ht="49.2">
      <c r="A681" s="81" t="s">
        <v>2591</v>
      </c>
      <c r="B681" s="82" t="s">
        <v>1695</v>
      </c>
      <c r="C681" s="81" t="s">
        <v>706</v>
      </c>
      <c r="D681" s="82" t="s">
        <v>2603</v>
      </c>
      <c r="E681" s="81" t="str">
        <f>VLOOKUP($C681,'[11]2563#กบรส'!$D$2:$P$899,4,0)</f>
        <v>รพช.</v>
      </c>
      <c r="F681" s="81" t="str">
        <f>VLOOKUP($C681,[12]รพศ_รพท_รพช_898แห่ง!$D$2:$I$899,5,0)</f>
        <v>F2</v>
      </c>
      <c r="G681" s="81">
        <f>VLOOKUP($C681,[12]รพศ_รพท_รพช_898แห่ง!$D$2:$I$899,6,0)</f>
        <v>30</v>
      </c>
      <c r="H681" s="222">
        <f>VLOOKUP($C681,'[13]POP UC'!$D$3:$F$924,3,0)</f>
        <v>25528</v>
      </c>
      <c r="I681" s="81">
        <v>5</v>
      </c>
      <c r="J681" s="82" t="s">
        <v>947</v>
      </c>
    </row>
    <row r="682" spans="1:10" ht="49.2">
      <c r="A682" s="81" t="s">
        <v>2591</v>
      </c>
      <c r="B682" s="82" t="s">
        <v>1695</v>
      </c>
      <c r="C682" s="81" t="s">
        <v>707</v>
      </c>
      <c r="D682" s="82" t="s">
        <v>2604</v>
      </c>
      <c r="E682" s="81" t="str">
        <f>VLOOKUP($C682,'[11]2563#กบรส'!$D$2:$P$899,4,0)</f>
        <v>รพช.</v>
      </c>
      <c r="F682" s="81" t="str">
        <f>VLOOKUP($C682,[12]รพศ_รพท_รพช_898แห่ง!$D$2:$I$899,5,0)</f>
        <v>F2</v>
      </c>
      <c r="G682" s="81">
        <f>VLOOKUP($C682,[12]รพศ_รพท_รพช_898แห่ง!$D$2:$I$899,6,0)</f>
        <v>30</v>
      </c>
      <c r="H682" s="222">
        <f>VLOOKUP($C682,'[13]POP UC'!$D$3:$F$924,3,0)</f>
        <v>40122</v>
      </c>
      <c r="I682" s="81">
        <v>6</v>
      </c>
      <c r="J682" s="82" t="s">
        <v>2885</v>
      </c>
    </row>
    <row r="683" spans="1:10" ht="49.2">
      <c r="A683" s="81" t="s">
        <v>2591</v>
      </c>
      <c r="B683" s="82" t="s">
        <v>1695</v>
      </c>
      <c r="C683" s="81" t="s">
        <v>708</v>
      </c>
      <c r="D683" s="82" t="s">
        <v>2605</v>
      </c>
      <c r="E683" s="81" t="str">
        <f>VLOOKUP($C683,'[11]2563#กบรส'!$D$2:$P$899,4,0)</f>
        <v>รพช.</v>
      </c>
      <c r="F683" s="81" t="str">
        <f>VLOOKUP($C683,[12]รพศ_รพท_รพช_898แห่ง!$D$2:$I$899,5,0)</f>
        <v>F2</v>
      </c>
      <c r="G683" s="81">
        <f>VLOOKUP($C683,[12]รพศ_รพท_รพช_898แห่ง!$D$2:$I$899,6,0)</f>
        <v>34</v>
      </c>
      <c r="H683" s="222">
        <f>VLOOKUP($C683,'[13]POP UC'!$D$3:$F$924,3,0)</f>
        <v>17740</v>
      </c>
      <c r="I683" s="81">
        <v>5</v>
      </c>
      <c r="J683" s="82" t="s">
        <v>947</v>
      </c>
    </row>
    <row r="684" spans="1:10" ht="49.2">
      <c r="A684" s="223" t="s">
        <v>2591</v>
      </c>
      <c r="B684" s="224" t="s">
        <v>1695</v>
      </c>
      <c r="C684" s="223" t="s">
        <v>709</v>
      </c>
      <c r="D684" s="224" t="s">
        <v>2606</v>
      </c>
      <c r="E684" s="223" t="str">
        <f>VLOOKUP($C684,'[11]2563#กบรส'!$D$2:$P$899,4,0)</f>
        <v>รพช.</v>
      </c>
      <c r="F684" s="225" t="str">
        <f>VLOOKUP($C684,[12]รพศ_รพท_รพช_898แห่ง!$D$2:$I$899,5,0)</f>
        <v>F2</v>
      </c>
      <c r="G684" s="225">
        <f>VLOOKUP($C684,[12]รพศ_รพท_รพช_898แห่ง!$D$2:$I$899,6,0)</f>
        <v>20</v>
      </c>
      <c r="H684" s="226">
        <f>VLOOKUP($C684,'[13]POP UC'!$D$3:$F$924,3,0)</f>
        <v>21740</v>
      </c>
      <c r="I684" s="225">
        <v>5</v>
      </c>
      <c r="J684" s="227" t="s">
        <v>947</v>
      </c>
    </row>
    <row r="685" spans="1:10" ht="49.2">
      <c r="A685" s="223" t="s">
        <v>2591</v>
      </c>
      <c r="B685" s="224" t="s">
        <v>1695</v>
      </c>
      <c r="C685" s="223" t="s">
        <v>710</v>
      </c>
      <c r="D685" s="224" t="s">
        <v>2943</v>
      </c>
      <c r="E685" s="223" t="str">
        <f>VLOOKUP($C685,'[11]2563#กบรส'!$D$2:$P$899,4,0)</f>
        <v>รพช.</v>
      </c>
      <c r="F685" s="225" t="str">
        <f>VLOOKUP($C685,[12]รพศ_รพท_รพช_898แห่ง!$D$2:$I$899,5,0)</f>
        <v>M2</v>
      </c>
      <c r="G685" s="225">
        <f>VLOOKUP($C685,[12]รพศ_รพท_รพช_898แห่ง!$D$2:$I$899,6,0)</f>
        <v>120</v>
      </c>
      <c r="H685" s="226">
        <f>VLOOKUP($C685,'[13]POP UC'!$D$3:$F$924,3,0)</f>
        <v>70813</v>
      </c>
      <c r="I685" s="225">
        <v>13</v>
      </c>
      <c r="J685" s="227" t="s">
        <v>2884</v>
      </c>
    </row>
    <row r="686" spans="1:10" ht="49.2">
      <c r="A686" s="81" t="s">
        <v>2591</v>
      </c>
      <c r="B686" s="82" t="s">
        <v>1705</v>
      </c>
      <c r="C686" s="81" t="s">
        <v>711</v>
      </c>
      <c r="D686" s="82" t="s">
        <v>2607</v>
      </c>
      <c r="E686" s="81" t="str">
        <f>VLOOKUP($C686,'[11]2563#กบรส'!$D$2:$P$899,4,0)</f>
        <v>รพศ.</v>
      </c>
      <c r="F686" s="81" t="str">
        <f>VLOOKUP($C686,[12]รพศ_รพท_รพช_898แห่ง!$D$2:$I$899,5,0)</f>
        <v>A</v>
      </c>
      <c r="G686" s="81">
        <f>VLOOKUP($C686,[12]รพศ_รพท_รพช_898แห่ง!$D$2:$I$899,6,0)</f>
        <v>710</v>
      </c>
      <c r="H686" s="222">
        <f>VLOOKUP($C686,'[13]POP UC'!$D$3:$F$924,3,0)</f>
        <v>98229</v>
      </c>
      <c r="I686" s="81">
        <v>19</v>
      </c>
      <c r="J686" s="82" t="s">
        <v>1958</v>
      </c>
    </row>
    <row r="687" spans="1:10" ht="49.2">
      <c r="A687" s="81" t="s">
        <v>2591</v>
      </c>
      <c r="B687" s="82" t="s">
        <v>1705</v>
      </c>
      <c r="C687" s="81" t="s">
        <v>712</v>
      </c>
      <c r="D687" s="82" t="s">
        <v>2608</v>
      </c>
      <c r="E687" s="81" t="str">
        <f>VLOOKUP($C687,'[11]2563#กบรส'!$D$2:$P$899,4,0)</f>
        <v>รพช.</v>
      </c>
      <c r="F687" s="81" t="str">
        <f>VLOOKUP($C687,[12]รพศ_รพท_รพช_898แห่ง!$D$2:$I$899,5,0)</f>
        <v>F2</v>
      </c>
      <c r="G687" s="81">
        <f>VLOOKUP($C687,[12]รพศ_รพท_รพช_898แห่ง!$D$2:$I$899,6,0)</f>
        <v>30</v>
      </c>
      <c r="H687" s="222">
        <f>VLOOKUP($C687,'[13]POP UC'!$D$3:$F$924,3,0)</f>
        <v>26731</v>
      </c>
      <c r="I687" s="81">
        <v>5</v>
      </c>
      <c r="J687" s="82" t="s">
        <v>947</v>
      </c>
    </row>
    <row r="688" spans="1:10" ht="49.2">
      <c r="A688" s="81" t="s">
        <v>2591</v>
      </c>
      <c r="B688" s="82" t="s">
        <v>1705</v>
      </c>
      <c r="C688" s="81" t="s">
        <v>713</v>
      </c>
      <c r="D688" s="82" t="s">
        <v>2609</v>
      </c>
      <c r="E688" s="81" t="str">
        <f>VLOOKUP($C688,'[11]2563#กบรส'!$D$2:$P$899,4,0)</f>
        <v>รพช.</v>
      </c>
      <c r="F688" s="81" t="str">
        <f>VLOOKUP($C688,[12]รพศ_รพท_รพช_898แห่ง!$D$2:$I$899,5,0)</f>
        <v>F1</v>
      </c>
      <c r="G688" s="81">
        <f>VLOOKUP($C688,[12]รพศ_รพท_รพช_898แห่ง!$D$2:$I$899,6,0)</f>
        <v>94</v>
      </c>
      <c r="H688" s="222">
        <f>VLOOKUP($C688,'[13]POP UC'!$D$3:$F$924,3,0)</f>
        <v>70612</v>
      </c>
      <c r="I688" s="81">
        <v>10</v>
      </c>
      <c r="J688" s="82" t="s">
        <v>943</v>
      </c>
    </row>
    <row r="689" spans="1:10" ht="49.2">
      <c r="A689" s="81" t="s">
        <v>2591</v>
      </c>
      <c r="B689" s="82" t="s">
        <v>1705</v>
      </c>
      <c r="C689" s="81" t="s">
        <v>714</v>
      </c>
      <c r="D689" s="82" t="s">
        <v>2610</v>
      </c>
      <c r="E689" s="81" t="str">
        <f>VLOOKUP($C689,'[11]2563#กบรส'!$D$2:$P$899,4,0)</f>
        <v>รพท.</v>
      </c>
      <c r="F689" s="81" t="str">
        <f>VLOOKUP($C689,[12]รพศ_รพท_รพช_898แห่ง!$D$2:$I$899,5,0)</f>
        <v>M1</v>
      </c>
      <c r="G689" s="81">
        <f>VLOOKUP($C689,[12]รพศ_รพท_รพช_898แห่ง!$D$2:$I$899,6,0)</f>
        <v>215</v>
      </c>
      <c r="H689" s="222">
        <f>VLOOKUP($C689,'[13]POP UC'!$D$3:$F$924,3,0)</f>
        <v>154163</v>
      </c>
      <c r="I689" s="81">
        <v>15</v>
      </c>
      <c r="J689" s="82" t="s">
        <v>2887</v>
      </c>
    </row>
    <row r="690" spans="1:10" ht="49.2">
      <c r="A690" s="81" t="s">
        <v>2591</v>
      </c>
      <c r="B690" s="82" t="s">
        <v>1705</v>
      </c>
      <c r="C690" s="81" t="s">
        <v>715</v>
      </c>
      <c r="D690" s="82" t="s">
        <v>2611</v>
      </c>
      <c r="E690" s="81" t="str">
        <f>VLOOKUP($C690,'[11]2563#กบรส'!$D$2:$P$899,4,0)</f>
        <v>รพช.</v>
      </c>
      <c r="F690" s="81" t="str">
        <f>VLOOKUP($C690,[12]รพศ_รพท_รพช_898แห่ง!$D$2:$I$899,5,0)</f>
        <v>M2</v>
      </c>
      <c r="G690" s="81">
        <f>VLOOKUP($C690,[12]รพศ_รพท_รพช_898แห่ง!$D$2:$I$899,6,0)</f>
        <v>145</v>
      </c>
      <c r="H690" s="222">
        <f>VLOOKUP($C690,'[13]POP UC'!$D$3:$F$924,3,0)</f>
        <v>108893</v>
      </c>
      <c r="I690" s="81">
        <v>13</v>
      </c>
      <c r="J690" s="82" t="s">
        <v>2884</v>
      </c>
    </row>
    <row r="691" spans="1:10" ht="49.2">
      <c r="A691" s="81" t="s">
        <v>2591</v>
      </c>
      <c r="B691" s="82" t="s">
        <v>1705</v>
      </c>
      <c r="C691" s="81" t="s">
        <v>716</v>
      </c>
      <c r="D691" s="82" t="s">
        <v>2612</v>
      </c>
      <c r="E691" s="81" t="str">
        <f>VLOOKUP($C691,'[11]2563#กบรส'!$D$2:$P$899,4,0)</f>
        <v>รพช.</v>
      </c>
      <c r="F691" s="81" t="str">
        <f>VLOOKUP($C691,[12]รพศ_รพท_รพช_898แห่ง!$D$2:$I$899,5,0)</f>
        <v>F2</v>
      </c>
      <c r="G691" s="81">
        <f>VLOOKUP($C691,[12]รพศ_รพท_รพช_898แห่ง!$D$2:$I$899,6,0)</f>
        <v>39</v>
      </c>
      <c r="H691" s="222">
        <f>VLOOKUP($C691,'[13]POP UC'!$D$3:$F$924,3,0)</f>
        <v>35680</v>
      </c>
      <c r="I691" s="81">
        <v>6</v>
      </c>
      <c r="J691" s="82" t="s">
        <v>2885</v>
      </c>
    </row>
    <row r="692" spans="1:10" ht="49.2">
      <c r="A692" s="81" t="s">
        <v>2591</v>
      </c>
      <c r="B692" s="82" t="s">
        <v>1705</v>
      </c>
      <c r="C692" s="81" t="s">
        <v>717</v>
      </c>
      <c r="D692" s="82" t="s">
        <v>2613</v>
      </c>
      <c r="E692" s="81" t="str">
        <f>VLOOKUP($C692,'[11]2563#กบรส'!$D$2:$P$899,4,0)</f>
        <v>รพช.</v>
      </c>
      <c r="F692" s="81" t="str">
        <f>VLOOKUP($C692,[12]รพศ_รพท_รพช_898แห่ง!$D$2:$I$899,5,0)</f>
        <v>F2</v>
      </c>
      <c r="G692" s="81">
        <f>VLOOKUP($C692,[12]รพศ_รพท_รพช_898แห่ง!$D$2:$I$899,6,0)</f>
        <v>60</v>
      </c>
      <c r="H692" s="222">
        <f>VLOOKUP($C692,'[13]POP UC'!$D$3:$F$924,3,0)</f>
        <v>48353</v>
      </c>
      <c r="I692" s="81">
        <v>6</v>
      </c>
      <c r="J692" s="82" t="s">
        <v>2885</v>
      </c>
    </row>
    <row r="693" spans="1:10" ht="49.2">
      <c r="A693" s="81" t="s">
        <v>2591</v>
      </c>
      <c r="B693" s="82" t="s">
        <v>1705</v>
      </c>
      <c r="C693" s="81" t="s">
        <v>718</v>
      </c>
      <c r="D693" s="82" t="s">
        <v>2614</v>
      </c>
      <c r="E693" s="81" t="str">
        <f>VLOOKUP($C693,'[11]2563#กบรส'!$D$2:$P$899,4,0)</f>
        <v>รพช.</v>
      </c>
      <c r="F693" s="81" t="str">
        <f>VLOOKUP($C693,[12]รพศ_รพท_รพช_898แห่ง!$D$2:$I$899,5,0)</f>
        <v>F1</v>
      </c>
      <c r="G693" s="81">
        <f>VLOOKUP($C693,[12]รพศ_รพท_รพช_898แห่ง!$D$2:$I$899,6,0)</f>
        <v>92</v>
      </c>
      <c r="H693" s="222">
        <f>VLOOKUP($C693,'[13]POP UC'!$D$3:$F$924,3,0)</f>
        <v>70864</v>
      </c>
      <c r="I693" s="81">
        <v>10</v>
      </c>
      <c r="J693" s="82" t="s">
        <v>943</v>
      </c>
    </row>
    <row r="694" spans="1:10" ht="49.2">
      <c r="A694" s="223" t="s">
        <v>2591</v>
      </c>
      <c r="B694" s="224" t="s">
        <v>1705</v>
      </c>
      <c r="C694" s="223" t="s">
        <v>719</v>
      </c>
      <c r="D694" s="224" t="s">
        <v>2615</v>
      </c>
      <c r="E694" s="223" t="str">
        <f>VLOOKUP($C694,'[11]2563#กบรส'!$D$2:$P$899,4,0)</f>
        <v>รพช.</v>
      </c>
      <c r="F694" s="225" t="str">
        <f>VLOOKUP($C694,[12]รพศ_รพท_รพช_898แห่ง!$D$2:$I$899,5,0)</f>
        <v>M2</v>
      </c>
      <c r="G694" s="225">
        <f>VLOOKUP($C694,[12]รพศ_รพท_รพช_898แห่ง!$D$2:$I$899,6,0)</f>
        <v>94</v>
      </c>
      <c r="H694" s="226">
        <f>VLOOKUP($C694,'[13]POP UC'!$D$3:$F$924,3,0)</f>
        <v>58169</v>
      </c>
      <c r="I694" s="225">
        <v>12</v>
      </c>
      <c r="J694" s="227" t="s">
        <v>2886</v>
      </c>
    </row>
    <row r="695" spans="1:10" ht="49.2">
      <c r="A695" s="81" t="s">
        <v>2591</v>
      </c>
      <c r="B695" s="82" t="s">
        <v>1705</v>
      </c>
      <c r="C695" s="81" t="s">
        <v>720</v>
      </c>
      <c r="D695" s="82" t="s">
        <v>2616</v>
      </c>
      <c r="E695" s="81" t="str">
        <f>VLOOKUP($C695,'[11]2563#กบรส'!$D$2:$P$899,4,0)</f>
        <v>รพช.</v>
      </c>
      <c r="F695" s="81" t="str">
        <f>VLOOKUP($C695,[12]รพศ_รพท_รพช_898แห่ง!$D$2:$I$899,5,0)</f>
        <v>M2</v>
      </c>
      <c r="G695" s="81">
        <f>VLOOKUP($C695,[12]รพศ_รพท_รพช_898แห่ง!$D$2:$I$899,6,0)</f>
        <v>137</v>
      </c>
      <c r="H695" s="222">
        <f>VLOOKUP($C695,'[13]POP UC'!$D$3:$F$924,3,0)</f>
        <v>74196</v>
      </c>
      <c r="I695" s="81">
        <v>13</v>
      </c>
      <c r="J695" s="82" t="s">
        <v>2884</v>
      </c>
    </row>
    <row r="696" spans="1:10" ht="49.2">
      <c r="A696" s="81" t="s">
        <v>2591</v>
      </c>
      <c r="B696" s="82" t="s">
        <v>1705</v>
      </c>
      <c r="C696" s="81" t="s">
        <v>721</v>
      </c>
      <c r="D696" s="82" t="s">
        <v>2617</v>
      </c>
      <c r="E696" s="81" t="str">
        <f>VLOOKUP($C696,'[11]2563#กบรส'!$D$2:$P$899,4,0)</f>
        <v>รพช.</v>
      </c>
      <c r="F696" s="81" t="str">
        <f>VLOOKUP($C696,[12]รพศ_รพท_รพช_898แห่ง!$D$2:$I$899,5,0)</f>
        <v>F2</v>
      </c>
      <c r="G696" s="81">
        <f>VLOOKUP($C696,[12]รพศ_รพท_รพช_898แห่ง!$D$2:$I$899,6,0)</f>
        <v>33</v>
      </c>
      <c r="H696" s="222">
        <f>VLOOKUP($C696,'[13]POP UC'!$D$3:$F$924,3,0)</f>
        <v>6934</v>
      </c>
      <c r="I696" s="81">
        <v>5</v>
      </c>
      <c r="J696" s="82" t="s">
        <v>947</v>
      </c>
    </row>
    <row r="697" spans="1:10" ht="49.2">
      <c r="A697" s="81" t="s">
        <v>2591</v>
      </c>
      <c r="B697" s="82" t="s">
        <v>1705</v>
      </c>
      <c r="C697" s="81" t="s">
        <v>722</v>
      </c>
      <c r="D697" s="82" t="s">
        <v>2618</v>
      </c>
      <c r="E697" s="81" t="str">
        <f>VLOOKUP($C697,'[11]2563#กบรส'!$D$2:$P$899,4,0)</f>
        <v>รพช.</v>
      </c>
      <c r="F697" s="81" t="str">
        <f>VLOOKUP($C697,[12]รพศ_รพท_รพช_898แห่ง!$D$2:$I$899,5,0)</f>
        <v>F2</v>
      </c>
      <c r="G697" s="81">
        <f>VLOOKUP($C697,[12]รพศ_รพท_รพช_898แห่ง!$D$2:$I$899,6,0)</f>
        <v>33</v>
      </c>
      <c r="H697" s="222">
        <f>VLOOKUP($C697,'[13]POP UC'!$D$3:$F$924,3,0)</f>
        <v>31190</v>
      </c>
      <c r="I697" s="81">
        <v>6</v>
      </c>
      <c r="J697" s="82" t="s">
        <v>2885</v>
      </c>
    </row>
    <row r="698" spans="1:10" ht="49.2">
      <c r="A698" s="81" t="s">
        <v>2591</v>
      </c>
      <c r="B698" s="82" t="s">
        <v>1705</v>
      </c>
      <c r="C698" s="81" t="s">
        <v>723</v>
      </c>
      <c r="D698" s="82" t="s">
        <v>2619</v>
      </c>
      <c r="E698" s="81" t="str">
        <f>VLOOKUP($C698,'[11]2563#กบรส'!$D$2:$P$899,4,0)</f>
        <v>รพช.</v>
      </c>
      <c r="F698" s="81" t="str">
        <f>VLOOKUP($C698,[12]รพศ_รพท_รพช_898แห่ง!$D$2:$I$899,5,0)</f>
        <v>F2</v>
      </c>
      <c r="G698" s="81">
        <f>VLOOKUP($C698,[12]รพศ_รพท_รพช_898แห่ง!$D$2:$I$899,6,0)</f>
        <v>41</v>
      </c>
      <c r="H698" s="222">
        <f>VLOOKUP($C698,'[13]POP UC'!$D$3:$F$924,3,0)</f>
        <v>29133</v>
      </c>
      <c r="I698" s="81">
        <v>5</v>
      </c>
      <c r="J698" s="82" t="s">
        <v>947</v>
      </c>
    </row>
    <row r="699" spans="1:10" ht="49.2">
      <c r="A699" s="81" t="s">
        <v>2591</v>
      </c>
      <c r="B699" s="82" t="s">
        <v>1705</v>
      </c>
      <c r="C699" s="81" t="s">
        <v>724</v>
      </c>
      <c r="D699" s="82" t="s">
        <v>2620</v>
      </c>
      <c r="E699" s="81" t="str">
        <f>VLOOKUP($C699,'[11]2563#กบรส'!$D$2:$P$899,4,0)</f>
        <v>รพช.</v>
      </c>
      <c r="F699" s="81" t="str">
        <f>VLOOKUP($C699,[12]รพศ_รพท_รพช_898แห่ง!$D$2:$I$899,5,0)</f>
        <v>F2</v>
      </c>
      <c r="G699" s="81">
        <f>VLOOKUP($C699,[12]รพศ_รพท_รพช_898แห่ง!$D$2:$I$899,6,0)</f>
        <v>57</v>
      </c>
      <c r="H699" s="222">
        <f>VLOOKUP($C699,'[13]POP UC'!$D$3:$F$924,3,0)</f>
        <v>39858</v>
      </c>
      <c r="I699" s="81">
        <v>6</v>
      </c>
      <c r="J699" s="82" t="s">
        <v>2885</v>
      </c>
    </row>
    <row r="700" spans="1:10" ht="49.2">
      <c r="A700" s="81" t="s">
        <v>2591</v>
      </c>
      <c r="B700" s="82" t="s">
        <v>1705</v>
      </c>
      <c r="C700" s="81" t="s">
        <v>725</v>
      </c>
      <c r="D700" s="82" t="s">
        <v>2621</v>
      </c>
      <c r="E700" s="81" t="str">
        <f>VLOOKUP($C700,'[11]2563#กบรส'!$D$2:$P$899,4,0)</f>
        <v>รพช.</v>
      </c>
      <c r="F700" s="81" t="str">
        <f>VLOOKUP($C700,[12]รพศ_รพท_รพช_898แห่ง!$D$2:$I$899,5,0)</f>
        <v>F2</v>
      </c>
      <c r="G700" s="81">
        <f>VLOOKUP($C700,[12]รพศ_รพท_รพช_898แห่ง!$D$2:$I$899,6,0)</f>
        <v>33</v>
      </c>
      <c r="H700" s="222">
        <f>VLOOKUP($C700,'[13]POP UC'!$D$3:$F$924,3,0)</f>
        <v>36033</v>
      </c>
      <c r="I700" s="81">
        <v>6</v>
      </c>
      <c r="J700" s="82" t="s">
        <v>2885</v>
      </c>
    </row>
    <row r="701" spans="1:10" ht="49.2">
      <c r="A701" s="81" t="s">
        <v>2591</v>
      </c>
      <c r="B701" s="82" t="s">
        <v>1705</v>
      </c>
      <c r="C701" s="81" t="s">
        <v>726</v>
      </c>
      <c r="D701" s="82" t="s">
        <v>2622</v>
      </c>
      <c r="E701" s="81" t="str">
        <f>VLOOKUP($C701,'[11]2563#กบรส'!$D$2:$P$899,4,0)</f>
        <v>รพช.</v>
      </c>
      <c r="F701" s="81" t="str">
        <f>VLOOKUP($C701,[12]รพศ_รพท_รพช_898แห่ง!$D$2:$I$899,5,0)</f>
        <v>F2</v>
      </c>
      <c r="G701" s="81">
        <f>VLOOKUP($C701,[12]รพศ_รพท_รพช_898แห่ง!$D$2:$I$899,6,0)</f>
        <v>32</v>
      </c>
      <c r="H701" s="222">
        <f>VLOOKUP($C701,'[13]POP UC'!$D$3:$F$924,3,0)</f>
        <v>35418</v>
      </c>
      <c r="I701" s="81">
        <v>6</v>
      </c>
      <c r="J701" s="82" t="s">
        <v>2885</v>
      </c>
    </row>
    <row r="702" spans="1:10" ht="49.2">
      <c r="A702" s="81" t="s">
        <v>2591</v>
      </c>
      <c r="B702" s="82" t="s">
        <v>1705</v>
      </c>
      <c r="C702" s="81" t="s">
        <v>727</v>
      </c>
      <c r="D702" s="82" t="s">
        <v>2623</v>
      </c>
      <c r="E702" s="81" t="str">
        <f>VLOOKUP($C702,'[11]2563#กบรส'!$D$2:$P$899,4,0)</f>
        <v>รพช.</v>
      </c>
      <c r="F702" s="81" t="str">
        <f>VLOOKUP($C702,[12]รพศ_รพท_รพช_898แห่ง!$D$2:$I$899,5,0)</f>
        <v>F2</v>
      </c>
      <c r="G702" s="81">
        <f>VLOOKUP($C702,[12]รพศ_รพท_รพช_898แห่ง!$D$2:$I$899,6,0)</f>
        <v>34</v>
      </c>
      <c r="H702" s="222">
        <f>VLOOKUP($C702,'[13]POP UC'!$D$3:$F$924,3,0)</f>
        <v>42320</v>
      </c>
      <c r="I702" s="81">
        <v>6</v>
      </c>
      <c r="J702" s="82" t="s">
        <v>2885</v>
      </c>
    </row>
    <row r="703" spans="1:10" ht="49.2">
      <c r="A703" s="81" t="s">
        <v>2591</v>
      </c>
      <c r="B703" s="82" t="s">
        <v>1705</v>
      </c>
      <c r="C703" s="81" t="s">
        <v>728</v>
      </c>
      <c r="D703" s="82" t="s">
        <v>2624</v>
      </c>
      <c r="E703" s="81" t="str">
        <f>VLOOKUP($C703,'[11]2563#กบรส'!$D$2:$P$899,4,0)</f>
        <v>รพช.</v>
      </c>
      <c r="F703" s="81" t="str">
        <f>VLOOKUP($C703,[12]รพศ_รพท_รพช_898แห่ง!$D$2:$I$899,5,0)</f>
        <v>F2</v>
      </c>
      <c r="G703" s="81">
        <f>VLOOKUP($C703,[12]รพศ_รพท_รพช_898แห่ง!$D$2:$I$899,6,0)</f>
        <v>42</v>
      </c>
      <c r="H703" s="222">
        <f>VLOOKUP($C703,'[13]POP UC'!$D$3:$F$924,3,0)</f>
        <v>12632</v>
      </c>
      <c r="I703" s="81">
        <v>5</v>
      </c>
      <c r="J703" s="82" t="s">
        <v>947</v>
      </c>
    </row>
    <row r="704" spans="1:10" ht="49.2">
      <c r="A704" s="81" t="s">
        <v>2591</v>
      </c>
      <c r="B704" s="82" t="s">
        <v>1705</v>
      </c>
      <c r="C704" s="81" t="s">
        <v>729</v>
      </c>
      <c r="D704" s="82" t="s">
        <v>2944</v>
      </c>
      <c r="E704" s="81" t="str">
        <f>VLOOKUP($C704,'[11]2563#กบรส'!$D$2:$P$899,4,0)</f>
        <v>รพช.</v>
      </c>
      <c r="F704" s="81" t="str">
        <f>VLOOKUP($C704,[12]รพศ_รพท_รพช_898แห่ง!$D$2:$I$899,5,0)</f>
        <v>F2</v>
      </c>
      <c r="G704" s="81">
        <f>VLOOKUP($C704,[12]รพศ_รพท_รพช_898แห่ง!$D$2:$I$899,6,0)</f>
        <v>30</v>
      </c>
      <c r="H704" s="222">
        <f>VLOOKUP($C704,'[13]POP UC'!$D$3:$F$924,3,0)</f>
        <v>27539</v>
      </c>
      <c r="I704" s="81">
        <v>5</v>
      </c>
      <c r="J704" s="82" t="s">
        <v>947</v>
      </c>
    </row>
    <row r="705" spans="1:10" ht="49.2">
      <c r="A705" s="223" t="s">
        <v>2591</v>
      </c>
      <c r="B705" s="224" t="s">
        <v>1705</v>
      </c>
      <c r="C705" s="223" t="s">
        <v>730</v>
      </c>
      <c r="D705" s="224" t="s">
        <v>2625</v>
      </c>
      <c r="E705" s="223" t="str">
        <f>VLOOKUP($C705,'[11]2563#กบรส'!$D$2:$P$899,4,0)</f>
        <v>รพช.</v>
      </c>
      <c r="F705" s="225" t="str">
        <f>VLOOKUP($C705,[12]รพศ_รพท_รพช_898แห่ง!$D$2:$I$899,5,0)</f>
        <v>F2</v>
      </c>
      <c r="G705" s="225">
        <f>VLOOKUP($C705,[12]รพศ_รพท_รพช_898แห่ง!$D$2:$I$899,6,0)</f>
        <v>30</v>
      </c>
      <c r="H705" s="226">
        <f>VLOOKUP($C705,'[13]POP UC'!$D$3:$F$924,3,0)</f>
        <v>25561</v>
      </c>
      <c r="I705" s="225">
        <v>5</v>
      </c>
      <c r="J705" s="227" t="s">
        <v>947</v>
      </c>
    </row>
    <row r="706" spans="1:10" ht="49.2">
      <c r="A706" s="81" t="s">
        <v>2591</v>
      </c>
      <c r="B706" s="82" t="s">
        <v>1705</v>
      </c>
      <c r="C706" s="81" t="s">
        <v>731</v>
      </c>
      <c r="D706" s="82" t="s">
        <v>2626</v>
      </c>
      <c r="E706" s="81" t="str">
        <f>VLOOKUP($C706,'[11]2563#กบรส'!$D$2:$P$899,4,0)</f>
        <v>รพช.</v>
      </c>
      <c r="F706" s="81" t="str">
        <f>VLOOKUP($C706,[12]รพศ_รพท_รพช_898แห่ง!$D$2:$I$899,5,0)</f>
        <v>F2</v>
      </c>
      <c r="G706" s="81">
        <f>VLOOKUP($C706,[12]รพศ_รพท_รพช_898แห่ง!$D$2:$I$899,6,0)</f>
        <v>30</v>
      </c>
      <c r="H706" s="222">
        <f>VLOOKUP($C706,'[13]POP UC'!$D$3:$F$924,3,0)</f>
        <v>16534</v>
      </c>
      <c r="I706" s="81">
        <v>5</v>
      </c>
      <c r="J706" s="82" t="s">
        <v>947</v>
      </c>
    </row>
    <row r="707" spans="1:10" ht="49.2">
      <c r="A707" s="81" t="s">
        <v>2591</v>
      </c>
      <c r="B707" s="82" t="s">
        <v>1705</v>
      </c>
      <c r="C707" s="81" t="s">
        <v>732</v>
      </c>
      <c r="D707" s="82" t="s">
        <v>2627</v>
      </c>
      <c r="E707" s="81" t="str">
        <f>VLOOKUP($C707,'[11]2563#กบรส'!$D$2:$P$899,4,0)</f>
        <v>รพช.</v>
      </c>
      <c r="F707" s="81" t="str">
        <f>VLOOKUP($C707,[12]รพศ_รพท_รพช_898แห่ง!$D$2:$I$899,5,0)</f>
        <v>F3</v>
      </c>
      <c r="G707" s="81">
        <f>VLOOKUP($C707,[12]รพศ_รพท_รพช_898แห่ง!$D$2:$I$899,6,0)</f>
        <v>30</v>
      </c>
      <c r="H707" s="222">
        <f>VLOOKUP($C707,'[13]POP UC'!$D$3:$F$924,3,0)</f>
        <v>14180</v>
      </c>
      <c r="I707" s="81">
        <v>2</v>
      </c>
      <c r="J707" s="82" t="s">
        <v>969</v>
      </c>
    </row>
    <row r="708" spans="1:10" ht="49.2">
      <c r="A708" s="81" t="s">
        <v>2591</v>
      </c>
      <c r="B708" s="82" t="s">
        <v>1728</v>
      </c>
      <c r="C708" s="81" t="s">
        <v>733</v>
      </c>
      <c r="D708" s="82" t="s">
        <v>2628</v>
      </c>
      <c r="E708" s="81" t="str">
        <f>VLOOKUP($C708,'[11]2563#กบรส'!$D$2:$P$899,4,0)</f>
        <v>รพท.</v>
      </c>
      <c r="F708" s="81" t="str">
        <f>VLOOKUP($C708,[12]รพศ_รพท_รพช_898แห่ง!$D$2:$I$899,5,0)</f>
        <v>S</v>
      </c>
      <c r="G708" s="81">
        <f>VLOOKUP($C708,[12]รพศ_รพท_รพช_898แห่ง!$D$2:$I$899,6,0)</f>
        <v>419</v>
      </c>
      <c r="H708" s="222">
        <f>VLOOKUP($C708,'[13]POP UC'!$D$3:$F$924,3,0)</f>
        <v>99874</v>
      </c>
      <c r="I708" s="81">
        <v>17</v>
      </c>
      <c r="J708" s="82" t="s">
        <v>1002</v>
      </c>
    </row>
    <row r="709" spans="1:10" ht="49.2">
      <c r="A709" s="81" t="s">
        <v>2591</v>
      </c>
      <c r="B709" s="82" t="s">
        <v>1728</v>
      </c>
      <c r="C709" s="81" t="s">
        <v>734</v>
      </c>
      <c r="D709" s="82" t="s">
        <v>2629</v>
      </c>
      <c r="E709" s="81" t="str">
        <f>VLOOKUP($C709,'[11]2563#กบรส'!$D$2:$P$899,4,0)</f>
        <v>รพช.</v>
      </c>
      <c r="F709" s="81" t="str">
        <f>VLOOKUP($C709,[12]รพศ_รพท_รพช_898แห่ง!$D$2:$I$899,5,0)</f>
        <v>F2</v>
      </c>
      <c r="G709" s="81">
        <f>VLOOKUP($C709,[12]รพศ_รพท_รพช_898แห่ง!$D$2:$I$899,6,0)</f>
        <v>44</v>
      </c>
      <c r="H709" s="222">
        <f>VLOOKUP($C709,'[13]POP UC'!$D$3:$F$924,3,0)</f>
        <v>31244</v>
      </c>
      <c r="I709" s="81">
        <v>6</v>
      </c>
      <c r="J709" s="82" t="s">
        <v>2885</v>
      </c>
    </row>
    <row r="710" spans="1:10" ht="49.2">
      <c r="A710" s="81" t="s">
        <v>2591</v>
      </c>
      <c r="B710" s="82" t="s">
        <v>1728</v>
      </c>
      <c r="C710" s="81" t="s">
        <v>735</v>
      </c>
      <c r="D710" s="82" t="s">
        <v>2630</v>
      </c>
      <c r="E710" s="81" t="str">
        <f>VLOOKUP($C710,'[11]2563#กบรส'!$D$2:$P$899,4,0)</f>
        <v>รพช.</v>
      </c>
      <c r="F710" s="81" t="str">
        <f>VLOOKUP($C710,[12]รพศ_รพท_รพช_898แห่ง!$D$2:$I$899,5,0)</f>
        <v>F2</v>
      </c>
      <c r="G710" s="81">
        <f>VLOOKUP($C710,[12]รพศ_รพท_รพช_898แห่ง!$D$2:$I$899,6,0)</f>
        <v>43</v>
      </c>
      <c r="H710" s="222">
        <f>VLOOKUP($C710,'[13]POP UC'!$D$3:$F$924,3,0)</f>
        <v>37529</v>
      </c>
      <c r="I710" s="81">
        <v>6</v>
      </c>
      <c r="J710" s="82" t="s">
        <v>2885</v>
      </c>
    </row>
    <row r="711" spans="1:10" ht="49.2">
      <c r="A711" s="81" t="s">
        <v>2591</v>
      </c>
      <c r="B711" s="82" t="s">
        <v>1728</v>
      </c>
      <c r="C711" s="81" t="s">
        <v>736</v>
      </c>
      <c r="D711" s="82" t="s">
        <v>2631</v>
      </c>
      <c r="E711" s="81" t="str">
        <f>VLOOKUP($C711,'[11]2563#กบรส'!$D$2:$P$899,4,0)</f>
        <v>รพช.</v>
      </c>
      <c r="F711" s="81" t="str">
        <f>VLOOKUP($C711,[12]รพศ_รพท_รพช_898แห่ง!$D$2:$I$899,5,0)</f>
        <v>F2</v>
      </c>
      <c r="G711" s="81">
        <f>VLOOKUP($C711,[12]รพศ_รพท_รพช_898แห่ง!$D$2:$I$899,6,0)</f>
        <v>30</v>
      </c>
      <c r="H711" s="222">
        <f>VLOOKUP($C711,'[13]POP UC'!$D$3:$F$924,3,0)</f>
        <v>19734</v>
      </c>
      <c r="I711" s="81">
        <v>5</v>
      </c>
      <c r="J711" s="82" t="s">
        <v>947</v>
      </c>
    </row>
    <row r="712" spans="1:10" ht="49.2">
      <c r="A712" s="81" t="s">
        <v>2591</v>
      </c>
      <c r="B712" s="82" t="s">
        <v>1728</v>
      </c>
      <c r="C712" s="81" t="s">
        <v>737</v>
      </c>
      <c r="D712" s="82" t="s">
        <v>2632</v>
      </c>
      <c r="E712" s="81" t="str">
        <f>VLOOKUP($C712,'[11]2563#กบรส'!$D$2:$P$899,4,0)</f>
        <v>รพช.</v>
      </c>
      <c r="F712" s="81" t="str">
        <f>VLOOKUP($C712,[12]รพศ_รพท_รพช_898แห่ง!$D$2:$I$899,5,0)</f>
        <v>F2</v>
      </c>
      <c r="G712" s="81">
        <f>VLOOKUP($C712,[12]รพศ_รพท_รพช_898แห่ง!$D$2:$I$899,6,0)</f>
        <v>30</v>
      </c>
      <c r="H712" s="222">
        <f>VLOOKUP($C712,'[13]POP UC'!$D$3:$F$924,3,0)</f>
        <v>29468</v>
      </c>
      <c r="I712" s="81">
        <v>5</v>
      </c>
      <c r="J712" s="82" t="s">
        <v>947</v>
      </c>
    </row>
    <row r="713" spans="1:10" ht="49.2">
      <c r="A713" s="81" t="s">
        <v>2591</v>
      </c>
      <c r="B713" s="82" t="s">
        <v>1728</v>
      </c>
      <c r="C713" s="81" t="s">
        <v>738</v>
      </c>
      <c r="D713" s="82" t="s">
        <v>2633</v>
      </c>
      <c r="E713" s="81" t="str">
        <f>VLOOKUP($C713,'[11]2563#กบรส'!$D$2:$P$899,4,0)</f>
        <v>รพช.</v>
      </c>
      <c r="F713" s="81" t="str">
        <f>VLOOKUP($C713,[12]รพศ_รพท_รพช_898แห่ง!$D$2:$I$899,5,0)</f>
        <v>F2</v>
      </c>
      <c r="G713" s="81">
        <f>VLOOKUP($C713,[12]รพศ_รพท_รพช_898แห่ง!$D$2:$I$899,6,0)</f>
        <v>54</v>
      </c>
      <c r="H713" s="222">
        <f>VLOOKUP($C713,'[13]POP UC'!$D$3:$F$924,3,0)</f>
        <v>35493</v>
      </c>
      <c r="I713" s="81">
        <v>6</v>
      </c>
      <c r="J713" s="82" t="s">
        <v>2885</v>
      </c>
    </row>
    <row r="714" spans="1:10" ht="49.2">
      <c r="A714" s="81" t="s">
        <v>2591</v>
      </c>
      <c r="B714" s="82" t="s">
        <v>1728</v>
      </c>
      <c r="C714" s="81" t="s">
        <v>739</v>
      </c>
      <c r="D714" s="82" t="s">
        <v>2634</v>
      </c>
      <c r="E714" s="81" t="str">
        <f>VLOOKUP($C714,'[11]2563#กบรส'!$D$2:$P$899,4,0)</f>
        <v>รพช.</v>
      </c>
      <c r="F714" s="81" t="str">
        <f>VLOOKUP($C714,[12]รพศ_รพท_รพช_898แห่ง!$D$2:$I$899,5,0)</f>
        <v>F2</v>
      </c>
      <c r="G714" s="81">
        <f>VLOOKUP($C714,[12]รพศ_รพท_รพช_898แห่ง!$D$2:$I$899,6,0)</f>
        <v>35</v>
      </c>
      <c r="H714" s="222">
        <f>VLOOKUP($C714,'[13]POP UC'!$D$3:$F$924,3,0)</f>
        <v>26654</v>
      </c>
      <c r="I714" s="81">
        <v>5</v>
      </c>
      <c r="J714" s="82" t="s">
        <v>947</v>
      </c>
    </row>
    <row r="715" spans="1:10" ht="49.2">
      <c r="A715" s="81" t="s">
        <v>2591</v>
      </c>
      <c r="B715" s="82" t="s">
        <v>1736</v>
      </c>
      <c r="C715" s="81" t="s">
        <v>740</v>
      </c>
      <c r="D715" s="82" t="s">
        <v>2635</v>
      </c>
      <c r="E715" s="81" t="str">
        <f>VLOOKUP($C715,'[11]2563#กบรส'!$D$2:$P$899,4,0)</f>
        <v>รพศ.</v>
      </c>
      <c r="F715" s="81" t="str">
        <f>VLOOKUP($C715,[12]รพศ_รพท_รพช_898แห่ง!$D$2:$I$899,5,0)</f>
        <v>A</v>
      </c>
      <c r="G715" s="81">
        <f>VLOOKUP($C715,[12]รพศ_รพท_รพช_898แห่ง!$D$2:$I$899,6,0)</f>
        <v>1188</v>
      </c>
      <c r="H715" s="231">
        <f>VLOOKUP($C715,'[13]POP UC'!$D$3:$F$924,3,0)</f>
        <v>0</v>
      </c>
      <c r="I715" s="81">
        <v>20</v>
      </c>
      <c r="J715" s="82" t="s">
        <v>1083</v>
      </c>
    </row>
    <row r="716" spans="1:10" ht="49.2">
      <c r="A716" s="81" t="s">
        <v>2591</v>
      </c>
      <c r="B716" s="82" t="s">
        <v>1736</v>
      </c>
      <c r="C716" s="81" t="s">
        <v>741</v>
      </c>
      <c r="D716" s="82" t="s">
        <v>2636</v>
      </c>
      <c r="E716" s="81" t="str">
        <f>VLOOKUP($C716,'[11]2563#กบรส'!$D$2:$P$899,4,0)</f>
        <v>รพช.</v>
      </c>
      <c r="F716" s="81" t="str">
        <f>VLOOKUP($C716,[12]รพศ_รพท_รพช_898แห่ง!$D$2:$I$899,5,0)</f>
        <v>F2</v>
      </c>
      <c r="G716" s="81">
        <f>VLOOKUP($C716,[12]รพศ_รพท_รพช_898แห่ง!$D$2:$I$899,6,0)</f>
        <v>65</v>
      </c>
      <c r="H716" s="222">
        <f>VLOOKUP($C716,'[13]POP UC'!$D$3:$F$924,3,0)</f>
        <v>52989</v>
      </c>
      <c r="I716" s="81">
        <v>6</v>
      </c>
      <c r="J716" s="82" t="s">
        <v>2885</v>
      </c>
    </row>
    <row r="717" spans="1:10" ht="49.2">
      <c r="A717" s="81" t="s">
        <v>2591</v>
      </c>
      <c r="B717" s="82" t="s">
        <v>1736</v>
      </c>
      <c r="C717" s="81" t="s">
        <v>742</v>
      </c>
      <c r="D717" s="82" t="s">
        <v>2637</v>
      </c>
      <c r="E717" s="81" t="str">
        <f>VLOOKUP($C717,'[11]2563#กบรส'!$D$2:$P$899,4,0)</f>
        <v>รพช.</v>
      </c>
      <c r="F717" s="81" t="str">
        <f>VLOOKUP($C717,[12]รพศ_รพท_รพช_898แห่ง!$D$2:$I$899,5,0)</f>
        <v>F2</v>
      </c>
      <c r="G717" s="81">
        <f>VLOOKUP($C717,[12]รพศ_รพท_รพช_898แห่ง!$D$2:$I$899,6,0)</f>
        <v>30</v>
      </c>
      <c r="H717" s="222">
        <f>VLOOKUP($C717,'[13]POP UC'!$D$3:$F$924,3,0)</f>
        <v>28815</v>
      </c>
      <c r="I717" s="81">
        <v>5</v>
      </c>
      <c r="J717" s="82" t="s">
        <v>947</v>
      </c>
    </row>
    <row r="718" spans="1:10" ht="49.2">
      <c r="A718" s="81" t="s">
        <v>2591</v>
      </c>
      <c r="B718" s="82" t="s">
        <v>1736</v>
      </c>
      <c r="C718" s="81" t="s">
        <v>743</v>
      </c>
      <c r="D718" s="82" t="s">
        <v>2638</v>
      </c>
      <c r="E718" s="81" t="str">
        <f>VLOOKUP($C718,'[11]2563#กบรส'!$D$2:$P$899,4,0)</f>
        <v>รพช.</v>
      </c>
      <c r="F718" s="81" t="str">
        <f>VLOOKUP($C718,[12]รพศ_รพท_รพช_898แห่ง!$D$2:$I$899,5,0)</f>
        <v>F2</v>
      </c>
      <c r="G718" s="81">
        <f>VLOOKUP($C718,[12]รพศ_รพท_รพช_898แห่ง!$D$2:$I$899,6,0)</f>
        <v>72</v>
      </c>
      <c r="H718" s="222">
        <f>VLOOKUP($C718,'[13]POP UC'!$D$3:$F$924,3,0)</f>
        <v>77059</v>
      </c>
      <c r="I718" s="81">
        <v>7</v>
      </c>
      <c r="J718" s="82" t="s">
        <v>956</v>
      </c>
    </row>
    <row r="719" spans="1:10" ht="49.2">
      <c r="A719" s="81" t="s">
        <v>2591</v>
      </c>
      <c r="B719" s="82" t="s">
        <v>1736</v>
      </c>
      <c r="C719" s="81" t="s">
        <v>744</v>
      </c>
      <c r="D719" s="82" t="s">
        <v>2639</v>
      </c>
      <c r="E719" s="81" t="str">
        <f>VLOOKUP($C719,'[11]2563#กบรส'!$D$2:$P$899,4,0)</f>
        <v>รพช.</v>
      </c>
      <c r="F719" s="81" t="str">
        <f>VLOOKUP($C719,[12]รพศ_รพท_รพช_898แห่ง!$D$2:$I$899,5,0)</f>
        <v>F2</v>
      </c>
      <c r="G719" s="81">
        <f>VLOOKUP($C719,[12]รพศ_รพท_รพช_898แห่ง!$D$2:$I$899,6,0)</f>
        <v>75</v>
      </c>
      <c r="H719" s="222">
        <f>VLOOKUP($C719,'[13]POP UC'!$D$3:$F$924,3,0)</f>
        <v>60503</v>
      </c>
      <c r="I719" s="81">
        <v>7</v>
      </c>
      <c r="J719" s="82" t="s">
        <v>956</v>
      </c>
    </row>
    <row r="720" spans="1:10" ht="49.2">
      <c r="A720" s="81" t="s">
        <v>2591</v>
      </c>
      <c r="B720" s="82" t="s">
        <v>1736</v>
      </c>
      <c r="C720" s="81" t="s">
        <v>745</v>
      </c>
      <c r="D720" s="82" t="s">
        <v>2640</v>
      </c>
      <c r="E720" s="81" t="str">
        <f>VLOOKUP($C720,'[11]2563#กบรส'!$D$2:$P$899,4,0)</f>
        <v>รพช.</v>
      </c>
      <c r="F720" s="81" t="str">
        <f>VLOOKUP($C720,[12]รพศ_รพท_รพช_898แห่ง!$D$2:$I$899,5,0)</f>
        <v>F2</v>
      </c>
      <c r="G720" s="81">
        <f>VLOOKUP($C720,[12]รพศ_รพท_รพช_898แห่ง!$D$2:$I$899,6,0)</f>
        <v>46</v>
      </c>
      <c r="H720" s="222">
        <f>VLOOKUP($C720,'[13]POP UC'!$D$3:$F$924,3,0)</f>
        <v>44676</v>
      </c>
      <c r="I720" s="81">
        <v>6</v>
      </c>
      <c r="J720" s="82" t="s">
        <v>2885</v>
      </c>
    </row>
    <row r="721" spans="1:10" ht="49.2">
      <c r="A721" s="81" t="s">
        <v>2591</v>
      </c>
      <c r="B721" s="82" t="s">
        <v>1736</v>
      </c>
      <c r="C721" s="81" t="s">
        <v>746</v>
      </c>
      <c r="D721" s="82" t="s">
        <v>2641</v>
      </c>
      <c r="E721" s="81" t="str">
        <f>VLOOKUP($C721,'[11]2563#กบรส'!$D$2:$P$899,4,0)</f>
        <v>รพช.</v>
      </c>
      <c r="F721" s="81" t="str">
        <f>VLOOKUP($C721,[12]รพศ_รพท_รพช_898แห่ง!$D$2:$I$899,5,0)</f>
        <v>F2</v>
      </c>
      <c r="G721" s="81">
        <f>VLOOKUP($C721,[12]รพศ_รพท_รพช_898แห่ง!$D$2:$I$899,6,0)</f>
        <v>66</v>
      </c>
      <c r="H721" s="222">
        <f>VLOOKUP($C721,'[13]POP UC'!$D$3:$F$924,3,0)</f>
        <v>55571</v>
      </c>
      <c r="I721" s="81">
        <v>6</v>
      </c>
      <c r="J721" s="82" t="s">
        <v>2885</v>
      </c>
    </row>
    <row r="722" spans="1:10" ht="49.2">
      <c r="A722" s="81" t="s">
        <v>2591</v>
      </c>
      <c r="B722" s="82" t="s">
        <v>1736</v>
      </c>
      <c r="C722" s="81" t="s">
        <v>747</v>
      </c>
      <c r="D722" s="82" t="s">
        <v>2642</v>
      </c>
      <c r="E722" s="81" t="str">
        <f>VLOOKUP($C722,'[11]2563#กบรส'!$D$2:$P$899,4,0)</f>
        <v>รพช.</v>
      </c>
      <c r="F722" s="81" t="str">
        <f>VLOOKUP($C722,[12]รพศ_รพท_รพช_898แห่ง!$D$2:$I$899,5,0)</f>
        <v>F2</v>
      </c>
      <c r="G722" s="81">
        <f>VLOOKUP($C722,[12]รพศ_รพท_รพช_898แห่ง!$D$2:$I$899,6,0)</f>
        <v>72</v>
      </c>
      <c r="H722" s="222">
        <f>VLOOKUP($C722,'[13]POP UC'!$D$3:$F$924,3,0)</f>
        <v>72585</v>
      </c>
      <c r="I722" s="81">
        <v>7</v>
      </c>
      <c r="J722" s="82" t="s">
        <v>956</v>
      </c>
    </row>
    <row r="723" spans="1:10" ht="49.2">
      <c r="A723" s="81" t="s">
        <v>2591</v>
      </c>
      <c r="B723" s="82" t="s">
        <v>1736</v>
      </c>
      <c r="C723" s="81" t="s">
        <v>748</v>
      </c>
      <c r="D723" s="82" t="s">
        <v>2643</v>
      </c>
      <c r="E723" s="81" t="str">
        <f>VLOOKUP($C723,'[11]2563#กบรส'!$D$2:$P$899,4,0)</f>
        <v>รพช.</v>
      </c>
      <c r="F723" s="81" t="str">
        <f>VLOOKUP($C723,[12]รพศ_รพท_รพช_898แห่ง!$D$2:$I$899,5,0)</f>
        <v>M2</v>
      </c>
      <c r="G723" s="81">
        <f>VLOOKUP($C723,[12]รพศ_รพท_รพช_898แห่ง!$D$2:$I$899,6,0)</f>
        <v>144</v>
      </c>
      <c r="H723" s="222">
        <f>VLOOKUP($C723,'[13]POP UC'!$D$3:$F$924,3,0)</f>
        <v>89676</v>
      </c>
      <c r="I723" s="81">
        <v>13</v>
      </c>
      <c r="J723" s="82" t="s">
        <v>2884</v>
      </c>
    </row>
    <row r="724" spans="1:10" ht="49.2">
      <c r="A724" s="81" t="s">
        <v>2591</v>
      </c>
      <c r="B724" s="82" t="s">
        <v>1736</v>
      </c>
      <c r="C724" s="81" t="s">
        <v>749</v>
      </c>
      <c r="D724" s="82" t="s">
        <v>2644</v>
      </c>
      <c r="E724" s="81" t="str">
        <f>VLOOKUP($C724,'[11]2563#กบรส'!$D$2:$P$899,4,0)</f>
        <v>รพช.</v>
      </c>
      <c r="F724" s="81" t="str">
        <f>VLOOKUP($C724,[12]รพศ_รพท_รพช_898แห่ง!$D$2:$I$899,5,0)</f>
        <v>F2</v>
      </c>
      <c r="G724" s="81">
        <f>VLOOKUP($C724,[12]รพศ_รพท_รพช_898แห่ง!$D$2:$I$899,6,0)</f>
        <v>40</v>
      </c>
      <c r="H724" s="222">
        <f>VLOOKUP($C724,'[13]POP UC'!$D$3:$F$924,3,0)</f>
        <v>30761</v>
      </c>
      <c r="I724" s="81">
        <v>6</v>
      </c>
      <c r="J724" s="82" t="s">
        <v>2885</v>
      </c>
    </row>
    <row r="725" spans="1:10" ht="49.2">
      <c r="A725" s="81" t="s">
        <v>2591</v>
      </c>
      <c r="B725" s="82" t="s">
        <v>1736</v>
      </c>
      <c r="C725" s="81" t="s">
        <v>750</v>
      </c>
      <c r="D725" s="82" t="s">
        <v>2645</v>
      </c>
      <c r="E725" s="81" t="str">
        <f>VLOOKUP($C725,'[11]2563#กบรส'!$D$2:$P$899,4,0)</f>
        <v>รพช.</v>
      </c>
      <c r="F725" s="81" t="str">
        <f>VLOOKUP($C725,[12]รพศ_รพท_รพช_898แห่ง!$D$2:$I$899,5,0)</f>
        <v>F2</v>
      </c>
      <c r="G725" s="81">
        <f>VLOOKUP($C725,[12]รพศ_รพท_รพช_898แห่ง!$D$2:$I$899,6,0)</f>
        <v>64</v>
      </c>
      <c r="H725" s="222">
        <f>VLOOKUP($C725,'[13]POP UC'!$D$3:$F$924,3,0)</f>
        <v>61783</v>
      </c>
      <c r="I725" s="81">
        <v>7</v>
      </c>
      <c r="J725" s="82" t="s">
        <v>956</v>
      </c>
    </row>
    <row r="726" spans="1:10" ht="49.2">
      <c r="A726" s="81" t="s">
        <v>2591</v>
      </c>
      <c r="B726" s="82" t="s">
        <v>1736</v>
      </c>
      <c r="C726" s="81" t="s">
        <v>751</v>
      </c>
      <c r="D726" s="82" t="s">
        <v>2646</v>
      </c>
      <c r="E726" s="81" t="str">
        <f>VLOOKUP($C726,'[11]2563#กบรส'!$D$2:$P$899,4,0)</f>
        <v>รพท.</v>
      </c>
      <c r="F726" s="81" t="str">
        <f>VLOOKUP($C726,[12]รพศ_รพท_รพช_898แห่ง!$D$2:$I$899,5,0)</f>
        <v>M1</v>
      </c>
      <c r="G726" s="81">
        <f>VLOOKUP($C726,[12]รพศ_รพท_รพช_898แห่ง!$D$2:$I$899,6,0)</f>
        <v>298</v>
      </c>
      <c r="H726" s="222">
        <f>VLOOKUP($C726,'[13]POP UC'!$D$3:$F$924,3,0)</f>
        <v>107498</v>
      </c>
      <c r="I726" s="81">
        <v>15</v>
      </c>
      <c r="J726" s="82" t="s">
        <v>2887</v>
      </c>
    </row>
    <row r="727" spans="1:10" ht="49.2">
      <c r="A727" s="81" t="s">
        <v>2591</v>
      </c>
      <c r="B727" s="82" t="s">
        <v>1736</v>
      </c>
      <c r="C727" s="81" t="s">
        <v>752</v>
      </c>
      <c r="D727" s="82" t="s">
        <v>2647</v>
      </c>
      <c r="E727" s="81" t="str">
        <f>VLOOKUP($C727,'[11]2563#กบรส'!$D$2:$P$899,4,0)</f>
        <v>รพช.</v>
      </c>
      <c r="F727" s="81" t="str">
        <f>VLOOKUP($C727,[12]รพศ_รพท_รพช_898แห่ง!$D$2:$I$899,5,0)</f>
        <v>M2</v>
      </c>
      <c r="G727" s="81">
        <f>VLOOKUP($C727,[12]รพศ_รพท_รพช_898แห่ง!$D$2:$I$899,6,0)</f>
        <v>140</v>
      </c>
      <c r="H727" s="222">
        <f>VLOOKUP($C727,'[13]POP UC'!$D$3:$F$924,3,0)</f>
        <v>95629</v>
      </c>
      <c r="I727" s="81">
        <v>13</v>
      </c>
      <c r="J727" s="82" t="s">
        <v>2884</v>
      </c>
    </row>
    <row r="728" spans="1:10" ht="49.2">
      <c r="A728" s="81" t="s">
        <v>2591</v>
      </c>
      <c r="B728" s="82" t="s">
        <v>1736</v>
      </c>
      <c r="C728" s="81" t="s">
        <v>753</v>
      </c>
      <c r="D728" s="82" t="s">
        <v>2648</v>
      </c>
      <c r="E728" s="81" t="str">
        <f>VLOOKUP($C728,'[11]2563#กบรส'!$D$2:$P$899,4,0)</f>
        <v>รพช.</v>
      </c>
      <c r="F728" s="81" t="str">
        <f>VLOOKUP($C728,[12]รพศ_รพท_รพช_898แห่ง!$D$2:$I$899,5,0)</f>
        <v>F2</v>
      </c>
      <c r="G728" s="81">
        <f>VLOOKUP($C728,[12]รพศ_รพท_รพช_898แห่ง!$D$2:$I$899,6,0)</f>
        <v>30</v>
      </c>
      <c r="H728" s="222">
        <f>VLOOKUP($C728,'[13]POP UC'!$D$3:$F$924,3,0)</f>
        <v>24374</v>
      </c>
      <c r="I728" s="81">
        <v>5</v>
      </c>
      <c r="J728" s="82" t="s">
        <v>947</v>
      </c>
    </row>
    <row r="729" spans="1:10" ht="49.2">
      <c r="A729" s="81" t="s">
        <v>2591</v>
      </c>
      <c r="B729" s="82" t="s">
        <v>1736</v>
      </c>
      <c r="C729" s="81" t="s">
        <v>754</v>
      </c>
      <c r="D729" s="82" t="s">
        <v>2649</v>
      </c>
      <c r="E729" s="81" t="str">
        <f>VLOOKUP($C729,'[11]2563#กบรส'!$D$2:$P$899,4,0)</f>
        <v>รพช.</v>
      </c>
      <c r="F729" s="81" t="str">
        <f>VLOOKUP($C729,[12]รพศ_รพท_รพช_898แห่ง!$D$2:$I$899,5,0)</f>
        <v>F2</v>
      </c>
      <c r="G729" s="81">
        <f>VLOOKUP($C729,[12]รพศ_รพท_รพช_898แห่ง!$D$2:$I$899,6,0)</f>
        <v>34</v>
      </c>
      <c r="H729" s="222">
        <f>VLOOKUP($C729,'[13]POP UC'!$D$3:$F$924,3,0)</f>
        <v>36704</v>
      </c>
      <c r="I729" s="81">
        <v>6</v>
      </c>
      <c r="J729" s="82" t="s">
        <v>2885</v>
      </c>
    </row>
    <row r="730" spans="1:10" ht="49.2">
      <c r="A730" s="81" t="s">
        <v>2591</v>
      </c>
      <c r="B730" s="82" t="s">
        <v>1736</v>
      </c>
      <c r="C730" s="81" t="s">
        <v>755</v>
      </c>
      <c r="D730" s="82" t="s">
        <v>2650</v>
      </c>
      <c r="E730" s="81" t="str">
        <f>VLOOKUP($C730,'[11]2563#กบรส'!$D$2:$P$899,4,0)</f>
        <v>รพช.</v>
      </c>
      <c r="F730" s="81" t="str">
        <f>VLOOKUP($C730,[12]รพศ_รพท_รพช_898แห่ง!$D$2:$I$899,5,0)</f>
        <v>F2</v>
      </c>
      <c r="G730" s="81">
        <f>VLOOKUP($C730,[12]รพศ_รพท_รพช_898แห่ง!$D$2:$I$899,6,0)</f>
        <v>40</v>
      </c>
      <c r="H730" s="222">
        <f>VLOOKUP($C730,'[13]POP UC'!$D$3:$F$924,3,0)</f>
        <v>40219</v>
      </c>
      <c r="I730" s="81">
        <v>6</v>
      </c>
      <c r="J730" s="82" t="s">
        <v>2885</v>
      </c>
    </row>
    <row r="731" spans="1:10" ht="49.2">
      <c r="A731" s="81" t="s">
        <v>2591</v>
      </c>
      <c r="B731" s="82" t="s">
        <v>1736</v>
      </c>
      <c r="C731" s="81" t="s">
        <v>756</v>
      </c>
      <c r="D731" s="82" t="s">
        <v>2651</v>
      </c>
      <c r="E731" s="81" t="str">
        <f>VLOOKUP($C731,'[11]2563#กบรส'!$D$2:$P$899,4,0)</f>
        <v>รพช.</v>
      </c>
      <c r="F731" s="81" t="str">
        <f>VLOOKUP($C731,[12]รพศ_รพท_รพช_898แห่ง!$D$2:$I$899,5,0)</f>
        <v>F2</v>
      </c>
      <c r="G731" s="81">
        <f>VLOOKUP($C731,[12]รพศ_รพท_รพช_898แห่ง!$D$2:$I$899,6,0)</f>
        <v>30</v>
      </c>
      <c r="H731" s="222">
        <f>VLOOKUP($C731,'[13]POP UC'!$D$3:$F$924,3,0)</f>
        <v>19949</v>
      </c>
      <c r="I731" s="81">
        <v>5</v>
      </c>
      <c r="J731" s="82" t="s">
        <v>947</v>
      </c>
    </row>
    <row r="732" spans="1:10" ht="49.2">
      <c r="A732" s="81" t="s">
        <v>2591</v>
      </c>
      <c r="B732" s="82" t="s">
        <v>1736</v>
      </c>
      <c r="C732" s="81" t="s">
        <v>757</v>
      </c>
      <c r="D732" s="82" t="s">
        <v>2652</v>
      </c>
      <c r="E732" s="81" t="str">
        <f>VLOOKUP($C732,'[11]2563#กบรส'!$D$2:$P$899,4,0)</f>
        <v>รพช.</v>
      </c>
      <c r="F732" s="81" t="str">
        <f>VLOOKUP($C732,[12]รพศ_รพท_รพช_898แห่ง!$D$2:$I$899,5,0)</f>
        <v>F2</v>
      </c>
      <c r="G732" s="81">
        <f>VLOOKUP($C732,[12]รพศ_รพท_รพช_898แห่ง!$D$2:$I$899,6,0)</f>
        <v>37</v>
      </c>
      <c r="H732" s="222">
        <f>VLOOKUP($C732,'[13]POP UC'!$D$3:$F$924,3,0)</f>
        <v>42061</v>
      </c>
      <c r="I732" s="81">
        <v>6</v>
      </c>
      <c r="J732" s="82" t="s">
        <v>2885</v>
      </c>
    </row>
    <row r="733" spans="1:10" ht="49.2">
      <c r="A733" s="81" t="s">
        <v>2591</v>
      </c>
      <c r="B733" s="82" t="s">
        <v>1736</v>
      </c>
      <c r="C733" s="81" t="s">
        <v>758</v>
      </c>
      <c r="D733" s="82" t="s">
        <v>2653</v>
      </c>
      <c r="E733" s="81" t="str">
        <f>VLOOKUP($C733,'[11]2563#กบรส'!$D$2:$P$899,4,0)</f>
        <v>รพช.</v>
      </c>
      <c r="F733" s="81" t="str">
        <f>VLOOKUP($C733,[12]รพศ_รพท_รพช_898แห่ง!$D$2:$I$899,5,0)</f>
        <v>F2</v>
      </c>
      <c r="G733" s="81">
        <f>VLOOKUP($C733,[12]รพศ_รพท_รพช_898แห่ง!$D$2:$I$899,6,0)</f>
        <v>23</v>
      </c>
      <c r="H733" s="222">
        <f>VLOOKUP($C733,'[13]POP UC'!$D$3:$F$924,3,0)</f>
        <v>22355</v>
      </c>
      <c r="I733" s="81">
        <v>5</v>
      </c>
      <c r="J733" s="82" t="s">
        <v>947</v>
      </c>
    </row>
    <row r="734" spans="1:10" ht="49.2">
      <c r="A734" s="81" t="s">
        <v>2591</v>
      </c>
      <c r="B734" s="82" t="s">
        <v>1736</v>
      </c>
      <c r="C734" s="81" t="s">
        <v>759</v>
      </c>
      <c r="D734" s="82" t="s">
        <v>2945</v>
      </c>
      <c r="E734" s="81" t="str">
        <f>VLOOKUP($C734,'[11]2563#กบรส'!$D$2:$P$899,4,0)</f>
        <v>รพท.</v>
      </c>
      <c r="F734" s="81" t="str">
        <f>VLOOKUP($C734,[12]รพศ_รพท_รพช_898แห่ง!$D$2:$I$899,5,0)</f>
        <v>M1</v>
      </c>
      <c r="G734" s="81">
        <f>VLOOKUP($C734,[12]รพศ_รพท_รพช_898แห่ง!$D$2:$I$899,6,0)</f>
        <v>315</v>
      </c>
      <c r="H734" s="222">
        <f>VLOOKUP($C734,'[13]POP UC'!$D$3:$F$924,3,0)</f>
        <v>132030</v>
      </c>
      <c r="I734" s="81">
        <v>15</v>
      </c>
      <c r="J734" s="82" t="s">
        <v>2887</v>
      </c>
    </row>
    <row r="735" spans="1:10" ht="49.2">
      <c r="A735" s="81" t="s">
        <v>2591</v>
      </c>
      <c r="B735" s="82" t="s">
        <v>1736</v>
      </c>
      <c r="C735" s="81" t="s">
        <v>760</v>
      </c>
      <c r="D735" s="82" t="s">
        <v>2946</v>
      </c>
      <c r="E735" s="81" t="str">
        <f>VLOOKUP($C735,'[11]2563#กบรส'!$D$2:$P$899,4,0)</f>
        <v>รพท.</v>
      </c>
      <c r="F735" s="81" t="str">
        <f>VLOOKUP($C735,[12]รพศ_รพท_รพช_898แห่ง!$D$2:$I$899,5,0)</f>
        <v>S</v>
      </c>
      <c r="G735" s="81">
        <f>VLOOKUP($C735,[12]รพศ_รพท_รพช_898แห่ง!$D$2:$I$899,6,0)</f>
        <v>208</v>
      </c>
      <c r="H735" s="222">
        <f>VLOOKUP($C735,'[13]POP UC'!$D$3:$F$924,3,0)</f>
        <v>99423</v>
      </c>
      <c r="I735" s="81">
        <v>16</v>
      </c>
      <c r="J735" s="82" t="s">
        <v>1040</v>
      </c>
    </row>
    <row r="736" spans="1:10" ht="49.2">
      <c r="A736" s="223" t="s">
        <v>2591</v>
      </c>
      <c r="B736" s="224" t="s">
        <v>1736</v>
      </c>
      <c r="C736" s="223" t="s">
        <v>761</v>
      </c>
      <c r="D736" s="224" t="s">
        <v>2654</v>
      </c>
      <c r="E736" s="81" t="str">
        <f>VLOOKUP($C736,'[11]2563#กบรส'!$D$2:$P$899,4,0)</f>
        <v>รพช.</v>
      </c>
      <c r="F736" s="225" t="str">
        <f>VLOOKUP($C736,[12]รพศ_รพท_รพช_898แห่ง!$D$2:$I$899,5,0)</f>
        <v>F2</v>
      </c>
      <c r="G736" s="225">
        <f>VLOOKUP($C736,[12]รพศ_รพท_รพช_898แห่ง!$D$2:$I$899,6,0)</f>
        <v>24</v>
      </c>
      <c r="H736" s="226">
        <f>VLOOKUP($C736,'[13]POP UC'!$D$3:$F$924,3,0)</f>
        <v>25978</v>
      </c>
      <c r="I736" s="225">
        <v>5</v>
      </c>
      <c r="J736" s="227" t="s">
        <v>947</v>
      </c>
    </row>
    <row r="737" spans="1:10" ht="49.2">
      <c r="A737" s="81" t="s">
        <v>2591</v>
      </c>
      <c r="B737" s="82" t="s">
        <v>1736</v>
      </c>
      <c r="C737" s="81" t="s">
        <v>762</v>
      </c>
      <c r="D737" s="82" t="s">
        <v>2655</v>
      </c>
      <c r="E737" s="81" t="str">
        <f>VLOOKUP($C737,'[11]2563#กบรส'!$D$2:$P$899,4,0)</f>
        <v>รพช.</v>
      </c>
      <c r="F737" s="81" t="str">
        <f>VLOOKUP($C737,[12]รพศ_รพท_รพช_898แห่ง!$D$2:$I$899,5,0)</f>
        <v>F3</v>
      </c>
      <c r="G737" s="81">
        <f>VLOOKUP($C737,[12]รพศ_รพท_รพช_898แห่ง!$D$2:$I$899,6,0)</f>
        <v>30</v>
      </c>
      <c r="H737" s="222">
        <f>VLOOKUP($C737,'[13]POP UC'!$D$3:$F$924,3,0)</f>
        <v>20381</v>
      </c>
      <c r="I737" s="81">
        <v>3</v>
      </c>
      <c r="J737" s="82" t="s">
        <v>1017</v>
      </c>
    </row>
    <row r="738" spans="1:10" ht="49.2">
      <c r="A738" s="81" t="s">
        <v>2591</v>
      </c>
      <c r="B738" s="82" t="s">
        <v>1736</v>
      </c>
      <c r="C738" s="81" t="s">
        <v>763</v>
      </c>
      <c r="D738" s="82" t="s">
        <v>2656</v>
      </c>
      <c r="E738" s="81" t="str">
        <f>VLOOKUP($C738,'[11]2563#กบรส'!$D$2:$P$899,4,0)</f>
        <v>รพช.</v>
      </c>
      <c r="F738" s="81" t="str">
        <f>VLOOKUP($C738,[12]รพศ_รพท_รพช_898แห่ง!$D$2:$I$899,5,0)</f>
        <v>F3</v>
      </c>
      <c r="G738" s="81">
        <f>VLOOKUP($C738,[12]รพศ_รพท_รพช_898แห่ง!$D$2:$I$899,6,0)</f>
        <v>30</v>
      </c>
      <c r="H738" s="222">
        <f>VLOOKUP($C738,'[13]POP UC'!$D$3:$F$924,3,0)</f>
        <v>22557</v>
      </c>
      <c r="I738" s="81">
        <v>3</v>
      </c>
      <c r="J738" s="82" t="s">
        <v>1017</v>
      </c>
    </row>
    <row r="739" spans="1:10" ht="49.2">
      <c r="A739" s="81" t="s">
        <v>2591</v>
      </c>
      <c r="B739" s="82" t="s">
        <v>1736</v>
      </c>
      <c r="C739" s="81" t="s">
        <v>764</v>
      </c>
      <c r="D739" s="82" t="s">
        <v>2657</v>
      </c>
      <c r="E739" s="81" t="str">
        <f>VLOOKUP($C739,'[11]2563#กบรส'!$D$2:$P$899,4,0)</f>
        <v>รพช.</v>
      </c>
      <c r="F739" s="81" t="str">
        <f>VLOOKUP($C739,[12]รพศ_รพท_รพช_898แห่ง!$D$2:$I$899,5,0)</f>
        <v>F3</v>
      </c>
      <c r="G739" s="81">
        <f>VLOOKUP($C739,[12]รพศ_รพท_รพช_898แห่ง!$D$2:$I$899,6,0)</f>
        <v>29</v>
      </c>
      <c r="H739" s="222">
        <f>VLOOKUP($C739,'[13]POP UC'!$D$3:$F$924,3,0)</f>
        <v>24518</v>
      </c>
      <c r="I739" s="81">
        <v>3</v>
      </c>
      <c r="J739" s="82" t="s">
        <v>1017</v>
      </c>
    </row>
    <row r="740" spans="1:10" ht="49.2">
      <c r="A740" s="81" t="s">
        <v>2591</v>
      </c>
      <c r="B740" s="82" t="s">
        <v>1736</v>
      </c>
      <c r="C740" s="81" t="s">
        <v>765</v>
      </c>
      <c r="D740" s="82" t="s">
        <v>2658</v>
      </c>
      <c r="E740" s="81" t="str">
        <f>VLOOKUP($C740,'[11]2563#กบรส'!$D$2:$P$899,4,0)</f>
        <v>รพช.</v>
      </c>
      <c r="F740" s="81" t="str">
        <f>VLOOKUP($C740,[12]รพศ_รพท_รพช_898แห่ง!$D$2:$I$899,5,0)</f>
        <v>F3</v>
      </c>
      <c r="G740" s="81">
        <f>VLOOKUP($C740,[12]รพศ_รพท_รพช_898แห่ง!$D$2:$I$899,6,0)</f>
        <v>29</v>
      </c>
      <c r="H740" s="222">
        <f>VLOOKUP($C740,'[13]POP UC'!$D$3:$F$924,3,0)</f>
        <v>20454</v>
      </c>
      <c r="I740" s="81">
        <v>3</v>
      </c>
      <c r="J740" s="82" t="s">
        <v>1017</v>
      </c>
    </row>
    <row r="741" spans="1:10" ht="49.2">
      <c r="A741" s="81" t="s">
        <v>2659</v>
      </c>
      <c r="B741" s="82" t="s">
        <v>1763</v>
      </c>
      <c r="C741" s="81" t="s">
        <v>766</v>
      </c>
      <c r="D741" s="82" t="s">
        <v>2660</v>
      </c>
      <c r="E741" s="81" t="str">
        <f>VLOOKUP($C741,'[11]2563#กบรส'!$D$2:$P$899,4,0)</f>
        <v>รพท.</v>
      </c>
      <c r="F741" s="81" t="str">
        <f>VLOOKUP($C741,[12]รพศ_รพท_รพช_898แห่ง!$D$2:$I$899,5,0)</f>
        <v>S</v>
      </c>
      <c r="G741" s="81">
        <f>VLOOKUP($C741,[12]รพศ_รพท_รพช_898แห่ง!$D$2:$I$899,6,0)</f>
        <v>341</v>
      </c>
      <c r="H741" s="222">
        <f>VLOOKUP($C741,'[13]POP UC'!$D$3:$F$924,3,0)</f>
        <v>91521</v>
      </c>
      <c r="I741" s="81">
        <v>16</v>
      </c>
      <c r="J741" s="82" t="s">
        <v>1040</v>
      </c>
    </row>
    <row r="742" spans="1:10" ht="49.2">
      <c r="A742" s="81" t="s">
        <v>2659</v>
      </c>
      <c r="B742" s="82" t="s">
        <v>1763</v>
      </c>
      <c r="C742" s="81" t="s">
        <v>767</v>
      </c>
      <c r="D742" s="82" t="s">
        <v>2661</v>
      </c>
      <c r="E742" s="81" t="str">
        <f>VLOOKUP($C742,'[11]2563#กบรส'!$D$2:$P$899,4,0)</f>
        <v>รพช.</v>
      </c>
      <c r="F742" s="81" t="str">
        <f>VLOOKUP($C742,[12]รพศ_รพท_รพช_898แห่ง!$D$2:$I$899,5,0)</f>
        <v>F2</v>
      </c>
      <c r="G742" s="81">
        <f>VLOOKUP($C742,[12]รพศ_รพท_รพช_898แห่ง!$D$2:$I$899,6,0)</f>
        <v>45</v>
      </c>
      <c r="H742" s="222">
        <f>VLOOKUP($C742,'[13]POP UC'!$D$3:$F$924,3,0)</f>
        <v>52380</v>
      </c>
      <c r="I742" s="81">
        <v>6</v>
      </c>
      <c r="J742" s="82" t="s">
        <v>2885</v>
      </c>
    </row>
    <row r="743" spans="1:10" ht="49.2">
      <c r="A743" s="223" t="s">
        <v>2659</v>
      </c>
      <c r="B743" s="224" t="s">
        <v>1763</v>
      </c>
      <c r="C743" s="223" t="s">
        <v>768</v>
      </c>
      <c r="D743" s="224" t="s">
        <v>2662</v>
      </c>
      <c r="E743" s="81" t="str">
        <f>VLOOKUP($C743,'[11]2563#กบรส'!$D$2:$P$899,4,0)</f>
        <v>รพช.</v>
      </c>
      <c r="F743" s="225" t="str">
        <f>VLOOKUP($C743,[12]รพศ_รพท_รพช_898แห่ง!$D$2:$I$899,5,0)</f>
        <v>F2</v>
      </c>
      <c r="G743" s="225">
        <f>VLOOKUP($C743,[12]รพศ_รพท_รพช_898แห่ง!$D$2:$I$899,6,0)</f>
        <v>30</v>
      </c>
      <c r="H743" s="226">
        <f>VLOOKUP($C743,'[13]POP UC'!$D$3:$F$924,3,0)</f>
        <v>27694</v>
      </c>
      <c r="I743" s="225">
        <v>5</v>
      </c>
      <c r="J743" s="227" t="s">
        <v>947</v>
      </c>
    </row>
    <row r="744" spans="1:10" ht="49.2">
      <c r="A744" s="81" t="s">
        <v>2659</v>
      </c>
      <c r="B744" s="82" t="s">
        <v>1763</v>
      </c>
      <c r="C744" s="81" t="s">
        <v>769</v>
      </c>
      <c r="D744" s="82" t="s">
        <v>2663</v>
      </c>
      <c r="E744" s="81" t="str">
        <f>VLOOKUP($C744,'[11]2563#กบรส'!$D$2:$P$899,4,0)</f>
        <v>รพช.</v>
      </c>
      <c r="F744" s="81" t="str">
        <f>VLOOKUP($C744,[12]รพศ_รพท_รพช_898แห่ง!$D$2:$I$899,5,0)</f>
        <v>F2</v>
      </c>
      <c r="G744" s="81">
        <f>VLOOKUP($C744,[12]รพศ_รพท_รพช_898แห่ง!$D$2:$I$899,6,0)</f>
        <v>72</v>
      </c>
      <c r="H744" s="222">
        <f>VLOOKUP($C744,'[13]POP UC'!$D$3:$F$924,3,0)</f>
        <v>62851</v>
      </c>
      <c r="I744" s="81">
        <v>7</v>
      </c>
      <c r="J744" s="82" t="s">
        <v>956</v>
      </c>
    </row>
    <row r="745" spans="1:10" ht="49.2">
      <c r="A745" s="81" t="s">
        <v>2659</v>
      </c>
      <c r="B745" s="82" t="s">
        <v>1763</v>
      </c>
      <c r="C745" s="81" t="s">
        <v>770</v>
      </c>
      <c r="D745" s="82" t="s">
        <v>2664</v>
      </c>
      <c r="E745" s="81" t="str">
        <f>VLOOKUP($C745,'[11]2563#กบรส'!$D$2:$P$899,4,0)</f>
        <v>รพช.</v>
      </c>
      <c r="F745" s="81" t="str">
        <f>VLOOKUP($C745,[12]รพศ_รพท_รพช_898แห่ง!$D$2:$I$899,5,0)</f>
        <v>F2</v>
      </c>
      <c r="G745" s="81">
        <f>VLOOKUP($C745,[12]รพศ_รพท_รพช_898แห่ง!$D$2:$I$899,6,0)</f>
        <v>85</v>
      </c>
      <c r="H745" s="222">
        <f>VLOOKUP($C745,'[13]POP UC'!$D$3:$F$924,3,0)</f>
        <v>49100</v>
      </c>
      <c r="I745" s="81">
        <v>6</v>
      </c>
      <c r="J745" s="82" t="s">
        <v>2885</v>
      </c>
    </row>
    <row r="746" spans="1:10" ht="49.2">
      <c r="A746" s="81" t="s">
        <v>2659</v>
      </c>
      <c r="B746" s="82" t="s">
        <v>1763</v>
      </c>
      <c r="C746" s="81" t="s">
        <v>771</v>
      </c>
      <c r="D746" s="82" t="s">
        <v>2665</v>
      </c>
      <c r="E746" s="81" t="str">
        <f>VLOOKUP($C746,'[11]2563#กบรส'!$D$2:$P$899,4,0)</f>
        <v>รพช.</v>
      </c>
      <c r="F746" s="81" t="str">
        <f>VLOOKUP($C746,[12]รพศ_รพท_รพช_898แห่ง!$D$2:$I$899,5,0)</f>
        <v>F2</v>
      </c>
      <c r="G746" s="81">
        <f>VLOOKUP($C746,[12]รพศ_รพท_รพช_898แห่ง!$D$2:$I$899,6,0)</f>
        <v>47</v>
      </c>
      <c r="H746" s="222">
        <f>VLOOKUP($C746,'[13]POP UC'!$D$3:$F$924,3,0)</f>
        <v>30031</v>
      </c>
      <c r="I746" s="81">
        <v>6</v>
      </c>
      <c r="J746" s="82" t="s">
        <v>2885</v>
      </c>
    </row>
    <row r="747" spans="1:10" ht="49.2">
      <c r="A747" s="81" t="s">
        <v>2659</v>
      </c>
      <c r="B747" s="82" t="s">
        <v>1763</v>
      </c>
      <c r="C747" s="81" t="s">
        <v>772</v>
      </c>
      <c r="D747" s="82" t="s">
        <v>2666</v>
      </c>
      <c r="E747" s="81" t="str">
        <f>VLOOKUP($C747,'[11]2563#กบรส'!$D$2:$P$899,4,0)</f>
        <v>รพช.</v>
      </c>
      <c r="F747" s="81" t="str">
        <f>VLOOKUP($C747,[12]รพศ_รพท_รพช_898แห่ง!$D$2:$I$899,5,0)</f>
        <v>F2</v>
      </c>
      <c r="G747" s="81">
        <f>VLOOKUP($C747,[12]รพศ_รพท_รพช_898แห่ง!$D$2:$I$899,6,0)</f>
        <v>30</v>
      </c>
      <c r="H747" s="222">
        <f>VLOOKUP($C747,'[13]POP UC'!$D$3:$F$924,3,0)</f>
        <v>19637</v>
      </c>
      <c r="I747" s="81">
        <v>5</v>
      </c>
      <c r="J747" s="82" t="s">
        <v>947</v>
      </c>
    </row>
    <row r="748" spans="1:10" ht="49.2">
      <c r="A748" s="81" t="s">
        <v>2659</v>
      </c>
      <c r="B748" s="82" t="s">
        <v>1763</v>
      </c>
      <c r="C748" s="81" t="s">
        <v>773</v>
      </c>
      <c r="D748" s="82" t="s">
        <v>2667</v>
      </c>
      <c r="E748" s="81" t="str">
        <f>VLOOKUP($C748,'[11]2563#กบรส'!$D$2:$P$899,4,0)</f>
        <v>รพช.</v>
      </c>
      <c r="F748" s="81" t="str">
        <f>VLOOKUP($C748,[12]รพศ_รพท_รพช_898แห่ง!$D$2:$I$899,5,0)</f>
        <v>F2</v>
      </c>
      <c r="G748" s="81">
        <f>VLOOKUP($C748,[12]รพศ_รพท_รพช_898แห่ง!$D$2:$I$899,6,0)</f>
        <v>45</v>
      </c>
      <c r="H748" s="222">
        <f>VLOOKUP($C748,'[13]POP UC'!$D$3:$F$924,3,0)</f>
        <v>49625</v>
      </c>
      <c r="I748" s="81">
        <v>6</v>
      </c>
      <c r="J748" s="82" t="s">
        <v>2885</v>
      </c>
    </row>
    <row r="749" spans="1:10" ht="49.2">
      <c r="A749" s="81" t="s">
        <v>2659</v>
      </c>
      <c r="B749" s="82" t="s">
        <v>1763</v>
      </c>
      <c r="C749" s="81" t="s">
        <v>774</v>
      </c>
      <c r="D749" s="82" t="s">
        <v>2668</v>
      </c>
      <c r="E749" s="81" t="str">
        <f>VLOOKUP($C749,'[11]2563#กบรส'!$D$2:$P$899,4,0)</f>
        <v>รพช.</v>
      </c>
      <c r="F749" s="81" t="str">
        <f>VLOOKUP($C749,[12]รพศ_รพท_รพช_898แห่ง!$D$2:$I$899,5,0)</f>
        <v>F3</v>
      </c>
      <c r="G749" s="81">
        <f>VLOOKUP($C749,[12]รพศ_รพท_รพช_898แห่ง!$D$2:$I$899,6,0)</f>
        <v>10</v>
      </c>
      <c r="H749" s="222">
        <f>VLOOKUP($C749,'[13]POP UC'!$D$3:$F$924,3,0)</f>
        <v>1528</v>
      </c>
      <c r="I749" s="81">
        <v>2</v>
      </c>
      <c r="J749" s="82" t="s">
        <v>969</v>
      </c>
    </row>
    <row r="750" spans="1:10" ht="49.2">
      <c r="A750" s="81" t="s">
        <v>2659</v>
      </c>
      <c r="B750" s="82" t="s">
        <v>1773</v>
      </c>
      <c r="C750" s="81" t="s">
        <v>775</v>
      </c>
      <c r="D750" s="82" t="s">
        <v>2669</v>
      </c>
      <c r="E750" s="81" t="str">
        <f>VLOOKUP($C750,'[11]2563#กบรส'!$D$2:$P$899,4,0)</f>
        <v>รพท.</v>
      </c>
      <c r="F750" s="81" t="str">
        <f>VLOOKUP($C750,[12]รพศ_รพท_รพช_898แห่ง!$D$2:$I$899,5,0)</f>
        <v>S</v>
      </c>
      <c r="G750" s="81">
        <f>VLOOKUP($C750,[12]รพศ_รพท_รพช_898แห่ง!$D$2:$I$899,6,0)</f>
        <v>509</v>
      </c>
      <c r="H750" s="222">
        <f>VLOOKUP($C750,'[13]POP UC'!$D$3:$F$924,3,0)</f>
        <v>95427</v>
      </c>
      <c r="I750" s="81">
        <v>17</v>
      </c>
      <c r="J750" s="82" t="s">
        <v>1002</v>
      </c>
    </row>
    <row r="751" spans="1:10" ht="49.2">
      <c r="A751" s="81" t="s">
        <v>2659</v>
      </c>
      <c r="B751" s="82" t="s">
        <v>1773</v>
      </c>
      <c r="C751" s="81" t="s">
        <v>776</v>
      </c>
      <c r="D751" s="82" t="s">
        <v>2670</v>
      </c>
      <c r="E751" s="81" t="str">
        <f>VLOOKUP($C751,'[11]2563#กบรส'!$D$2:$P$899,4,0)</f>
        <v>รพช.</v>
      </c>
      <c r="F751" s="81" t="str">
        <f>VLOOKUP($C751,[12]รพศ_รพท_รพช_898แห่ง!$D$2:$I$899,5,0)</f>
        <v>F3</v>
      </c>
      <c r="G751" s="81">
        <f>VLOOKUP($C751,[12]รพศ_รพท_รพช_898แห่ง!$D$2:$I$899,6,0)</f>
        <v>10</v>
      </c>
      <c r="H751" s="222">
        <f>VLOOKUP($C751,'[13]POP UC'!$D$3:$F$924,3,0)</f>
        <v>13621</v>
      </c>
      <c r="I751" s="81">
        <v>2</v>
      </c>
      <c r="J751" s="82" t="s">
        <v>969</v>
      </c>
    </row>
    <row r="752" spans="1:10" ht="49.2">
      <c r="A752" s="223" t="s">
        <v>2659</v>
      </c>
      <c r="B752" s="224" t="s">
        <v>1773</v>
      </c>
      <c r="C752" s="223" t="s">
        <v>777</v>
      </c>
      <c r="D752" s="224" t="s">
        <v>2671</v>
      </c>
      <c r="E752" s="223" t="str">
        <f>VLOOKUP($C752,'[11]2563#กบรส'!$D$2:$P$899,4,0)</f>
        <v>รพช.</v>
      </c>
      <c r="F752" s="225" t="str">
        <f>VLOOKUP($C752,[12]รพศ_รพท_รพช_898แห่ง!$D$2:$I$899,5,0)</f>
        <v>F1</v>
      </c>
      <c r="G752" s="225">
        <f>VLOOKUP($C752,[12]รพศ_รพท_รพช_898แห่ง!$D$2:$I$899,6,0)</f>
        <v>60</v>
      </c>
      <c r="H752" s="226">
        <f>VLOOKUP($C752,'[13]POP UC'!$D$3:$F$924,3,0)</f>
        <v>66921</v>
      </c>
      <c r="I752" s="225">
        <v>10</v>
      </c>
      <c r="J752" s="227" t="s">
        <v>943</v>
      </c>
    </row>
    <row r="753" spans="1:10" ht="49.2">
      <c r="A753" s="81" t="s">
        <v>2659</v>
      </c>
      <c r="B753" s="82" t="s">
        <v>1773</v>
      </c>
      <c r="C753" s="81" t="s">
        <v>778</v>
      </c>
      <c r="D753" s="82" t="s">
        <v>2672</v>
      </c>
      <c r="E753" s="81" t="str">
        <f>VLOOKUP($C753,'[11]2563#กบรส'!$D$2:$P$899,4,0)</f>
        <v>รพช.</v>
      </c>
      <c r="F753" s="81" t="str">
        <f>VLOOKUP($C753,[12]รพศ_รพท_รพช_898แห่ง!$D$2:$I$899,5,0)</f>
        <v>F2</v>
      </c>
      <c r="G753" s="81">
        <f>VLOOKUP($C753,[12]รพศ_รพท_รพช_898แห่ง!$D$2:$I$899,6,0)</f>
        <v>60</v>
      </c>
      <c r="H753" s="222">
        <f>VLOOKUP($C753,'[13]POP UC'!$D$3:$F$924,3,0)</f>
        <v>23733</v>
      </c>
      <c r="I753" s="81">
        <v>5</v>
      </c>
      <c r="J753" s="82" t="s">
        <v>947</v>
      </c>
    </row>
    <row r="754" spans="1:10" ht="49.2">
      <c r="A754" s="223" t="s">
        <v>2659</v>
      </c>
      <c r="B754" s="224" t="s">
        <v>1773</v>
      </c>
      <c r="C754" s="223" t="s">
        <v>779</v>
      </c>
      <c r="D754" s="224" t="s">
        <v>2673</v>
      </c>
      <c r="E754" s="223" t="str">
        <f>VLOOKUP($C754,'[11]2563#กบรส'!$D$2:$P$899,4,0)</f>
        <v>รพช.</v>
      </c>
      <c r="F754" s="225" t="str">
        <f>VLOOKUP($C754,[12]รพศ_รพท_รพช_898แห่ง!$D$2:$I$899,5,0)</f>
        <v>F2</v>
      </c>
      <c r="G754" s="225">
        <f>VLOOKUP($C754,[12]รพศ_รพท_รพช_898แห่ง!$D$2:$I$899,6,0)</f>
        <v>30</v>
      </c>
      <c r="H754" s="226">
        <f>VLOOKUP($C754,'[13]POP UC'!$D$3:$F$924,3,0)</f>
        <v>16773</v>
      </c>
      <c r="I754" s="225">
        <v>5</v>
      </c>
      <c r="J754" s="227" t="s">
        <v>947</v>
      </c>
    </row>
    <row r="755" spans="1:10" ht="49.2">
      <c r="A755" s="81" t="s">
        <v>2659</v>
      </c>
      <c r="B755" s="82" t="s">
        <v>1773</v>
      </c>
      <c r="C755" s="81" t="s">
        <v>780</v>
      </c>
      <c r="D755" s="82" t="s">
        <v>2674</v>
      </c>
      <c r="E755" s="81" t="str">
        <f>VLOOKUP($C755,'[11]2563#กบรส'!$D$2:$P$899,4,0)</f>
        <v>รพช.</v>
      </c>
      <c r="F755" s="81" t="str">
        <f>VLOOKUP($C755,[12]รพศ_รพท_รพช_898แห่ง!$D$2:$I$899,5,0)</f>
        <v>M2</v>
      </c>
      <c r="G755" s="81">
        <f>VLOOKUP($C755,[12]รพศ_รพท_รพช_898แห่ง!$D$2:$I$899,6,0)</f>
        <v>120</v>
      </c>
      <c r="H755" s="222">
        <f>VLOOKUP($C755,'[13]POP UC'!$D$3:$F$924,3,0)</f>
        <v>42305</v>
      </c>
      <c r="I755" s="81">
        <v>13</v>
      </c>
      <c r="J755" s="82" t="s">
        <v>2884</v>
      </c>
    </row>
    <row r="756" spans="1:10" ht="49.2">
      <c r="A756" s="81" t="s">
        <v>2659</v>
      </c>
      <c r="B756" s="82" t="s">
        <v>1773</v>
      </c>
      <c r="C756" s="81" t="s">
        <v>781</v>
      </c>
      <c r="D756" s="82" t="s">
        <v>2675</v>
      </c>
      <c r="E756" s="81" t="str">
        <f>VLOOKUP($C756,'[11]2563#กบรส'!$D$2:$P$899,4,0)</f>
        <v>รพช.</v>
      </c>
      <c r="F756" s="81" t="str">
        <f>VLOOKUP($C756,[12]รพศ_รพท_รพช_898แห่ง!$D$2:$I$899,5,0)</f>
        <v>F3</v>
      </c>
      <c r="G756" s="81">
        <f>VLOOKUP($C756,[12]รพศ_รพท_รพช_898แห่ง!$D$2:$I$899,6,0)</f>
        <v>10</v>
      </c>
      <c r="H756" s="222">
        <f>VLOOKUP($C756,'[13]POP UC'!$D$3:$F$924,3,0)</f>
        <v>17814</v>
      </c>
      <c r="I756" s="81">
        <v>3</v>
      </c>
      <c r="J756" s="82" t="s">
        <v>1017</v>
      </c>
    </row>
    <row r="757" spans="1:10" ht="49.2">
      <c r="A757" s="81" t="s">
        <v>2659</v>
      </c>
      <c r="B757" s="82" t="s">
        <v>1773</v>
      </c>
      <c r="C757" s="81" t="s">
        <v>782</v>
      </c>
      <c r="D757" s="82" t="s">
        <v>2676</v>
      </c>
      <c r="E757" s="81" t="str">
        <f>VLOOKUP($C757,'[11]2563#กบรส'!$D$2:$P$899,4,0)</f>
        <v>รพช.</v>
      </c>
      <c r="F757" s="81" t="str">
        <f>VLOOKUP($C757,[12]รพศ_รพท_รพช_898แห่ง!$D$2:$I$899,5,0)</f>
        <v>F2</v>
      </c>
      <c r="G757" s="81">
        <f>VLOOKUP($C757,[12]รพศ_รพท_รพช_898แห่ง!$D$2:$I$899,6,0)</f>
        <v>30</v>
      </c>
      <c r="H757" s="222">
        <f>VLOOKUP($C757,'[13]POP UC'!$D$3:$F$924,3,0)</f>
        <v>25411</v>
      </c>
      <c r="I757" s="81">
        <v>5</v>
      </c>
      <c r="J757" s="82" t="s">
        <v>947</v>
      </c>
    </row>
    <row r="758" spans="1:10" ht="49.2">
      <c r="A758" s="81" t="s">
        <v>2659</v>
      </c>
      <c r="B758" s="82" t="s">
        <v>1773</v>
      </c>
      <c r="C758" s="81" t="s">
        <v>783</v>
      </c>
      <c r="D758" s="82" t="s">
        <v>2677</v>
      </c>
      <c r="E758" s="81" t="str">
        <f>VLOOKUP($C758,'[11]2563#กบรส'!$D$2:$P$899,4,0)</f>
        <v>รพช.</v>
      </c>
      <c r="F758" s="81" t="str">
        <f>VLOOKUP($C758,[12]รพศ_รพท_รพช_898แห่ง!$D$2:$I$899,5,0)</f>
        <v>F2</v>
      </c>
      <c r="G758" s="81">
        <f>VLOOKUP($C758,[12]รพศ_รพท_รพช_898แห่ง!$D$2:$I$899,6,0)</f>
        <v>30</v>
      </c>
      <c r="H758" s="222">
        <f>VLOOKUP($C758,'[13]POP UC'!$D$3:$F$924,3,0)</f>
        <v>20489</v>
      </c>
      <c r="I758" s="81">
        <v>5</v>
      </c>
      <c r="J758" s="82" t="s">
        <v>947</v>
      </c>
    </row>
    <row r="759" spans="1:10" ht="49.2">
      <c r="A759" s="223" t="s">
        <v>2659</v>
      </c>
      <c r="B759" s="224" t="s">
        <v>1773</v>
      </c>
      <c r="C759" s="223" t="s">
        <v>784</v>
      </c>
      <c r="D759" s="224" t="s">
        <v>2678</v>
      </c>
      <c r="E759" s="223" t="str">
        <f>VLOOKUP($C759,'[11]2563#กบรส'!$D$2:$P$899,4,0)</f>
        <v>รพช.</v>
      </c>
      <c r="F759" s="225" t="str">
        <f>VLOOKUP($C759,[12]รพศ_รพท_รพช_898แห่ง!$D$2:$I$899,5,0)</f>
        <v>F2</v>
      </c>
      <c r="G759" s="225">
        <f>VLOOKUP($C759,[12]รพศ_รพท_รพช_898แห่ง!$D$2:$I$899,6,0)</f>
        <v>60</v>
      </c>
      <c r="H759" s="226">
        <f>VLOOKUP($C759,'[13]POP UC'!$D$3:$F$924,3,0)</f>
        <v>59601</v>
      </c>
      <c r="I759" s="225">
        <v>6</v>
      </c>
      <c r="J759" s="227" t="s">
        <v>2885</v>
      </c>
    </row>
    <row r="760" spans="1:10" ht="49.2">
      <c r="A760" s="81" t="s">
        <v>2659</v>
      </c>
      <c r="B760" s="82" t="s">
        <v>1773</v>
      </c>
      <c r="C760" s="81" t="s">
        <v>785</v>
      </c>
      <c r="D760" s="82" t="s">
        <v>2679</v>
      </c>
      <c r="E760" s="81" t="str">
        <f>VLOOKUP($C760,'[11]2563#กบรส'!$D$2:$P$899,4,0)</f>
        <v>รพช.</v>
      </c>
      <c r="F760" s="81" t="str">
        <f>VLOOKUP($C760,[12]รพศ_รพท_รพช_898แห่ง!$D$2:$I$899,5,0)</f>
        <v>F3</v>
      </c>
      <c r="G760" s="81">
        <f>VLOOKUP($C760,[12]รพศ_รพท_รพช_898แห่ง!$D$2:$I$899,6,0)</f>
        <v>10</v>
      </c>
      <c r="H760" s="222">
        <f>VLOOKUP($C760,'[13]POP UC'!$D$3:$F$924,3,0)</f>
        <v>21067</v>
      </c>
      <c r="I760" s="81">
        <v>3</v>
      </c>
      <c r="J760" s="82" t="s">
        <v>1017</v>
      </c>
    </row>
    <row r="761" spans="1:10" ht="49.2">
      <c r="A761" s="81" t="s">
        <v>2659</v>
      </c>
      <c r="B761" s="82" t="s">
        <v>1785</v>
      </c>
      <c r="C761" s="81" t="s">
        <v>786</v>
      </c>
      <c r="D761" s="82" t="s">
        <v>2680</v>
      </c>
      <c r="E761" s="81" t="str">
        <f>VLOOKUP($C761,'[11]2563#กบรส'!$D$2:$P$899,4,0)</f>
        <v>รพศ.</v>
      </c>
      <c r="F761" s="81" t="str">
        <f>VLOOKUP($C761,[12]รพศ_รพท_รพช_898แห่ง!$D$2:$I$899,5,0)</f>
        <v>A</v>
      </c>
      <c r="G761" s="81">
        <f>VLOOKUP($C761,[12]รพศ_รพท_รพช_898แห่ง!$D$2:$I$899,6,0)</f>
        <v>756</v>
      </c>
      <c r="H761" s="222">
        <f>VLOOKUP($C761,'[13]POP UC'!$D$3:$F$924,3,0)</f>
        <v>114164</v>
      </c>
      <c r="I761" s="81">
        <v>19</v>
      </c>
      <c r="J761" s="82" t="s">
        <v>1958</v>
      </c>
    </row>
    <row r="762" spans="1:10" ht="49.2">
      <c r="A762" s="81" t="s">
        <v>2659</v>
      </c>
      <c r="B762" s="82" t="s">
        <v>1785</v>
      </c>
      <c r="C762" s="81" t="s">
        <v>787</v>
      </c>
      <c r="D762" s="82" t="s">
        <v>2681</v>
      </c>
      <c r="E762" s="81" t="str">
        <f>VLOOKUP($C762,'[11]2563#กบรส'!$D$2:$P$899,4,0)</f>
        <v>รพช.</v>
      </c>
      <c r="F762" s="81" t="str">
        <f>VLOOKUP($C762,[12]รพศ_รพท_รพช_898แห่ง!$D$2:$I$899,5,0)</f>
        <v>F2</v>
      </c>
      <c r="G762" s="81">
        <f>VLOOKUP($C762,[12]รพศ_รพท_รพช_898แห่ง!$D$2:$I$899,6,0)</f>
        <v>30</v>
      </c>
      <c r="H762" s="222">
        <f>VLOOKUP($C762,'[13]POP UC'!$D$3:$F$924,3,0)</f>
        <v>32583</v>
      </c>
      <c r="I762" s="81">
        <v>6</v>
      </c>
      <c r="J762" s="82" t="s">
        <v>2885</v>
      </c>
    </row>
    <row r="763" spans="1:10" ht="49.2">
      <c r="A763" s="81" t="s">
        <v>2659</v>
      </c>
      <c r="B763" s="82" t="s">
        <v>1785</v>
      </c>
      <c r="C763" s="81" t="s">
        <v>788</v>
      </c>
      <c r="D763" s="82" t="s">
        <v>2947</v>
      </c>
      <c r="E763" s="81" t="str">
        <f>VLOOKUP($C763,'[11]2563#กบรส'!$D$2:$P$899,4,0)</f>
        <v>รพช.</v>
      </c>
      <c r="F763" s="81" t="str">
        <f>VLOOKUP($C763,[12]รพศ_รพท_รพช_898แห่ง!$D$2:$I$899,5,0)</f>
        <v>F2</v>
      </c>
      <c r="G763" s="81">
        <f>VLOOKUP($C763,[12]รพศ_รพท_รพช_898แห่ง!$D$2:$I$899,6,0)</f>
        <v>60</v>
      </c>
      <c r="H763" s="222">
        <f>VLOOKUP($C763,'[13]POP UC'!$D$3:$F$924,3,0)</f>
        <v>30660</v>
      </c>
      <c r="I763" s="81">
        <v>6</v>
      </c>
      <c r="J763" s="82" t="s">
        <v>2885</v>
      </c>
    </row>
    <row r="764" spans="1:10" ht="49.2">
      <c r="A764" s="81" t="s">
        <v>2659</v>
      </c>
      <c r="B764" s="82" t="s">
        <v>1785</v>
      </c>
      <c r="C764" s="81" t="s">
        <v>789</v>
      </c>
      <c r="D764" s="82" t="s">
        <v>2948</v>
      </c>
      <c r="E764" s="81" t="str">
        <f>VLOOKUP($C764,'[11]2563#กบรส'!$D$2:$P$899,4,0)</f>
        <v>รพช.</v>
      </c>
      <c r="F764" s="81" t="str">
        <f>VLOOKUP($C764,[12]รพศ_รพท_รพช_898แห่ง!$D$2:$I$899,5,0)</f>
        <v>M2</v>
      </c>
      <c r="G764" s="81">
        <f>VLOOKUP($C764,[12]รพศ_รพท_รพช_898แห่ง!$D$2:$I$899,6,0)</f>
        <v>90</v>
      </c>
      <c r="H764" s="222">
        <f>VLOOKUP($C764,'[13]POP UC'!$D$3:$F$924,3,0)</f>
        <v>53105</v>
      </c>
      <c r="I764" s="81">
        <v>12</v>
      </c>
      <c r="J764" s="82" t="s">
        <v>2886</v>
      </c>
    </row>
    <row r="765" spans="1:10" ht="49.2">
      <c r="A765" s="81" t="s">
        <v>2659</v>
      </c>
      <c r="B765" s="82" t="s">
        <v>1785</v>
      </c>
      <c r="C765" s="81" t="s">
        <v>790</v>
      </c>
      <c r="D765" s="82" t="s">
        <v>2682</v>
      </c>
      <c r="E765" s="81" t="str">
        <f>VLOOKUP($C765,'[11]2563#กบรส'!$D$2:$P$899,4,0)</f>
        <v>รพช.</v>
      </c>
      <c r="F765" s="81" t="str">
        <f>VLOOKUP($C765,[12]รพศ_รพท_รพช_898แห่ง!$D$2:$I$899,5,0)</f>
        <v>F2</v>
      </c>
      <c r="G765" s="81">
        <f>VLOOKUP($C765,[12]รพศ_รพท_รพช_898แห่ง!$D$2:$I$899,6,0)</f>
        <v>34</v>
      </c>
      <c r="H765" s="222">
        <f>VLOOKUP($C765,'[13]POP UC'!$D$3:$F$924,3,0)</f>
        <v>23172</v>
      </c>
      <c r="I765" s="81">
        <v>5</v>
      </c>
      <c r="J765" s="82" t="s">
        <v>947</v>
      </c>
    </row>
    <row r="766" spans="1:10" ht="49.2">
      <c r="A766" s="81" t="s">
        <v>2659</v>
      </c>
      <c r="B766" s="82" t="s">
        <v>1785</v>
      </c>
      <c r="C766" s="81" t="s">
        <v>791</v>
      </c>
      <c r="D766" s="82" t="s">
        <v>2683</v>
      </c>
      <c r="E766" s="81" t="str">
        <f>VLOOKUP($C766,'[11]2563#กบรส'!$D$2:$P$899,4,0)</f>
        <v>รพช.</v>
      </c>
      <c r="F766" s="81" t="str">
        <f>VLOOKUP($C766,[12]รพศ_รพท_รพช_898แห่ง!$D$2:$I$899,5,0)</f>
        <v>F1</v>
      </c>
      <c r="G766" s="81">
        <f>VLOOKUP($C766,[12]รพศ_รพท_รพช_898แห่ง!$D$2:$I$899,6,0)</f>
        <v>60</v>
      </c>
      <c r="H766" s="222">
        <f>VLOOKUP($C766,'[13]POP UC'!$D$3:$F$924,3,0)</f>
        <v>33135</v>
      </c>
      <c r="I766" s="81">
        <v>9</v>
      </c>
      <c r="J766" s="82" t="s">
        <v>965</v>
      </c>
    </row>
    <row r="767" spans="1:10" ht="49.2">
      <c r="A767" s="81" t="s">
        <v>2659</v>
      </c>
      <c r="B767" s="82" t="s">
        <v>1785</v>
      </c>
      <c r="C767" s="81" t="s">
        <v>792</v>
      </c>
      <c r="D767" s="82" t="s">
        <v>2684</v>
      </c>
      <c r="E767" s="81" t="str">
        <f>VLOOKUP($C767,'[11]2563#กบรส'!$D$2:$P$899,4,0)</f>
        <v>รพช.</v>
      </c>
      <c r="F767" s="81" t="str">
        <f>VLOOKUP($C767,[12]รพศ_รพท_รพช_898แห่ง!$D$2:$I$899,5,0)</f>
        <v>F1</v>
      </c>
      <c r="G767" s="81">
        <f>VLOOKUP($C767,[12]รพศ_รพท_รพช_898แห่ง!$D$2:$I$899,6,0)</f>
        <v>60</v>
      </c>
      <c r="H767" s="222">
        <f>VLOOKUP($C767,'[13]POP UC'!$D$3:$F$924,3,0)</f>
        <v>63387</v>
      </c>
      <c r="I767" s="81">
        <v>10</v>
      </c>
      <c r="J767" s="82" t="s">
        <v>943</v>
      </c>
    </row>
    <row r="768" spans="1:10" ht="49.2">
      <c r="A768" s="81" t="s">
        <v>2659</v>
      </c>
      <c r="B768" s="82" t="s">
        <v>1785</v>
      </c>
      <c r="C768" s="81" t="s">
        <v>793</v>
      </c>
      <c r="D768" s="82" t="s">
        <v>2685</v>
      </c>
      <c r="E768" s="81" t="str">
        <f>VLOOKUP($C768,'[11]2563#กบรส'!$D$2:$P$899,4,0)</f>
        <v>รพช.</v>
      </c>
      <c r="F768" s="81" t="str">
        <f>VLOOKUP($C768,[12]รพศ_รพท_รพช_898แห่ง!$D$2:$I$899,5,0)</f>
        <v>M2</v>
      </c>
      <c r="G768" s="81">
        <f>VLOOKUP($C768,[12]รพศ_รพท_รพช_898แห่ง!$D$2:$I$899,6,0)</f>
        <v>270</v>
      </c>
      <c r="H768" s="222">
        <f>VLOOKUP($C768,'[13]POP UC'!$D$3:$F$924,3,0)</f>
        <v>101781</v>
      </c>
      <c r="I768" s="81">
        <v>13</v>
      </c>
      <c r="J768" s="82" t="s">
        <v>2884</v>
      </c>
    </row>
    <row r="769" spans="1:10" ht="49.2">
      <c r="A769" s="81" t="s">
        <v>2659</v>
      </c>
      <c r="B769" s="82" t="s">
        <v>1785</v>
      </c>
      <c r="C769" s="81" t="s">
        <v>794</v>
      </c>
      <c r="D769" s="82" t="s">
        <v>2686</v>
      </c>
      <c r="E769" s="81" t="str">
        <f>VLOOKUP($C769,'[11]2563#กบรส'!$D$2:$P$899,4,0)</f>
        <v>รพท.</v>
      </c>
      <c r="F769" s="81" t="str">
        <f>VLOOKUP($C769,[12]รพศ_รพท_รพช_898แห่ง!$D$2:$I$899,5,0)</f>
        <v>M1</v>
      </c>
      <c r="G769" s="81">
        <f>VLOOKUP($C769,[12]รพศ_รพท_รพช_898แห่ง!$D$2:$I$899,6,0)</f>
        <v>276</v>
      </c>
      <c r="H769" s="222">
        <f>VLOOKUP($C769,'[13]POP UC'!$D$3:$F$924,3,0)</f>
        <v>104613</v>
      </c>
      <c r="I769" s="81">
        <v>15</v>
      </c>
      <c r="J769" s="82" t="s">
        <v>2887</v>
      </c>
    </row>
    <row r="770" spans="1:10" ht="49.2">
      <c r="A770" s="81" t="s">
        <v>2659</v>
      </c>
      <c r="B770" s="82" t="s">
        <v>1785</v>
      </c>
      <c r="C770" s="81" t="s">
        <v>795</v>
      </c>
      <c r="D770" s="82" t="s">
        <v>2687</v>
      </c>
      <c r="E770" s="81" t="str">
        <f>VLOOKUP($C770,'[11]2563#กบรส'!$D$2:$P$899,4,0)</f>
        <v>รพช.</v>
      </c>
      <c r="F770" s="81" t="str">
        <f>VLOOKUP($C770,[12]รพศ_รพท_รพช_898แห่ง!$D$2:$I$899,5,0)</f>
        <v>F2</v>
      </c>
      <c r="G770" s="81">
        <f>VLOOKUP($C770,[12]รพศ_รพท_รพช_898แห่ง!$D$2:$I$899,6,0)</f>
        <v>30</v>
      </c>
      <c r="H770" s="222">
        <f>VLOOKUP($C770,'[13]POP UC'!$D$3:$F$924,3,0)</f>
        <v>21877</v>
      </c>
      <c r="I770" s="81">
        <v>5</v>
      </c>
      <c r="J770" s="82" t="s">
        <v>947</v>
      </c>
    </row>
    <row r="771" spans="1:10" ht="49.2">
      <c r="A771" s="81" t="s">
        <v>2659</v>
      </c>
      <c r="B771" s="82" t="s">
        <v>1785</v>
      </c>
      <c r="C771" s="81" t="s">
        <v>796</v>
      </c>
      <c r="D771" s="82" t="s">
        <v>2688</v>
      </c>
      <c r="E771" s="81" t="str">
        <f>VLOOKUP($C771,'[11]2563#กบรส'!$D$2:$P$899,4,0)</f>
        <v>รพช.</v>
      </c>
      <c r="F771" s="81" t="str">
        <f>VLOOKUP($C771,[12]รพศ_รพท_รพช_898แห่ง!$D$2:$I$899,5,0)</f>
        <v>F1</v>
      </c>
      <c r="G771" s="81">
        <f>VLOOKUP($C771,[12]รพศ_รพท_รพช_898แห่ง!$D$2:$I$899,6,0)</f>
        <v>60</v>
      </c>
      <c r="H771" s="222">
        <f>VLOOKUP($C771,'[13]POP UC'!$D$3:$F$924,3,0)</f>
        <v>58440</v>
      </c>
      <c r="I771" s="81">
        <v>10</v>
      </c>
      <c r="J771" s="82" t="s">
        <v>943</v>
      </c>
    </row>
    <row r="772" spans="1:10" ht="49.2">
      <c r="A772" s="81" t="s">
        <v>2659</v>
      </c>
      <c r="B772" s="82" t="s">
        <v>1785</v>
      </c>
      <c r="C772" s="81" t="s">
        <v>797</v>
      </c>
      <c r="D772" s="82" t="s">
        <v>2690</v>
      </c>
      <c r="E772" s="81" t="str">
        <f>VLOOKUP($C772,'[11]2563#กบรส'!$D$2:$P$899,4,0)</f>
        <v>รพช.</v>
      </c>
      <c r="F772" s="81" t="str">
        <f>VLOOKUP($C772,[12]รพศ_รพท_รพช_898แห่ง!$D$2:$I$899,5,0)</f>
        <v>M2</v>
      </c>
      <c r="G772" s="81">
        <f>VLOOKUP($C772,[12]รพศ_รพท_รพช_898แห่ง!$D$2:$I$899,6,0)</f>
        <v>90</v>
      </c>
      <c r="H772" s="222">
        <f>VLOOKUP($C772,'[13]POP UC'!$D$3:$F$924,3,0)</f>
        <v>59933</v>
      </c>
      <c r="I772" s="81">
        <v>12</v>
      </c>
      <c r="J772" s="82" t="s">
        <v>2886</v>
      </c>
    </row>
    <row r="773" spans="1:10" ht="49.2">
      <c r="A773" s="81" t="s">
        <v>2659</v>
      </c>
      <c r="B773" s="82" t="s">
        <v>1785</v>
      </c>
      <c r="C773" s="81" t="s">
        <v>798</v>
      </c>
      <c r="D773" s="82" t="s">
        <v>2689</v>
      </c>
      <c r="E773" s="81" t="str">
        <f>VLOOKUP($C773,'[11]2563#กบรส'!$D$2:$P$899,4,0)</f>
        <v>รพช.</v>
      </c>
      <c r="F773" s="81" t="str">
        <f>VLOOKUP($C773,[12]รพศ_รพท_รพช_898แห่ง!$D$2:$I$899,5,0)</f>
        <v>F1</v>
      </c>
      <c r="G773" s="81">
        <f>VLOOKUP($C773,[12]รพศ_รพท_รพช_898แห่ง!$D$2:$I$899,6,0)</f>
        <v>30</v>
      </c>
      <c r="H773" s="222">
        <f>VLOOKUP($C773,'[13]POP UC'!$D$3:$F$924,3,0)</f>
        <v>63743</v>
      </c>
      <c r="I773" s="81">
        <v>10</v>
      </c>
      <c r="J773" s="82" t="s">
        <v>943</v>
      </c>
    </row>
    <row r="774" spans="1:10" ht="49.2">
      <c r="A774" s="81" t="s">
        <v>2659</v>
      </c>
      <c r="B774" s="82" t="s">
        <v>1785</v>
      </c>
      <c r="C774" s="81" t="s">
        <v>799</v>
      </c>
      <c r="D774" s="82" t="s">
        <v>2691</v>
      </c>
      <c r="E774" s="81" t="str">
        <f>VLOOKUP($C774,'[11]2563#กบรส'!$D$2:$P$899,4,0)</f>
        <v>รพท.</v>
      </c>
      <c r="F774" s="81" t="str">
        <f>VLOOKUP($C774,[12]รพศ_รพท_รพช_898แห่ง!$D$2:$I$899,5,0)</f>
        <v>M1</v>
      </c>
      <c r="G774" s="81">
        <f>VLOOKUP($C774,[12]รพศ_รพท_รพช_898แห่ง!$D$2:$I$899,6,0)</f>
        <v>260</v>
      </c>
      <c r="H774" s="222">
        <f>VLOOKUP($C774,'[13]POP UC'!$D$3:$F$924,3,0)</f>
        <v>73036</v>
      </c>
      <c r="I774" s="81">
        <v>15</v>
      </c>
      <c r="J774" s="82" t="s">
        <v>2887</v>
      </c>
    </row>
    <row r="775" spans="1:10" ht="49.2">
      <c r="A775" s="81" t="s">
        <v>2659</v>
      </c>
      <c r="B775" s="82" t="s">
        <v>1785</v>
      </c>
      <c r="C775" s="81" t="s">
        <v>800</v>
      </c>
      <c r="D775" s="82" t="s">
        <v>2692</v>
      </c>
      <c r="E775" s="81" t="str">
        <f>VLOOKUP($C775,'[11]2563#กบรส'!$D$2:$P$899,4,0)</f>
        <v>รพช.</v>
      </c>
      <c r="F775" s="81" t="str">
        <f>VLOOKUP($C775,[12]รพศ_รพท_รพช_898แห่ง!$D$2:$I$899,5,0)</f>
        <v>F2</v>
      </c>
      <c r="G775" s="81">
        <f>VLOOKUP($C775,[12]รพศ_รพท_รพช_898แห่ง!$D$2:$I$899,6,0)</f>
        <v>67</v>
      </c>
      <c r="H775" s="222">
        <f>VLOOKUP($C775,'[13]POP UC'!$D$3:$F$924,3,0)</f>
        <v>24727</v>
      </c>
      <c r="I775" s="81">
        <v>5</v>
      </c>
      <c r="J775" s="82" t="s">
        <v>947</v>
      </c>
    </row>
    <row r="776" spans="1:10" ht="49.2">
      <c r="A776" s="81" t="s">
        <v>2659</v>
      </c>
      <c r="B776" s="82" t="s">
        <v>1785</v>
      </c>
      <c r="C776" s="81" t="s">
        <v>801</v>
      </c>
      <c r="D776" s="82" t="s">
        <v>2693</v>
      </c>
      <c r="E776" s="81" t="str">
        <f>VLOOKUP($C776,'[11]2563#กบรส'!$D$2:$P$899,4,0)</f>
        <v>รพช.</v>
      </c>
      <c r="F776" s="81" t="str">
        <f>VLOOKUP($C776,[12]รพศ_รพท_รพช_898แห่ง!$D$2:$I$899,5,0)</f>
        <v>F2</v>
      </c>
      <c r="G776" s="81">
        <f>VLOOKUP($C776,[12]รพศ_รพท_รพช_898แห่ง!$D$2:$I$899,6,0)</f>
        <v>60</v>
      </c>
      <c r="H776" s="222">
        <f>VLOOKUP($C776,'[13]POP UC'!$D$3:$F$924,3,0)</f>
        <v>50696</v>
      </c>
      <c r="I776" s="81">
        <v>6</v>
      </c>
      <c r="J776" s="82" t="s">
        <v>2885</v>
      </c>
    </row>
    <row r="777" spans="1:10" ht="49.2">
      <c r="A777" s="81" t="s">
        <v>2659</v>
      </c>
      <c r="B777" s="82" t="s">
        <v>1785</v>
      </c>
      <c r="C777" s="81" t="s">
        <v>802</v>
      </c>
      <c r="D777" s="82" t="s">
        <v>2694</v>
      </c>
      <c r="E777" s="81" t="str">
        <f>VLOOKUP($C777,'[11]2563#กบรส'!$D$2:$P$899,4,0)</f>
        <v>รพช.</v>
      </c>
      <c r="F777" s="81" t="str">
        <f>VLOOKUP($C777,[12]รพศ_รพท_รพช_898แห่ง!$D$2:$I$899,5,0)</f>
        <v>F2</v>
      </c>
      <c r="G777" s="81">
        <f>VLOOKUP($C777,[12]รพศ_รพท_รพช_898แห่ง!$D$2:$I$899,6,0)</f>
        <v>30</v>
      </c>
      <c r="H777" s="222">
        <f>VLOOKUP($C777,'[13]POP UC'!$D$3:$F$924,3,0)</f>
        <v>39772</v>
      </c>
      <c r="I777" s="81">
        <v>6</v>
      </c>
      <c r="J777" s="82" t="s">
        <v>2885</v>
      </c>
    </row>
    <row r="778" spans="1:10" ht="49.2">
      <c r="A778" s="81" t="s">
        <v>2659</v>
      </c>
      <c r="B778" s="82" t="s">
        <v>1785</v>
      </c>
      <c r="C778" s="81" t="s">
        <v>803</v>
      </c>
      <c r="D778" s="82" t="s">
        <v>2695</v>
      </c>
      <c r="E778" s="81" t="str">
        <f>VLOOKUP($C778,'[11]2563#กบรส'!$D$2:$P$899,4,0)</f>
        <v>รพช.</v>
      </c>
      <c r="F778" s="81" t="str">
        <f>VLOOKUP($C778,[12]รพศ_รพท_รพช_898แห่ง!$D$2:$I$899,5,0)</f>
        <v>F3</v>
      </c>
      <c r="G778" s="81">
        <f>VLOOKUP($C778,[12]รพศ_รพท_รพช_898แห่ง!$D$2:$I$899,6,0)</f>
        <v>10</v>
      </c>
      <c r="H778" s="222">
        <f>VLOOKUP($C778,'[13]POP UC'!$D$3:$F$924,3,0)</f>
        <v>15407</v>
      </c>
      <c r="I778" s="81">
        <v>3</v>
      </c>
      <c r="J778" s="82" t="s">
        <v>1017</v>
      </c>
    </row>
    <row r="779" spans="1:10" ht="49.2">
      <c r="A779" s="81" t="s">
        <v>2659</v>
      </c>
      <c r="B779" s="82" t="s">
        <v>1785</v>
      </c>
      <c r="C779" s="81" t="s">
        <v>804</v>
      </c>
      <c r="D779" s="82" t="s">
        <v>2696</v>
      </c>
      <c r="E779" s="81" t="str">
        <f>VLOOKUP($C779,'[11]2563#กบรส'!$D$2:$P$899,4,0)</f>
        <v>รพช.</v>
      </c>
      <c r="F779" s="81" t="str">
        <f>VLOOKUP($C779,[12]รพศ_รพท_รพช_898แห่ง!$D$2:$I$899,5,0)</f>
        <v>F2</v>
      </c>
      <c r="G779" s="81">
        <f>VLOOKUP($C779,[12]รพศ_รพท_รพช_898แห่ง!$D$2:$I$899,6,0)</f>
        <v>36</v>
      </c>
      <c r="H779" s="222">
        <f>VLOOKUP($C779,'[13]POP UC'!$D$3:$F$924,3,0)</f>
        <v>24147</v>
      </c>
      <c r="I779" s="81">
        <v>5</v>
      </c>
      <c r="J779" s="82" t="s">
        <v>947</v>
      </c>
    </row>
    <row r="780" spans="1:10" ht="49.2">
      <c r="A780" s="81" t="s">
        <v>2659</v>
      </c>
      <c r="B780" s="82" t="s">
        <v>1785</v>
      </c>
      <c r="C780" s="81" t="s">
        <v>805</v>
      </c>
      <c r="D780" s="82" t="s">
        <v>2013</v>
      </c>
      <c r="E780" s="81" t="str">
        <f>VLOOKUP($C780,'[11]2563#กบรส'!$D$2:$P$899,4,0)</f>
        <v>รพช.</v>
      </c>
      <c r="F780" s="81" t="str">
        <f>VLOOKUP($C780,[12]รพศ_รพท_รพช_898แห่ง!$D$2:$I$899,5,0)</f>
        <v>F3</v>
      </c>
      <c r="G780" s="81">
        <f>VLOOKUP($C780,[12]รพศ_รพท_รพช_898แห่ง!$D$2:$I$899,6,0)</f>
        <v>10</v>
      </c>
      <c r="H780" s="222">
        <f>VLOOKUP($C780,'[13]POP UC'!$D$3:$F$924,3,0)</f>
        <v>23805</v>
      </c>
      <c r="I780" s="81">
        <v>3</v>
      </c>
      <c r="J780" s="82" t="s">
        <v>1017</v>
      </c>
    </row>
    <row r="781" spans="1:10" ht="49.2">
      <c r="A781" s="81" t="s">
        <v>2659</v>
      </c>
      <c r="B781" s="82" t="s">
        <v>1785</v>
      </c>
      <c r="C781" s="81" t="s">
        <v>806</v>
      </c>
      <c r="D781" s="82" t="s">
        <v>2697</v>
      </c>
      <c r="E781" s="81" t="str">
        <f>VLOOKUP($C781,'[11]2563#กบรส'!$D$2:$P$899,4,0)</f>
        <v>รพช.</v>
      </c>
      <c r="F781" s="81" t="str">
        <f>VLOOKUP($C781,[12]รพศ_รพท_รพช_898แห่ง!$D$2:$I$899,5,0)</f>
        <v>F3</v>
      </c>
      <c r="G781" s="81">
        <f>VLOOKUP($C781,[12]รพศ_รพท_รพช_898แห่ง!$D$2:$I$899,6,0)</f>
        <v>10</v>
      </c>
      <c r="H781" s="222">
        <f>VLOOKUP($C781,'[13]POP UC'!$D$3:$F$924,3,0)</f>
        <v>21952</v>
      </c>
      <c r="I781" s="81">
        <v>3</v>
      </c>
      <c r="J781" s="82" t="s">
        <v>1017</v>
      </c>
    </row>
    <row r="782" spans="1:10" ht="49.2">
      <c r="A782" s="81" t="s">
        <v>2659</v>
      </c>
      <c r="B782" s="82" t="s">
        <v>1785</v>
      </c>
      <c r="C782" s="81" t="s">
        <v>807</v>
      </c>
      <c r="D782" s="82" t="s">
        <v>2698</v>
      </c>
      <c r="E782" s="81" t="str">
        <f>VLOOKUP($C782,'[11]2563#กบรส'!$D$2:$P$899,4,0)</f>
        <v>รพช.</v>
      </c>
      <c r="F782" s="81" t="str">
        <f>VLOOKUP($C782,[12]รพศ_รพท_รพช_898แห่ง!$D$2:$I$899,5,0)</f>
        <v>F3</v>
      </c>
      <c r="G782" s="81">
        <f>VLOOKUP($C782,[12]รพศ_รพท_รพช_898แห่ง!$D$2:$I$899,6,0)</f>
        <v>0</v>
      </c>
      <c r="H782" s="222">
        <f>VLOOKUP($C782,'[13]POP UC'!$D$3:$F$924,3,0)</f>
        <v>21935</v>
      </c>
      <c r="I782" s="81">
        <v>3</v>
      </c>
      <c r="J782" s="82" t="s">
        <v>1017</v>
      </c>
    </row>
    <row r="783" spans="1:10" ht="49.2">
      <c r="A783" s="81" t="s">
        <v>2659</v>
      </c>
      <c r="B783" s="82" t="s">
        <v>1785</v>
      </c>
      <c r="C783" s="81" t="s">
        <v>808</v>
      </c>
      <c r="D783" s="82" t="s">
        <v>2699</v>
      </c>
      <c r="E783" s="81" t="str">
        <f>VLOOKUP($C783,'[11]2563#กบรส'!$D$2:$P$899,4,0)</f>
        <v>รพช.</v>
      </c>
      <c r="F783" s="81" t="str">
        <f>VLOOKUP($C783,[12]รพศ_รพท_รพช_898แห่ง!$D$2:$I$899,5,0)</f>
        <v>F3</v>
      </c>
      <c r="G783" s="81">
        <f>VLOOKUP($C783,[12]รพศ_รพท_รพช_898แห่ง!$D$2:$I$899,6,0)</f>
        <v>0</v>
      </c>
      <c r="H783" s="222">
        <f>VLOOKUP($C783,'[13]POP UC'!$D$3:$F$924,3,0)</f>
        <v>31418</v>
      </c>
      <c r="I783" s="81">
        <v>4</v>
      </c>
      <c r="J783" s="82" t="s">
        <v>1080</v>
      </c>
    </row>
    <row r="784" spans="1:10" ht="49.2">
      <c r="A784" s="81" t="s">
        <v>2659</v>
      </c>
      <c r="B784" s="82" t="s">
        <v>1808</v>
      </c>
      <c r="C784" s="81" t="s">
        <v>809</v>
      </c>
      <c r="D784" s="82" t="s">
        <v>2700</v>
      </c>
      <c r="E784" s="81" t="str">
        <f>VLOOKUP($C784,'[11]2563#กบรส'!$D$2:$P$899,4,0)</f>
        <v>รพท.</v>
      </c>
      <c r="F784" s="81" t="str">
        <f>VLOOKUP($C784,[12]รพศ_รพท_รพช_898แห่ง!$D$2:$I$899,5,0)</f>
        <v>S</v>
      </c>
      <c r="G784" s="81">
        <f>VLOOKUP($C784,[12]รพศ_รพท_รพช_898แห่ง!$D$2:$I$899,6,0)</f>
        <v>215</v>
      </c>
      <c r="H784" s="222">
        <f>VLOOKUP($C784,'[13]POP UC'!$D$3:$F$924,3,0)</f>
        <v>30689</v>
      </c>
      <c r="I784" s="81">
        <v>16</v>
      </c>
      <c r="J784" s="82" t="s">
        <v>1040</v>
      </c>
    </row>
    <row r="785" spans="1:10" ht="49.2">
      <c r="A785" s="81" t="s">
        <v>2659</v>
      </c>
      <c r="B785" s="82" t="s">
        <v>1808</v>
      </c>
      <c r="C785" s="81" t="s">
        <v>810</v>
      </c>
      <c r="D785" s="82" t="s">
        <v>2701</v>
      </c>
      <c r="E785" s="81" t="str">
        <f>VLOOKUP($C785,'[11]2563#กบรส'!$D$2:$P$899,4,0)</f>
        <v>รพท.</v>
      </c>
      <c r="F785" s="81" t="str">
        <f>VLOOKUP($C785,[12]รพศ_รพท_รพช_898แห่ง!$D$2:$I$899,5,0)</f>
        <v>M1</v>
      </c>
      <c r="G785" s="81">
        <f>VLOOKUP($C785,[12]รพศ_รพท_รพช_898แห่ง!$D$2:$I$899,6,0)</f>
        <v>209</v>
      </c>
      <c r="H785" s="222">
        <f>VLOOKUP($C785,'[13]POP UC'!$D$3:$F$924,3,0)</f>
        <v>30636</v>
      </c>
      <c r="I785" s="81">
        <v>15</v>
      </c>
      <c r="J785" s="82" t="s">
        <v>2887</v>
      </c>
    </row>
    <row r="786" spans="1:10" ht="49.2">
      <c r="A786" s="81" t="s">
        <v>2659</v>
      </c>
      <c r="B786" s="82" t="s">
        <v>1808</v>
      </c>
      <c r="C786" s="81" t="s">
        <v>811</v>
      </c>
      <c r="D786" s="82" t="s">
        <v>2702</v>
      </c>
      <c r="E786" s="81" t="str">
        <f>VLOOKUP($C786,'[11]2563#กบรส'!$D$2:$P$899,4,0)</f>
        <v>รพช.</v>
      </c>
      <c r="F786" s="81" t="str">
        <f>VLOOKUP($C786,[12]รพศ_รพท_รพช_898แห่ง!$D$2:$I$899,5,0)</f>
        <v>F2</v>
      </c>
      <c r="G786" s="81">
        <f>VLOOKUP($C786,[12]รพศ_รพท_รพช_898แห่ง!$D$2:$I$899,6,0)</f>
        <v>30</v>
      </c>
      <c r="H786" s="222">
        <f>VLOOKUP($C786,'[13]POP UC'!$D$3:$F$924,3,0)</f>
        <v>11283</v>
      </c>
      <c r="I786" s="81">
        <v>5</v>
      </c>
      <c r="J786" s="82" t="s">
        <v>947</v>
      </c>
    </row>
    <row r="787" spans="1:10" ht="49.2">
      <c r="A787" s="81" t="s">
        <v>2659</v>
      </c>
      <c r="B787" s="82" t="s">
        <v>1808</v>
      </c>
      <c r="C787" s="81" t="s">
        <v>812</v>
      </c>
      <c r="D787" s="82" t="s">
        <v>2703</v>
      </c>
      <c r="E787" s="81" t="str">
        <f>VLOOKUP($C787,'[11]2563#กบรส'!$D$2:$P$899,4,0)</f>
        <v>รพช.</v>
      </c>
      <c r="F787" s="81" t="str">
        <f>VLOOKUP($C787,[12]รพศ_รพท_รพช_898แห่ง!$D$2:$I$899,5,0)</f>
        <v>F2</v>
      </c>
      <c r="G787" s="81">
        <f>VLOOKUP($C787,[12]รพศ_รพท_รพช_898แห่ง!$D$2:$I$899,6,0)</f>
        <v>30</v>
      </c>
      <c r="H787" s="222">
        <f>VLOOKUP($C787,'[13]POP UC'!$D$3:$F$924,3,0)</f>
        <v>11253</v>
      </c>
      <c r="I787" s="81">
        <v>5</v>
      </c>
      <c r="J787" s="82" t="s">
        <v>947</v>
      </c>
    </row>
    <row r="788" spans="1:10" ht="49.2">
      <c r="A788" s="81" t="s">
        <v>2659</v>
      </c>
      <c r="B788" s="82" t="s">
        <v>1808</v>
      </c>
      <c r="C788" s="81" t="s">
        <v>813</v>
      </c>
      <c r="D788" s="82" t="s">
        <v>2704</v>
      </c>
      <c r="E788" s="81" t="str">
        <f>VLOOKUP($C788,'[11]2563#กบรส'!$D$2:$P$899,4,0)</f>
        <v>รพช.</v>
      </c>
      <c r="F788" s="81" t="str">
        <f>VLOOKUP($C788,[12]รพศ_รพท_รพช_898แห่ง!$D$2:$I$899,5,0)</f>
        <v>F2</v>
      </c>
      <c r="G788" s="81">
        <f>VLOOKUP($C788,[12]รพศ_รพท_รพช_898แห่ง!$D$2:$I$899,6,0)</f>
        <v>30</v>
      </c>
      <c r="H788" s="222">
        <f>VLOOKUP($C788,'[13]POP UC'!$D$3:$F$924,3,0)</f>
        <v>33042</v>
      </c>
      <c r="I788" s="81">
        <v>6</v>
      </c>
      <c r="J788" s="82" t="s">
        <v>2885</v>
      </c>
    </row>
    <row r="789" spans="1:10" ht="49.2">
      <c r="A789" s="81" t="s">
        <v>2659</v>
      </c>
      <c r="B789" s="82" t="s">
        <v>1808</v>
      </c>
      <c r="C789" s="81" t="s">
        <v>814</v>
      </c>
      <c r="D789" s="82" t="s">
        <v>2180</v>
      </c>
      <c r="E789" s="81" t="str">
        <f>VLOOKUP($C789,'[11]2563#กบรส'!$D$2:$P$899,4,0)</f>
        <v>รพช.</v>
      </c>
      <c r="F789" s="81" t="str">
        <f>VLOOKUP($C789,[12]รพศ_รพท_รพช_898แห่ง!$D$2:$I$899,5,0)</f>
        <v>F3</v>
      </c>
      <c r="G789" s="81">
        <f>VLOOKUP($C789,[12]รพศ_รพท_รพช_898แห่ง!$D$2:$I$899,6,0)</f>
        <v>0</v>
      </c>
      <c r="H789" s="222">
        <f>VLOOKUP($C789,'[13]POP UC'!$D$3:$F$924,3,0)</f>
        <v>8064</v>
      </c>
      <c r="I789" s="81">
        <v>2</v>
      </c>
      <c r="J789" s="82" t="s">
        <v>969</v>
      </c>
    </row>
    <row r="790" spans="1:10" ht="49.2">
      <c r="A790" s="81" t="s">
        <v>2659</v>
      </c>
      <c r="B790" s="82" t="s">
        <v>1808</v>
      </c>
      <c r="C790" s="81" t="s">
        <v>815</v>
      </c>
      <c r="D790" s="82" t="s">
        <v>2705</v>
      </c>
      <c r="E790" s="81" t="str">
        <f>VLOOKUP($C790,'[11]2563#กบรส'!$D$2:$P$899,4,0)</f>
        <v>รพช.</v>
      </c>
      <c r="F790" s="81" t="str">
        <f>VLOOKUP($C790,[12]รพศ_รพท_รพช_898แห่ง!$D$2:$I$899,5,0)</f>
        <v>F2</v>
      </c>
      <c r="G790" s="81">
        <f>VLOOKUP($C790,[12]รพศ_รพท_รพช_898แห่ง!$D$2:$I$899,6,0)</f>
        <v>30</v>
      </c>
      <c r="H790" s="222">
        <f>VLOOKUP($C790,'[13]POP UC'!$D$3:$F$924,3,0)</f>
        <v>22530</v>
      </c>
      <c r="I790" s="81">
        <v>5</v>
      </c>
      <c r="J790" s="82" t="s">
        <v>947</v>
      </c>
    </row>
    <row r="791" spans="1:10" ht="49.2">
      <c r="A791" s="81" t="s">
        <v>2659</v>
      </c>
      <c r="B791" s="82" t="s">
        <v>1808</v>
      </c>
      <c r="C791" s="81" t="s">
        <v>816</v>
      </c>
      <c r="D791" s="82" t="s">
        <v>2706</v>
      </c>
      <c r="E791" s="81" t="str">
        <f>VLOOKUP($C791,'[11]2563#กบรส'!$D$2:$P$899,4,0)</f>
        <v>รพช.</v>
      </c>
      <c r="F791" s="81" t="str">
        <f>VLOOKUP($C791,[12]รพศ_รพท_รพช_898แห่ง!$D$2:$I$899,5,0)</f>
        <v>F2</v>
      </c>
      <c r="G791" s="81">
        <f>VLOOKUP($C791,[12]รพศ_รพท_รพช_898แห่ง!$D$2:$I$899,6,0)</f>
        <v>30</v>
      </c>
      <c r="H791" s="222">
        <f>VLOOKUP($C791,'[13]POP UC'!$D$3:$F$924,3,0)</f>
        <v>20399</v>
      </c>
      <c r="I791" s="81">
        <v>5</v>
      </c>
      <c r="J791" s="82" t="s">
        <v>947</v>
      </c>
    </row>
    <row r="792" spans="1:10" ht="49.2">
      <c r="A792" s="81" t="s">
        <v>2659</v>
      </c>
      <c r="B792" s="82" t="s">
        <v>1808</v>
      </c>
      <c r="C792" s="81" t="s">
        <v>817</v>
      </c>
      <c r="D792" s="82" t="s">
        <v>2707</v>
      </c>
      <c r="E792" s="81" t="str">
        <f>VLOOKUP($C792,'[11]2563#กบรส'!$D$2:$P$899,4,0)</f>
        <v>รพช.</v>
      </c>
      <c r="F792" s="81" t="str">
        <f>VLOOKUP($C792,[12]รพศ_รพท_รพช_898แห่ง!$D$2:$I$899,5,0)</f>
        <v>F2</v>
      </c>
      <c r="G792" s="81">
        <f>VLOOKUP($C792,[12]รพศ_รพท_รพช_898แห่ง!$D$2:$I$899,6,0)</f>
        <v>30</v>
      </c>
      <c r="H792" s="222">
        <f>VLOOKUP($C792,'[13]POP UC'!$D$3:$F$924,3,0)</f>
        <v>35729</v>
      </c>
      <c r="I792" s="81">
        <v>6</v>
      </c>
      <c r="J792" s="82" t="s">
        <v>2885</v>
      </c>
    </row>
    <row r="793" spans="1:10" ht="49.2">
      <c r="A793" s="81" t="s">
        <v>2659</v>
      </c>
      <c r="B793" s="82" t="s">
        <v>1817</v>
      </c>
      <c r="C793" s="81" t="s">
        <v>818</v>
      </c>
      <c r="D793" s="82" t="s">
        <v>2708</v>
      </c>
      <c r="E793" s="81" t="str">
        <f>VLOOKUP($C793,'[11]2563#กบรส'!$D$2:$P$899,4,0)</f>
        <v>รพศ.</v>
      </c>
      <c r="F793" s="81" t="str">
        <f>VLOOKUP($C793,[12]รพศ_รพท_รพช_898แห่ง!$D$2:$I$899,5,0)</f>
        <v>A</v>
      </c>
      <c r="G793" s="81">
        <f>VLOOKUP($C793,[12]รพศ_รพท_รพช_898แห่ง!$D$2:$I$899,6,0)</f>
        <v>591</v>
      </c>
      <c r="H793" s="222">
        <f>VLOOKUP($C793,'[13]POP UC'!$D$3:$F$924,3,0)</f>
        <v>146766</v>
      </c>
      <c r="I793" s="81">
        <v>18</v>
      </c>
      <c r="J793" s="82" t="s">
        <v>1959</v>
      </c>
    </row>
    <row r="794" spans="1:10" ht="49.2">
      <c r="A794" s="81" t="s">
        <v>2659</v>
      </c>
      <c r="B794" s="82" t="s">
        <v>1817</v>
      </c>
      <c r="C794" s="81" t="s">
        <v>819</v>
      </c>
      <c r="D794" s="82" t="s">
        <v>2709</v>
      </c>
      <c r="E794" s="81" t="str">
        <f>VLOOKUP($C794,'[11]2563#กบรส'!$D$2:$P$899,4,0)</f>
        <v>รพช.</v>
      </c>
      <c r="F794" s="81" t="str">
        <f>VLOOKUP($C794,[12]รพศ_รพท_รพช_898แห่ง!$D$2:$I$899,5,0)</f>
        <v>M2</v>
      </c>
      <c r="G794" s="81">
        <f>VLOOKUP($C794,[12]รพศ_รพท_รพช_898แห่ง!$D$2:$I$899,6,0)</f>
        <v>62</v>
      </c>
      <c r="H794" s="222">
        <f>VLOOKUP($C794,'[13]POP UC'!$D$3:$F$924,3,0)</f>
        <v>37657</v>
      </c>
      <c r="I794" s="81">
        <v>12</v>
      </c>
      <c r="J794" s="82" t="s">
        <v>2886</v>
      </c>
    </row>
    <row r="795" spans="1:10" ht="49.2">
      <c r="A795" s="81" t="s">
        <v>2659</v>
      </c>
      <c r="B795" s="82" t="s">
        <v>1817</v>
      </c>
      <c r="C795" s="81" t="s">
        <v>820</v>
      </c>
      <c r="D795" s="82" t="s">
        <v>2710</v>
      </c>
      <c r="E795" s="81" t="str">
        <f>VLOOKUP($C795,'[11]2563#กบรส'!$D$2:$P$899,4,0)</f>
        <v>รพช.</v>
      </c>
      <c r="F795" s="81" t="str">
        <f>VLOOKUP($C795,[12]รพศ_รพท_รพช_898แห่ง!$D$2:$I$899,5,0)</f>
        <v>F1</v>
      </c>
      <c r="G795" s="81">
        <f>VLOOKUP($C795,[12]รพศ_รพท_รพช_898แห่ง!$D$2:$I$899,6,0)</f>
        <v>64</v>
      </c>
      <c r="H795" s="222">
        <f>VLOOKUP($C795,'[13]POP UC'!$D$3:$F$924,3,0)</f>
        <v>67676</v>
      </c>
      <c r="I795" s="81">
        <v>10</v>
      </c>
      <c r="J795" s="82" t="s">
        <v>943</v>
      </c>
    </row>
    <row r="796" spans="1:10" ht="49.2">
      <c r="A796" s="81" t="s">
        <v>2659</v>
      </c>
      <c r="B796" s="82" t="s">
        <v>1817</v>
      </c>
      <c r="C796" s="81">
        <v>41436</v>
      </c>
      <c r="D796" s="82" t="s">
        <v>2999</v>
      </c>
      <c r="E796" s="81"/>
      <c r="F796" s="81"/>
      <c r="G796" s="81"/>
      <c r="H796" s="222"/>
      <c r="I796" s="81"/>
      <c r="J796" s="82"/>
    </row>
    <row r="797" spans="1:10" ht="49.2">
      <c r="A797" s="81" t="s">
        <v>2659</v>
      </c>
      <c r="B797" s="82" t="s">
        <v>1821</v>
      </c>
      <c r="C797" s="81" t="s">
        <v>821</v>
      </c>
      <c r="D797" s="82" t="s">
        <v>2711</v>
      </c>
      <c r="E797" s="81" t="str">
        <f>VLOOKUP($C797,'[11]2563#กบรส'!$D$2:$P$899,4,0)</f>
        <v>รพท.</v>
      </c>
      <c r="F797" s="81" t="str">
        <f>VLOOKUP($C797,[12]รพศ_รพท_รพช_898แห่ง!$D$2:$I$899,5,0)</f>
        <v>S</v>
      </c>
      <c r="G797" s="81">
        <f>VLOOKUP($C797,[12]รพศ_รพท_รพช_898แห่ง!$D$2:$I$899,6,0)</f>
        <v>300</v>
      </c>
      <c r="H797" s="222">
        <f>VLOOKUP($C797,'[13]POP UC'!$D$3:$F$924,3,0)</f>
        <v>62304</v>
      </c>
      <c r="I797" s="81">
        <v>16</v>
      </c>
      <c r="J797" s="82" t="s">
        <v>1040</v>
      </c>
    </row>
    <row r="798" spans="1:10" ht="49.2">
      <c r="A798" s="81" t="s">
        <v>2659</v>
      </c>
      <c r="B798" s="82" t="s">
        <v>1821</v>
      </c>
      <c r="C798" s="81" t="s">
        <v>822</v>
      </c>
      <c r="D798" s="82" t="s">
        <v>2712</v>
      </c>
      <c r="E798" s="81" t="str">
        <f>VLOOKUP($C798,'[11]2563#กบรส'!$D$2:$P$899,4,0)</f>
        <v>รพช.</v>
      </c>
      <c r="F798" s="81" t="str">
        <f>VLOOKUP($C798,[12]รพศ_รพท_รพช_898แห่ง!$D$2:$I$899,5,0)</f>
        <v>F3</v>
      </c>
      <c r="G798" s="81">
        <f>VLOOKUP($C798,[12]รพศ_รพท_รพช_898แห่ง!$D$2:$I$899,6,0)</f>
        <v>10</v>
      </c>
      <c r="H798" s="222">
        <f>VLOOKUP($C798,'[13]POP UC'!$D$3:$F$924,3,0)</f>
        <v>10791</v>
      </c>
      <c r="I798" s="81">
        <v>2</v>
      </c>
      <c r="J798" s="82" t="s">
        <v>969</v>
      </c>
    </row>
    <row r="799" spans="1:10" ht="49.2">
      <c r="A799" s="81" t="s">
        <v>2659</v>
      </c>
      <c r="B799" s="82" t="s">
        <v>1821</v>
      </c>
      <c r="C799" s="81" t="s">
        <v>823</v>
      </c>
      <c r="D799" s="82" t="s">
        <v>2713</v>
      </c>
      <c r="E799" s="81" t="str">
        <f>VLOOKUP($C799,'[11]2563#กบรส'!$D$2:$P$899,4,0)</f>
        <v>รพช.</v>
      </c>
      <c r="F799" s="81" t="str">
        <f>VLOOKUP($C799,[12]รพศ_รพท_รพช_898แห่ง!$D$2:$I$899,5,0)</f>
        <v>F2</v>
      </c>
      <c r="G799" s="81">
        <f>VLOOKUP($C799,[12]รพศ_รพท_รพช_898แห่ง!$D$2:$I$899,6,0)</f>
        <v>30</v>
      </c>
      <c r="H799" s="222">
        <f>VLOOKUP($C799,'[13]POP UC'!$D$3:$F$924,3,0)</f>
        <v>17236</v>
      </c>
      <c r="I799" s="81">
        <v>5</v>
      </c>
      <c r="J799" s="82" t="s">
        <v>947</v>
      </c>
    </row>
    <row r="800" spans="1:10" ht="49.2">
      <c r="A800" s="81" t="s">
        <v>2659</v>
      </c>
      <c r="B800" s="82" t="s">
        <v>1821</v>
      </c>
      <c r="C800" s="81" t="s">
        <v>824</v>
      </c>
      <c r="D800" s="82" t="s">
        <v>2714</v>
      </c>
      <c r="E800" s="81" t="str">
        <f>VLOOKUP($C800,'[11]2563#กบรส'!$D$2:$P$899,4,0)</f>
        <v>รพช.</v>
      </c>
      <c r="F800" s="81" t="str">
        <f>VLOOKUP($C800,[12]รพศ_รพท_รพช_898แห่ง!$D$2:$I$899,5,0)</f>
        <v>F2</v>
      </c>
      <c r="G800" s="81">
        <f>VLOOKUP($C800,[12]รพศ_รพท_รพช_898แห่ง!$D$2:$I$899,6,0)</f>
        <v>48</v>
      </c>
      <c r="H800" s="222">
        <f>VLOOKUP($C800,'[13]POP UC'!$D$3:$F$924,3,0)</f>
        <v>35850</v>
      </c>
      <c r="I800" s="81">
        <v>6</v>
      </c>
      <c r="J800" s="82" t="s">
        <v>2885</v>
      </c>
    </row>
    <row r="801" spans="1:10" ht="49.2">
      <c r="A801" s="81" t="s">
        <v>2659</v>
      </c>
      <c r="B801" s="82" t="s">
        <v>1821</v>
      </c>
      <c r="C801" s="81" t="s">
        <v>825</v>
      </c>
      <c r="D801" s="82" t="s">
        <v>2715</v>
      </c>
      <c r="E801" s="81" t="str">
        <f>VLOOKUP($C801,'[11]2563#กบรส'!$D$2:$P$899,4,0)</f>
        <v>รพช.</v>
      </c>
      <c r="F801" s="81" t="str">
        <f>VLOOKUP($C801,[12]รพศ_รพท_รพช_898แห่ง!$D$2:$I$899,5,0)</f>
        <v>F3</v>
      </c>
      <c r="G801" s="81">
        <f>VLOOKUP($C801,[12]รพศ_รพท_รพช_898แห่ง!$D$2:$I$899,6,0)</f>
        <v>10</v>
      </c>
      <c r="H801" s="222">
        <f>VLOOKUP($C801,'[13]POP UC'!$D$3:$F$924,3,0)</f>
        <v>11284</v>
      </c>
      <c r="I801" s="81">
        <v>2</v>
      </c>
      <c r="J801" s="82" t="s">
        <v>969</v>
      </c>
    </row>
    <row r="802" spans="1:10" ht="49.2">
      <c r="A802" s="81" t="s">
        <v>2659</v>
      </c>
      <c r="B802" s="82" t="s">
        <v>1827</v>
      </c>
      <c r="C802" s="81" t="s">
        <v>826</v>
      </c>
      <c r="D802" s="82" t="s">
        <v>2716</v>
      </c>
      <c r="E802" s="81" t="str">
        <f>VLOOKUP($C802,'[11]2563#กบรส'!$D$2:$P$899,4,0)</f>
        <v>รพศ.</v>
      </c>
      <c r="F802" s="81" t="str">
        <f>VLOOKUP($C802,[12]รพศ_รพท_รพช_898แห่ง!$D$2:$I$899,5,0)</f>
        <v>A</v>
      </c>
      <c r="G802" s="81">
        <f>VLOOKUP($C802,[12]รพศ_รพท_รพช_898แห่ง!$D$2:$I$899,6,0)</f>
        <v>748</v>
      </c>
      <c r="H802" s="222">
        <f>VLOOKUP($C802,'[13]POP UC'!$D$3:$F$924,3,0)</f>
        <v>136009</v>
      </c>
      <c r="I802" s="81">
        <v>19</v>
      </c>
      <c r="J802" s="82" t="s">
        <v>1958</v>
      </c>
    </row>
    <row r="803" spans="1:10" ht="49.2">
      <c r="A803" s="81" t="s">
        <v>2659</v>
      </c>
      <c r="B803" s="82" t="s">
        <v>1827</v>
      </c>
      <c r="C803" s="81" t="s">
        <v>827</v>
      </c>
      <c r="D803" s="82" t="s">
        <v>2717</v>
      </c>
      <c r="E803" s="81" t="str">
        <f>VLOOKUP($C803,'[11]2563#กบรส'!$D$2:$P$899,4,0)</f>
        <v>รพท.</v>
      </c>
      <c r="F803" s="81" t="str">
        <f>VLOOKUP($C803,[12]รพศ_รพท_รพช_898แห่ง!$D$2:$I$899,5,0)</f>
        <v>M1</v>
      </c>
      <c r="G803" s="81">
        <f>VLOOKUP($C803,[12]รพศ_รพท_รพช_898แห่ง!$D$2:$I$899,6,0)</f>
        <v>158</v>
      </c>
      <c r="H803" s="222">
        <f>VLOOKUP($C803,'[13]POP UC'!$D$3:$F$924,3,0)</f>
        <v>61333</v>
      </c>
      <c r="I803" s="81">
        <v>14</v>
      </c>
      <c r="J803" s="82" t="s">
        <v>2888</v>
      </c>
    </row>
    <row r="804" spans="1:10" ht="49.2">
      <c r="A804" s="81" t="s">
        <v>2659</v>
      </c>
      <c r="B804" s="82" t="s">
        <v>1827</v>
      </c>
      <c r="C804" s="81" t="s">
        <v>828</v>
      </c>
      <c r="D804" s="82" t="s">
        <v>2718</v>
      </c>
      <c r="E804" s="81" t="str">
        <f>VLOOKUP($C804,'[11]2563#กบรส'!$D$2:$P$899,4,0)</f>
        <v>รพช.</v>
      </c>
      <c r="F804" s="81" t="str">
        <f>VLOOKUP($C804,[12]รพศ_รพท_รพช_898แห่ง!$D$2:$I$899,5,0)</f>
        <v>M2</v>
      </c>
      <c r="G804" s="81">
        <f>VLOOKUP($C804,[12]รพศ_รพท_รพช_898แห่ง!$D$2:$I$899,6,0)</f>
        <v>141</v>
      </c>
      <c r="H804" s="222">
        <f>VLOOKUP($C804,'[13]POP UC'!$D$3:$F$924,3,0)</f>
        <v>85975</v>
      </c>
      <c r="I804" s="81">
        <v>13</v>
      </c>
      <c r="J804" s="82" t="s">
        <v>2884</v>
      </c>
    </row>
    <row r="805" spans="1:10" ht="49.2">
      <c r="A805" s="81" t="s">
        <v>2659</v>
      </c>
      <c r="B805" s="82" t="s">
        <v>1827</v>
      </c>
      <c r="C805" s="81" t="s">
        <v>829</v>
      </c>
      <c r="D805" s="82" t="s">
        <v>2719</v>
      </c>
      <c r="E805" s="81" t="str">
        <f>VLOOKUP($C805,'[11]2563#กบรส'!$D$2:$P$899,4,0)</f>
        <v>รพช.</v>
      </c>
      <c r="F805" s="81" t="str">
        <f>VLOOKUP($C805,[12]รพศ_รพท_รพช_898แห่ง!$D$2:$I$899,5,0)</f>
        <v>F2</v>
      </c>
      <c r="G805" s="81">
        <f>VLOOKUP($C805,[12]รพศ_รพท_รพช_898แห่ง!$D$2:$I$899,6,0)</f>
        <v>33</v>
      </c>
      <c r="H805" s="222">
        <f>VLOOKUP($C805,'[13]POP UC'!$D$3:$F$924,3,0)</f>
        <v>28782</v>
      </c>
      <c r="I805" s="81">
        <v>5</v>
      </c>
      <c r="J805" s="82" t="s">
        <v>947</v>
      </c>
    </row>
    <row r="806" spans="1:10" ht="49.2">
      <c r="A806" s="81" t="s">
        <v>2659</v>
      </c>
      <c r="B806" s="82" t="s">
        <v>1827</v>
      </c>
      <c r="C806" s="81" t="s">
        <v>830</v>
      </c>
      <c r="D806" s="82" t="s">
        <v>2720</v>
      </c>
      <c r="E806" s="81" t="str">
        <f>VLOOKUP($C806,'[11]2563#กบรส'!$D$2:$P$899,4,0)</f>
        <v>รพช.</v>
      </c>
      <c r="F806" s="81" t="str">
        <f>VLOOKUP($C806,[12]รพศ_รพท_รพช_898แห่ง!$D$2:$I$899,5,0)</f>
        <v>F2</v>
      </c>
      <c r="G806" s="81">
        <f>VLOOKUP($C806,[12]รพศ_รพท_รพช_898แห่ง!$D$2:$I$899,6,0)</f>
        <v>30</v>
      </c>
      <c r="H806" s="222">
        <f>VLOOKUP($C806,'[13]POP UC'!$D$3:$F$924,3,0)</f>
        <v>13139</v>
      </c>
      <c r="I806" s="81">
        <v>5</v>
      </c>
      <c r="J806" s="82" t="s">
        <v>947</v>
      </c>
    </row>
    <row r="807" spans="1:10" ht="49.2">
      <c r="A807" s="81" t="s">
        <v>2659</v>
      </c>
      <c r="B807" s="82" t="s">
        <v>1827</v>
      </c>
      <c r="C807" s="81" t="s">
        <v>831</v>
      </c>
      <c r="D807" s="82" t="s">
        <v>2721</v>
      </c>
      <c r="E807" s="81" t="str">
        <f>VLOOKUP($C807,'[11]2563#กบรส'!$D$2:$P$899,4,0)</f>
        <v>รพช.</v>
      </c>
      <c r="F807" s="81" t="str">
        <f>VLOOKUP($C807,[12]รพศ_รพท_รพช_898แห่ง!$D$2:$I$899,5,0)</f>
        <v>M2</v>
      </c>
      <c r="G807" s="81">
        <f>VLOOKUP($C807,[12]รพศ_รพท_รพช_898แห่ง!$D$2:$I$899,6,0)</f>
        <v>70</v>
      </c>
      <c r="H807" s="222">
        <f>VLOOKUP($C807,'[13]POP UC'!$D$3:$F$924,3,0)</f>
        <v>44308</v>
      </c>
      <c r="I807" s="81">
        <v>12</v>
      </c>
      <c r="J807" s="82" t="s">
        <v>2886</v>
      </c>
    </row>
    <row r="808" spans="1:10" ht="49.2">
      <c r="A808" s="81" t="s">
        <v>2659</v>
      </c>
      <c r="B808" s="82" t="s">
        <v>1827</v>
      </c>
      <c r="C808" s="81" t="s">
        <v>832</v>
      </c>
      <c r="D808" s="82" t="s">
        <v>2722</v>
      </c>
      <c r="E808" s="81" t="str">
        <f>VLOOKUP($C808,'[11]2563#กบรส'!$D$2:$P$899,4,0)</f>
        <v>รพช.</v>
      </c>
      <c r="F808" s="81" t="str">
        <f>VLOOKUP($C808,[12]รพศ_รพท_รพช_898แห่ง!$D$2:$I$899,5,0)</f>
        <v>F2</v>
      </c>
      <c r="G808" s="81">
        <f>VLOOKUP($C808,[12]รพศ_รพท_รพช_898แห่ง!$D$2:$I$899,6,0)</f>
        <v>58</v>
      </c>
      <c r="H808" s="222">
        <f>VLOOKUP($C808,'[13]POP UC'!$D$3:$F$924,3,0)</f>
        <v>43893</v>
      </c>
      <c r="I808" s="81">
        <v>6</v>
      </c>
      <c r="J808" s="82" t="s">
        <v>2885</v>
      </c>
    </row>
    <row r="809" spans="1:10" ht="49.2">
      <c r="A809" s="81" t="s">
        <v>2659</v>
      </c>
      <c r="B809" s="82" t="s">
        <v>1827</v>
      </c>
      <c r="C809" s="81" t="s">
        <v>833</v>
      </c>
      <c r="D809" s="82" t="s">
        <v>2723</v>
      </c>
      <c r="E809" s="81" t="str">
        <f>VLOOKUP($C809,'[11]2563#กบรส'!$D$2:$P$899,4,0)</f>
        <v>รพช.</v>
      </c>
      <c r="F809" s="81" t="str">
        <f>VLOOKUP($C809,[12]รพศ_รพท_รพช_898แห่ง!$D$2:$I$899,5,0)</f>
        <v>F2</v>
      </c>
      <c r="G809" s="81">
        <f>VLOOKUP($C809,[12]รพศ_รพท_รพช_898แห่ง!$D$2:$I$899,6,0)</f>
        <v>32</v>
      </c>
      <c r="H809" s="222">
        <f>VLOOKUP($C809,'[13]POP UC'!$D$3:$F$924,3,0)</f>
        <v>35364</v>
      </c>
      <c r="I809" s="81">
        <v>6</v>
      </c>
      <c r="J809" s="82" t="s">
        <v>2885</v>
      </c>
    </row>
    <row r="810" spans="1:10" ht="49.2">
      <c r="A810" s="81" t="s">
        <v>2659</v>
      </c>
      <c r="B810" s="82" t="s">
        <v>1827</v>
      </c>
      <c r="C810" s="81" t="s">
        <v>834</v>
      </c>
      <c r="D810" s="82" t="s">
        <v>2724</v>
      </c>
      <c r="E810" s="81" t="str">
        <f>VLOOKUP($C810,'[11]2563#กบรส'!$D$2:$P$899,4,0)</f>
        <v>รพช.</v>
      </c>
      <c r="F810" s="81" t="str">
        <f>VLOOKUP($C810,[12]รพศ_รพท_รพช_898แห่ง!$D$2:$I$899,5,0)</f>
        <v>F3</v>
      </c>
      <c r="G810" s="81">
        <f>VLOOKUP($C810,[12]รพศ_รพท_รพช_898แห่ง!$D$2:$I$899,6,0)</f>
        <v>42</v>
      </c>
      <c r="H810" s="222">
        <f>VLOOKUP($C810,'[13]POP UC'!$D$3:$F$924,3,0)</f>
        <v>14809</v>
      </c>
      <c r="I810" s="81">
        <v>2</v>
      </c>
      <c r="J810" s="82" t="s">
        <v>969</v>
      </c>
    </row>
    <row r="811" spans="1:10" ht="49.2">
      <c r="A811" s="81" t="s">
        <v>2659</v>
      </c>
      <c r="B811" s="82" t="s">
        <v>1827</v>
      </c>
      <c r="C811" s="81" t="s">
        <v>835</v>
      </c>
      <c r="D811" s="82" t="s">
        <v>2725</v>
      </c>
      <c r="E811" s="81" t="str">
        <f>VLOOKUP($C811,'[11]2563#กบรส'!$D$2:$P$899,4,0)</f>
        <v>รพช.</v>
      </c>
      <c r="F811" s="81" t="str">
        <f>VLOOKUP($C811,[12]รพศ_รพท_รพช_898แห่ง!$D$2:$I$899,5,0)</f>
        <v>F2</v>
      </c>
      <c r="G811" s="81">
        <f>VLOOKUP($C811,[12]รพศ_รพท_รพช_898แห่ง!$D$2:$I$899,6,0)</f>
        <v>43</v>
      </c>
      <c r="H811" s="222">
        <f>VLOOKUP($C811,'[13]POP UC'!$D$3:$F$924,3,0)</f>
        <v>31858</v>
      </c>
      <c r="I811" s="81">
        <v>6</v>
      </c>
      <c r="J811" s="82" t="s">
        <v>2885</v>
      </c>
    </row>
    <row r="812" spans="1:10" ht="49.2">
      <c r="A812" s="81" t="s">
        <v>2659</v>
      </c>
      <c r="B812" s="82" t="s">
        <v>1827</v>
      </c>
      <c r="C812" s="81" t="s">
        <v>836</v>
      </c>
      <c r="D812" s="82" t="s">
        <v>2726</v>
      </c>
      <c r="E812" s="81" t="str">
        <f>VLOOKUP($C812,'[11]2563#กบรส'!$D$2:$P$899,4,0)</f>
        <v>รพช.</v>
      </c>
      <c r="F812" s="81" t="str">
        <f>VLOOKUP($C812,[12]รพศ_รพท_รพช_898แห่ง!$D$2:$I$899,5,0)</f>
        <v>F2</v>
      </c>
      <c r="G812" s="81">
        <f>VLOOKUP($C812,[12]รพศ_รพท_รพช_898แห่ง!$D$2:$I$899,6,0)</f>
        <v>28</v>
      </c>
      <c r="H812" s="222">
        <f>VLOOKUP($C812,'[13]POP UC'!$D$3:$F$924,3,0)</f>
        <v>26391</v>
      </c>
      <c r="I812" s="81">
        <v>5</v>
      </c>
      <c r="J812" s="82" t="s">
        <v>947</v>
      </c>
    </row>
    <row r="813" spans="1:10" ht="49.2">
      <c r="A813" s="81" t="s">
        <v>2659</v>
      </c>
      <c r="B813" s="82" t="s">
        <v>1827</v>
      </c>
      <c r="C813" s="81" t="s">
        <v>837</v>
      </c>
      <c r="D813" s="82" t="s">
        <v>2727</v>
      </c>
      <c r="E813" s="81" t="str">
        <f>VLOOKUP($C813,'[11]2563#กบรส'!$D$2:$P$899,4,0)</f>
        <v>รพช.</v>
      </c>
      <c r="F813" s="81" t="str">
        <f>VLOOKUP($C813,[12]รพศ_รพท_รพช_898แห่ง!$D$2:$I$899,5,0)</f>
        <v>M2</v>
      </c>
      <c r="G813" s="81">
        <f>VLOOKUP($C813,[12]รพศ_รพท_รพช_898แห่ง!$D$2:$I$899,6,0)</f>
        <v>65</v>
      </c>
      <c r="H813" s="222">
        <f>VLOOKUP($C813,'[13]POP UC'!$D$3:$F$924,3,0)</f>
        <v>58136</v>
      </c>
      <c r="I813" s="81">
        <v>12</v>
      </c>
      <c r="J813" s="82" t="s">
        <v>2886</v>
      </c>
    </row>
    <row r="814" spans="1:10" ht="49.2">
      <c r="A814" s="81" t="s">
        <v>2659</v>
      </c>
      <c r="B814" s="82" t="s">
        <v>1827</v>
      </c>
      <c r="C814" s="81" t="s">
        <v>838</v>
      </c>
      <c r="D814" s="82" t="s">
        <v>2728</v>
      </c>
      <c r="E814" s="81" t="str">
        <f>VLOOKUP($C814,'[11]2563#กบรส'!$D$2:$P$899,4,0)</f>
        <v>รพช.</v>
      </c>
      <c r="F814" s="81" t="str">
        <f>VLOOKUP($C814,[12]รพศ_รพท_รพช_898แห่ง!$D$2:$I$899,5,0)</f>
        <v>F2</v>
      </c>
      <c r="G814" s="81">
        <f>VLOOKUP($C814,[12]รพศ_รพท_รพช_898แห่ง!$D$2:$I$899,6,0)</f>
        <v>35</v>
      </c>
      <c r="H814" s="222">
        <f>VLOOKUP($C814,'[13]POP UC'!$D$3:$F$924,3,0)</f>
        <v>20006</v>
      </c>
      <c r="I814" s="81">
        <v>5</v>
      </c>
      <c r="J814" s="82" t="s">
        <v>947</v>
      </c>
    </row>
    <row r="815" spans="1:10" ht="49.2">
      <c r="A815" s="81" t="s">
        <v>2659</v>
      </c>
      <c r="B815" s="82" t="s">
        <v>1827</v>
      </c>
      <c r="C815" s="81" t="s">
        <v>839</v>
      </c>
      <c r="D815" s="82" t="s">
        <v>2729</v>
      </c>
      <c r="E815" s="81" t="str">
        <f>VLOOKUP($C815,'[11]2563#กบรส'!$D$2:$P$899,4,0)</f>
        <v>รพช.</v>
      </c>
      <c r="F815" s="81" t="str">
        <f>VLOOKUP($C815,[12]รพศ_รพท_รพช_898แห่ง!$D$2:$I$899,5,0)</f>
        <v>F2</v>
      </c>
      <c r="G815" s="81">
        <f>VLOOKUP($C815,[12]รพศ_รพท_รพช_898แห่ง!$D$2:$I$899,6,0)</f>
        <v>37</v>
      </c>
      <c r="H815" s="222">
        <f>VLOOKUP($C815,'[13]POP UC'!$D$3:$F$924,3,0)</f>
        <v>43119</v>
      </c>
      <c r="I815" s="81">
        <v>6</v>
      </c>
      <c r="J815" s="82" t="s">
        <v>2885</v>
      </c>
    </row>
    <row r="816" spans="1:10" ht="49.2">
      <c r="A816" s="81" t="s">
        <v>2659</v>
      </c>
      <c r="B816" s="82" t="s">
        <v>1827</v>
      </c>
      <c r="C816" s="81" t="s">
        <v>840</v>
      </c>
      <c r="D816" s="82" t="s">
        <v>2730</v>
      </c>
      <c r="E816" s="81" t="str">
        <f>VLOOKUP($C816,'[11]2563#กบรส'!$D$2:$P$899,4,0)</f>
        <v>รพช.</v>
      </c>
      <c r="F816" s="81" t="str">
        <f>VLOOKUP($C816,[12]รพศ_รพท_รพช_898แห่ง!$D$2:$I$899,5,0)</f>
        <v>F2</v>
      </c>
      <c r="G816" s="81">
        <f>VLOOKUP($C816,[12]รพศ_รพท_รพช_898แห่ง!$D$2:$I$899,6,0)</f>
        <v>74</v>
      </c>
      <c r="H816" s="222">
        <f>VLOOKUP($C816,'[13]POP UC'!$D$3:$F$924,3,0)</f>
        <v>55906</v>
      </c>
      <c r="I816" s="81">
        <v>6</v>
      </c>
      <c r="J816" s="82" t="s">
        <v>2885</v>
      </c>
    </row>
    <row r="817" spans="1:10" ht="49.2">
      <c r="A817" s="81" t="s">
        <v>2659</v>
      </c>
      <c r="B817" s="82" t="s">
        <v>1827</v>
      </c>
      <c r="C817" s="81" t="s">
        <v>841</v>
      </c>
      <c r="D817" s="82" t="s">
        <v>2731</v>
      </c>
      <c r="E817" s="81" t="str">
        <f>VLOOKUP($C817,'[11]2563#กบรส'!$D$2:$P$899,4,0)</f>
        <v>รพช.</v>
      </c>
      <c r="F817" s="81" t="str">
        <f>VLOOKUP($C817,[12]รพศ_รพท_รพช_898แห่ง!$D$2:$I$899,5,0)</f>
        <v>F2</v>
      </c>
      <c r="G817" s="81">
        <f>VLOOKUP($C817,[12]รพศ_รพท_รพช_898แห่ง!$D$2:$I$899,6,0)</f>
        <v>83</v>
      </c>
      <c r="H817" s="222">
        <f>VLOOKUP($C817,'[13]POP UC'!$D$3:$F$924,3,0)</f>
        <v>36172</v>
      </c>
      <c r="I817" s="81">
        <v>6</v>
      </c>
      <c r="J817" s="82" t="s">
        <v>2885</v>
      </c>
    </row>
    <row r="818" spans="1:10" ht="49.2">
      <c r="A818" s="81" t="s">
        <v>2659</v>
      </c>
      <c r="B818" s="82" t="s">
        <v>1827</v>
      </c>
      <c r="C818" s="81" t="s">
        <v>842</v>
      </c>
      <c r="D818" s="82" t="s">
        <v>2732</v>
      </c>
      <c r="E818" s="81" t="str">
        <f>VLOOKUP($C818,'[11]2563#กบรส'!$D$2:$P$899,4,0)</f>
        <v>รพช.</v>
      </c>
      <c r="F818" s="81" t="str">
        <f>VLOOKUP($C818,[12]รพศ_รพท_รพช_898แห่ง!$D$2:$I$899,5,0)</f>
        <v>F2</v>
      </c>
      <c r="G818" s="81">
        <f>VLOOKUP($C818,[12]รพศ_รพท_รพช_898แห่ง!$D$2:$I$899,6,0)</f>
        <v>33</v>
      </c>
      <c r="H818" s="222">
        <f>VLOOKUP($C818,'[13]POP UC'!$D$3:$F$924,3,0)</f>
        <v>24023</v>
      </c>
      <c r="I818" s="81">
        <v>5</v>
      </c>
      <c r="J818" s="82" t="s">
        <v>947</v>
      </c>
    </row>
    <row r="819" spans="1:10" ht="49.2">
      <c r="A819" s="81" t="s">
        <v>2659</v>
      </c>
      <c r="B819" s="82" t="s">
        <v>1827</v>
      </c>
      <c r="C819" s="81" t="s">
        <v>843</v>
      </c>
      <c r="D819" s="82" t="s">
        <v>2949</v>
      </c>
      <c r="E819" s="81" t="str">
        <f>VLOOKUP($C819,'[11]2563#กบรส'!$D$2:$P$899,4,0)</f>
        <v>รพช.</v>
      </c>
      <c r="F819" s="81" t="str">
        <f>VLOOKUP($C819,[12]รพศ_รพท_รพช_898แห่ง!$D$2:$I$899,5,0)</f>
        <v>M2</v>
      </c>
      <c r="G819" s="81">
        <f>VLOOKUP($C819,[12]รพศ_รพท_รพช_898แห่ง!$D$2:$I$899,6,0)</f>
        <v>110</v>
      </c>
      <c r="H819" s="222">
        <f>VLOOKUP($C819,'[13]POP UC'!$D$3:$F$924,3,0)</f>
        <v>51324</v>
      </c>
      <c r="I819" s="81">
        <v>13</v>
      </c>
      <c r="J819" s="82" t="s">
        <v>2884</v>
      </c>
    </row>
    <row r="820" spans="1:10" ht="49.2">
      <c r="A820" s="81" t="s">
        <v>2659</v>
      </c>
      <c r="B820" s="82" t="s">
        <v>1827</v>
      </c>
      <c r="C820" s="81" t="s">
        <v>844</v>
      </c>
      <c r="D820" s="82" t="s">
        <v>2733</v>
      </c>
      <c r="E820" s="81" t="str">
        <f>VLOOKUP($C820,'[11]2563#กบรส'!$D$2:$P$899,4,0)</f>
        <v>รพช.</v>
      </c>
      <c r="F820" s="81" t="str">
        <f>VLOOKUP($C820,[12]รพศ_รพท_รพช_898แห่ง!$D$2:$I$899,5,0)</f>
        <v>F2</v>
      </c>
      <c r="G820" s="81">
        <f>VLOOKUP($C820,[12]รพศ_รพท_รพช_898แห่ง!$D$2:$I$899,6,0)</f>
        <v>34</v>
      </c>
      <c r="H820" s="222">
        <f>VLOOKUP($C820,'[13]POP UC'!$D$3:$F$924,3,0)</f>
        <v>13563</v>
      </c>
      <c r="I820" s="81">
        <v>5</v>
      </c>
      <c r="J820" s="82" t="s">
        <v>947</v>
      </c>
    </row>
    <row r="821" spans="1:10" ht="49.2">
      <c r="A821" s="81" t="s">
        <v>2659</v>
      </c>
      <c r="B821" s="82" t="s">
        <v>1827</v>
      </c>
      <c r="C821" s="81" t="s">
        <v>845</v>
      </c>
      <c r="D821" s="82" t="s">
        <v>2734</v>
      </c>
      <c r="E821" s="81" t="str">
        <f>VLOOKUP($C821,'[11]2563#กบรส'!$D$2:$P$899,4,0)</f>
        <v>รพช.</v>
      </c>
      <c r="F821" s="81" t="str">
        <f>VLOOKUP($C821,[12]รพศ_รพท_รพช_898แห่ง!$D$2:$I$899,5,0)</f>
        <v>M2</v>
      </c>
      <c r="G821" s="81">
        <f>VLOOKUP($C821,[12]รพศ_รพท_รพช_898แห่ง!$D$2:$I$899,6,0)</f>
        <v>73</v>
      </c>
      <c r="H821" s="222">
        <f>VLOOKUP($C821,'[13]POP UC'!$D$3:$F$924,3,0)</f>
        <v>32359</v>
      </c>
      <c r="I821" s="81">
        <v>12</v>
      </c>
      <c r="J821" s="82" t="s">
        <v>2886</v>
      </c>
    </row>
    <row r="822" spans="1:10" ht="49.2">
      <c r="A822" s="81" t="s">
        <v>2735</v>
      </c>
      <c r="B822" s="82" t="s">
        <v>1848</v>
      </c>
      <c r="C822" s="81" t="s">
        <v>846</v>
      </c>
      <c r="D822" s="82" t="s">
        <v>2736</v>
      </c>
      <c r="E822" s="81" t="str">
        <f>VLOOKUP($C822,'[11]2563#กบรส'!$D$2:$P$899,4,0)</f>
        <v>รพศ.</v>
      </c>
      <c r="F822" s="81" t="str">
        <f>VLOOKUP($C822,[12]รพศ_รพท_รพช_898แห่ง!$D$2:$I$899,5,0)</f>
        <v>A</v>
      </c>
      <c r="G822" s="81">
        <f>VLOOKUP($C822,[12]รพศ_รพท_รพช_898แห่ง!$D$2:$I$899,6,0)</f>
        <v>553</v>
      </c>
      <c r="H822" s="222">
        <f>VLOOKUP($C822,'[13]POP UC'!$D$3:$F$924,3,0)</f>
        <v>116264</v>
      </c>
      <c r="I822" s="81">
        <v>18</v>
      </c>
      <c r="J822" s="82" t="s">
        <v>1959</v>
      </c>
    </row>
    <row r="823" spans="1:10" ht="49.2">
      <c r="A823" s="81" t="s">
        <v>2735</v>
      </c>
      <c r="B823" s="82" t="s">
        <v>1848</v>
      </c>
      <c r="C823" s="81" t="s">
        <v>847</v>
      </c>
      <c r="D823" s="82" t="s">
        <v>2737</v>
      </c>
      <c r="E823" s="81" t="str">
        <f>VLOOKUP($C823,'[11]2563#กบรส'!$D$2:$P$899,4,0)</f>
        <v>รพช.</v>
      </c>
      <c r="F823" s="81" t="str">
        <f>VLOOKUP($C823,[12]รพศ_รพท_รพช_898แห่ง!$D$2:$I$899,5,0)</f>
        <v>F1</v>
      </c>
      <c r="G823" s="81">
        <f>VLOOKUP($C823,[12]รพศ_รพท_รพช_898แห่ง!$D$2:$I$899,6,0)</f>
        <v>60</v>
      </c>
      <c r="H823" s="222">
        <f>VLOOKUP($C823,'[13]POP UC'!$D$3:$F$924,3,0)</f>
        <v>67170</v>
      </c>
      <c r="I823" s="81">
        <v>10</v>
      </c>
      <c r="J823" s="82" t="s">
        <v>943</v>
      </c>
    </row>
    <row r="824" spans="1:10" ht="49.2">
      <c r="A824" s="81" t="s">
        <v>2735</v>
      </c>
      <c r="B824" s="82" t="s">
        <v>1848</v>
      </c>
      <c r="C824" s="81" t="s">
        <v>848</v>
      </c>
      <c r="D824" s="82" t="s">
        <v>2738</v>
      </c>
      <c r="E824" s="81" t="str">
        <f>VLOOKUP($C824,'[11]2563#กบรส'!$D$2:$P$899,4,0)</f>
        <v>รพช.</v>
      </c>
      <c r="F824" s="81" t="str">
        <f>VLOOKUP($C824,[12]รพศ_รพท_รพช_898แห่ง!$D$2:$I$899,5,0)</f>
        <v>F1</v>
      </c>
      <c r="G824" s="81">
        <f>VLOOKUP($C824,[12]รพศ_รพท_รพช_898แห่ง!$D$2:$I$899,6,0)</f>
        <v>60</v>
      </c>
      <c r="H824" s="222">
        <f>VLOOKUP($C824,'[13]POP UC'!$D$3:$F$924,3,0)</f>
        <v>49056</v>
      </c>
      <c r="I824" s="81">
        <v>9</v>
      </c>
      <c r="J824" s="82" t="s">
        <v>965</v>
      </c>
    </row>
    <row r="825" spans="1:10" ht="49.2">
      <c r="A825" s="81" t="s">
        <v>2735</v>
      </c>
      <c r="B825" s="82" t="s">
        <v>1848</v>
      </c>
      <c r="C825" s="81" t="s">
        <v>849</v>
      </c>
      <c r="D825" s="82" t="s">
        <v>2739</v>
      </c>
      <c r="E825" s="81" t="str">
        <f>VLOOKUP($C825,'[11]2563#กบรส'!$D$2:$P$899,4,0)</f>
        <v>รพช.</v>
      </c>
      <c r="F825" s="81" t="str">
        <f>VLOOKUP($C825,[12]รพศ_รพท_รพช_898แห่ง!$D$2:$I$899,5,0)</f>
        <v>F2</v>
      </c>
      <c r="G825" s="81">
        <f>VLOOKUP($C825,[12]รพศ_รพท_รพช_898แห่ง!$D$2:$I$899,6,0)</f>
        <v>30</v>
      </c>
      <c r="H825" s="222">
        <f>VLOOKUP($C825,'[13]POP UC'!$D$3:$F$924,3,0)</f>
        <v>51731</v>
      </c>
      <c r="I825" s="81">
        <v>6</v>
      </c>
      <c r="J825" s="82" t="s">
        <v>2885</v>
      </c>
    </row>
    <row r="826" spans="1:10" ht="49.2">
      <c r="A826" s="81" t="s">
        <v>2735</v>
      </c>
      <c r="B826" s="82" t="s">
        <v>1848</v>
      </c>
      <c r="C826" s="81" t="s">
        <v>850</v>
      </c>
      <c r="D826" s="82" t="s">
        <v>2740</v>
      </c>
      <c r="E826" s="81" t="str">
        <f>VLOOKUP($C826,'[11]2563#กบรส'!$D$2:$P$899,4,0)</f>
        <v>รพช.</v>
      </c>
      <c r="F826" s="81" t="str">
        <f>VLOOKUP($C826,[12]รพศ_รพท_รพช_898แห่ง!$D$2:$I$899,5,0)</f>
        <v>F2</v>
      </c>
      <c r="G826" s="81">
        <f>VLOOKUP($C826,[12]รพศ_รพท_รพช_898แห่ง!$D$2:$I$899,6,0)</f>
        <v>60</v>
      </c>
      <c r="H826" s="222">
        <f>VLOOKUP($C826,'[13]POP UC'!$D$3:$F$924,3,0)</f>
        <v>32789</v>
      </c>
      <c r="I826" s="81">
        <v>6</v>
      </c>
      <c r="J826" s="82" t="s">
        <v>2885</v>
      </c>
    </row>
    <row r="827" spans="1:10" ht="49.2">
      <c r="A827" s="81" t="s">
        <v>2735</v>
      </c>
      <c r="B827" s="82" t="s">
        <v>1848</v>
      </c>
      <c r="C827" s="81" t="s">
        <v>851</v>
      </c>
      <c r="D827" s="82" t="s">
        <v>2741</v>
      </c>
      <c r="E827" s="81" t="str">
        <f>VLOOKUP($C827,'[11]2563#กบรส'!$D$2:$P$899,4,0)</f>
        <v>รพช.</v>
      </c>
      <c r="F827" s="81" t="str">
        <f>VLOOKUP($C827,[12]รพศ_รพท_รพช_898แห่ง!$D$2:$I$899,5,0)</f>
        <v>M2</v>
      </c>
      <c r="G827" s="81">
        <f>VLOOKUP($C827,[12]รพศ_รพท_รพช_898แห่ง!$D$2:$I$899,6,0)</f>
        <v>90</v>
      </c>
      <c r="H827" s="222">
        <f>VLOOKUP($C827,'[13]POP UC'!$D$3:$F$924,3,0)</f>
        <v>72512</v>
      </c>
      <c r="I827" s="81">
        <v>12</v>
      </c>
      <c r="J827" s="82" t="s">
        <v>2886</v>
      </c>
    </row>
    <row r="828" spans="1:10" ht="49.2">
      <c r="A828" s="81" t="s">
        <v>2735</v>
      </c>
      <c r="B828" s="82" t="s">
        <v>1848</v>
      </c>
      <c r="C828" s="81" t="s">
        <v>852</v>
      </c>
      <c r="D828" s="82" t="s">
        <v>2742</v>
      </c>
      <c r="E828" s="81" t="str">
        <f>VLOOKUP($C828,'[11]2563#กบรส'!$D$2:$P$899,4,0)</f>
        <v>รพช.</v>
      </c>
      <c r="F828" s="81" t="str">
        <f>VLOOKUP($C828,[12]รพศ_รพท_รพช_898แห่ง!$D$2:$I$899,5,0)</f>
        <v>F2</v>
      </c>
      <c r="G828" s="81">
        <f>VLOOKUP($C828,[12]รพศ_รพท_รพช_898แห่ง!$D$2:$I$899,6,0)</f>
        <v>30</v>
      </c>
      <c r="H828" s="222">
        <f>VLOOKUP($C828,'[13]POP UC'!$D$3:$F$924,3,0)</f>
        <v>34479</v>
      </c>
      <c r="I828" s="81">
        <v>6</v>
      </c>
      <c r="J828" s="82" t="s">
        <v>2885</v>
      </c>
    </row>
    <row r="829" spans="1:10" ht="49.2">
      <c r="A829" s="81" t="s">
        <v>2735</v>
      </c>
      <c r="B829" s="82" t="s">
        <v>1848</v>
      </c>
      <c r="C829" s="81" t="s">
        <v>853</v>
      </c>
      <c r="D829" s="82" t="s">
        <v>2743</v>
      </c>
      <c r="E829" s="81" t="str">
        <f>VLOOKUP($C829,'[11]2563#กบรส'!$D$2:$P$899,4,0)</f>
        <v>รพช.</v>
      </c>
      <c r="F829" s="81" t="str">
        <f>VLOOKUP($C829,[12]รพศ_รพท_รพช_898แห่ง!$D$2:$I$899,5,0)</f>
        <v>F2</v>
      </c>
      <c r="G829" s="81">
        <f>VLOOKUP($C829,[12]รพศ_รพท_รพช_898แห่ง!$D$2:$I$899,6,0)</f>
        <v>60</v>
      </c>
      <c r="H829" s="222">
        <f>VLOOKUP($C829,'[13]POP UC'!$D$3:$F$924,3,0)</f>
        <v>32797</v>
      </c>
      <c r="I829" s="81">
        <v>6</v>
      </c>
      <c r="J829" s="82" t="s">
        <v>2885</v>
      </c>
    </row>
    <row r="830" spans="1:10" ht="49.2">
      <c r="A830" s="81" t="s">
        <v>2735</v>
      </c>
      <c r="B830" s="82" t="s">
        <v>1848</v>
      </c>
      <c r="C830" s="81" t="s">
        <v>854</v>
      </c>
      <c r="D830" s="82" t="s">
        <v>2744</v>
      </c>
      <c r="E830" s="81" t="str">
        <f>VLOOKUP($C830,'[11]2563#กบรส'!$D$2:$P$899,4,0)</f>
        <v>รพช.</v>
      </c>
      <c r="F830" s="81" t="str">
        <f>VLOOKUP($C830,[12]รพศ_รพท_รพช_898แห่ง!$D$2:$I$899,5,0)</f>
        <v>F2</v>
      </c>
      <c r="G830" s="81">
        <f>VLOOKUP($C830,[12]รพศ_รพท_รพช_898แห่ง!$D$2:$I$899,6,0)</f>
        <v>30</v>
      </c>
      <c r="H830" s="222">
        <f>VLOOKUP($C830,'[13]POP UC'!$D$3:$F$924,3,0)</f>
        <v>23207</v>
      </c>
      <c r="I830" s="81">
        <v>5</v>
      </c>
      <c r="J830" s="82" t="s">
        <v>947</v>
      </c>
    </row>
    <row r="831" spans="1:10" ht="49.2">
      <c r="A831" s="81" t="s">
        <v>2735</v>
      </c>
      <c r="B831" s="82" t="s">
        <v>1848</v>
      </c>
      <c r="C831" s="81" t="s">
        <v>855</v>
      </c>
      <c r="D831" s="82" t="s">
        <v>2950</v>
      </c>
      <c r="E831" s="81" t="str">
        <f>VLOOKUP($C831,'[11]2563#กบรส'!$D$2:$P$899,4,0)</f>
        <v>รพช.</v>
      </c>
      <c r="F831" s="81" t="str">
        <f>VLOOKUP($C831,[12]รพศ_รพท_รพช_898แห่ง!$D$2:$I$899,5,0)</f>
        <v>F3</v>
      </c>
      <c r="G831" s="81">
        <f>VLOOKUP($C831,[12]รพศ_รพท_รพช_898แห่ง!$D$2:$I$899,6,0)</f>
        <v>25</v>
      </c>
      <c r="H831" s="222">
        <f>VLOOKUP($C831,'[13]POP UC'!$D$3:$F$924,3,0)</f>
        <v>12983</v>
      </c>
      <c r="I831" s="81">
        <v>2</v>
      </c>
      <c r="J831" s="82" t="s">
        <v>969</v>
      </c>
    </row>
    <row r="832" spans="1:10" ht="49.2">
      <c r="A832" s="81" t="s">
        <v>2735</v>
      </c>
      <c r="B832" s="82" t="s">
        <v>1859</v>
      </c>
      <c r="C832" s="81" t="s">
        <v>856</v>
      </c>
      <c r="D832" s="82" t="s">
        <v>2745</v>
      </c>
      <c r="E832" s="81" t="str">
        <f>VLOOKUP($C832,'[11]2563#กบรส'!$D$2:$P$899,4,0)</f>
        <v>รพท.</v>
      </c>
      <c r="F832" s="81" t="str">
        <f>VLOOKUP($C832,[12]รพศ_รพท_รพช_898แห่ง!$D$2:$I$899,5,0)</f>
        <v>S</v>
      </c>
      <c r="G832" s="81">
        <f>VLOOKUP($C832,[12]รพศ_รพท_รพช_898แห่ง!$D$2:$I$899,6,0)</f>
        <v>407</v>
      </c>
      <c r="H832" s="222">
        <f>VLOOKUP($C832,'[13]POP UC'!$D$3:$F$924,3,0)</f>
        <v>100012</v>
      </c>
      <c r="I832" s="81">
        <v>17</v>
      </c>
      <c r="J832" s="82" t="s">
        <v>1002</v>
      </c>
    </row>
    <row r="833" spans="1:10" ht="49.2">
      <c r="A833" s="81" t="s">
        <v>2735</v>
      </c>
      <c r="B833" s="82" t="s">
        <v>1859</v>
      </c>
      <c r="C833" s="81" t="s">
        <v>857</v>
      </c>
      <c r="D833" s="82" t="s">
        <v>2746</v>
      </c>
      <c r="E833" s="81" t="str">
        <f>VLOOKUP($C833,'[11]2563#กบรส'!$D$2:$P$899,4,0)</f>
        <v>รพท.</v>
      </c>
      <c r="F833" s="81" t="str">
        <f>VLOOKUP($C833,[12]รพศ_รพท_รพช_898แห่ง!$D$2:$I$899,5,0)</f>
        <v>M1</v>
      </c>
      <c r="G833" s="81">
        <f>VLOOKUP($C833,[12]รพศ_รพท_รพช_898แห่ง!$D$2:$I$899,6,0)</f>
        <v>210</v>
      </c>
      <c r="H833" s="222">
        <f>VLOOKUP($C833,'[13]POP UC'!$D$3:$F$924,3,0)</f>
        <v>68932</v>
      </c>
      <c r="I833" s="81">
        <v>15</v>
      </c>
      <c r="J833" s="82" t="s">
        <v>2887</v>
      </c>
    </row>
    <row r="834" spans="1:10" ht="49.2">
      <c r="A834" s="81" t="s">
        <v>2735</v>
      </c>
      <c r="B834" s="82" t="s">
        <v>1859</v>
      </c>
      <c r="C834" s="81" t="s">
        <v>858</v>
      </c>
      <c r="D834" s="82" t="s">
        <v>2747</v>
      </c>
      <c r="E834" s="81" t="str">
        <f>VLOOKUP($C834,'[11]2563#กบรส'!$D$2:$P$899,4,0)</f>
        <v>รพช.</v>
      </c>
      <c r="F834" s="81" t="str">
        <f>VLOOKUP($C834,[12]รพศ_รพท_รพช_898แห่ง!$D$2:$I$899,5,0)</f>
        <v>F1</v>
      </c>
      <c r="G834" s="81">
        <f>VLOOKUP($C834,[12]รพศ_รพท_รพช_898แห่ง!$D$2:$I$899,6,0)</f>
        <v>109</v>
      </c>
      <c r="H834" s="222">
        <f>VLOOKUP($C834,'[13]POP UC'!$D$3:$F$924,3,0)</f>
        <v>63111</v>
      </c>
      <c r="I834" s="81">
        <v>10</v>
      </c>
      <c r="J834" s="82" t="s">
        <v>943</v>
      </c>
    </row>
    <row r="835" spans="1:10" ht="49.2">
      <c r="A835" s="81" t="s">
        <v>2735</v>
      </c>
      <c r="B835" s="82" t="s">
        <v>1859</v>
      </c>
      <c r="C835" s="81" t="s">
        <v>859</v>
      </c>
      <c r="D835" s="82" t="s">
        <v>2748</v>
      </c>
      <c r="E835" s="81" t="str">
        <f>VLOOKUP($C835,'[11]2563#กบรส'!$D$2:$P$899,4,0)</f>
        <v>รพช.</v>
      </c>
      <c r="F835" s="81" t="str">
        <f>VLOOKUP($C835,[12]รพศ_รพท_รพช_898แห่ง!$D$2:$I$899,5,0)</f>
        <v>F2</v>
      </c>
      <c r="G835" s="81">
        <f>VLOOKUP($C835,[12]รพศ_รพท_รพช_898แห่ง!$D$2:$I$899,6,0)</f>
        <v>68</v>
      </c>
      <c r="H835" s="222">
        <f>VLOOKUP($C835,'[13]POP UC'!$D$3:$F$924,3,0)</f>
        <v>47213</v>
      </c>
      <c r="I835" s="81">
        <v>6</v>
      </c>
      <c r="J835" s="82" t="s">
        <v>2885</v>
      </c>
    </row>
    <row r="836" spans="1:10" ht="49.2">
      <c r="A836" s="81" t="s">
        <v>2735</v>
      </c>
      <c r="B836" s="82" t="s">
        <v>1859</v>
      </c>
      <c r="C836" s="81" t="s">
        <v>860</v>
      </c>
      <c r="D836" s="82" t="s">
        <v>2749</v>
      </c>
      <c r="E836" s="81" t="str">
        <f>VLOOKUP($C836,'[11]2563#กบรส'!$D$2:$P$899,4,0)</f>
        <v>รพช.</v>
      </c>
      <c r="F836" s="81" t="str">
        <f>VLOOKUP($C836,[12]รพศ_รพท_รพช_898แห่ง!$D$2:$I$899,5,0)</f>
        <v>F1</v>
      </c>
      <c r="G836" s="81">
        <f>VLOOKUP($C836,[12]รพศ_รพท_รพช_898แห่ง!$D$2:$I$899,6,0)</f>
        <v>120</v>
      </c>
      <c r="H836" s="222">
        <f>VLOOKUP($C836,'[13]POP UC'!$D$3:$F$924,3,0)</f>
        <v>79940</v>
      </c>
      <c r="I836" s="81">
        <v>10</v>
      </c>
      <c r="J836" s="82" t="s">
        <v>943</v>
      </c>
    </row>
    <row r="837" spans="1:10" ht="49.2">
      <c r="A837" s="81" t="s">
        <v>2735</v>
      </c>
      <c r="B837" s="82" t="s">
        <v>1859</v>
      </c>
      <c r="C837" s="81" t="s">
        <v>861</v>
      </c>
      <c r="D837" s="82" t="s">
        <v>2750</v>
      </c>
      <c r="E837" s="81" t="str">
        <f>VLOOKUP($C837,'[11]2563#กบรส'!$D$2:$P$899,4,0)</f>
        <v>รพช.</v>
      </c>
      <c r="F837" s="81" t="str">
        <f>VLOOKUP($C837,[12]รพศ_รพท_รพช_898แห่ง!$D$2:$I$899,5,0)</f>
        <v>F2</v>
      </c>
      <c r="G837" s="81">
        <f>VLOOKUP($C837,[12]รพศ_รพท_รพช_898แห่ง!$D$2:$I$899,6,0)</f>
        <v>82</v>
      </c>
      <c r="H837" s="222">
        <f>VLOOKUP($C837,'[13]POP UC'!$D$3:$F$924,3,0)</f>
        <v>64550</v>
      </c>
      <c r="I837" s="81">
        <v>7</v>
      </c>
      <c r="J837" s="82" t="s">
        <v>956</v>
      </c>
    </row>
    <row r="838" spans="1:10" ht="49.2">
      <c r="A838" s="81" t="s">
        <v>2735</v>
      </c>
      <c r="B838" s="82" t="s">
        <v>1859</v>
      </c>
      <c r="C838" s="81" t="s">
        <v>862</v>
      </c>
      <c r="D838" s="82" t="s">
        <v>2751</v>
      </c>
      <c r="E838" s="81" t="str">
        <f>VLOOKUP($C838,'[11]2563#กบรส'!$D$2:$P$899,4,0)</f>
        <v>รพช.</v>
      </c>
      <c r="F838" s="81" t="str">
        <f>VLOOKUP($C838,[12]รพศ_รพท_รพช_898แห่ง!$D$2:$I$899,5,0)</f>
        <v>F2</v>
      </c>
      <c r="G838" s="81">
        <f>VLOOKUP($C838,[12]รพศ_รพท_รพช_898แห่ง!$D$2:$I$899,6,0)</f>
        <v>42</v>
      </c>
      <c r="H838" s="222">
        <f>VLOOKUP($C838,'[13]POP UC'!$D$3:$F$924,3,0)</f>
        <v>34735</v>
      </c>
      <c r="I838" s="81">
        <v>6</v>
      </c>
      <c r="J838" s="82" t="s">
        <v>2885</v>
      </c>
    </row>
    <row r="839" spans="1:10" ht="49.2">
      <c r="A839" s="81" t="s">
        <v>2735</v>
      </c>
      <c r="B839" s="82" t="s">
        <v>1859</v>
      </c>
      <c r="C839" s="81" t="s">
        <v>863</v>
      </c>
      <c r="D839" s="82" t="s">
        <v>2752</v>
      </c>
      <c r="E839" s="81" t="str">
        <f>VLOOKUP($C839,'[11]2563#กบรส'!$D$2:$P$899,4,0)</f>
        <v>รพช.</v>
      </c>
      <c r="F839" s="81" t="str">
        <f>VLOOKUP($C839,[12]รพศ_รพท_รพช_898แห่ง!$D$2:$I$899,5,0)</f>
        <v>F2</v>
      </c>
      <c r="G839" s="81">
        <f>VLOOKUP($C839,[12]รพศ_รพท_รพช_898แห่ง!$D$2:$I$899,6,0)</f>
        <v>36</v>
      </c>
      <c r="H839" s="222">
        <f>VLOOKUP($C839,'[13]POP UC'!$D$3:$F$924,3,0)</f>
        <v>46510</v>
      </c>
      <c r="I839" s="81">
        <v>6</v>
      </c>
      <c r="J839" s="82" t="s">
        <v>2885</v>
      </c>
    </row>
    <row r="840" spans="1:10" ht="49.2">
      <c r="A840" s="81" t="s">
        <v>2735</v>
      </c>
      <c r="B840" s="82" t="s">
        <v>1859</v>
      </c>
      <c r="C840" s="81" t="s">
        <v>864</v>
      </c>
      <c r="D840" s="82" t="s">
        <v>2753</v>
      </c>
      <c r="E840" s="81" t="str">
        <f>VLOOKUP($C840,'[11]2563#กบรส'!$D$2:$P$899,4,0)</f>
        <v>รพช.</v>
      </c>
      <c r="F840" s="81" t="str">
        <f>VLOOKUP($C840,[12]รพศ_รพท_รพช_898แห่ง!$D$2:$I$899,5,0)</f>
        <v>F2</v>
      </c>
      <c r="G840" s="81">
        <f>VLOOKUP($C840,[12]รพศ_รพท_รพช_898แห่ง!$D$2:$I$899,6,0)</f>
        <v>38</v>
      </c>
      <c r="H840" s="222">
        <f>VLOOKUP($C840,'[13]POP UC'!$D$3:$F$924,3,0)</f>
        <v>22605</v>
      </c>
      <c r="I840" s="81">
        <v>5</v>
      </c>
      <c r="J840" s="82" t="s">
        <v>947</v>
      </c>
    </row>
    <row r="841" spans="1:10" ht="49.2">
      <c r="A841" s="81" t="s">
        <v>2735</v>
      </c>
      <c r="B841" s="82" t="s">
        <v>1859</v>
      </c>
      <c r="C841" s="81" t="s">
        <v>865</v>
      </c>
      <c r="D841" s="82" t="s">
        <v>2754</v>
      </c>
      <c r="E841" s="81" t="str">
        <f>VLOOKUP($C841,'[11]2563#กบรส'!$D$2:$P$899,4,0)</f>
        <v>รพช.</v>
      </c>
      <c r="F841" s="81" t="str">
        <f>VLOOKUP($C841,[12]รพศ_รพท_รพช_898แห่ง!$D$2:$I$899,5,0)</f>
        <v>F2</v>
      </c>
      <c r="G841" s="81">
        <f>VLOOKUP($C841,[12]รพศ_รพท_รพช_898แห่ง!$D$2:$I$899,6,0)</f>
        <v>35</v>
      </c>
      <c r="H841" s="222">
        <f>VLOOKUP($C841,'[13]POP UC'!$D$3:$F$924,3,0)</f>
        <v>49560</v>
      </c>
      <c r="I841" s="81">
        <v>6</v>
      </c>
      <c r="J841" s="82" t="s">
        <v>2885</v>
      </c>
    </row>
    <row r="842" spans="1:10" ht="49.2">
      <c r="A842" s="81" t="s">
        <v>2735</v>
      </c>
      <c r="B842" s="82" t="s">
        <v>1859</v>
      </c>
      <c r="C842" s="81" t="s">
        <v>866</v>
      </c>
      <c r="D842" s="82" t="s">
        <v>2755</v>
      </c>
      <c r="E842" s="81" t="str">
        <f>VLOOKUP($C842,'[11]2563#กบรส'!$D$2:$P$899,4,0)</f>
        <v>รพช.</v>
      </c>
      <c r="F842" s="81" t="str">
        <f>VLOOKUP($C842,[12]รพศ_รพท_รพช_898แห่ง!$D$2:$I$899,5,0)</f>
        <v>F2</v>
      </c>
      <c r="G842" s="81">
        <f>VLOOKUP($C842,[12]รพศ_รพท_รพช_898แห่ง!$D$2:$I$899,6,0)</f>
        <v>37</v>
      </c>
      <c r="H842" s="222">
        <f>VLOOKUP($C842,'[13]POP UC'!$D$3:$F$924,3,0)</f>
        <v>34680</v>
      </c>
      <c r="I842" s="81">
        <v>6</v>
      </c>
      <c r="J842" s="82" t="s">
        <v>2885</v>
      </c>
    </row>
    <row r="843" spans="1:10" ht="49.2">
      <c r="A843" s="81" t="s">
        <v>2735</v>
      </c>
      <c r="B843" s="82" t="s">
        <v>1859</v>
      </c>
      <c r="C843" s="81" t="s">
        <v>867</v>
      </c>
      <c r="D843" s="82" t="s">
        <v>2756</v>
      </c>
      <c r="E843" s="81" t="str">
        <f>VLOOKUP($C843,'[11]2563#กบรส'!$D$2:$P$899,4,0)</f>
        <v>รพช.</v>
      </c>
      <c r="F843" s="81" t="str">
        <f>VLOOKUP($C843,[12]รพศ_รพท_รพช_898แห่ง!$D$2:$I$899,5,0)</f>
        <v>F2</v>
      </c>
      <c r="G843" s="81">
        <f>VLOOKUP($C843,[12]รพศ_รพท_รพช_898แห่ง!$D$2:$I$899,6,0)</f>
        <v>34</v>
      </c>
      <c r="H843" s="222">
        <f>VLOOKUP($C843,'[13]POP UC'!$D$3:$F$924,3,0)</f>
        <v>35909</v>
      </c>
      <c r="I843" s="81">
        <v>6</v>
      </c>
      <c r="J843" s="82" t="s">
        <v>2885</v>
      </c>
    </row>
    <row r="844" spans="1:10" ht="49.2">
      <c r="A844" s="81" t="s">
        <v>2735</v>
      </c>
      <c r="B844" s="82" t="s">
        <v>1859</v>
      </c>
      <c r="C844" s="81" t="s">
        <v>868</v>
      </c>
      <c r="D844" s="82" t="s">
        <v>2951</v>
      </c>
      <c r="E844" s="81" t="str">
        <f>VLOOKUP($C844,'[11]2563#กบรส'!$D$2:$P$899,4,0)</f>
        <v>รพช.</v>
      </c>
      <c r="F844" s="81" t="str">
        <f>VLOOKUP($C844,[12]รพศ_รพท_รพช_898แห่ง!$D$2:$I$899,5,0)</f>
        <v>F2</v>
      </c>
      <c r="G844" s="81">
        <f>VLOOKUP($C844,[12]รพศ_รพท_รพช_898แห่ง!$D$2:$I$899,6,0)</f>
        <v>44</v>
      </c>
      <c r="H844" s="222">
        <f>VLOOKUP($C844,'[13]POP UC'!$D$3:$F$924,3,0)</f>
        <v>38847</v>
      </c>
      <c r="I844" s="81">
        <v>6</v>
      </c>
      <c r="J844" s="82" t="s">
        <v>2885</v>
      </c>
    </row>
    <row r="845" spans="1:10" ht="49.2">
      <c r="A845" s="81" t="s">
        <v>2735</v>
      </c>
      <c r="B845" s="82" t="s">
        <v>1873</v>
      </c>
      <c r="C845" s="81" t="s">
        <v>869</v>
      </c>
      <c r="D845" s="82" t="s">
        <v>2757</v>
      </c>
      <c r="E845" s="81" t="str">
        <f>VLOOKUP($C845,'[11]2563#กบรส'!$D$2:$P$899,4,0)</f>
        <v>รพท.</v>
      </c>
      <c r="F845" s="81" t="str">
        <f>VLOOKUP($C845,[12]รพศ_รพท_รพช_898แห่ง!$D$2:$I$899,5,0)</f>
        <v>S</v>
      </c>
      <c r="G845" s="81">
        <f>VLOOKUP($C845,[12]รพศ_รพท_รพช_898แห่ง!$D$2:$I$899,6,0)</f>
        <v>504</v>
      </c>
      <c r="H845" s="222">
        <f>VLOOKUP($C845,'[13]POP UC'!$D$3:$F$924,3,0)</f>
        <v>114713</v>
      </c>
      <c r="I845" s="81">
        <v>17</v>
      </c>
      <c r="J845" s="82" t="s">
        <v>1002</v>
      </c>
    </row>
    <row r="846" spans="1:10" ht="49.2">
      <c r="A846" s="81" t="s">
        <v>2735</v>
      </c>
      <c r="B846" s="82" t="s">
        <v>1873</v>
      </c>
      <c r="C846" s="81" t="s">
        <v>870</v>
      </c>
      <c r="D846" s="82" t="s">
        <v>2758</v>
      </c>
      <c r="E846" s="81" t="str">
        <f>VLOOKUP($C846,'[11]2563#กบรส'!$D$2:$P$899,4,0)</f>
        <v>รพช.</v>
      </c>
      <c r="F846" s="81" t="str">
        <f>VLOOKUP($C846,[12]รพศ_รพท_รพช_898แห่ง!$D$2:$I$899,5,0)</f>
        <v>F1</v>
      </c>
      <c r="G846" s="81">
        <f>VLOOKUP($C846,[12]รพศ_รพท_รพช_898แห่ง!$D$2:$I$899,6,0)</f>
        <v>104</v>
      </c>
      <c r="H846" s="222">
        <f>VLOOKUP($C846,'[13]POP UC'!$D$3:$F$924,3,0)</f>
        <v>54127</v>
      </c>
      <c r="I846" s="81">
        <v>10</v>
      </c>
      <c r="J846" s="82" t="s">
        <v>943</v>
      </c>
    </row>
    <row r="847" spans="1:10" ht="49.2">
      <c r="A847" s="81" t="s">
        <v>2735</v>
      </c>
      <c r="B847" s="82" t="s">
        <v>1873</v>
      </c>
      <c r="C847" s="81" t="s">
        <v>871</v>
      </c>
      <c r="D847" s="82" t="s">
        <v>2759</v>
      </c>
      <c r="E847" s="81" t="str">
        <f>VLOOKUP($C847,'[11]2563#กบรส'!$D$2:$P$899,4,0)</f>
        <v>รพช.</v>
      </c>
      <c r="F847" s="81" t="str">
        <f>VLOOKUP($C847,[12]รพศ_รพท_รพช_898แห่ง!$D$2:$I$899,5,0)</f>
        <v>F2</v>
      </c>
      <c r="G847" s="81">
        <f>VLOOKUP($C847,[12]รพศ_รพท_รพช_898แห่ง!$D$2:$I$899,6,0)</f>
        <v>46</v>
      </c>
      <c r="H847" s="222">
        <f>VLOOKUP($C847,'[13]POP UC'!$D$3:$F$924,3,0)</f>
        <v>64109</v>
      </c>
      <c r="I847" s="81">
        <v>7</v>
      </c>
      <c r="J847" s="82" t="s">
        <v>956</v>
      </c>
    </row>
    <row r="848" spans="1:10" ht="49.2">
      <c r="A848" s="81" t="s">
        <v>2735</v>
      </c>
      <c r="B848" s="82" t="s">
        <v>1873</v>
      </c>
      <c r="C848" s="81" t="s">
        <v>872</v>
      </c>
      <c r="D848" s="82" t="s">
        <v>2760</v>
      </c>
      <c r="E848" s="81" t="str">
        <f>VLOOKUP($C848,'[11]2563#กบรส'!$D$2:$P$899,4,0)</f>
        <v>รพช.</v>
      </c>
      <c r="F848" s="81" t="str">
        <f>VLOOKUP($C848,[12]รพศ_รพท_รพช_898แห่ง!$D$2:$I$899,5,0)</f>
        <v>F2</v>
      </c>
      <c r="G848" s="81">
        <f>VLOOKUP($C848,[12]รพศ_รพท_รพช_898แห่ง!$D$2:$I$899,6,0)</f>
        <v>30</v>
      </c>
      <c r="H848" s="222">
        <f>VLOOKUP($C848,'[13]POP UC'!$D$3:$F$924,3,0)</f>
        <v>39100</v>
      </c>
      <c r="I848" s="81">
        <v>6</v>
      </c>
      <c r="J848" s="82" t="s">
        <v>2885</v>
      </c>
    </row>
    <row r="849" spans="1:10" ht="49.2">
      <c r="A849" s="81" t="s">
        <v>2735</v>
      </c>
      <c r="B849" s="82" t="s">
        <v>1873</v>
      </c>
      <c r="C849" s="81" t="s">
        <v>873</v>
      </c>
      <c r="D849" s="82" t="s">
        <v>2761</v>
      </c>
      <c r="E849" s="81" t="str">
        <f>VLOOKUP($C849,'[11]2563#กบรส'!$D$2:$P$899,4,0)</f>
        <v>รพช.</v>
      </c>
      <c r="F849" s="81" t="str">
        <f>VLOOKUP($C849,[12]รพศ_รพท_รพช_898แห่ง!$D$2:$I$899,5,0)</f>
        <v>F2</v>
      </c>
      <c r="G849" s="81">
        <f>VLOOKUP($C849,[12]รพศ_รพท_รพช_898แห่ง!$D$2:$I$899,6,0)</f>
        <v>42</v>
      </c>
      <c r="H849" s="222">
        <f>VLOOKUP($C849,'[13]POP UC'!$D$3:$F$924,3,0)</f>
        <v>53586</v>
      </c>
      <c r="I849" s="81">
        <v>6</v>
      </c>
      <c r="J849" s="82" t="s">
        <v>2885</v>
      </c>
    </row>
    <row r="850" spans="1:10" ht="49.2">
      <c r="A850" s="81" t="s">
        <v>2735</v>
      </c>
      <c r="B850" s="82" t="s">
        <v>1873</v>
      </c>
      <c r="C850" s="81" t="s">
        <v>874</v>
      </c>
      <c r="D850" s="82" t="s">
        <v>2762</v>
      </c>
      <c r="E850" s="81" t="str">
        <f>VLOOKUP($C850,'[11]2563#กบรส'!$D$2:$P$899,4,0)</f>
        <v>รพช.</v>
      </c>
      <c r="F850" s="81" t="str">
        <f>VLOOKUP($C850,[12]รพศ_รพท_รพช_898แห่ง!$D$2:$I$899,5,0)</f>
        <v>F2</v>
      </c>
      <c r="G850" s="81">
        <f>VLOOKUP($C850,[12]รพศ_รพท_รพช_898แห่ง!$D$2:$I$899,6,0)</f>
        <v>30</v>
      </c>
      <c r="H850" s="222">
        <f>VLOOKUP($C850,'[13]POP UC'!$D$3:$F$924,3,0)</f>
        <v>22318</v>
      </c>
      <c r="I850" s="81">
        <v>5</v>
      </c>
      <c r="J850" s="82" t="s">
        <v>947</v>
      </c>
    </row>
    <row r="851" spans="1:10" ht="49.2">
      <c r="A851" s="81" t="s">
        <v>2735</v>
      </c>
      <c r="B851" s="82" t="s">
        <v>1873</v>
      </c>
      <c r="C851" s="81" t="s">
        <v>875</v>
      </c>
      <c r="D851" s="82" t="s">
        <v>2763</v>
      </c>
      <c r="E851" s="81" t="str">
        <f>VLOOKUP($C851,'[11]2563#กบรส'!$D$2:$P$899,4,0)</f>
        <v>รพช.</v>
      </c>
      <c r="F851" s="81" t="str">
        <f>VLOOKUP($C851,[12]รพศ_รพท_รพช_898แห่ง!$D$2:$I$899,5,0)</f>
        <v>F2</v>
      </c>
      <c r="G851" s="81">
        <f>VLOOKUP($C851,[12]รพศ_รพท_รพช_898แห่ง!$D$2:$I$899,6,0)</f>
        <v>30</v>
      </c>
      <c r="H851" s="222">
        <f>VLOOKUP($C851,'[13]POP UC'!$D$3:$F$924,3,0)</f>
        <v>10933</v>
      </c>
      <c r="I851" s="81">
        <v>5</v>
      </c>
      <c r="J851" s="82" t="s">
        <v>947</v>
      </c>
    </row>
    <row r="852" spans="1:10" ht="49.2">
      <c r="A852" s="81" t="s">
        <v>2735</v>
      </c>
      <c r="B852" s="82" t="s">
        <v>1873</v>
      </c>
      <c r="C852" s="81" t="s">
        <v>876</v>
      </c>
      <c r="D852" s="82" t="s">
        <v>2764</v>
      </c>
      <c r="E852" s="81" t="str">
        <f>VLOOKUP($C852,'[11]2563#กบรส'!$D$2:$P$899,4,0)</f>
        <v>รพช.</v>
      </c>
      <c r="F852" s="81" t="str">
        <f>VLOOKUP($C852,[12]รพศ_รพท_รพช_898แห่ง!$D$2:$I$899,5,0)</f>
        <v>F2</v>
      </c>
      <c r="G852" s="81">
        <f>VLOOKUP($C852,[12]รพศ_รพท_รพช_898แห่ง!$D$2:$I$899,6,0)</f>
        <v>62</v>
      </c>
      <c r="H852" s="222">
        <f>VLOOKUP($C852,'[13]POP UC'!$D$3:$F$924,3,0)</f>
        <v>77151</v>
      </c>
      <c r="I852" s="81">
        <v>7</v>
      </c>
      <c r="J852" s="82" t="s">
        <v>956</v>
      </c>
    </row>
    <row r="853" spans="1:10" ht="49.2">
      <c r="A853" s="81" t="s">
        <v>2735</v>
      </c>
      <c r="B853" s="82" t="s">
        <v>1873</v>
      </c>
      <c r="C853" s="81" t="s">
        <v>877</v>
      </c>
      <c r="D853" s="82" t="s">
        <v>2765</v>
      </c>
      <c r="E853" s="81" t="str">
        <f>VLOOKUP($C853,'[11]2563#กบรส'!$D$2:$P$899,4,0)</f>
        <v>รพช.</v>
      </c>
      <c r="F853" s="81" t="str">
        <f>VLOOKUP($C853,[12]รพศ_รพท_รพช_898แห่ง!$D$2:$I$899,5,0)</f>
        <v>F2</v>
      </c>
      <c r="G853" s="81">
        <f>VLOOKUP($C853,[12]รพศ_รพท_รพช_898แห่ง!$D$2:$I$899,6,0)</f>
        <v>49</v>
      </c>
      <c r="H853" s="222">
        <f>VLOOKUP($C853,'[13]POP UC'!$D$3:$F$924,3,0)</f>
        <v>79030</v>
      </c>
      <c r="I853" s="81">
        <v>7</v>
      </c>
      <c r="J853" s="82" t="s">
        <v>956</v>
      </c>
    </row>
    <row r="854" spans="1:10" ht="49.2">
      <c r="A854" s="81" t="s">
        <v>2735</v>
      </c>
      <c r="B854" s="82" t="s">
        <v>1873</v>
      </c>
      <c r="C854" s="81" t="s">
        <v>878</v>
      </c>
      <c r="D854" s="82" t="s">
        <v>2766</v>
      </c>
      <c r="E854" s="81" t="str">
        <f>VLOOKUP($C854,'[11]2563#กบรส'!$D$2:$P$899,4,0)</f>
        <v>รพช.</v>
      </c>
      <c r="F854" s="81" t="str">
        <f>VLOOKUP($C854,[12]รพศ_รพท_รพช_898แห่ง!$D$2:$I$899,5,0)</f>
        <v>F2</v>
      </c>
      <c r="G854" s="81">
        <f>VLOOKUP($C854,[12]รพศ_รพท_รพช_898แห่ง!$D$2:$I$899,6,0)</f>
        <v>30</v>
      </c>
      <c r="H854" s="222">
        <f>VLOOKUP($C854,'[13]POP UC'!$D$3:$F$924,3,0)</f>
        <v>15089</v>
      </c>
      <c r="I854" s="81">
        <v>5</v>
      </c>
      <c r="J854" s="82" t="s">
        <v>947</v>
      </c>
    </row>
    <row r="855" spans="1:10" ht="49.2">
      <c r="A855" s="81" t="s">
        <v>2735</v>
      </c>
      <c r="B855" s="82" t="s">
        <v>1873</v>
      </c>
      <c r="C855" s="81" t="s">
        <v>879</v>
      </c>
      <c r="D855" s="82" t="s">
        <v>2952</v>
      </c>
      <c r="E855" s="81" t="str">
        <f>VLOOKUP($C855,'[11]2563#กบรส'!$D$2:$P$899,4,0)</f>
        <v>รพช.</v>
      </c>
      <c r="F855" s="81" t="str">
        <f>VLOOKUP($C855,[12]รพศ_รพท_รพช_898แห่ง!$D$2:$I$899,5,0)</f>
        <v>M2</v>
      </c>
      <c r="G855" s="81">
        <f>VLOOKUP($C855,[12]รพศ_รพท_รพช_898แห่ง!$D$2:$I$899,6,0)</f>
        <v>80</v>
      </c>
      <c r="H855" s="222">
        <f>VLOOKUP($C855,'[13]POP UC'!$D$3:$F$924,3,0)</f>
        <v>60025</v>
      </c>
      <c r="I855" s="81">
        <v>12</v>
      </c>
      <c r="J855" s="82" t="s">
        <v>2886</v>
      </c>
    </row>
    <row r="856" spans="1:10" ht="49.2">
      <c r="A856" s="81" t="s">
        <v>2735</v>
      </c>
      <c r="B856" s="82" t="s">
        <v>1873</v>
      </c>
      <c r="C856" s="81" t="s">
        <v>880</v>
      </c>
      <c r="D856" s="82" t="s">
        <v>2767</v>
      </c>
      <c r="E856" s="81" t="str">
        <f>VLOOKUP($C856,'[11]2563#กบรส'!$D$2:$P$899,4,0)</f>
        <v>รพช.</v>
      </c>
      <c r="F856" s="81" t="str">
        <f>VLOOKUP($C856,[12]รพศ_รพท_รพช_898แห่ง!$D$2:$I$899,5,0)</f>
        <v>F2</v>
      </c>
      <c r="G856" s="81">
        <f>VLOOKUP($C856,[12]รพศ_รพท_รพช_898แห่ง!$D$2:$I$899,6,0)</f>
        <v>32</v>
      </c>
      <c r="H856" s="222">
        <f>VLOOKUP($C856,'[13]POP UC'!$D$3:$F$924,3,0)</f>
        <v>16514</v>
      </c>
      <c r="I856" s="81">
        <v>5</v>
      </c>
      <c r="J856" s="82" t="s">
        <v>947</v>
      </c>
    </row>
    <row r="857" spans="1:10" ht="49.2">
      <c r="A857" s="81" t="s">
        <v>2735</v>
      </c>
      <c r="B857" s="82" t="s">
        <v>1886</v>
      </c>
      <c r="C857" s="81" t="s">
        <v>881</v>
      </c>
      <c r="D857" s="82" t="s">
        <v>2768</v>
      </c>
      <c r="E857" s="81" t="str">
        <f>VLOOKUP($C857,'[11]2563#กบรส'!$D$2:$P$899,4,0)</f>
        <v>รพท.</v>
      </c>
      <c r="F857" s="81" t="str">
        <f>VLOOKUP($C857,[12]รพศ_รพท_รพช_898แห่ง!$D$2:$I$899,5,0)</f>
        <v>S</v>
      </c>
      <c r="G857" s="81">
        <f>VLOOKUP($C857,[12]รพศ_รพท_รพช_898แห่ง!$D$2:$I$899,6,0)</f>
        <v>448</v>
      </c>
      <c r="H857" s="222">
        <f>VLOOKUP($C857,'[13]POP UC'!$D$3:$F$924,3,0)</f>
        <v>80987</v>
      </c>
      <c r="I857" s="81">
        <v>17</v>
      </c>
      <c r="J857" s="82" t="s">
        <v>1002</v>
      </c>
    </row>
    <row r="858" spans="1:10" ht="49.2">
      <c r="A858" s="81" t="s">
        <v>2735</v>
      </c>
      <c r="B858" s="82" t="s">
        <v>1886</v>
      </c>
      <c r="C858" s="81" t="s">
        <v>882</v>
      </c>
      <c r="D858" s="82" t="s">
        <v>2769</v>
      </c>
      <c r="E858" s="81" t="str">
        <f>VLOOKUP($C858,'[11]2563#กบรส'!$D$2:$P$899,4,0)</f>
        <v>รพช.</v>
      </c>
      <c r="F858" s="81" t="str">
        <f>VLOOKUP($C858,[12]รพศ_รพท_รพช_898แห่ง!$D$2:$I$899,5,0)</f>
        <v>F2</v>
      </c>
      <c r="G858" s="81">
        <f>VLOOKUP($C858,[12]รพศ_รพท_รพช_898แห่ง!$D$2:$I$899,6,0)</f>
        <v>30</v>
      </c>
      <c r="H858" s="222">
        <f>VLOOKUP($C858,'[13]POP UC'!$D$3:$F$924,3,0)</f>
        <v>28537</v>
      </c>
      <c r="I858" s="81">
        <v>5</v>
      </c>
      <c r="J858" s="82" t="s">
        <v>947</v>
      </c>
    </row>
    <row r="859" spans="1:10" ht="49.2">
      <c r="A859" s="81" t="s">
        <v>2735</v>
      </c>
      <c r="B859" s="82" t="s">
        <v>1886</v>
      </c>
      <c r="C859" s="81" t="s">
        <v>883</v>
      </c>
      <c r="D859" s="82" t="s">
        <v>2770</v>
      </c>
      <c r="E859" s="81" t="str">
        <f>VLOOKUP($C859,'[11]2563#กบรส'!$D$2:$P$899,4,0)</f>
        <v>รพช.</v>
      </c>
      <c r="F859" s="81" t="str">
        <f>VLOOKUP($C859,[12]รพศ_รพท_รพช_898แห่ง!$D$2:$I$899,5,0)</f>
        <v>F2</v>
      </c>
      <c r="G859" s="81">
        <f>VLOOKUP($C859,[12]รพศ_รพท_รพช_898แห่ง!$D$2:$I$899,6,0)</f>
        <v>30</v>
      </c>
      <c r="H859" s="222">
        <f>VLOOKUP($C859,'[13]POP UC'!$D$3:$F$924,3,0)</f>
        <v>32228</v>
      </c>
      <c r="I859" s="81">
        <v>6</v>
      </c>
      <c r="J859" s="82" t="s">
        <v>2885</v>
      </c>
    </row>
    <row r="860" spans="1:10" ht="49.2">
      <c r="A860" s="81" t="s">
        <v>2735</v>
      </c>
      <c r="B860" s="82" t="s">
        <v>1886</v>
      </c>
      <c r="C860" s="81" t="s">
        <v>884</v>
      </c>
      <c r="D860" s="82" t="s">
        <v>2771</v>
      </c>
      <c r="E860" s="81" t="str">
        <f>VLOOKUP($C860,'[11]2563#กบรส'!$D$2:$P$899,4,0)</f>
        <v>รพช.</v>
      </c>
      <c r="F860" s="81" t="str">
        <f>VLOOKUP($C860,[12]รพศ_รพท_รพช_898แห่ง!$D$2:$I$899,5,0)</f>
        <v>F1</v>
      </c>
      <c r="G860" s="81">
        <f>VLOOKUP($C860,[12]รพศ_รพท_รพช_898แห่ง!$D$2:$I$899,6,0)</f>
        <v>30</v>
      </c>
      <c r="H860" s="222">
        <f>VLOOKUP($C860,'[13]POP UC'!$D$3:$F$924,3,0)</f>
        <v>24257</v>
      </c>
      <c r="I860" s="81">
        <v>9</v>
      </c>
      <c r="J860" s="82" t="s">
        <v>965</v>
      </c>
    </row>
    <row r="861" spans="1:10" ht="49.2">
      <c r="A861" s="81" t="s">
        <v>2735</v>
      </c>
      <c r="B861" s="82" t="s">
        <v>1886</v>
      </c>
      <c r="C861" s="81" t="s">
        <v>885</v>
      </c>
      <c r="D861" s="82" t="s">
        <v>2772</v>
      </c>
      <c r="E861" s="81" t="str">
        <f>VLOOKUP($C861,'[11]2563#กบรส'!$D$2:$P$899,4,0)</f>
        <v>รพช.</v>
      </c>
      <c r="F861" s="81" t="str">
        <f>VLOOKUP($C861,[12]รพศ_รพท_รพช_898แห่ง!$D$2:$I$899,5,0)</f>
        <v>M2</v>
      </c>
      <c r="G861" s="81">
        <f>VLOOKUP($C861,[12]รพศ_รพท_รพช_898แห่ง!$D$2:$I$899,6,0)</f>
        <v>90</v>
      </c>
      <c r="H861" s="222">
        <f>VLOOKUP($C861,'[13]POP UC'!$D$3:$F$924,3,0)</f>
        <v>58299</v>
      </c>
      <c r="I861" s="81">
        <v>12</v>
      </c>
      <c r="J861" s="82" t="s">
        <v>2886</v>
      </c>
    </row>
    <row r="862" spans="1:10" ht="49.2">
      <c r="A862" s="81" t="s">
        <v>2735</v>
      </c>
      <c r="B862" s="82" t="s">
        <v>1886</v>
      </c>
      <c r="C862" s="81" t="s">
        <v>886</v>
      </c>
      <c r="D862" s="82" t="s">
        <v>2773</v>
      </c>
      <c r="E862" s="81" t="str">
        <f>VLOOKUP($C862,'[11]2563#กบรส'!$D$2:$P$899,4,0)</f>
        <v>รพช.</v>
      </c>
      <c r="F862" s="81" t="str">
        <f>VLOOKUP($C862,[12]รพศ_รพท_รพช_898แห่ง!$D$2:$I$899,5,0)</f>
        <v>F2</v>
      </c>
      <c r="G862" s="81">
        <f>VLOOKUP($C862,[12]รพศ_รพท_รพช_898แห่ง!$D$2:$I$899,6,0)</f>
        <v>30</v>
      </c>
      <c r="H862" s="222">
        <f>VLOOKUP($C862,'[13]POP UC'!$D$3:$F$924,3,0)</f>
        <v>36004</v>
      </c>
      <c r="I862" s="81">
        <v>6</v>
      </c>
      <c r="J862" s="82" t="s">
        <v>2885</v>
      </c>
    </row>
    <row r="863" spans="1:10" ht="49.2">
      <c r="A863" s="81" t="s">
        <v>2735</v>
      </c>
      <c r="B863" s="82" t="s">
        <v>1886</v>
      </c>
      <c r="C863" s="81" t="s">
        <v>887</v>
      </c>
      <c r="D863" s="82" t="s">
        <v>2774</v>
      </c>
      <c r="E863" s="81" t="str">
        <f>VLOOKUP($C863,'[11]2563#กบรส'!$D$2:$P$899,4,0)</f>
        <v>รพช.</v>
      </c>
      <c r="F863" s="81" t="str">
        <f>VLOOKUP($C863,[12]รพศ_รพท_รพช_898แห่ง!$D$2:$I$899,5,0)</f>
        <v>F2</v>
      </c>
      <c r="G863" s="81">
        <f>VLOOKUP($C863,[12]รพศ_รพท_รพช_898แห่ง!$D$2:$I$899,6,0)</f>
        <v>30</v>
      </c>
      <c r="H863" s="222">
        <f>VLOOKUP($C863,'[13]POP UC'!$D$3:$F$924,3,0)</f>
        <v>13152</v>
      </c>
      <c r="I863" s="81">
        <v>5</v>
      </c>
      <c r="J863" s="82" t="s">
        <v>947</v>
      </c>
    </row>
    <row r="864" spans="1:10" ht="49.2">
      <c r="A864" s="81" t="s">
        <v>2735</v>
      </c>
      <c r="B864" s="82" t="s">
        <v>1886</v>
      </c>
      <c r="C864" s="81" t="s">
        <v>888</v>
      </c>
      <c r="D864" s="82" t="s">
        <v>2775</v>
      </c>
      <c r="E864" s="81" t="str">
        <f>VLOOKUP($C864,'[11]2563#กบรส'!$D$2:$P$899,4,0)</f>
        <v>รพช.</v>
      </c>
      <c r="F864" s="81" t="str">
        <f>VLOOKUP($C864,[12]รพศ_รพท_รพช_898แห่ง!$D$2:$I$899,5,0)</f>
        <v>F2</v>
      </c>
      <c r="G864" s="81">
        <f>VLOOKUP($C864,[12]รพศ_รพท_รพช_898แห่ง!$D$2:$I$899,6,0)</f>
        <v>30</v>
      </c>
      <c r="H864" s="222">
        <f>VLOOKUP($C864,'[13]POP UC'!$D$3:$F$924,3,0)</f>
        <v>36364</v>
      </c>
      <c r="I864" s="81">
        <v>6</v>
      </c>
      <c r="J864" s="82" t="s">
        <v>2885</v>
      </c>
    </row>
    <row r="865" spans="1:10" ht="49.2">
      <c r="A865" s="81" t="s">
        <v>2735</v>
      </c>
      <c r="B865" s="82" t="s">
        <v>1886</v>
      </c>
      <c r="C865" s="81" t="s">
        <v>889</v>
      </c>
      <c r="D865" s="82" t="s">
        <v>2776</v>
      </c>
      <c r="E865" s="81" t="str">
        <f>VLOOKUP($C865,'[11]2563#กบรส'!$D$2:$P$899,4,0)</f>
        <v>รพช.</v>
      </c>
      <c r="F865" s="81" t="str">
        <f>VLOOKUP($C865,[12]รพศ_รพท_รพช_898แห่ง!$D$2:$I$899,5,0)</f>
        <v>F2</v>
      </c>
      <c r="G865" s="81">
        <f>VLOOKUP($C865,[12]รพศ_รพท_รพช_898แห่ง!$D$2:$I$899,6,0)</f>
        <v>30</v>
      </c>
      <c r="H865" s="222">
        <f>VLOOKUP($C865,'[13]POP UC'!$D$3:$F$924,3,0)</f>
        <v>19343</v>
      </c>
      <c r="I865" s="81">
        <v>5</v>
      </c>
      <c r="J865" s="82" t="s">
        <v>947</v>
      </c>
    </row>
    <row r="866" spans="1:10" ht="49.2">
      <c r="A866" s="81" t="s">
        <v>2735</v>
      </c>
      <c r="B866" s="82" t="s">
        <v>1886</v>
      </c>
      <c r="C866" s="81" t="s">
        <v>890</v>
      </c>
      <c r="D866" s="82" t="s">
        <v>2777</v>
      </c>
      <c r="E866" s="81" t="str">
        <f>VLOOKUP($C866,'[11]2563#กบรส'!$D$2:$P$899,4,0)</f>
        <v>รพช.</v>
      </c>
      <c r="F866" s="81" t="str">
        <f>VLOOKUP($C866,[12]รพศ_รพท_รพช_898แห่ง!$D$2:$I$899,5,0)</f>
        <v>F2</v>
      </c>
      <c r="G866" s="81">
        <f>VLOOKUP($C866,[12]รพศ_รพท_รพช_898แห่ง!$D$2:$I$899,6,0)</f>
        <v>30</v>
      </c>
      <c r="H866" s="222">
        <f>VLOOKUP($C866,'[13]POP UC'!$D$3:$F$924,3,0)</f>
        <v>28498</v>
      </c>
      <c r="I866" s="81">
        <v>5</v>
      </c>
      <c r="J866" s="82" t="s">
        <v>947</v>
      </c>
    </row>
    <row r="867" spans="1:10" ht="49.2">
      <c r="A867" s="81" t="s">
        <v>2735</v>
      </c>
      <c r="B867" s="82" t="s">
        <v>1886</v>
      </c>
      <c r="C867" s="81" t="s">
        <v>891</v>
      </c>
      <c r="D867" s="82" t="s">
        <v>2953</v>
      </c>
      <c r="E867" s="81" t="str">
        <f>VLOOKUP($C867,'[11]2563#กบรส'!$D$2:$P$899,4,0)</f>
        <v>รพช.</v>
      </c>
      <c r="F867" s="81" t="str">
        <f>VLOOKUP($C867,[12]รพศ_รพท_รพช_898แห่ง!$D$2:$I$899,5,0)</f>
        <v>F3</v>
      </c>
      <c r="G867" s="81">
        <f>VLOOKUP($C867,[12]รพศ_รพท_รพช_898แห่ง!$D$2:$I$899,6,0)</f>
        <v>30</v>
      </c>
      <c r="H867" s="222">
        <f>VLOOKUP($C867,'[13]POP UC'!$D$3:$F$924,3,0)</f>
        <v>20476</v>
      </c>
      <c r="I867" s="81">
        <v>3</v>
      </c>
      <c r="J867" s="82" t="s">
        <v>1017</v>
      </c>
    </row>
    <row r="868" spans="1:10" ht="49.2">
      <c r="A868" s="81" t="s">
        <v>2735</v>
      </c>
      <c r="B868" s="82" t="s">
        <v>1898</v>
      </c>
      <c r="C868" s="81" t="s">
        <v>892</v>
      </c>
      <c r="D868" s="82" t="s">
        <v>2778</v>
      </c>
      <c r="E868" s="81" t="str">
        <f>VLOOKUP($C868,'[11]2563#กบรส'!$D$2:$P$899,4,0)</f>
        <v>รพศ.</v>
      </c>
      <c r="F868" s="81" t="str">
        <f>VLOOKUP($C868,[12]รพศ_รพท_รพช_898แห่ง!$D$2:$I$899,5,0)</f>
        <v>A</v>
      </c>
      <c r="G868" s="81">
        <f>VLOOKUP($C868,[12]รพศ_รพท_รพช_898แห่ง!$D$2:$I$899,6,0)</f>
        <v>479</v>
      </c>
      <c r="H868" s="222">
        <f>VLOOKUP($C868,'[13]POP UC'!$D$3:$F$924,3,0)</f>
        <v>148089</v>
      </c>
      <c r="I868" s="81">
        <v>18</v>
      </c>
      <c r="J868" s="82" t="s">
        <v>1959</v>
      </c>
    </row>
    <row r="869" spans="1:10" ht="49.2">
      <c r="A869" s="81" t="s">
        <v>2735</v>
      </c>
      <c r="B869" s="82" t="s">
        <v>1898</v>
      </c>
      <c r="C869" s="81" t="s">
        <v>893</v>
      </c>
      <c r="D869" s="82" t="s">
        <v>2779</v>
      </c>
      <c r="E869" s="81" t="str">
        <f>VLOOKUP($C869,'[11]2563#กบรส'!$D$2:$P$899,4,0)</f>
        <v>รพท.</v>
      </c>
      <c r="F869" s="81" t="str">
        <f>VLOOKUP($C869,[12]รพศ_รพท_รพช_898แห่ง!$D$2:$I$899,5,0)</f>
        <v>M1</v>
      </c>
      <c r="G869" s="81">
        <f>VLOOKUP($C869,[12]รพศ_รพท_รพช_898แห่ง!$D$2:$I$899,6,0)</f>
        <v>170</v>
      </c>
      <c r="H869" s="222">
        <f>VLOOKUP($C869,'[13]POP UC'!$D$3:$F$924,3,0)</f>
        <v>57664</v>
      </c>
      <c r="I869" s="81">
        <v>14</v>
      </c>
      <c r="J869" s="82" t="s">
        <v>2888</v>
      </c>
    </row>
    <row r="870" spans="1:10" ht="49.2">
      <c r="A870" s="81" t="s">
        <v>2735</v>
      </c>
      <c r="B870" s="82" t="s">
        <v>1898</v>
      </c>
      <c r="C870" s="81" t="s">
        <v>894</v>
      </c>
      <c r="D870" s="82" t="s">
        <v>2780</v>
      </c>
      <c r="E870" s="81" t="str">
        <f>VLOOKUP($C870,'[11]2563#กบรส'!$D$2:$P$899,4,0)</f>
        <v>รพช.</v>
      </c>
      <c r="F870" s="81" t="str">
        <f>VLOOKUP($C870,[12]รพศ_รพท_รพช_898แห่ง!$D$2:$I$899,5,0)</f>
        <v>F2</v>
      </c>
      <c r="G870" s="81">
        <f>VLOOKUP($C870,[12]รพศ_รพท_รพช_898แห่ง!$D$2:$I$899,6,0)</f>
        <v>60</v>
      </c>
      <c r="H870" s="222">
        <f>VLOOKUP($C870,'[13]POP UC'!$D$3:$F$924,3,0)</f>
        <v>53930</v>
      </c>
      <c r="I870" s="81">
        <v>6</v>
      </c>
      <c r="J870" s="82" t="s">
        <v>2885</v>
      </c>
    </row>
    <row r="871" spans="1:10" ht="49.2">
      <c r="A871" s="81" t="s">
        <v>2735</v>
      </c>
      <c r="B871" s="82" t="s">
        <v>1898</v>
      </c>
      <c r="C871" s="81" t="s">
        <v>895</v>
      </c>
      <c r="D871" s="82" t="s">
        <v>2781</v>
      </c>
      <c r="E871" s="81" t="str">
        <f>VLOOKUP($C871,'[11]2563#กบรส'!$D$2:$P$899,4,0)</f>
        <v>รพช.</v>
      </c>
      <c r="F871" s="81" t="str">
        <f>VLOOKUP($C871,[12]รพศ_รพท_รพช_898แห่ง!$D$2:$I$899,5,0)</f>
        <v>F2</v>
      </c>
      <c r="G871" s="81">
        <f>VLOOKUP($C871,[12]รพศ_รพท_รพช_898แห่ง!$D$2:$I$899,6,0)</f>
        <v>29</v>
      </c>
      <c r="H871" s="222">
        <f>VLOOKUP($C871,'[13]POP UC'!$D$3:$F$924,3,0)</f>
        <v>21739</v>
      </c>
      <c r="I871" s="81">
        <v>5</v>
      </c>
      <c r="J871" s="82" t="s">
        <v>947</v>
      </c>
    </row>
    <row r="872" spans="1:10" ht="49.2">
      <c r="A872" s="81" t="s">
        <v>2735</v>
      </c>
      <c r="B872" s="82" t="s">
        <v>1898</v>
      </c>
      <c r="C872" s="81" t="s">
        <v>896</v>
      </c>
      <c r="D872" s="82" t="s">
        <v>2782</v>
      </c>
      <c r="E872" s="81" t="str">
        <f>VLOOKUP($C872,'[11]2563#กบรส'!$D$2:$P$899,4,0)</f>
        <v>รพช.</v>
      </c>
      <c r="F872" s="81" t="str">
        <f>VLOOKUP($C872,[12]รพศ_รพท_รพช_898แห่ง!$D$2:$I$899,5,0)</f>
        <v>F1</v>
      </c>
      <c r="G872" s="81">
        <f>VLOOKUP($C872,[12]รพศ_รพท_รพช_898แห่ง!$D$2:$I$899,6,0)</f>
        <v>107</v>
      </c>
      <c r="H872" s="222">
        <f>VLOOKUP($C872,'[13]POP UC'!$D$3:$F$924,3,0)</f>
        <v>79836</v>
      </c>
      <c r="I872" s="81">
        <v>10</v>
      </c>
      <c r="J872" s="82" t="s">
        <v>943</v>
      </c>
    </row>
    <row r="873" spans="1:10" ht="49.2">
      <c r="A873" s="81" t="s">
        <v>2735</v>
      </c>
      <c r="B873" s="82" t="s">
        <v>1898</v>
      </c>
      <c r="C873" s="81" t="s">
        <v>897</v>
      </c>
      <c r="D873" s="82" t="s">
        <v>2954</v>
      </c>
      <c r="E873" s="81" t="str">
        <f>VLOOKUP($C873,'[11]2563#กบรส'!$D$2:$P$899,4,0)</f>
        <v>รพช.</v>
      </c>
      <c r="F873" s="81" t="str">
        <f>VLOOKUP($C873,[12]รพศ_รพท_รพช_898แห่ง!$D$2:$I$899,5,0)</f>
        <v>F1</v>
      </c>
      <c r="G873" s="81">
        <f>VLOOKUP($C873,[12]รพศ_รพท_รพช_898แห่ง!$D$2:$I$899,6,0)</f>
        <v>72</v>
      </c>
      <c r="H873" s="222">
        <f>VLOOKUP($C873,'[13]POP UC'!$D$3:$F$924,3,0)</f>
        <v>55867</v>
      </c>
      <c r="I873" s="81">
        <v>10</v>
      </c>
      <c r="J873" s="82" t="s">
        <v>943</v>
      </c>
    </row>
    <row r="874" spans="1:10" ht="49.2">
      <c r="A874" s="81" t="s">
        <v>2735</v>
      </c>
      <c r="B874" s="82" t="s">
        <v>1898</v>
      </c>
      <c r="C874" s="81" t="s">
        <v>898</v>
      </c>
      <c r="D874" s="82" t="s">
        <v>2783</v>
      </c>
      <c r="E874" s="81" t="str">
        <f>VLOOKUP($C874,'[11]2563#กบรส'!$D$2:$P$899,4,0)</f>
        <v>รพช.</v>
      </c>
      <c r="F874" s="81" t="str">
        <f>VLOOKUP($C874,[12]รพศ_รพท_รพช_898แห่ง!$D$2:$I$899,5,0)</f>
        <v>F2</v>
      </c>
      <c r="G874" s="81">
        <f>VLOOKUP($C874,[12]รพศ_รพท_รพช_898แห่ง!$D$2:$I$899,6,0)</f>
        <v>30</v>
      </c>
      <c r="H874" s="222">
        <f>VLOOKUP($C874,'[13]POP UC'!$D$3:$F$924,3,0)</f>
        <v>24258</v>
      </c>
      <c r="I874" s="81">
        <v>5</v>
      </c>
      <c r="J874" s="82" t="s">
        <v>947</v>
      </c>
    </row>
    <row r="875" spans="1:10" ht="49.2">
      <c r="A875" s="81" t="s">
        <v>2735</v>
      </c>
      <c r="B875" s="82" t="s">
        <v>1898</v>
      </c>
      <c r="C875" s="81" t="s">
        <v>899</v>
      </c>
      <c r="D875" s="82" t="s">
        <v>2784</v>
      </c>
      <c r="E875" s="81" t="str">
        <f>VLOOKUP($C875,'[11]2563#กบรส'!$D$2:$P$899,4,0)</f>
        <v>รพช.</v>
      </c>
      <c r="F875" s="81" t="str">
        <f>VLOOKUP($C875,[12]รพศ_รพท_รพช_898แห่ง!$D$2:$I$899,5,0)</f>
        <v>F2</v>
      </c>
      <c r="G875" s="81">
        <f>VLOOKUP($C875,[12]รพศ_รพท_รพช_898แห่ง!$D$2:$I$899,6,0)</f>
        <v>30</v>
      </c>
      <c r="H875" s="222">
        <f>VLOOKUP($C875,'[13]POP UC'!$D$3:$F$924,3,0)</f>
        <v>25847</v>
      </c>
      <c r="I875" s="81">
        <v>5</v>
      </c>
      <c r="J875" s="82" t="s">
        <v>947</v>
      </c>
    </row>
    <row r="876" spans="1:10" ht="49.2">
      <c r="A876" s="81" t="s">
        <v>2735</v>
      </c>
      <c r="B876" s="82" t="s">
        <v>1907</v>
      </c>
      <c r="C876" s="81" t="s">
        <v>900</v>
      </c>
      <c r="D876" s="82" t="s">
        <v>2785</v>
      </c>
      <c r="E876" s="81" t="str">
        <f>VLOOKUP($C876,'[11]2563#กบรส'!$D$2:$P$899,4,0)</f>
        <v>รพศ.</v>
      </c>
      <c r="F876" s="81" t="str">
        <f>VLOOKUP($C876,[12]รพศ_รพท_รพช_898แห่ง!$D$2:$I$899,5,0)</f>
        <v>A</v>
      </c>
      <c r="G876" s="81">
        <f>VLOOKUP($C876,[12]รพศ_รพท_รพช_898แห่ง!$D$2:$I$899,6,0)</f>
        <v>721</v>
      </c>
      <c r="H876" s="222">
        <f>VLOOKUP($C876,'[13]POP UC'!$D$3:$F$924,3,0)</f>
        <v>265637</v>
      </c>
      <c r="I876" s="81">
        <v>19</v>
      </c>
      <c r="J876" s="82" t="s">
        <v>1958</v>
      </c>
    </row>
    <row r="877" spans="1:10" ht="49.2">
      <c r="A877" s="81" t="s">
        <v>2735</v>
      </c>
      <c r="B877" s="82" t="s">
        <v>1907</v>
      </c>
      <c r="C877" s="81" t="s">
        <v>901</v>
      </c>
      <c r="D877" s="82" t="s">
        <v>2786</v>
      </c>
      <c r="E877" s="81" t="str">
        <f>VLOOKUP($C877,'[11]2563#กบรส'!$D$2:$P$899,4,0)</f>
        <v>รพท.</v>
      </c>
      <c r="F877" s="81" t="str">
        <f>VLOOKUP($C877,[12]รพศ_รพท_รพช_898แห่ง!$D$2:$I$899,5,0)</f>
        <v>S</v>
      </c>
      <c r="G877" s="81">
        <f>VLOOKUP($C877,[12]รพศ_รพท_รพช_898แห่ง!$D$2:$I$899,6,0)</f>
        <v>508</v>
      </c>
      <c r="H877" s="222">
        <f>VLOOKUP($C877,'[13]POP UC'!$D$3:$F$924,3,0)</f>
        <v>169450</v>
      </c>
      <c r="I877" s="81">
        <v>17</v>
      </c>
      <c r="J877" s="82" t="s">
        <v>1002</v>
      </c>
    </row>
    <row r="878" spans="1:10" ht="49.2">
      <c r="A878" s="81" t="s">
        <v>2735</v>
      </c>
      <c r="B878" s="82" t="s">
        <v>1907</v>
      </c>
      <c r="C878" s="81" t="s">
        <v>902</v>
      </c>
      <c r="D878" s="82" t="s">
        <v>2787</v>
      </c>
      <c r="E878" s="81" t="str">
        <f>VLOOKUP($C878,'[11]2563#กบรส'!$D$2:$P$899,4,0)</f>
        <v>รพช.</v>
      </c>
      <c r="F878" s="81" t="str">
        <f>VLOOKUP($C878,[12]รพศ_รพท_รพช_898แห่ง!$D$2:$I$899,5,0)</f>
        <v>F2</v>
      </c>
      <c r="G878" s="81">
        <f>VLOOKUP($C878,[12]รพศ_รพท_รพช_898แห่ง!$D$2:$I$899,6,0)</f>
        <v>30</v>
      </c>
      <c r="H878" s="222">
        <f>VLOOKUP($C878,'[13]POP UC'!$D$3:$F$924,3,0)</f>
        <v>31977</v>
      </c>
      <c r="I878" s="81">
        <v>6</v>
      </c>
      <c r="J878" s="82" t="s">
        <v>2885</v>
      </c>
    </row>
    <row r="879" spans="1:10" ht="49.2">
      <c r="A879" s="81" t="s">
        <v>2735</v>
      </c>
      <c r="B879" s="82" t="s">
        <v>1907</v>
      </c>
      <c r="C879" s="81" t="s">
        <v>903</v>
      </c>
      <c r="D879" s="82" t="s">
        <v>2788</v>
      </c>
      <c r="E879" s="81" t="str">
        <f>VLOOKUP($C879,'[11]2563#กบรส'!$D$2:$P$899,4,0)</f>
        <v>รพช.</v>
      </c>
      <c r="F879" s="81" t="str">
        <f>VLOOKUP($C879,[12]รพศ_รพท_รพช_898แห่ง!$D$2:$I$899,5,0)</f>
        <v>F2</v>
      </c>
      <c r="G879" s="81">
        <f>VLOOKUP($C879,[12]รพศ_รพท_รพช_898แห่ง!$D$2:$I$899,6,0)</f>
        <v>72</v>
      </c>
      <c r="H879" s="222">
        <f>VLOOKUP($C879,'[13]POP UC'!$D$3:$F$924,3,0)</f>
        <v>69463</v>
      </c>
      <c r="I879" s="81">
        <v>7</v>
      </c>
      <c r="J879" s="82" t="s">
        <v>956</v>
      </c>
    </row>
    <row r="880" spans="1:10" ht="49.2">
      <c r="A880" s="81" t="s">
        <v>2735</v>
      </c>
      <c r="B880" s="82" t="s">
        <v>1907</v>
      </c>
      <c r="C880" s="81" t="s">
        <v>904</v>
      </c>
      <c r="D880" s="82" t="s">
        <v>2955</v>
      </c>
      <c r="E880" s="81" t="str">
        <f>VLOOKUP($C880,'[11]2563#กบรส'!$D$2:$P$899,4,0)</f>
        <v>รพช.</v>
      </c>
      <c r="F880" s="81" t="str">
        <f>VLOOKUP($C880,[12]รพศ_รพท_รพช_898แห่ง!$D$2:$I$899,5,0)</f>
        <v>M2</v>
      </c>
      <c r="G880" s="81">
        <f>VLOOKUP($C880,[12]รพศ_รพท_รพช_898แห่ง!$D$2:$I$899,6,0)</f>
        <v>159</v>
      </c>
      <c r="H880" s="222">
        <f>VLOOKUP($C880,'[13]POP UC'!$D$3:$F$924,3,0)</f>
        <v>61566</v>
      </c>
      <c r="I880" s="81">
        <v>13</v>
      </c>
      <c r="J880" s="82" t="s">
        <v>2884</v>
      </c>
    </row>
    <row r="881" spans="1:10" ht="49.2">
      <c r="A881" s="81" t="s">
        <v>2735</v>
      </c>
      <c r="B881" s="82" t="s">
        <v>1907</v>
      </c>
      <c r="C881" s="81" t="s">
        <v>905</v>
      </c>
      <c r="D881" s="82" t="s">
        <v>2789</v>
      </c>
      <c r="E881" s="81" t="str">
        <f>VLOOKUP($C881,'[11]2563#กบรส'!$D$2:$P$899,4,0)</f>
        <v>รพช.</v>
      </c>
      <c r="F881" s="81" t="str">
        <f>VLOOKUP($C881,[12]รพศ_รพท_รพช_898แห่ง!$D$2:$I$899,5,0)</f>
        <v>F2</v>
      </c>
      <c r="G881" s="81">
        <f>VLOOKUP($C881,[12]รพศ_รพท_รพช_898แห่ง!$D$2:$I$899,6,0)</f>
        <v>70</v>
      </c>
      <c r="H881" s="222">
        <f>VLOOKUP($C881,'[13]POP UC'!$D$3:$F$924,3,0)</f>
        <v>61854</v>
      </c>
      <c r="I881" s="81">
        <v>7</v>
      </c>
      <c r="J881" s="82" t="s">
        <v>956</v>
      </c>
    </row>
    <row r="882" spans="1:10" ht="49.2">
      <c r="A882" s="81" t="s">
        <v>2735</v>
      </c>
      <c r="B882" s="82" t="s">
        <v>1907</v>
      </c>
      <c r="C882" s="81" t="s">
        <v>906</v>
      </c>
      <c r="D882" s="82" t="s">
        <v>2790</v>
      </c>
      <c r="E882" s="81" t="str">
        <f>VLOOKUP($C882,'[11]2563#กบรส'!$D$2:$P$899,4,0)</f>
        <v>รพช.</v>
      </c>
      <c r="F882" s="81" t="str">
        <f>VLOOKUP($C882,[12]รพศ_รพท_รพช_898แห่ง!$D$2:$I$899,5,0)</f>
        <v>F2</v>
      </c>
      <c r="G882" s="81">
        <f>VLOOKUP($C882,[12]รพศ_รพท_รพช_898แห่ง!$D$2:$I$899,6,0)</f>
        <v>43</v>
      </c>
      <c r="H882" s="222">
        <f>VLOOKUP($C882,'[13]POP UC'!$D$3:$F$924,3,0)</f>
        <v>63141</v>
      </c>
      <c r="I882" s="81">
        <v>7</v>
      </c>
      <c r="J882" s="82" t="s">
        <v>956</v>
      </c>
    </row>
    <row r="883" spans="1:10" ht="49.2">
      <c r="A883" s="81" t="s">
        <v>2735</v>
      </c>
      <c r="B883" s="82" t="s">
        <v>1907</v>
      </c>
      <c r="C883" s="81" t="s">
        <v>907</v>
      </c>
      <c r="D883" s="82" t="s">
        <v>2791</v>
      </c>
      <c r="E883" s="81" t="str">
        <f>VLOOKUP($C883,'[11]2563#กบรส'!$D$2:$P$899,4,0)</f>
        <v>รพช.</v>
      </c>
      <c r="F883" s="81" t="str">
        <f>VLOOKUP($C883,[12]รพศ_รพท_รพช_898แห่ง!$D$2:$I$899,5,0)</f>
        <v>F1</v>
      </c>
      <c r="G883" s="81">
        <f>VLOOKUP($C883,[12]รพศ_รพท_รพช_898แห่ง!$D$2:$I$899,6,0)</f>
        <v>60</v>
      </c>
      <c r="H883" s="222">
        <f>VLOOKUP($C883,'[13]POP UC'!$D$3:$F$924,3,0)</f>
        <v>48240</v>
      </c>
      <c r="I883" s="81">
        <v>9</v>
      </c>
      <c r="J883" s="82" t="s">
        <v>965</v>
      </c>
    </row>
    <row r="884" spans="1:10" ht="49.2">
      <c r="A884" s="81" t="s">
        <v>2735</v>
      </c>
      <c r="B884" s="82" t="s">
        <v>1907</v>
      </c>
      <c r="C884" s="81" t="s">
        <v>908</v>
      </c>
      <c r="D884" s="82" t="s">
        <v>2792</v>
      </c>
      <c r="E884" s="81" t="str">
        <f>VLOOKUP($C884,'[11]2563#กบรส'!$D$2:$P$899,4,0)</f>
        <v>รพช.</v>
      </c>
      <c r="F884" s="81" t="str">
        <f>VLOOKUP($C884,[12]รพศ_รพท_รพช_898แห่ง!$D$2:$I$899,5,0)</f>
        <v>F2</v>
      </c>
      <c r="G884" s="81">
        <f>VLOOKUP($C884,[12]รพศ_รพท_รพช_898แห่ง!$D$2:$I$899,6,0)</f>
        <v>30</v>
      </c>
      <c r="H884" s="222">
        <f>VLOOKUP($C884,'[13]POP UC'!$D$3:$F$924,3,0)</f>
        <v>10225</v>
      </c>
      <c r="I884" s="81">
        <v>5</v>
      </c>
      <c r="J884" s="82" t="s">
        <v>947</v>
      </c>
    </row>
    <row r="885" spans="1:10" ht="49.2">
      <c r="A885" s="81" t="s">
        <v>2735</v>
      </c>
      <c r="B885" s="82" t="s">
        <v>1907</v>
      </c>
      <c r="C885" s="81" t="s">
        <v>909</v>
      </c>
      <c r="D885" s="82" t="s">
        <v>2793</v>
      </c>
      <c r="E885" s="81" t="str">
        <f>VLOOKUP($C885,'[11]2563#กบรส'!$D$2:$P$899,4,0)</f>
        <v>รพช.</v>
      </c>
      <c r="F885" s="81" t="str">
        <f>VLOOKUP($C885,[12]รพศ_รพท_รพช_898แห่ง!$D$2:$I$899,5,0)</f>
        <v>F2</v>
      </c>
      <c r="G885" s="81">
        <f>VLOOKUP($C885,[12]รพศ_รพท_รพช_898แห่ง!$D$2:$I$899,6,0)</f>
        <v>46</v>
      </c>
      <c r="H885" s="222">
        <f>VLOOKUP($C885,'[13]POP UC'!$D$3:$F$924,3,0)</f>
        <v>55734</v>
      </c>
      <c r="I885" s="81">
        <v>6</v>
      </c>
      <c r="J885" s="82" t="s">
        <v>2885</v>
      </c>
    </row>
    <row r="886" spans="1:10" ht="49.2">
      <c r="A886" s="81" t="s">
        <v>2735</v>
      </c>
      <c r="B886" s="82" t="s">
        <v>1907</v>
      </c>
      <c r="C886" s="81" t="s">
        <v>910</v>
      </c>
      <c r="D886" s="82" t="s">
        <v>2794</v>
      </c>
      <c r="E886" s="81" t="str">
        <f>VLOOKUP($C886,'[11]2563#กบรส'!$D$2:$P$899,4,0)</f>
        <v>รพช.</v>
      </c>
      <c r="F886" s="81" t="str">
        <f>VLOOKUP($C886,[12]รพศ_รพท_รพช_898แห่ง!$D$2:$I$899,5,0)</f>
        <v>F2</v>
      </c>
      <c r="G886" s="81">
        <f>VLOOKUP($C886,[12]รพศ_รพท_รพช_898แห่ง!$D$2:$I$899,6,0)</f>
        <v>54</v>
      </c>
      <c r="H886" s="222">
        <f>VLOOKUP($C886,'[13]POP UC'!$D$3:$F$924,3,0)</f>
        <v>58226</v>
      </c>
      <c r="I886" s="81">
        <v>6</v>
      </c>
      <c r="J886" s="82" t="s">
        <v>2885</v>
      </c>
    </row>
    <row r="887" spans="1:10" ht="49.2">
      <c r="A887" s="81" t="s">
        <v>2735</v>
      </c>
      <c r="B887" s="82" t="s">
        <v>1907</v>
      </c>
      <c r="C887" s="81" t="s">
        <v>911</v>
      </c>
      <c r="D887" s="82" t="s">
        <v>2795</v>
      </c>
      <c r="E887" s="81" t="str">
        <f>VLOOKUP($C887,'[11]2563#กบรส'!$D$2:$P$899,4,0)</f>
        <v>รพช.</v>
      </c>
      <c r="F887" s="81" t="str">
        <f>VLOOKUP($C887,[12]รพศ_รพท_รพช_898แห่ง!$D$2:$I$899,5,0)</f>
        <v>F2</v>
      </c>
      <c r="G887" s="81">
        <f>VLOOKUP($C887,[12]รพศ_รพท_รพช_898แห่ง!$D$2:$I$899,6,0)</f>
        <v>28</v>
      </c>
      <c r="H887" s="222">
        <f>VLOOKUP($C887,'[13]POP UC'!$D$3:$F$924,3,0)</f>
        <v>15313</v>
      </c>
      <c r="I887" s="81">
        <v>5</v>
      </c>
      <c r="J887" s="82" t="s">
        <v>947</v>
      </c>
    </row>
    <row r="888" spans="1:10" ht="49.2">
      <c r="A888" s="81" t="s">
        <v>2735</v>
      </c>
      <c r="B888" s="82" t="s">
        <v>1907</v>
      </c>
      <c r="C888" s="81" t="s">
        <v>912</v>
      </c>
      <c r="D888" s="82" t="s">
        <v>2796</v>
      </c>
      <c r="E888" s="81" t="str">
        <f>VLOOKUP($C888,'[11]2563#กบรส'!$D$2:$P$899,4,0)</f>
        <v>รพช.</v>
      </c>
      <c r="F888" s="81" t="str">
        <f>VLOOKUP($C888,[12]รพศ_รพท_รพช_898แห่ง!$D$2:$I$899,5,0)</f>
        <v>F2</v>
      </c>
      <c r="G888" s="81">
        <f>VLOOKUP($C888,[12]รพศ_รพท_รพช_898แห่ง!$D$2:$I$899,6,0)</f>
        <v>30</v>
      </c>
      <c r="H888" s="222">
        <f>VLOOKUP($C888,'[13]POP UC'!$D$3:$F$924,3,0)</f>
        <v>25372</v>
      </c>
      <c r="I888" s="81">
        <v>5</v>
      </c>
      <c r="J888" s="82" t="s">
        <v>947</v>
      </c>
    </row>
    <row r="889" spans="1:10" ht="49.2">
      <c r="A889" s="81" t="s">
        <v>2735</v>
      </c>
      <c r="B889" s="82" t="s">
        <v>1907</v>
      </c>
      <c r="C889" s="81" t="s">
        <v>913</v>
      </c>
      <c r="D889" s="82" t="s">
        <v>2797</v>
      </c>
      <c r="E889" s="81" t="str">
        <f>VLOOKUP($C889,'[11]2563#กบรส'!$D$2:$P$899,4,0)</f>
        <v>รพช.</v>
      </c>
      <c r="F889" s="81" t="str">
        <f>VLOOKUP($C889,[12]รพศ_รพท_รพช_898แห่ง!$D$2:$I$899,5,0)</f>
        <v>F2</v>
      </c>
      <c r="G889" s="81">
        <f>VLOOKUP($C889,[12]รพศ_รพท_รพช_898แห่ง!$D$2:$I$899,6,0)</f>
        <v>33</v>
      </c>
      <c r="H889" s="222">
        <f>VLOOKUP($C889,'[13]POP UC'!$D$3:$F$924,3,0)</f>
        <v>34852</v>
      </c>
      <c r="I889" s="81">
        <v>6</v>
      </c>
      <c r="J889" s="82" t="s">
        <v>2885</v>
      </c>
    </row>
    <row r="890" spans="1:10" ht="49.2">
      <c r="A890" s="81" t="s">
        <v>2735</v>
      </c>
      <c r="B890" s="82" t="s">
        <v>1907</v>
      </c>
      <c r="C890" s="81" t="s">
        <v>914</v>
      </c>
      <c r="D890" s="82" t="s">
        <v>2798</v>
      </c>
      <c r="E890" s="81" t="str">
        <f>VLOOKUP($C890,'[11]2563#กบรส'!$D$2:$P$899,4,0)</f>
        <v>รพช.</v>
      </c>
      <c r="F890" s="81" t="str">
        <f>VLOOKUP($C890,[12]รพศ_รพท_รพช_898แห่ง!$D$2:$I$899,5,0)</f>
        <v>F2</v>
      </c>
      <c r="G890" s="81">
        <f>VLOOKUP($C890,[12]รพศ_รพท_รพช_898แห่ง!$D$2:$I$899,6,0)</f>
        <v>24</v>
      </c>
      <c r="H890" s="222">
        <f>VLOOKUP($C890,'[13]POP UC'!$D$3:$F$924,3,0)</f>
        <v>21018</v>
      </c>
      <c r="I890" s="81">
        <v>5</v>
      </c>
      <c r="J890" s="82" t="s">
        <v>947</v>
      </c>
    </row>
    <row r="891" spans="1:10" ht="49.2">
      <c r="A891" s="81" t="s">
        <v>2735</v>
      </c>
      <c r="B891" s="82" t="s">
        <v>1907</v>
      </c>
      <c r="C891" s="81" t="s">
        <v>915</v>
      </c>
      <c r="D891" s="82" t="s">
        <v>2799</v>
      </c>
      <c r="E891" s="81" t="str">
        <f>VLOOKUP($C891,'[11]2563#กบรส'!$D$2:$P$899,4,0)</f>
        <v>รพช.</v>
      </c>
      <c r="F891" s="81" t="str">
        <f>VLOOKUP($C891,[12]รพศ_รพท_รพช_898แห่ง!$D$2:$I$899,5,0)</f>
        <v>F2</v>
      </c>
      <c r="G891" s="81">
        <f>VLOOKUP($C891,[12]รพศ_รพท_รพช_898แห่ง!$D$2:$I$899,6,0)</f>
        <v>30</v>
      </c>
      <c r="H891" s="222">
        <f>VLOOKUP($C891,'[13]POP UC'!$D$3:$F$924,3,0)</f>
        <v>36671</v>
      </c>
      <c r="I891" s="81">
        <v>6</v>
      </c>
      <c r="J891" s="82" t="s">
        <v>2885</v>
      </c>
    </row>
    <row r="892" spans="1:10" ht="49.2">
      <c r="A892" s="81" t="s">
        <v>2735</v>
      </c>
      <c r="B892" s="82" t="s">
        <v>1907</v>
      </c>
      <c r="C892" s="81" t="s">
        <v>916</v>
      </c>
      <c r="D892" s="82" t="s">
        <v>2800</v>
      </c>
      <c r="E892" s="81" t="str">
        <f>VLOOKUP($C892,'[11]2563#กบรส'!$D$2:$P$899,4,0)</f>
        <v>รพช.</v>
      </c>
      <c r="F892" s="81" t="str">
        <f>VLOOKUP($C892,[12]รพศ_รพท_รพช_898แห่ง!$D$2:$I$899,5,0)</f>
        <v>F2</v>
      </c>
      <c r="G892" s="81">
        <f>VLOOKUP($C892,[12]รพศ_รพท_รพช_898แห่ง!$D$2:$I$899,6,0)</f>
        <v>30</v>
      </c>
      <c r="H892" s="222">
        <f>VLOOKUP($C892,'[13]POP UC'!$D$3:$F$924,3,0)</f>
        <v>17759</v>
      </c>
      <c r="I892" s="81">
        <v>5</v>
      </c>
      <c r="J892" s="82" t="s">
        <v>947</v>
      </c>
    </row>
    <row r="893" spans="1:10" ht="49.2">
      <c r="A893" s="81" t="s">
        <v>2735</v>
      </c>
      <c r="B893" s="82" t="s">
        <v>1925</v>
      </c>
      <c r="C893" s="81" t="s">
        <v>917</v>
      </c>
      <c r="D893" s="82" t="s">
        <v>2801</v>
      </c>
      <c r="E893" s="81" t="str">
        <f>VLOOKUP($C893,'[11]2563#กบรส'!$D$2:$P$899,4,0)</f>
        <v>รพท.</v>
      </c>
      <c r="F893" s="81" t="str">
        <f>VLOOKUP($C893,[12]รพศ_รพท_รพช_898แห่ง!$D$2:$I$899,5,0)</f>
        <v>S</v>
      </c>
      <c r="G893" s="81">
        <f>VLOOKUP($C893,[12]รพศ_รพท_รพช_898แห่ง!$D$2:$I$899,6,0)</f>
        <v>240</v>
      </c>
      <c r="H893" s="222">
        <f>VLOOKUP($C893,'[13]POP UC'!$D$3:$F$924,3,0)</f>
        <v>94938</v>
      </c>
      <c r="I893" s="81">
        <v>16</v>
      </c>
      <c r="J893" s="82" t="s">
        <v>1040</v>
      </c>
    </row>
    <row r="894" spans="1:10" ht="49.2">
      <c r="A894" s="81" t="s">
        <v>2735</v>
      </c>
      <c r="B894" s="82" t="s">
        <v>1925</v>
      </c>
      <c r="C894" s="81" t="s">
        <v>918</v>
      </c>
      <c r="D894" s="82" t="s">
        <v>2802</v>
      </c>
      <c r="E894" s="81" t="str">
        <f>VLOOKUP($C894,'[11]2563#กบรส'!$D$2:$P$899,4,0)</f>
        <v>รพช.</v>
      </c>
      <c r="F894" s="81" t="str">
        <f>VLOOKUP($C894,[12]รพศ_รพท_รพช_898แห่ง!$D$2:$I$899,5,0)</f>
        <v>F2</v>
      </c>
      <c r="G894" s="81">
        <f>VLOOKUP($C894,[12]รพศ_รพท_รพช_898แห่ง!$D$2:$I$899,6,0)</f>
        <v>30</v>
      </c>
      <c r="H894" s="222">
        <f>VLOOKUP($C894,'[13]POP UC'!$D$3:$F$924,3,0)</f>
        <v>18868</v>
      </c>
      <c r="I894" s="81">
        <v>5</v>
      </c>
      <c r="J894" s="82" t="s">
        <v>947</v>
      </c>
    </row>
    <row r="895" spans="1:10" ht="49.2">
      <c r="A895" s="81" t="s">
        <v>2735</v>
      </c>
      <c r="B895" s="82" t="s">
        <v>1925</v>
      </c>
      <c r="C895" s="81" t="s">
        <v>919</v>
      </c>
      <c r="D895" s="82" t="s">
        <v>2803</v>
      </c>
      <c r="E895" s="81" t="str">
        <f>VLOOKUP($C895,'[11]2563#กบรส'!$D$2:$P$899,4,0)</f>
        <v>รพช.</v>
      </c>
      <c r="F895" s="81" t="str">
        <f>VLOOKUP($C895,[12]รพศ_รพท_รพช_898แห่ง!$D$2:$I$899,5,0)</f>
        <v>F2</v>
      </c>
      <c r="G895" s="81">
        <f>VLOOKUP($C895,[12]รพศ_รพท_รพช_898แห่ง!$D$2:$I$899,6,0)</f>
        <v>33</v>
      </c>
      <c r="H895" s="222">
        <f>VLOOKUP($C895,'[13]POP UC'!$D$3:$F$924,3,0)</f>
        <v>26394</v>
      </c>
      <c r="I895" s="81">
        <v>5</v>
      </c>
      <c r="J895" s="82" t="s">
        <v>947</v>
      </c>
    </row>
    <row r="896" spans="1:10" ht="49.2">
      <c r="A896" s="81" t="s">
        <v>2735</v>
      </c>
      <c r="B896" s="82" t="s">
        <v>1925</v>
      </c>
      <c r="C896" s="81" t="s">
        <v>920</v>
      </c>
      <c r="D896" s="82" t="s">
        <v>2804</v>
      </c>
      <c r="E896" s="81" t="str">
        <f>VLOOKUP($C896,'[11]2563#กบรส'!$D$2:$P$899,4,0)</f>
        <v>รพช.</v>
      </c>
      <c r="F896" s="81" t="str">
        <f>VLOOKUP($C896,[12]รพศ_รพท_รพช_898แห่ง!$D$2:$I$899,5,0)</f>
        <v>F2</v>
      </c>
      <c r="G896" s="81">
        <f>VLOOKUP($C896,[12]รพศ_รพท_รพช_898แห่ง!$D$2:$I$899,6,0)</f>
        <v>30</v>
      </c>
      <c r="H896" s="222">
        <f>VLOOKUP($C896,'[13]POP UC'!$D$3:$F$924,3,0)</f>
        <v>23809</v>
      </c>
      <c r="I896" s="81">
        <v>5</v>
      </c>
      <c r="J896" s="82" t="s">
        <v>947</v>
      </c>
    </row>
    <row r="897" spans="1:10" ht="49.2">
      <c r="A897" s="81" t="s">
        <v>2735</v>
      </c>
      <c r="B897" s="82" t="s">
        <v>1925</v>
      </c>
      <c r="C897" s="81" t="s">
        <v>921</v>
      </c>
      <c r="D897" s="82" t="s">
        <v>2805</v>
      </c>
      <c r="E897" s="81" t="str">
        <f>VLOOKUP($C897,'[11]2563#กบรส'!$D$2:$P$899,4,0)</f>
        <v>รพช.</v>
      </c>
      <c r="F897" s="81" t="str">
        <f>VLOOKUP($C897,[12]รพศ_รพท_รพช_898แห่ง!$D$2:$I$899,5,0)</f>
        <v>F1</v>
      </c>
      <c r="G897" s="81">
        <f>VLOOKUP($C897,[12]รพศ_รพท_รพช_898แห่ง!$D$2:$I$899,6,0)</f>
        <v>90</v>
      </c>
      <c r="H897" s="222">
        <f>VLOOKUP($C897,'[13]POP UC'!$D$3:$F$924,3,0)</f>
        <v>56923</v>
      </c>
      <c r="I897" s="81">
        <v>10</v>
      </c>
      <c r="J897" s="82" t="s">
        <v>943</v>
      </c>
    </row>
    <row r="898" spans="1:10" ht="49.2">
      <c r="A898" s="81" t="s">
        <v>2735</v>
      </c>
      <c r="B898" s="82" t="s">
        <v>1925</v>
      </c>
      <c r="C898" s="81" t="s">
        <v>922</v>
      </c>
      <c r="D898" s="82" t="s">
        <v>2806</v>
      </c>
      <c r="E898" s="81" t="str">
        <f>VLOOKUP($C898,'[11]2563#กบรส'!$D$2:$P$899,4,0)</f>
        <v>รพช.</v>
      </c>
      <c r="F898" s="81" t="str">
        <f>VLOOKUP($C898,[12]รพศ_รพท_รพช_898แห่ง!$D$2:$I$899,5,0)</f>
        <v>F2</v>
      </c>
      <c r="G898" s="81">
        <f>VLOOKUP($C898,[12]รพศ_รพท_รพช_898แห่ง!$D$2:$I$899,6,0)</f>
        <v>30</v>
      </c>
      <c r="H898" s="222">
        <f>VLOOKUP($C898,'[13]POP UC'!$D$3:$F$924,3,0)</f>
        <v>19575</v>
      </c>
      <c r="I898" s="81">
        <v>5</v>
      </c>
      <c r="J898" s="82" t="s">
        <v>947</v>
      </c>
    </row>
    <row r="899" spans="1:10" ht="49.2">
      <c r="A899" s="225" t="s">
        <v>2735</v>
      </c>
      <c r="B899" s="227" t="s">
        <v>1925</v>
      </c>
      <c r="C899" s="225" t="s">
        <v>923</v>
      </c>
      <c r="D899" s="227" t="s">
        <v>2807</v>
      </c>
      <c r="E899" s="223" t="str">
        <f>VLOOKUP($C899,'[11]2563#กบรส'!$D$2:$P$899,4,0)</f>
        <v>รพช.</v>
      </c>
      <c r="F899" s="225" t="str">
        <f>VLOOKUP($C899,[12]รพศ_รพท_รพช_898แห่ง!$D$2:$I$899,5,0)</f>
        <v>F3</v>
      </c>
      <c r="G899" s="225">
        <f>VLOOKUP($C899,[12]รพศ_รพท_รพช_898แห่ง!$D$2:$I$899,6,0)</f>
        <v>30</v>
      </c>
      <c r="H899" s="226">
        <f>VLOOKUP($C899,'[13]POP UC'!$D$3:$F$924,3,0)</f>
        <v>15149</v>
      </c>
      <c r="I899" s="225">
        <v>3</v>
      </c>
      <c r="J899" s="227" t="s">
        <v>1017</v>
      </c>
    </row>
  </sheetData>
  <mergeCells count="5">
    <mergeCell ref="E1:J1"/>
    <mergeCell ref="A1:A2"/>
    <mergeCell ref="B1:B2"/>
    <mergeCell ref="C1:C2"/>
    <mergeCell ref="D1:D2"/>
  </mergeCells>
  <printOptions horizontalCentered="1"/>
  <pageMargins left="0" right="0" top="0.78740157480314965" bottom="0.59055118110236227" header="0.31496062992125984" footer="0.31496062992125984"/>
  <pageSetup paperSize="9" orientation="landscape" r:id="rId1"/>
  <headerFooter>
    <oddHeader>&amp;C&amp;"-,ตัวหนา"&amp;10ข้อมูลพื้นฐานโรงพยาบาลในสังกัดสำนักงานปลัดกระทรวงสาธารณสุข ณ สิงหาคม 2561&amp;R&amp;"-,ตัวหนา"&amp;10&amp;P</oddHeader>
    <oddFooter>&amp;R&amp;"-,ตัวหนา"&amp;10กลุ่มงานเทคโนโลยีและสารสนเทศ กองบริหารการสาธารณสุข</oddFooter>
  </headerFooter>
  <ignoredErrors>
    <ignoredError sqref="C3:C89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4"/>
  <sheetViews>
    <sheetView topLeftCell="A876" workbookViewId="0">
      <selection activeCell="I900" sqref="I900"/>
    </sheetView>
  </sheetViews>
  <sheetFormatPr defaultRowHeight="14.4"/>
  <cols>
    <col min="8" max="8" width="13.21875" customWidth="1"/>
    <col min="9" max="9" width="14.21875" style="5" customWidth="1"/>
    <col min="10" max="10" width="10.33203125" customWidth="1"/>
  </cols>
  <sheetData>
    <row r="1" spans="1:11">
      <c r="A1" t="s">
        <v>928</v>
      </c>
      <c r="B1" t="s">
        <v>929</v>
      </c>
      <c r="C1" t="s">
        <v>1</v>
      </c>
      <c r="D1" t="s">
        <v>2</v>
      </c>
      <c r="E1" t="s">
        <v>930</v>
      </c>
      <c r="F1" t="s">
        <v>12</v>
      </c>
      <c r="G1" t="s">
        <v>931</v>
      </c>
      <c r="H1" t="s">
        <v>932</v>
      </c>
      <c r="I1" s="5" t="s">
        <v>933</v>
      </c>
      <c r="J1" t="s">
        <v>934</v>
      </c>
      <c r="K1" t="s">
        <v>13</v>
      </c>
    </row>
    <row r="2" spans="1:11">
      <c r="A2">
        <v>1</v>
      </c>
      <c r="B2">
        <v>1</v>
      </c>
      <c r="C2" t="s">
        <v>935</v>
      </c>
      <c r="D2" t="s">
        <v>28</v>
      </c>
      <c r="E2" t="s">
        <v>936</v>
      </c>
      <c r="F2" t="s">
        <v>937</v>
      </c>
      <c r="G2" t="s">
        <v>938</v>
      </c>
      <c r="H2">
        <v>758</v>
      </c>
      <c r="I2" s="5">
        <v>160720</v>
      </c>
      <c r="J2">
        <v>19</v>
      </c>
      <c r="K2" t="s">
        <v>939</v>
      </c>
    </row>
    <row r="3" spans="1:11">
      <c r="A3">
        <v>2</v>
      </c>
      <c r="B3">
        <v>1</v>
      </c>
      <c r="C3" t="s">
        <v>935</v>
      </c>
      <c r="D3" t="s">
        <v>29</v>
      </c>
      <c r="E3" t="s">
        <v>940</v>
      </c>
      <c r="F3" t="s">
        <v>941</v>
      </c>
      <c r="G3" t="s">
        <v>942</v>
      </c>
      <c r="H3">
        <v>66</v>
      </c>
      <c r="I3" s="5">
        <v>62846</v>
      </c>
      <c r="J3">
        <v>10</v>
      </c>
      <c r="K3" t="s">
        <v>943</v>
      </c>
    </row>
    <row r="4" spans="1:11">
      <c r="A4">
        <v>3</v>
      </c>
      <c r="B4">
        <v>1</v>
      </c>
      <c r="C4" t="s">
        <v>935</v>
      </c>
      <c r="D4" t="s">
        <v>30</v>
      </c>
      <c r="E4" t="s">
        <v>944</v>
      </c>
      <c r="F4" t="s">
        <v>941</v>
      </c>
      <c r="G4" t="s">
        <v>942</v>
      </c>
      <c r="H4">
        <v>118</v>
      </c>
      <c r="I4" s="5">
        <v>89338</v>
      </c>
      <c r="J4">
        <v>10</v>
      </c>
      <c r="K4" t="s">
        <v>943</v>
      </c>
    </row>
    <row r="5" spans="1:11">
      <c r="A5">
        <v>4</v>
      </c>
      <c r="B5">
        <v>1</v>
      </c>
      <c r="C5" t="s">
        <v>935</v>
      </c>
      <c r="D5" t="s">
        <v>31</v>
      </c>
      <c r="E5" t="s">
        <v>945</v>
      </c>
      <c r="F5" t="s">
        <v>941</v>
      </c>
      <c r="G5" t="s">
        <v>946</v>
      </c>
      <c r="H5">
        <v>30</v>
      </c>
      <c r="I5" s="5">
        <v>19390</v>
      </c>
      <c r="J5">
        <v>5</v>
      </c>
      <c r="K5" t="s">
        <v>947</v>
      </c>
    </row>
    <row r="6" spans="1:11">
      <c r="A6">
        <v>5</v>
      </c>
      <c r="B6">
        <v>1</v>
      </c>
      <c r="C6" t="s">
        <v>935</v>
      </c>
      <c r="D6" t="s">
        <v>32</v>
      </c>
      <c r="E6" t="s">
        <v>948</v>
      </c>
      <c r="F6" t="s">
        <v>941</v>
      </c>
      <c r="G6" t="s">
        <v>949</v>
      </c>
      <c r="H6">
        <v>107</v>
      </c>
      <c r="I6" s="5">
        <v>92279</v>
      </c>
      <c r="J6">
        <v>13</v>
      </c>
      <c r="K6" t="s">
        <v>950</v>
      </c>
    </row>
    <row r="7" spans="1:11">
      <c r="A7">
        <v>6</v>
      </c>
      <c r="B7">
        <v>1</v>
      </c>
      <c r="C7" t="s">
        <v>935</v>
      </c>
      <c r="D7" t="s">
        <v>33</v>
      </c>
      <c r="E7" t="s">
        <v>951</v>
      </c>
      <c r="F7" t="s">
        <v>941</v>
      </c>
      <c r="G7" t="s">
        <v>946</v>
      </c>
      <c r="H7">
        <v>52</v>
      </c>
      <c r="I7" s="5">
        <v>37852</v>
      </c>
      <c r="J7">
        <v>6</v>
      </c>
      <c r="K7" t="s">
        <v>952</v>
      </c>
    </row>
    <row r="8" spans="1:11">
      <c r="A8">
        <v>7</v>
      </c>
      <c r="B8">
        <v>1</v>
      </c>
      <c r="C8" t="s">
        <v>935</v>
      </c>
      <c r="D8" t="s">
        <v>34</v>
      </c>
      <c r="E8" t="s">
        <v>953</v>
      </c>
      <c r="F8" t="s">
        <v>941</v>
      </c>
      <c r="G8" t="s">
        <v>949</v>
      </c>
      <c r="H8">
        <v>98</v>
      </c>
      <c r="I8" s="5">
        <v>57143</v>
      </c>
      <c r="J8">
        <v>12</v>
      </c>
      <c r="K8" t="s">
        <v>954</v>
      </c>
    </row>
    <row r="9" spans="1:11">
      <c r="A9">
        <v>8</v>
      </c>
      <c r="B9">
        <v>1</v>
      </c>
      <c r="C9" t="s">
        <v>935</v>
      </c>
      <c r="D9" t="s">
        <v>35</v>
      </c>
      <c r="E9" t="s">
        <v>955</v>
      </c>
      <c r="F9" t="s">
        <v>941</v>
      </c>
      <c r="G9" t="s">
        <v>946</v>
      </c>
      <c r="H9">
        <v>59</v>
      </c>
      <c r="I9" s="5">
        <v>62591</v>
      </c>
      <c r="J9">
        <v>7</v>
      </c>
      <c r="K9" t="s">
        <v>956</v>
      </c>
    </row>
    <row r="10" spans="1:11">
      <c r="A10">
        <v>9</v>
      </c>
      <c r="B10">
        <v>1</v>
      </c>
      <c r="C10" t="s">
        <v>935</v>
      </c>
      <c r="D10" t="s">
        <v>36</v>
      </c>
      <c r="E10" t="s">
        <v>957</v>
      </c>
      <c r="F10" t="s">
        <v>941</v>
      </c>
      <c r="G10" t="s">
        <v>942</v>
      </c>
      <c r="H10">
        <v>64</v>
      </c>
      <c r="I10" s="5">
        <v>51504</v>
      </c>
      <c r="J10">
        <v>10</v>
      </c>
      <c r="K10" t="s">
        <v>943</v>
      </c>
    </row>
    <row r="11" spans="1:11">
      <c r="A11">
        <v>10</v>
      </c>
      <c r="B11">
        <v>1</v>
      </c>
      <c r="C11" t="s">
        <v>935</v>
      </c>
      <c r="D11" t="s">
        <v>37</v>
      </c>
      <c r="E11" t="s">
        <v>958</v>
      </c>
      <c r="F11" t="s">
        <v>941</v>
      </c>
      <c r="G11" t="s">
        <v>946</v>
      </c>
      <c r="H11">
        <v>48</v>
      </c>
      <c r="I11" s="5">
        <v>32270</v>
      </c>
      <c r="J11">
        <v>6</v>
      </c>
      <c r="K11" t="s">
        <v>952</v>
      </c>
    </row>
    <row r="12" spans="1:11">
      <c r="A12">
        <v>11</v>
      </c>
      <c r="B12">
        <v>1</v>
      </c>
      <c r="C12" t="s">
        <v>935</v>
      </c>
      <c r="D12" t="s">
        <v>38</v>
      </c>
      <c r="E12" t="s">
        <v>959</v>
      </c>
      <c r="F12" t="s">
        <v>941</v>
      </c>
      <c r="G12" t="s">
        <v>946</v>
      </c>
      <c r="H12">
        <v>30</v>
      </c>
      <c r="I12" s="5">
        <v>26182</v>
      </c>
      <c r="J12">
        <v>5</v>
      </c>
      <c r="K12" t="s">
        <v>947</v>
      </c>
    </row>
    <row r="13" spans="1:11">
      <c r="A13">
        <v>12</v>
      </c>
      <c r="B13">
        <v>1</v>
      </c>
      <c r="C13" t="s">
        <v>935</v>
      </c>
      <c r="D13" t="s">
        <v>39</v>
      </c>
      <c r="E13" t="s">
        <v>960</v>
      </c>
      <c r="F13" t="s">
        <v>941</v>
      </c>
      <c r="G13" t="s">
        <v>946</v>
      </c>
      <c r="H13">
        <v>34</v>
      </c>
      <c r="I13" s="5">
        <v>22260</v>
      </c>
      <c r="J13">
        <v>5</v>
      </c>
      <c r="K13" t="s">
        <v>947</v>
      </c>
    </row>
    <row r="14" spans="1:11">
      <c r="A14">
        <v>13</v>
      </c>
      <c r="B14">
        <v>1</v>
      </c>
      <c r="C14" t="s">
        <v>935</v>
      </c>
      <c r="D14" t="s">
        <v>40</v>
      </c>
      <c r="E14" t="s">
        <v>961</v>
      </c>
      <c r="F14" t="s">
        <v>941</v>
      </c>
      <c r="G14" t="s">
        <v>946</v>
      </c>
      <c r="H14">
        <v>30</v>
      </c>
      <c r="I14" s="5">
        <v>26166</v>
      </c>
      <c r="J14">
        <v>5</v>
      </c>
      <c r="K14" t="s">
        <v>947</v>
      </c>
    </row>
    <row r="15" spans="1:11">
      <c r="A15">
        <v>14</v>
      </c>
      <c r="B15">
        <v>1</v>
      </c>
      <c r="C15" t="s">
        <v>935</v>
      </c>
      <c r="D15" t="s">
        <v>41</v>
      </c>
      <c r="E15" t="s">
        <v>962</v>
      </c>
      <c r="F15" t="s">
        <v>941</v>
      </c>
      <c r="G15" t="s">
        <v>946</v>
      </c>
      <c r="H15">
        <v>30</v>
      </c>
      <c r="I15" s="5">
        <v>22403</v>
      </c>
      <c r="J15">
        <v>5</v>
      </c>
      <c r="K15" t="s">
        <v>947</v>
      </c>
    </row>
    <row r="16" spans="1:11">
      <c r="A16">
        <v>15</v>
      </c>
      <c r="B16">
        <v>1</v>
      </c>
      <c r="C16" t="s">
        <v>935</v>
      </c>
      <c r="D16" t="s">
        <v>42</v>
      </c>
      <c r="E16" t="s">
        <v>963</v>
      </c>
      <c r="F16" t="s">
        <v>941</v>
      </c>
      <c r="G16" t="s">
        <v>946</v>
      </c>
      <c r="H16">
        <v>30</v>
      </c>
      <c r="I16" s="5">
        <v>21795</v>
      </c>
      <c r="J16">
        <v>5</v>
      </c>
      <c r="K16" t="s">
        <v>947</v>
      </c>
    </row>
    <row r="17" spans="1:11">
      <c r="A17">
        <v>16</v>
      </c>
      <c r="B17">
        <v>1</v>
      </c>
      <c r="C17" t="s">
        <v>935</v>
      </c>
      <c r="D17" t="s">
        <v>43</v>
      </c>
      <c r="E17" t="s">
        <v>964</v>
      </c>
      <c r="F17" t="s">
        <v>941</v>
      </c>
      <c r="G17" t="s">
        <v>942</v>
      </c>
      <c r="H17">
        <v>68</v>
      </c>
      <c r="I17" s="5">
        <v>45591</v>
      </c>
      <c r="J17">
        <v>9</v>
      </c>
      <c r="K17" t="s">
        <v>965</v>
      </c>
    </row>
    <row r="18" spans="1:11">
      <c r="A18">
        <v>17</v>
      </c>
      <c r="B18">
        <v>1</v>
      </c>
      <c r="C18" t="s">
        <v>935</v>
      </c>
      <c r="D18" t="s">
        <v>44</v>
      </c>
      <c r="E18" t="s">
        <v>966</v>
      </c>
      <c r="F18" t="s">
        <v>941</v>
      </c>
      <c r="G18" t="s">
        <v>946</v>
      </c>
      <c r="H18">
        <v>30</v>
      </c>
      <c r="I18" s="5">
        <v>32916</v>
      </c>
      <c r="J18">
        <v>6</v>
      </c>
      <c r="K18" t="s">
        <v>952</v>
      </c>
    </row>
    <row r="19" spans="1:11">
      <c r="A19">
        <v>18</v>
      </c>
      <c r="B19">
        <v>1</v>
      </c>
      <c r="C19" t="s">
        <v>935</v>
      </c>
      <c r="D19" t="s">
        <v>45</v>
      </c>
      <c r="E19" t="s">
        <v>967</v>
      </c>
      <c r="F19" t="s">
        <v>941</v>
      </c>
      <c r="G19" t="s">
        <v>968</v>
      </c>
      <c r="H19">
        <v>0</v>
      </c>
      <c r="I19" s="5">
        <v>14935</v>
      </c>
      <c r="J19">
        <v>2</v>
      </c>
      <c r="K19" t="s">
        <v>969</v>
      </c>
    </row>
    <row r="20" spans="1:11">
      <c r="A20">
        <v>19</v>
      </c>
      <c r="B20">
        <v>1</v>
      </c>
      <c r="C20" t="s">
        <v>970</v>
      </c>
      <c r="D20" t="s">
        <v>46</v>
      </c>
      <c r="E20" t="s">
        <v>971</v>
      </c>
      <c r="F20" t="s">
        <v>937</v>
      </c>
      <c r="G20" t="s">
        <v>938</v>
      </c>
      <c r="H20">
        <v>609</v>
      </c>
      <c r="I20" s="5">
        <v>101608</v>
      </c>
      <c r="J20">
        <v>18</v>
      </c>
      <c r="K20" t="s">
        <v>972</v>
      </c>
    </row>
    <row r="21" spans="1:11">
      <c r="A21">
        <v>20</v>
      </c>
      <c r="B21">
        <v>1</v>
      </c>
      <c r="C21" t="s">
        <v>970</v>
      </c>
      <c r="D21" t="s">
        <v>47</v>
      </c>
      <c r="E21" t="s">
        <v>973</v>
      </c>
      <c r="F21" t="s">
        <v>974</v>
      </c>
      <c r="G21" t="s">
        <v>975</v>
      </c>
      <c r="H21">
        <v>210</v>
      </c>
      <c r="I21" s="5">
        <v>52908</v>
      </c>
      <c r="J21">
        <v>15</v>
      </c>
      <c r="K21" t="s">
        <v>976</v>
      </c>
    </row>
    <row r="22" spans="1:11">
      <c r="A22">
        <v>21</v>
      </c>
      <c r="B22">
        <v>1</v>
      </c>
      <c r="C22" t="s">
        <v>970</v>
      </c>
      <c r="D22" t="s">
        <v>48</v>
      </c>
      <c r="E22" t="s">
        <v>977</v>
      </c>
      <c r="F22" t="s">
        <v>941</v>
      </c>
      <c r="G22" t="s">
        <v>946</v>
      </c>
      <c r="H22">
        <v>60</v>
      </c>
      <c r="I22" s="5">
        <v>42080</v>
      </c>
      <c r="J22">
        <v>6</v>
      </c>
      <c r="K22" t="s">
        <v>952</v>
      </c>
    </row>
    <row r="23" spans="1:11">
      <c r="A23">
        <v>22</v>
      </c>
      <c r="B23">
        <v>1</v>
      </c>
      <c r="C23" t="s">
        <v>970</v>
      </c>
      <c r="D23" t="s">
        <v>49</v>
      </c>
      <c r="E23" t="s">
        <v>978</v>
      </c>
      <c r="F23" t="s">
        <v>941</v>
      </c>
      <c r="G23" t="s">
        <v>942</v>
      </c>
      <c r="H23">
        <v>89</v>
      </c>
      <c r="I23" s="5">
        <v>57924</v>
      </c>
      <c r="J23">
        <v>10</v>
      </c>
      <c r="K23" t="s">
        <v>943</v>
      </c>
    </row>
    <row r="24" spans="1:11">
      <c r="A24">
        <v>23</v>
      </c>
      <c r="B24">
        <v>1</v>
      </c>
      <c r="C24" t="s">
        <v>970</v>
      </c>
      <c r="D24" t="s">
        <v>50</v>
      </c>
      <c r="E24" t="s">
        <v>979</v>
      </c>
      <c r="F24" t="s">
        <v>941</v>
      </c>
      <c r="G24" t="s">
        <v>946</v>
      </c>
      <c r="H24">
        <v>60</v>
      </c>
      <c r="I24" s="5">
        <v>41192</v>
      </c>
      <c r="J24">
        <v>6</v>
      </c>
      <c r="K24" t="s">
        <v>952</v>
      </c>
    </row>
    <row r="25" spans="1:11">
      <c r="A25">
        <v>24</v>
      </c>
      <c r="B25">
        <v>1</v>
      </c>
      <c r="C25" t="s">
        <v>970</v>
      </c>
      <c r="D25" t="s">
        <v>51</v>
      </c>
      <c r="E25" t="s">
        <v>980</v>
      </c>
      <c r="F25" t="s">
        <v>941</v>
      </c>
      <c r="G25" t="s">
        <v>946</v>
      </c>
      <c r="H25">
        <v>62</v>
      </c>
      <c r="I25" s="5">
        <v>53193</v>
      </c>
      <c r="J25">
        <v>6</v>
      </c>
      <c r="K25" t="s">
        <v>952</v>
      </c>
    </row>
    <row r="26" spans="1:11">
      <c r="A26">
        <v>25</v>
      </c>
      <c r="B26">
        <v>1</v>
      </c>
      <c r="C26" t="s">
        <v>970</v>
      </c>
      <c r="D26" t="s">
        <v>52</v>
      </c>
      <c r="E26" t="s">
        <v>981</v>
      </c>
      <c r="F26" t="s">
        <v>941</v>
      </c>
      <c r="G26" t="s">
        <v>946</v>
      </c>
      <c r="H26">
        <v>32</v>
      </c>
      <c r="I26" s="5">
        <v>19195</v>
      </c>
      <c r="J26">
        <v>5</v>
      </c>
      <c r="K26" t="s">
        <v>947</v>
      </c>
    </row>
    <row r="27" spans="1:11">
      <c r="A27">
        <v>26</v>
      </c>
      <c r="B27">
        <v>1</v>
      </c>
      <c r="C27" t="s">
        <v>970</v>
      </c>
      <c r="D27" t="s">
        <v>53</v>
      </c>
      <c r="E27" t="s">
        <v>982</v>
      </c>
      <c r="F27" t="s">
        <v>974</v>
      </c>
      <c r="G27" t="s">
        <v>975</v>
      </c>
      <c r="H27">
        <v>210</v>
      </c>
      <c r="I27" s="5">
        <v>68309</v>
      </c>
      <c r="J27">
        <v>15</v>
      </c>
      <c r="K27" t="s">
        <v>976</v>
      </c>
    </row>
    <row r="28" spans="1:11">
      <c r="A28">
        <v>27</v>
      </c>
      <c r="B28">
        <v>1</v>
      </c>
      <c r="C28" t="s">
        <v>970</v>
      </c>
      <c r="D28" t="s">
        <v>54</v>
      </c>
      <c r="E28" t="s">
        <v>983</v>
      </c>
      <c r="F28" t="s">
        <v>941</v>
      </c>
      <c r="G28" t="s">
        <v>946</v>
      </c>
      <c r="H28">
        <v>75</v>
      </c>
      <c r="I28" s="5">
        <v>52460</v>
      </c>
      <c r="J28">
        <v>6</v>
      </c>
      <c r="K28" t="s">
        <v>952</v>
      </c>
    </row>
    <row r="29" spans="1:11">
      <c r="A29">
        <v>28</v>
      </c>
      <c r="B29">
        <v>1</v>
      </c>
      <c r="C29" t="s">
        <v>970</v>
      </c>
      <c r="D29" t="s">
        <v>55</v>
      </c>
      <c r="E29" t="s">
        <v>984</v>
      </c>
      <c r="F29" t="s">
        <v>941</v>
      </c>
      <c r="G29" t="s">
        <v>946</v>
      </c>
      <c r="H29">
        <v>67</v>
      </c>
      <c r="I29" s="5">
        <v>35926</v>
      </c>
      <c r="J29">
        <v>6</v>
      </c>
      <c r="K29" t="s">
        <v>952</v>
      </c>
    </row>
    <row r="30" spans="1:11">
      <c r="A30">
        <v>29</v>
      </c>
      <c r="B30">
        <v>1</v>
      </c>
      <c r="C30" t="s">
        <v>970</v>
      </c>
      <c r="D30" t="s">
        <v>56</v>
      </c>
      <c r="E30" t="s">
        <v>985</v>
      </c>
      <c r="F30" t="s">
        <v>941</v>
      </c>
      <c r="G30" t="s">
        <v>949</v>
      </c>
      <c r="H30">
        <v>160</v>
      </c>
      <c r="I30" s="5">
        <v>52658</v>
      </c>
      <c r="J30">
        <v>13</v>
      </c>
      <c r="K30" t="s">
        <v>950</v>
      </c>
    </row>
    <row r="31" spans="1:11">
      <c r="A31">
        <v>30</v>
      </c>
      <c r="B31">
        <v>1</v>
      </c>
      <c r="C31" t="s">
        <v>970</v>
      </c>
      <c r="D31" t="s">
        <v>57</v>
      </c>
      <c r="E31" t="s">
        <v>986</v>
      </c>
      <c r="F31" t="s">
        <v>941</v>
      </c>
      <c r="G31" t="s">
        <v>946</v>
      </c>
      <c r="H31">
        <v>57</v>
      </c>
      <c r="I31" s="5">
        <v>42002</v>
      </c>
      <c r="J31">
        <v>6</v>
      </c>
      <c r="K31" t="s">
        <v>952</v>
      </c>
    </row>
    <row r="32" spans="1:11">
      <c r="A32">
        <v>31</v>
      </c>
      <c r="B32">
        <v>1</v>
      </c>
      <c r="C32" t="s">
        <v>970</v>
      </c>
      <c r="D32" t="s">
        <v>58</v>
      </c>
      <c r="E32" t="s">
        <v>987</v>
      </c>
      <c r="F32" t="s">
        <v>941</v>
      </c>
      <c r="G32" t="s">
        <v>949</v>
      </c>
      <c r="H32">
        <v>168</v>
      </c>
      <c r="I32" s="5">
        <v>76038</v>
      </c>
      <c r="J32">
        <v>13</v>
      </c>
      <c r="K32" t="s">
        <v>950</v>
      </c>
    </row>
    <row r="33" spans="1:11">
      <c r="A33">
        <v>32</v>
      </c>
      <c r="B33">
        <v>1</v>
      </c>
      <c r="C33" t="s">
        <v>970</v>
      </c>
      <c r="D33" t="s">
        <v>59</v>
      </c>
      <c r="E33" t="s">
        <v>988</v>
      </c>
      <c r="F33" t="s">
        <v>941</v>
      </c>
      <c r="G33" t="s">
        <v>942</v>
      </c>
      <c r="H33">
        <v>88</v>
      </c>
      <c r="I33" s="5">
        <v>47075</v>
      </c>
      <c r="J33">
        <v>9</v>
      </c>
      <c r="K33" t="s">
        <v>965</v>
      </c>
    </row>
    <row r="34" spans="1:11">
      <c r="A34">
        <v>33</v>
      </c>
      <c r="B34">
        <v>1</v>
      </c>
      <c r="C34" t="s">
        <v>970</v>
      </c>
      <c r="D34" t="s">
        <v>60</v>
      </c>
      <c r="E34" t="s">
        <v>989</v>
      </c>
      <c r="F34" t="s">
        <v>941</v>
      </c>
      <c r="G34" t="s">
        <v>946</v>
      </c>
      <c r="H34">
        <v>77</v>
      </c>
      <c r="I34" s="5">
        <v>42507</v>
      </c>
      <c r="J34">
        <v>6</v>
      </c>
      <c r="K34" t="s">
        <v>952</v>
      </c>
    </row>
    <row r="35" spans="1:11">
      <c r="A35">
        <v>34</v>
      </c>
      <c r="B35">
        <v>1</v>
      </c>
      <c r="C35" t="s">
        <v>970</v>
      </c>
      <c r="D35" t="s">
        <v>61</v>
      </c>
      <c r="E35" t="s">
        <v>990</v>
      </c>
      <c r="F35" t="s">
        <v>941</v>
      </c>
      <c r="G35" t="s">
        <v>946</v>
      </c>
      <c r="H35">
        <v>30</v>
      </c>
      <c r="I35" s="5">
        <v>20221</v>
      </c>
      <c r="J35">
        <v>5</v>
      </c>
      <c r="K35" t="s">
        <v>947</v>
      </c>
    </row>
    <row r="36" spans="1:11">
      <c r="A36">
        <v>35</v>
      </c>
      <c r="B36">
        <v>1</v>
      </c>
      <c r="C36" t="s">
        <v>970</v>
      </c>
      <c r="D36" t="s">
        <v>62</v>
      </c>
      <c r="E36" t="s">
        <v>991</v>
      </c>
      <c r="F36" t="s">
        <v>941</v>
      </c>
      <c r="G36" t="s">
        <v>946</v>
      </c>
      <c r="H36">
        <v>60</v>
      </c>
      <c r="I36" s="5">
        <v>54783</v>
      </c>
      <c r="J36">
        <v>6</v>
      </c>
      <c r="K36" t="s">
        <v>952</v>
      </c>
    </row>
    <row r="37" spans="1:11">
      <c r="A37">
        <v>36</v>
      </c>
      <c r="B37">
        <v>1</v>
      </c>
      <c r="C37" t="s">
        <v>970</v>
      </c>
      <c r="D37" t="s">
        <v>63</v>
      </c>
      <c r="E37" t="s">
        <v>992</v>
      </c>
      <c r="F37" t="s">
        <v>941</v>
      </c>
      <c r="G37" t="s">
        <v>946</v>
      </c>
      <c r="H37">
        <v>60</v>
      </c>
      <c r="I37" s="5">
        <v>41880</v>
      </c>
      <c r="J37">
        <v>6</v>
      </c>
      <c r="K37" t="s">
        <v>952</v>
      </c>
    </row>
    <row r="38" spans="1:11">
      <c r="A38">
        <v>37</v>
      </c>
      <c r="B38">
        <v>1</v>
      </c>
      <c r="C38" t="s">
        <v>970</v>
      </c>
      <c r="D38" t="s">
        <v>64</v>
      </c>
      <c r="E38" t="s">
        <v>993</v>
      </c>
      <c r="F38" t="s">
        <v>941</v>
      </c>
      <c r="G38" t="s">
        <v>946</v>
      </c>
      <c r="H38">
        <v>36</v>
      </c>
      <c r="I38" s="5">
        <v>13907</v>
      </c>
      <c r="J38">
        <v>5</v>
      </c>
      <c r="K38" t="s">
        <v>947</v>
      </c>
    </row>
    <row r="39" spans="1:11">
      <c r="A39">
        <v>38</v>
      </c>
      <c r="B39">
        <v>1</v>
      </c>
      <c r="C39" t="s">
        <v>970</v>
      </c>
      <c r="D39" t="s">
        <v>65</v>
      </c>
      <c r="E39" t="s">
        <v>994</v>
      </c>
      <c r="F39" t="s">
        <v>941</v>
      </c>
      <c r="G39" t="s">
        <v>946</v>
      </c>
      <c r="H39">
        <v>45</v>
      </c>
      <c r="I39" s="5">
        <v>30640</v>
      </c>
      <c r="J39">
        <v>6</v>
      </c>
      <c r="K39" t="s">
        <v>952</v>
      </c>
    </row>
    <row r="40" spans="1:11">
      <c r="A40">
        <v>39</v>
      </c>
      <c r="B40">
        <v>1</v>
      </c>
      <c r="C40" t="s">
        <v>970</v>
      </c>
      <c r="D40" t="s">
        <v>66</v>
      </c>
      <c r="E40" t="s">
        <v>995</v>
      </c>
      <c r="F40" t="s">
        <v>941</v>
      </c>
      <c r="G40" t="s">
        <v>946</v>
      </c>
      <c r="H40">
        <v>30</v>
      </c>
      <c r="I40" s="5">
        <v>26080</v>
      </c>
      <c r="J40">
        <v>5</v>
      </c>
      <c r="K40" t="s">
        <v>947</v>
      </c>
    </row>
    <row r="41" spans="1:11">
      <c r="A41">
        <v>40</v>
      </c>
      <c r="B41">
        <v>1</v>
      </c>
      <c r="C41" t="s">
        <v>970</v>
      </c>
      <c r="D41" t="s">
        <v>67</v>
      </c>
      <c r="E41" t="s">
        <v>996</v>
      </c>
      <c r="F41" t="s">
        <v>941</v>
      </c>
      <c r="G41" t="s">
        <v>946</v>
      </c>
      <c r="H41">
        <v>29</v>
      </c>
      <c r="I41" s="5">
        <v>16825</v>
      </c>
      <c r="J41">
        <v>5</v>
      </c>
      <c r="K41" t="s">
        <v>947</v>
      </c>
    </row>
    <row r="42" spans="1:11">
      <c r="A42">
        <v>41</v>
      </c>
      <c r="B42">
        <v>1</v>
      </c>
      <c r="C42" t="s">
        <v>970</v>
      </c>
      <c r="D42" t="s">
        <v>68</v>
      </c>
      <c r="E42" t="s">
        <v>997</v>
      </c>
      <c r="F42" t="s">
        <v>941</v>
      </c>
      <c r="G42" t="s">
        <v>946</v>
      </c>
      <c r="H42">
        <v>30</v>
      </c>
      <c r="I42" s="5">
        <v>18508</v>
      </c>
      <c r="J42">
        <v>5</v>
      </c>
      <c r="K42" t="s">
        <v>947</v>
      </c>
    </row>
    <row r="43" spans="1:11">
      <c r="A43">
        <v>42</v>
      </c>
      <c r="B43">
        <v>1</v>
      </c>
      <c r="C43" t="s">
        <v>970</v>
      </c>
      <c r="D43" t="s">
        <v>69</v>
      </c>
      <c r="E43" t="s">
        <v>998</v>
      </c>
      <c r="F43" t="s">
        <v>941</v>
      </c>
      <c r="G43" t="s">
        <v>968</v>
      </c>
      <c r="H43">
        <v>10</v>
      </c>
      <c r="I43" s="5">
        <v>9960</v>
      </c>
      <c r="J43">
        <v>2</v>
      </c>
      <c r="K43" t="s">
        <v>969</v>
      </c>
    </row>
    <row r="44" spans="1:11">
      <c r="A44">
        <v>43</v>
      </c>
      <c r="B44">
        <v>1</v>
      </c>
      <c r="C44" t="s">
        <v>999</v>
      </c>
      <c r="D44" t="s">
        <v>70</v>
      </c>
      <c r="E44" t="s">
        <v>1000</v>
      </c>
      <c r="F44" t="s">
        <v>974</v>
      </c>
      <c r="G44" t="s">
        <v>1001</v>
      </c>
      <c r="H44">
        <v>502</v>
      </c>
      <c r="I44" s="5">
        <v>56347</v>
      </c>
      <c r="J44">
        <v>17</v>
      </c>
      <c r="K44" t="s">
        <v>1002</v>
      </c>
    </row>
    <row r="45" spans="1:11">
      <c r="A45">
        <v>44</v>
      </c>
      <c r="B45">
        <v>1</v>
      </c>
      <c r="C45" t="s">
        <v>999</v>
      </c>
      <c r="D45" t="s">
        <v>71</v>
      </c>
      <c r="E45" t="s">
        <v>1003</v>
      </c>
      <c r="F45" t="s">
        <v>941</v>
      </c>
      <c r="G45" t="s">
        <v>946</v>
      </c>
      <c r="H45">
        <v>30</v>
      </c>
      <c r="I45" s="5">
        <v>12544</v>
      </c>
      <c r="J45">
        <v>5</v>
      </c>
      <c r="K45" t="s">
        <v>947</v>
      </c>
    </row>
    <row r="46" spans="1:11">
      <c r="A46">
        <v>45</v>
      </c>
      <c r="B46">
        <v>1</v>
      </c>
      <c r="C46" t="s">
        <v>999</v>
      </c>
      <c r="D46" t="s">
        <v>72</v>
      </c>
      <c r="E46" t="s">
        <v>1004</v>
      </c>
      <c r="F46" t="s">
        <v>941</v>
      </c>
      <c r="G46" t="s">
        <v>946</v>
      </c>
      <c r="H46">
        <v>30</v>
      </c>
      <c r="I46" s="5">
        <v>8439</v>
      </c>
      <c r="J46">
        <v>5</v>
      </c>
      <c r="K46" t="s">
        <v>947</v>
      </c>
    </row>
    <row r="47" spans="1:11">
      <c r="A47">
        <v>46</v>
      </c>
      <c r="B47">
        <v>1</v>
      </c>
      <c r="C47" t="s">
        <v>999</v>
      </c>
      <c r="D47" t="s">
        <v>73</v>
      </c>
      <c r="E47" t="s">
        <v>1005</v>
      </c>
      <c r="F47" t="s">
        <v>941</v>
      </c>
      <c r="G47" t="s">
        <v>946</v>
      </c>
      <c r="H47">
        <v>40</v>
      </c>
      <c r="I47" s="5">
        <v>24445</v>
      </c>
      <c r="J47">
        <v>5</v>
      </c>
      <c r="K47" t="s">
        <v>947</v>
      </c>
    </row>
    <row r="48" spans="1:11">
      <c r="A48">
        <v>47</v>
      </c>
      <c r="B48">
        <v>1</v>
      </c>
      <c r="C48" t="s">
        <v>999</v>
      </c>
      <c r="D48" t="s">
        <v>74</v>
      </c>
      <c r="E48" t="s">
        <v>1006</v>
      </c>
      <c r="F48" t="s">
        <v>941</v>
      </c>
      <c r="G48" t="s">
        <v>946</v>
      </c>
      <c r="H48">
        <v>49</v>
      </c>
      <c r="I48" s="5">
        <v>34881</v>
      </c>
      <c r="J48">
        <v>6</v>
      </c>
      <c r="K48" t="s">
        <v>952</v>
      </c>
    </row>
    <row r="49" spans="1:11">
      <c r="A49">
        <v>48</v>
      </c>
      <c r="B49">
        <v>1</v>
      </c>
      <c r="C49" t="s">
        <v>999</v>
      </c>
      <c r="D49" t="s">
        <v>75</v>
      </c>
      <c r="E49" t="s">
        <v>1007</v>
      </c>
      <c r="F49" t="s">
        <v>941</v>
      </c>
      <c r="G49" t="s">
        <v>946</v>
      </c>
      <c r="H49">
        <v>84</v>
      </c>
      <c r="I49" s="5">
        <v>50102</v>
      </c>
      <c r="J49">
        <v>6</v>
      </c>
      <c r="K49" t="s">
        <v>952</v>
      </c>
    </row>
    <row r="50" spans="1:11">
      <c r="A50">
        <v>49</v>
      </c>
      <c r="B50">
        <v>1</v>
      </c>
      <c r="C50" t="s">
        <v>999</v>
      </c>
      <c r="D50" t="s">
        <v>76</v>
      </c>
      <c r="E50" t="s">
        <v>1008</v>
      </c>
      <c r="F50" t="s">
        <v>941</v>
      </c>
      <c r="G50" t="s">
        <v>946</v>
      </c>
      <c r="H50">
        <v>30</v>
      </c>
      <c r="I50" s="5">
        <v>14014</v>
      </c>
      <c r="J50">
        <v>5</v>
      </c>
      <c r="K50" t="s">
        <v>947</v>
      </c>
    </row>
    <row r="51" spans="1:11">
      <c r="A51">
        <v>50</v>
      </c>
      <c r="B51">
        <v>1</v>
      </c>
      <c r="C51" t="s">
        <v>999</v>
      </c>
      <c r="D51" t="s">
        <v>77</v>
      </c>
      <c r="E51" t="s">
        <v>1009</v>
      </c>
      <c r="F51" t="s">
        <v>941</v>
      </c>
      <c r="G51" t="s">
        <v>946</v>
      </c>
      <c r="H51">
        <v>37</v>
      </c>
      <c r="I51" s="5">
        <v>18627</v>
      </c>
      <c r="J51">
        <v>5</v>
      </c>
      <c r="K51" t="s">
        <v>947</v>
      </c>
    </row>
    <row r="52" spans="1:11">
      <c r="A52">
        <v>51</v>
      </c>
      <c r="B52">
        <v>1</v>
      </c>
      <c r="C52" t="s">
        <v>999</v>
      </c>
      <c r="D52" t="s">
        <v>78</v>
      </c>
      <c r="E52" t="s">
        <v>1010</v>
      </c>
      <c r="F52" t="s">
        <v>941</v>
      </c>
      <c r="G52" t="s">
        <v>946</v>
      </c>
      <c r="H52">
        <v>30</v>
      </c>
      <c r="I52" s="5">
        <v>10465</v>
      </c>
      <c r="J52">
        <v>5</v>
      </c>
      <c r="K52" t="s">
        <v>947</v>
      </c>
    </row>
    <row r="53" spans="1:11">
      <c r="A53">
        <v>52</v>
      </c>
      <c r="B53">
        <v>1</v>
      </c>
      <c r="C53" t="s">
        <v>999</v>
      </c>
      <c r="D53" t="s">
        <v>79</v>
      </c>
      <c r="E53" t="s">
        <v>1011</v>
      </c>
      <c r="F53" t="s">
        <v>941</v>
      </c>
      <c r="G53" t="s">
        <v>946</v>
      </c>
      <c r="H53">
        <v>30</v>
      </c>
      <c r="I53" s="5">
        <v>11533</v>
      </c>
      <c r="J53">
        <v>5</v>
      </c>
      <c r="K53" t="s">
        <v>947</v>
      </c>
    </row>
    <row r="54" spans="1:11">
      <c r="A54">
        <v>53</v>
      </c>
      <c r="B54">
        <v>1</v>
      </c>
      <c r="C54" t="s">
        <v>999</v>
      </c>
      <c r="D54" t="s">
        <v>80</v>
      </c>
      <c r="E54" t="s">
        <v>1012</v>
      </c>
      <c r="F54" t="s">
        <v>941</v>
      </c>
      <c r="G54" t="s">
        <v>946</v>
      </c>
      <c r="H54">
        <v>20</v>
      </c>
      <c r="I54" s="5">
        <v>11937</v>
      </c>
      <c r="J54">
        <v>5</v>
      </c>
      <c r="K54" t="s">
        <v>947</v>
      </c>
    </row>
    <row r="55" spans="1:11">
      <c r="A55">
        <v>54</v>
      </c>
      <c r="B55">
        <v>1</v>
      </c>
      <c r="C55" t="s">
        <v>999</v>
      </c>
      <c r="D55" t="s">
        <v>81</v>
      </c>
      <c r="E55" t="s">
        <v>1013</v>
      </c>
      <c r="F55" t="s">
        <v>941</v>
      </c>
      <c r="G55" t="s">
        <v>946</v>
      </c>
      <c r="H55">
        <v>30</v>
      </c>
      <c r="I55" s="5">
        <v>8768</v>
      </c>
      <c r="J55">
        <v>5</v>
      </c>
      <c r="K55" t="s">
        <v>947</v>
      </c>
    </row>
    <row r="56" spans="1:11">
      <c r="A56">
        <v>55</v>
      </c>
      <c r="B56">
        <v>1</v>
      </c>
      <c r="C56" t="s">
        <v>999</v>
      </c>
      <c r="D56" t="s">
        <v>82</v>
      </c>
      <c r="E56" t="s">
        <v>1014</v>
      </c>
      <c r="F56" t="s">
        <v>941</v>
      </c>
      <c r="G56" t="s">
        <v>949</v>
      </c>
      <c r="H56">
        <v>125</v>
      </c>
      <c r="I56" s="5">
        <v>44812</v>
      </c>
      <c r="J56">
        <v>13</v>
      </c>
      <c r="K56" t="s">
        <v>950</v>
      </c>
    </row>
    <row r="57" spans="1:11">
      <c r="A57">
        <v>56</v>
      </c>
      <c r="B57">
        <v>1</v>
      </c>
      <c r="C57" t="s">
        <v>999</v>
      </c>
      <c r="D57" t="s">
        <v>83</v>
      </c>
      <c r="E57" t="s">
        <v>1015</v>
      </c>
      <c r="F57" t="s">
        <v>941</v>
      </c>
      <c r="G57" t="s">
        <v>946</v>
      </c>
      <c r="H57">
        <v>30</v>
      </c>
      <c r="I57" s="5">
        <v>8582</v>
      </c>
      <c r="J57">
        <v>5</v>
      </c>
      <c r="K57" t="s">
        <v>947</v>
      </c>
    </row>
    <row r="58" spans="1:11">
      <c r="A58">
        <v>57</v>
      </c>
      <c r="B58">
        <v>1</v>
      </c>
      <c r="C58" t="s">
        <v>999</v>
      </c>
      <c r="D58" t="s">
        <v>84</v>
      </c>
      <c r="E58" t="s">
        <v>1016</v>
      </c>
      <c r="F58" t="s">
        <v>941</v>
      </c>
      <c r="G58" t="s">
        <v>968</v>
      </c>
      <c r="H58">
        <v>0</v>
      </c>
      <c r="I58" s="5">
        <v>23533</v>
      </c>
      <c r="J58">
        <v>3</v>
      </c>
      <c r="K58" t="s">
        <v>1017</v>
      </c>
    </row>
    <row r="59" spans="1:11">
      <c r="A59">
        <v>58</v>
      </c>
      <c r="B59">
        <v>1</v>
      </c>
      <c r="C59" t="s">
        <v>1018</v>
      </c>
      <c r="D59" t="s">
        <v>85</v>
      </c>
      <c r="E59" t="s">
        <v>1019</v>
      </c>
      <c r="F59" t="s">
        <v>974</v>
      </c>
      <c r="G59" t="s">
        <v>1001</v>
      </c>
      <c r="H59">
        <v>400</v>
      </c>
      <c r="I59" s="5">
        <v>95731</v>
      </c>
      <c r="J59">
        <v>17</v>
      </c>
      <c r="K59" t="s">
        <v>1002</v>
      </c>
    </row>
    <row r="60" spans="1:11">
      <c r="A60">
        <v>59</v>
      </c>
      <c r="B60">
        <v>1</v>
      </c>
      <c r="C60" t="s">
        <v>1018</v>
      </c>
      <c r="D60" t="s">
        <v>86</v>
      </c>
      <c r="E60" t="s">
        <v>1020</v>
      </c>
      <c r="F60" t="s">
        <v>974</v>
      </c>
      <c r="G60" t="s">
        <v>975</v>
      </c>
      <c r="H60">
        <v>231</v>
      </c>
      <c r="I60" s="5">
        <v>78234</v>
      </c>
      <c r="J60">
        <v>15</v>
      </c>
      <c r="K60" t="s">
        <v>976</v>
      </c>
    </row>
    <row r="61" spans="1:11">
      <c r="A61">
        <v>60</v>
      </c>
      <c r="B61">
        <v>1</v>
      </c>
      <c r="C61" t="s">
        <v>1018</v>
      </c>
      <c r="D61" t="s">
        <v>87</v>
      </c>
      <c r="E61" t="s">
        <v>1021</v>
      </c>
      <c r="F61" t="s">
        <v>941</v>
      </c>
      <c r="G61" t="s">
        <v>946</v>
      </c>
      <c r="H61">
        <v>59</v>
      </c>
      <c r="I61" s="5">
        <v>37491</v>
      </c>
      <c r="J61">
        <v>6</v>
      </c>
      <c r="K61" t="s">
        <v>952</v>
      </c>
    </row>
    <row r="62" spans="1:11">
      <c r="A62">
        <v>61</v>
      </c>
      <c r="B62">
        <v>1</v>
      </c>
      <c r="C62" t="s">
        <v>1018</v>
      </c>
      <c r="D62" t="s">
        <v>88</v>
      </c>
      <c r="E62" t="s">
        <v>1022</v>
      </c>
      <c r="F62" t="s">
        <v>941</v>
      </c>
      <c r="G62" t="s">
        <v>946</v>
      </c>
      <c r="H62">
        <v>30</v>
      </c>
      <c r="I62" s="5">
        <v>13522</v>
      </c>
      <c r="J62">
        <v>5</v>
      </c>
      <c r="K62" t="s">
        <v>947</v>
      </c>
    </row>
    <row r="63" spans="1:11">
      <c r="A63">
        <v>62</v>
      </c>
      <c r="B63">
        <v>1</v>
      </c>
      <c r="C63" t="s">
        <v>1018</v>
      </c>
      <c r="D63" t="s">
        <v>89</v>
      </c>
      <c r="E63" t="s">
        <v>1023</v>
      </c>
      <c r="F63" t="s">
        <v>941</v>
      </c>
      <c r="G63" t="s">
        <v>946</v>
      </c>
      <c r="H63">
        <v>96</v>
      </c>
      <c r="I63" s="5">
        <v>50084</v>
      </c>
      <c r="J63">
        <v>6</v>
      </c>
      <c r="K63" t="s">
        <v>952</v>
      </c>
    </row>
    <row r="64" spans="1:11">
      <c r="A64">
        <v>63</v>
      </c>
      <c r="B64">
        <v>1</v>
      </c>
      <c r="C64" t="s">
        <v>1018</v>
      </c>
      <c r="D64" t="s">
        <v>90</v>
      </c>
      <c r="E64" t="s">
        <v>1024</v>
      </c>
      <c r="F64" t="s">
        <v>941</v>
      </c>
      <c r="G64" t="s">
        <v>946</v>
      </c>
      <c r="H64">
        <v>42</v>
      </c>
      <c r="I64" s="5">
        <v>39306</v>
      </c>
      <c r="J64">
        <v>6</v>
      </c>
      <c r="K64" t="s">
        <v>952</v>
      </c>
    </row>
    <row r="65" spans="1:11">
      <c r="A65">
        <v>64</v>
      </c>
      <c r="B65">
        <v>1</v>
      </c>
      <c r="C65" t="s">
        <v>1018</v>
      </c>
      <c r="D65" t="s">
        <v>91</v>
      </c>
      <c r="E65" t="s">
        <v>1025</v>
      </c>
      <c r="F65" t="s">
        <v>941</v>
      </c>
      <c r="G65" t="s">
        <v>946</v>
      </c>
      <c r="H65">
        <v>34</v>
      </c>
      <c r="I65" s="5">
        <v>23438</v>
      </c>
      <c r="J65">
        <v>5</v>
      </c>
      <c r="K65" t="s">
        <v>947</v>
      </c>
    </row>
    <row r="66" spans="1:11">
      <c r="A66">
        <v>65</v>
      </c>
      <c r="B66">
        <v>1</v>
      </c>
      <c r="C66" t="s">
        <v>1018</v>
      </c>
      <c r="D66" t="s">
        <v>92</v>
      </c>
      <c r="E66" t="s">
        <v>1026</v>
      </c>
      <c r="F66" t="s">
        <v>941</v>
      </c>
      <c r="G66" t="s">
        <v>968</v>
      </c>
      <c r="H66">
        <v>0</v>
      </c>
      <c r="J66">
        <v>1</v>
      </c>
      <c r="K66" t="s">
        <v>1027</v>
      </c>
    </row>
    <row r="67" spans="1:11">
      <c r="A67">
        <v>66</v>
      </c>
      <c r="B67">
        <v>1</v>
      </c>
      <c r="C67" t="s">
        <v>1018</v>
      </c>
      <c r="D67" t="s">
        <v>93</v>
      </c>
      <c r="E67" t="s">
        <v>1028</v>
      </c>
      <c r="F67" t="s">
        <v>941</v>
      </c>
      <c r="G67" t="s">
        <v>968</v>
      </c>
      <c r="H67">
        <v>0</v>
      </c>
      <c r="J67">
        <v>1</v>
      </c>
      <c r="K67" t="s">
        <v>1027</v>
      </c>
    </row>
    <row r="68" spans="1:11">
      <c r="A68">
        <v>67</v>
      </c>
      <c r="B68">
        <v>1</v>
      </c>
      <c r="C68" t="s">
        <v>1029</v>
      </c>
      <c r="D68" t="s">
        <v>94</v>
      </c>
      <c r="E68" t="s">
        <v>1030</v>
      </c>
      <c r="F68" t="s">
        <v>974</v>
      </c>
      <c r="G68" t="s">
        <v>1001</v>
      </c>
      <c r="H68">
        <v>500</v>
      </c>
      <c r="I68" s="5">
        <v>78355</v>
      </c>
      <c r="J68">
        <v>17</v>
      </c>
      <c r="K68" t="s">
        <v>1002</v>
      </c>
    </row>
    <row r="69" spans="1:11">
      <c r="A69">
        <v>68</v>
      </c>
      <c r="B69">
        <v>1</v>
      </c>
      <c r="C69" t="s">
        <v>1029</v>
      </c>
      <c r="D69" t="s">
        <v>95</v>
      </c>
      <c r="E69" t="s">
        <v>1031</v>
      </c>
      <c r="F69" t="s">
        <v>941</v>
      </c>
      <c r="G69" t="s">
        <v>946</v>
      </c>
      <c r="H69">
        <v>54</v>
      </c>
      <c r="I69" s="5">
        <v>37156</v>
      </c>
      <c r="J69">
        <v>6</v>
      </c>
      <c r="K69" t="s">
        <v>952</v>
      </c>
    </row>
    <row r="70" spans="1:11">
      <c r="A70">
        <v>69</v>
      </c>
      <c r="B70">
        <v>1</v>
      </c>
      <c r="C70" t="s">
        <v>1029</v>
      </c>
      <c r="D70" t="s">
        <v>96</v>
      </c>
      <c r="E70" t="s">
        <v>1032</v>
      </c>
      <c r="F70" t="s">
        <v>941</v>
      </c>
      <c r="G70" t="s">
        <v>946</v>
      </c>
      <c r="H70">
        <v>44</v>
      </c>
      <c r="I70" s="5">
        <v>40228</v>
      </c>
      <c r="J70">
        <v>6</v>
      </c>
      <c r="K70" t="s">
        <v>952</v>
      </c>
    </row>
    <row r="71" spans="1:11">
      <c r="A71">
        <v>70</v>
      </c>
      <c r="B71">
        <v>1</v>
      </c>
      <c r="C71" t="s">
        <v>1029</v>
      </c>
      <c r="D71" t="s">
        <v>97</v>
      </c>
      <c r="E71" t="s">
        <v>1033</v>
      </c>
      <c r="F71" t="s">
        <v>941</v>
      </c>
      <c r="G71" t="s">
        <v>946</v>
      </c>
      <c r="H71">
        <v>43</v>
      </c>
      <c r="I71" s="5">
        <v>51191</v>
      </c>
      <c r="J71">
        <v>6</v>
      </c>
      <c r="K71" t="s">
        <v>952</v>
      </c>
    </row>
    <row r="72" spans="1:11">
      <c r="A72">
        <v>71</v>
      </c>
      <c r="B72">
        <v>1</v>
      </c>
      <c r="C72" t="s">
        <v>1029</v>
      </c>
      <c r="D72" t="s">
        <v>98</v>
      </c>
      <c r="E72" t="s">
        <v>1034</v>
      </c>
      <c r="F72" t="s">
        <v>941</v>
      </c>
      <c r="G72" t="s">
        <v>946</v>
      </c>
      <c r="H72">
        <v>35</v>
      </c>
      <c r="I72" s="5">
        <v>36376</v>
      </c>
      <c r="J72">
        <v>6</v>
      </c>
      <c r="K72" t="s">
        <v>952</v>
      </c>
    </row>
    <row r="73" spans="1:11">
      <c r="A73">
        <v>72</v>
      </c>
      <c r="B73">
        <v>1</v>
      </c>
      <c r="C73" t="s">
        <v>1029</v>
      </c>
      <c r="D73" t="s">
        <v>99</v>
      </c>
      <c r="E73" t="s">
        <v>1035</v>
      </c>
      <c r="F73" t="s">
        <v>941</v>
      </c>
      <c r="G73" t="s">
        <v>946</v>
      </c>
      <c r="H73">
        <v>30</v>
      </c>
      <c r="I73" s="5">
        <v>35247</v>
      </c>
      <c r="J73">
        <v>6</v>
      </c>
      <c r="K73" t="s">
        <v>952</v>
      </c>
    </row>
    <row r="74" spans="1:11">
      <c r="A74">
        <v>73</v>
      </c>
      <c r="B74">
        <v>1</v>
      </c>
      <c r="C74" t="s">
        <v>1029</v>
      </c>
      <c r="D74" t="s">
        <v>100</v>
      </c>
      <c r="E74" t="s">
        <v>1036</v>
      </c>
      <c r="F74" t="s">
        <v>941</v>
      </c>
      <c r="G74" t="s">
        <v>946</v>
      </c>
      <c r="H74">
        <v>34</v>
      </c>
      <c r="I74" s="5">
        <v>11895</v>
      </c>
      <c r="J74">
        <v>5</v>
      </c>
      <c r="K74" t="s">
        <v>947</v>
      </c>
    </row>
    <row r="75" spans="1:11">
      <c r="A75">
        <v>74</v>
      </c>
      <c r="B75">
        <v>1</v>
      </c>
      <c r="C75" t="s">
        <v>1029</v>
      </c>
      <c r="D75" t="s">
        <v>101</v>
      </c>
      <c r="E75" t="s">
        <v>1037</v>
      </c>
      <c r="F75" t="s">
        <v>941</v>
      </c>
      <c r="G75" t="s">
        <v>942</v>
      </c>
      <c r="H75">
        <v>34</v>
      </c>
      <c r="I75" s="5">
        <v>26473</v>
      </c>
      <c r="J75">
        <v>9</v>
      </c>
      <c r="K75" t="s">
        <v>965</v>
      </c>
    </row>
    <row r="76" spans="1:11">
      <c r="A76">
        <v>75</v>
      </c>
      <c r="B76">
        <v>1</v>
      </c>
      <c r="C76" t="s">
        <v>1038</v>
      </c>
      <c r="D76" t="s">
        <v>102</v>
      </c>
      <c r="E76" t="s">
        <v>1039</v>
      </c>
      <c r="F76" t="s">
        <v>974</v>
      </c>
      <c r="G76" t="s">
        <v>1001</v>
      </c>
      <c r="H76">
        <v>150</v>
      </c>
      <c r="I76" s="5">
        <v>31023</v>
      </c>
      <c r="J76">
        <v>16</v>
      </c>
      <c r="K76" t="s">
        <v>1040</v>
      </c>
    </row>
    <row r="77" spans="1:11">
      <c r="A77">
        <v>76</v>
      </c>
      <c r="B77">
        <v>1</v>
      </c>
      <c r="C77" t="s">
        <v>1038</v>
      </c>
      <c r="D77" t="s">
        <v>103</v>
      </c>
      <c r="E77" t="s">
        <v>1041</v>
      </c>
      <c r="F77" t="s">
        <v>941</v>
      </c>
      <c r="G77" t="s">
        <v>946</v>
      </c>
      <c r="H77">
        <v>34</v>
      </c>
      <c r="I77" s="5">
        <v>16513</v>
      </c>
      <c r="J77">
        <v>5</v>
      </c>
      <c r="K77" t="s">
        <v>947</v>
      </c>
    </row>
    <row r="78" spans="1:11">
      <c r="A78">
        <v>77</v>
      </c>
      <c r="B78">
        <v>1</v>
      </c>
      <c r="C78" t="s">
        <v>1038</v>
      </c>
      <c r="D78" t="s">
        <v>104</v>
      </c>
      <c r="E78" t="s">
        <v>1042</v>
      </c>
      <c r="F78" t="s">
        <v>941</v>
      </c>
      <c r="G78" t="s">
        <v>942</v>
      </c>
      <c r="H78">
        <v>60</v>
      </c>
      <c r="I78" s="5">
        <v>25621</v>
      </c>
      <c r="J78">
        <v>9</v>
      </c>
      <c r="K78" t="s">
        <v>965</v>
      </c>
    </row>
    <row r="79" spans="1:11">
      <c r="A79">
        <v>78</v>
      </c>
      <c r="B79">
        <v>1</v>
      </c>
      <c r="C79" t="s">
        <v>1038</v>
      </c>
      <c r="D79" t="s">
        <v>105</v>
      </c>
      <c r="E79" t="s">
        <v>1043</v>
      </c>
      <c r="F79" t="s">
        <v>941</v>
      </c>
      <c r="G79" t="s">
        <v>949</v>
      </c>
      <c r="H79">
        <v>114</v>
      </c>
      <c r="I79" s="5">
        <v>40779</v>
      </c>
      <c r="J79">
        <v>13</v>
      </c>
      <c r="K79" t="s">
        <v>950</v>
      </c>
    </row>
    <row r="80" spans="1:11">
      <c r="A80">
        <v>79</v>
      </c>
      <c r="B80">
        <v>1</v>
      </c>
      <c r="C80" t="s">
        <v>1038</v>
      </c>
      <c r="D80" t="s">
        <v>106</v>
      </c>
      <c r="E80" t="s">
        <v>1044</v>
      </c>
      <c r="F80" t="s">
        <v>941</v>
      </c>
      <c r="G80" t="s">
        <v>946</v>
      </c>
      <c r="H80">
        <v>30</v>
      </c>
      <c r="I80" s="5">
        <v>27952</v>
      </c>
      <c r="J80">
        <v>5</v>
      </c>
      <c r="K80" t="s">
        <v>947</v>
      </c>
    </row>
    <row r="81" spans="1:11">
      <c r="A81">
        <v>80</v>
      </c>
      <c r="B81">
        <v>1</v>
      </c>
      <c r="C81" t="s">
        <v>1038</v>
      </c>
      <c r="D81" t="s">
        <v>107</v>
      </c>
      <c r="E81" t="s">
        <v>1045</v>
      </c>
      <c r="F81" t="s">
        <v>941</v>
      </c>
      <c r="G81" t="s">
        <v>946</v>
      </c>
      <c r="H81">
        <v>32</v>
      </c>
      <c r="I81" s="5">
        <v>31770</v>
      </c>
      <c r="J81">
        <v>6</v>
      </c>
      <c r="K81" t="s">
        <v>952</v>
      </c>
    </row>
    <row r="82" spans="1:11">
      <c r="A82">
        <v>81</v>
      </c>
      <c r="B82">
        <v>1</v>
      </c>
      <c r="C82" t="s">
        <v>1038</v>
      </c>
      <c r="D82" t="s">
        <v>108</v>
      </c>
      <c r="E82" t="s">
        <v>1046</v>
      </c>
      <c r="F82" t="s">
        <v>941</v>
      </c>
      <c r="G82" t="s">
        <v>946</v>
      </c>
      <c r="H82">
        <v>34</v>
      </c>
      <c r="I82" s="5">
        <v>13928</v>
      </c>
      <c r="J82">
        <v>5</v>
      </c>
      <c r="K82" t="s">
        <v>947</v>
      </c>
    </row>
    <row r="83" spans="1:11">
      <c r="A83">
        <v>82</v>
      </c>
      <c r="B83">
        <v>1</v>
      </c>
      <c r="C83" t="s">
        <v>1047</v>
      </c>
      <c r="D83" t="s">
        <v>109</v>
      </c>
      <c r="E83" t="s">
        <v>1048</v>
      </c>
      <c r="F83" t="s">
        <v>937</v>
      </c>
      <c r="G83" t="s">
        <v>938</v>
      </c>
      <c r="H83">
        <v>755</v>
      </c>
      <c r="I83" s="5">
        <v>144390</v>
      </c>
      <c r="J83">
        <v>19</v>
      </c>
      <c r="K83" t="s">
        <v>939</v>
      </c>
    </row>
    <row r="84" spans="1:11">
      <c r="A84">
        <v>83</v>
      </c>
      <c r="B84">
        <v>1</v>
      </c>
      <c r="C84" t="s">
        <v>1047</v>
      </c>
      <c r="D84" t="s">
        <v>110</v>
      </c>
      <c r="E84" t="s">
        <v>1049</v>
      </c>
      <c r="F84" t="s">
        <v>941</v>
      </c>
      <c r="G84" t="s">
        <v>946</v>
      </c>
      <c r="H84">
        <v>30</v>
      </c>
      <c r="I84" s="5">
        <v>26046</v>
      </c>
      <c r="J84">
        <v>5</v>
      </c>
      <c r="K84" t="s">
        <v>947</v>
      </c>
    </row>
    <row r="85" spans="1:11">
      <c r="A85">
        <v>84</v>
      </c>
      <c r="B85">
        <v>1</v>
      </c>
      <c r="C85" t="s">
        <v>1047</v>
      </c>
      <c r="D85" t="s">
        <v>111</v>
      </c>
      <c r="E85" t="s">
        <v>1050</v>
      </c>
      <c r="F85" t="s">
        <v>941</v>
      </c>
      <c r="G85" t="s">
        <v>949</v>
      </c>
      <c r="H85">
        <v>120</v>
      </c>
      <c r="I85" s="5">
        <v>40473</v>
      </c>
      <c r="J85">
        <v>13</v>
      </c>
      <c r="K85" t="s">
        <v>950</v>
      </c>
    </row>
    <row r="86" spans="1:11">
      <c r="A86">
        <v>85</v>
      </c>
      <c r="B86">
        <v>1</v>
      </c>
      <c r="C86" t="s">
        <v>1047</v>
      </c>
      <c r="D86" t="s">
        <v>112</v>
      </c>
      <c r="E86" t="s">
        <v>1051</v>
      </c>
      <c r="F86" t="s">
        <v>941</v>
      </c>
      <c r="G86" t="s">
        <v>946</v>
      </c>
      <c r="H86">
        <v>30</v>
      </c>
      <c r="I86" s="5">
        <v>25386</v>
      </c>
      <c r="J86">
        <v>5</v>
      </c>
      <c r="K86" t="s">
        <v>947</v>
      </c>
    </row>
    <row r="87" spans="1:11">
      <c r="A87">
        <v>86</v>
      </c>
      <c r="B87">
        <v>1</v>
      </c>
      <c r="C87" t="s">
        <v>1047</v>
      </c>
      <c r="D87" t="s">
        <v>113</v>
      </c>
      <c r="E87" t="s">
        <v>1052</v>
      </c>
      <c r="F87" t="s">
        <v>941</v>
      </c>
      <c r="G87" t="s">
        <v>946</v>
      </c>
      <c r="H87">
        <v>29</v>
      </c>
      <c r="I87" s="5">
        <v>40426</v>
      </c>
      <c r="J87">
        <v>6</v>
      </c>
      <c r="K87" t="s">
        <v>952</v>
      </c>
    </row>
    <row r="88" spans="1:11">
      <c r="A88">
        <v>87</v>
      </c>
      <c r="B88">
        <v>1</v>
      </c>
      <c r="C88" t="s">
        <v>1047</v>
      </c>
      <c r="D88" t="s">
        <v>114</v>
      </c>
      <c r="E88" t="s">
        <v>1053</v>
      </c>
      <c r="F88" t="s">
        <v>941</v>
      </c>
      <c r="G88" t="s">
        <v>946</v>
      </c>
      <c r="H88">
        <v>27</v>
      </c>
      <c r="I88" s="5">
        <v>28035</v>
      </c>
      <c r="J88">
        <v>5</v>
      </c>
      <c r="K88" t="s">
        <v>947</v>
      </c>
    </row>
    <row r="89" spans="1:11">
      <c r="A89">
        <v>88</v>
      </c>
      <c r="B89">
        <v>1</v>
      </c>
      <c r="C89" t="s">
        <v>1047</v>
      </c>
      <c r="D89" t="s">
        <v>115</v>
      </c>
      <c r="E89" t="s">
        <v>1054</v>
      </c>
      <c r="F89" t="s">
        <v>941</v>
      </c>
      <c r="G89" t="s">
        <v>946</v>
      </c>
      <c r="H89">
        <v>32</v>
      </c>
      <c r="I89" s="5">
        <v>33930</v>
      </c>
      <c r="J89">
        <v>6</v>
      </c>
      <c r="K89" t="s">
        <v>952</v>
      </c>
    </row>
    <row r="90" spans="1:11">
      <c r="A90">
        <v>89</v>
      </c>
      <c r="B90">
        <v>1</v>
      </c>
      <c r="C90" t="s">
        <v>1047</v>
      </c>
      <c r="D90" t="s">
        <v>116</v>
      </c>
      <c r="E90" t="s">
        <v>1055</v>
      </c>
      <c r="F90" t="s">
        <v>941</v>
      </c>
      <c r="G90" t="s">
        <v>949</v>
      </c>
      <c r="H90">
        <v>60</v>
      </c>
      <c r="I90" s="5">
        <v>43523</v>
      </c>
      <c r="J90">
        <v>12</v>
      </c>
      <c r="K90" t="s">
        <v>954</v>
      </c>
    </row>
    <row r="91" spans="1:11">
      <c r="A91">
        <v>90</v>
      </c>
      <c r="B91">
        <v>1</v>
      </c>
      <c r="C91" t="s">
        <v>1047</v>
      </c>
      <c r="D91" t="s">
        <v>117</v>
      </c>
      <c r="E91" t="s">
        <v>1056</v>
      </c>
      <c r="F91" t="s">
        <v>941</v>
      </c>
      <c r="G91" t="s">
        <v>946</v>
      </c>
      <c r="H91">
        <v>9</v>
      </c>
      <c r="I91" s="5">
        <v>11422</v>
      </c>
      <c r="J91">
        <v>5</v>
      </c>
      <c r="K91" t="s">
        <v>947</v>
      </c>
    </row>
    <row r="92" spans="1:11">
      <c r="A92">
        <v>91</v>
      </c>
      <c r="B92">
        <v>1</v>
      </c>
      <c r="C92" t="s">
        <v>1047</v>
      </c>
      <c r="D92" t="s">
        <v>118</v>
      </c>
      <c r="E92" t="s">
        <v>1057</v>
      </c>
      <c r="F92" t="s">
        <v>941</v>
      </c>
      <c r="G92" t="s">
        <v>946</v>
      </c>
      <c r="H92">
        <v>30</v>
      </c>
      <c r="I92" s="5">
        <v>40878</v>
      </c>
      <c r="J92">
        <v>6</v>
      </c>
      <c r="K92" t="s">
        <v>952</v>
      </c>
    </row>
    <row r="93" spans="1:11">
      <c r="A93">
        <v>92</v>
      </c>
      <c r="B93">
        <v>1</v>
      </c>
      <c r="C93" t="s">
        <v>1047</v>
      </c>
      <c r="D93" t="s">
        <v>119</v>
      </c>
      <c r="E93" t="s">
        <v>1058</v>
      </c>
      <c r="F93" t="s">
        <v>941</v>
      </c>
      <c r="G93" t="s">
        <v>946</v>
      </c>
      <c r="H93">
        <v>30</v>
      </c>
      <c r="I93" s="5">
        <v>21693</v>
      </c>
      <c r="J93">
        <v>5</v>
      </c>
      <c r="K93" t="s">
        <v>947</v>
      </c>
    </row>
    <row r="94" spans="1:11">
      <c r="A94">
        <v>93</v>
      </c>
      <c r="B94">
        <v>1</v>
      </c>
      <c r="C94" t="s">
        <v>1047</v>
      </c>
      <c r="D94" t="s">
        <v>120</v>
      </c>
      <c r="E94" t="s">
        <v>1059</v>
      </c>
      <c r="F94" t="s">
        <v>941</v>
      </c>
      <c r="G94" t="s">
        <v>946</v>
      </c>
      <c r="H94">
        <v>30</v>
      </c>
      <c r="I94" s="5">
        <v>34353</v>
      </c>
      <c r="J94">
        <v>6</v>
      </c>
      <c r="K94" t="s">
        <v>952</v>
      </c>
    </row>
    <row r="95" spans="1:11">
      <c r="A95">
        <v>94</v>
      </c>
      <c r="B95">
        <v>1</v>
      </c>
      <c r="C95" t="s">
        <v>1047</v>
      </c>
      <c r="D95" t="s">
        <v>121</v>
      </c>
      <c r="E95" t="s">
        <v>1060</v>
      </c>
      <c r="F95" t="s">
        <v>941</v>
      </c>
      <c r="G95" t="s">
        <v>946</v>
      </c>
      <c r="H95">
        <v>33</v>
      </c>
      <c r="I95" s="5">
        <v>24887</v>
      </c>
      <c r="J95">
        <v>5</v>
      </c>
      <c r="K95" t="s">
        <v>947</v>
      </c>
    </row>
    <row r="96" spans="1:11">
      <c r="A96">
        <v>95</v>
      </c>
      <c r="B96">
        <v>1</v>
      </c>
      <c r="C96" t="s">
        <v>1061</v>
      </c>
      <c r="D96" t="s">
        <v>122</v>
      </c>
      <c r="E96" t="s">
        <v>1062</v>
      </c>
      <c r="F96" t="s">
        <v>974</v>
      </c>
      <c r="G96" t="s">
        <v>1001</v>
      </c>
      <c r="H96">
        <v>411</v>
      </c>
      <c r="I96" s="5">
        <v>78000</v>
      </c>
      <c r="J96">
        <v>17</v>
      </c>
      <c r="K96" t="s">
        <v>1002</v>
      </c>
    </row>
    <row r="97" spans="1:11">
      <c r="A97">
        <v>96</v>
      </c>
      <c r="B97">
        <v>1</v>
      </c>
      <c r="C97" t="s">
        <v>1061</v>
      </c>
      <c r="D97" t="s">
        <v>123</v>
      </c>
      <c r="E97" t="s">
        <v>1063</v>
      </c>
      <c r="F97" t="s">
        <v>941</v>
      </c>
      <c r="G97" t="s">
        <v>946</v>
      </c>
      <c r="H97">
        <v>31</v>
      </c>
      <c r="I97" s="5">
        <v>28759</v>
      </c>
      <c r="J97">
        <v>5</v>
      </c>
      <c r="K97" t="s">
        <v>947</v>
      </c>
    </row>
    <row r="98" spans="1:11">
      <c r="A98">
        <v>97</v>
      </c>
      <c r="B98">
        <v>1</v>
      </c>
      <c r="C98" t="s">
        <v>1061</v>
      </c>
      <c r="D98" t="s">
        <v>124</v>
      </c>
      <c r="E98" t="s">
        <v>1064</v>
      </c>
      <c r="F98" t="s">
        <v>941</v>
      </c>
      <c r="G98" t="s">
        <v>946</v>
      </c>
      <c r="H98">
        <v>30</v>
      </c>
      <c r="I98" s="5">
        <v>29330</v>
      </c>
      <c r="J98">
        <v>5</v>
      </c>
      <c r="K98" t="s">
        <v>947</v>
      </c>
    </row>
    <row r="99" spans="1:11">
      <c r="A99">
        <v>98</v>
      </c>
      <c r="B99">
        <v>1</v>
      </c>
      <c r="C99" t="s">
        <v>1061</v>
      </c>
      <c r="D99" t="s">
        <v>125</v>
      </c>
      <c r="E99" t="s">
        <v>1065</v>
      </c>
      <c r="F99" t="s">
        <v>941</v>
      </c>
      <c r="G99" t="s">
        <v>942</v>
      </c>
      <c r="H99">
        <v>60</v>
      </c>
      <c r="I99" s="5">
        <v>55555</v>
      </c>
      <c r="J99">
        <v>10</v>
      </c>
      <c r="K99" t="s">
        <v>943</v>
      </c>
    </row>
    <row r="100" spans="1:11">
      <c r="A100">
        <v>99</v>
      </c>
      <c r="B100">
        <v>1</v>
      </c>
      <c r="C100" t="s">
        <v>1061</v>
      </c>
      <c r="D100" t="s">
        <v>126</v>
      </c>
      <c r="E100" t="s">
        <v>1066</v>
      </c>
      <c r="F100" t="s">
        <v>941</v>
      </c>
      <c r="G100" t="s">
        <v>946</v>
      </c>
      <c r="H100">
        <v>30</v>
      </c>
      <c r="I100" s="5">
        <v>17014</v>
      </c>
      <c r="J100">
        <v>5</v>
      </c>
      <c r="K100" t="s">
        <v>947</v>
      </c>
    </row>
    <row r="101" spans="1:11">
      <c r="A101">
        <v>100</v>
      </c>
      <c r="B101">
        <v>1</v>
      </c>
      <c r="C101" t="s">
        <v>1061</v>
      </c>
      <c r="D101" t="s">
        <v>127</v>
      </c>
      <c r="E101" t="s">
        <v>1067</v>
      </c>
      <c r="F101" t="s">
        <v>941</v>
      </c>
      <c r="G101" t="s">
        <v>946</v>
      </c>
      <c r="H101">
        <v>75</v>
      </c>
      <c r="I101" s="5">
        <v>39561</v>
      </c>
      <c r="J101">
        <v>6</v>
      </c>
      <c r="K101" t="s">
        <v>952</v>
      </c>
    </row>
    <row r="102" spans="1:11">
      <c r="A102">
        <v>101</v>
      </c>
      <c r="B102">
        <v>1</v>
      </c>
      <c r="C102" t="s">
        <v>1061</v>
      </c>
      <c r="D102" t="s">
        <v>128</v>
      </c>
      <c r="E102" t="s">
        <v>1068</v>
      </c>
      <c r="F102" t="s">
        <v>941</v>
      </c>
      <c r="G102" t="s">
        <v>946</v>
      </c>
      <c r="H102">
        <v>30</v>
      </c>
      <c r="I102" s="5">
        <v>11859</v>
      </c>
      <c r="J102">
        <v>5</v>
      </c>
      <c r="K102" t="s">
        <v>947</v>
      </c>
    </row>
    <row r="103" spans="1:11">
      <c r="A103">
        <v>102</v>
      </c>
      <c r="B103">
        <v>1</v>
      </c>
      <c r="C103" t="s">
        <v>1061</v>
      </c>
      <c r="D103" t="s">
        <v>129</v>
      </c>
      <c r="E103" t="s">
        <v>1069</v>
      </c>
      <c r="F103" t="s">
        <v>941</v>
      </c>
      <c r="G103" t="s">
        <v>968</v>
      </c>
      <c r="H103">
        <v>10</v>
      </c>
      <c r="I103" s="5">
        <v>13333</v>
      </c>
      <c r="J103">
        <v>2</v>
      </c>
      <c r="K103" t="s">
        <v>969</v>
      </c>
    </row>
    <row r="104" spans="1:11">
      <c r="A104">
        <v>103</v>
      </c>
      <c r="B104">
        <v>2</v>
      </c>
      <c r="C104" t="s">
        <v>1070</v>
      </c>
      <c r="D104" t="s">
        <v>130</v>
      </c>
      <c r="E104" t="s">
        <v>1071</v>
      </c>
      <c r="F104" t="s">
        <v>974</v>
      </c>
      <c r="G104" t="s">
        <v>1001</v>
      </c>
      <c r="H104">
        <v>310</v>
      </c>
      <c r="I104" s="5">
        <v>70151</v>
      </c>
      <c r="J104">
        <v>16</v>
      </c>
      <c r="K104" t="s">
        <v>1040</v>
      </c>
    </row>
    <row r="105" spans="1:11">
      <c r="A105">
        <v>104</v>
      </c>
      <c r="B105">
        <v>2</v>
      </c>
      <c r="C105" t="s">
        <v>1070</v>
      </c>
      <c r="D105" t="s">
        <v>131</v>
      </c>
      <c r="E105" t="s">
        <v>1072</v>
      </c>
      <c r="F105" t="s">
        <v>974</v>
      </c>
      <c r="G105" t="s">
        <v>1001</v>
      </c>
      <c r="H105">
        <v>365</v>
      </c>
      <c r="I105" s="5">
        <v>76200</v>
      </c>
      <c r="J105">
        <v>16</v>
      </c>
      <c r="K105" t="s">
        <v>1040</v>
      </c>
    </row>
    <row r="106" spans="1:11">
      <c r="A106">
        <v>105</v>
      </c>
      <c r="B106">
        <v>2</v>
      </c>
      <c r="C106" t="s">
        <v>1070</v>
      </c>
      <c r="D106" t="s">
        <v>132</v>
      </c>
      <c r="E106" t="s">
        <v>1073</v>
      </c>
      <c r="F106" t="s">
        <v>941</v>
      </c>
      <c r="G106" t="s">
        <v>946</v>
      </c>
      <c r="H106">
        <v>60</v>
      </c>
      <c r="I106" s="5">
        <v>35003</v>
      </c>
      <c r="J106">
        <v>6</v>
      </c>
      <c r="K106" t="s">
        <v>952</v>
      </c>
    </row>
    <row r="107" spans="1:11">
      <c r="A107">
        <v>106</v>
      </c>
      <c r="B107">
        <v>2</v>
      </c>
      <c r="C107" t="s">
        <v>1070</v>
      </c>
      <c r="D107" t="s">
        <v>133</v>
      </c>
      <c r="E107" t="s">
        <v>1074</v>
      </c>
      <c r="F107" t="s">
        <v>941</v>
      </c>
      <c r="G107" t="s">
        <v>946</v>
      </c>
      <c r="H107">
        <v>36</v>
      </c>
      <c r="I107" s="5">
        <v>25153</v>
      </c>
      <c r="J107">
        <v>5</v>
      </c>
      <c r="K107" t="s">
        <v>947</v>
      </c>
    </row>
    <row r="108" spans="1:11">
      <c r="A108">
        <v>107</v>
      </c>
      <c r="B108">
        <v>2</v>
      </c>
      <c r="C108" t="s">
        <v>1070</v>
      </c>
      <c r="D108" t="s">
        <v>134</v>
      </c>
      <c r="E108" t="s">
        <v>1075</v>
      </c>
      <c r="F108" t="s">
        <v>941</v>
      </c>
      <c r="G108" t="s">
        <v>942</v>
      </c>
      <c r="H108">
        <v>100</v>
      </c>
      <c r="I108" s="5">
        <v>40000</v>
      </c>
      <c r="J108">
        <v>9</v>
      </c>
      <c r="K108" t="s">
        <v>965</v>
      </c>
    </row>
    <row r="109" spans="1:11">
      <c r="A109">
        <v>108</v>
      </c>
      <c r="B109">
        <v>2</v>
      </c>
      <c r="C109" t="s">
        <v>1070</v>
      </c>
      <c r="D109" t="s">
        <v>135</v>
      </c>
      <c r="E109" t="s">
        <v>1076</v>
      </c>
      <c r="F109" t="s">
        <v>941</v>
      </c>
      <c r="G109" t="s">
        <v>949</v>
      </c>
      <c r="H109">
        <v>78</v>
      </c>
      <c r="I109" s="5">
        <v>60600</v>
      </c>
      <c r="J109">
        <v>12</v>
      </c>
      <c r="K109" t="s">
        <v>954</v>
      </c>
    </row>
    <row r="110" spans="1:11">
      <c r="A110">
        <v>109</v>
      </c>
      <c r="B110">
        <v>2</v>
      </c>
      <c r="C110" t="s">
        <v>1070</v>
      </c>
      <c r="D110" t="s">
        <v>136</v>
      </c>
      <c r="E110" t="s">
        <v>1077</v>
      </c>
      <c r="F110" t="s">
        <v>941</v>
      </c>
      <c r="G110" t="s">
        <v>942</v>
      </c>
      <c r="H110">
        <v>75</v>
      </c>
      <c r="I110" s="5">
        <v>49445</v>
      </c>
      <c r="J110">
        <v>9</v>
      </c>
      <c r="K110" t="s">
        <v>965</v>
      </c>
    </row>
    <row r="111" spans="1:11">
      <c r="A111">
        <v>110</v>
      </c>
      <c r="B111">
        <v>2</v>
      </c>
      <c r="C111" t="s">
        <v>1070</v>
      </c>
      <c r="D111" t="s">
        <v>137</v>
      </c>
      <c r="E111" t="s">
        <v>1078</v>
      </c>
      <c r="F111" t="s">
        <v>941</v>
      </c>
      <c r="G111" t="s">
        <v>949</v>
      </c>
      <c r="H111">
        <v>72</v>
      </c>
      <c r="I111" s="5">
        <v>23961</v>
      </c>
      <c r="J111">
        <v>12</v>
      </c>
      <c r="K111" t="s">
        <v>954</v>
      </c>
    </row>
    <row r="112" spans="1:11">
      <c r="A112">
        <v>111</v>
      </c>
      <c r="B112">
        <v>2</v>
      </c>
      <c r="C112" t="s">
        <v>1070</v>
      </c>
      <c r="D112" t="s">
        <v>138</v>
      </c>
      <c r="E112" t="s">
        <v>1079</v>
      </c>
      <c r="F112" t="s">
        <v>941</v>
      </c>
      <c r="G112" t="s">
        <v>968</v>
      </c>
      <c r="H112">
        <v>0</v>
      </c>
      <c r="I112" s="5">
        <v>25799</v>
      </c>
      <c r="J112">
        <v>4</v>
      </c>
      <c r="K112" t="s">
        <v>1080</v>
      </c>
    </row>
    <row r="113" spans="1:11">
      <c r="A113">
        <v>112</v>
      </c>
      <c r="B113">
        <v>2</v>
      </c>
      <c r="C113" t="s">
        <v>1081</v>
      </c>
      <c r="D113" t="s">
        <v>139</v>
      </c>
      <c r="E113" t="s">
        <v>1082</v>
      </c>
      <c r="F113" t="s">
        <v>937</v>
      </c>
      <c r="G113" t="s">
        <v>938</v>
      </c>
      <c r="H113">
        <v>1063</v>
      </c>
      <c r="I113" s="5">
        <v>148700</v>
      </c>
      <c r="J113">
        <v>20</v>
      </c>
      <c r="K113" t="s">
        <v>1083</v>
      </c>
    </row>
    <row r="114" spans="1:11">
      <c r="A114">
        <v>113</v>
      </c>
      <c r="B114">
        <v>2</v>
      </c>
      <c r="C114" t="s">
        <v>1081</v>
      </c>
      <c r="D114" t="s">
        <v>140</v>
      </c>
      <c r="E114" t="s">
        <v>1084</v>
      </c>
      <c r="F114" t="s">
        <v>941</v>
      </c>
      <c r="G114" t="s">
        <v>946</v>
      </c>
      <c r="H114">
        <v>30</v>
      </c>
      <c r="I114" s="5">
        <v>31629</v>
      </c>
      <c r="J114">
        <v>6</v>
      </c>
      <c r="K114" t="s">
        <v>952</v>
      </c>
    </row>
    <row r="115" spans="1:11">
      <c r="A115">
        <v>114</v>
      </c>
      <c r="B115">
        <v>2</v>
      </c>
      <c r="C115" t="s">
        <v>1081</v>
      </c>
      <c r="D115" t="s">
        <v>141</v>
      </c>
      <c r="E115" t="s">
        <v>1085</v>
      </c>
      <c r="F115" t="s">
        <v>941</v>
      </c>
      <c r="G115" t="s">
        <v>946</v>
      </c>
      <c r="H115">
        <v>39</v>
      </c>
      <c r="I115" s="5">
        <v>73140</v>
      </c>
      <c r="J115">
        <v>7</v>
      </c>
      <c r="K115" t="s">
        <v>956</v>
      </c>
    </row>
    <row r="116" spans="1:11">
      <c r="A116">
        <v>115</v>
      </c>
      <c r="B116">
        <v>2</v>
      </c>
      <c r="C116" t="s">
        <v>1081</v>
      </c>
      <c r="D116" t="s">
        <v>142</v>
      </c>
      <c r="E116" t="s">
        <v>1086</v>
      </c>
      <c r="F116" t="s">
        <v>941</v>
      </c>
      <c r="G116" t="s">
        <v>946</v>
      </c>
      <c r="H116">
        <v>30</v>
      </c>
      <c r="I116" s="5">
        <v>35317</v>
      </c>
      <c r="J116">
        <v>6</v>
      </c>
      <c r="K116" t="s">
        <v>952</v>
      </c>
    </row>
    <row r="117" spans="1:11">
      <c r="A117">
        <v>116</v>
      </c>
      <c r="B117">
        <v>2</v>
      </c>
      <c r="C117" t="s">
        <v>1081</v>
      </c>
      <c r="D117" t="s">
        <v>143</v>
      </c>
      <c r="E117" t="s">
        <v>1087</v>
      </c>
      <c r="F117" t="s">
        <v>941</v>
      </c>
      <c r="G117" t="s">
        <v>946</v>
      </c>
      <c r="H117">
        <v>30</v>
      </c>
      <c r="I117" s="5">
        <v>62481</v>
      </c>
      <c r="J117">
        <v>7</v>
      </c>
      <c r="K117" t="s">
        <v>956</v>
      </c>
    </row>
    <row r="118" spans="1:11">
      <c r="A118">
        <v>117</v>
      </c>
      <c r="B118">
        <v>2</v>
      </c>
      <c r="C118" t="s">
        <v>1081</v>
      </c>
      <c r="D118" t="s">
        <v>144</v>
      </c>
      <c r="E118" t="s">
        <v>1088</v>
      </c>
      <c r="F118" t="s">
        <v>941</v>
      </c>
      <c r="G118" t="s">
        <v>946</v>
      </c>
      <c r="H118">
        <v>30</v>
      </c>
      <c r="I118" s="5">
        <v>27086</v>
      </c>
      <c r="J118">
        <v>5</v>
      </c>
      <c r="K118" t="s">
        <v>947</v>
      </c>
    </row>
    <row r="119" spans="1:11">
      <c r="A119">
        <v>118</v>
      </c>
      <c r="B119">
        <v>2</v>
      </c>
      <c r="C119" t="s">
        <v>1081</v>
      </c>
      <c r="D119" t="s">
        <v>145</v>
      </c>
      <c r="E119" t="s">
        <v>1089</v>
      </c>
      <c r="F119" t="s">
        <v>941</v>
      </c>
      <c r="G119" t="s">
        <v>946</v>
      </c>
      <c r="H119">
        <v>120</v>
      </c>
      <c r="I119" s="5">
        <v>93469</v>
      </c>
      <c r="J119">
        <v>7</v>
      </c>
      <c r="K119" t="s">
        <v>956</v>
      </c>
    </row>
    <row r="120" spans="1:11">
      <c r="A120">
        <v>119</v>
      </c>
      <c r="B120">
        <v>2</v>
      </c>
      <c r="C120" t="s">
        <v>1081</v>
      </c>
      <c r="D120" t="s">
        <v>146</v>
      </c>
      <c r="E120" t="s">
        <v>1090</v>
      </c>
      <c r="F120" t="s">
        <v>941</v>
      </c>
      <c r="G120" t="s">
        <v>946</v>
      </c>
      <c r="H120">
        <v>30</v>
      </c>
      <c r="I120" s="5">
        <v>46142</v>
      </c>
      <c r="J120">
        <v>6</v>
      </c>
      <c r="K120" t="s">
        <v>952</v>
      </c>
    </row>
    <row r="121" spans="1:11">
      <c r="A121">
        <v>120</v>
      </c>
      <c r="B121">
        <v>2</v>
      </c>
      <c r="C121" t="s">
        <v>1081</v>
      </c>
      <c r="D121" t="s">
        <v>147</v>
      </c>
      <c r="E121" t="s">
        <v>1091</v>
      </c>
      <c r="F121" t="s">
        <v>941</v>
      </c>
      <c r="G121" t="s">
        <v>949</v>
      </c>
      <c r="H121">
        <v>90</v>
      </c>
      <c r="I121" s="5">
        <v>68474</v>
      </c>
      <c r="J121">
        <v>12</v>
      </c>
      <c r="K121" t="s">
        <v>954</v>
      </c>
    </row>
    <row r="122" spans="1:11">
      <c r="A122">
        <v>121</v>
      </c>
      <c r="B122">
        <v>2</v>
      </c>
      <c r="C122" t="s">
        <v>1092</v>
      </c>
      <c r="D122" t="s">
        <v>148</v>
      </c>
      <c r="E122" t="s">
        <v>1093</v>
      </c>
      <c r="F122" t="s">
        <v>974</v>
      </c>
      <c r="G122" t="s">
        <v>1001</v>
      </c>
      <c r="H122">
        <v>509</v>
      </c>
      <c r="I122" s="5">
        <v>152470</v>
      </c>
      <c r="J122">
        <v>17</v>
      </c>
      <c r="K122" t="s">
        <v>1002</v>
      </c>
    </row>
    <row r="123" spans="1:11">
      <c r="A123">
        <v>122</v>
      </c>
      <c r="B123">
        <v>2</v>
      </c>
      <c r="C123" t="s">
        <v>1092</v>
      </c>
      <c r="D123" t="s">
        <v>149</v>
      </c>
      <c r="E123" t="s">
        <v>1094</v>
      </c>
      <c r="F123" t="s">
        <v>941</v>
      </c>
      <c r="G123" t="s">
        <v>946</v>
      </c>
      <c r="H123">
        <v>60</v>
      </c>
      <c r="I123" s="5">
        <v>61587</v>
      </c>
      <c r="J123">
        <v>7</v>
      </c>
      <c r="K123" t="s">
        <v>956</v>
      </c>
    </row>
    <row r="124" spans="1:11">
      <c r="A124">
        <v>123</v>
      </c>
      <c r="B124">
        <v>2</v>
      </c>
      <c r="C124" t="s">
        <v>1092</v>
      </c>
      <c r="D124" t="s">
        <v>150</v>
      </c>
      <c r="E124" t="s">
        <v>1095</v>
      </c>
      <c r="F124" t="s">
        <v>941</v>
      </c>
      <c r="G124" t="s">
        <v>949</v>
      </c>
      <c r="H124">
        <v>190</v>
      </c>
      <c r="I124" s="5">
        <v>118216</v>
      </c>
      <c r="J124">
        <v>13</v>
      </c>
      <c r="K124" t="s">
        <v>950</v>
      </c>
    </row>
    <row r="125" spans="1:11">
      <c r="A125">
        <v>124</v>
      </c>
      <c r="B125">
        <v>2</v>
      </c>
      <c r="C125" t="s">
        <v>1092</v>
      </c>
      <c r="D125" t="s">
        <v>151</v>
      </c>
      <c r="E125" t="s">
        <v>1096</v>
      </c>
      <c r="F125" t="s">
        <v>941</v>
      </c>
      <c r="G125" t="s">
        <v>949</v>
      </c>
      <c r="H125">
        <v>240</v>
      </c>
      <c r="I125" s="5">
        <v>102853</v>
      </c>
      <c r="J125">
        <v>13</v>
      </c>
      <c r="K125" t="s">
        <v>950</v>
      </c>
    </row>
    <row r="126" spans="1:11">
      <c r="A126">
        <v>125</v>
      </c>
      <c r="B126">
        <v>2</v>
      </c>
      <c r="C126" t="s">
        <v>1092</v>
      </c>
      <c r="D126" t="s">
        <v>152</v>
      </c>
      <c r="E126" t="s">
        <v>1097</v>
      </c>
      <c r="F126" t="s">
        <v>941</v>
      </c>
      <c r="G126" t="s">
        <v>946</v>
      </c>
      <c r="H126">
        <v>58</v>
      </c>
      <c r="I126" s="5">
        <v>50002</v>
      </c>
      <c r="J126">
        <v>6</v>
      </c>
      <c r="K126" t="s">
        <v>952</v>
      </c>
    </row>
    <row r="127" spans="1:11">
      <c r="A127">
        <v>126</v>
      </c>
      <c r="B127">
        <v>2</v>
      </c>
      <c r="C127" t="s">
        <v>1092</v>
      </c>
      <c r="D127" t="s">
        <v>153</v>
      </c>
      <c r="E127" t="s">
        <v>1098</v>
      </c>
      <c r="F127" t="s">
        <v>941</v>
      </c>
      <c r="G127" t="s">
        <v>942</v>
      </c>
      <c r="H127">
        <v>73</v>
      </c>
      <c r="I127" s="5">
        <v>81882</v>
      </c>
      <c r="J127">
        <v>10</v>
      </c>
      <c r="K127" t="s">
        <v>943</v>
      </c>
    </row>
    <row r="128" spans="1:11">
      <c r="A128">
        <v>127</v>
      </c>
      <c r="B128">
        <v>2</v>
      </c>
      <c r="C128" t="s">
        <v>1092</v>
      </c>
      <c r="D128" t="s">
        <v>154</v>
      </c>
      <c r="E128" t="s">
        <v>1099</v>
      </c>
      <c r="F128" t="s">
        <v>941</v>
      </c>
      <c r="G128" t="s">
        <v>946</v>
      </c>
      <c r="H128">
        <v>60</v>
      </c>
      <c r="I128" s="5">
        <v>52829</v>
      </c>
      <c r="J128">
        <v>6</v>
      </c>
      <c r="K128" t="s">
        <v>952</v>
      </c>
    </row>
    <row r="129" spans="1:11">
      <c r="A129">
        <v>128</v>
      </c>
      <c r="B129">
        <v>2</v>
      </c>
      <c r="C129" t="s">
        <v>1092</v>
      </c>
      <c r="D129" t="s">
        <v>155</v>
      </c>
      <c r="E129" t="s">
        <v>1100</v>
      </c>
      <c r="F129" t="s">
        <v>941</v>
      </c>
      <c r="G129" t="s">
        <v>968</v>
      </c>
      <c r="H129">
        <v>14</v>
      </c>
      <c r="I129" s="5">
        <v>14423</v>
      </c>
      <c r="J129">
        <v>2</v>
      </c>
      <c r="K129" t="s">
        <v>969</v>
      </c>
    </row>
    <row r="130" spans="1:11">
      <c r="A130">
        <v>129</v>
      </c>
      <c r="B130">
        <v>2</v>
      </c>
      <c r="C130" t="s">
        <v>1092</v>
      </c>
      <c r="D130" t="s">
        <v>156</v>
      </c>
      <c r="E130" t="s">
        <v>1101</v>
      </c>
      <c r="F130" t="s">
        <v>941</v>
      </c>
      <c r="G130" t="s">
        <v>946</v>
      </c>
      <c r="H130">
        <v>30</v>
      </c>
      <c r="I130" s="5">
        <v>27981</v>
      </c>
      <c r="J130">
        <v>5</v>
      </c>
      <c r="K130" t="s">
        <v>947</v>
      </c>
    </row>
    <row r="131" spans="1:11">
      <c r="A131">
        <v>130</v>
      </c>
      <c r="B131">
        <v>2</v>
      </c>
      <c r="C131" t="s">
        <v>1092</v>
      </c>
      <c r="D131" t="s">
        <v>157</v>
      </c>
      <c r="E131" t="s">
        <v>1102</v>
      </c>
      <c r="F131" t="s">
        <v>941</v>
      </c>
      <c r="G131" t="s">
        <v>946</v>
      </c>
      <c r="H131">
        <v>30</v>
      </c>
      <c r="I131" s="5">
        <v>30011</v>
      </c>
      <c r="J131">
        <v>6</v>
      </c>
      <c r="K131" t="s">
        <v>952</v>
      </c>
    </row>
    <row r="132" spans="1:11">
      <c r="A132">
        <v>131</v>
      </c>
      <c r="B132">
        <v>2</v>
      </c>
      <c r="C132" t="s">
        <v>1092</v>
      </c>
      <c r="D132" t="s">
        <v>158</v>
      </c>
      <c r="E132" t="s">
        <v>1103</v>
      </c>
      <c r="F132" t="s">
        <v>941</v>
      </c>
      <c r="G132" t="s">
        <v>942</v>
      </c>
      <c r="H132">
        <v>121</v>
      </c>
      <c r="I132" s="5">
        <v>51086</v>
      </c>
      <c r="J132">
        <v>10</v>
      </c>
      <c r="K132" t="s">
        <v>943</v>
      </c>
    </row>
    <row r="133" spans="1:11">
      <c r="A133">
        <v>132</v>
      </c>
      <c r="B133">
        <v>2</v>
      </c>
      <c r="C133" t="s">
        <v>1104</v>
      </c>
      <c r="D133" t="s">
        <v>159</v>
      </c>
      <c r="E133" t="s">
        <v>1105</v>
      </c>
      <c r="F133" t="s">
        <v>974</v>
      </c>
      <c r="G133" t="s">
        <v>1001</v>
      </c>
      <c r="H133">
        <v>320</v>
      </c>
      <c r="I133" s="5">
        <v>76878</v>
      </c>
      <c r="J133">
        <v>16</v>
      </c>
      <c r="K133" t="s">
        <v>1040</v>
      </c>
    </row>
    <row r="134" spans="1:11">
      <c r="A134">
        <v>133</v>
      </c>
      <c r="B134">
        <v>2</v>
      </c>
      <c r="C134" t="s">
        <v>1104</v>
      </c>
      <c r="D134" t="s">
        <v>160</v>
      </c>
      <c r="E134" t="s">
        <v>1106</v>
      </c>
      <c r="F134" t="s">
        <v>974</v>
      </c>
      <c r="G134" t="s">
        <v>975</v>
      </c>
      <c r="H134">
        <v>307</v>
      </c>
      <c r="I134" s="5">
        <v>55872</v>
      </c>
      <c r="J134">
        <v>15</v>
      </c>
      <c r="K134" t="s">
        <v>976</v>
      </c>
    </row>
    <row r="135" spans="1:11">
      <c r="A135">
        <v>134</v>
      </c>
      <c r="B135">
        <v>2</v>
      </c>
      <c r="C135" t="s">
        <v>1104</v>
      </c>
      <c r="D135" t="s">
        <v>161</v>
      </c>
      <c r="E135" t="s">
        <v>1107</v>
      </c>
      <c r="F135" t="s">
        <v>941</v>
      </c>
      <c r="G135" t="s">
        <v>946</v>
      </c>
      <c r="H135">
        <v>35</v>
      </c>
      <c r="I135" s="5">
        <v>36639</v>
      </c>
      <c r="J135">
        <v>6</v>
      </c>
      <c r="K135" t="s">
        <v>952</v>
      </c>
    </row>
    <row r="136" spans="1:11">
      <c r="A136">
        <v>135</v>
      </c>
      <c r="B136">
        <v>2</v>
      </c>
      <c r="C136" t="s">
        <v>1104</v>
      </c>
      <c r="D136" t="s">
        <v>162</v>
      </c>
      <c r="E136" t="s">
        <v>1108</v>
      </c>
      <c r="F136" t="s">
        <v>941</v>
      </c>
      <c r="G136" t="s">
        <v>946</v>
      </c>
      <c r="H136">
        <v>40</v>
      </c>
      <c r="I136" s="5">
        <v>43905</v>
      </c>
      <c r="J136">
        <v>6</v>
      </c>
      <c r="K136" t="s">
        <v>952</v>
      </c>
    </row>
    <row r="137" spans="1:11">
      <c r="A137">
        <v>136</v>
      </c>
      <c r="B137">
        <v>2</v>
      </c>
      <c r="C137" t="s">
        <v>1104</v>
      </c>
      <c r="D137" t="s">
        <v>163</v>
      </c>
      <c r="E137" t="s">
        <v>1109</v>
      </c>
      <c r="F137" t="s">
        <v>941</v>
      </c>
      <c r="G137" t="s">
        <v>946</v>
      </c>
      <c r="H137">
        <v>34</v>
      </c>
      <c r="I137" s="5">
        <v>49214</v>
      </c>
      <c r="J137">
        <v>6</v>
      </c>
      <c r="K137" t="s">
        <v>952</v>
      </c>
    </row>
    <row r="138" spans="1:11">
      <c r="A138">
        <v>137</v>
      </c>
      <c r="B138">
        <v>2</v>
      </c>
      <c r="C138" t="s">
        <v>1104</v>
      </c>
      <c r="D138" t="s">
        <v>164</v>
      </c>
      <c r="E138" t="s">
        <v>1110</v>
      </c>
      <c r="F138" t="s">
        <v>941</v>
      </c>
      <c r="G138" t="s">
        <v>946</v>
      </c>
      <c r="H138">
        <v>70</v>
      </c>
      <c r="I138" s="5">
        <v>69078</v>
      </c>
      <c r="J138">
        <v>7</v>
      </c>
      <c r="K138" t="s">
        <v>956</v>
      </c>
    </row>
    <row r="139" spans="1:11">
      <c r="A139">
        <v>138</v>
      </c>
      <c r="B139">
        <v>2</v>
      </c>
      <c r="C139" t="s">
        <v>1104</v>
      </c>
      <c r="D139" t="s">
        <v>165</v>
      </c>
      <c r="E139" t="s">
        <v>1111</v>
      </c>
      <c r="F139" t="s">
        <v>941</v>
      </c>
      <c r="G139" t="s">
        <v>949</v>
      </c>
      <c r="H139">
        <v>106</v>
      </c>
      <c r="I139" s="5">
        <v>63546</v>
      </c>
      <c r="J139">
        <v>13</v>
      </c>
      <c r="K139" t="s">
        <v>950</v>
      </c>
    </row>
    <row r="140" spans="1:11">
      <c r="A140">
        <v>139</v>
      </c>
      <c r="B140">
        <v>2</v>
      </c>
      <c r="C140" t="s">
        <v>1104</v>
      </c>
      <c r="D140" t="s">
        <v>166</v>
      </c>
      <c r="E140" t="s">
        <v>1112</v>
      </c>
      <c r="F140" t="s">
        <v>941</v>
      </c>
      <c r="G140" t="s">
        <v>946</v>
      </c>
      <c r="H140">
        <v>31</v>
      </c>
      <c r="I140" s="5">
        <v>20634</v>
      </c>
      <c r="J140">
        <v>5</v>
      </c>
      <c r="K140" t="s">
        <v>947</v>
      </c>
    </row>
    <row r="141" spans="1:11">
      <c r="A141">
        <v>140</v>
      </c>
      <c r="B141">
        <v>2</v>
      </c>
      <c r="C141" t="s">
        <v>1104</v>
      </c>
      <c r="D141" t="s">
        <v>167</v>
      </c>
      <c r="E141" t="s">
        <v>1113</v>
      </c>
      <c r="F141" t="s">
        <v>941</v>
      </c>
      <c r="G141" t="s">
        <v>946</v>
      </c>
      <c r="H141">
        <v>43</v>
      </c>
      <c r="I141" s="5">
        <v>35719</v>
      </c>
      <c r="J141">
        <v>6</v>
      </c>
      <c r="K141" t="s">
        <v>952</v>
      </c>
    </row>
    <row r="142" spans="1:11">
      <c r="A142">
        <v>141</v>
      </c>
      <c r="B142">
        <v>2</v>
      </c>
      <c r="C142" t="s">
        <v>1114</v>
      </c>
      <c r="D142" t="s">
        <v>168</v>
      </c>
      <c r="E142" t="s">
        <v>1115</v>
      </c>
      <c r="F142" t="s">
        <v>937</v>
      </c>
      <c r="G142" t="s">
        <v>938</v>
      </c>
      <c r="H142">
        <v>620</v>
      </c>
      <c r="I142" s="5">
        <v>101090</v>
      </c>
      <c r="J142">
        <v>18</v>
      </c>
      <c r="K142" t="s">
        <v>972</v>
      </c>
    </row>
    <row r="143" spans="1:11">
      <c r="A143">
        <v>142</v>
      </c>
      <c r="B143">
        <v>2</v>
      </c>
      <c r="C143" t="s">
        <v>1114</v>
      </c>
      <c r="D143" t="s">
        <v>169</v>
      </c>
      <c r="E143" t="s">
        <v>1116</v>
      </c>
      <c r="F143" t="s">
        <v>941</v>
      </c>
      <c r="G143" t="s">
        <v>946</v>
      </c>
      <c r="H143">
        <v>34</v>
      </c>
      <c r="I143" s="5">
        <v>25468</v>
      </c>
      <c r="J143">
        <v>5</v>
      </c>
      <c r="K143" t="s">
        <v>947</v>
      </c>
    </row>
    <row r="144" spans="1:11">
      <c r="A144">
        <v>143</v>
      </c>
      <c r="B144">
        <v>2</v>
      </c>
      <c r="C144" t="s">
        <v>1114</v>
      </c>
      <c r="D144" t="s">
        <v>170</v>
      </c>
      <c r="E144" t="s">
        <v>1117</v>
      </c>
      <c r="F144" t="s">
        <v>941</v>
      </c>
      <c r="G144" t="s">
        <v>946</v>
      </c>
      <c r="H144">
        <v>35</v>
      </c>
      <c r="I144" s="5">
        <v>31080</v>
      </c>
      <c r="J144">
        <v>6</v>
      </c>
      <c r="K144" t="s">
        <v>952</v>
      </c>
    </row>
    <row r="145" spans="1:11">
      <c r="A145">
        <v>144</v>
      </c>
      <c r="B145">
        <v>2</v>
      </c>
      <c r="C145" t="s">
        <v>1114</v>
      </c>
      <c r="D145" t="s">
        <v>171</v>
      </c>
      <c r="E145" t="s">
        <v>1118</v>
      </c>
      <c r="F145" t="s">
        <v>941</v>
      </c>
      <c r="G145" t="s">
        <v>942</v>
      </c>
      <c r="H145">
        <v>34</v>
      </c>
      <c r="I145" s="5">
        <v>27076</v>
      </c>
      <c r="J145">
        <v>9</v>
      </c>
      <c r="K145" t="s">
        <v>965</v>
      </c>
    </row>
    <row r="146" spans="1:11">
      <c r="A146">
        <v>145</v>
      </c>
      <c r="B146">
        <v>2</v>
      </c>
      <c r="C146" t="s">
        <v>1114</v>
      </c>
      <c r="D146" t="s">
        <v>172</v>
      </c>
      <c r="E146" t="s">
        <v>1119</v>
      </c>
      <c r="F146" t="s">
        <v>941</v>
      </c>
      <c r="G146" t="s">
        <v>946</v>
      </c>
      <c r="H146">
        <v>30</v>
      </c>
      <c r="I146" s="5">
        <v>9916</v>
      </c>
      <c r="J146">
        <v>5</v>
      </c>
      <c r="K146" t="s">
        <v>947</v>
      </c>
    </row>
    <row r="147" spans="1:11">
      <c r="A147">
        <v>146</v>
      </c>
      <c r="B147">
        <v>2</v>
      </c>
      <c r="C147" t="s">
        <v>1114</v>
      </c>
      <c r="D147" t="s">
        <v>173</v>
      </c>
      <c r="E147" t="s">
        <v>1120</v>
      </c>
      <c r="F147" t="s">
        <v>941</v>
      </c>
      <c r="G147" t="s">
        <v>946</v>
      </c>
      <c r="H147">
        <v>30</v>
      </c>
      <c r="I147" s="5">
        <v>10397</v>
      </c>
      <c r="J147">
        <v>5</v>
      </c>
      <c r="K147" t="s">
        <v>947</v>
      </c>
    </row>
    <row r="148" spans="1:11">
      <c r="A148">
        <v>147</v>
      </c>
      <c r="B148">
        <v>2</v>
      </c>
      <c r="C148" t="s">
        <v>1114</v>
      </c>
      <c r="D148" t="s">
        <v>174</v>
      </c>
      <c r="E148" t="s">
        <v>1121</v>
      </c>
      <c r="F148" t="s">
        <v>941</v>
      </c>
      <c r="G148" t="s">
        <v>946</v>
      </c>
      <c r="H148">
        <v>60</v>
      </c>
      <c r="I148" s="5">
        <v>55815</v>
      </c>
      <c r="J148">
        <v>6</v>
      </c>
      <c r="K148" t="s">
        <v>952</v>
      </c>
    </row>
    <row r="149" spans="1:11">
      <c r="A149">
        <v>148</v>
      </c>
      <c r="B149">
        <v>2</v>
      </c>
      <c r="C149" t="s">
        <v>1114</v>
      </c>
      <c r="D149" t="s">
        <v>175</v>
      </c>
      <c r="E149" t="s">
        <v>1122</v>
      </c>
      <c r="F149" t="s">
        <v>941</v>
      </c>
      <c r="G149" t="s">
        <v>946</v>
      </c>
      <c r="H149">
        <v>30</v>
      </c>
      <c r="I149" s="5">
        <v>40228</v>
      </c>
      <c r="J149">
        <v>6</v>
      </c>
      <c r="K149" t="s">
        <v>952</v>
      </c>
    </row>
    <row r="150" spans="1:11">
      <c r="A150">
        <v>149</v>
      </c>
      <c r="B150">
        <v>2</v>
      </c>
      <c r="C150" t="s">
        <v>1114</v>
      </c>
      <c r="D150" t="s">
        <v>176</v>
      </c>
      <c r="E150" t="s">
        <v>1123</v>
      </c>
      <c r="F150" t="s">
        <v>941</v>
      </c>
      <c r="G150" t="s">
        <v>946</v>
      </c>
      <c r="H150">
        <v>35</v>
      </c>
      <c r="I150" s="5">
        <v>23766</v>
      </c>
      <c r="J150">
        <v>5</v>
      </c>
      <c r="K150" t="s">
        <v>947</v>
      </c>
    </row>
    <row r="151" spans="1:11">
      <c r="A151">
        <v>150</v>
      </c>
      <c r="B151">
        <v>3</v>
      </c>
      <c r="C151" t="s">
        <v>1124</v>
      </c>
      <c r="D151" t="s">
        <v>177</v>
      </c>
      <c r="E151" t="s">
        <v>1125</v>
      </c>
      <c r="F151" t="s">
        <v>974</v>
      </c>
      <c r="G151" t="s">
        <v>1001</v>
      </c>
      <c r="H151">
        <v>410</v>
      </c>
      <c r="I151" s="5">
        <v>154847</v>
      </c>
      <c r="J151">
        <v>17</v>
      </c>
      <c r="K151" t="s">
        <v>1002</v>
      </c>
    </row>
    <row r="152" spans="1:11">
      <c r="A152">
        <v>151</v>
      </c>
      <c r="B152">
        <v>3</v>
      </c>
      <c r="C152" t="s">
        <v>1124</v>
      </c>
      <c r="D152" t="s">
        <v>178</v>
      </c>
      <c r="E152" t="s">
        <v>1126</v>
      </c>
      <c r="F152" t="s">
        <v>941</v>
      </c>
      <c r="G152" t="s">
        <v>968</v>
      </c>
      <c r="H152">
        <v>18</v>
      </c>
      <c r="I152" s="5">
        <v>12657</v>
      </c>
      <c r="J152">
        <v>2</v>
      </c>
      <c r="K152" t="s">
        <v>969</v>
      </c>
    </row>
    <row r="153" spans="1:11">
      <c r="A153">
        <v>152</v>
      </c>
      <c r="B153">
        <v>3</v>
      </c>
      <c r="C153" t="s">
        <v>1124</v>
      </c>
      <c r="D153" t="s">
        <v>179</v>
      </c>
      <c r="E153" t="s">
        <v>1127</v>
      </c>
      <c r="F153" t="s">
        <v>941</v>
      </c>
      <c r="G153" t="s">
        <v>946</v>
      </c>
      <c r="H153">
        <v>43</v>
      </c>
      <c r="I153" s="5">
        <v>35332</v>
      </c>
      <c r="J153">
        <v>6</v>
      </c>
      <c r="K153" t="s">
        <v>952</v>
      </c>
    </row>
    <row r="154" spans="1:11">
      <c r="A154">
        <v>153</v>
      </c>
      <c r="B154">
        <v>3</v>
      </c>
      <c r="C154" t="s">
        <v>1124</v>
      </c>
      <c r="D154" t="s">
        <v>180</v>
      </c>
      <c r="E154" t="s">
        <v>1128</v>
      </c>
      <c r="F154" t="s">
        <v>941</v>
      </c>
      <c r="G154" t="s">
        <v>946</v>
      </c>
      <c r="H154">
        <v>75</v>
      </c>
      <c r="I154" s="5">
        <v>46993</v>
      </c>
      <c r="J154">
        <v>6</v>
      </c>
      <c r="K154" t="s">
        <v>952</v>
      </c>
    </row>
    <row r="155" spans="1:11">
      <c r="A155">
        <v>154</v>
      </c>
      <c r="B155">
        <v>3</v>
      </c>
      <c r="C155" t="s">
        <v>1124</v>
      </c>
      <c r="D155" t="s">
        <v>181</v>
      </c>
      <c r="E155" t="s">
        <v>1129</v>
      </c>
      <c r="F155" t="s">
        <v>941</v>
      </c>
      <c r="G155" t="s">
        <v>949</v>
      </c>
      <c r="H155">
        <v>98</v>
      </c>
      <c r="I155" s="5">
        <v>72801</v>
      </c>
      <c r="J155">
        <v>12</v>
      </c>
      <c r="K155" t="s">
        <v>954</v>
      </c>
    </row>
    <row r="156" spans="1:11">
      <c r="A156">
        <v>155</v>
      </c>
      <c r="B156">
        <v>3</v>
      </c>
      <c r="C156" t="s">
        <v>1124</v>
      </c>
      <c r="D156" t="s">
        <v>182</v>
      </c>
      <c r="E156" t="s">
        <v>1130</v>
      </c>
      <c r="F156" t="s">
        <v>941</v>
      </c>
      <c r="G156" t="s">
        <v>942</v>
      </c>
      <c r="H156">
        <v>98</v>
      </c>
      <c r="I156" s="5">
        <v>56948</v>
      </c>
      <c r="J156">
        <v>10</v>
      </c>
      <c r="K156" t="s">
        <v>943</v>
      </c>
    </row>
    <row r="157" spans="1:11">
      <c r="A157">
        <v>156</v>
      </c>
      <c r="B157">
        <v>3</v>
      </c>
      <c r="C157" t="s">
        <v>1124</v>
      </c>
      <c r="D157" t="s">
        <v>183</v>
      </c>
      <c r="E157" t="s">
        <v>1131</v>
      </c>
      <c r="F157" t="s">
        <v>941</v>
      </c>
      <c r="G157" t="s">
        <v>946</v>
      </c>
      <c r="H157">
        <v>76</v>
      </c>
      <c r="I157" s="5">
        <v>53173</v>
      </c>
      <c r="J157">
        <v>6</v>
      </c>
      <c r="K157" t="s">
        <v>952</v>
      </c>
    </row>
    <row r="158" spans="1:11">
      <c r="A158">
        <v>157</v>
      </c>
      <c r="B158">
        <v>3</v>
      </c>
      <c r="C158" t="s">
        <v>1124</v>
      </c>
      <c r="D158" t="s">
        <v>184</v>
      </c>
      <c r="E158" t="s">
        <v>1132</v>
      </c>
      <c r="F158" t="s">
        <v>941</v>
      </c>
      <c r="G158" t="s">
        <v>946</v>
      </c>
      <c r="H158">
        <v>39</v>
      </c>
      <c r="I158" s="5">
        <v>30657</v>
      </c>
      <c r="J158">
        <v>6</v>
      </c>
      <c r="K158" t="s">
        <v>952</v>
      </c>
    </row>
    <row r="159" spans="1:11">
      <c r="A159">
        <v>158</v>
      </c>
      <c r="B159">
        <v>3</v>
      </c>
      <c r="C159" t="s">
        <v>1124</v>
      </c>
      <c r="D159" t="s">
        <v>185</v>
      </c>
      <c r="E159" t="s">
        <v>1133</v>
      </c>
      <c r="F159" t="s">
        <v>941</v>
      </c>
      <c r="G159" t="s">
        <v>946</v>
      </c>
      <c r="H159">
        <v>34</v>
      </c>
      <c r="I159" s="5">
        <v>21599</v>
      </c>
      <c r="J159">
        <v>5</v>
      </c>
      <c r="K159" t="s">
        <v>947</v>
      </c>
    </row>
    <row r="160" spans="1:11">
      <c r="A160">
        <v>159</v>
      </c>
      <c r="B160">
        <v>3</v>
      </c>
      <c r="C160" t="s">
        <v>1124</v>
      </c>
      <c r="D160" t="s">
        <v>186</v>
      </c>
      <c r="E160" t="s">
        <v>1134</v>
      </c>
      <c r="F160" t="s">
        <v>941</v>
      </c>
      <c r="G160" t="s">
        <v>946</v>
      </c>
      <c r="H160">
        <v>33</v>
      </c>
      <c r="I160" s="5">
        <v>24370</v>
      </c>
      <c r="J160">
        <v>5</v>
      </c>
      <c r="K160" t="s">
        <v>947</v>
      </c>
    </row>
    <row r="161" spans="1:11">
      <c r="A161">
        <v>160</v>
      </c>
      <c r="B161">
        <v>3</v>
      </c>
      <c r="C161" t="s">
        <v>1124</v>
      </c>
      <c r="D161" t="s">
        <v>187</v>
      </c>
      <c r="E161" t="s">
        <v>1135</v>
      </c>
      <c r="F161" t="s">
        <v>941</v>
      </c>
      <c r="G161" t="s">
        <v>946</v>
      </c>
      <c r="H161">
        <v>36</v>
      </c>
      <c r="I161" s="5">
        <v>20292</v>
      </c>
      <c r="J161">
        <v>5</v>
      </c>
      <c r="K161" t="s">
        <v>947</v>
      </c>
    </row>
    <row r="162" spans="1:11">
      <c r="A162">
        <v>161</v>
      </c>
      <c r="B162">
        <v>3</v>
      </c>
      <c r="C162" t="s">
        <v>1124</v>
      </c>
      <c r="D162" t="s">
        <v>188</v>
      </c>
      <c r="E162" t="s">
        <v>1136</v>
      </c>
      <c r="F162" t="s">
        <v>941</v>
      </c>
      <c r="G162" t="s">
        <v>968</v>
      </c>
      <c r="H162">
        <v>0</v>
      </c>
      <c r="I162" s="5">
        <v>23306</v>
      </c>
      <c r="J162">
        <v>3</v>
      </c>
      <c r="K162" t="s">
        <v>1017</v>
      </c>
    </row>
    <row r="163" spans="1:11">
      <c r="A163">
        <v>162</v>
      </c>
      <c r="B163">
        <v>3</v>
      </c>
      <c r="C163" t="s">
        <v>1137</v>
      </c>
      <c r="D163" t="s">
        <v>189</v>
      </c>
      <c r="E163" t="s">
        <v>1138</v>
      </c>
      <c r="F163" t="s">
        <v>974</v>
      </c>
      <c r="G163" t="s">
        <v>1001</v>
      </c>
      <c r="H163">
        <v>348</v>
      </c>
      <c r="I163" s="5">
        <v>50640</v>
      </c>
      <c r="J163">
        <v>16</v>
      </c>
      <c r="K163" t="s">
        <v>1040</v>
      </c>
    </row>
    <row r="164" spans="1:11">
      <c r="A164">
        <v>163</v>
      </c>
      <c r="B164">
        <v>3</v>
      </c>
      <c r="C164" t="s">
        <v>1137</v>
      </c>
      <c r="D164" t="s">
        <v>190</v>
      </c>
      <c r="E164" t="s">
        <v>1139</v>
      </c>
      <c r="F164" t="s">
        <v>941</v>
      </c>
      <c r="G164" t="s">
        <v>946</v>
      </c>
      <c r="H164">
        <v>30</v>
      </c>
      <c r="I164" s="5">
        <v>23917</v>
      </c>
      <c r="J164">
        <v>5</v>
      </c>
      <c r="K164" t="s">
        <v>947</v>
      </c>
    </row>
    <row r="165" spans="1:11">
      <c r="A165">
        <v>164</v>
      </c>
      <c r="B165">
        <v>3</v>
      </c>
      <c r="C165" t="s">
        <v>1137</v>
      </c>
      <c r="D165" t="s">
        <v>191</v>
      </c>
      <c r="E165" t="s">
        <v>1140</v>
      </c>
      <c r="F165" t="s">
        <v>941</v>
      </c>
      <c r="G165" t="s">
        <v>946</v>
      </c>
      <c r="H165">
        <v>38</v>
      </c>
      <c r="I165" s="5">
        <v>19132</v>
      </c>
      <c r="J165">
        <v>5</v>
      </c>
      <c r="K165" t="s">
        <v>947</v>
      </c>
    </row>
    <row r="166" spans="1:11">
      <c r="A166">
        <v>165</v>
      </c>
      <c r="B166">
        <v>3</v>
      </c>
      <c r="C166" t="s">
        <v>1137</v>
      </c>
      <c r="D166" t="s">
        <v>192</v>
      </c>
      <c r="E166" t="s">
        <v>1141</v>
      </c>
      <c r="F166" t="s">
        <v>941</v>
      </c>
      <c r="G166" t="s">
        <v>946</v>
      </c>
      <c r="H166">
        <v>30</v>
      </c>
      <c r="I166" s="5">
        <v>28467</v>
      </c>
      <c r="J166">
        <v>5</v>
      </c>
      <c r="K166" t="s">
        <v>947</v>
      </c>
    </row>
    <row r="167" spans="1:11">
      <c r="A167">
        <v>166</v>
      </c>
      <c r="B167">
        <v>3</v>
      </c>
      <c r="C167" t="s">
        <v>1137</v>
      </c>
      <c r="D167" t="s">
        <v>193</v>
      </c>
      <c r="E167" t="s">
        <v>1142</v>
      </c>
      <c r="F167" t="s">
        <v>941</v>
      </c>
      <c r="G167" t="s">
        <v>946</v>
      </c>
      <c r="H167">
        <v>60</v>
      </c>
      <c r="I167" s="5">
        <v>47863</v>
      </c>
      <c r="J167">
        <v>6</v>
      </c>
      <c r="K167" t="s">
        <v>952</v>
      </c>
    </row>
    <row r="168" spans="1:11">
      <c r="A168">
        <v>167</v>
      </c>
      <c r="B168">
        <v>3</v>
      </c>
      <c r="C168" t="s">
        <v>1137</v>
      </c>
      <c r="D168" t="s">
        <v>194</v>
      </c>
      <c r="E168" t="s">
        <v>1143</v>
      </c>
      <c r="F168" t="s">
        <v>941</v>
      </c>
      <c r="G168" t="s">
        <v>946</v>
      </c>
      <c r="H168">
        <v>30</v>
      </c>
      <c r="I168" s="5">
        <v>47407</v>
      </c>
      <c r="J168">
        <v>6</v>
      </c>
      <c r="K168" t="s">
        <v>952</v>
      </c>
    </row>
    <row r="169" spans="1:11">
      <c r="A169">
        <v>168</v>
      </c>
      <c r="B169">
        <v>3</v>
      </c>
      <c r="C169" t="s">
        <v>1137</v>
      </c>
      <c r="D169" t="s">
        <v>195</v>
      </c>
      <c r="E169" t="s">
        <v>1144</v>
      </c>
      <c r="F169" t="s">
        <v>941</v>
      </c>
      <c r="G169" t="s">
        <v>968</v>
      </c>
      <c r="H169">
        <v>0</v>
      </c>
      <c r="I169" s="5">
        <v>15121</v>
      </c>
      <c r="J169">
        <v>3</v>
      </c>
      <c r="K169" t="s">
        <v>1017</v>
      </c>
    </row>
    <row r="170" spans="1:11">
      <c r="A170">
        <v>169</v>
      </c>
      <c r="B170">
        <v>3</v>
      </c>
      <c r="C170" t="s">
        <v>1137</v>
      </c>
      <c r="D170" t="s">
        <v>196</v>
      </c>
      <c r="E170" t="s">
        <v>1145</v>
      </c>
      <c r="F170" t="s">
        <v>941</v>
      </c>
      <c r="G170" t="s">
        <v>968</v>
      </c>
      <c r="H170">
        <v>0</v>
      </c>
      <c r="I170" s="5">
        <v>8762</v>
      </c>
      <c r="J170">
        <v>2</v>
      </c>
      <c r="K170" t="s">
        <v>969</v>
      </c>
    </row>
    <row r="171" spans="1:11">
      <c r="A171">
        <v>170</v>
      </c>
      <c r="B171">
        <v>3</v>
      </c>
      <c r="C171" t="s">
        <v>1146</v>
      </c>
      <c r="D171" t="s">
        <v>197</v>
      </c>
      <c r="E171" t="s">
        <v>1147</v>
      </c>
      <c r="F171" t="s">
        <v>937</v>
      </c>
      <c r="G171" t="s">
        <v>938</v>
      </c>
      <c r="H171">
        <v>659</v>
      </c>
      <c r="I171" s="5">
        <v>174434</v>
      </c>
      <c r="J171">
        <v>18</v>
      </c>
      <c r="K171" t="s">
        <v>972</v>
      </c>
    </row>
    <row r="172" spans="1:11">
      <c r="A172">
        <v>171</v>
      </c>
      <c r="B172">
        <v>3</v>
      </c>
      <c r="C172" t="s">
        <v>1146</v>
      </c>
      <c r="D172" t="s">
        <v>198</v>
      </c>
      <c r="E172" t="s">
        <v>1148</v>
      </c>
      <c r="F172" t="s">
        <v>941</v>
      </c>
      <c r="G172" t="s">
        <v>946</v>
      </c>
      <c r="H172">
        <v>30</v>
      </c>
      <c r="I172" s="5">
        <v>25887</v>
      </c>
      <c r="J172">
        <v>5</v>
      </c>
      <c r="K172" t="s">
        <v>947</v>
      </c>
    </row>
    <row r="173" spans="1:11">
      <c r="A173">
        <v>172</v>
      </c>
      <c r="B173">
        <v>3</v>
      </c>
      <c r="C173" t="s">
        <v>1146</v>
      </c>
      <c r="D173" t="s">
        <v>199</v>
      </c>
      <c r="E173" t="s">
        <v>1149</v>
      </c>
      <c r="F173" t="s">
        <v>941</v>
      </c>
      <c r="G173" t="s">
        <v>942</v>
      </c>
      <c r="H173">
        <v>60</v>
      </c>
      <c r="I173" s="5">
        <v>48455</v>
      </c>
      <c r="J173">
        <v>9</v>
      </c>
      <c r="K173" t="s">
        <v>965</v>
      </c>
    </row>
    <row r="174" spans="1:11">
      <c r="A174">
        <v>173</v>
      </c>
      <c r="B174">
        <v>3</v>
      </c>
      <c r="C174" t="s">
        <v>1146</v>
      </c>
      <c r="D174" t="s">
        <v>200</v>
      </c>
      <c r="E174" t="s">
        <v>1150</v>
      </c>
      <c r="F174" t="s">
        <v>941</v>
      </c>
      <c r="G174" t="s">
        <v>946</v>
      </c>
      <c r="H174">
        <v>60</v>
      </c>
      <c r="I174" s="5">
        <v>53467</v>
      </c>
      <c r="J174">
        <v>6</v>
      </c>
      <c r="K174" t="s">
        <v>952</v>
      </c>
    </row>
    <row r="175" spans="1:11">
      <c r="A175">
        <v>174</v>
      </c>
      <c r="B175">
        <v>3</v>
      </c>
      <c r="C175" t="s">
        <v>1146</v>
      </c>
      <c r="D175" t="s">
        <v>201</v>
      </c>
      <c r="E175" t="s">
        <v>1151</v>
      </c>
      <c r="F175" t="s">
        <v>941</v>
      </c>
      <c r="G175" t="s">
        <v>942</v>
      </c>
      <c r="H175">
        <v>98</v>
      </c>
      <c r="I175" s="5">
        <v>64561</v>
      </c>
      <c r="J175">
        <v>10</v>
      </c>
      <c r="K175" t="s">
        <v>943</v>
      </c>
    </row>
    <row r="176" spans="1:11">
      <c r="A176">
        <v>175</v>
      </c>
      <c r="B176">
        <v>3</v>
      </c>
      <c r="C176" t="s">
        <v>1146</v>
      </c>
      <c r="D176" t="s">
        <v>202</v>
      </c>
      <c r="E176" t="s">
        <v>1152</v>
      </c>
      <c r="F176" t="s">
        <v>941</v>
      </c>
      <c r="G176" t="s">
        <v>946</v>
      </c>
      <c r="H176">
        <v>33</v>
      </c>
      <c r="I176" s="5">
        <v>26217</v>
      </c>
      <c r="J176">
        <v>5</v>
      </c>
      <c r="K176" t="s">
        <v>947</v>
      </c>
    </row>
    <row r="177" spans="1:11">
      <c r="A177">
        <v>176</v>
      </c>
      <c r="B177">
        <v>3</v>
      </c>
      <c r="C177" t="s">
        <v>1146</v>
      </c>
      <c r="D177" t="s">
        <v>203</v>
      </c>
      <c r="E177" t="s">
        <v>1153</v>
      </c>
      <c r="F177" t="s">
        <v>941</v>
      </c>
      <c r="G177" t="s">
        <v>949</v>
      </c>
      <c r="H177">
        <v>105</v>
      </c>
      <c r="I177" s="5">
        <v>76298</v>
      </c>
      <c r="J177">
        <v>13</v>
      </c>
      <c r="K177" t="s">
        <v>950</v>
      </c>
    </row>
    <row r="178" spans="1:11">
      <c r="A178">
        <v>177</v>
      </c>
      <c r="B178">
        <v>3</v>
      </c>
      <c r="C178" t="s">
        <v>1146</v>
      </c>
      <c r="D178" t="s">
        <v>204</v>
      </c>
      <c r="E178" t="s">
        <v>1154</v>
      </c>
      <c r="F178" t="s">
        <v>941</v>
      </c>
      <c r="G178" t="s">
        <v>942</v>
      </c>
      <c r="H178">
        <v>68</v>
      </c>
      <c r="I178" s="5">
        <v>51687</v>
      </c>
      <c r="J178">
        <v>10</v>
      </c>
      <c r="K178" t="s">
        <v>943</v>
      </c>
    </row>
    <row r="179" spans="1:11">
      <c r="A179">
        <v>178</v>
      </c>
      <c r="B179">
        <v>3</v>
      </c>
      <c r="C179" t="s">
        <v>1146</v>
      </c>
      <c r="D179" t="s">
        <v>205</v>
      </c>
      <c r="E179" t="s">
        <v>1155</v>
      </c>
      <c r="F179" t="s">
        <v>941</v>
      </c>
      <c r="G179" t="s">
        <v>946</v>
      </c>
      <c r="H179">
        <v>60</v>
      </c>
      <c r="I179" s="5">
        <v>55781</v>
      </c>
      <c r="J179">
        <v>6</v>
      </c>
      <c r="K179" t="s">
        <v>952</v>
      </c>
    </row>
    <row r="180" spans="1:11">
      <c r="A180">
        <v>179</v>
      </c>
      <c r="B180">
        <v>3</v>
      </c>
      <c r="C180" t="s">
        <v>1146</v>
      </c>
      <c r="D180" t="s">
        <v>206</v>
      </c>
      <c r="E180" t="s">
        <v>1156</v>
      </c>
      <c r="F180" t="s">
        <v>941</v>
      </c>
      <c r="G180" t="s">
        <v>946</v>
      </c>
      <c r="H180">
        <v>30</v>
      </c>
      <c r="I180" s="5">
        <v>44279</v>
      </c>
      <c r="J180">
        <v>6</v>
      </c>
      <c r="K180" t="s">
        <v>952</v>
      </c>
    </row>
    <row r="181" spans="1:11">
      <c r="A181">
        <v>180</v>
      </c>
      <c r="B181">
        <v>3</v>
      </c>
      <c r="C181" t="s">
        <v>1146</v>
      </c>
      <c r="D181" t="s">
        <v>207</v>
      </c>
      <c r="E181" t="s">
        <v>1157</v>
      </c>
      <c r="F181" t="s">
        <v>941</v>
      </c>
      <c r="G181" t="s">
        <v>949</v>
      </c>
      <c r="H181">
        <v>106</v>
      </c>
      <c r="I181" s="5">
        <v>84561</v>
      </c>
      <c r="J181">
        <v>13</v>
      </c>
      <c r="K181" t="s">
        <v>950</v>
      </c>
    </row>
    <row r="182" spans="1:11">
      <c r="A182">
        <v>181</v>
      </c>
      <c r="B182">
        <v>3</v>
      </c>
      <c r="C182" t="s">
        <v>1146</v>
      </c>
      <c r="D182" t="s">
        <v>208</v>
      </c>
      <c r="E182" t="s">
        <v>1158</v>
      </c>
      <c r="F182" t="s">
        <v>941</v>
      </c>
      <c r="G182" t="s">
        <v>946</v>
      </c>
      <c r="H182">
        <v>34</v>
      </c>
      <c r="I182" s="5">
        <v>30659</v>
      </c>
      <c r="J182">
        <v>6</v>
      </c>
      <c r="K182" t="s">
        <v>952</v>
      </c>
    </row>
    <row r="183" spans="1:11">
      <c r="A183">
        <v>182</v>
      </c>
      <c r="B183">
        <v>3</v>
      </c>
      <c r="C183" t="s">
        <v>1146</v>
      </c>
      <c r="D183" t="s">
        <v>209</v>
      </c>
      <c r="E183" t="s">
        <v>1159</v>
      </c>
      <c r="F183" t="s">
        <v>941</v>
      </c>
      <c r="G183" t="s">
        <v>946</v>
      </c>
      <c r="H183">
        <v>35</v>
      </c>
      <c r="I183" s="5">
        <v>40625</v>
      </c>
      <c r="J183">
        <v>6</v>
      </c>
      <c r="K183" t="s">
        <v>952</v>
      </c>
    </row>
    <row r="184" spans="1:11">
      <c r="A184">
        <v>183</v>
      </c>
      <c r="B184">
        <v>3</v>
      </c>
      <c r="C184" t="s">
        <v>1146</v>
      </c>
      <c r="D184" t="s">
        <v>210</v>
      </c>
      <c r="E184" t="s">
        <v>1160</v>
      </c>
      <c r="F184" t="s">
        <v>941</v>
      </c>
      <c r="G184" t="s">
        <v>968</v>
      </c>
      <c r="H184">
        <v>0</v>
      </c>
      <c r="I184" s="5">
        <v>14966</v>
      </c>
      <c r="J184">
        <v>2</v>
      </c>
      <c r="K184" t="s">
        <v>969</v>
      </c>
    </row>
    <row r="185" spans="1:11">
      <c r="A185">
        <v>184</v>
      </c>
      <c r="B185">
        <v>3</v>
      </c>
      <c r="C185" t="s">
        <v>1161</v>
      </c>
      <c r="D185" t="s">
        <v>211</v>
      </c>
      <c r="E185" t="s">
        <v>1162</v>
      </c>
      <c r="F185" t="s">
        <v>974</v>
      </c>
      <c r="G185" t="s">
        <v>1001</v>
      </c>
      <c r="H185">
        <v>456</v>
      </c>
      <c r="I185" s="5">
        <v>80303</v>
      </c>
      <c r="J185">
        <v>17</v>
      </c>
      <c r="K185" t="s">
        <v>1002</v>
      </c>
    </row>
    <row r="186" spans="1:11">
      <c r="A186">
        <v>185</v>
      </c>
      <c r="B186">
        <v>3</v>
      </c>
      <c r="C186" t="s">
        <v>1161</v>
      </c>
      <c r="D186" t="s">
        <v>212</v>
      </c>
      <c r="E186" t="s">
        <v>1163</v>
      </c>
      <c r="F186" t="s">
        <v>941</v>
      </c>
      <c r="G186" t="s">
        <v>946</v>
      </c>
      <c r="H186">
        <v>35</v>
      </c>
      <c r="I186" s="5">
        <v>16654</v>
      </c>
      <c r="J186">
        <v>5</v>
      </c>
      <c r="K186" t="s">
        <v>947</v>
      </c>
    </row>
    <row r="187" spans="1:11">
      <c r="A187">
        <v>186</v>
      </c>
      <c r="B187">
        <v>3</v>
      </c>
      <c r="C187" t="s">
        <v>1161</v>
      </c>
      <c r="D187" t="s">
        <v>213</v>
      </c>
      <c r="E187" t="s">
        <v>1164</v>
      </c>
      <c r="F187" t="s">
        <v>941</v>
      </c>
      <c r="G187" t="s">
        <v>946</v>
      </c>
      <c r="H187">
        <v>35</v>
      </c>
      <c r="I187" s="5">
        <v>32923</v>
      </c>
      <c r="J187">
        <v>6</v>
      </c>
      <c r="K187" t="s">
        <v>952</v>
      </c>
    </row>
    <row r="188" spans="1:11">
      <c r="A188">
        <v>187</v>
      </c>
      <c r="B188">
        <v>3</v>
      </c>
      <c r="C188" t="s">
        <v>1161</v>
      </c>
      <c r="D188" t="s">
        <v>214</v>
      </c>
      <c r="E188" t="s">
        <v>1165</v>
      </c>
      <c r="F188" t="s">
        <v>941</v>
      </c>
      <c r="G188" t="s">
        <v>949</v>
      </c>
      <c r="H188">
        <v>101</v>
      </c>
      <c r="I188" s="5">
        <v>46367</v>
      </c>
      <c r="J188">
        <v>13</v>
      </c>
      <c r="K188" t="s">
        <v>950</v>
      </c>
    </row>
    <row r="189" spans="1:11">
      <c r="A189">
        <v>188</v>
      </c>
      <c r="B189">
        <v>3</v>
      </c>
      <c r="C189" t="s">
        <v>1161</v>
      </c>
      <c r="D189" t="s">
        <v>215</v>
      </c>
      <c r="E189" t="s">
        <v>1166</v>
      </c>
      <c r="F189" t="s">
        <v>941</v>
      </c>
      <c r="G189" t="s">
        <v>946</v>
      </c>
      <c r="H189">
        <v>45</v>
      </c>
      <c r="I189" s="5">
        <v>34894</v>
      </c>
      <c r="J189">
        <v>6</v>
      </c>
      <c r="K189" t="s">
        <v>952</v>
      </c>
    </row>
    <row r="190" spans="1:11">
      <c r="A190">
        <v>189</v>
      </c>
      <c r="B190">
        <v>3</v>
      </c>
      <c r="C190" t="s">
        <v>1161</v>
      </c>
      <c r="D190" t="s">
        <v>216</v>
      </c>
      <c r="E190" t="s">
        <v>1167</v>
      </c>
      <c r="F190" t="s">
        <v>941</v>
      </c>
      <c r="G190" t="s">
        <v>946</v>
      </c>
      <c r="H190">
        <v>43</v>
      </c>
      <c r="I190" s="5">
        <v>31447</v>
      </c>
      <c r="J190">
        <v>6</v>
      </c>
      <c r="K190" t="s">
        <v>952</v>
      </c>
    </row>
    <row r="191" spans="1:11">
      <c r="A191">
        <v>190</v>
      </c>
      <c r="B191">
        <v>3</v>
      </c>
      <c r="C191" t="s">
        <v>1161</v>
      </c>
      <c r="D191" t="s">
        <v>217</v>
      </c>
      <c r="E191" t="s">
        <v>1168</v>
      </c>
      <c r="F191" t="s">
        <v>941</v>
      </c>
      <c r="G191" t="s">
        <v>946</v>
      </c>
      <c r="H191">
        <v>34</v>
      </c>
      <c r="I191" s="5">
        <v>31224</v>
      </c>
      <c r="J191">
        <v>6</v>
      </c>
      <c r="K191" t="s">
        <v>952</v>
      </c>
    </row>
    <row r="192" spans="1:11">
      <c r="A192">
        <v>191</v>
      </c>
      <c r="B192">
        <v>3</v>
      </c>
      <c r="C192" t="s">
        <v>1161</v>
      </c>
      <c r="D192" t="s">
        <v>218</v>
      </c>
      <c r="E192" t="s">
        <v>1169</v>
      </c>
      <c r="F192" t="s">
        <v>941</v>
      </c>
      <c r="G192" t="s">
        <v>949</v>
      </c>
      <c r="H192">
        <v>100</v>
      </c>
      <c r="I192" s="5">
        <v>60415</v>
      </c>
      <c r="J192">
        <v>13</v>
      </c>
      <c r="K192" t="s">
        <v>950</v>
      </c>
    </row>
    <row r="193" spans="1:11">
      <c r="A193">
        <v>192</v>
      </c>
      <c r="B193">
        <v>3</v>
      </c>
      <c r="C193" t="s">
        <v>1161</v>
      </c>
      <c r="D193" t="s">
        <v>219</v>
      </c>
      <c r="E193" t="s">
        <v>1170</v>
      </c>
      <c r="F193" t="s">
        <v>941</v>
      </c>
      <c r="G193" t="s">
        <v>946</v>
      </c>
      <c r="H193">
        <v>34</v>
      </c>
      <c r="I193" s="5">
        <v>24245</v>
      </c>
      <c r="J193">
        <v>5</v>
      </c>
      <c r="K193" t="s">
        <v>947</v>
      </c>
    </row>
    <row r="194" spans="1:11">
      <c r="A194">
        <v>193</v>
      </c>
      <c r="B194">
        <v>3</v>
      </c>
      <c r="C194" t="s">
        <v>1161</v>
      </c>
      <c r="D194" t="s">
        <v>220</v>
      </c>
      <c r="E194" t="s">
        <v>1171</v>
      </c>
      <c r="F194" t="s">
        <v>941</v>
      </c>
      <c r="G194" t="s">
        <v>968</v>
      </c>
      <c r="H194">
        <v>0</v>
      </c>
      <c r="I194" s="5">
        <v>17713</v>
      </c>
      <c r="J194">
        <v>3</v>
      </c>
      <c r="K194" t="s">
        <v>1017</v>
      </c>
    </row>
    <row r="195" spans="1:11">
      <c r="A195">
        <v>194</v>
      </c>
      <c r="B195">
        <v>3</v>
      </c>
      <c r="C195" t="s">
        <v>1161</v>
      </c>
      <c r="D195" t="s">
        <v>221</v>
      </c>
      <c r="E195" t="s">
        <v>1172</v>
      </c>
      <c r="F195" t="s">
        <v>941</v>
      </c>
      <c r="G195" t="s">
        <v>968</v>
      </c>
      <c r="H195">
        <v>0</v>
      </c>
      <c r="I195" s="5">
        <v>13994</v>
      </c>
      <c r="J195">
        <v>2</v>
      </c>
      <c r="K195" t="s">
        <v>969</v>
      </c>
    </row>
    <row r="196" spans="1:11">
      <c r="A196">
        <v>195</v>
      </c>
      <c r="B196">
        <v>3</v>
      </c>
      <c r="C196" t="s">
        <v>1161</v>
      </c>
      <c r="D196" t="s">
        <v>222</v>
      </c>
      <c r="E196" t="s">
        <v>1173</v>
      </c>
      <c r="F196" t="s">
        <v>941</v>
      </c>
      <c r="G196" t="s">
        <v>968</v>
      </c>
      <c r="H196">
        <v>0</v>
      </c>
      <c r="I196" s="5">
        <v>10727</v>
      </c>
      <c r="J196">
        <v>2</v>
      </c>
      <c r="K196" t="s">
        <v>969</v>
      </c>
    </row>
    <row r="197" spans="1:11">
      <c r="A197">
        <v>196</v>
      </c>
      <c r="B197">
        <v>3</v>
      </c>
      <c r="C197" t="s">
        <v>1174</v>
      </c>
      <c r="D197" t="s">
        <v>223</v>
      </c>
      <c r="E197" t="s">
        <v>1175</v>
      </c>
      <c r="F197" t="s">
        <v>974</v>
      </c>
      <c r="G197" t="s">
        <v>1001</v>
      </c>
      <c r="H197">
        <v>345</v>
      </c>
      <c r="I197" s="5">
        <v>37850</v>
      </c>
      <c r="J197">
        <v>16</v>
      </c>
      <c r="K197" t="s">
        <v>1040</v>
      </c>
    </row>
    <row r="198" spans="1:11">
      <c r="A198">
        <v>197</v>
      </c>
      <c r="B198">
        <v>3</v>
      </c>
      <c r="C198" t="s">
        <v>1174</v>
      </c>
      <c r="D198" t="s">
        <v>224</v>
      </c>
      <c r="E198" t="s">
        <v>1176</v>
      </c>
      <c r="F198" t="s">
        <v>941</v>
      </c>
      <c r="G198" t="s">
        <v>946</v>
      </c>
      <c r="H198">
        <v>105</v>
      </c>
      <c r="I198" s="5">
        <v>32126</v>
      </c>
      <c r="J198">
        <v>6</v>
      </c>
      <c r="K198" t="s">
        <v>952</v>
      </c>
    </row>
    <row r="199" spans="1:11">
      <c r="A199">
        <v>198</v>
      </c>
      <c r="B199">
        <v>3</v>
      </c>
      <c r="C199" t="s">
        <v>1174</v>
      </c>
      <c r="D199" t="s">
        <v>225</v>
      </c>
      <c r="E199" t="s">
        <v>1177</v>
      </c>
      <c r="F199" t="s">
        <v>941</v>
      </c>
      <c r="G199" t="s">
        <v>946</v>
      </c>
      <c r="H199">
        <v>44</v>
      </c>
      <c r="I199" s="5">
        <v>24789</v>
      </c>
      <c r="J199">
        <v>5</v>
      </c>
      <c r="K199" t="s">
        <v>947</v>
      </c>
    </row>
    <row r="200" spans="1:11">
      <c r="A200">
        <v>199</v>
      </c>
      <c r="B200">
        <v>3</v>
      </c>
      <c r="C200" t="s">
        <v>1174</v>
      </c>
      <c r="D200" t="s">
        <v>226</v>
      </c>
      <c r="E200" t="s">
        <v>1178</v>
      </c>
      <c r="F200" t="s">
        <v>941</v>
      </c>
      <c r="G200" t="s">
        <v>942</v>
      </c>
      <c r="H200">
        <v>90</v>
      </c>
      <c r="I200" s="5">
        <v>41345</v>
      </c>
      <c r="J200">
        <v>9</v>
      </c>
      <c r="K200" t="s">
        <v>965</v>
      </c>
    </row>
    <row r="201" spans="1:11">
      <c r="A201">
        <v>200</v>
      </c>
      <c r="B201">
        <v>3</v>
      </c>
      <c r="C201" t="s">
        <v>1174</v>
      </c>
      <c r="D201" t="s">
        <v>227</v>
      </c>
      <c r="E201" t="s">
        <v>1179</v>
      </c>
      <c r="F201" t="s">
        <v>941</v>
      </c>
      <c r="G201" t="s">
        <v>968</v>
      </c>
      <c r="H201">
        <v>10</v>
      </c>
      <c r="I201" s="5">
        <v>9596</v>
      </c>
      <c r="J201">
        <v>2</v>
      </c>
      <c r="K201" t="s">
        <v>969</v>
      </c>
    </row>
    <row r="202" spans="1:11">
      <c r="A202">
        <v>201</v>
      </c>
      <c r="B202">
        <v>3</v>
      </c>
      <c r="C202" t="s">
        <v>1174</v>
      </c>
      <c r="D202" t="s">
        <v>228</v>
      </c>
      <c r="E202" t="s">
        <v>1180</v>
      </c>
      <c r="F202" t="s">
        <v>941</v>
      </c>
      <c r="G202" t="s">
        <v>946</v>
      </c>
      <c r="H202">
        <v>65</v>
      </c>
      <c r="I202" s="5">
        <v>44453</v>
      </c>
      <c r="J202">
        <v>6</v>
      </c>
      <c r="K202" t="s">
        <v>952</v>
      </c>
    </row>
    <row r="203" spans="1:11">
      <c r="A203">
        <v>202</v>
      </c>
      <c r="B203">
        <v>3</v>
      </c>
      <c r="C203" t="s">
        <v>1174</v>
      </c>
      <c r="D203" t="s">
        <v>229</v>
      </c>
      <c r="E203" t="s">
        <v>1181</v>
      </c>
      <c r="F203" t="s">
        <v>941</v>
      </c>
      <c r="G203" t="s">
        <v>946</v>
      </c>
      <c r="H203">
        <v>60</v>
      </c>
      <c r="I203" s="5">
        <v>42750</v>
      </c>
      <c r="J203">
        <v>6</v>
      </c>
      <c r="K203" t="s">
        <v>952</v>
      </c>
    </row>
    <row r="204" spans="1:11">
      <c r="A204">
        <v>203</v>
      </c>
      <c r="B204">
        <v>3</v>
      </c>
      <c r="C204" t="s">
        <v>1174</v>
      </c>
      <c r="D204" t="s">
        <v>230</v>
      </c>
      <c r="E204" t="s">
        <v>1182</v>
      </c>
      <c r="F204" t="s">
        <v>941</v>
      </c>
      <c r="G204" t="s">
        <v>946</v>
      </c>
      <c r="H204">
        <v>30</v>
      </c>
      <c r="I204" s="5">
        <v>16010</v>
      </c>
      <c r="J204">
        <v>5</v>
      </c>
      <c r="K204" t="s">
        <v>947</v>
      </c>
    </row>
    <row r="205" spans="1:11">
      <c r="A205">
        <v>204</v>
      </c>
      <c r="B205">
        <v>4</v>
      </c>
      <c r="C205" t="s">
        <v>1183</v>
      </c>
      <c r="D205" t="s">
        <v>231</v>
      </c>
      <c r="E205" t="s">
        <v>1184</v>
      </c>
      <c r="F205" t="s">
        <v>974</v>
      </c>
      <c r="G205" t="s">
        <v>1001</v>
      </c>
      <c r="H205">
        <v>314</v>
      </c>
      <c r="I205" s="5">
        <v>64944</v>
      </c>
      <c r="J205">
        <v>16</v>
      </c>
      <c r="K205" t="s">
        <v>1040</v>
      </c>
    </row>
    <row r="206" spans="1:11">
      <c r="A206">
        <v>205</v>
      </c>
      <c r="B206">
        <v>4</v>
      </c>
      <c r="C206" t="s">
        <v>1183</v>
      </c>
      <c r="D206" t="s">
        <v>232</v>
      </c>
      <c r="E206" t="s">
        <v>1185</v>
      </c>
      <c r="F206" t="s">
        <v>941</v>
      </c>
      <c r="G206" t="s">
        <v>968</v>
      </c>
      <c r="H206">
        <v>10</v>
      </c>
      <c r="I206" s="5">
        <v>14667</v>
      </c>
      <c r="J206">
        <v>2</v>
      </c>
      <c r="K206" t="s">
        <v>969</v>
      </c>
    </row>
    <row r="207" spans="1:11">
      <c r="A207">
        <v>206</v>
      </c>
      <c r="B207">
        <v>4</v>
      </c>
      <c r="C207" t="s">
        <v>1183</v>
      </c>
      <c r="D207" t="s">
        <v>233</v>
      </c>
      <c r="E207" t="s">
        <v>1186</v>
      </c>
      <c r="F207" t="s">
        <v>941</v>
      </c>
      <c r="G207" t="s">
        <v>946</v>
      </c>
      <c r="H207">
        <v>70</v>
      </c>
      <c r="I207" s="5">
        <v>45277</v>
      </c>
      <c r="J207">
        <v>6</v>
      </c>
      <c r="K207" t="s">
        <v>952</v>
      </c>
    </row>
    <row r="208" spans="1:11">
      <c r="A208">
        <v>207</v>
      </c>
      <c r="B208">
        <v>4</v>
      </c>
      <c r="C208" t="s">
        <v>1183</v>
      </c>
      <c r="D208" t="s">
        <v>234</v>
      </c>
      <c r="E208" t="s">
        <v>1187</v>
      </c>
      <c r="F208" t="s">
        <v>941</v>
      </c>
      <c r="G208" t="s">
        <v>946</v>
      </c>
      <c r="H208">
        <v>33</v>
      </c>
      <c r="I208" s="5">
        <v>29180</v>
      </c>
      <c r="J208">
        <v>5</v>
      </c>
      <c r="K208" t="s">
        <v>947</v>
      </c>
    </row>
    <row r="209" spans="1:11">
      <c r="A209">
        <v>208</v>
      </c>
      <c r="B209">
        <v>4</v>
      </c>
      <c r="C209" t="s">
        <v>1188</v>
      </c>
      <c r="D209" t="s">
        <v>235</v>
      </c>
      <c r="E209" t="s">
        <v>1189</v>
      </c>
      <c r="F209" t="s">
        <v>937</v>
      </c>
      <c r="G209" t="s">
        <v>938</v>
      </c>
      <c r="H209">
        <v>515</v>
      </c>
      <c r="I209" s="5">
        <v>224405</v>
      </c>
      <c r="J209">
        <v>18</v>
      </c>
      <c r="K209" t="s">
        <v>972</v>
      </c>
    </row>
    <row r="210" spans="1:11">
      <c r="A210">
        <v>209</v>
      </c>
      <c r="B210">
        <v>4</v>
      </c>
      <c r="C210" t="s">
        <v>1188</v>
      </c>
      <c r="D210" t="s">
        <v>236</v>
      </c>
      <c r="E210" t="s">
        <v>1190</v>
      </c>
      <c r="F210" t="s">
        <v>941</v>
      </c>
      <c r="G210" t="s">
        <v>942</v>
      </c>
      <c r="H210">
        <v>20</v>
      </c>
      <c r="I210" s="5">
        <v>50916</v>
      </c>
      <c r="J210">
        <v>10</v>
      </c>
      <c r="K210" t="s">
        <v>943</v>
      </c>
    </row>
    <row r="211" spans="1:11">
      <c r="A211">
        <v>210</v>
      </c>
      <c r="B211">
        <v>4</v>
      </c>
      <c r="C211" t="s">
        <v>1188</v>
      </c>
      <c r="D211" t="s">
        <v>237</v>
      </c>
      <c r="E211" t="s">
        <v>1191</v>
      </c>
      <c r="F211" t="s">
        <v>941</v>
      </c>
      <c r="G211" t="s">
        <v>949</v>
      </c>
      <c r="H211">
        <v>63</v>
      </c>
      <c r="I211" s="5">
        <v>71538</v>
      </c>
      <c r="J211">
        <v>12</v>
      </c>
      <c r="K211" t="s">
        <v>954</v>
      </c>
    </row>
    <row r="212" spans="1:11">
      <c r="A212">
        <v>211</v>
      </c>
      <c r="B212">
        <v>4</v>
      </c>
      <c r="C212" t="s">
        <v>1188</v>
      </c>
      <c r="D212" t="s">
        <v>238</v>
      </c>
      <c r="E212" t="s">
        <v>1192</v>
      </c>
      <c r="F212" t="s">
        <v>941</v>
      </c>
      <c r="G212" t="s">
        <v>949</v>
      </c>
      <c r="H212">
        <v>30</v>
      </c>
      <c r="I212" s="5">
        <v>74075</v>
      </c>
      <c r="J212">
        <v>12</v>
      </c>
      <c r="K212" t="s">
        <v>954</v>
      </c>
    </row>
    <row r="213" spans="1:11">
      <c r="A213">
        <v>212</v>
      </c>
      <c r="B213">
        <v>4</v>
      </c>
      <c r="C213" t="s">
        <v>1188</v>
      </c>
      <c r="D213" t="s">
        <v>239</v>
      </c>
      <c r="E213" t="s">
        <v>1193</v>
      </c>
      <c r="F213" t="s">
        <v>941</v>
      </c>
      <c r="G213" t="s">
        <v>946</v>
      </c>
      <c r="H213">
        <v>54</v>
      </c>
      <c r="I213" s="5">
        <v>50288</v>
      </c>
      <c r="J213">
        <v>6</v>
      </c>
      <c r="K213" t="s">
        <v>952</v>
      </c>
    </row>
    <row r="214" spans="1:11">
      <c r="A214">
        <v>213</v>
      </c>
      <c r="B214">
        <v>4</v>
      </c>
      <c r="C214" t="s">
        <v>1188</v>
      </c>
      <c r="D214" t="s">
        <v>240</v>
      </c>
      <c r="E214" t="s">
        <v>1194</v>
      </c>
      <c r="F214" t="s">
        <v>941</v>
      </c>
      <c r="G214" t="s">
        <v>942</v>
      </c>
      <c r="H214">
        <v>35</v>
      </c>
      <c r="I214" s="5">
        <v>60330</v>
      </c>
      <c r="J214">
        <v>10</v>
      </c>
      <c r="K214" t="s">
        <v>943</v>
      </c>
    </row>
    <row r="215" spans="1:11">
      <c r="A215">
        <v>214</v>
      </c>
      <c r="B215">
        <v>4</v>
      </c>
      <c r="C215" t="s">
        <v>1188</v>
      </c>
      <c r="D215" t="s">
        <v>241</v>
      </c>
      <c r="E215" t="s">
        <v>1195</v>
      </c>
      <c r="F215" t="s">
        <v>941</v>
      </c>
      <c r="G215" t="s">
        <v>968</v>
      </c>
      <c r="H215">
        <v>30</v>
      </c>
      <c r="I215" s="5">
        <v>10700</v>
      </c>
      <c r="J215">
        <v>2</v>
      </c>
      <c r="K215" t="s">
        <v>969</v>
      </c>
    </row>
    <row r="216" spans="1:11">
      <c r="A216">
        <v>215</v>
      </c>
      <c r="B216">
        <v>4</v>
      </c>
      <c r="C216" t="s">
        <v>1196</v>
      </c>
      <c r="D216" t="s">
        <v>242</v>
      </c>
      <c r="E216" t="s">
        <v>1197</v>
      </c>
      <c r="F216" t="s">
        <v>974</v>
      </c>
      <c r="G216" t="s">
        <v>1001</v>
      </c>
      <c r="H216">
        <v>380</v>
      </c>
      <c r="I216" s="5">
        <v>136862</v>
      </c>
      <c r="J216">
        <v>16</v>
      </c>
      <c r="K216" t="s">
        <v>1040</v>
      </c>
    </row>
    <row r="217" spans="1:11">
      <c r="A217">
        <v>216</v>
      </c>
      <c r="B217">
        <v>4</v>
      </c>
      <c r="C217" t="s">
        <v>1196</v>
      </c>
      <c r="D217" t="s">
        <v>243</v>
      </c>
      <c r="E217" t="s">
        <v>1198</v>
      </c>
      <c r="F217" t="s">
        <v>941</v>
      </c>
      <c r="G217" t="s">
        <v>946</v>
      </c>
      <c r="H217">
        <v>34</v>
      </c>
      <c r="I217" s="5">
        <v>87304</v>
      </c>
      <c r="J217">
        <v>7</v>
      </c>
      <c r="K217" t="s">
        <v>956</v>
      </c>
    </row>
    <row r="218" spans="1:11">
      <c r="A218">
        <v>217</v>
      </c>
      <c r="B218">
        <v>4</v>
      </c>
      <c r="C218" t="s">
        <v>1196</v>
      </c>
      <c r="D218" t="s">
        <v>244</v>
      </c>
      <c r="E218" t="s">
        <v>1199</v>
      </c>
      <c r="F218" t="s">
        <v>941</v>
      </c>
      <c r="G218" t="s">
        <v>949</v>
      </c>
      <c r="H218">
        <v>66</v>
      </c>
      <c r="I218" s="5">
        <v>76677</v>
      </c>
      <c r="J218">
        <v>12</v>
      </c>
      <c r="K218" t="s">
        <v>954</v>
      </c>
    </row>
    <row r="219" spans="1:11">
      <c r="A219">
        <v>218</v>
      </c>
      <c r="B219">
        <v>4</v>
      </c>
      <c r="C219" t="s">
        <v>1196</v>
      </c>
      <c r="D219" t="s">
        <v>245</v>
      </c>
      <c r="E219" t="s">
        <v>1200</v>
      </c>
      <c r="F219" t="s">
        <v>941</v>
      </c>
      <c r="G219" t="s">
        <v>946</v>
      </c>
      <c r="H219">
        <v>30</v>
      </c>
      <c r="I219" s="5">
        <v>44983</v>
      </c>
      <c r="J219">
        <v>6</v>
      </c>
      <c r="K219" t="s">
        <v>952</v>
      </c>
    </row>
    <row r="220" spans="1:11">
      <c r="A220">
        <v>219</v>
      </c>
      <c r="B220">
        <v>4</v>
      </c>
      <c r="C220" t="s">
        <v>1196</v>
      </c>
      <c r="D220" t="s">
        <v>246</v>
      </c>
      <c r="E220" t="s">
        <v>1201</v>
      </c>
      <c r="F220" t="s">
        <v>941</v>
      </c>
      <c r="G220" t="s">
        <v>946</v>
      </c>
      <c r="H220">
        <v>36</v>
      </c>
      <c r="I220" s="5">
        <v>32788</v>
      </c>
      <c r="J220">
        <v>6</v>
      </c>
      <c r="K220" t="s">
        <v>952</v>
      </c>
    </row>
    <row r="221" spans="1:11">
      <c r="A221">
        <v>220</v>
      </c>
      <c r="B221">
        <v>4</v>
      </c>
      <c r="C221" t="s">
        <v>1196</v>
      </c>
      <c r="D221" t="s">
        <v>247</v>
      </c>
      <c r="E221" t="s">
        <v>1202</v>
      </c>
      <c r="F221" t="s">
        <v>941</v>
      </c>
      <c r="G221" t="s">
        <v>946</v>
      </c>
      <c r="H221">
        <v>31</v>
      </c>
      <c r="I221" s="5">
        <v>28963</v>
      </c>
      <c r="J221">
        <v>5</v>
      </c>
      <c r="K221" t="s">
        <v>947</v>
      </c>
    </row>
    <row r="222" spans="1:11">
      <c r="A222">
        <v>221</v>
      </c>
      <c r="B222">
        <v>4</v>
      </c>
      <c r="C222" t="s">
        <v>1196</v>
      </c>
      <c r="D222" t="s">
        <v>248</v>
      </c>
      <c r="E222" t="s">
        <v>1203</v>
      </c>
      <c r="F222" t="s">
        <v>941</v>
      </c>
      <c r="G222" t="s">
        <v>946</v>
      </c>
      <c r="H222">
        <v>36</v>
      </c>
      <c r="I222" s="5">
        <v>60539</v>
      </c>
      <c r="J222">
        <v>7</v>
      </c>
      <c r="K222" t="s">
        <v>956</v>
      </c>
    </row>
    <row r="223" spans="1:11">
      <c r="A223">
        <v>222</v>
      </c>
      <c r="B223">
        <v>4</v>
      </c>
      <c r="C223" t="s">
        <v>1196</v>
      </c>
      <c r="D223" t="s">
        <v>249</v>
      </c>
      <c r="E223" t="s">
        <v>1204</v>
      </c>
      <c r="F223" t="s">
        <v>941</v>
      </c>
      <c r="G223" t="s">
        <v>968</v>
      </c>
      <c r="H223">
        <v>30</v>
      </c>
      <c r="I223" s="5">
        <v>23146</v>
      </c>
      <c r="J223">
        <v>3</v>
      </c>
      <c r="K223" t="s">
        <v>1017</v>
      </c>
    </row>
    <row r="224" spans="1:11">
      <c r="A224">
        <v>223</v>
      </c>
      <c r="B224">
        <v>4</v>
      </c>
      <c r="C224" t="s">
        <v>1205</v>
      </c>
      <c r="D224" t="s">
        <v>250</v>
      </c>
      <c r="E224" t="s">
        <v>1206</v>
      </c>
      <c r="F224" t="s">
        <v>937</v>
      </c>
      <c r="G224" t="s">
        <v>938</v>
      </c>
      <c r="H224">
        <v>524</v>
      </c>
      <c r="I224" s="5">
        <v>112822</v>
      </c>
      <c r="J224">
        <v>18</v>
      </c>
      <c r="K224" t="s">
        <v>972</v>
      </c>
    </row>
    <row r="225" spans="1:11">
      <c r="A225">
        <v>224</v>
      </c>
      <c r="B225">
        <v>4</v>
      </c>
      <c r="C225" t="s">
        <v>1205</v>
      </c>
      <c r="D225" t="s">
        <v>251</v>
      </c>
      <c r="E225" t="s">
        <v>1207</v>
      </c>
      <c r="F225" t="s">
        <v>974</v>
      </c>
      <c r="G225" t="s">
        <v>975</v>
      </c>
      <c r="H225">
        <v>180</v>
      </c>
      <c r="I225" s="5">
        <v>59163</v>
      </c>
      <c r="J225">
        <v>14</v>
      </c>
      <c r="K225" t="s">
        <v>1208</v>
      </c>
    </row>
    <row r="226" spans="1:11">
      <c r="A226">
        <v>225</v>
      </c>
      <c r="B226">
        <v>4</v>
      </c>
      <c r="C226" t="s">
        <v>1205</v>
      </c>
      <c r="D226" t="s">
        <v>252</v>
      </c>
      <c r="E226" t="s">
        <v>1209</v>
      </c>
      <c r="F226" t="s">
        <v>941</v>
      </c>
      <c r="G226" t="s">
        <v>946</v>
      </c>
      <c r="H226">
        <v>30</v>
      </c>
      <c r="I226" s="5">
        <v>29216</v>
      </c>
      <c r="J226">
        <v>5</v>
      </c>
      <c r="K226" t="s">
        <v>947</v>
      </c>
    </row>
    <row r="227" spans="1:11">
      <c r="A227">
        <v>226</v>
      </c>
      <c r="B227">
        <v>4</v>
      </c>
      <c r="C227" t="s">
        <v>1205</v>
      </c>
      <c r="D227" t="s">
        <v>253</v>
      </c>
      <c r="E227" t="s">
        <v>1210</v>
      </c>
      <c r="F227" t="s">
        <v>941</v>
      </c>
      <c r="G227" t="s">
        <v>946</v>
      </c>
      <c r="H227">
        <v>45</v>
      </c>
      <c r="I227" s="5">
        <v>25201</v>
      </c>
      <c r="J227">
        <v>5</v>
      </c>
      <c r="K227" t="s">
        <v>947</v>
      </c>
    </row>
    <row r="228" spans="1:11">
      <c r="A228">
        <v>227</v>
      </c>
      <c r="B228">
        <v>4</v>
      </c>
      <c r="C228" t="s">
        <v>1205</v>
      </c>
      <c r="D228" t="s">
        <v>254</v>
      </c>
      <c r="E228" t="s">
        <v>1211</v>
      </c>
      <c r="F228" t="s">
        <v>941</v>
      </c>
      <c r="G228" t="s">
        <v>946</v>
      </c>
      <c r="H228">
        <v>30</v>
      </c>
      <c r="I228" s="5">
        <v>19973</v>
      </c>
      <c r="J228">
        <v>5</v>
      </c>
      <c r="K228" t="s">
        <v>947</v>
      </c>
    </row>
    <row r="229" spans="1:11">
      <c r="A229">
        <v>228</v>
      </c>
      <c r="B229">
        <v>4</v>
      </c>
      <c r="C229" t="s">
        <v>1205</v>
      </c>
      <c r="D229" t="s">
        <v>255</v>
      </c>
      <c r="E229" t="s">
        <v>1212</v>
      </c>
      <c r="F229" t="s">
        <v>941</v>
      </c>
      <c r="G229" t="s">
        <v>946</v>
      </c>
      <c r="H229">
        <v>30</v>
      </c>
      <c r="I229" s="5">
        <v>17928</v>
      </c>
      <c r="J229">
        <v>5</v>
      </c>
      <c r="K229" t="s">
        <v>947</v>
      </c>
    </row>
    <row r="230" spans="1:11">
      <c r="A230">
        <v>229</v>
      </c>
      <c r="B230">
        <v>4</v>
      </c>
      <c r="C230" t="s">
        <v>1205</v>
      </c>
      <c r="D230" t="s">
        <v>256</v>
      </c>
      <c r="E230" t="s">
        <v>1213</v>
      </c>
      <c r="F230" t="s">
        <v>941</v>
      </c>
      <c r="G230" t="s">
        <v>949</v>
      </c>
      <c r="H230">
        <v>60</v>
      </c>
      <c r="I230" s="5">
        <v>55078</v>
      </c>
      <c r="J230">
        <v>12</v>
      </c>
      <c r="K230" t="s">
        <v>954</v>
      </c>
    </row>
    <row r="231" spans="1:11">
      <c r="A231">
        <v>230</v>
      </c>
      <c r="B231">
        <v>4</v>
      </c>
      <c r="C231" t="s">
        <v>1205</v>
      </c>
      <c r="D231" t="s">
        <v>257</v>
      </c>
      <c r="E231" t="s">
        <v>1214</v>
      </c>
      <c r="F231" t="s">
        <v>941</v>
      </c>
      <c r="G231" t="s">
        <v>946</v>
      </c>
      <c r="H231">
        <v>30</v>
      </c>
      <c r="I231" s="5">
        <v>23107</v>
      </c>
      <c r="J231">
        <v>5</v>
      </c>
      <c r="K231" t="s">
        <v>947</v>
      </c>
    </row>
    <row r="232" spans="1:11">
      <c r="A232">
        <v>231</v>
      </c>
      <c r="B232">
        <v>4</v>
      </c>
      <c r="C232" t="s">
        <v>1205</v>
      </c>
      <c r="D232" t="s">
        <v>258</v>
      </c>
      <c r="E232" t="s">
        <v>1215</v>
      </c>
      <c r="F232" t="s">
        <v>941</v>
      </c>
      <c r="G232" t="s">
        <v>946</v>
      </c>
      <c r="H232">
        <v>30</v>
      </c>
      <c r="I232" s="5">
        <v>26394</v>
      </c>
      <c r="J232">
        <v>5</v>
      </c>
      <c r="K232" t="s">
        <v>947</v>
      </c>
    </row>
    <row r="233" spans="1:11">
      <c r="A233">
        <v>232</v>
      </c>
      <c r="B233">
        <v>4</v>
      </c>
      <c r="C233" t="s">
        <v>1205</v>
      </c>
      <c r="D233" t="s">
        <v>259</v>
      </c>
      <c r="E233" t="s">
        <v>1216</v>
      </c>
      <c r="F233" t="s">
        <v>941</v>
      </c>
      <c r="G233" t="s">
        <v>946</v>
      </c>
      <c r="H233">
        <v>46</v>
      </c>
      <c r="I233" s="5">
        <v>21641</v>
      </c>
      <c r="J233">
        <v>5</v>
      </c>
      <c r="K233" t="s">
        <v>947</v>
      </c>
    </row>
    <row r="234" spans="1:11">
      <c r="A234">
        <v>233</v>
      </c>
      <c r="B234">
        <v>4</v>
      </c>
      <c r="C234" t="s">
        <v>1205</v>
      </c>
      <c r="D234" t="s">
        <v>260</v>
      </c>
      <c r="E234" t="s">
        <v>1217</v>
      </c>
      <c r="F234" t="s">
        <v>941</v>
      </c>
      <c r="G234" t="s">
        <v>946</v>
      </c>
      <c r="H234">
        <v>30</v>
      </c>
      <c r="I234" s="5">
        <v>23608</v>
      </c>
      <c r="J234">
        <v>5</v>
      </c>
      <c r="K234" t="s">
        <v>947</v>
      </c>
    </row>
    <row r="235" spans="1:11">
      <c r="A235">
        <v>234</v>
      </c>
      <c r="B235">
        <v>4</v>
      </c>
      <c r="C235" t="s">
        <v>1205</v>
      </c>
      <c r="D235" t="s">
        <v>261</v>
      </c>
      <c r="E235" t="s">
        <v>1218</v>
      </c>
      <c r="F235" t="s">
        <v>941</v>
      </c>
      <c r="G235" t="s">
        <v>942</v>
      </c>
      <c r="H235">
        <v>46</v>
      </c>
      <c r="I235" s="5">
        <v>42208</v>
      </c>
      <c r="J235">
        <v>9</v>
      </c>
      <c r="K235" t="s">
        <v>965</v>
      </c>
    </row>
    <row r="236" spans="1:11">
      <c r="A236">
        <v>235</v>
      </c>
      <c r="B236">
        <v>4</v>
      </c>
      <c r="C236" t="s">
        <v>1205</v>
      </c>
      <c r="D236" t="s">
        <v>262</v>
      </c>
      <c r="E236" t="s">
        <v>1219</v>
      </c>
      <c r="F236" t="s">
        <v>941</v>
      </c>
      <c r="G236" t="s">
        <v>968</v>
      </c>
      <c r="H236">
        <v>10</v>
      </c>
      <c r="I236" s="5">
        <v>11166</v>
      </c>
      <c r="J236">
        <v>2</v>
      </c>
      <c r="K236" t="s">
        <v>969</v>
      </c>
    </row>
    <row r="237" spans="1:11">
      <c r="A237">
        <v>236</v>
      </c>
      <c r="B237">
        <v>4</v>
      </c>
      <c r="C237" t="s">
        <v>1205</v>
      </c>
      <c r="D237" t="s">
        <v>263</v>
      </c>
      <c r="E237" t="s">
        <v>1220</v>
      </c>
      <c r="F237" t="s">
        <v>941</v>
      </c>
      <c r="G237" t="s">
        <v>946</v>
      </c>
      <c r="H237">
        <v>30</v>
      </c>
      <c r="I237" s="5">
        <v>30403</v>
      </c>
      <c r="J237">
        <v>6</v>
      </c>
      <c r="K237" t="s">
        <v>952</v>
      </c>
    </row>
    <row r="238" spans="1:11">
      <c r="A238">
        <v>237</v>
      </c>
      <c r="B238">
        <v>4</v>
      </c>
      <c r="C238" t="s">
        <v>1205</v>
      </c>
      <c r="D238" t="s">
        <v>264</v>
      </c>
      <c r="E238" t="s">
        <v>1221</v>
      </c>
      <c r="F238" t="s">
        <v>941</v>
      </c>
      <c r="G238" t="s">
        <v>968</v>
      </c>
      <c r="H238">
        <v>10</v>
      </c>
      <c r="I238" s="5">
        <v>14236</v>
      </c>
      <c r="J238">
        <v>2</v>
      </c>
      <c r="K238" t="s">
        <v>969</v>
      </c>
    </row>
    <row r="239" spans="1:11">
      <c r="A239">
        <v>238</v>
      </c>
      <c r="B239">
        <v>4</v>
      </c>
      <c r="C239" t="s">
        <v>1205</v>
      </c>
      <c r="D239" t="s">
        <v>265</v>
      </c>
      <c r="E239" t="s">
        <v>1222</v>
      </c>
      <c r="F239" t="s">
        <v>941</v>
      </c>
      <c r="G239" t="s">
        <v>968</v>
      </c>
      <c r="H239">
        <v>10</v>
      </c>
      <c r="I239" s="5">
        <v>5860</v>
      </c>
      <c r="J239">
        <v>2</v>
      </c>
      <c r="K239" t="s">
        <v>969</v>
      </c>
    </row>
    <row r="240" spans="1:11">
      <c r="A240">
        <v>239</v>
      </c>
      <c r="B240">
        <v>4</v>
      </c>
      <c r="C240" t="s">
        <v>1223</v>
      </c>
      <c r="D240" t="s">
        <v>266</v>
      </c>
      <c r="E240" t="s">
        <v>1224</v>
      </c>
      <c r="F240" t="s">
        <v>974</v>
      </c>
      <c r="G240" t="s">
        <v>1001</v>
      </c>
      <c r="H240">
        <v>536</v>
      </c>
      <c r="I240" s="5">
        <v>131715</v>
      </c>
      <c r="J240">
        <v>17</v>
      </c>
      <c r="K240" t="s">
        <v>1002</v>
      </c>
    </row>
    <row r="241" spans="1:11">
      <c r="A241">
        <v>240</v>
      </c>
      <c r="B241">
        <v>4</v>
      </c>
      <c r="C241" t="s">
        <v>1223</v>
      </c>
      <c r="D241" t="s">
        <v>267</v>
      </c>
      <c r="E241" t="s">
        <v>1225</v>
      </c>
      <c r="F241" t="s">
        <v>974</v>
      </c>
      <c r="G241" t="s">
        <v>975</v>
      </c>
      <c r="H241">
        <v>258</v>
      </c>
      <c r="I241" s="5">
        <v>50814</v>
      </c>
      <c r="J241">
        <v>15</v>
      </c>
      <c r="K241" t="s">
        <v>976</v>
      </c>
    </row>
    <row r="242" spans="1:11">
      <c r="A242">
        <v>241</v>
      </c>
      <c r="B242">
        <v>4</v>
      </c>
      <c r="C242" t="s">
        <v>1223</v>
      </c>
      <c r="D242" t="s">
        <v>268</v>
      </c>
      <c r="E242" t="s">
        <v>1226</v>
      </c>
      <c r="F242" t="s">
        <v>941</v>
      </c>
      <c r="G242" t="s">
        <v>946</v>
      </c>
      <c r="H242">
        <v>66</v>
      </c>
      <c r="I242" s="5">
        <v>47373</v>
      </c>
      <c r="J242">
        <v>6</v>
      </c>
      <c r="K242" t="s">
        <v>952</v>
      </c>
    </row>
    <row r="243" spans="1:11">
      <c r="A243">
        <v>242</v>
      </c>
      <c r="B243">
        <v>4</v>
      </c>
      <c r="C243" t="s">
        <v>1223</v>
      </c>
      <c r="D243" t="s">
        <v>269</v>
      </c>
      <c r="E243" t="s">
        <v>1227</v>
      </c>
      <c r="F243" t="s">
        <v>941</v>
      </c>
      <c r="G243" t="s">
        <v>949</v>
      </c>
      <c r="H243">
        <v>123</v>
      </c>
      <c r="I243" s="5">
        <v>57555</v>
      </c>
      <c r="J243">
        <v>13</v>
      </c>
      <c r="K243" t="s">
        <v>950</v>
      </c>
    </row>
    <row r="244" spans="1:11">
      <c r="A244">
        <v>243</v>
      </c>
      <c r="B244">
        <v>4</v>
      </c>
      <c r="C244" t="s">
        <v>1223</v>
      </c>
      <c r="D244" t="s">
        <v>270</v>
      </c>
      <c r="E244" t="s">
        <v>1228</v>
      </c>
      <c r="F244" t="s">
        <v>941</v>
      </c>
      <c r="G244" t="s">
        <v>949</v>
      </c>
      <c r="H244">
        <v>154</v>
      </c>
      <c r="I244" s="5">
        <v>68218</v>
      </c>
      <c r="J244">
        <v>13</v>
      </c>
      <c r="K244" t="s">
        <v>950</v>
      </c>
    </row>
    <row r="245" spans="1:11">
      <c r="A245">
        <v>244</v>
      </c>
      <c r="B245">
        <v>4</v>
      </c>
      <c r="C245" t="s">
        <v>1223</v>
      </c>
      <c r="D245" t="s">
        <v>271</v>
      </c>
      <c r="E245" t="s">
        <v>1229</v>
      </c>
      <c r="F245" t="s">
        <v>941</v>
      </c>
      <c r="G245" t="s">
        <v>946</v>
      </c>
      <c r="H245">
        <v>53</v>
      </c>
      <c r="I245" s="5">
        <v>31018</v>
      </c>
      <c r="J245">
        <v>6</v>
      </c>
      <c r="K245" t="s">
        <v>952</v>
      </c>
    </row>
    <row r="246" spans="1:11">
      <c r="A246">
        <v>245</v>
      </c>
      <c r="B246">
        <v>4</v>
      </c>
      <c r="C246" t="s">
        <v>1223</v>
      </c>
      <c r="D246" t="s">
        <v>272</v>
      </c>
      <c r="E246" t="s">
        <v>1230</v>
      </c>
      <c r="F246" t="s">
        <v>941</v>
      </c>
      <c r="G246" t="s">
        <v>946</v>
      </c>
      <c r="H246">
        <v>31</v>
      </c>
      <c r="I246" s="5">
        <v>22381</v>
      </c>
      <c r="J246">
        <v>5</v>
      </c>
      <c r="K246" t="s">
        <v>947</v>
      </c>
    </row>
    <row r="247" spans="1:11">
      <c r="A247">
        <v>246</v>
      </c>
      <c r="B247">
        <v>4</v>
      </c>
      <c r="C247" t="s">
        <v>1223</v>
      </c>
      <c r="D247" t="s">
        <v>273</v>
      </c>
      <c r="E247" t="s">
        <v>1231</v>
      </c>
      <c r="F247" t="s">
        <v>941</v>
      </c>
      <c r="G247" t="s">
        <v>968</v>
      </c>
      <c r="H247">
        <v>30</v>
      </c>
      <c r="I247" s="5">
        <v>14957</v>
      </c>
      <c r="J247">
        <v>2</v>
      </c>
      <c r="K247" t="s">
        <v>969</v>
      </c>
    </row>
    <row r="248" spans="1:11">
      <c r="A248">
        <v>247</v>
      </c>
      <c r="B248">
        <v>4</v>
      </c>
      <c r="C248" t="s">
        <v>1223</v>
      </c>
      <c r="D248" t="s">
        <v>274</v>
      </c>
      <c r="E248" t="s">
        <v>1232</v>
      </c>
      <c r="F248" t="s">
        <v>941</v>
      </c>
      <c r="G248" t="s">
        <v>968</v>
      </c>
      <c r="H248">
        <v>30</v>
      </c>
      <c r="I248" s="5">
        <v>18342</v>
      </c>
      <c r="J248">
        <v>3</v>
      </c>
      <c r="K248" t="s">
        <v>1017</v>
      </c>
    </row>
    <row r="249" spans="1:11">
      <c r="A249">
        <v>248</v>
      </c>
      <c r="B249">
        <v>4</v>
      </c>
      <c r="C249" t="s">
        <v>1223</v>
      </c>
      <c r="D249" t="s">
        <v>275</v>
      </c>
      <c r="E249" t="s">
        <v>1233</v>
      </c>
      <c r="F249" t="s">
        <v>941</v>
      </c>
      <c r="G249" t="s">
        <v>946</v>
      </c>
      <c r="H249">
        <v>30</v>
      </c>
      <c r="I249" s="5">
        <v>20634</v>
      </c>
      <c r="J249">
        <v>5</v>
      </c>
      <c r="K249" t="s">
        <v>947</v>
      </c>
    </row>
    <row r="250" spans="1:11">
      <c r="A250">
        <v>249</v>
      </c>
      <c r="B250">
        <v>4</v>
      </c>
      <c r="C250" t="s">
        <v>1223</v>
      </c>
      <c r="D250" t="s">
        <v>276</v>
      </c>
      <c r="E250" t="s">
        <v>1234</v>
      </c>
      <c r="F250" t="s">
        <v>941</v>
      </c>
      <c r="G250" t="s">
        <v>946</v>
      </c>
      <c r="H250">
        <v>35</v>
      </c>
      <c r="I250" s="5">
        <v>25674</v>
      </c>
      <c r="J250">
        <v>5</v>
      </c>
      <c r="K250" t="s">
        <v>947</v>
      </c>
    </row>
    <row r="251" spans="1:11">
      <c r="A251">
        <v>250</v>
      </c>
      <c r="B251">
        <v>4</v>
      </c>
      <c r="C251" t="s">
        <v>1235</v>
      </c>
      <c r="D251" t="s">
        <v>277</v>
      </c>
      <c r="E251" t="s">
        <v>1236</v>
      </c>
      <c r="F251" t="s">
        <v>937</v>
      </c>
      <c r="G251" t="s">
        <v>938</v>
      </c>
      <c r="H251">
        <v>700</v>
      </c>
      <c r="I251" s="5">
        <v>128666</v>
      </c>
      <c r="J251">
        <v>18</v>
      </c>
      <c r="K251" t="s">
        <v>972</v>
      </c>
    </row>
    <row r="252" spans="1:11">
      <c r="A252">
        <v>251</v>
      </c>
      <c r="B252">
        <v>4</v>
      </c>
      <c r="C252" t="s">
        <v>1235</v>
      </c>
      <c r="D252" t="s">
        <v>278</v>
      </c>
      <c r="E252" t="s">
        <v>1237</v>
      </c>
      <c r="F252" t="s">
        <v>974</v>
      </c>
      <c r="G252" t="s">
        <v>975</v>
      </c>
      <c r="H252">
        <v>315</v>
      </c>
      <c r="I252" s="5">
        <v>58966</v>
      </c>
      <c r="J252">
        <v>15</v>
      </c>
      <c r="K252" t="s">
        <v>976</v>
      </c>
    </row>
    <row r="253" spans="1:11">
      <c r="A253">
        <v>252</v>
      </c>
      <c r="B253">
        <v>4</v>
      </c>
      <c r="C253" t="s">
        <v>1235</v>
      </c>
      <c r="D253" t="s">
        <v>279</v>
      </c>
      <c r="E253" t="s">
        <v>1238</v>
      </c>
      <c r="F253" t="s">
        <v>941</v>
      </c>
      <c r="G253" t="s">
        <v>942</v>
      </c>
      <c r="H253">
        <v>80</v>
      </c>
      <c r="I253" s="5">
        <v>51614</v>
      </c>
      <c r="J253">
        <v>10</v>
      </c>
      <c r="K253" t="s">
        <v>943</v>
      </c>
    </row>
    <row r="254" spans="1:11">
      <c r="A254">
        <v>253</v>
      </c>
      <c r="B254">
        <v>4</v>
      </c>
      <c r="C254" t="s">
        <v>1235</v>
      </c>
      <c r="D254" t="s">
        <v>280</v>
      </c>
      <c r="E254" t="s">
        <v>1239</v>
      </c>
      <c r="F254" t="s">
        <v>941</v>
      </c>
      <c r="G254" t="s">
        <v>946</v>
      </c>
      <c r="H254">
        <v>69</v>
      </c>
      <c r="I254" s="5">
        <v>34523</v>
      </c>
      <c r="J254">
        <v>6</v>
      </c>
      <c r="K254" t="s">
        <v>952</v>
      </c>
    </row>
    <row r="255" spans="1:11">
      <c r="A255">
        <v>254</v>
      </c>
      <c r="B255">
        <v>4</v>
      </c>
      <c r="C255" t="s">
        <v>1235</v>
      </c>
      <c r="D255" t="s">
        <v>281</v>
      </c>
      <c r="E255" t="s">
        <v>1240</v>
      </c>
      <c r="F255" t="s">
        <v>941</v>
      </c>
      <c r="G255" t="s">
        <v>946</v>
      </c>
      <c r="H255">
        <v>49</v>
      </c>
      <c r="I255" s="5">
        <v>25796</v>
      </c>
      <c r="J255">
        <v>5</v>
      </c>
      <c r="K255" t="s">
        <v>947</v>
      </c>
    </row>
    <row r="256" spans="1:11">
      <c r="A256">
        <v>255</v>
      </c>
      <c r="B256">
        <v>4</v>
      </c>
      <c r="C256" t="s">
        <v>1235</v>
      </c>
      <c r="D256" t="s">
        <v>282</v>
      </c>
      <c r="E256" t="s">
        <v>1241</v>
      </c>
      <c r="F256" t="s">
        <v>941</v>
      </c>
      <c r="G256" t="s">
        <v>946</v>
      </c>
      <c r="H256">
        <v>24</v>
      </c>
      <c r="I256" s="5">
        <v>10055</v>
      </c>
      <c r="J256">
        <v>5</v>
      </c>
      <c r="K256" t="s">
        <v>947</v>
      </c>
    </row>
    <row r="257" spans="1:11">
      <c r="A257">
        <v>256</v>
      </c>
      <c r="B257">
        <v>4</v>
      </c>
      <c r="C257" t="s">
        <v>1235</v>
      </c>
      <c r="D257" t="s">
        <v>283</v>
      </c>
      <c r="E257" t="s">
        <v>1242</v>
      </c>
      <c r="F257" t="s">
        <v>941</v>
      </c>
      <c r="G257" t="s">
        <v>946</v>
      </c>
      <c r="H257">
        <v>34</v>
      </c>
      <c r="I257" s="5">
        <v>26405</v>
      </c>
      <c r="J257">
        <v>5</v>
      </c>
      <c r="K257" t="s">
        <v>947</v>
      </c>
    </row>
    <row r="258" spans="1:11">
      <c r="A258">
        <v>257</v>
      </c>
      <c r="B258">
        <v>4</v>
      </c>
      <c r="C258" t="s">
        <v>1235</v>
      </c>
      <c r="D258" t="s">
        <v>284</v>
      </c>
      <c r="E258" t="s">
        <v>1243</v>
      </c>
      <c r="F258" t="s">
        <v>941</v>
      </c>
      <c r="G258" t="s">
        <v>968</v>
      </c>
      <c r="H258">
        <v>15</v>
      </c>
      <c r="I258" s="5">
        <v>5543</v>
      </c>
      <c r="J258">
        <v>2</v>
      </c>
      <c r="K258" t="s">
        <v>969</v>
      </c>
    </row>
    <row r="259" spans="1:11">
      <c r="A259">
        <v>258</v>
      </c>
      <c r="B259">
        <v>4</v>
      </c>
      <c r="C259" t="s">
        <v>1235</v>
      </c>
      <c r="D259" t="s">
        <v>285</v>
      </c>
      <c r="E259" t="s">
        <v>1244</v>
      </c>
      <c r="F259" t="s">
        <v>941</v>
      </c>
      <c r="G259" t="s">
        <v>968</v>
      </c>
      <c r="H259">
        <v>20</v>
      </c>
      <c r="I259" s="5">
        <v>8140</v>
      </c>
      <c r="J259">
        <v>2</v>
      </c>
      <c r="K259" t="s">
        <v>969</v>
      </c>
    </row>
    <row r="260" spans="1:11">
      <c r="A260">
        <v>259</v>
      </c>
      <c r="B260">
        <v>4</v>
      </c>
      <c r="C260" t="s">
        <v>1235</v>
      </c>
      <c r="D260" t="s">
        <v>286</v>
      </c>
      <c r="E260" t="s">
        <v>1245</v>
      </c>
      <c r="F260" t="s">
        <v>941</v>
      </c>
      <c r="G260" t="s">
        <v>946</v>
      </c>
      <c r="H260">
        <v>55</v>
      </c>
      <c r="I260" s="5">
        <v>18713</v>
      </c>
      <c r="J260">
        <v>5</v>
      </c>
      <c r="K260" t="s">
        <v>947</v>
      </c>
    </row>
    <row r="261" spans="1:11">
      <c r="A261">
        <v>260</v>
      </c>
      <c r="B261">
        <v>4</v>
      </c>
      <c r="C261" t="s">
        <v>1235</v>
      </c>
      <c r="D261" t="s">
        <v>287</v>
      </c>
      <c r="E261" t="s">
        <v>1246</v>
      </c>
      <c r="F261" t="s">
        <v>941</v>
      </c>
      <c r="G261" t="s">
        <v>946</v>
      </c>
      <c r="H261">
        <v>35</v>
      </c>
      <c r="I261" s="5">
        <v>43453</v>
      </c>
      <c r="J261">
        <v>6</v>
      </c>
      <c r="K261" t="s">
        <v>952</v>
      </c>
    </row>
    <row r="262" spans="1:11">
      <c r="A262">
        <v>261</v>
      </c>
      <c r="B262">
        <v>4</v>
      </c>
      <c r="C262" t="s">
        <v>1235</v>
      </c>
      <c r="D262" t="s">
        <v>288</v>
      </c>
      <c r="E262" t="s">
        <v>1247</v>
      </c>
      <c r="F262" t="s">
        <v>941</v>
      </c>
      <c r="G262" t="s">
        <v>946</v>
      </c>
      <c r="H262">
        <v>39</v>
      </c>
      <c r="I262" s="5">
        <v>15268</v>
      </c>
      <c r="J262">
        <v>5</v>
      </c>
      <c r="K262" t="s">
        <v>947</v>
      </c>
    </row>
    <row r="263" spans="1:11">
      <c r="A263">
        <v>262</v>
      </c>
      <c r="B263">
        <v>4</v>
      </c>
      <c r="C263" t="s">
        <v>1248</v>
      </c>
      <c r="D263" t="s">
        <v>289</v>
      </c>
      <c r="E263" t="s">
        <v>1249</v>
      </c>
      <c r="F263" t="s">
        <v>974</v>
      </c>
      <c r="G263" t="s">
        <v>1001</v>
      </c>
      <c r="H263">
        <v>280</v>
      </c>
      <c r="I263" s="5">
        <v>42845</v>
      </c>
      <c r="J263">
        <v>16</v>
      </c>
      <c r="K263" t="s">
        <v>1040</v>
      </c>
    </row>
    <row r="264" spans="1:11">
      <c r="A264">
        <v>263</v>
      </c>
      <c r="B264">
        <v>4</v>
      </c>
      <c r="C264" t="s">
        <v>1248</v>
      </c>
      <c r="D264" t="s">
        <v>290</v>
      </c>
      <c r="E264" t="s">
        <v>1250</v>
      </c>
      <c r="F264" t="s">
        <v>974</v>
      </c>
      <c r="G264" t="s">
        <v>975</v>
      </c>
      <c r="H264">
        <v>218</v>
      </c>
      <c r="I264" s="5">
        <v>39701</v>
      </c>
      <c r="J264">
        <v>15</v>
      </c>
      <c r="K264" t="s">
        <v>976</v>
      </c>
    </row>
    <row r="265" spans="1:11">
      <c r="A265">
        <v>264</v>
      </c>
      <c r="B265">
        <v>4</v>
      </c>
      <c r="C265" t="s">
        <v>1248</v>
      </c>
      <c r="D265" t="s">
        <v>291</v>
      </c>
      <c r="E265" t="s">
        <v>1251</v>
      </c>
      <c r="F265" t="s">
        <v>941</v>
      </c>
      <c r="G265" t="s">
        <v>946</v>
      </c>
      <c r="H265">
        <v>30</v>
      </c>
      <c r="I265" s="5">
        <v>21993</v>
      </c>
      <c r="J265">
        <v>5</v>
      </c>
      <c r="K265" t="s">
        <v>947</v>
      </c>
    </row>
    <row r="266" spans="1:11">
      <c r="A266">
        <v>265</v>
      </c>
      <c r="B266">
        <v>4</v>
      </c>
      <c r="C266" t="s">
        <v>1248</v>
      </c>
      <c r="D266" t="s">
        <v>292</v>
      </c>
      <c r="E266" t="s">
        <v>1252</v>
      </c>
      <c r="F266" t="s">
        <v>941</v>
      </c>
      <c r="G266" t="s">
        <v>946</v>
      </c>
      <c r="H266">
        <v>30</v>
      </c>
      <c r="I266" s="5">
        <v>19922</v>
      </c>
      <c r="J266">
        <v>5</v>
      </c>
      <c r="K266" t="s">
        <v>947</v>
      </c>
    </row>
    <row r="267" spans="1:11">
      <c r="A267">
        <v>266</v>
      </c>
      <c r="B267">
        <v>4</v>
      </c>
      <c r="C267" t="s">
        <v>1248</v>
      </c>
      <c r="D267" t="s">
        <v>293</v>
      </c>
      <c r="E267" t="s">
        <v>1253</v>
      </c>
      <c r="F267" t="s">
        <v>941</v>
      </c>
      <c r="G267" t="s">
        <v>968</v>
      </c>
      <c r="H267">
        <v>28</v>
      </c>
      <c r="I267" s="5">
        <v>11860</v>
      </c>
      <c r="J267">
        <v>2</v>
      </c>
      <c r="K267" t="s">
        <v>969</v>
      </c>
    </row>
    <row r="268" spans="1:11">
      <c r="A268">
        <v>267</v>
      </c>
      <c r="B268">
        <v>4</v>
      </c>
      <c r="C268" t="s">
        <v>1248</v>
      </c>
      <c r="D268" t="s">
        <v>294</v>
      </c>
      <c r="E268" t="s">
        <v>1254</v>
      </c>
      <c r="F268" t="s">
        <v>941</v>
      </c>
      <c r="G268" t="s">
        <v>946</v>
      </c>
      <c r="H268">
        <v>32</v>
      </c>
      <c r="I268" s="5">
        <v>9199</v>
      </c>
      <c r="J268">
        <v>5</v>
      </c>
      <c r="K268" t="s">
        <v>947</v>
      </c>
    </row>
    <row r="269" spans="1:11">
      <c r="A269">
        <v>268</v>
      </c>
      <c r="B269">
        <v>4</v>
      </c>
      <c r="C269" t="s">
        <v>1255</v>
      </c>
      <c r="D269" t="s">
        <v>295</v>
      </c>
      <c r="E269" t="s">
        <v>1256</v>
      </c>
      <c r="F269" t="s">
        <v>974</v>
      </c>
      <c r="G269" t="s">
        <v>1001</v>
      </c>
      <c r="H269">
        <v>324</v>
      </c>
      <c r="I269" s="5">
        <v>41180</v>
      </c>
      <c r="J269">
        <v>16</v>
      </c>
      <c r="K269" t="s">
        <v>1040</v>
      </c>
    </row>
    <row r="270" spans="1:11">
      <c r="A270">
        <v>269</v>
      </c>
      <c r="B270">
        <v>4</v>
      </c>
      <c r="C270" t="s">
        <v>1255</v>
      </c>
      <c r="D270" t="s">
        <v>296</v>
      </c>
      <c r="E270" t="s">
        <v>1257</v>
      </c>
      <c r="F270" t="s">
        <v>941</v>
      </c>
      <c r="G270" t="s">
        <v>946</v>
      </c>
      <c r="H270">
        <v>90</v>
      </c>
      <c r="I270" s="5">
        <v>14106</v>
      </c>
      <c r="J270">
        <v>5</v>
      </c>
      <c r="K270" t="s">
        <v>947</v>
      </c>
    </row>
    <row r="271" spans="1:11">
      <c r="A271">
        <v>270</v>
      </c>
      <c r="B271">
        <v>4</v>
      </c>
      <c r="C271" t="s">
        <v>1255</v>
      </c>
      <c r="D271" t="s">
        <v>297</v>
      </c>
      <c r="E271" t="s">
        <v>1258</v>
      </c>
      <c r="F271" t="s">
        <v>941</v>
      </c>
      <c r="G271" t="s">
        <v>946</v>
      </c>
      <c r="H271">
        <v>48</v>
      </c>
      <c r="I271" s="5">
        <v>19919</v>
      </c>
      <c r="J271">
        <v>5</v>
      </c>
      <c r="K271" t="s">
        <v>947</v>
      </c>
    </row>
    <row r="272" spans="1:11">
      <c r="A272">
        <v>271</v>
      </c>
      <c r="B272">
        <v>4</v>
      </c>
      <c r="C272" t="s">
        <v>1255</v>
      </c>
      <c r="D272" t="s">
        <v>298</v>
      </c>
      <c r="E272" t="s">
        <v>1259</v>
      </c>
      <c r="F272" t="s">
        <v>941</v>
      </c>
      <c r="G272" t="s">
        <v>946</v>
      </c>
      <c r="H272">
        <v>56</v>
      </c>
      <c r="I272" s="5">
        <v>35616</v>
      </c>
      <c r="J272">
        <v>6</v>
      </c>
      <c r="K272" t="s">
        <v>952</v>
      </c>
    </row>
    <row r="273" spans="1:11">
      <c r="A273">
        <v>272</v>
      </c>
      <c r="B273">
        <v>4</v>
      </c>
      <c r="C273" t="s">
        <v>1255</v>
      </c>
      <c r="D273" t="s">
        <v>299</v>
      </c>
      <c r="E273" t="s">
        <v>1260</v>
      </c>
      <c r="F273" t="s">
        <v>941</v>
      </c>
      <c r="G273" t="s">
        <v>946</v>
      </c>
      <c r="H273">
        <v>36</v>
      </c>
      <c r="I273" s="5">
        <v>24413</v>
      </c>
      <c r="J273">
        <v>5</v>
      </c>
      <c r="K273" t="s">
        <v>947</v>
      </c>
    </row>
    <row r="274" spans="1:11">
      <c r="A274">
        <v>273</v>
      </c>
      <c r="B274">
        <v>4</v>
      </c>
      <c r="C274" t="s">
        <v>1255</v>
      </c>
      <c r="D274" t="s">
        <v>300</v>
      </c>
      <c r="E274" t="s">
        <v>1261</v>
      </c>
      <c r="F274" t="s">
        <v>941</v>
      </c>
      <c r="G274" t="s">
        <v>942</v>
      </c>
      <c r="H274">
        <v>106</v>
      </c>
      <c r="I274" s="5">
        <v>45070</v>
      </c>
      <c r="J274">
        <v>9</v>
      </c>
      <c r="K274" t="s">
        <v>965</v>
      </c>
    </row>
    <row r="275" spans="1:11">
      <c r="A275">
        <v>274</v>
      </c>
      <c r="B275">
        <v>4</v>
      </c>
      <c r="C275" t="s">
        <v>1255</v>
      </c>
      <c r="D275" t="s">
        <v>301</v>
      </c>
      <c r="E275" t="s">
        <v>1262</v>
      </c>
      <c r="F275" t="s">
        <v>941</v>
      </c>
      <c r="G275" t="s">
        <v>968</v>
      </c>
      <c r="H275">
        <v>36</v>
      </c>
      <c r="I275" s="5">
        <v>14005</v>
      </c>
      <c r="J275">
        <v>2</v>
      </c>
      <c r="K275" t="s">
        <v>969</v>
      </c>
    </row>
    <row r="276" spans="1:11">
      <c r="A276">
        <v>275</v>
      </c>
      <c r="B276">
        <v>5</v>
      </c>
      <c r="C276" t="s">
        <v>1263</v>
      </c>
      <c r="D276" t="s">
        <v>302</v>
      </c>
      <c r="E276" t="s">
        <v>1264</v>
      </c>
      <c r="F276" t="s">
        <v>974</v>
      </c>
      <c r="G276" t="s">
        <v>1001</v>
      </c>
      <c r="H276">
        <v>540</v>
      </c>
      <c r="I276" s="5">
        <v>107941</v>
      </c>
      <c r="J276">
        <v>17</v>
      </c>
      <c r="K276" t="s">
        <v>1002</v>
      </c>
    </row>
    <row r="277" spans="1:11">
      <c r="A277">
        <v>276</v>
      </c>
      <c r="B277">
        <v>5</v>
      </c>
      <c r="C277" t="s">
        <v>1263</v>
      </c>
      <c r="D277" t="s">
        <v>303</v>
      </c>
      <c r="E277" t="s">
        <v>1265</v>
      </c>
      <c r="F277" t="s">
        <v>974</v>
      </c>
      <c r="G277" t="s">
        <v>975</v>
      </c>
      <c r="H277">
        <v>252</v>
      </c>
      <c r="I277" s="5">
        <v>99038</v>
      </c>
      <c r="J277">
        <v>15</v>
      </c>
      <c r="K277" t="s">
        <v>976</v>
      </c>
    </row>
    <row r="278" spans="1:11">
      <c r="A278">
        <v>277</v>
      </c>
      <c r="B278">
        <v>5</v>
      </c>
      <c r="C278" t="s">
        <v>1263</v>
      </c>
      <c r="D278" t="s">
        <v>304</v>
      </c>
      <c r="E278" t="s">
        <v>1266</v>
      </c>
      <c r="F278" t="s">
        <v>941</v>
      </c>
      <c r="G278" t="s">
        <v>946</v>
      </c>
      <c r="H278">
        <v>58</v>
      </c>
      <c r="I278" s="5">
        <v>30271</v>
      </c>
      <c r="J278">
        <v>6</v>
      </c>
      <c r="K278" t="s">
        <v>952</v>
      </c>
    </row>
    <row r="279" spans="1:11">
      <c r="A279">
        <v>278</v>
      </c>
      <c r="B279">
        <v>5</v>
      </c>
      <c r="C279" t="s">
        <v>1263</v>
      </c>
      <c r="D279" t="s">
        <v>305</v>
      </c>
      <c r="E279" t="s">
        <v>1267</v>
      </c>
      <c r="F279" t="s">
        <v>941</v>
      </c>
      <c r="G279" t="s">
        <v>946</v>
      </c>
      <c r="H279">
        <v>30</v>
      </c>
      <c r="I279" s="5">
        <v>9238</v>
      </c>
      <c r="J279">
        <v>5</v>
      </c>
      <c r="K279" t="s">
        <v>947</v>
      </c>
    </row>
    <row r="280" spans="1:11">
      <c r="A280">
        <v>279</v>
      </c>
      <c r="B280">
        <v>5</v>
      </c>
      <c r="C280" t="s">
        <v>1263</v>
      </c>
      <c r="D280" t="s">
        <v>306</v>
      </c>
      <c r="E280" t="s">
        <v>1268</v>
      </c>
      <c r="F280" t="s">
        <v>941</v>
      </c>
      <c r="G280" t="s">
        <v>942</v>
      </c>
      <c r="H280">
        <v>67</v>
      </c>
      <c r="I280" s="5">
        <v>45664</v>
      </c>
      <c r="J280">
        <v>9</v>
      </c>
      <c r="K280" t="s">
        <v>965</v>
      </c>
    </row>
    <row r="281" spans="1:11">
      <c r="A281">
        <v>280</v>
      </c>
      <c r="B281">
        <v>5</v>
      </c>
      <c r="C281" t="s">
        <v>1263</v>
      </c>
      <c r="D281" t="s">
        <v>307</v>
      </c>
      <c r="E281" t="s">
        <v>1269</v>
      </c>
      <c r="F281" t="s">
        <v>941</v>
      </c>
      <c r="G281" t="s">
        <v>946</v>
      </c>
      <c r="H281">
        <v>30</v>
      </c>
      <c r="I281" s="5">
        <v>10311</v>
      </c>
      <c r="J281">
        <v>5</v>
      </c>
      <c r="K281" t="s">
        <v>947</v>
      </c>
    </row>
    <row r="282" spans="1:11">
      <c r="A282">
        <v>281</v>
      </c>
      <c r="B282">
        <v>5</v>
      </c>
      <c r="C282" t="s">
        <v>1263</v>
      </c>
      <c r="D282" t="s">
        <v>308</v>
      </c>
      <c r="E282" t="s">
        <v>1270</v>
      </c>
      <c r="F282" t="s">
        <v>941</v>
      </c>
      <c r="G282" t="s">
        <v>949</v>
      </c>
      <c r="H282">
        <v>120</v>
      </c>
      <c r="I282" s="5">
        <v>74508</v>
      </c>
      <c r="J282">
        <v>13</v>
      </c>
      <c r="K282" t="s">
        <v>950</v>
      </c>
    </row>
    <row r="283" spans="1:11">
      <c r="A283">
        <v>282</v>
      </c>
      <c r="B283">
        <v>5</v>
      </c>
      <c r="C283" t="s">
        <v>1263</v>
      </c>
      <c r="D283" t="s">
        <v>309</v>
      </c>
      <c r="E283" t="s">
        <v>1271</v>
      </c>
      <c r="F283" t="s">
        <v>941</v>
      </c>
      <c r="G283" t="s">
        <v>949</v>
      </c>
      <c r="H283">
        <v>94</v>
      </c>
      <c r="I283" s="5">
        <v>33701</v>
      </c>
      <c r="J283">
        <v>12</v>
      </c>
      <c r="K283" t="s">
        <v>954</v>
      </c>
    </row>
    <row r="284" spans="1:11">
      <c r="A284">
        <v>283</v>
      </c>
      <c r="B284">
        <v>5</v>
      </c>
      <c r="C284" t="s">
        <v>1263</v>
      </c>
      <c r="D284" t="s">
        <v>310</v>
      </c>
      <c r="E284" t="s">
        <v>1272</v>
      </c>
      <c r="F284" t="s">
        <v>941</v>
      </c>
      <c r="G284" t="s">
        <v>946</v>
      </c>
      <c r="H284">
        <v>30</v>
      </c>
      <c r="I284" s="5">
        <v>16347</v>
      </c>
      <c r="J284">
        <v>5</v>
      </c>
      <c r="K284" t="s">
        <v>947</v>
      </c>
    </row>
    <row r="285" spans="1:11">
      <c r="A285">
        <v>284</v>
      </c>
      <c r="B285">
        <v>5</v>
      </c>
      <c r="C285" t="s">
        <v>1263</v>
      </c>
      <c r="D285" t="s">
        <v>311</v>
      </c>
      <c r="E285" t="s">
        <v>1273</v>
      </c>
      <c r="F285" t="s">
        <v>941</v>
      </c>
      <c r="G285" t="s">
        <v>946</v>
      </c>
      <c r="H285">
        <v>63</v>
      </c>
      <c r="I285" s="5">
        <v>38946</v>
      </c>
      <c r="J285">
        <v>6</v>
      </c>
      <c r="K285" t="s">
        <v>952</v>
      </c>
    </row>
    <row r="286" spans="1:11">
      <c r="A286">
        <v>285</v>
      </c>
      <c r="B286">
        <v>5</v>
      </c>
      <c r="C286" t="s">
        <v>1263</v>
      </c>
      <c r="D286" t="s">
        <v>312</v>
      </c>
      <c r="E286" t="s">
        <v>1274</v>
      </c>
      <c r="F286" t="s">
        <v>941</v>
      </c>
      <c r="G286" t="s">
        <v>946</v>
      </c>
      <c r="H286">
        <v>46</v>
      </c>
      <c r="I286" s="5">
        <v>43153</v>
      </c>
      <c r="J286">
        <v>6</v>
      </c>
      <c r="K286" t="s">
        <v>952</v>
      </c>
    </row>
    <row r="287" spans="1:11">
      <c r="A287">
        <v>286</v>
      </c>
      <c r="B287">
        <v>5</v>
      </c>
      <c r="C287" t="s">
        <v>1263</v>
      </c>
      <c r="D287" t="s">
        <v>313</v>
      </c>
      <c r="E287" t="s">
        <v>1275</v>
      </c>
      <c r="F287" t="s">
        <v>941</v>
      </c>
      <c r="G287" t="s">
        <v>946</v>
      </c>
      <c r="H287">
        <v>30</v>
      </c>
      <c r="I287" s="5">
        <v>28310</v>
      </c>
      <c r="J287">
        <v>5</v>
      </c>
      <c r="K287" t="s">
        <v>947</v>
      </c>
    </row>
    <row r="288" spans="1:11">
      <c r="A288">
        <v>287</v>
      </c>
      <c r="B288">
        <v>5</v>
      </c>
      <c r="C288" t="s">
        <v>1263</v>
      </c>
      <c r="D288" t="s">
        <v>314</v>
      </c>
      <c r="E288" t="s">
        <v>1276</v>
      </c>
      <c r="F288" t="s">
        <v>941</v>
      </c>
      <c r="G288" t="s">
        <v>946</v>
      </c>
      <c r="H288">
        <v>30</v>
      </c>
      <c r="I288" s="5">
        <v>28317</v>
      </c>
      <c r="J288">
        <v>5</v>
      </c>
      <c r="K288" t="s">
        <v>947</v>
      </c>
    </row>
    <row r="289" spans="1:11">
      <c r="A289">
        <v>288</v>
      </c>
      <c r="B289">
        <v>5</v>
      </c>
      <c r="C289" t="s">
        <v>1263</v>
      </c>
      <c r="D289" t="s">
        <v>315</v>
      </c>
      <c r="E289" t="s">
        <v>1277</v>
      </c>
      <c r="F289" t="s">
        <v>941</v>
      </c>
      <c r="G289" t="s">
        <v>968</v>
      </c>
      <c r="H289">
        <v>16</v>
      </c>
      <c r="I289" s="5">
        <v>5098</v>
      </c>
      <c r="J289">
        <v>2</v>
      </c>
      <c r="K289" t="s">
        <v>969</v>
      </c>
    </row>
    <row r="290" spans="1:11">
      <c r="A290">
        <v>289</v>
      </c>
      <c r="B290">
        <v>5</v>
      </c>
      <c r="C290" t="s">
        <v>1263</v>
      </c>
      <c r="D290" t="s">
        <v>316</v>
      </c>
      <c r="E290" t="s">
        <v>1278</v>
      </c>
      <c r="F290" t="s">
        <v>941</v>
      </c>
      <c r="G290" t="s">
        <v>946</v>
      </c>
      <c r="H290">
        <v>34</v>
      </c>
      <c r="I290" s="5">
        <v>26061</v>
      </c>
      <c r="J290">
        <v>5</v>
      </c>
      <c r="K290" t="s">
        <v>947</v>
      </c>
    </row>
    <row r="291" spans="1:11">
      <c r="A291">
        <v>290</v>
      </c>
      <c r="B291">
        <v>5</v>
      </c>
      <c r="C291" t="s">
        <v>1279</v>
      </c>
      <c r="D291" t="s">
        <v>317</v>
      </c>
      <c r="E291" t="s">
        <v>1280</v>
      </c>
      <c r="F291" t="s">
        <v>937</v>
      </c>
      <c r="G291" t="s">
        <v>938</v>
      </c>
      <c r="H291">
        <v>722</v>
      </c>
      <c r="I291" s="5">
        <v>221336</v>
      </c>
      <c r="J291">
        <v>19</v>
      </c>
      <c r="K291" t="s">
        <v>939</v>
      </c>
    </row>
    <row r="292" spans="1:11">
      <c r="A292">
        <v>291</v>
      </c>
      <c r="B292">
        <v>5</v>
      </c>
      <c r="C292" t="s">
        <v>1279</v>
      </c>
      <c r="D292" t="s">
        <v>318</v>
      </c>
      <c r="E292" t="s">
        <v>1281</v>
      </c>
      <c r="F292" t="s">
        <v>941</v>
      </c>
      <c r="G292" t="s">
        <v>942</v>
      </c>
      <c r="H292">
        <v>98</v>
      </c>
      <c r="I292" s="5">
        <v>86572</v>
      </c>
      <c r="J292">
        <v>10</v>
      </c>
      <c r="K292" t="s">
        <v>943</v>
      </c>
    </row>
    <row r="293" spans="1:11">
      <c r="A293">
        <v>292</v>
      </c>
      <c r="B293">
        <v>5</v>
      </c>
      <c r="C293" t="s">
        <v>1279</v>
      </c>
      <c r="D293" t="s">
        <v>319</v>
      </c>
      <c r="E293" t="s">
        <v>1282</v>
      </c>
      <c r="F293" t="s">
        <v>941</v>
      </c>
      <c r="G293" t="s">
        <v>946</v>
      </c>
      <c r="H293">
        <v>50</v>
      </c>
      <c r="I293" s="5">
        <v>38559</v>
      </c>
      <c r="J293">
        <v>6</v>
      </c>
      <c r="K293" t="s">
        <v>952</v>
      </c>
    </row>
    <row r="294" spans="1:11">
      <c r="A294">
        <v>293</v>
      </c>
      <c r="B294">
        <v>5</v>
      </c>
      <c r="C294" t="s">
        <v>1279</v>
      </c>
      <c r="D294" t="s">
        <v>320</v>
      </c>
      <c r="E294" t="s">
        <v>1283</v>
      </c>
      <c r="F294" t="s">
        <v>941</v>
      </c>
      <c r="G294" t="s">
        <v>946</v>
      </c>
      <c r="H294">
        <v>58</v>
      </c>
      <c r="I294" s="5">
        <v>33121</v>
      </c>
      <c r="J294">
        <v>6</v>
      </c>
      <c r="K294" t="s">
        <v>952</v>
      </c>
    </row>
    <row r="295" spans="1:11">
      <c r="A295">
        <v>294</v>
      </c>
      <c r="B295">
        <v>5</v>
      </c>
      <c r="C295" t="s">
        <v>1279</v>
      </c>
      <c r="D295" t="s">
        <v>321</v>
      </c>
      <c r="E295" t="s">
        <v>1284</v>
      </c>
      <c r="F295" t="s">
        <v>941</v>
      </c>
      <c r="G295" t="s">
        <v>946</v>
      </c>
      <c r="H295">
        <v>38</v>
      </c>
      <c r="I295" s="5">
        <v>30698</v>
      </c>
      <c r="J295">
        <v>6</v>
      </c>
      <c r="K295" t="s">
        <v>952</v>
      </c>
    </row>
    <row r="296" spans="1:11">
      <c r="A296">
        <v>295</v>
      </c>
      <c r="B296">
        <v>5</v>
      </c>
      <c r="C296" t="s">
        <v>1279</v>
      </c>
      <c r="D296" t="s">
        <v>322</v>
      </c>
      <c r="E296" t="s">
        <v>1285</v>
      </c>
      <c r="F296" t="s">
        <v>941</v>
      </c>
      <c r="G296" t="s">
        <v>942</v>
      </c>
      <c r="H296">
        <v>79</v>
      </c>
      <c r="I296" s="5">
        <v>48953</v>
      </c>
      <c r="J296">
        <v>9</v>
      </c>
      <c r="K296" t="s">
        <v>965</v>
      </c>
    </row>
    <row r="297" spans="1:11">
      <c r="A297">
        <v>296</v>
      </c>
      <c r="B297">
        <v>5</v>
      </c>
      <c r="C297" t="s">
        <v>1279</v>
      </c>
      <c r="D297" t="s">
        <v>323</v>
      </c>
      <c r="E297" t="s">
        <v>1286</v>
      </c>
      <c r="F297" t="s">
        <v>941</v>
      </c>
      <c r="G297" t="s">
        <v>949</v>
      </c>
      <c r="H297">
        <v>120</v>
      </c>
      <c r="I297" s="5">
        <v>112583</v>
      </c>
      <c r="J297">
        <v>13</v>
      </c>
      <c r="K297" t="s">
        <v>950</v>
      </c>
    </row>
    <row r="298" spans="1:11">
      <c r="A298">
        <v>297</v>
      </c>
      <c r="B298">
        <v>5</v>
      </c>
      <c r="C298" t="s">
        <v>1279</v>
      </c>
      <c r="D298" t="s">
        <v>324</v>
      </c>
      <c r="E298" t="s">
        <v>1287</v>
      </c>
      <c r="F298" t="s">
        <v>941</v>
      </c>
      <c r="G298" t="s">
        <v>946</v>
      </c>
      <c r="H298">
        <v>30</v>
      </c>
      <c r="I298" s="5">
        <v>23210</v>
      </c>
      <c r="J298">
        <v>5</v>
      </c>
      <c r="K298" t="s">
        <v>947</v>
      </c>
    </row>
    <row r="299" spans="1:11">
      <c r="A299">
        <v>298</v>
      </c>
      <c r="B299">
        <v>5</v>
      </c>
      <c r="C299" t="s">
        <v>1279</v>
      </c>
      <c r="D299" t="s">
        <v>325</v>
      </c>
      <c r="E299" t="s">
        <v>1288</v>
      </c>
      <c r="F299" t="s">
        <v>941</v>
      </c>
      <c r="G299" t="s">
        <v>946</v>
      </c>
      <c r="H299">
        <v>30</v>
      </c>
      <c r="I299" s="5">
        <v>14356</v>
      </c>
      <c r="J299">
        <v>5</v>
      </c>
      <c r="K299" t="s">
        <v>947</v>
      </c>
    </row>
    <row r="300" spans="1:11">
      <c r="A300">
        <v>299</v>
      </c>
      <c r="B300">
        <v>5</v>
      </c>
      <c r="C300" t="s">
        <v>1289</v>
      </c>
      <c r="D300" t="s">
        <v>326</v>
      </c>
      <c r="E300" t="s">
        <v>1290</v>
      </c>
      <c r="F300" t="s">
        <v>974</v>
      </c>
      <c r="G300" t="s">
        <v>1001</v>
      </c>
      <c r="H300">
        <v>278</v>
      </c>
      <c r="I300" s="5">
        <v>67269</v>
      </c>
      <c r="J300">
        <v>16</v>
      </c>
      <c r="K300" t="s">
        <v>1040</v>
      </c>
    </row>
    <row r="301" spans="1:11">
      <c r="A301">
        <v>300</v>
      </c>
      <c r="B301">
        <v>5</v>
      </c>
      <c r="C301" t="s">
        <v>1289</v>
      </c>
      <c r="D301" t="s">
        <v>327</v>
      </c>
      <c r="E301" t="s">
        <v>1291</v>
      </c>
      <c r="F301" t="s">
        <v>941</v>
      </c>
      <c r="G301" t="s">
        <v>946</v>
      </c>
      <c r="H301">
        <v>36</v>
      </c>
      <c r="I301" s="5">
        <v>33803</v>
      </c>
      <c r="J301">
        <v>6</v>
      </c>
      <c r="K301" t="s">
        <v>952</v>
      </c>
    </row>
    <row r="302" spans="1:11">
      <c r="A302">
        <v>301</v>
      </c>
      <c r="B302">
        <v>5</v>
      </c>
      <c r="C302" t="s">
        <v>1289</v>
      </c>
      <c r="D302" t="s">
        <v>328</v>
      </c>
      <c r="E302" t="s">
        <v>1292</v>
      </c>
      <c r="F302" t="s">
        <v>941</v>
      </c>
      <c r="G302" t="s">
        <v>946</v>
      </c>
      <c r="H302">
        <v>60</v>
      </c>
      <c r="I302" s="5">
        <v>37423</v>
      </c>
      <c r="J302">
        <v>6</v>
      </c>
      <c r="K302" t="s">
        <v>952</v>
      </c>
    </row>
    <row r="303" spans="1:11">
      <c r="A303">
        <v>302</v>
      </c>
      <c r="B303">
        <v>5</v>
      </c>
      <c r="C303" t="s">
        <v>1289</v>
      </c>
      <c r="D303" t="s">
        <v>329</v>
      </c>
      <c r="E303" t="s">
        <v>1293</v>
      </c>
      <c r="F303" t="s">
        <v>941</v>
      </c>
      <c r="G303" t="s">
        <v>949</v>
      </c>
      <c r="H303">
        <v>150</v>
      </c>
      <c r="I303" s="5">
        <v>61621</v>
      </c>
      <c r="J303">
        <v>13</v>
      </c>
      <c r="K303" t="s">
        <v>950</v>
      </c>
    </row>
    <row r="304" spans="1:11">
      <c r="A304">
        <v>303</v>
      </c>
      <c r="B304">
        <v>5</v>
      </c>
      <c r="C304" t="s">
        <v>1289</v>
      </c>
      <c r="D304" t="s">
        <v>330</v>
      </c>
      <c r="E304" t="s">
        <v>1294</v>
      </c>
      <c r="F304" t="s">
        <v>941</v>
      </c>
      <c r="G304" t="s">
        <v>946</v>
      </c>
      <c r="H304">
        <v>36</v>
      </c>
      <c r="I304" s="5">
        <v>30187</v>
      </c>
      <c r="J304">
        <v>6</v>
      </c>
      <c r="K304" t="s">
        <v>952</v>
      </c>
    </row>
    <row r="305" spans="1:11">
      <c r="A305">
        <v>304</v>
      </c>
      <c r="B305">
        <v>5</v>
      </c>
      <c r="C305" t="s">
        <v>1289</v>
      </c>
      <c r="D305" t="s">
        <v>331</v>
      </c>
      <c r="E305" t="s">
        <v>1295</v>
      </c>
      <c r="F305" t="s">
        <v>941</v>
      </c>
      <c r="G305" t="s">
        <v>946</v>
      </c>
      <c r="H305">
        <v>60</v>
      </c>
      <c r="I305" s="5">
        <v>46610</v>
      </c>
      <c r="J305">
        <v>6</v>
      </c>
      <c r="K305" t="s">
        <v>952</v>
      </c>
    </row>
    <row r="306" spans="1:11">
      <c r="A306">
        <v>305</v>
      </c>
      <c r="B306">
        <v>5</v>
      </c>
      <c r="C306" t="s">
        <v>1289</v>
      </c>
      <c r="D306" t="s">
        <v>332</v>
      </c>
      <c r="E306" t="s">
        <v>1296</v>
      </c>
      <c r="F306" t="s">
        <v>974</v>
      </c>
      <c r="G306" t="s">
        <v>1001</v>
      </c>
      <c r="H306">
        <v>340</v>
      </c>
      <c r="I306" s="5">
        <v>83838</v>
      </c>
      <c r="J306">
        <v>16</v>
      </c>
      <c r="K306" t="s">
        <v>1040</v>
      </c>
    </row>
    <row r="307" spans="1:11">
      <c r="A307">
        <v>306</v>
      </c>
      <c r="B307">
        <v>5</v>
      </c>
      <c r="C307" t="s">
        <v>1289</v>
      </c>
      <c r="D307" t="s">
        <v>333</v>
      </c>
      <c r="E307" t="s">
        <v>1297</v>
      </c>
      <c r="F307" t="s">
        <v>941</v>
      </c>
      <c r="G307" t="s">
        <v>946</v>
      </c>
      <c r="H307">
        <v>60</v>
      </c>
      <c r="I307" s="5">
        <v>37862</v>
      </c>
      <c r="J307">
        <v>6</v>
      </c>
      <c r="K307" t="s">
        <v>952</v>
      </c>
    </row>
    <row r="308" spans="1:11">
      <c r="A308">
        <v>307</v>
      </c>
      <c r="B308">
        <v>5</v>
      </c>
      <c r="C308" t="s">
        <v>1298</v>
      </c>
      <c r="D308" t="s">
        <v>334</v>
      </c>
      <c r="E308" t="s">
        <v>1299</v>
      </c>
      <c r="F308" t="s">
        <v>974</v>
      </c>
      <c r="G308" t="s">
        <v>1001</v>
      </c>
      <c r="H308">
        <v>447</v>
      </c>
      <c r="I308" s="5">
        <v>88373</v>
      </c>
      <c r="J308">
        <v>17</v>
      </c>
      <c r="K308" t="s">
        <v>1002</v>
      </c>
    </row>
    <row r="309" spans="1:11">
      <c r="A309">
        <v>308</v>
      </c>
      <c r="B309">
        <v>5</v>
      </c>
      <c r="C309" t="s">
        <v>1298</v>
      </c>
      <c r="D309" t="s">
        <v>335</v>
      </c>
      <c r="E309" t="s">
        <v>1300</v>
      </c>
      <c r="F309" t="s">
        <v>941</v>
      </c>
      <c r="G309" t="s">
        <v>946</v>
      </c>
      <c r="H309">
        <v>30</v>
      </c>
      <c r="I309" s="5">
        <v>24662</v>
      </c>
      <c r="J309">
        <v>5</v>
      </c>
      <c r="K309" t="s">
        <v>947</v>
      </c>
    </row>
    <row r="310" spans="1:11">
      <c r="A310">
        <v>309</v>
      </c>
      <c r="B310">
        <v>5</v>
      </c>
      <c r="C310" t="s">
        <v>1298</v>
      </c>
      <c r="D310" t="s">
        <v>336</v>
      </c>
      <c r="E310" t="s">
        <v>1301</v>
      </c>
      <c r="F310" t="s">
        <v>941</v>
      </c>
      <c r="G310" t="s">
        <v>946</v>
      </c>
      <c r="H310">
        <v>28</v>
      </c>
      <c r="I310" s="5">
        <v>12592</v>
      </c>
      <c r="J310">
        <v>5</v>
      </c>
      <c r="K310" t="s">
        <v>947</v>
      </c>
    </row>
    <row r="311" spans="1:11">
      <c r="A311">
        <v>310</v>
      </c>
      <c r="B311">
        <v>5</v>
      </c>
      <c r="C311" t="s">
        <v>1298</v>
      </c>
      <c r="D311" t="s">
        <v>337</v>
      </c>
      <c r="E311" t="s">
        <v>1302</v>
      </c>
      <c r="F311" t="s">
        <v>941</v>
      </c>
      <c r="G311" t="s">
        <v>949</v>
      </c>
      <c r="H311">
        <v>84</v>
      </c>
      <c r="I311" s="5">
        <v>54084</v>
      </c>
      <c r="J311">
        <v>12</v>
      </c>
      <c r="K311" t="s">
        <v>954</v>
      </c>
    </row>
    <row r="312" spans="1:11">
      <c r="A312">
        <v>311</v>
      </c>
      <c r="B312">
        <v>5</v>
      </c>
      <c r="C312" t="s">
        <v>1298</v>
      </c>
      <c r="D312" t="s">
        <v>338</v>
      </c>
      <c r="E312" t="s">
        <v>1303</v>
      </c>
      <c r="F312" t="s">
        <v>941</v>
      </c>
      <c r="G312" t="s">
        <v>942</v>
      </c>
      <c r="H312">
        <v>74</v>
      </c>
      <c r="I312" s="5">
        <v>65525</v>
      </c>
      <c r="J312">
        <v>10</v>
      </c>
      <c r="K312" t="s">
        <v>943</v>
      </c>
    </row>
    <row r="313" spans="1:11">
      <c r="A313">
        <v>312</v>
      </c>
      <c r="B313">
        <v>5</v>
      </c>
      <c r="C313" t="s">
        <v>1298</v>
      </c>
      <c r="D313" t="s">
        <v>339</v>
      </c>
      <c r="E313" t="s">
        <v>1304</v>
      </c>
      <c r="F313" t="s">
        <v>941</v>
      </c>
      <c r="G313" t="s">
        <v>946</v>
      </c>
      <c r="H313">
        <v>30</v>
      </c>
      <c r="I313" s="5">
        <v>35723</v>
      </c>
      <c r="J313">
        <v>6</v>
      </c>
      <c r="K313" t="s">
        <v>952</v>
      </c>
    </row>
    <row r="314" spans="1:11">
      <c r="A314">
        <v>313</v>
      </c>
      <c r="B314">
        <v>5</v>
      </c>
      <c r="C314" t="s">
        <v>1298</v>
      </c>
      <c r="D314" t="s">
        <v>340</v>
      </c>
      <c r="E314" t="s">
        <v>1305</v>
      </c>
      <c r="F314" t="s">
        <v>941</v>
      </c>
      <c r="G314" t="s">
        <v>946</v>
      </c>
      <c r="H314">
        <v>30</v>
      </c>
      <c r="I314" s="5">
        <v>41428</v>
      </c>
      <c r="J314">
        <v>6</v>
      </c>
      <c r="K314" t="s">
        <v>952</v>
      </c>
    </row>
    <row r="315" spans="1:11">
      <c r="A315">
        <v>314</v>
      </c>
      <c r="B315">
        <v>5</v>
      </c>
      <c r="C315" t="s">
        <v>1298</v>
      </c>
      <c r="D315" t="s">
        <v>341</v>
      </c>
      <c r="E315" t="s">
        <v>1306</v>
      </c>
      <c r="F315" t="s">
        <v>941</v>
      </c>
      <c r="G315" t="s">
        <v>946</v>
      </c>
      <c r="H315">
        <v>30</v>
      </c>
      <c r="I315" s="5">
        <v>24700</v>
      </c>
      <c r="J315">
        <v>5</v>
      </c>
      <c r="K315" t="s">
        <v>947</v>
      </c>
    </row>
    <row r="316" spans="1:11">
      <c r="A316">
        <v>315</v>
      </c>
      <c r="B316">
        <v>5</v>
      </c>
      <c r="C316" t="s">
        <v>1307</v>
      </c>
      <c r="D316" t="s">
        <v>342</v>
      </c>
      <c r="E316" t="s">
        <v>1308</v>
      </c>
      <c r="F316" t="s">
        <v>937</v>
      </c>
      <c r="G316" t="s">
        <v>938</v>
      </c>
      <c r="H316">
        <v>855</v>
      </c>
      <c r="I316" s="5">
        <v>142061</v>
      </c>
      <c r="J316">
        <v>19</v>
      </c>
      <c r="K316" t="s">
        <v>939</v>
      </c>
    </row>
    <row r="317" spans="1:11">
      <c r="A317">
        <v>316</v>
      </c>
      <c r="B317">
        <v>5</v>
      </c>
      <c r="C317" t="s">
        <v>1307</v>
      </c>
      <c r="D317" t="s">
        <v>343</v>
      </c>
      <c r="E317" t="s">
        <v>1309</v>
      </c>
      <c r="F317" t="s">
        <v>974</v>
      </c>
      <c r="G317" t="s">
        <v>975</v>
      </c>
      <c r="H317">
        <v>272</v>
      </c>
      <c r="I317" s="5">
        <v>76516</v>
      </c>
      <c r="J317">
        <v>15</v>
      </c>
      <c r="K317" t="s">
        <v>976</v>
      </c>
    </row>
    <row r="318" spans="1:11">
      <c r="A318">
        <v>317</v>
      </c>
      <c r="B318">
        <v>5</v>
      </c>
      <c r="C318" t="s">
        <v>1307</v>
      </c>
      <c r="D318" t="s">
        <v>344</v>
      </c>
      <c r="E318" t="s">
        <v>1310</v>
      </c>
      <c r="F318" t="s">
        <v>974</v>
      </c>
      <c r="G318" t="s">
        <v>1001</v>
      </c>
      <c r="H318">
        <v>350</v>
      </c>
      <c r="I318" s="5">
        <v>121452</v>
      </c>
      <c r="J318">
        <v>16</v>
      </c>
      <c r="K318" t="s">
        <v>1040</v>
      </c>
    </row>
    <row r="319" spans="1:11">
      <c r="A319">
        <v>318</v>
      </c>
      <c r="B319">
        <v>5</v>
      </c>
      <c r="C319" t="s">
        <v>1307</v>
      </c>
      <c r="D319" t="s">
        <v>345</v>
      </c>
      <c r="E319" t="s">
        <v>1311</v>
      </c>
      <c r="F319" t="s">
        <v>974</v>
      </c>
      <c r="G319" t="s">
        <v>975</v>
      </c>
      <c r="H319">
        <v>340</v>
      </c>
      <c r="I319" s="5">
        <v>86834</v>
      </c>
      <c r="J319">
        <v>15</v>
      </c>
      <c r="K319" t="s">
        <v>976</v>
      </c>
    </row>
    <row r="320" spans="1:11">
      <c r="A320">
        <v>319</v>
      </c>
      <c r="B320">
        <v>5</v>
      </c>
      <c r="C320" t="s">
        <v>1307</v>
      </c>
      <c r="D320" t="s">
        <v>346</v>
      </c>
      <c r="E320" t="s">
        <v>1312</v>
      </c>
      <c r="F320" t="s">
        <v>941</v>
      </c>
      <c r="G320" t="s">
        <v>946</v>
      </c>
      <c r="H320">
        <v>60</v>
      </c>
      <c r="I320" s="5">
        <v>26923</v>
      </c>
      <c r="J320">
        <v>5</v>
      </c>
      <c r="K320" t="s">
        <v>947</v>
      </c>
    </row>
    <row r="321" spans="1:11">
      <c r="A321">
        <v>320</v>
      </c>
      <c r="B321">
        <v>5</v>
      </c>
      <c r="C321" t="s">
        <v>1307</v>
      </c>
      <c r="D321" t="s">
        <v>347</v>
      </c>
      <c r="E321" t="s">
        <v>1313</v>
      </c>
      <c r="F321" t="s">
        <v>941</v>
      </c>
      <c r="G321" t="s">
        <v>946</v>
      </c>
      <c r="H321">
        <v>48</v>
      </c>
      <c r="I321" s="5">
        <v>29742</v>
      </c>
      <c r="J321">
        <v>5</v>
      </c>
      <c r="K321" t="s">
        <v>947</v>
      </c>
    </row>
    <row r="322" spans="1:11">
      <c r="A322">
        <v>321</v>
      </c>
      <c r="B322">
        <v>5</v>
      </c>
      <c r="C322" t="s">
        <v>1307</v>
      </c>
      <c r="D322" t="s">
        <v>348</v>
      </c>
      <c r="E322" t="s">
        <v>1314</v>
      </c>
      <c r="F322" t="s">
        <v>941</v>
      </c>
      <c r="G322" t="s">
        <v>946</v>
      </c>
      <c r="H322">
        <v>34</v>
      </c>
      <c r="I322" s="5">
        <v>9626</v>
      </c>
      <c r="J322">
        <v>5</v>
      </c>
      <c r="K322" t="s">
        <v>947</v>
      </c>
    </row>
    <row r="323" spans="1:11">
      <c r="A323">
        <v>322</v>
      </c>
      <c r="B323">
        <v>5</v>
      </c>
      <c r="C323" t="s">
        <v>1307</v>
      </c>
      <c r="D323" t="s">
        <v>349</v>
      </c>
      <c r="E323" t="s">
        <v>1315</v>
      </c>
      <c r="F323" t="s">
        <v>941</v>
      </c>
      <c r="G323" t="s">
        <v>946</v>
      </c>
      <c r="H323">
        <v>60</v>
      </c>
      <c r="I323" s="5">
        <v>48015</v>
      </c>
      <c r="J323">
        <v>6</v>
      </c>
      <c r="K323" t="s">
        <v>952</v>
      </c>
    </row>
    <row r="324" spans="1:11">
      <c r="A324">
        <v>323</v>
      </c>
      <c r="B324">
        <v>5</v>
      </c>
      <c r="C324" t="s">
        <v>1307</v>
      </c>
      <c r="D324" t="s">
        <v>350</v>
      </c>
      <c r="E324" t="s">
        <v>1316</v>
      </c>
      <c r="F324" t="s">
        <v>941</v>
      </c>
      <c r="G324" t="s">
        <v>946</v>
      </c>
      <c r="H324">
        <v>38</v>
      </c>
      <c r="I324" s="5">
        <v>9009</v>
      </c>
      <c r="J324">
        <v>5</v>
      </c>
      <c r="K324" t="s">
        <v>947</v>
      </c>
    </row>
    <row r="325" spans="1:11">
      <c r="A325">
        <v>324</v>
      </c>
      <c r="B325">
        <v>5</v>
      </c>
      <c r="C325" t="s">
        <v>1307</v>
      </c>
      <c r="D325" t="s">
        <v>351</v>
      </c>
      <c r="E325" t="s">
        <v>1317</v>
      </c>
      <c r="F325" t="s">
        <v>941</v>
      </c>
      <c r="G325" t="s">
        <v>942</v>
      </c>
      <c r="H325">
        <v>60</v>
      </c>
      <c r="I325" s="5">
        <v>50108</v>
      </c>
      <c r="J325">
        <v>10</v>
      </c>
      <c r="K325" t="s">
        <v>943</v>
      </c>
    </row>
    <row r="326" spans="1:11">
      <c r="A326">
        <v>325</v>
      </c>
      <c r="B326">
        <v>5</v>
      </c>
      <c r="C326" t="s">
        <v>1307</v>
      </c>
      <c r="D326" t="s">
        <v>352</v>
      </c>
      <c r="E326" t="s">
        <v>1318</v>
      </c>
      <c r="F326" t="s">
        <v>941</v>
      </c>
      <c r="G326" t="s">
        <v>968</v>
      </c>
      <c r="H326">
        <v>30</v>
      </c>
      <c r="I326" s="5">
        <v>18644</v>
      </c>
      <c r="J326">
        <v>3</v>
      </c>
      <c r="K326" t="s">
        <v>1017</v>
      </c>
    </row>
    <row r="327" spans="1:11">
      <c r="A327">
        <v>326</v>
      </c>
      <c r="B327">
        <v>5</v>
      </c>
      <c r="C327" t="s">
        <v>1319</v>
      </c>
      <c r="D327" t="s">
        <v>353</v>
      </c>
      <c r="E327" t="s">
        <v>1320</v>
      </c>
      <c r="F327" t="s">
        <v>974</v>
      </c>
      <c r="G327" t="s">
        <v>1001</v>
      </c>
      <c r="H327">
        <v>311</v>
      </c>
      <c r="I327" s="5">
        <v>78290</v>
      </c>
      <c r="J327">
        <v>16</v>
      </c>
      <c r="K327" t="s">
        <v>1040</v>
      </c>
    </row>
    <row r="328" spans="1:11">
      <c r="A328">
        <v>327</v>
      </c>
      <c r="B328">
        <v>5</v>
      </c>
      <c r="C328" t="s">
        <v>1319</v>
      </c>
      <c r="D328" t="s">
        <v>354</v>
      </c>
      <c r="E328" t="s">
        <v>1321</v>
      </c>
      <c r="F328" t="s">
        <v>941</v>
      </c>
      <c r="G328" t="s">
        <v>942</v>
      </c>
      <c r="H328">
        <v>90</v>
      </c>
      <c r="I328" s="5">
        <v>24130</v>
      </c>
      <c r="J328">
        <v>9</v>
      </c>
      <c r="K328" t="s">
        <v>965</v>
      </c>
    </row>
    <row r="329" spans="1:11">
      <c r="A329">
        <v>328</v>
      </c>
      <c r="B329">
        <v>5</v>
      </c>
      <c r="C329" t="s">
        <v>1319</v>
      </c>
      <c r="D329" t="s">
        <v>355</v>
      </c>
      <c r="E329" t="s">
        <v>1322</v>
      </c>
      <c r="F329" t="s">
        <v>941</v>
      </c>
      <c r="G329" t="s">
        <v>946</v>
      </c>
      <c r="H329">
        <v>36</v>
      </c>
      <c r="I329" s="5">
        <v>33573</v>
      </c>
      <c r="J329">
        <v>6</v>
      </c>
      <c r="K329" t="s">
        <v>952</v>
      </c>
    </row>
    <row r="330" spans="1:11">
      <c r="A330">
        <v>329</v>
      </c>
      <c r="B330">
        <v>5</v>
      </c>
      <c r="C330" t="s">
        <v>1323</v>
      </c>
      <c r="D330" t="s">
        <v>356</v>
      </c>
      <c r="E330" t="s">
        <v>1324</v>
      </c>
      <c r="F330" t="s">
        <v>937</v>
      </c>
      <c r="G330" t="s">
        <v>938</v>
      </c>
      <c r="H330">
        <v>602</v>
      </c>
      <c r="I330" s="5">
        <v>172392</v>
      </c>
      <c r="J330">
        <v>18</v>
      </c>
      <c r="K330" t="s">
        <v>972</v>
      </c>
    </row>
    <row r="331" spans="1:11">
      <c r="A331">
        <v>330</v>
      </c>
      <c r="B331">
        <v>5</v>
      </c>
      <c r="C331" t="s">
        <v>1323</v>
      </c>
      <c r="D331" t="s">
        <v>357</v>
      </c>
      <c r="E331" t="s">
        <v>1325</v>
      </c>
      <c r="F331" t="s">
        <v>974</v>
      </c>
      <c r="G331" t="s">
        <v>975</v>
      </c>
      <c r="H331">
        <v>287</v>
      </c>
      <c r="I331" s="5">
        <v>109953</v>
      </c>
      <c r="J331">
        <v>15</v>
      </c>
      <c r="K331" t="s">
        <v>976</v>
      </c>
    </row>
    <row r="332" spans="1:11">
      <c r="A332">
        <v>331</v>
      </c>
      <c r="B332">
        <v>5</v>
      </c>
      <c r="C332" t="s">
        <v>1326</v>
      </c>
      <c r="D332" t="s">
        <v>358</v>
      </c>
      <c r="E332" t="s">
        <v>1327</v>
      </c>
      <c r="F332" t="s">
        <v>937</v>
      </c>
      <c r="G332" t="s">
        <v>938</v>
      </c>
      <c r="H332">
        <v>680</v>
      </c>
      <c r="I332" s="5">
        <v>131052</v>
      </c>
      <c r="J332">
        <v>18</v>
      </c>
      <c r="K332" t="s">
        <v>972</v>
      </c>
    </row>
    <row r="333" spans="1:11">
      <c r="A333">
        <v>332</v>
      </c>
      <c r="B333">
        <v>5</v>
      </c>
      <c r="C333" t="s">
        <v>1326</v>
      </c>
      <c r="D333" t="s">
        <v>359</v>
      </c>
      <c r="E333" t="s">
        <v>1328</v>
      </c>
      <c r="F333" t="s">
        <v>974</v>
      </c>
      <c r="G333" t="s">
        <v>975</v>
      </c>
      <c r="H333">
        <v>262</v>
      </c>
      <c r="I333" s="5">
        <v>112249</v>
      </c>
      <c r="J333">
        <v>15</v>
      </c>
      <c r="K333" t="s">
        <v>976</v>
      </c>
    </row>
    <row r="334" spans="1:11">
      <c r="A334">
        <v>333</v>
      </c>
      <c r="B334">
        <v>5</v>
      </c>
      <c r="C334" t="s">
        <v>1326</v>
      </c>
      <c r="D334" t="s">
        <v>360</v>
      </c>
      <c r="E334" t="s">
        <v>1329</v>
      </c>
      <c r="F334" t="s">
        <v>941</v>
      </c>
      <c r="G334" t="s">
        <v>946</v>
      </c>
      <c r="H334">
        <v>120</v>
      </c>
      <c r="I334" s="5">
        <v>54106</v>
      </c>
      <c r="J334">
        <v>6</v>
      </c>
      <c r="K334" t="s">
        <v>952</v>
      </c>
    </row>
    <row r="335" spans="1:11">
      <c r="A335">
        <v>334</v>
      </c>
      <c r="B335">
        <v>5</v>
      </c>
      <c r="C335" t="s">
        <v>1326</v>
      </c>
      <c r="D335" t="s">
        <v>361</v>
      </c>
      <c r="E335" t="s">
        <v>1330</v>
      </c>
      <c r="F335" t="s">
        <v>941</v>
      </c>
      <c r="G335" t="s">
        <v>942</v>
      </c>
      <c r="H335">
        <v>106</v>
      </c>
      <c r="I335" s="5">
        <v>65313</v>
      </c>
      <c r="J335">
        <v>10</v>
      </c>
      <c r="K335" t="s">
        <v>943</v>
      </c>
    </row>
    <row r="336" spans="1:11">
      <c r="A336">
        <v>335</v>
      </c>
      <c r="B336">
        <v>5</v>
      </c>
      <c r="C336" t="s">
        <v>1326</v>
      </c>
      <c r="D336" t="s">
        <v>362</v>
      </c>
      <c r="E336" t="s">
        <v>1331</v>
      </c>
      <c r="F336" t="s">
        <v>941</v>
      </c>
      <c r="G336" t="s">
        <v>946</v>
      </c>
      <c r="H336">
        <v>62</v>
      </c>
      <c r="I336" s="5">
        <v>52453</v>
      </c>
      <c r="J336">
        <v>6</v>
      </c>
      <c r="K336" t="s">
        <v>952</v>
      </c>
    </row>
    <row r="337" spans="1:11">
      <c r="A337">
        <v>336</v>
      </c>
      <c r="B337">
        <v>5</v>
      </c>
      <c r="C337" t="s">
        <v>1326</v>
      </c>
      <c r="D337" t="s">
        <v>363</v>
      </c>
      <c r="E337" t="s">
        <v>1332</v>
      </c>
      <c r="F337" t="s">
        <v>941</v>
      </c>
      <c r="G337" t="s">
        <v>946</v>
      </c>
      <c r="H337">
        <v>60</v>
      </c>
      <c r="I337" s="5">
        <v>44360</v>
      </c>
      <c r="J337">
        <v>6</v>
      </c>
      <c r="K337" t="s">
        <v>952</v>
      </c>
    </row>
    <row r="338" spans="1:11">
      <c r="A338">
        <v>337</v>
      </c>
      <c r="B338">
        <v>5</v>
      </c>
      <c r="C338" t="s">
        <v>1326</v>
      </c>
      <c r="D338" t="s">
        <v>364</v>
      </c>
      <c r="E338" t="s">
        <v>1333</v>
      </c>
      <c r="F338" t="s">
        <v>941</v>
      </c>
      <c r="G338" t="s">
        <v>946</v>
      </c>
      <c r="H338">
        <v>68</v>
      </c>
      <c r="I338" s="5">
        <v>37819</v>
      </c>
      <c r="J338">
        <v>6</v>
      </c>
      <c r="K338" t="s">
        <v>952</v>
      </c>
    </row>
    <row r="339" spans="1:11">
      <c r="A339">
        <v>338</v>
      </c>
      <c r="B339">
        <v>5</v>
      </c>
      <c r="C339" t="s">
        <v>1326</v>
      </c>
      <c r="D339" t="s">
        <v>365</v>
      </c>
      <c r="E339" t="s">
        <v>1334</v>
      </c>
      <c r="F339" t="s">
        <v>941</v>
      </c>
      <c r="G339" t="s">
        <v>946</v>
      </c>
      <c r="H339">
        <v>60</v>
      </c>
      <c r="I339" s="5">
        <v>37985</v>
      </c>
      <c r="J339">
        <v>6</v>
      </c>
      <c r="K339" t="s">
        <v>952</v>
      </c>
    </row>
    <row r="340" spans="1:11">
      <c r="A340">
        <v>339</v>
      </c>
      <c r="B340">
        <v>5</v>
      </c>
      <c r="C340" t="s">
        <v>1326</v>
      </c>
      <c r="D340" t="s">
        <v>366</v>
      </c>
      <c r="E340" t="s">
        <v>1335</v>
      </c>
      <c r="F340" t="s">
        <v>941</v>
      </c>
      <c r="G340" t="s">
        <v>949</v>
      </c>
      <c r="H340">
        <v>144</v>
      </c>
      <c r="I340" s="5">
        <v>87092</v>
      </c>
      <c r="J340">
        <v>13</v>
      </c>
      <c r="K340" t="s">
        <v>950</v>
      </c>
    </row>
    <row r="341" spans="1:11">
      <c r="A341">
        <v>340</v>
      </c>
      <c r="B341">
        <v>5</v>
      </c>
      <c r="C341" t="s">
        <v>1326</v>
      </c>
      <c r="D341" t="s">
        <v>367</v>
      </c>
      <c r="E341" t="s">
        <v>1336</v>
      </c>
      <c r="F341" t="s">
        <v>941</v>
      </c>
      <c r="G341" t="s">
        <v>946</v>
      </c>
      <c r="H341">
        <v>60</v>
      </c>
      <c r="I341" s="5">
        <v>28969</v>
      </c>
      <c r="J341">
        <v>5</v>
      </c>
      <c r="K341" t="s">
        <v>947</v>
      </c>
    </row>
    <row r="342" spans="1:11">
      <c r="A342">
        <v>341</v>
      </c>
      <c r="B342">
        <v>6</v>
      </c>
      <c r="C342" t="s">
        <v>1337</v>
      </c>
      <c r="D342" t="s">
        <v>368</v>
      </c>
      <c r="E342" t="s">
        <v>1338</v>
      </c>
      <c r="F342" t="s">
        <v>937</v>
      </c>
      <c r="G342" t="s">
        <v>938</v>
      </c>
      <c r="H342">
        <v>755</v>
      </c>
      <c r="I342" s="5">
        <v>109113</v>
      </c>
      <c r="J342">
        <v>19</v>
      </c>
      <c r="K342" t="s">
        <v>939</v>
      </c>
    </row>
    <row r="343" spans="1:11">
      <c r="A343">
        <v>342</v>
      </c>
      <c r="B343">
        <v>6</v>
      </c>
      <c r="C343" t="s">
        <v>1337</v>
      </c>
      <c r="D343" t="s">
        <v>369</v>
      </c>
      <c r="E343" t="s">
        <v>1339</v>
      </c>
      <c r="F343" t="s">
        <v>941</v>
      </c>
      <c r="G343" t="s">
        <v>942</v>
      </c>
      <c r="H343">
        <v>30</v>
      </c>
      <c r="I343" s="5">
        <v>44066</v>
      </c>
      <c r="J343">
        <v>9</v>
      </c>
      <c r="K343" t="s">
        <v>965</v>
      </c>
    </row>
    <row r="344" spans="1:11">
      <c r="A344">
        <v>343</v>
      </c>
      <c r="B344">
        <v>6</v>
      </c>
      <c r="C344" t="s">
        <v>1337</v>
      </c>
      <c r="D344" t="s">
        <v>370</v>
      </c>
      <c r="E344" t="s">
        <v>1340</v>
      </c>
      <c r="F344" t="s">
        <v>941</v>
      </c>
      <c r="G344" t="s">
        <v>946</v>
      </c>
      <c r="H344">
        <v>30</v>
      </c>
      <c r="I344" s="5">
        <v>22068</v>
      </c>
      <c r="J344">
        <v>5</v>
      </c>
      <c r="K344" t="s">
        <v>947</v>
      </c>
    </row>
    <row r="345" spans="1:11">
      <c r="A345">
        <v>344</v>
      </c>
      <c r="B345">
        <v>6</v>
      </c>
      <c r="C345" t="s">
        <v>1337</v>
      </c>
      <c r="D345" t="s">
        <v>371</v>
      </c>
      <c r="E345" t="s">
        <v>1341</v>
      </c>
      <c r="F345" t="s">
        <v>941</v>
      </c>
      <c r="G345" t="s">
        <v>946</v>
      </c>
      <c r="H345">
        <v>30</v>
      </c>
      <c r="I345" s="5">
        <v>16918</v>
      </c>
      <c r="J345">
        <v>5</v>
      </c>
      <c r="K345" t="s">
        <v>947</v>
      </c>
    </row>
    <row r="346" spans="1:11">
      <c r="A346">
        <v>345</v>
      </c>
      <c r="B346">
        <v>6</v>
      </c>
      <c r="C346" t="s">
        <v>1337</v>
      </c>
      <c r="D346" t="s">
        <v>372</v>
      </c>
      <c r="E346" t="s">
        <v>1342</v>
      </c>
      <c r="F346" t="s">
        <v>941</v>
      </c>
      <c r="G346" t="s">
        <v>946</v>
      </c>
      <c r="H346">
        <v>26</v>
      </c>
      <c r="I346" s="5">
        <v>18527</v>
      </c>
      <c r="J346">
        <v>5</v>
      </c>
      <c r="K346" t="s">
        <v>947</v>
      </c>
    </row>
    <row r="347" spans="1:11">
      <c r="A347">
        <v>346</v>
      </c>
      <c r="B347">
        <v>6</v>
      </c>
      <c r="C347" t="s">
        <v>1337</v>
      </c>
      <c r="D347" t="s">
        <v>373</v>
      </c>
      <c r="E347" t="s">
        <v>1343</v>
      </c>
      <c r="F347" t="s">
        <v>941</v>
      </c>
      <c r="G347" t="s">
        <v>946</v>
      </c>
      <c r="H347">
        <v>69</v>
      </c>
      <c r="I347" s="5">
        <v>36802</v>
      </c>
      <c r="J347">
        <v>6</v>
      </c>
      <c r="K347" t="s">
        <v>952</v>
      </c>
    </row>
    <row r="348" spans="1:11">
      <c r="A348">
        <v>347</v>
      </c>
      <c r="B348">
        <v>6</v>
      </c>
      <c r="C348" t="s">
        <v>1337</v>
      </c>
      <c r="D348" t="s">
        <v>374</v>
      </c>
      <c r="E348" t="s">
        <v>1344</v>
      </c>
      <c r="F348" t="s">
        <v>941</v>
      </c>
      <c r="G348" t="s">
        <v>942</v>
      </c>
      <c r="H348">
        <v>36</v>
      </c>
      <c r="I348" s="5">
        <v>25722</v>
      </c>
      <c r="J348">
        <v>9</v>
      </c>
      <c r="K348" t="s">
        <v>965</v>
      </c>
    </row>
    <row r="349" spans="1:11">
      <c r="A349">
        <v>348</v>
      </c>
      <c r="B349">
        <v>6</v>
      </c>
      <c r="C349" t="s">
        <v>1337</v>
      </c>
      <c r="D349" t="s">
        <v>375</v>
      </c>
      <c r="E349" t="s">
        <v>1345</v>
      </c>
      <c r="F349" t="s">
        <v>941</v>
      </c>
      <c r="G349" t="s">
        <v>946</v>
      </c>
      <c r="H349">
        <v>46</v>
      </c>
      <c r="I349" s="5">
        <v>22053</v>
      </c>
      <c r="J349">
        <v>5</v>
      </c>
      <c r="K349" t="s">
        <v>947</v>
      </c>
    </row>
    <row r="350" spans="1:11">
      <c r="A350">
        <v>349</v>
      </c>
      <c r="B350">
        <v>6</v>
      </c>
      <c r="C350" t="s">
        <v>1337</v>
      </c>
      <c r="D350" t="s">
        <v>376</v>
      </c>
      <c r="E350" t="s">
        <v>1346</v>
      </c>
      <c r="F350" t="s">
        <v>941</v>
      </c>
      <c r="G350" t="s">
        <v>942</v>
      </c>
      <c r="H350">
        <v>62</v>
      </c>
      <c r="I350" s="5">
        <v>53395</v>
      </c>
      <c r="J350">
        <v>10</v>
      </c>
      <c r="K350" t="s">
        <v>943</v>
      </c>
    </row>
    <row r="351" spans="1:11">
      <c r="A351">
        <v>350</v>
      </c>
      <c r="B351">
        <v>6</v>
      </c>
      <c r="C351" t="s">
        <v>1337</v>
      </c>
      <c r="D351" t="s">
        <v>377</v>
      </c>
      <c r="E351" t="s">
        <v>1347</v>
      </c>
      <c r="F351" t="s">
        <v>941</v>
      </c>
      <c r="G351" t="s">
        <v>946</v>
      </c>
      <c r="H351">
        <v>30</v>
      </c>
      <c r="I351" s="5">
        <v>36012</v>
      </c>
      <c r="J351">
        <v>6</v>
      </c>
      <c r="K351" t="s">
        <v>952</v>
      </c>
    </row>
    <row r="352" spans="1:11">
      <c r="A352">
        <v>351</v>
      </c>
      <c r="B352">
        <v>6</v>
      </c>
      <c r="C352" t="s">
        <v>1337</v>
      </c>
      <c r="D352" t="s">
        <v>378</v>
      </c>
      <c r="E352" t="s">
        <v>1348</v>
      </c>
      <c r="F352" t="s">
        <v>941</v>
      </c>
      <c r="G352" t="s">
        <v>942</v>
      </c>
      <c r="H352">
        <v>34</v>
      </c>
      <c r="I352" s="5">
        <v>28222</v>
      </c>
      <c r="J352">
        <v>9</v>
      </c>
      <c r="K352" t="s">
        <v>965</v>
      </c>
    </row>
    <row r="353" spans="1:11">
      <c r="A353">
        <v>352</v>
      </c>
      <c r="B353">
        <v>6</v>
      </c>
      <c r="C353" t="s">
        <v>1337</v>
      </c>
      <c r="D353" t="s">
        <v>379</v>
      </c>
      <c r="E353" t="s">
        <v>1349</v>
      </c>
      <c r="F353" t="s">
        <v>941</v>
      </c>
      <c r="G353" t="s">
        <v>946</v>
      </c>
      <c r="H353">
        <v>30</v>
      </c>
      <c r="I353" s="5">
        <v>24180</v>
      </c>
      <c r="J353">
        <v>5</v>
      </c>
      <c r="K353" t="s">
        <v>947</v>
      </c>
    </row>
    <row r="354" spans="1:11">
      <c r="A354">
        <v>353</v>
      </c>
      <c r="B354">
        <v>6</v>
      </c>
      <c r="C354" t="s">
        <v>1350</v>
      </c>
      <c r="D354" t="s">
        <v>380</v>
      </c>
      <c r="E354" t="s">
        <v>1351</v>
      </c>
      <c r="F354" t="s">
        <v>937</v>
      </c>
      <c r="G354" t="s">
        <v>938</v>
      </c>
      <c r="H354">
        <v>585</v>
      </c>
      <c r="I354" s="5">
        <v>102599</v>
      </c>
      <c r="J354">
        <v>18</v>
      </c>
      <c r="K354" t="s">
        <v>972</v>
      </c>
    </row>
    <row r="355" spans="1:11">
      <c r="A355">
        <v>354</v>
      </c>
      <c r="B355">
        <v>6</v>
      </c>
      <c r="C355" t="s">
        <v>1350</v>
      </c>
      <c r="D355" t="s">
        <v>381</v>
      </c>
      <c r="E355" t="s">
        <v>1352</v>
      </c>
      <c r="F355" t="s">
        <v>941</v>
      </c>
      <c r="G355" t="s">
        <v>946</v>
      </c>
      <c r="H355">
        <v>41</v>
      </c>
      <c r="I355" s="5">
        <v>35637</v>
      </c>
      <c r="J355">
        <v>6</v>
      </c>
      <c r="K355" t="s">
        <v>952</v>
      </c>
    </row>
    <row r="356" spans="1:11">
      <c r="A356">
        <v>355</v>
      </c>
      <c r="B356">
        <v>6</v>
      </c>
      <c r="C356" t="s">
        <v>1350</v>
      </c>
      <c r="D356" t="s">
        <v>382</v>
      </c>
      <c r="E356" t="s">
        <v>1353</v>
      </c>
      <c r="F356" t="s">
        <v>941</v>
      </c>
      <c r="G356" t="s">
        <v>946</v>
      </c>
      <c r="H356">
        <v>40</v>
      </c>
      <c r="I356" s="5">
        <v>30609</v>
      </c>
      <c r="J356">
        <v>6</v>
      </c>
      <c r="K356" t="s">
        <v>952</v>
      </c>
    </row>
    <row r="357" spans="1:11">
      <c r="A357">
        <v>356</v>
      </c>
      <c r="B357">
        <v>6</v>
      </c>
      <c r="C357" t="s">
        <v>1350</v>
      </c>
      <c r="D357" t="s">
        <v>383</v>
      </c>
      <c r="E357" t="s">
        <v>1354</v>
      </c>
      <c r="F357" t="s">
        <v>941</v>
      </c>
      <c r="G357" t="s">
        <v>942</v>
      </c>
      <c r="H357">
        <v>62</v>
      </c>
      <c r="I357" s="5">
        <v>62227</v>
      </c>
      <c r="J357">
        <v>10</v>
      </c>
      <c r="K357" t="s">
        <v>943</v>
      </c>
    </row>
    <row r="358" spans="1:11">
      <c r="A358">
        <v>357</v>
      </c>
      <c r="B358">
        <v>6</v>
      </c>
      <c r="C358" t="s">
        <v>1350</v>
      </c>
      <c r="D358" t="s">
        <v>384</v>
      </c>
      <c r="E358" t="s">
        <v>1355</v>
      </c>
      <c r="F358" t="s">
        <v>941</v>
      </c>
      <c r="G358" t="s">
        <v>942</v>
      </c>
      <c r="H358">
        <v>90</v>
      </c>
      <c r="I358" s="5">
        <v>56693</v>
      </c>
      <c r="J358">
        <v>10</v>
      </c>
      <c r="K358" t="s">
        <v>943</v>
      </c>
    </row>
    <row r="359" spans="1:11">
      <c r="A359">
        <v>358</v>
      </c>
      <c r="B359">
        <v>6</v>
      </c>
      <c r="C359" t="s">
        <v>1350</v>
      </c>
      <c r="D359" t="s">
        <v>385</v>
      </c>
      <c r="E359" t="s">
        <v>1356</v>
      </c>
      <c r="F359" t="s">
        <v>941</v>
      </c>
      <c r="G359" t="s">
        <v>946</v>
      </c>
      <c r="H359">
        <v>52</v>
      </c>
      <c r="I359" s="5">
        <v>32200</v>
      </c>
      <c r="J359">
        <v>6</v>
      </c>
      <c r="K359" t="s">
        <v>952</v>
      </c>
    </row>
    <row r="360" spans="1:11">
      <c r="A360">
        <v>359</v>
      </c>
      <c r="B360">
        <v>6</v>
      </c>
      <c r="C360" t="s">
        <v>1350</v>
      </c>
      <c r="D360" t="s">
        <v>386</v>
      </c>
      <c r="E360" t="s">
        <v>1357</v>
      </c>
      <c r="F360" t="s">
        <v>941</v>
      </c>
      <c r="G360" t="s">
        <v>949</v>
      </c>
      <c r="H360">
        <v>138</v>
      </c>
      <c r="I360" s="5">
        <v>58457</v>
      </c>
      <c r="J360">
        <v>13</v>
      </c>
      <c r="K360" t="s">
        <v>950</v>
      </c>
    </row>
    <row r="361" spans="1:11">
      <c r="A361">
        <v>360</v>
      </c>
      <c r="B361">
        <v>6</v>
      </c>
      <c r="C361" t="s">
        <v>1350</v>
      </c>
      <c r="D361" t="s">
        <v>387</v>
      </c>
      <c r="E361" t="s">
        <v>1358</v>
      </c>
      <c r="F361" t="s">
        <v>941</v>
      </c>
      <c r="G361" t="s">
        <v>942</v>
      </c>
      <c r="H361">
        <v>121</v>
      </c>
      <c r="I361" s="5">
        <v>55364</v>
      </c>
      <c r="J361">
        <v>10</v>
      </c>
      <c r="K361" t="s">
        <v>943</v>
      </c>
    </row>
    <row r="362" spans="1:11">
      <c r="A362">
        <v>361</v>
      </c>
      <c r="B362">
        <v>6</v>
      </c>
      <c r="C362" t="s">
        <v>1350</v>
      </c>
      <c r="D362" t="s">
        <v>388</v>
      </c>
      <c r="E362" t="s">
        <v>1359</v>
      </c>
      <c r="F362" t="s">
        <v>941</v>
      </c>
      <c r="G362" t="s">
        <v>946</v>
      </c>
      <c r="H362">
        <v>52</v>
      </c>
      <c r="I362" s="5">
        <v>28879</v>
      </c>
      <c r="J362">
        <v>5</v>
      </c>
      <c r="K362" t="s">
        <v>947</v>
      </c>
    </row>
    <row r="363" spans="1:11">
      <c r="A363">
        <v>362</v>
      </c>
      <c r="B363">
        <v>6</v>
      </c>
      <c r="C363" t="s">
        <v>1350</v>
      </c>
      <c r="D363" t="s">
        <v>389</v>
      </c>
      <c r="E363" t="s">
        <v>1360</v>
      </c>
      <c r="F363" t="s">
        <v>941</v>
      </c>
      <c r="G363" t="s">
        <v>946</v>
      </c>
      <c r="H363">
        <v>13</v>
      </c>
      <c r="I363" s="5">
        <v>8632</v>
      </c>
      <c r="J363">
        <v>5</v>
      </c>
      <c r="K363" t="s">
        <v>947</v>
      </c>
    </row>
    <row r="364" spans="1:11">
      <c r="A364">
        <v>363</v>
      </c>
      <c r="B364">
        <v>6</v>
      </c>
      <c r="C364" t="s">
        <v>1350</v>
      </c>
      <c r="D364" t="s">
        <v>390</v>
      </c>
      <c r="E364" t="s">
        <v>1361</v>
      </c>
      <c r="F364" t="s">
        <v>941</v>
      </c>
      <c r="G364" t="s">
        <v>968</v>
      </c>
      <c r="H364">
        <v>0</v>
      </c>
      <c r="I364" s="5">
        <v>7844</v>
      </c>
      <c r="J364">
        <v>2</v>
      </c>
      <c r="K364" t="s">
        <v>969</v>
      </c>
    </row>
    <row r="365" spans="1:11">
      <c r="A365">
        <v>364</v>
      </c>
      <c r="B365">
        <v>6</v>
      </c>
      <c r="C365" t="s">
        <v>1362</v>
      </c>
      <c r="D365" t="s">
        <v>391</v>
      </c>
      <c r="E365" t="s">
        <v>1363</v>
      </c>
      <c r="F365" t="s">
        <v>937</v>
      </c>
      <c r="G365" t="s">
        <v>938</v>
      </c>
      <c r="H365">
        <v>850</v>
      </c>
      <c r="I365" s="5">
        <v>0</v>
      </c>
      <c r="J365">
        <v>19</v>
      </c>
      <c r="K365" t="s">
        <v>939</v>
      </c>
    </row>
    <row r="366" spans="1:11">
      <c r="A366">
        <v>365</v>
      </c>
      <c r="B366">
        <v>6</v>
      </c>
      <c r="C366" t="s">
        <v>1362</v>
      </c>
      <c r="D366" t="s">
        <v>392</v>
      </c>
      <c r="E366" t="s">
        <v>1364</v>
      </c>
      <c r="F366" t="s">
        <v>941</v>
      </c>
      <c r="G366" t="s">
        <v>949</v>
      </c>
      <c r="H366">
        <v>132</v>
      </c>
      <c r="I366" s="5">
        <v>73236</v>
      </c>
      <c r="J366">
        <v>13</v>
      </c>
      <c r="K366" t="s">
        <v>950</v>
      </c>
    </row>
    <row r="367" spans="1:11">
      <c r="A367">
        <v>366</v>
      </c>
      <c r="B367">
        <v>6</v>
      </c>
      <c r="C367" t="s">
        <v>1362</v>
      </c>
      <c r="D367" t="s">
        <v>393</v>
      </c>
      <c r="E367" t="s">
        <v>1365</v>
      </c>
      <c r="F367" t="s">
        <v>941</v>
      </c>
      <c r="G367" t="s">
        <v>946</v>
      </c>
      <c r="H367">
        <v>30</v>
      </c>
      <c r="I367" s="5">
        <v>17813</v>
      </c>
      <c r="J367">
        <v>5</v>
      </c>
      <c r="K367" t="s">
        <v>947</v>
      </c>
    </row>
    <row r="368" spans="1:11">
      <c r="A368">
        <v>367</v>
      </c>
      <c r="B368">
        <v>6</v>
      </c>
      <c r="C368" t="s">
        <v>1362</v>
      </c>
      <c r="D368" t="s">
        <v>394</v>
      </c>
      <c r="E368" t="s">
        <v>1366</v>
      </c>
      <c r="F368" t="s">
        <v>974</v>
      </c>
      <c r="G368" t="s">
        <v>1001</v>
      </c>
      <c r="H368">
        <v>250</v>
      </c>
      <c r="I368" s="5">
        <v>161935</v>
      </c>
      <c r="J368">
        <v>16</v>
      </c>
      <c r="K368" t="s">
        <v>1040</v>
      </c>
    </row>
    <row r="369" spans="1:11">
      <c r="A369">
        <v>368</v>
      </c>
      <c r="B369">
        <v>6</v>
      </c>
      <c r="C369" t="s">
        <v>1362</v>
      </c>
      <c r="D369" t="s">
        <v>395</v>
      </c>
      <c r="E369" t="s">
        <v>1367</v>
      </c>
      <c r="F369" t="s">
        <v>941</v>
      </c>
      <c r="G369" t="s">
        <v>946</v>
      </c>
      <c r="H369">
        <v>23</v>
      </c>
      <c r="I369" s="5">
        <v>15858</v>
      </c>
      <c r="J369">
        <v>5</v>
      </c>
      <c r="K369" t="s">
        <v>947</v>
      </c>
    </row>
    <row r="370" spans="1:11">
      <c r="A370">
        <v>369</v>
      </c>
      <c r="B370">
        <v>6</v>
      </c>
      <c r="C370" t="s">
        <v>1362</v>
      </c>
      <c r="D370" t="s">
        <v>396</v>
      </c>
      <c r="E370" t="s">
        <v>1368</v>
      </c>
      <c r="F370" t="s">
        <v>941</v>
      </c>
      <c r="G370" t="s">
        <v>942</v>
      </c>
      <c r="H370">
        <v>67</v>
      </c>
      <c r="I370" s="5">
        <v>49237</v>
      </c>
      <c r="J370">
        <v>9</v>
      </c>
      <c r="K370" t="s">
        <v>965</v>
      </c>
    </row>
    <row r="371" spans="1:11">
      <c r="A371">
        <v>370</v>
      </c>
      <c r="B371">
        <v>6</v>
      </c>
      <c r="C371" t="s">
        <v>1362</v>
      </c>
      <c r="D371" t="s">
        <v>397</v>
      </c>
      <c r="E371" t="s">
        <v>1369</v>
      </c>
      <c r="F371" t="s">
        <v>941</v>
      </c>
      <c r="G371" t="s">
        <v>949</v>
      </c>
      <c r="H371">
        <v>137</v>
      </c>
      <c r="I371" s="5">
        <v>84831</v>
      </c>
      <c r="J371">
        <v>13</v>
      </c>
      <c r="K371" t="s">
        <v>950</v>
      </c>
    </row>
    <row r="372" spans="1:11">
      <c r="A372">
        <v>371</v>
      </c>
      <c r="B372">
        <v>6</v>
      </c>
      <c r="C372" t="s">
        <v>1362</v>
      </c>
      <c r="D372" t="s">
        <v>398</v>
      </c>
      <c r="E372" t="s">
        <v>1370</v>
      </c>
      <c r="F372" t="s">
        <v>941</v>
      </c>
      <c r="G372" t="s">
        <v>949</v>
      </c>
      <c r="H372">
        <v>113</v>
      </c>
      <c r="I372" s="5">
        <v>128926</v>
      </c>
      <c r="J372">
        <v>13</v>
      </c>
      <c r="K372" t="s">
        <v>950</v>
      </c>
    </row>
    <row r="373" spans="1:11">
      <c r="A373">
        <v>372</v>
      </c>
      <c r="B373">
        <v>6</v>
      </c>
      <c r="C373" t="s">
        <v>1362</v>
      </c>
      <c r="D373" t="s">
        <v>399</v>
      </c>
      <c r="E373" t="s">
        <v>1371</v>
      </c>
      <c r="F373" t="s">
        <v>941</v>
      </c>
      <c r="G373" t="s">
        <v>946</v>
      </c>
      <c r="H373">
        <v>30</v>
      </c>
      <c r="I373" s="5">
        <v>3504</v>
      </c>
      <c r="J373">
        <v>5</v>
      </c>
      <c r="K373" t="s">
        <v>947</v>
      </c>
    </row>
    <row r="374" spans="1:11">
      <c r="A374">
        <v>373</v>
      </c>
      <c r="B374">
        <v>6</v>
      </c>
      <c r="C374" t="s">
        <v>1362</v>
      </c>
      <c r="D374" t="s">
        <v>400</v>
      </c>
      <c r="E374" t="s">
        <v>1372</v>
      </c>
      <c r="F374" t="s">
        <v>941</v>
      </c>
      <c r="G374" t="s">
        <v>942</v>
      </c>
      <c r="H374">
        <v>40</v>
      </c>
      <c r="I374" s="5">
        <v>69660</v>
      </c>
      <c r="J374">
        <v>10</v>
      </c>
      <c r="K374" t="s">
        <v>943</v>
      </c>
    </row>
    <row r="375" spans="1:11">
      <c r="A375">
        <v>374</v>
      </c>
      <c r="B375">
        <v>6</v>
      </c>
      <c r="C375" t="s">
        <v>1362</v>
      </c>
      <c r="D375" t="s">
        <v>401</v>
      </c>
      <c r="E375" t="s">
        <v>1373</v>
      </c>
      <c r="F375" t="s">
        <v>941</v>
      </c>
      <c r="G375" t="s">
        <v>946</v>
      </c>
      <c r="H375">
        <v>60</v>
      </c>
      <c r="I375" s="5">
        <v>38603</v>
      </c>
      <c r="J375">
        <v>6</v>
      </c>
      <c r="K375" t="s">
        <v>952</v>
      </c>
    </row>
    <row r="376" spans="1:11">
      <c r="A376">
        <v>375</v>
      </c>
      <c r="B376">
        <v>6</v>
      </c>
      <c r="C376" t="s">
        <v>1362</v>
      </c>
      <c r="D376" t="s">
        <v>402</v>
      </c>
      <c r="E376" t="s">
        <v>1374</v>
      </c>
      <c r="F376" t="s">
        <v>941</v>
      </c>
      <c r="G376" t="s">
        <v>968</v>
      </c>
      <c r="H376">
        <v>30</v>
      </c>
      <c r="I376" s="5">
        <v>26674</v>
      </c>
      <c r="J376">
        <v>4</v>
      </c>
      <c r="K376" t="s">
        <v>1080</v>
      </c>
    </row>
    <row r="377" spans="1:11">
      <c r="A377">
        <v>376</v>
      </c>
      <c r="B377">
        <v>6</v>
      </c>
      <c r="C377" t="s">
        <v>1375</v>
      </c>
      <c r="D377" t="s">
        <v>403</v>
      </c>
      <c r="E377" t="s">
        <v>1376</v>
      </c>
      <c r="F377" t="s">
        <v>974</v>
      </c>
      <c r="G377" t="s">
        <v>1001</v>
      </c>
      <c r="H377">
        <v>356</v>
      </c>
      <c r="I377" s="5">
        <v>68276</v>
      </c>
      <c r="J377">
        <v>16</v>
      </c>
      <c r="K377" t="s">
        <v>1040</v>
      </c>
    </row>
    <row r="378" spans="1:11">
      <c r="A378">
        <v>377</v>
      </c>
      <c r="B378">
        <v>6</v>
      </c>
      <c r="C378" t="s">
        <v>1375</v>
      </c>
      <c r="D378" t="s">
        <v>404</v>
      </c>
      <c r="E378" t="s">
        <v>1377</v>
      </c>
      <c r="F378" t="s">
        <v>941</v>
      </c>
      <c r="G378" t="s">
        <v>946</v>
      </c>
      <c r="H378">
        <v>37</v>
      </c>
      <c r="I378" s="5">
        <v>16255</v>
      </c>
      <c r="J378">
        <v>5</v>
      </c>
      <c r="K378" t="s">
        <v>947</v>
      </c>
    </row>
    <row r="379" spans="1:11">
      <c r="A379">
        <v>378</v>
      </c>
      <c r="B379">
        <v>6</v>
      </c>
      <c r="C379" t="s">
        <v>1375</v>
      </c>
      <c r="D379" t="s">
        <v>405</v>
      </c>
      <c r="E379" t="s">
        <v>1378</v>
      </c>
      <c r="F379" t="s">
        <v>941</v>
      </c>
      <c r="G379" t="s">
        <v>946</v>
      </c>
      <c r="H379">
        <v>32</v>
      </c>
      <c r="I379" s="5">
        <v>35556</v>
      </c>
      <c r="J379">
        <v>6</v>
      </c>
      <c r="K379" t="s">
        <v>952</v>
      </c>
    </row>
    <row r="380" spans="1:11">
      <c r="A380">
        <v>379</v>
      </c>
      <c r="B380">
        <v>6</v>
      </c>
      <c r="C380" t="s">
        <v>1375</v>
      </c>
      <c r="D380" t="s">
        <v>406</v>
      </c>
      <c r="E380" t="s">
        <v>1379</v>
      </c>
      <c r="F380" t="s">
        <v>941</v>
      </c>
      <c r="G380" t="s">
        <v>946</v>
      </c>
      <c r="H380">
        <v>36</v>
      </c>
      <c r="I380" s="5">
        <v>27186</v>
      </c>
      <c r="J380">
        <v>5</v>
      </c>
      <c r="K380" t="s">
        <v>947</v>
      </c>
    </row>
    <row r="381" spans="1:11">
      <c r="A381">
        <v>380</v>
      </c>
      <c r="B381">
        <v>6</v>
      </c>
      <c r="C381" t="s">
        <v>1375</v>
      </c>
      <c r="D381" t="s">
        <v>407</v>
      </c>
      <c r="E381" t="s">
        <v>1380</v>
      </c>
      <c r="F381" t="s">
        <v>941</v>
      </c>
      <c r="G381" t="s">
        <v>946</v>
      </c>
      <c r="H381">
        <v>30</v>
      </c>
      <c r="I381" s="5">
        <v>15510</v>
      </c>
      <c r="J381">
        <v>5</v>
      </c>
      <c r="K381" t="s">
        <v>947</v>
      </c>
    </row>
    <row r="382" spans="1:11">
      <c r="A382">
        <v>381</v>
      </c>
      <c r="B382">
        <v>6</v>
      </c>
      <c r="C382" t="s">
        <v>1375</v>
      </c>
      <c r="D382" t="s">
        <v>408</v>
      </c>
      <c r="E382" t="s">
        <v>1381</v>
      </c>
      <c r="F382" t="s">
        <v>941</v>
      </c>
      <c r="G382" t="s">
        <v>968</v>
      </c>
      <c r="H382">
        <v>8</v>
      </c>
      <c r="I382" s="5">
        <v>2023</v>
      </c>
      <c r="J382">
        <v>2</v>
      </c>
      <c r="K382" t="s">
        <v>969</v>
      </c>
    </row>
    <row r="383" spans="1:11">
      <c r="A383">
        <v>382</v>
      </c>
      <c r="B383">
        <v>6</v>
      </c>
      <c r="C383" t="s">
        <v>1375</v>
      </c>
      <c r="D383" t="s">
        <v>409</v>
      </c>
      <c r="E383" t="s">
        <v>1382</v>
      </c>
      <c r="F383" t="s">
        <v>941</v>
      </c>
      <c r="G383" t="s">
        <v>946</v>
      </c>
      <c r="H383">
        <v>26</v>
      </c>
      <c r="I383" s="5">
        <v>6975</v>
      </c>
      <c r="J383">
        <v>5</v>
      </c>
      <c r="K383" t="s">
        <v>947</v>
      </c>
    </row>
    <row r="384" spans="1:11">
      <c r="A384">
        <v>383</v>
      </c>
      <c r="B384">
        <v>6</v>
      </c>
      <c r="C384" t="s">
        <v>1383</v>
      </c>
      <c r="D384" t="s">
        <v>410</v>
      </c>
      <c r="E384" t="s">
        <v>1384</v>
      </c>
      <c r="F384" t="s">
        <v>937</v>
      </c>
      <c r="G384" t="s">
        <v>938</v>
      </c>
      <c r="H384">
        <v>482</v>
      </c>
      <c r="I384" s="5">
        <v>74423</v>
      </c>
      <c r="J384">
        <v>18</v>
      </c>
      <c r="K384" t="s">
        <v>972</v>
      </c>
    </row>
    <row r="385" spans="1:11">
      <c r="A385">
        <v>384</v>
      </c>
      <c r="B385">
        <v>6</v>
      </c>
      <c r="C385" t="s">
        <v>1383</v>
      </c>
      <c r="D385" t="s">
        <v>411</v>
      </c>
      <c r="E385" t="s">
        <v>1385</v>
      </c>
      <c r="F385" t="s">
        <v>974</v>
      </c>
      <c r="G385" t="s">
        <v>975</v>
      </c>
      <c r="H385">
        <v>248</v>
      </c>
      <c r="I385" s="5">
        <v>104419</v>
      </c>
      <c r="J385">
        <v>15</v>
      </c>
      <c r="K385" t="s">
        <v>976</v>
      </c>
    </row>
    <row r="386" spans="1:11">
      <c r="A386">
        <v>385</v>
      </c>
      <c r="B386">
        <v>6</v>
      </c>
      <c r="C386" t="s">
        <v>1383</v>
      </c>
      <c r="D386" t="s">
        <v>412</v>
      </c>
      <c r="E386" t="s">
        <v>1386</v>
      </c>
      <c r="F386" t="s">
        <v>941</v>
      </c>
      <c r="G386" t="s">
        <v>946</v>
      </c>
      <c r="H386">
        <v>60</v>
      </c>
      <c r="I386" s="5">
        <v>35210</v>
      </c>
      <c r="J386">
        <v>6</v>
      </c>
      <c r="K386" t="s">
        <v>952</v>
      </c>
    </row>
    <row r="387" spans="1:11">
      <c r="A387">
        <v>386</v>
      </c>
      <c r="B387">
        <v>6</v>
      </c>
      <c r="C387" t="s">
        <v>1383</v>
      </c>
      <c r="D387" t="s">
        <v>413</v>
      </c>
      <c r="E387" t="s">
        <v>1387</v>
      </c>
      <c r="F387" t="s">
        <v>941</v>
      </c>
      <c r="G387" t="s">
        <v>946</v>
      </c>
      <c r="H387">
        <v>33</v>
      </c>
      <c r="I387" s="5">
        <v>20468</v>
      </c>
      <c r="J387">
        <v>5</v>
      </c>
      <c r="K387" t="s">
        <v>947</v>
      </c>
    </row>
    <row r="388" spans="1:11">
      <c r="A388">
        <v>387</v>
      </c>
      <c r="B388">
        <v>6</v>
      </c>
      <c r="C388" t="s">
        <v>1383</v>
      </c>
      <c r="D388" t="s">
        <v>414</v>
      </c>
      <c r="E388" t="s">
        <v>1388</v>
      </c>
      <c r="F388" t="s">
        <v>941</v>
      </c>
      <c r="G388" t="s">
        <v>946</v>
      </c>
      <c r="H388">
        <v>34</v>
      </c>
      <c r="I388" s="5">
        <v>34611</v>
      </c>
      <c r="J388">
        <v>6</v>
      </c>
      <c r="K388" t="s">
        <v>952</v>
      </c>
    </row>
    <row r="389" spans="1:11">
      <c r="A389">
        <v>388</v>
      </c>
      <c r="B389">
        <v>6</v>
      </c>
      <c r="C389" t="s">
        <v>1383</v>
      </c>
      <c r="D389" t="s">
        <v>415</v>
      </c>
      <c r="E389" t="s">
        <v>1389</v>
      </c>
      <c r="F389" t="s">
        <v>941</v>
      </c>
      <c r="G389" t="s">
        <v>946</v>
      </c>
      <c r="H389">
        <v>60</v>
      </c>
      <c r="I389" s="5">
        <v>42080</v>
      </c>
      <c r="J389">
        <v>6</v>
      </c>
      <c r="K389" t="s">
        <v>952</v>
      </c>
    </row>
    <row r="390" spans="1:11">
      <c r="A390">
        <v>389</v>
      </c>
      <c r="B390">
        <v>6</v>
      </c>
      <c r="C390" t="s">
        <v>1383</v>
      </c>
      <c r="D390" t="s">
        <v>416</v>
      </c>
      <c r="E390" t="s">
        <v>1390</v>
      </c>
      <c r="F390" t="s">
        <v>941</v>
      </c>
      <c r="G390" t="s">
        <v>946</v>
      </c>
      <c r="H390">
        <v>30</v>
      </c>
      <c r="I390" s="5">
        <v>14077</v>
      </c>
      <c r="J390">
        <v>5</v>
      </c>
      <c r="K390" t="s">
        <v>947</v>
      </c>
    </row>
    <row r="391" spans="1:11">
      <c r="A391">
        <v>390</v>
      </c>
      <c r="B391">
        <v>6</v>
      </c>
      <c r="C391" t="s">
        <v>1391</v>
      </c>
      <c r="D391" t="s">
        <v>417</v>
      </c>
      <c r="E391" t="s">
        <v>1392</v>
      </c>
      <c r="F391" t="s">
        <v>937</v>
      </c>
      <c r="G391" t="s">
        <v>938</v>
      </c>
      <c r="H391">
        <v>542</v>
      </c>
      <c r="I391" s="5">
        <v>161067</v>
      </c>
      <c r="J391">
        <v>18</v>
      </c>
      <c r="K391" t="s">
        <v>972</v>
      </c>
    </row>
    <row r="392" spans="1:11">
      <c r="A392">
        <v>391</v>
      </c>
      <c r="B392">
        <v>6</v>
      </c>
      <c r="C392" t="s">
        <v>1391</v>
      </c>
      <c r="D392" t="s">
        <v>418</v>
      </c>
      <c r="E392" t="s">
        <v>1393</v>
      </c>
      <c r="F392" t="s">
        <v>974</v>
      </c>
      <c r="G392" t="s">
        <v>975</v>
      </c>
      <c r="H392">
        <v>162</v>
      </c>
      <c r="I392" s="5">
        <v>47581</v>
      </c>
      <c r="J392">
        <v>14</v>
      </c>
      <c r="K392" t="s">
        <v>1208</v>
      </c>
    </row>
    <row r="393" spans="1:11">
      <c r="A393">
        <v>392</v>
      </c>
      <c r="B393">
        <v>6</v>
      </c>
      <c r="C393" t="s">
        <v>1391</v>
      </c>
      <c r="D393" t="s">
        <v>419</v>
      </c>
      <c r="E393" t="s">
        <v>1394</v>
      </c>
      <c r="F393" t="s">
        <v>941</v>
      </c>
      <c r="G393" t="s">
        <v>942</v>
      </c>
      <c r="H393">
        <v>70</v>
      </c>
      <c r="I393" s="5">
        <v>47054</v>
      </c>
      <c r="J393">
        <v>9</v>
      </c>
      <c r="K393" t="s">
        <v>965</v>
      </c>
    </row>
    <row r="394" spans="1:11">
      <c r="A394">
        <v>393</v>
      </c>
      <c r="B394">
        <v>6</v>
      </c>
      <c r="C394" t="s">
        <v>1391</v>
      </c>
      <c r="D394" t="s">
        <v>420</v>
      </c>
      <c r="E394" t="s">
        <v>1395</v>
      </c>
      <c r="F394" t="s">
        <v>974</v>
      </c>
      <c r="G394" t="s">
        <v>975</v>
      </c>
      <c r="H394">
        <v>212</v>
      </c>
      <c r="I394" s="5">
        <v>98055</v>
      </c>
      <c r="J394">
        <v>15</v>
      </c>
      <c r="K394" t="s">
        <v>976</v>
      </c>
    </row>
    <row r="395" spans="1:11">
      <c r="A395">
        <v>394</v>
      </c>
      <c r="B395">
        <v>6</v>
      </c>
      <c r="C395" t="s">
        <v>1391</v>
      </c>
      <c r="D395" t="s">
        <v>421</v>
      </c>
      <c r="E395" t="s">
        <v>1396</v>
      </c>
      <c r="F395" t="s">
        <v>941</v>
      </c>
      <c r="G395" t="s">
        <v>946</v>
      </c>
      <c r="H395">
        <v>43</v>
      </c>
      <c r="I395" s="5">
        <v>26163</v>
      </c>
      <c r="J395">
        <v>5</v>
      </c>
      <c r="K395" t="s">
        <v>947</v>
      </c>
    </row>
    <row r="396" spans="1:11">
      <c r="A396">
        <v>395</v>
      </c>
      <c r="B396">
        <v>6</v>
      </c>
      <c r="C396" t="s">
        <v>1391</v>
      </c>
      <c r="D396" t="s">
        <v>422</v>
      </c>
      <c r="E396" t="s">
        <v>1397</v>
      </c>
      <c r="F396" t="s">
        <v>941</v>
      </c>
      <c r="G396" t="s">
        <v>946</v>
      </c>
      <c r="H396">
        <v>48</v>
      </c>
      <c r="I396" s="5">
        <v>53338</v>
      </c>
      <c r="J396">
        <v>6</v>
      </c>
      <c r="K396" t="s">
        <v>952</v>
      </c>
    </row>
    <row r="397" spans="1:11">
      <c r="A397">
        <v>396</v>
      </c>
      <c r="B397">
        <v>6</v>
      </c>
      <c r="C397" t="s">
        <v>1391</v>
      </c>
      <c r="D397" t="s">
        <v>423</v>
      </c>
      <c r="E397" t="s">
        <v>1398</v>
      </c>
      <c r="F397" t="s">
        <v>941</v>
      </c>
      <c r="G397" t="s">
        <v>946</v>
      </c>
      <c r="H397">
        <v>67</v>
      </c>
      <c r="I397" s="5">
        <v>43109</v>
      </c>
      <c r="J397">
        <v>6</v>
      </c>
      <c r="K397" t="s">
        <v>952</v>
      </c>
    </row>
    <row r="398" spans="1:11">
      <c r="A398">
        <v>397</v>
      </c>
      <c r="B398">
        <v>6</v>
      </c>
      <c r="C398" t="s">
        <v>1391</v>
      </c>
      <c r="D398" t="s">
        <v>424</v>
      </c>
      <c r="E398" t="s">
        <v>1399</v>
      </c>
      <c r="F398" t="s">
        <v>941</v>
      </c>
      <c r="G398" t="s">
        <v>946</v>
      </c>
      <c r="H398">
        <v>30</v>
      </c>
      <c r="I398" s="5">
        <v>18613</v>
      </c>
      <c r="J398">
        <v>5</v>
      </c>
      <c r="K398" t="s">
        <v>947</v>
      </c>
    </row>
    <row r="399" spans="1:11">
      <c r="A399">
        <v>398</v>
      </c>
      <c r="B399">
        <v>6</v>
      </c>
      <c r="C399" t="s">
        <v>1391</v>
      </c>
      <c r="D399" t="s">
        <v>425</v>
      </c>
      <c r="E399" t="s">
        <v>1400</v>
      </c>
      <c r="F399" t="s">
        <v>941</v>
      </c>
      <c r="G399" t="s">
        <v>946</v>
      </c>
      <c r="H399">
        <v>30</v>
      </c>
      <c r="I399" s="5">
        <v>28764</v>
      </c>
      <c r="J399">
        <v>5</v>
      </c>
      <c r="K399" t="s">
        <v>947</v>
      </c>
    </row>
    <row r="400" spans="1:11">
      <c r="A400">
        <v>399</v>
      </c>
      <c r="B400">
        <v>6</v>
      </c>
      <c r="C400" t="s">
        <v>1401</v>
      </c>
      <c r="D400" t="s">
        <v>426</v>
      </c>
      <c r="E400" t="s">
        <v>1402</v>
      </c>
      <c r="F400" t="s">
        <v>974</v>
      </c>
      <c r="G400" t="s">
        <v>938</v>
      </c>
      <c r="H400">
        <v>415</v>
      </c>
      <c r="I400" s="5">
        <v>295628</v>
      </c>
      <c r="J400">
        <v>18</v>
      </c>
      <c r="K400" t="s">
        <v>972</v>
      </c>
    </row>
    <row r="401" spans="1:11">
      <c r="A401">
        <v>400</v>
      </c>
      <c r="B401">
        <v>6</v>
      </c>
      <c r="C401" t="s">
        <v>1401</v>
      </c>
      <c r="D401" t="s">
        <v>427</v>
      </c>
      <c r="E401" t="s">
        <v>1403</v>
      </c>
      <c r="F401" t="s">
        <v>941</v>
      </c>
      <c r="G401" t="s">
        <v>949</v>
      </c>
      <c r="H401">
        <v>127</v>
      </c>
      <c r="I401" s="5">
        <v>70740</v>
      </c>
      <c r="J401">
        <v>13</v>
      </c>
      <c r="K401" t="s">
        <v>950</v>
      </c>
    </row>
    <row r="402" spans="1:11">
      <c r="A402">
        <v>401</v>
      </c>
      <c r="B402">
        <v>6</v>
      </c>
      <c r="C402" t="s">
        <v>1401</v>
      </c>
      <c r="D402" t="s">
        <v>428</v>
      </c>
      <c r="E402" t="s">
        <v>1404</v>
      </c>
      <c r="F402" t="s">
        <v>974</v>
      </c>
      <c r="G402" t="s">
        <v>975</v>
      </c>
      <c r="H402">
        <v>230</v>
      </c>
      <c r="I402" s="5">
        <v>95892</v>
      </c>
      <c r="J402">
        <v>15</v>
      </c>
      <c r="K402" t="s">
        <v>976</v>
      </c>
    </row>
    <row r="403" spans="1:11">
      <c r="A403">
        <v>402</v>
      </c>
      <c r="B403">
        <v>6</v>
      </c>
      <c r="C403" t="s">
        <v>1401</v>
      </c>
      <c r="D403" t="s">
        <v>429</v>
      </c>
      <c r="E403" t="s">
        <v>1405</v>
      </c>
      <c r="F403" t="s">
        <v>941</v>
      </c>
      <c r="G403" t="s">
        <v>942</v>
      </c>
      <c r="H403">
        <v>74</v>
      </c>
      <c r="I403" s="5">
        <v>60271</v>
      </c>
      <c r="J403">
        <v>10</v>
      </c>
      <c r="K403" t="s">
        <v>943</v>
      </c>
    </row>
    <row r="404" spans="1:11">
      <c r="A404">
        <v>403</v>
      </c>
      <c r="B404">
        <v>6</v>
      </c>
      <c r="C404" t="s">
        <v>1401</v>
      </c>
      <c r="D404" t="s">
        <v>430</v>
      </c>
      <c r="E404" t="s">
        <v>1406</v>
      </c>
      <c r="F404" t="s">
        <v>941</v>
      </c>
      <c r="G404" t="s">
        <v>946</v>
      </c>
      <c r="H404">
        <v>45</v>
      </c>
      <c r="I404" s="5">
        <v>63083</v>
      </c>
      <c r="J404">
        <v>7</v>
      </c>
      <c r="K404" t="s">
        <v>956</v>
      </c>
    </row>
    <row r="405" spans="1:11">
      <c r="A405">
        <v>404</v>
      </c>
      <c r="B405">
        <v>6</v>
      </c>
      <c r="C405" t="s">
        <v>1401</v>
      </c>
      <c r="D405" t="s">
        <v>431</v>
      </c>
      <c r="E405" t="s">
        <v>1407</v>
      </c>
      <c r="F405" t="s">
        <v>941</v>
      </c>
      <c r="G405" t="s">
        <v>968</v>
      </c>
      <c r="H405">
        <v>0</v>
      </c>
      <c r="I405" s="5">
        <v>37654</v>
      </c>
      <c r="J405">
        <v>4</v>
      </c>
      <c r="K405" t="s">
        <v>1080</v>
      </c>
    </row>
    <row r="406" spans="1:11">
      <c r="A406">
        <v>405</v>
      </c>
      <c r="B406">
        <v>6</v>
      </c>
      <c r="C406" t="s">
        <v>1408</v>
      </c>
      <c r="D406" t="s">
        <v>432</v>
      </c>
      <c r="E406" t="s">
        <v>1409</v>
      </c>
      <c r="F406" t="s">
        <v>974</v>
      </c>
      <c r="G406" t="s">
        <v>1001</v>
      </c>
      <c r="H406">
        <v>388</v>
      </c>
      <c r="I406" s="5">
        <v>82167</v>
      </c>
      <c r="J406">
        <v>16</v>
      </c>
      <c r="K406" t="s">
        <v>1040</v>
      </c>
    </row>
    <row r="407" spans="1:11">
      <c r="A407">
        <v>406</v>
      </c>
      <c r="B407">
        <v>6</v>
      </c>
      <c r="C407" t="s">
        <v>1408</v>
      </c>
      <c r="D407" t="s">
        <v>433</v>
      </c>
      <c r="E407" t="s">
        <v>1410</v>
      </c>
      <c r="F407" t="s">
        <v>941</v>
      </c>
      <c r="G407" t="s">
        <v>946</v>
      </c>
      <c r="H407">
        <v>34</v>
      </c>
      <c r="I407" s="5">
        <v>28723</v>
      </c>
      <c r="J407">
        <v>5</v>
      </c>
      <c r="K407" t="s">
        <v>947</v>
      </c>
    </row>
    <row r="408" spans="1:11">
      <c r="A408">
        <v>407</v>
      </c>
      <c r="B408">
        <v>6</v>
      </c>
      <c r="C408" t="s">
        <v>1408</v>
      </c>
      <c r="D408" t="s">
        <v>434</v>
      </c>
      <c r="E408" t="s">
        <v>1411</v>
      </c>
      <c r="F408" t="s">
        <v>941</v>
      </c>
      <c r="G408" t="s">
        <v>946</v>
      </c>
      <c r="H408">
        <v>45</v>
      </c>
      <c r="I408" s="5">
        <v>40877</v>
      </c>
      <c r="J408">
        <v>6</v>
      </c>
      <c r="K408" t="s">
        <v>952</v>
      </c>
    </row>
    <row r="409" spans="1:11">
      <c r="A409">
        <v>408</v>
      </c>
      <c r="B409">
        <v>6</v>
      </c>
      <c r="C409" t="s">
        <v>1408</v>
      </c>
      <c r="D409" t="s">
        <v>435</v>
      </c>
      <c r="E409" t="s">
        <v>1412</v>
      </c>
      <c r="F409" t="s">
        <v>941</v>
      </c>
      <c r="G409" t="s">
        <v>946</v>
      </c>
      <c r="H409">
        <v>85</v>
      </c>
      <c r="I409" s="5">
        <v>47841</v>
      </c>
      <c r="J409">
        <v>6</v>
      </c>
      <c r="K409" t="s">
        <v>952</v>
      </c>
    </row>
    <row r="410" spans="1:11">
      <c r="A410">
        <v>409</v>
      </c>
      <c r="B410">
        <v>6</v>
      </c>
      <c r="C410" t="s">
        <v>1408</v>
      </c>
      <c r="D410" t="s">
        <v>436</v>
      </c>
      <c r="E410" t="s">
        <v>1413</v>
      </c>
      <c r="F410" t="s">
        <v>941</v>
      </c>
      <c r="G410" t="s">
        <v>946</v>
      </c>
      <c r="H410">
        <v>77</v>
      </c>
      <c r="I410" s="5">
        <v>57008</v>
      </c>
      <c r="J410">
        <v>6</v>
      </c>
      <c r="K410" t="s">
        <v>952</v>
      </c>
    </row>
    <row r="411" spans="1:11">
      <c r="A411">
        <v>410</v>
      </c>
      <c r="B411">
        <v>6</v>
      </c>
      <c r="C411" t="s">
        <v>1408</v>
      </c>
      <c r="D411" t="s">
        <v>437</v>
      </c>
      <c r="E411" t="s">
        <v>1414</v>
      </c>
      <c r="F411" t="s">
        <v>974</v>
      </c>
      <c r="G411" t="s">
        <v>975</v>
      </c>
      <c r="H411">
        <v>148</v>
      </c>
      <c r="I411" s="5">
        <v>60208</v>
      </c>
      <c r="J411">
        <v>14</v>
      </c>
      <c r="K411" t="s">
        <v>1208</v>
      </c>
    </row>
    <row r="412" spans="1:11">
      <c r="A412">
        <v>411</v>
      </c>
      <c r="B412">
        <v>6</v>
      </c>
      <c r="C412" t="s">
        <v>1408</v>
      </c>
      <c r="D412" t="s">
        <v>438</v>
      </c>
      <c r="E412" t="s">
        <v>1415</v>
      </c>
      <c r="F412" t="s">
        <v>941</v>
      </c>
      <c r="G412" t="s">
        <v>946</v>
      </c>
      <c r="H412">
        <v>51</v>
      </c>
      <c r="I412" s="5">
        <v>44279</v>
      </c>
      <c r="J412">
        <v>6</v>
      </c>
      <c r="K412" t="s">
        <v>952</v>
      </c>
    </row>
    <row r="413" spans="1:11">
      <c r="A413">
        <v>412</v>
      </c>
      <c r="B413">
        <v>6</v>
      </c>
      <c r="C413" t="s">
        <v>1408</v>
      </c>
      <c r="D413" t="s">
        <v>439</v>
      </c>
      <c r="E413" t="s">
        <v>1416</v>
      </c>
      <c r="F413" t="s">
        <v>941</v>
      </c>
      <c r="G413" t="s">
        <v>968</v>
      </c>
      <c r="H413">
        <v>10</v>
      </c>
      <c r="I413" s="5">
        <v>27445</v>
      </c>
      <c r="J413">
        <v>4</v>
      </c>
      <c r="K413" t="s">
        <v>1080</v>
      </c>
    </row>
    <row r="414" spans="1:11">
      <c r="A414">
        <v>413</v>
      </c>
      <c r="B414">
        <v>6</v>
      </c>
      <c r="C414" t="s">
        <v>1408</v>
      </c>
      <c r="D414" t="s">
        <v>440</v>
      </c>
      <c r="E414" t="s">
        <v>1417</v>
      </c>
      <c r="F414" t="s">
        <v>941</v>
      </c>
      <c r="G414" t="s">
        <v>968</v>
      </c>
      <c r="H414">
        <v>10</v>
      </c>
      <c r="I414" s="5">
        <v>19075</v>
      </c>
      <c r="J414">
        <v>3</v>
      </c>
      <c r="K414" t="s">
        <v>1017</v>
      </c>
    </row>
    <row r="415" spans="1:11">
      <c r="A415">
        <v>414</v>
      </c>
      <c r="B415">
        <v>7</v>
      </c>
      <c r="C415" t="s">
        <v>1418</v>
      </c>
      <c r="D415" t="s">
        <v>441</v>
      </c>
      <c r="E415" t="s">
        <v>1419</v>
      </c>
      <c r="F415" t="s">
        <v>974</v>
      </c>
      <c r="G415" t="s">
        <v>1001</v>
      </c>
      <c r="H415">
        <v>540</v>
      </c>
      <c r="I415" s="5">
        <v>112109</v>
      </c>
      <c r="J415">
        <v>17</v>
      </c>
      <c r="K415" t="s">
        <v>1002</v>
      </c>
    </row>
    <row r="416" spans="1:11">
      <c r="A416">
        <v>415</v>
      </c>
      <c r="B416">
        <v>7</v>
      </c>
      <c r="C416" t="s">
        <v>1418</v>
      </c>
      <c r="D416" t="s">
        <v>442</v>
      </c>
      <c r="E416" t="s">
        <v>1420</v>
      </c>
      <c r="F416" t="s">
        <v>941</v>
      </c>
      <c r="G416" t="s">
        <v>946</v>
      </c>
      <c r="H416">
        <v>37</v>
      </c>
      <c r="I416" s="5">
        <v>26198</v>
      </c>
      <c r="J416">
        <v>5</v>
      </c>
      <c r="K416" t="s">
        <v>947</v>
      </c>
    </row>
    <row r="417" spans="1:11">
      <c r="A417">
        <v>416</v>
      </c>
      <c r="B417">
        <v>7</v>
      </c>
      <c r="C417" t="s">
        <v>1418</v>
      </c>
      <c r="D417" t="s">
        <v>443</v>
      </c>
      <c r="E417" t="s">
        <v>1421</v>
      </c>
      <c r="F417" t="s">
        <v>941</v>
      </c>
      <c r="G417" t="s">
        <v>942</v>
      </c>
      <c r="H417">
        <v>124</v>
      </c>
      <c r="I417" s="5">
        <v>48502</v>
      </c>
      <c r="J417">
        <v>9</v>
      </c>
      <c r="K417" t="s">
        <v>965</v>
      </c>
    </row>
    <row r="418" spans="1:11">
      <c r="A418">
        <v>417</v>
      </c>
      <c r="B418">
        <v>7</v>
      </c>
      <c r="C418" t="s">
        <v>1418</v>
      </c>
      <c r="D418" t="s">
        <v>444</v>
      </c>
      <c r="E418" t="s">
        <v>1422</v>
      </c>
      <c r="F418" t="s">
        <v>941</v>
      </c>
      <c r="G418" t="s">
        <v>946</v>
      </c>
      <c r="H418">
        <v>30</v>
      </c>
      <c r="I418" s="5">
        <v>12142</v>
      </c>
      <c r="J418">
        <v>5</v>
      </c>
      <c r="K418" t="s">
        <v>947</v>
      </c>
    </row>
    <row r="419" spans="1:11">
      <c r="A419">
        <v>418</v>
      </c>
      <c r="B419">
        <v>7</v>
      </c>
      <c r="C419" t="s">
        <v>1418</v>
      </c>
      <c r="D419" t="s">
        <v>445</v>
      </c>
      <c r="E419" t="s">
        <v>1423</v>
      </c>
      <c r="F419" t="s">
        <v>941</v>
      </c>
      <c r="G419" t="s">
        <v>946</v>
      </c>
      <c r="H419">
        <v>84</v>
      </c>
      <c r="I419" s="5">
        <v>24651</v>
      </c>
      <c r="J419">
        <v>5</v>
      </c>
      <c r="K419" t="s">
        <v>947</v>
      </c>
    </row>
    <row r="420" spans="1:11">
      <c r="A420">
        <v>419</v>
      </c>
      <c r="B420">
        <v>7</v>
      </c>
      <c r="C420" t="s">
        <v>1418</v>
      </c>
      <c r="D420" t="s">
        <v>446</v>
      </c>
      <c r="E420" t="s">
        <v>1424</v>
      </c>
      <c r="F420" t="s">
        <v>941</v>
      </c>
      <c r="G420" t="s">
        <v>949</v>
      </c>
      <c r="H420">
        <v>120</v>
      </c>
      <c r="I420" s="5">
        <v>90768</v>
      </c>
      <c r="J420">
        <v>13</v>
      </c>
      <c r="K420" t="s">
        <v>950</v>
      </c>
    </row>
    <row r="421" spans="1:11">
      <c r="A421">
        <v>420</v>
      </c>
      <c r="B421">
        <v>7</v>
      </c>
      <c r="C421" t="s">
        <v>1418</v>
      </c>
      <c r="D421" t="s">
        <v>447</v>
      </c>
      <c r="E421" t="s">
        <v>1425</v>
      </c>
      <c r="F421" t="s">
        <v>941</v>
      </c>
      <c r="G421" t="s">
        <v>946</v>
      </c>
      <c r="H421">
        <v>56</v>
      </c>
      <c r="I421" s="5">
        <v>36736</v>
      </c>
      <c r="J421">
        <v>6</v>
      </c>
      <c r="K421" t="s">
        <v>952</v>
      </c>
    </row>
    <row r="422" spans="1:11">
      <c r="A422">
        <v>421</v>
      </c>
      <c r="B422">
        <v>7</v>
      </c>
      <c r="C422" t="s">
        <v>1418</v>
      </c>
      <c r="D422" t="s">
        <v>448</v>
      </c>
      <c r="E422" t="s">
        <v>1426</v>
      </c>
      <c r="F422" t="s">
        <v>941</v>
      </c>
      <c r="G422" t="s">
        <v>946</v>
      </c>
      <c r="H422">
        <v>30</v>
      </c>
      <c r="I422" s="5">
        <v>27145</v>
      </c>
      <c r="J422">
        <v>5</v>
      </c>
      <c r="K422" t="s">
        <v>947</v>
      </c>
    </row>
    <row r="423" spans="1:11">
      <c r="A423">
        <v>422</v>
      </c>
      <c r="B423">
        <v>7</v>
      </c>
      <c r="C423" t="s">
        <v>1418</v>
      </c>
      <c r="D423" t="s">
        <v>449</v>
      </c>
      <c r="E423" t="s">
        <v>1427</v>
      </c>
      <c r="F423" t="s">
        <v>941</v>
      </c>
      <c r="G423" t="s">
        <v>946</v>
      </c>
      <c r="H423">
        <v>71</v>
      </c>
      <c r="I423" s="5">
        <v>39257</v>
      </c>
      <c r="J423">
        <v>6</v>
      </c>
      <c r="K423" t="s">
        <v>952</v>
      </c>
    </row>
    <row r="424" spans="1:11">
      <c r="A424">
        <v>423</v>
      </c>
      <c r="B424">
        <v>7</v>
      </c>
      <c r="C424" t="s">
        <v>1418</v>
      </c>
      <c r="D424" t="s">
        <v>450</v>
      </c>
      <c r="E424" t="s">
        <v>1428</v>
      </c>
      <c r="F424" t="s">
        <v>941</v>
      </c>
      <c r="G424" t="s">
        <v>946</v>
      </c>
      <c r="H424">
        <v>34</v>
      </c>
      <c r="I424" s="5">
        <v>29096</v>
      </c>
      <c r="J424">
        <v>5</v>
      </c>
      <c r="K424" t="s">
        <v>947</v>
      </c>
    </row>
    <row r="425" spans="1:11">
      <c r="A425">
        <v>424</v>
      </c>
      <c r="B425">
        <v>7</v>
      </c>
      <c r="C425" t="s">
        <v>1418</v>
      </c>
      <c r="D425" t="s">
        <v>451</v>
      </c>
      <c r="E425" t="s">
        <v>1429</v>
      </c>
      <c r="F425" t="s">
        <v>941</v>
      </c>
      <c r="G425" t="s">
        <v>946</v>
      </c>
      <c r="H425">
        <v>73</v>
      </c>
      <c r="I425" s="5">
        <v>51187</v>
      </c>
      <c r="J425">
        <v>6</v>
      </c>
      <c r="K425" t="s">
        <v>952</v>
      </c>
    </row>
    <row r="426" spans="1:11">
      <c r="A426">
        <v>425</v>
      </c>
      <c r="B426">
        <v>7</v>
      </c>
      <c r="C426" t="s">
        <v>1418</v>
      </c>
      <c r="D426" t="s">
        <v>452</v>
      </c>
      <c r="E426" t="s">
        <v>1430</v>
      </c>
      <c r="F426" t="s">
        <v>941</v>
      </c>
      <c r="G426" t="s">
        <v>949</v>
      </c>
      <c r="H426">
        <v>60</v>
      </c>
      <c r="I426" s="5">
        <v>50901</v>
      </c>
      <c r="J426">
        <v>12</v>
      </c>
      <c r="K426" t="s">
        <v>954</v>
      </c>
    </row>
    <row r="427" spans="1:11">
      <c r="A427">
        <v>426</v>
      </c>
      <c r="B427">
        <v>7</v>
      </c>
      <c r="C427" t="s">
        <v>1418</v>
      </c>
      <c r="D427" t="s">
        <v>453</v>
      </c>
      <c r="E427" t="s">
        <v>1431</v>
      </c>
      <c r="F427" t="s">
        <v>941</v>
      </c>
      <c r="G427" t="s">
        <v>946</v>
      </c>
      <c r="H427">
        <v>34</v>
      </c>
      <c r="I427" s="5">
        <v>21820</v>
      </c>
      <c r="J427">
        <v>5</v>
      </c>
      <c r="K427" t="s">
        <v>947</v>
      </c>
    </row>
    <row r="428" spans="1:11">
      <c r="A428">
        <v>427</v>
      </c>
      <c r="B428">
        <v>7</v>
      </c>
      <c r="C428" t="s">
        <v>1418</v>
      </c>
      <c r="D428" t="s">
        <v>454</v>
      </c>
      <c r="E428" t="s">
        <v>1432</v>
      </c>
      <c r="F428" t="s">
        <v>941</v>
      </c>
      <c r="G428" t="s">
        <v>949</v>
      </c>
      <c r="H428">
        <v>163</v>
      </c>
      <c r="I428" s="5">
        <v>71928</v>
      </c>
      <c r="J428">
        <v>13</v>
      </c>
      <c r="K428" t="s">
        <v>950</v>
      </c>
    </row>
    <row r="429" spans="1:11">
      <c r="A429">
        <v>428</v>
      </c>
      <c r="B429">
        <v>7</v>
      </c>
      <c r="C429" t="s">
        <v>1418</v>
      </c>
      <c r="D429" t="s">
        <v>455</v>
      </c>
      <c r="E429" t="s">
        <v>1433</v>
      </c>
      <c r="F429" t="s">
        <v>941</v>
      </c>
      <c r="G429" t="s">
        <v>968</v>
      </c>
      <c r="H429">
        <v>0</v>
      </c>
      <c r="I429" s="5">
        <v>21326</v>
      </c>
      <c r="J429">
        <v>3</v>
      </c>
      <c r="K429" t="s">
        <v>1017</v>
      </c>
    </row>
    <row r="430" spans="1:11">
      <c r="A430">
        <v>429</v>
      </c>
      <c r="B430">
        <v>7</v>
      </c>
      <c r="C430" t="s">
        <v>1418</v>
      </c>
      <c r="D430" t="s">
        <v>456</v>
      </c>
      <c r="E430" t="s">
        <v>1434</v>
      </c>
      <c r="F430" t="s">
        <v>941</v>
      </c>
      <c r="G430" t="s">
        <v>968</v>
      </c>
      <c r="H430">
        <v>0</v>
      </c>
      <c r="I430" s="5">
        <v>18983</v>
      </c>
      <c r="J430">
        <v>3</v>
      </c>
      <c r="K430" t="s">
        <v>1017</v>
      </c>
    </row>
    <row r="431" spans="1:11">
      <c r="A431">
        <v>430</v>
      </c>
      <c r="B431">
        <v>7</v>
      </c>
      <c r="C431" t="s">
        <v>1418</v>
      </c>
      <c r="D431" t="s">
        <v>457</v>
      </c>
      <c r="E431" t="s">
        <v>1435</v>
      </c>
      <c r="F431" t="s">
        <v>941</v>
      </c>
      <c r="G431" t="s">
        <v>968</v>
      </c>
      <c r="H431">
        <v>0</v>
      </c>
      <c r="I431" s="5">
        <v>13822</v>
      </c>
      <c r="J431">
        <v>2</v>
      </c>
      <c r="K431" t="s">
        <v>969</v>
      </c>
    </row>
    <row r="432" spans="1:11">
      <c r="A432">
        <v>431</v>
      </c>
      <c r="B432">
        <v>7</v>
      </c>
      <c r="C432" t="s">
        <v>1418</v>
      </c>
      <c r="D432" t="s">
        <v>458</v>
      </c>
      <c r="E432" t="s">
        <v>1436</v>
      </c>
      <c r="F432" t="s">
        <v>941</v>
      </c>
      <c r="G432" t="s">
        <v>968</v>
      </c>
      <c r="H432">
        <v>0</v>
      </c>
      <c r="I432" s="5">
        <v>20100</v>
      </c>
      <c r="J432">
        <v>3</v>
      </c>
      <c r="K432" t="s">
        <v>1017</v>
      </c>
    </row>
    <row r="433" spans="1:11">
      <c r="A433">
        <v>432</v>
      </c>
      <c r="B433">
        <v>7</v>
      </c>
      <c r="C433" t="s">
        <v>1437</v>
      </c>
      <c r="D433" t="s">
        <v>459</v>
      </c>
      <c r="E433" t="s">
        <v>1438</v>
      </c>
      <c r="F433" t="s">
        <v>937</v>
      </c>
      <c r="G433" t="s">
        <v>938</v>
      </c>
      <c r="H433">
        <v>867</v>
      </c>
      <c r="I433" s="5">
        <v>252851</v>
      </c>
      <c r="J433">
        <v>19</v>
      </c>
      <c r="K433" t="s">
        <v>939</v>
      </c>
    </row>
    <row r="434" spans="1:11">
      <c r="A434">
        <v>433</v>
      </c>
      <c r="B434">
        <v>7</v>
      </c>
      <c r="C434" t="s">
        <v>1437</v>
      </c>
      <c r="D434" t="s">
        <v>460</v>
      </c>
      <c r="E434" t="s">
        <v>1439</v>
      </c>
      <c r="F434" t="s">
        <v>941</v>
      </c>
      <c r="G434" t="s">
        <v>946</v>
      </c>
      <c r="H434">
        <v>30</v>
      </c>
      <c r="I434" s="5">
        <v>40205</v>
      </c>
      <c r="J434">
        <v>6</v>
      </c>
      <c r="K434" t="s">
        <v>952</v>
      </c>
    </row>
    <row r="435" spans="1:11">
      <c r="A435">
        <v>434</v>
      </c>
      <c r="B435">
        <v>7</v>
      </c>
      <c r="C435" t="s">
        <v>1437</v>
      </c>
      <c r="D435" t="s">
        <v>461</v>
      </c>
      <c r="E435" t="s">
        <v>1440</v>
      </c>
      <c r="F435" t="s">
        <v>941</v>
      </c>
      <c r="G435" t="s">
        <v>946</v>
      </c>
      <c r="H435">
        <v>30</v>
      </c>
      <c r="I435" s="5">
        <v>25460</v>
      </c>
      <c r="J435">
        <v>5</v>
      </c>
      <c r="K435" t="s">
        <v>947</v>
      </c>
    </row>
    <row r="436" spans="1:11">
      <c r="A436">
        <v>435</v>
      </c>
      <c r="B436">
        <v>7</v>
      </c>
      <c r="C436" t="s">
        <v>1437</v>
      </c>
      <c r="D436" t="s">
        <v>462</v>
      </c>
      <c r="E436" t="s">
        <v>1441</v>
      </c>
      <c r="F436" t="s">
        <v>941</v>
      </c>
      <c r="G436" t="s">
        <v>942</v>
      </c>
      <c r="H436">
        <v>92</v>
      </c>
      <c r="I436" s="5">
        <v>68837</v>
      </c>
      <c r="J436">
        <v>10</v>
      </c>
      <c r="K436" t="s">
        <v>943</v>
      </c>
    </row>
    <row r="437" spans="1:11">
      <c r="A437">
        <v>436</v>
      </c>
      <c r="B437">
        <v>7</v>
      </c>
      <c r="C437" t="s">
        <v>1437</v>
      </c>
      <c r="D437" t="s">
        <v>463</v>
      </c>
      <c r="E437" t="s">
        <v>1442</v>
      </c>
      <c r="F437" t="s">
        <v>974</v>
      </c>
      <c r="G437" t="s">
        <v>975</v>
      </c>
      <c r="H437">
        <v>224</v>
      </c>
      <c r="I437" s="5">
        <v>94120</v>
      </c>
      <c r="J437">
        <v>15</v>
      </c>
      <c r="K437" t="s">
        <v>976</v>
      </c>
    </row>
    <row r="438" spans="1:11">
      <c r="A438">
        <v>437</v>
      </c>
      <c r="B438">
        <v>7</v>
      </c>
      <c r="C438" t="s">
        <v>1437</v>
      </c>
      <c r="D438" t="s">
        <v>464</v>
      </c>
      <c r="E438" t="s">
        <v>1443</v>
      </c>
      <c r="F438" t="s">
        <v>941</v>
      </c>
      <c r="G438" t="s">
        <v>946</v>
      </c>
      <c r="H438">
        <v>60</v>
      </c>
      <c r="I438" s="5">
        <v>59238</v>
      </c>
      <c r="J438">
        <v>6</v>
      </c>
      <c r="K438" t="s">
        <v>952</v>
      </c>
    </row>
    <row r="439" spans="1:11">
      <c r="A439">
        <v>438</v>
      </c>
      <c r="B439">
        <v>7</v>
      </c>
      <c r="C439" t="s">
        <v>1437</v>
      </c>
      <c r="D439" t="s">
        <v>465</v>
      </c>
      <c r="E439" t="s">
        <v>1444</v>
      </c>
      <c r="F439" t="s">
        <v>941</v>
      </c>
      <c r="G439" t="s">
        <v>942</v>
      </c>
      <c r="H439">
        <v>120</v>
      </c>
      <c r="I439" s="5">
        <v>82148</v>
      </c>
      <c r="J439">
        <v>10</v>
      </c>
      <c r="K439" t="s">
        <v>943</v>
      </c>
    </row>
    <row r="440" spans="1:11">
      <c r="A440">
        <v>439</v>
      </c>
      <c r="B440">
        <v>7</v>
      </c>
      <c r="C440" t="s">
        <v>1437</v>
      </c>
      <c r="D440" t="s">
        <v>466</v>
      </c>
      <c r="E440" t="s">
        <v>1445</v>
      </c>
      <c r="F440" t="s">
        <v>941</v>
      </c>
      <c r="G440" t="s">
        <v>946</v>
      </c>
      <c r="H440">
        <v>47</v>
      </c>
      <c r="I440" s="5">
        <v>32079</v>
      </c>
      <c r="J440">
        <v>6</v>
      </c>
      <c r="K440" t="s">
        <v>952</v>
      </c>
    </row>
    <row r="441" spans="1:11">
      <c r="A441">
        <v>440</v>
      </c>
      <c r="B441">
        <v>7</v>
      </c>
      <c r="C441" t="s">
        <v>1437</v>
      </c>
      <c r="D441" t="s">
        <v>467</v>
      </c>
      <c r="E441" t="s">
        <v>1446</v>
      </c>
      <c r="F441" t="s">
        <v>941</v>
      </c>
      <c r="G441" t="s">
        <v>949</v>
      </c>
      <c r="H441">
        <v>120</v>
      </c>
      <c r="I441" s="5">
        <v>72203</v>
      </c>
      <c r="J441">
        <v>13</v>
      </c>
      <c r="K441" t="s">
        <v>950</v>
      </c>
    </row>
    <row r="442" spans="1:11">
      <c r="A442">
        <v>441</v>
      </c>
      <c r="B442">
        <v>7</v>
      </c>
      <c r="C442" t="s">
        <v>1437</v>
      </c>
      <c r="D442" t="s">
        <v>468</v>
      </c>
      <c r="E442" t="s">
        <v>1447</v>
      </c>
      <c r="F442" t="s">
        <v>941</v>
      </c>
      <c r="G442" t="s">
        <v>946</v>
      </c>
      <c r="H442">
        <v>30</v>
      </c>
      <c r="I442" s="5">
        <v>14907</v>
      </c>
      <c r="J442">
        <v>5</v>
      </c>
      <c r="K442" t="s">
        <v>947</v>
      </c>
    </row>
    <row r="443" spans="1:11">
      <c r="A443">
        <v>442</v>
      </c>
      <c r="B443">
        <v>7</v>
      </c>
      <c r="C443" t="s">
        <v>1437</v>
      </c>
      <c r="D443" t="s">
        <v>469</v>
      </c>
      <c r="E443" t="s">
        <v>1448</v>
      </c>
      <c r="F443" t="s">
        <v>941</v>
      </c>
      <c r="G443" t="s">
        <v>949</v>
      </c>
      <c r="H443">
        <v>67</v>
      </c>
      <c r="I443" s="5">
        <v>62630</v>
      </c>
      <c r="J443">
        <v>12</v>
      </c>
      <c r="K443" t="s">
        <v>954</v>
      </c>
    </row>
    <row r="444" spans="1:11">
      <c r="A444">
        <v>443</v>
      </c>
      <c r="B444">
        <v>7</v>
      </c>
      <c r="C444" t="s">
        <v>1437</v>
      </c>
      <c r="D444" t="s">
        <v>470</v>
      </c>
      <c r="E444" t="s">
        <v>1449</v>
      </c>
      <c r="F444" t="s">
        <v>941</v>
      </c>
      <c r="G444" t="s">
        <v>946</v>
      </c>
      <c r="H444">
        <v>35</v>
      </c>
      <c r="I444" s="5">
        <v>21937</v>
      </c>
      <c r="J444">
        <v>5</v>
      </c>
      <c r="K444" t="s">
        <v>947</v>
      </c>
    </row>
    <row r="445" spans="1:11">
      <c r="A445">
        <v>444</v>
      </c>
      <c r="B445">
        <v>7</v>
      </c>
      <c r="C445" t="s">
        <v>1437</v>
      </c>
      <c r="D445" t="s">
        <v>471</v>
      </c>
      <c r="E445" t="s">
        <v>1450</v>
      </c>
      <c r="F445" t="s">
        <v>941</v>
      </c>
      <c r="G445" t="s">
        <v>946</v>
      </c>
      <c r="H445">
        <v>30</v>
      </c>
      <c r="I445" s="5">
        <v>29105</v>
      </c>
      <c r="J445">
        <v>5</v>
      </c>
      <c r="K445" t="s">
        <v>947</v>
      </c>
    </row>
    <row r="446" spans="1:11">
      <c r="A446">
        <v>445</v>
      </c>
      <c r="B446">
        <v>7</v>
      </c>
      <c r="C446" t="s">
        <v>1437</v>
      </c>
      <c r="D446" t="s">
        <v>472</v>
      </c>
      <c r="E446" t="s">
        <v>1451</v>
      </c>
      <c r="F446" t="s">
        <v>941</v>
      </c>
      <c r="G446" t="s">
        <v>946</v>
      </c>
      <c r="H446">
        <v>45</v>
      </c>
      <c r="I446" s="5">
        <v>57097</v>
      </c>
      <c r="J446">
        <v>6</v>
      </c>
      <c r="K446" t="s">
        <v>952</v>
      </c>
    </row>
    <row r="447" spans="1:11">
      <c r="A447">
        <v>446</v>
      </c>
      <c r="B447">
        <v>7</v>
      </c>
      <c r="C447" t="s">
        <v>1437</v>
      </c>
      <c r="D447" t="s">
        <v>473</v>
      </c>
      <c r="E447" t="s">
        <v>1452</v>
      </c>
      <c r="F447" t="s">
        <v>941</v>
      </c>
      <c r="G447" t="s">
        <v>942</v>
      </c>
      <c r="H447">
        <v>98</v>
      </c>
      <c r="I447" s="5">
        <v>52702</v>
      </c>
      <c r="J447">
        <v>10</v>
      </c>
      <c r="K447" t="s">
        <v>943</v>
      </c>
    </row>
    <row r="448" spans="1:11">
      <c r="A448">
        <v>447</v>
      </c>
      <c r="B448">
        <v>7</v>
      </c>
      <c r="C448" t="s">
        <v>1437</v>
      </c>
      <c r="D448" t="s">
        <v>474</v>
      </c>
      <c r="E448" t="s">
        <v>1453</v>
      </c>
      <c r="F448" t="s">
        <v>941</v>
      </c>
      <c r="G448" t="s">
        <v>942</v>
      </c>
      <c r="H448">
        <v>74</v>
      </c>
      <c r="I448" s="5">
        <v>51522</v>
      </c>
      <c r="J448">
        <v>10</v>
      </c>
      <c r="K448" t="s">
        <v>943</v>
      </c>
    </row>
    <row r="449" spans="1:11">
      <c r="A449">
        <v>448</v>
      </c>
      <c r="B449">
        <v>7</v>
      </c>
      <c r="C449" t="s">
        <v>1437</v>
      </c>
      <c r="D449" t="s">
        <v>475</v>
      </c>
      <c r="E449" t="s">
        <v>1454</v>
      </c>
      <c r="F449" t="s">
        <v>941</v>
      </c>
      <c r="G449" t="s">
        <v>946</v>
      </c>
      <c r="H449">
        <v>35</v>
      </c>
      <c r="I449" s="5">
        <v>33345</v>
      </c>
      <c r="J449">
        <v>6</v>
      </c>
      <c r="K449" t="s">
        <v>952</v>
      </c>
    </row>
    <row r="450" spans="1:11">
      <c r="A450">
        <v>449</v>
      </c>
      <c r="B450">
        <v>7</v>
      </c>
      <c r="C450" t="s">
        <v>1437</v>
      </c>
      <c r="D450" t="s">
        <v>476</v>
      </c>
      <c r="E450" t="s">
        <v>1455</v>
      </c>
      <c r="F450" t="s">
        <v>941</v>
      </c>
      <c r="G450" t="s">
        <v>946</v>
      </c>
      <c r="H450">
        <v>45</v>
      </c>
      <c r="I450" s="5">
        <v>29644</v>
      </c>
      <c r="J450">
        <v>5</v>
      </c>
      <c r="K450" t="s">
        <v>947</v>
      </c>
    </row>
    <row r="451" spans="1:11">
      <c r="A451">
        <v>450</v>
      </c>
      <c r="B451">
        <v>7</v>
      </c>
      <c r="C451" t="s">
        <v>1437</v>
      </c>
      <c r="D451" t="s">
        <v>477</v>
      </c>
      <c r="E451" t="s">
        <v>1456</v>
      </c>
      <c r="F451" t="s">
        <v>941</v>
      </c>
      <c r="G451" t="s">
        <v>946</v>
      </c>
      <c r="H451">
        <v>33</v>
      </c>
      <c r="I451" s="5">
        <v>17956</v>
      </c>
      <c r="J451">
        <v>5</v>
      </c>
      <c r="K451" t="s">
        <v>947</v>
      </c>
    </row>
    <row r="452" spans="1:11">
      <c r="A452">
        <v>451</v>
      </c>
      <c r="B452">
        <v>7</v>
      </c>
      <c r="C452" t="s">
        <v>1437</v>
      </c>
      <c r="D452" t="s">
        <v>478</v>
      </c>
      <c r="E452" t="s">
        <v>1457</v>
      </c>
      <c r="F452" t="s">
        <v>941</v>
      </c>
      <c r="G452" t="s">
        <v>949</v>
      </c>
      <c r="H452">
        <v>107</v>
      </c>
      <c r="I452" s="5">
        <v>58978</v>
      </c>
      <c r="J452">
        <v>13</v>
      </c>
      <c r="K452" t="s">
        <v>950</v>
      </c>
    </row>
    <row r="453" spans="1:11">
      <c r="A453">
        <v>452</v>
      </c>
      <c r="B453">
        <v>7</v>
      </c>
      <c r="C453" t="s">
        <v>1437</v>
      </c>
      <c r="D453" t="s">
        <v>479</v>
      </c>
      <c r="E453" t="s">
        <v>1458</v>
      </c>
      <c r="F453" t="s">
        <v>974</v>
      </c>
      <c r="G453" t="s">
        <v>975</v>
      </c>
      <c r="H453">
        <v>120</v>
      </c>
      <c r="I453" s="5">
        <v>44895</v>
      </c>
      <c r="J453">
        <v>14</v>
      </c>
      <c r="K453" t="s">
        <v>1208</v>
      </c>
    </row>
    <row r="454" spans="1:11">
      <c r="A454">
        <v>453</v>
      </c>
      <c r="B454">
        <v>7</v>
      </c>
      <c r="C454" t="s">
        <v>1437</v>
      </c>
      <c r="D454" t="s">
        <v>480</v>
      </c>
      <c r="E454" t="s">
        <v>1459</v>
      </c>
      <c r="F454" t="s">
        <v>941</v>
      </c>
      <c r="G454" t="s">
        <v>946</v>
      </c>
      <c r="H454">
        <v>30</v>
      </c>
      <c r="I454" s="5">
        <v>17509</v>
      </c>
      <c r="J454">
        <v>5</v>
      </c>
      <c r="K454" t="s">
        <v>947</v>
      </c>
    </row>
    <row r="455" spans="1:11">
      <c r="A455">
        <v>454</v>
      </c>
      <c r="B455">
        <v>7</v>
      </c>
      <c r="C455" t="s">
        <v>1437</v>
      </c>
      <c r="D455" t="s">
        <v>481</v>
      </c>
      <c r="E455" t="s">
        <v>1460</v>
      </c>
      <c r="F455" t="s">
        <v>941</v>
      </c>
      <c r="G455" t="s">
        <v>968</v>
      </c>
      <c r="H455">
        <v>0</v>
      </c>
      <c r="I455" s="5">
        <v>17122</v>
      </c>
      <c r="J455">
        <v>3</v>
      </c>
      <c r="K455" t="s">
        <v>1017</v>
      </c>
    </row>
    <row r="456" spans="1:11">
      <c r="A456">
        <v>455</v>
      </c>
      <c r="B456">
        <v>7</v>
      </c>
      <c r="C456" t="s">
        <v>1437</v>
      </c>
      <c r="D456" t="s">
        <v>482</v>
      </c>
      <c r="E456" t="s">
        <v>1461</v>
      </c>
      <c r="F456" t="s">
        <v>941</v>
      </c>
      <c r="G456" t="s">
        <v>968</v>
      </c>
      <c r="H456">
        <v>0</v>
      </c>
      <c r="I456" s="5">
        <v>13602</v>
      </c>
      <c r="J456">
        <v>2</v>
      </c>
      <c r="K456" t="s">
        <v>969</v>
      </c>
    </row>
    <row r="457" spans="1:11">
      <c r="A457">
        <v>456</v>
      </c>
      <c r="B457">
        <v>7</v>
      </c>
      <c r="C457" t="s">
        <v>1437</v>
      </c>
      <c r="D457" t="s">
        <v>483</v>
      </c>
      <c r="E457" t="s">
        <v>1462</v>
      </c>
      <c r="F457" t="s">
        <v>941</v>
      </c>
      <c r="G457" t="s">
        <v>968</v>
      </c>
      <c r="H457">
        <v>0</v>
      </c>
      <c r="I457" s="5">
        <v>18663</v>
      </c>
      <c r="J457">
        <v>3</v>
      </c>
      <c r="K457" t="s">
        <v>1017</v>
      </c>
    </row>
    <row r="458" spans="1:11">
      <c r="A458">
        <v>457</v>
      </c>
      <c r="B458">
        <v>7</v>
      </c>
      <c r="C458" t="s">
        <v>1437</v>
      </c>
      <c r="D458" t="s">
        <v>484</v>
      </c>
      <c r="E458" t="s">
        <v>1463</v>
      </c>
      <c r="F458" t="s">
        <v>941</v>
      </c>
      <c r="G458" t="s">
        <v>968</v>
      </c>
      <c r="H458">
        <v>0</v>
      </c>
      <c r="I458" s="5">
        <v>18967</v>
      </c>
      <c r="J458">
        <v>3</v>
      </c>
      <c r="K458" t="s">
        <v>1017</v>
      </c>
    </row>
    <row r="459" spans="1:11">
      <c r="A459">
        <v>458</v>
      </c>
      <c r="B459">
        <v>7</v>
      </c>
      <c r="C459" t="s">
        <v>1464</v>
      </c>
      <c r="D459" t="s">
        <v>485</v>
      </c>
      <c r="E459" t="s">
        <v>1465</v>
      </c>
      <c r="F459" t="s">
        <v>974</v>
      </c>
      <c r="G459" t="s">
        <v>1001</v>
      </c>
      <c r="H459">
        <v>580</v>
      </c>
      <c r="I459" s="5">
        <v>115343</v>
      </c>
      <c r="J459">
        <v>17</v>
      </c>
      <c r="K459" t="s">
        <v>1002</v>
      </c>
    </row>
    <row r="460" spans="1:11">
      <c r="A460">
        <v>459</v>
      </c>
      <c r="B460">
        <v>7</v>
      </c>
      <c r="C460" t="s">
        <v>1464</v>
      </c>
      <c r="D460" t="s">
        <v>486</v>
      </c>
      <c r="E460" t="s">
        <v>1466</v>
      </c>
      <c r="F460" t="s">
        <v>941</v>
      </c>
      <c r="G460" t="s">
        <v>946</v>
      </c>
      <c r="H460">
        <v>33</v>
      </c>
      <c r="I460" s="5">
        <v>24257</v>
      </c>
      <c r="J460">
        <v>5</v>
      </c>
      <c r="K460" t="s">
        <v>947</v>
      </c>
    </row>
    <row r="461" spans="1:11">
      <c r="A461">
        <v>460</v>
      </c>
      <c r="B461">
        <v>7</v>
      </c>
      <c r="C461" t="s">
        <v>1464</v>
      </c>
      <c r="D461" t="s">
        <v>487</v>
      </c>
      <c r="E461" t="s">
        <v>1467</v>
      </c>
      <c r="F461" t="s">
        <v>941</v>
      </c>
      <c r="G461" t="s">
        <v>942</v>
      </c>
      <c r="H461">
        <v>96</v>
      </c>
      <c r="I461" s="5">
        <v>84745</v>
      </c>
      <c r="J461">
        <v>10</v>
      </c>
      <c r="K461" t="s">
        <v>943</v>
      </c>
    </row>
    <row r="462" spans="1:11">
      <c r="A462">
        <v>461</v>
      </c>
      <c r="B462">
        <v>7</v>
      </c>
      <c r="C462" t="s">
        <v>1464</v>
      </c>
      <c r="D462" t="s">
        <v>488</v>
      </c>
      <c r="E462" t="s">
        <v>1468</v>
      </c>
      <c r="F462" t="s">
        <v>941</v>
      </c>
      <c r="G462" t="s">
        <v>946</v>
      </c>
      <c r="H462">
        <v>60</v>
      </c>
      <c r="I462" s="5">
        <v>53064</v>
      </c>
      <c r="J462">
        <v>6</v>
      </c>
      <c r="K462" t="s">
        <v>952</v>
      </c>
    </row>
    <row r="463" spans="1:11">
      <c r="A463">
        <v>462</v>
      </c>
      <c r="B463">
        <v>7</v>
      </c>
      <c r="C463" t="s">
        <v>1464</v>
      </c>
      <c r="D463" t="s">
        <v>489</v>
      </c>
      <c r="E463" t="s">
        <v>1469</v>
      </c>
      <c r="F463" t="s">
        <v>941</v>
      </c>
      <c r="G463" t="s">
        <v>946</v>
      </c>
      <c r="H463">
        <v>52</v>
      </c>
      <c r="I463" s="5">
        <v>43803</v>
      </c>
      <c r="J463">
        <v>6</v>
      </c>
      <c r="K463" t="s">
        <v>952</v>
      </c>
    </row>
    <row r="464" spans="1:11">
      <c r="A464">
        <v>463</v>
      </c>
      <c r="B464">
        <v>7</v>
      </c>
      <c r="C464" t="s">
        <v>1464</v>
      </c>
      <c r="D464" t="s">
        <v>490</v>
      </c>
      <c r="E464" t="s">
        <v>1470</v>
      </c>
      <c r="F464" t="s">
        <v>941</v>
      </c>
      <c r="G464" t="s">
        <v>949</v>
      </c>
      <c r="H464">
        <v>95</v>
      </c>
      <c r="I464" s="5">
        <v>77312</v>
      </c>
      <c r="J464">
        <v>12</v>
      </c>
      <c r="K464" t="s">
        <v>954</v>
      </c>
    </row>
    <row r="465" spans="1:11">
      <c r="A465">
        <v>464</v>
      </c>
      <c r="B465">
        <v>7</v>
      </c>
      <c r="C465" t="s">
        <v>1464</v>
      </c>
      <c r="D465" t="s">
        <v>491</v>
      </c>
      <c r="E465" t="s">
        <v>1471</v>
      </c>
      <c r="F465" t="s">
        <v>941</v>
      </c>
      <c r="G465" t="s">
        <v>946</v>
      </c>
      <c r="H465">
        <v>38</v>
      </c>
      <c r="I465" s="5">
        <v>42418</v>
      </c>
      <c r="J465">
        <v>6</v>
      </c>
      <c r="K465" t="s">
        <v>952</v>
      </c>
    </row>
    <row r="466" spans="1:11">
      <c r="A466">
        <v>465</v>
      </c>
      <c r="B466">
        <v>7</v>
      </c>
      <c r="C466" t="s">
        <v>1464</v>
      </c>
      <c r="D466" t="s">
        <v>492</v>
      </c>
      <c r="E466" t="s">
        <v>1472</v>
      </c>
      <c r="F466" t="s">
        <v>941</v>
      </c>
      <c r="G466" t="s">
        <v>949</v>
      </c>
      <c r="H466">
        <v>102</v>
      </c>
      <c r="I466" s="5">
        <v>63876</v>
      </c>
      <c r="J466">
        <v>13</v>
      </c>
      <c r="K466" t="s">
        <v>950</v>
      </c>
    </row>
    <row r="467" spans="1:11">
      <c r="A467">
        <v>466</v>
      </c>
      <c r="B467">
        <v>7</v>
      </c>
      <c r="C467" t="s">
        <v>1464</v>
      </c>
      <c r="D467" t="s">
        <v>493</v>
      </c>
      <c r="E467" t="s">
        <v>1473</v>
      </c>
      <c r="F467" t="s">
        <v>941</v>
      </c>
      <c r="G467" t="s">
        <v>942</v>
      </c>
      <c r="H467">
        <v>125</v>
      </c>
      <c r="I467" s="5">
        <v>76630</v>
      </c>
      <c r="J467">
        <v>10</v>
      </c>
      <c r="K467" t="s">
        <v>943</v>
      </c>
    </row>
    <row r="468" spans="1:11">
      <c r="A468">
        <v>467</v>
      </c>
      <c r="B468">
        <v>7</v>
      </c>
      <c r="C468" t="s">
        <v>1464</v>
      </c>
      <c r="D468" t="s">
        <v>494</v>
      </c>
      <c r="E468" t="s">
        <v>1474</v>
      </c>
      <c r="F468" t="s">
        <v>941</v>
      </c>
      <c r="G468" t="s">
        <v>946</v>
      </c>
      <c r="H468">
        <v>30</v>
      </c>
      <c r="I468" s="5">
        <v>26790</v>
      </c>
      <c r="J468">
        <v>5</v>
      </c>
      <c r="K468" t="s">
        <v>947</v>
      </c>
    </row>
    <row r="469" spans="1:11">
      <c r="A469">
        <v>468</v>
      </c>
      <c r="B469">
        <v>7</v>
      </c>
      <c r="C469" t="s">
        <v>1464</v>
      </c>
      <c r="D469" t="s">
        <v>495</v>
      </c>
      <c r="E469" t="s">
        <v>1475</v>
      </c>
      <c r="F469" t="s">
        <v>941</v>
      </c>
      <c r="G469" t="s">
        <v>946</v>
      </c>
      <c r="H469">
        <v>32</v>
      </c>
      <c r="I469" s="5">
        <v>24849</v>
      </c>
      <c r="J469">
        <v>5</v>
      </c>
      <c r="K469" t="s">
        <v>947</v>
      </c>
    </row>
    <row r="470" spans="1:11">
      <c r="A470">
        <v>469</v>
      </c>
      <c r="B470">
        <v>7</v>
      </c>
      <c r="C470" t="s">
        <v>1464</v>
      </c>
      <c r="D470" t="s">
        <v>496</v>
      </c>
      <c r="E470" t="s">
        <v>1476</v>
      </c>
      <c r="F470" t="s">
        <v>941</v>
      </c>
      <c r="G470" t="s">
        <v>968</v>
      </c>
      <c r="H470">
        <v>0</v>
      </c>
      <c r="I470" s="5">
        <v>26944</v>
      </c>
      <c r="J470">
        <v>4</v>
      </c>
      <c r="K470" t="s">
        <v>1080</v>
      </c>
    </row>
    <row r="471" spans="1:11">
      <c r="A471">
        <v>470</v>
      </c>
      <c r="B471">
        <v>7</v>
      </c>
      <c r="C471" t="s">
        <v>1464</v>
      </c>
      <c r="D471" t="s">
        <v>497</v>
      </c>
      <c r="E471" t="s">
        <v>1477</v>
      </c>
      <c r="F471" t="s">
        <v>941</v>
      </c>
      <c r="G471" t="s">
        <v>968</v>
      </c>
      <c r="H471">
        <v>0</v>
      </c>
      <c r="I471" s="5">
        <v>17809</v>
      </c>
      <c r="J471">
        <v>3</v>
      </c>
      <c r="K471" t="s">
        <v>1017</v>
      </c>
    </row>
    <row r="472" spans="1:11">
      <c r="A472">
        <v>471</v>
      </c>
      <c r="B472">
        <v>7</v>
      </c>
      <c r="C472" t="s">
        <v>1478</v>
      </c>
      <c r="D472" t="s">
        <v>498</v>
      </c>
      <c r="E472" t="s">
        <v>1479</v>
      </c>
      <c r="F472" t="s">
        <v>937</v>
      </c>
      <c r="G472" t="s">
        <v>938</v>
      </c>
      <c r="H472">
        <v>820</v>
      </c>
      <c r="I472" s="5">
        <v>94786</v>
      </c>
      <c r="J472">
        <v>19</v>
      </c>
      <c r="K472" t="s">
        <v>939</v>
      </c>
    </row>
    <row r="473" spans="1:11">
      <c r="A473">
        <v>472</v>
      </c>
      <c r="B473">
        <v>7</v>
      </c>
      <c r="C473" t="s">
        <v>1478</v>
      </c>
      <c r="D473" t="s">
        <v>499</v>
      </c>
      <c r="E473" t="s">
        <v>1480</v>
      </c>
      <c r="F473" t="s">
        <v>941</v>
      </c>
      <c r="G473" t="s">
        <v>949</v>
      </c>
      <c r="H473">
        <v>96</v>
      </c>
      <c r="I473" s="5">
        <v>68589</v>
      </c>
      <c r="J473">
        <v>12</v>
      </c>
      <c r="K473" t="s">
        <v>954</v>
      </c>
    </row>
    <row r="474" spans="1:11">
      <c r="A474">
        <v>473</v>
      </c>
      <c r="B474">
        <v>7</v>
      </c>
      <c r="C474" t="s">
        <v>1478</v>
      </c>
      <c r="D474" t="s">
        <v>500</v>
      </c>
      <c r="E474" t="s">
        <v>1481</v>
      </c>
      <c r="F474" t="s">
        <v>941</v>
      </c>
      <c r="G474" t="s">
        <v>946</v>
      </c>
      <c r="H474">
        <v>34</v>
      </c>
      <c r="I474" s="5">
        <v>37674</v>
      </c>
      <c r="J474">
        <v>6</v>
      </c>
      <c r="K474" t="s">
        <v>952</v>
      </c>
    </row>
    <row r="475" spans="1:11">
      <c r="A475">
        <v>474</v>
      </c>
      <c r="B475">
        <v>7</v>
      </c>
      <c r="C475" t="s">
        <v>1478</v>
      </c>
      <c r="D475" t="s">
        <v>501</v>
      </c>
      <c r="E475" t="s">
        <v>1482</v>
      </c>
      <c r="F475" t="s">
        <v>941</v>
      </c>
      <c r="G475" t="s">
        <v>946</v>
      </c>
      <c r="H475">
        <v>90</v>
      </c>
      <c r="I475" s="5">
        <v>57612</v>
      </c>
      <c r="J475">
        <v>6</v>
      </c>
      <c r="K475" t="s">
        <v>952</v>
      </c>
    </row>
    <row r="476" spans="1:11">
      <c r="A476">
        <v>475</v>
      </c>
      <c r="B476">
        <v>7</v>
      </c>
      <c r="C476" t="s">
        <v>1478</v>
      </c>
      <c r="D476" t="s">
        <v>502</v>
      </c>
      <c r="E476" t="s">
        <v>1483</v>
      </c>
      <c r="F476" t="s">
        <v>941</v>
      </c>
      <c r="G476" t="s">
        <v>946</v>
      </c>
      <c r="H476">
        <v>30</v>
      </c>
      <c r="I476" s="5">
        <v>49504</v>
      </c>
      <c r="J476">
        <v>6</v>
      </c>
      <c r="K476" t="s">
        <v>952</v>
      </c>
    </row>
    <row r="477" spans="1:11">
      <c r="A477">
        <v>476</v>
      </c>
      <c r="B477">
        <v>7</v>
      </c>
      <c r="C477" t="s">
        <v>1478</v>
      </c>
      <c r="D477" t="s">
        <v>503</v>
      </c>
      <c r="E477" t="s">
        <v>1484</v>
      </c>
      <c r="F477" t="s">
        <v>941</v>
      </c>
      <c r="G477" t="s">
        <v>942</v>
      </c>
      <c r="H477">
        <v>46</v>
      </c>
      <c r="I477" s="5">
        <v>52000</v>
      </c>
      <c r="J477">
        <v>10</v>
      </c>
      <c r="K477" t="s">
        <v>943</v>
      </c>
    </row>
    <row r="478" spans="1:11">
      <c r="A478">
        <v>477</v>
      </c>
      <c r="B478">
        <v>7</v>
      </c>
      <c r="C478" t="s">
        <v>1478</v>
      </c>
      <c r="D478" t="s">
        <v>504</v>
      </c>
      <c r="E478" t="s">
        <v>1485</v>
      </c>
      <c r="F478" t="s">
        <v>941</v>
      </c>
      <c r="G478" t="s">
        <v>949</v>
      </c>
      <c r="H478">
        <v>150</v>
      </c>
      <c r="I478" s="5">
        <v>78584</v>
      </c>
      <c r="J478">
        <v>13</v>
      </c>
      <c r="K478" t="s">
        <v>950</v>
      </c>
    </row>
    <row r="479" spans="1:11">
      <c r="A479">
        <v>478</v>
      </c>
      <c r="B479">
        <v>7</v>
      </c>
      <c r="C479" t="s">
        <v>1478</v>
      </c>
      <c r="D479" t="s">
        <v>505</v>
      </c>
      <c r="E479" t="s">
        <v>1486</v>
      </c>
      <c r="F479" t="s">
        <v>941</v>
      </c>
      <c r="G479" t="s">
        <v>946</v>
      </c>
      <c r="H479">
        <v>39</v>
      </c>
      <c r="I479" s="5">
        <v>42738</v>
      </c>
      <c r="J479">
        <v>6</v>
      </c>
      <c r="K479" t="s">
        <v>952</v>
      </c>
    </row>
    <row r="480" spans="1:11">
      <c r="A480">
        <v>479</v>
      </c>
      <c r="B480">
        <v>7</v>
      </c>
      <c r="C480" t="s">
        <v>1478</v>
      </c>
      <c r="D480" t="s">
        <v>506</v>
      </c>
      <c r="E480" t="s">
        <v>1487</v>
      </c>
      <c r="F480" t="s">
        <v>941</v>
      </c>
      <c r="G480" t="s">
        <v>946</v>
      </c>
      <c r="H480">
        <v>56</v>
      </c>
      <c r="I480" s="5">
        <v>50231</v>
      </c>
      <c r="J480">
        <v>6</v>
      </c>
      <c r="K480" t="s">
        <v>952</v>
      </c>
    </row>
    <row r="481" spans="1:11">
      <c r="A481">
        <v>480</v>
      </c>
      <c r="B481">
        <v>7</v>
      </c>
      <c r="C481" t="s">
        <v>1478</v>
      </c>
      <c r="D481" t="s">
        <v>507</v>
      </c>
      <c r="E481" t="s">
        <v>1488</v>
      </c>
      <c r="F481" t="s">
        <v>941</v>
      </c>
      <c r="G481" t="s">
        <v>949</v>
      </c>
      <c r="H481">
        <v>120</v>
      </c>
      <c r="I481" s="5">
        <v>90026</v>
      </c>
      <c r="J481">
        <v>13</v>
      </c>
      <c r="K481" t="s">
        <v>950</v>
      </c>
    </row>
    <row r="482" spans="1:11">
      <c r="A482">
        <v>481</v>
      </c>
      <c r="B482">
        <v>7</v>
      </c>
      <c r="C482" t="s">
        <v>1478</v>
      </c>
      <c r="D482" t="s">
        <v>508</v>
      </c>
      <c r="E482" t="s">
        <v>1489</v>
      </c>
      <c r="F482" t="s">
        <v>941</v>
      </c>
      <c r="G482" t="s">
        <v>949</v>
      </c>
      <c r="H482">
        <v>120</v>
      </c>
      <c r="I482" s="5">
        <v>82337</v>
      </c>
      <c r="J482">
        <v>13</v>
      </c>
      <c r="K482" t="s">
        <v>950</v>
      </c>
    </row>
    <row r="483" spans="1:11">
      <c r="A483">
        <v>482</v>
      </c>
      <c r="B483">
        <v>7</v>
      </c>
      <c r="C483" t="s">
        <v>1478</v>
      </c>
      <c r="D483" t="s">
        <v>509</v>
      </c>
      <c r="E483" t="s">
        <v>1490</v>
      </c>
      <c r="F483" t="s">
        <v>941</v>
      </c>
      <c r="G483" t="s">
        <v>946</v>
      </c>
      <c r="H483">
        <v>35</v>
      </c>
      <c r="I483" s="5">
        <v>16176</v>
      </c>
      <c r="J483">
        <v>5</v>
      </c>
      <c r="K483" t="s">
        <v>947</v>
      </c>
    </row>
    <row r="484" spans="1:11">
      <c r="A484">
        <v>483</v>
      </c>
      <c r="B484">
        <v>7</v>
      </c>
      <c r="C484" t="s">
        <v>1478</v>
      </c>
      <c r="D484" t="s">
        <v>510</v>
      </c>
      <c r="E484" t="s">
        <v>1491</v>
      </c>
      <c r="F484" t="s">
        <v>941</v>
      </c>
      <c r="G484" t="s">
        <v>946</v>
      </c>
      <c r="H484">
        <v>30</v>
      </c>
      <c r="I484" s="5">
        <v>20708</v>
      </c>
      <c r="J484">
        <v>5</v>
      </c>
      <c r="K484" t="s">
        <v>947</v>
      </c>
    </row>
    <row r="485" spans="1:11">
      <c r="A485">
        <v>484</v>
      </c>
      <c r="B485">
        <v>7</v>
      </c>
      <c r="C485" t="s">
        <v>1478</v>
      </c>
      <c r="D485" t="s">
        <v>511</v>
      </c>
      <c r="E485" t="s">
        <v>1492</v>
      </c>
      <c r="F485" t="s">
        <v>941</v>
      </c>
      <c r="G485" t="s">
        <v>946</v>
      </c>
      <c r="H485">
        <v>38</v>
      </c>
      <c r="I485" s="5">
        <v>52227</v>
      </c>
      <c r="J485">
        <v>6</v>
      </c>
      <c r="K485" t="s">
        <v>952</v>
      </c>
    </row>
    <row r="486" spans="1:11">
      <c r="A486">
        <v>485</v>
      </c>
      <c r="B486">
        <v>7</v>
      </c>
      <c r="C486" t="s">
        <v>1478</v>
      </c>
      <c r="D486" t="s">
        <v>512</v>
      </c>
      <c r="E486" t="s">
        <v>1493</v>
      </c>
      <c r="F486" t="s">
        <v>941</v>
      </c>
      <c r="G486" t="s">
        <v>946</v>
      </c>
      <c r="H486">
        <v>28</v>
      </c>
      <c r="I486" s="5">
        <v>16313</v>
      </c>
      <c r="J486">
        <v>5</v>
      </c>
      <c r="K486" t="s">
        <v>947</v>
      </c>
    </row>
    <row r="487" spans="1:11">
      <c r="A487">
        <v>486</v>
      </c>
      <c r="B487">
        <v>7</v>
      </c>
      <c r="C487" t="s">
        <v>1478</v>
      </c>
      <c r="D487" t="s">
        <v>513</v>
      </c>
      <c r="E487" t="s">
        <v>1494</v>
      </c>
      <c r="F487" t="s">
        <v>941</v>
      </c>
      <c r="G487" t="s">
        <v>946</v>
      </c>
      <c r="H487">
        <v>35</v>
      </c>
      <c r="I487" s="5">
        <v>23179</v>
      </c>
      <c r="J487">
        <v>5</v>
      </c>
      <c r="K487" t="s">
        <v>947</v>
      </c>
    </row>
    <row r="488" spans="1:11">
      <c r="A488">
        <v>487</v>
      </c>
      <c r="B488">
        <v>7</v>
      </c>
      <c r="C488" t="s">
        <v>1478</v>
      </c>
      <c r="D488" t="s">
        <v>514</v>
      </c>
      <c r="E488" t="s">
        <v>1495</v>
      </c>
      <c r="F488" t="s">
        <v>941</v>
      </c>
      <c r="G488" t="s">
        <v>946</v>
      </c>
      <c r="H488">
        <v>34</v>
      </c>
      <c r="I488" s="5">
        <v>32036</v>
      </c>
      <c r="J488">
        <v>6</v>
      </c>
      <c r="K488" t="s">
        <v>952</v>
      </c>
    </row>
    <row r="489" spans="1:11">
      <c r="A489">
        <v>488</v>
      </c>
      <c r="B489">
        <v>7</v>
      </c>
      <c r="C489" t="s">
        <v>1478</v>
      </c>
      <c r="D489" t="s">
        <v>515</v>
      </c>
      <c r="E489" t="s">
        <v>1496</v>
      </c>
      <c r="F489" t="s">
        <v>941</v>
      </c>
      <c r="G489" t="s">
        <v>968</v>
      </c>
      <c r="H489">
        <v>10</v>
      </c>
      <c r="I489" s="5">
        <v>17177</v>
      </c>
      <c r="J489">
        <v>3</v>
      </c>
      <c r="K489" t="s">
        <v>1017</v>
      </c>
    </row>
    <row r="490" spans="1:11">
      <c r="A490">
        <v>489</v>
      </c>
      <c r="B490">
        <v>7</v>
      </c>
      <c r="C490" t="s">
        <v>1478</v>
      </c>
      <c r="D490" t="s">
        <v>516</v>
      </c>
      <c r="E490" t="s">
        <v>1497</v>
      </c>
      <c r="F490" t="s">
        <v>941</v>
      </c>
      <c r="G490" t="s">
        <v>968</v>
      </c>
      <c r="H490">
        <v>0</v>
      </c>
      <c r="I490" s="5">
        <v>19290</v>
      </c>
      <c r="J490">
        <v>3</v>
      </c>
      <c r="K490" t="s">
        <v>1017</v>
      </c>
    </row>
    <row r="491" spans="1:11">
      <c r="A491">
        <v>490</v>
      </c>
      <c r="B491">
        <v>7</v>
      </c>
      <c r="C491" t="s">
        <v>1478</v>
      </c>
      <c r="D491" t="s">
        <v>517</v>
      </c>
      <c r="E491" t="s">
        <v>1498</v>
      </c>
      <c r="F491" t="s">
        <v>941</v>
      </c>
      <c r="G491" t="s">
        <v>968</v>
      </c>
      <c r="H491">
        <v>0</v>
      </c>
      <c r="I491" s="5">
        <v>18169</v>
      </c>
      <c r="J491">
        <v>3</v>
      </c>
      <c r="K491" t="s">
        <v>1017</v>
      </c>
    </row>
    <row r="492" spans="1:11">
      <c r="A492">
        <v>491</v>
      </c>
      <c r="B492">
        <v>8</v>
      </c>
      <c r="C492" t="s">
        <v>1499</v>
      </c>
      <c r="D492" t="s">
        <v>518</v>
      </c>
      <c r="E492" t="s">
        <v>1500</v>
      </c>
      <c r="F492" t="s">
        <v>974</v>
      </c>
      <c r="G492" t="s">
        <v>1001</v>
      </c>
      <c r="H492">
        <v>345</v>
      </c>
      <c r="I492" s="5">
        <v>107890</v>
      </c>
      <c r="J492">
        <v>16</v>
      </c>
      <c r="K492" t="s">
        <v>1040</v>
      </c>
    </row>
    <row r="493" spans="1:11">
      <c r="A493">
        <v>492</v>
      </c>
      <c r="B493">
        <v>8</v>
      </c>
      <c r="C493" t="s">
        <v>1499</v>
      </c>
      <c r="D493" t="s">
        <v>519</v>
      </c>
      <c r="E493" t="s">
        <v>1501</v>
      </c>
      <c r="F493" t="s">
        <v>941</v>
      </c>
      <c r="G493" t="s">
        <v>946</v>
      </c>
      <c r="H493">
        <v>50</v>
      </c>
      <c r="I493" s="5">
        <v>40384</v>
      </c>
      <c r="J493">
        <v>6</v>
      </c>
      <c r="K493" t="s">
        <v>952</v>
      </c>
    </row>
    <row r="494" spans="1:11">
      <c r="A494">
        <v>493</v>
      </c>
      <c r="B494">
        <v>8</v>
      </c>
      <c r="C494" t="s">
        <v>1499</v>
      </c>
      <c r="D494" t="s">
        <v>520</v>
      </c>
      <c r="E494" t="s">
        <v>1502</v>
      </c>
      <c r="F494" t="s">
        <v>941</v>
      </c>
      <c r="G494" t="s">
        <v>946</v>
      </c>
      <c r="H494">
        <v>40</v>
      </c>
      <c r="I494" s="5">
        <v>45587</v>
      </c>
      <c r="J494">
        <v>6</v>
      </c>
      <c r="K494" t="s">
        <v>952</v>
      </c>
    </row>
    <row r="495" spans="1:11">
      <c r="A495">
        <v>494</v>
      </c>
      <c r="B495">
        <v>8</v>
      </c>
      <c r="C495" t="s">
        <v>1499</v>
      </c>
      <c r="D495" t="s">
        <v>521</v>
      </c>
      <c r="E495" t="s">
        <v>1503</v>
      </c>
      <c r="F495" t="s">
        <v>941</v>
      </c>
      <c r="G495" t="s">
        <v>946</v>
      </c>
      <c r="H495">
        <v>43</v>
      </c>
      <c r="I495" s="5">
        <v>27118</v>
      </c>
      <c r="J495">
        <v>5</v>
      </c>
      <c r="K495" t="s">
        <v>947</v>
      </c>
    </row>
    <row r="496" spans="1:11">
      <c r="A496">
        <v>495</v>
      </c>
      <c r="B496">
        <v>8</v>
      </c>
      <c r="C496" t="s">
        <v>1499</v>
      </c>
      <c r="D496" t="s">
        <v>522</v>
      </c>
      <c r="E496" t="s">
        <v>1504</v>
      </c>
      <c r="F496" t="s">
        <v>941</v>
      </c>
      <c r="G496" t="s">
        <v>946</v>
      </c>
      <c r="H496">
        <v>30</v>
      </c>
      <c r="I496" s="5">
        <v>17727</v>
      </c>
      <c r="J496">
        <v>5</v>
      </c>
      <c r="K496" t="s">
        <v>947</v>
      </c>
    </row>
    <row r="497" spans="1:11">
      <c r="A497">
        <v>496</v>
      </c>
      <c r="B497">
        <v>8</v>
      </c>
      <c r="C497" t="s">
        <v>1499</v>
      </c>
      <c r="D497" t="s">
        <v>523</v>
      </c>
      <c r="E497" t="s">
        <v>1505</v>
      </c>
      <c r="F497" t="s">
        <v>941</v>
      </c>
      <c r="G497" t="s">
        <v>946</v>
      </c>
      <c r="H497">
        <v>46</v>
      </c>
      <c r="I497" s="5">
        <v>33904</v>
      </c>
      <c r="J497">
        <v>6</v>
      </c>
      <c r="K497" t="s">
        <v>952</v>
      </c>
    </row>
    <row r="498" spans="1:11">
      <c r="A498">
        <v>497</v>
      </c>
      <c r="B498">
        <v>8</v>
      </c>
      <c r="C498" t="s">
        <v>1499</v>
      </c>
      <c r="D498" t="s">
        <v>524</v>
      </c>
      <c r="E498" t="s">
        <v>1506</v>
      </c>
      <c r="F498" t="s">
        <v>941</v>
      </c>
      <c r="G498" t="s">
        <v>946</v>
      </c>
      <c r="H498">
        <v>59</v>
      </c>
      <c r="I498" s="5">
        <v>55485</v>
      </c>
      <c r="J498">
        <v>6</v>
      </c>
      <c r="K498" t="s">
        <v>952</v>
      </c>
    </row>
    <row r="499" spans="1:11">
      <c r="A499">
        <v>498</v>
      </c>
      <c r="B499">
        <v>8</v>
      </c>
      <c r="C499" t="s">
        <v>1499</v>
      </c>
      <c r="D499" t="s">
        <v>525</v>
      </c>
      <c r="E499" t="s">
        <v>1507</v>
      </c>
      <c r="F499" t="s">
        <v>941</v>
      </c>
      <c r="G499" t="s">
        <v>942</v>
      </c>
      <c r="H499">
        <v>80</v>
      </c>
      <c r="I499" s="5">
        <v>54188</v>
      </c>
      <c r="J499">
        <v>10</v>
      </c>
      <c r="K499" t="s">
        <v>943</v>
      </c>
    </row>
    <row r="500" spans="1:11">
      <c r="A500">
        <v>499</v>
      </c>
      <c r="B500">
        <v>8</v>
      </c>
      <c r="C500" t="s">
        <v>1499</v>
      </c>
      <c r="D500" t="s">
        <v>526</v>
      </c>
      <c r="E500" t="s">
        <v>1508</v>
      </c>
      <c r="F500" t="s">
        <v>941</v>
      </c>
      <c r="G500" t="s">
        <v>946</v>
      </c>
      <c r="H500">
        <v>29</v>
      </c>
      <c r="I500" s="5">
        <v>38676</v>
      </c>
      <c r="J500">
        <v>6</v>
      </c>
      <c r="K500" t="s">
        <v>952</v>
      </c>
    </row>
    <row r="501" spans="1:11">
      <c r="A501">
        <v>500</v>
      </c>
      <c r="B501">
        <v>8</v>
      </c>
      <c r="C501" t="s">
        <v>1499</v>
      </c>
      <c r="D501" t="s">
        <v>527</v>
      </c>
      <c r="E501" t="s">
        <v>1509</v>
      </c>
      <c r="F501" t="s">
        <v>941</v>
      </c>
      <c r="G501" t="s">
        <v>946</v>
      </c>
      <c r="H501">
        <v>40</v>
      </c>
      <c r="I501" s="5">
        <v>43883</v>
      </c>
      <c r="J501">
        <v>6</v>
      </c>
      <c r="K501" t="s">
        <v>952</v>
      </c>
    </row>
    <row r="502" spans="1:11">
      <c r="A502">
        <v>501</v>
      </c>
      <c r="B502">
        <v>8</v>
      </c>
      <c r="C502" t="s">
        <v>1499</v>
      </c>
      <c r="D502" t="s">
        <v>528</v>
      </c>
      <c r="E502" t="s">
        <v>1510</v>
      </c>
      <c r="F502" t="s">
        <v>941</v>
      </c>
      <c r="G502" t="s">
        <v>949</v>
      </c>
      <c r="H502">
        <v>108</v>
      </c>
      <c r="I502" s="5">
        <v>55985</v>
      </c>
      <c r="J502">
        <v>13</v>
      </c>
      <c r="K502" t="s">
        <v>950</v>
      </c>
    </row>
    <row r="503" spans="1:11">
      <c r="A503">
        <v>502</v>
      </c>
      <c r="B503">
        <v>8</v>
      </c>
      <c r="C503" t="s">
        <v>1499</v>
      </c>
      <c r="D503" t="s">
        <v>529</v>
      </c>
      <c r="E503" t="s">
        <v>1511</v>
      </c>
      <c r="F503" t="s">
        <v>941</v>
      </c>
      <c r="G503" t="s">
        <v>968</v>
      </c>
      <c r="H503">
        <v>10</v>
      </c>
      <c r="I503" s="5">
        <v>11272</v>
      </c>
      <c r="J503">
        <v>2</v>
      </c>
      <c r="K503" t="s">
        <v>969</v>
      </c>
    </row>
    <row r="504" spans="1:11">
      <c r="A504">
        <v>503</v>
      </c>
      <c r="B504">
        <v>8</v>
      </c>
      <c r="C504" t="s">
        <v>1512</v>
      </c>
      <c r="D504" t="s">
        <v>530</v>
      </c>
      <c r="E504" t="s">
        <v>1513</v>
      </c>
      <c r="F504" t="s">
        <v>974</v>
      </c>
      <c r="G504" t="s">
        <v>1001</v>
      </c>
      <c r="H504">
        <v>200</v>
      </c>
      <c r="I504" s="5">
        <v>78299</v>
      </c>
      <c r="J504">
        <v>16</v>
      </c>
      <c r="K504" t="s">
        <v>1040</v>
      </c>
    </row>
    <row r="505" spans="1:11">
      <c r="A505">
        <v>504</v>
      </c>
      <c r="B505">
        <v>8</v>
      </c>
      <c r="C505" t="s">
        <v>1512</v>
      </c>
      <c r="D505" t="s">
        <v>531</v>
      </c>
      <c r="E505" t="s">
        <v>1514</v>
      </c>
      <c r="F505" t="s">
        <v>941</v>
      </c>
      <c r="G505" t="s">
        <v>946</v>
      </c>
      <c r="H505">
        <v>42</v>
      </c>
      <c r="I505" s="5">
        <v>42690</v>
      </c>
      <c r="J505">
        <v>6</v>
      </c>
      <c r="K505" t="s">
        <v>952</v>
      </c>
    </row>
    <row r="506" spans="1:11">
      <c r="A506">
        <v>505</v>
      </c>
      <c r="B506">
        <v>8</v>
      </c>
      <c r="C506" t="s">
        <v>1512</v>
      </c>
      <c r="D506" t="s">
        <v>532</v>
      </c>
      <c r="E506" t="s">
        <v>1515</v>
      </c>
      <c r="F506" t="s">
        <v>941</v>
      </c>
      <c r="G506" t="s">
        <v>946</v>
      </c>
      <c r="H506">
        <v>56</v>
      </c>
      <c r="I506" s="5">
        <v>48061</v>
      </c>
      <c r="J506">
        <v>6</v>
      </c>
      <c r="K506" t="s">
        <v>952</v>
      </c>
    </row>
    <row r="507" spans="1:11">
      <c r="A507">
        <v>506</v>
      </c>
      <c r="B507">
        <v>8</v>
      </c>
      <c r="C507" t="s">
        <v>1512</v>
      </c>
      <c r="D507" t="s">
        <v>533</v>
      </c>
      <c r="E507" t="s">
        <v>1516</v>
      </c>
      <c r="F507" t="s">
        <v>941</v>
      </c>
      <c r="G507" t="s">
        <v>942</v>
      </c>
      <c r="H507">
        <v>96</v>
      </c>
      <c r="I507" s="5">
        <v>55527</v>
      </c>
      <c r="J507">
        <v>10</v>
      </c>
      <c r="K507" t="s">
        <v>943</v>
      </c>
    </row>
    <row r="508" spans="1:11">
      <c r="A508">
        <v>507</v>
      </c>
      <c r="B508">
        <v>8</v>
      </c>
      <c r="C508" t="s">
        <v>1512</v>
      </c>
      <c r="D508" t="s">
        <v>534</v>
      </c>
      <c r="E508" t="s">
        <v>1517</v>
      </c>
      <c r="F508" t="s">
        <v>941</v>
      </c>
      <c r="G508" t="s">
        <v>946</v>
      </c>
      <c r="H508">
        <v>38</v>
      </c>
      <c r="I508" s="5">
        <v>31980</v>
      </c>
      <c r="J508">
        <v>6</v>
      </c>
      <c r="K508" t="s">
        <v>952</v>
      </c>
    </row>
    <row r="509" spans="1:11">
      <c r="A509">
        <v>508</v>
      </c>
      <c r="B509">
        <v>8</v>
      </c>
      <c r="C509" t="s">
        <v>1512</v>
      </c>
      <c r="D509" t="s">
        <v>535</v>
      </c>
      <c r="E509" t="s">
        <v>1518</v>
      </c>
      <c r="F509" t="s">
        <v>941</v>
      </c>
      <c r="G509" t="s">
        <v>946</v>
      </c>
      <c r="H509">
        <v>62</v>
      </c>
      <c r="I509" s="5">
        <v>30786</v>
      </c>
      <c r="J509">
        <v>6</v>
      </c>
      <c r="K509" t="s">
        <v>952</v>
      </c>
    </row>
    <row r="510" spans="1:11">
      <c r="A510">
        <v>509</v>
      </c>
      <c r="B510">
        <v>8</v>
      </c>
      <c r="C510" t="s">
        <v>1512</v>
      </c>
      <c r="D510" t="s">
        <v>536</v>
      </c>
      <c r="E510" t="s">
        <v>1519</v>
      </c>
      <c r="F510" t="s">
        <v>941</v>
      </c>
      <c r="G510" t="s">
        <v>946</v>
      </c>
      <c r="H510">
        <v>38</v>
      </c>
      <c r="I510" s="5">
        <v>32397</v>
      </c>
      <c r="J510">
        <v>6</v>
      </c>
      <c r="K510" t="s">
        <v>952</v>
      </c>
    </row>
    <row r="511" spans="1:11">
      <c r="A511">
        <v>510</v>
      </c>
      <c r="B511">
        <v>8</v>
      </c>
      <c r="C511" t="s">
        <v>1512</v>
      </c>
      <c r="D511" t="s">
        <v>537</v>
      </c>
      <c r="E511" t="s">
        <v>1520</v>
      </c>
      <c r="F511" t="s">
        <v>941</v>
      </c>
      <c r="G511" t="s">
        <v>968</v>
      </c>
      <c r="H511">
        <v>32</v>
      </c>
      <c r="I511" s="5">
        <v>11373</v>
      </c>
      <c r="J511">
        <v>2</v>
      </c>
      <c r="K511" t="s">
        <v>969</v>
      </c>
    </row>
    <row r="512" spans="1:11">
      <c r="A512">
        <v>511</v>
      </c>
      <c r="B512">
        <v>8</v>
      </c>
      <c r="C512" t="s">
        <v>1521</v>
      </c>
      <c r="D512" t="s">
        <v>538</v>
      </c>
      <c r="E512" t="s">
        <v>1522</v>
      </c>
      <c r="F512" t="s">
        <v>974</v>
      </c>
      <c r="G512" t="s">
        <v>1001</v>
      </c>
      <c r="H512">
        <v>464</v>
      </c>
      <c r="I512" s="5">
        <v>92519</v>
      </c>
      <c r="J512">
        <v>17</v>
      </c>
      <c r="K512" t="s">
        <v>1002</v>
      </c>
    </row>
    <row r="513" spans="1:11">
      <c r="A513">
        <v>512</v>
      </c>
      <c r="B513">
        <v>8</v>
      </c>
      <c r="C513" t="s">
        <v>1521</v>
      </c>
      <c r="D513" t="s">
        <v>539</v>
      </c>
      <c r="E513" t="s">
        <v>1523</v>
      </c>
      <c r="F513" t="s">
        <v>941</v>
      </c>
      <c r="G513" t="s">
        <v>946</v>
      </c>
      <c r="H513">
        <v>31</v>
      </c>
      <c r="I513" s="5">
        <v>21587</v>
      </c>
      <c r="J513">
        <v>5</v>
      </c>
      <c r="K513" t="s">
        <v>947</v>
      </c>
    </row>
    <row r="514" spans="1:11">
      <c r="A514">
        <v>513</v>
      </c>
      <c r="B514">
        <v>8</v>
      </c>
      <c r="C514" t="s">
        <v>1521</v>
      </c>
      <c r="D514" t="s">
        <v>540</v>
      </c>
      <c r="E514" t="s">
        <v>1524</v>
      </c>
      <c r="F514" t="s">
        <v>941</v>
      </c>
      <c r="G514" t="s">
        <v>946</v>
      </c>
      <c r="H514">
        <v>60</v>
      </c>
      <c r="I514" s="5">
        <v>48188</v>
      </c>
      <c r="J514">
        <v>6</v>
      </c>
      <c r="K514" t="s">
        <v>952</v>
      </c>
    </row>
    <row r="515" spans="1:11">
      <c r="A515">
        <v>514</v>
      </c>
      <c r="B515">
        <v>8</v>
      </c>
      <c r="C515" t="s">
        <v>1521</v>
      </c>
      <c r="D515" t="s">
        <v>541</v>
      </c>
      <c r="E515" t="s">
        <v>1525</v>
      </c>
      <c r="F515" t="s">
        <v>941</v>
      </c>
      <c r="G515" t="s">
        <v>946</v>
      </c>
      <c r="H515">
        <v>41</v>
      </c>
      <c r="I515" s="5">
        <v>34442</v>
      </c>
      <c r="J515">
        <v>6</v>
      </c>
      <c r="K515" t="s">
        <v>952</v>
      </c>
    </row>
    <row r="516" spans="1:11">
      <c r="A516">
        <v>515</v>
      </c>
      <c r="B516">
        <v>8</v>
      </c>
      <c r="C516" t="s">
        <v>1521</v>
      </c>
      <c r="D516" t="s">
        <v>542</v>
      </c>
      <c r="E516" t="s">
        <v>1526</v>
      </c>
      <c r="F516" t="s">
        <v>941</v>
      </c>
      <c r="G516" t="s">
        <v>968</v>
      </c>
      <c r="H516">
        <v>26</v>
      </c>
      <c r="I516" s="5">
        <v>8983</v>
      </c>
      <c r="J516">
        <v>2</v>
      </c>
      <c r="K516" t="s">
        <v>969</v>
      </c>
    </row>
    <row r="517" spans="1:11">
      <c r="A517">
        <v>516</v>
      </c>
      <c r="B517">
        <v>8</v>
      </c>
      <c r="C517" t="s">
        <v>1521</v>
      </c>
      <c r="D517" t="s">
        <v>543</v>
      </c>
      <c r="E517" t="s">
        <v>1527</v>
      </c>
      <c r="F517" t="s">
        <v>941</v>
      </c>
      <c r="G517" t="s">
        <v>946</v>
      </c>
      <c r="H517">
        <v>34</v>
      </c>
      <c r="I517" s="5">
        <v>18073</v>
      </c>
      <c r="J517">
        <v>5</v>
      </c>
      <c r="K517" t="s">
        <v>947</v>
      </c>
    </row>
    <row r="518" spans="1:11">
      <c r="A518">
        <v>517</v>
      </c>
      <c r="B518">
        <v>8</v>
      </c>
      <c r="C518" t="s">
        <v>1521</v>
      </c>
      <c r="D518" t="s">
        <v>544</v>
      </c>
      <c r="E518" t="s">
        <v>1528</v>
      </c>
      <c r="F518" t="s">
        <v>941</v>
      </c>
      <c r="G518" t="s">
        <v>946</v>
      </c>
      <c r="H518">
        <v>64</v>
      </c>
      <c r="I518" s="5">
        <v>21818</v>
      </c>
      <c r="J518">
        <v>5</v>
      </c>
      <c r="K518" t="s">
        <v>947</v>
      </c>
    </row>
    <row r="519" spans="1:11">
      <c r="A519">
        <v>518</v>
      </c>
      <c r="B519">
        <v>8</v>
      </c>
      <c r="C519" t="s">
        <v>1521</v>
      </c>
      <c r="D519" t="s">
        <v>545</v>
      </c>
      <c r="E519" t="s">
        <v>1529</v>
      </c>
      <c r="F519" t="s">
        <v>941</v>
      </c>
      <c r="G519" t="s">
        <v>942</v>
      </c>
      <c r="H519">
        <v>113</v>
      </c>
      <c r="I519" s="5">
        <v>86952</v>
      </c>
      <c r="J519">
        <v>10</v>
      </c>
      <c r="K519" t="s">
        <v>943</v>
      </c>
    </row>
    <row r="520" spans="1:11">
      <c r="A520">
        <v>519</v>
      </c>
      <c r="B520">
        <v>8</v>
      </c>
      <c r="C520" t="s">
        <v>1521</v>
      </c>
      <c r="D520" t="s">
        <v>546</v>
      </c>
      <c r="E520" t="s">
        <v>1530</v>
      </c>
      <c r="F520" t="s">
        <v>941</v>
      </c>
      <c r="G520" t="s">
        <v>946</v>
      </c>
      <c r="H520">
        <v>51</v>
      </c>
      <c r="I520" s="5">
        <v>27651</v>
      </c>
      <c r="J520">
        <v>5</v>
      </c>
      <c r="K520" t="s">
        <v>947</v>
      </c>
    </row>
    <row r="521" spans="1:11">
      <c r="A521">
        <v>520</v>
      </c>
      <c r="B521">
        <v>8</v>
      </c>
      <c r="C521" t="s">
        <v>1521</v>
      </c>
      <c r="D521" t="s">
        <v>547</v>
      </c>
      <c r="E521" t="s">
        <v>1531</v>
      </c>
      <c r="F521" t="s">
        <v>941</v>
      </c>
      <c r="G521" t="s">
        <v>946</v>
      </c>
      <c r="H521">
        <v>30</v>
      </c>
      <c r="I521" s="5">
        <v>20022</v>
      </c>
      <c r="J521">
        <v>5</v>
      </c>
      <c r="K521" t="s">
        <v>947</v>
      </c>
    </row>
    <row r="522" spans="1:11">
      <c r="A522">
        <v>521</v>
      </c>
      <c r="B522">
        <v>8</v>
      </c>
      <c r="C522" t="s">
        <v>1521</v>
      </c>
      <c r="D522" t="s">
        <v>548</v>
      </c>
      <c r="E522" t="s">
        <v>1532</v>
      </c>
      <c r="F522" t="s">
        <v>941</v>
      </c>
      <c r="G522" t="s">
        <v>946</v>
      </c>
      <c r="H522">
        <v>44</v>
      </c>
      <c r="I522" s="5">
        <v>32996</v>
      </c>
      <c r="J522">
        <v>6</v>
      </c>
      <c r="K522" t="s">
        <v>952</v>
      </c>
    </row>
    <row r="523" spans="1:11">
      <c r="A523">
        <v>522</v>
      </c>
      <c r="B523">
        <v>8</v>
      </c>
      <c r="C523" t="s">
        <v>1521</v>
      </c>
      <c r="D523" t="s">
        <v>549</v>
      </c>
      <c r="E523" t="s">
        <v>1533</v>
      </c>
      <c r="F523" t="s">
        <v>941</v>
      </c>
      <c r="G523" t="s">
        <v>949</v>
      </c>
      <c r="H523">
        <v>60</v>
      </c>
      <c r="I523" s="5">
        <v>41779</v>
      </c>
      <c r="J523">
        <v>12</v>
      </c>
      <c r="K523" t="s">
        <v>954</v>
      </c>
    </row>
    <row r="524" spans="1:11">
      <c r="A524">
        <v>523</v>
      </c>
      <c r="B524">
        <v>8</v>
      </c>
      <c r="C524" t="s">
        <v>1521</v>
      </c>
      <c r="D524" t="s">
        <v>550</v>
      </c>
      <c r="E524" t="s">
        <v>1534</v>
      </c>
      <c r="F524" t="s">
        <v>941</v>
      </c>
      <c r="G524" t="s">
        <v>946</v>
      </c>
      <c r="H524">
        <v>36</v>
      </c>
      <c r="I524" s="5">
        <v>31698</v>
      </c>
      <c r="J524">
        <v>6</v>
      </c>
      <c r="K524" t="s">
        <v>952</v>
      </c>
    </row>
    <row r="525" spans="1:11">
      <c r="A525">
        <v>524</v>
      </c>
      <c r="B525">
        <v>8</v>
      </c>
      <c r="C525" t="s">
        <v>1521</v>
      </c>
      <c r="D525" t="s">
        <v>551</v>
      </c>
      <c r="E525" t="s">
        <v>1535</v>
      </c>
      <c r="F525" t="s">
        <v>941</v>
      </c>
      <c r="G525" t="s">
        <v>968</v>
      </c>
      <c r="H525">
        <v>20</v>
      </c>
      <c r="I525" s="5">
        <v>19561</v>
      </c>
      <c r="J525">
        <v>3</v>
      </c>
      <c r="K525" t="s">
        <v>1017</v>
      </c>
    </row>
    <row r="526" spans="1:11">
      <c r="A526">
        <v>525</v>
      </c>
      <c r="B526">
        <v>8</v>
      </c>
      <c r="C526" t="s">
        <v>1536</v>
      </c>
      <c r="D526" t="s">
        <v>552</v>
      </c>
      <c r="E526" t="s">
        <v>1537</v>
      </c>
      <c r="F526" t="s">
        <v>937</v>
      </c>
      <c r="G526" t="s">
        <v>938</v>
      </c>
      <c r="H526">
        <v>768</v>
      </c>
      <c r="I526" s="5">
        <v>141300</v>
      </c>
      <c r="J526">
        <v>19</v>
      </c>
      <c r="K526" t="s">
        <v>939</v>
      </c>
    </row>
    <row r="527" spans="1:11">
      <c r="A527">
        <v>526</v>
      </c>
      <c r="B527">
        <v>8</v>
      </c>
      <c r="C527" t="s">
        <v>1536</v>
      </c>
      <c r="D527" t="s">
        <v>553</v>
      </c>
      <c r="E527" t="s">
        <v>1538</v>
      </c>
      <c r="F527" t="s">
        <v>941</v>
      </c>
      <c r="G527" t="s">
        <v>946</v>
      </c>
      <c r="H527">
        <v>40</v>
      </c>
      <c r="I527" s="5">
        <v>35699</v>
      </c>
      <c r="J527">
        <v>6</v>
      </c>
      <c r="K527" t="s">
        <v>952</v>
      </c>
    </row>
    <row r="528" spans="1:11">
      <c r="A528">
        <v>527</v>
      </c>
      <c r="B528">
        <v>8</v>
      </c>
      <c r="C528" t="s">
        <v>1536</v>
      </c>
      <c r="D528" t="s">
        <v>554</v>
      </c>
      <c r="E528" t="s">
        <v>1539</v>
      </c>
      <c r="F528" t="s">
        <v>941</v>
      </c>
      <c r="G528" t="s">
        <v>946</v>
      </c>
      <c r="H528">
        <v>41</v>
      </c>
      <c r="I528" s="5">
        <v>24320</v>
      </c>
      <c r="J528">
        <v>5</v>
      </c>
      <c r="K528" t="s">
        <v>947</v>
      </c>
    </row>
    <row r="529" spans="1:11">
      <c r="A529">
        <v>528</v>
      </c>
      <c r="B529">
        <v>8</v>
      </c>
      <c r="C529" t="s">
        <v>1536</v>
      </c>
      <c r="D529" t="s">
        <v>555</v>
      </c>
      <c r="E529" t="s">
        <v>1540</v>
      </c>
      <c r="F529" t="s">
        <v>941</v>
      </c>
      <c r="G529" t="s">
        <v>946</v>
      </c>
      <c r="H529">
        <v>116</v>
      </c>
      <c r="I529" s="5">
        <v>57209</v>
      </c>
      <c r="J529">
        <v>6</v>
      </c>
      <c r="K529" t="s">
        <v>952</v>
      </c>
    </row>
    <row r="530" spans="1:11">
      <c r="A530">
        <v>529</v>
      </c>
      <c r="B530">
        <v>8</v>
      </c>
      <c r="C530" t="s">
        <v>1536</v>
      </c>
      <c r="D530" t="s">
        <v>556</v>
      </c>
      <c r="E530" t="s">
        <v>1541</v>
      </c>
      <c r="F530" t="s">
        <v>941</v>
      </c>
      <c r="G530" t="s">
        <v>942</v>
      </c>
      <c r="H530">
        <v>85</v>
      </c>
      <c r="I530" s="5">
        <v>39421</v>
      </c>
      <c r="J530">
        <v>9</v>
      </c>
      <c r="K530" t="s">
        <v>965</v>
      </c>
    </row>
    <row r="531" spans="1:11">
      <c r="A531">
        <v>530</v>
      </c>
      <c r="B531">
        <v>8</v>
      </c>
      <c r="C531" t="s">
        <v>1536</v>
      </c>
      <c r="D531" t="s">
        <v>557</v>
      </c>
      <c r="E531" t="s">
        <v>1542</v>
      </c>
      <c r="F531" t="s">
        <v>941</v>
      </c>
      <c r="G531" t="s">
        <v>946</v>
      </c>
      <c r="H531">
        <v>36</v>
      </c>
      <c r="I531" s="5">
        <v>38703</v>
      </c>
      <c r="J531">
        <v>6</v>
      </c>
      <c r="K531" t="s">
        <v>952</v>
      </c>
    </row>
    <row r="532" spans="1:11">
      <c r="A532">
        <v>531</v>
      </c>
      <c r="B532">
        <v>8</v>
      </c>
      <c r="C532" t="s">
        <v>1536</v>
      </c>
      <c r="D532" t="s">
        <v>558</v>
      </c>
      <c r="E532" t="s">
        <v>1543</v>
      </c>
      <c r="F532" t="s">
        <v>941</v>
      </c>
      <c r="G532" t="s">
        <v>968</v>
      </c>
      <c r="H532">
        <v>17</v>
      </c>
      <c r="I532" s="5">
        <v>10852</v>
      </c>
      <c r="J532">
        <v>2</v>
      </c>
      <c r="K532" t="s">
        <v>969</v>
      </c>
    </row>
    <row r="533" spans="1:11">
      <c r="A533">
        <v>532</v>
      </c>
      <c r="B533">
        <v>8</v>
      </c>
      <c r="C533" t="s">
        <v>1536</v>
      </c>
      <c r="D533" t="s">
        <v>559</v>
      </c>
      <c r="E533" t="s">
        <v>1544</v>
      </c>
      <c r="F533" t="s">
        <v>941</v>
      </c>
      <c r="G533" t="s">
        <v>975</v>
      </c>
      <c r="H533">
        <v>169</v>
      </c>
      <c r="I533" s="5">
        <v>94075</v>
      </c>
      <c r="J533">
        <v>14</v>
      </c>
      <c r="K533" t="s">
        <v>1208</v>
      </c>
    </row>
    <row r="534" spans="1:11">
      <c r="A534">
        <v>533</v>
      </c>
      <c r="B534">
        <v>8</v>
      </c>
      <c r="C534" t="s">
        <v>1536</v>
      </c>
      <c r="D534" t="s">
        <v>560</v>
      </c>
      <c r="E534" t="s">
        <v>1545</v>
      </c>
      <c r="F534" t="s">
        <v>941</v>
      </c>
      <c r="G534" t="s">
        <v>946</v>
      </c>
      <c r="H534">
        <v>40</v>
      </c>
      <c r="I534" s="5">
        <v>30502</v>
      </c>
      <c r="J534">
        <v>6</v>
      </c>
      <c r="K534" t="s">
        <v>952</v>
      </c>
    </row>
    <row r="535" spans="1:11">
      <c r="A535">
        <v>534</v>
      </c>
      <c r="B535">
        <v>8</v>
      </c>
      <c r="C535" t="s">
        <v>1536</v>
      </c>
      <c r="D535" t="s">
        <v>561</v>
      </c>
      <c r="E535" t="s">
        <v>1546</v>
      </c>
      <c r="F535" t="s">
        <v>941</v>
      </c>
      <c r="G535" t="s">
        <v>942</v>
      </c>
      <c r="H535">
        <v>78</v>
      </c>
      <c r="I535" s="5">
        <v>53535</v>
      </c>
      <c r="J535">
        <v>10</v>
      </c>
      <c r="K535" t="s">
        <v>943</v>
      </c>
    </row>
    <row r="536" spans="1:11">
      <c r="A536">
        <v>535</v>
      </c>
      <c r="B536">
        <v>8</v>
      </c>
      <c r="C536" t="s">
        <v>1536</v>
      </c>
      <c r="D536" t="s">
        <v>562</v>
      </c>
      <c r="E536" t="s">
        <v>1547</v>
      </c>
      <c r="F536" t="s">
        <v>941</v>
      </c>
      <c r="G536" t="s">
        <v>942</v>
      </c>
      <c r="H536">
        <v>90</v>
      </c>
      <c r="I536" s="5">
        <v>53987</v>
      </c>
      <c r="J536">
        <v>10</v>
      </c>
      <c r="K536" t="s">
        <v>943</v>
      </c>
    </row>
    <row r="537" spans="1:11">
      <c r="A537">
        <v>536</v>
      </c>
      <c r="B537">
        <v>8</v>
      </c>
      <c r="C537" t="s">
        <v>1536</v>
      </c>
      <c r="D537" t="s">
        <v>563</v>
      </c>
      <c r="E537" t="s">
        <v>1548</v>
      </c>
      <c r="F537" t="s">
        <v>941</v>
      </c>
      <c r="G537" t="s">
        <v>946</v>
      </c>
      <c r="H537">
        <v>41</v>
      </c>
      <c r="I537" s="5">
        <v>26336</v>
      </c>
      <c r="J537">
        <v>5</v>
      </c>
      <c r="K537" t="s">
        <v>947</v>
      </c>
    </row>
    <row r="538" spans="1:11">
      <c r="A538">
        <v>537</v>
      </c>
      <c r="B538">
        <v>8</v>
      </c>
      <c r="C538" t="s">
        <v>1536</v>
      </c>
      <c r="D538" t="s">
        <v>564</v>
      </c>
      <c r="E538" t="s">
        <v>1549</v>
      </c>
      <c r="F538" t="s">
        <v>941</v>
      </c>
      <c r="G538" t="s">
        <v>946</v>
      </c>
      <c r="H538">
        <v>30</v>
      </c>
      <c r="I538" s="5">
        <v>18072</v>
      </c>
      <c r="J538">
        <v>5</v>
      </c>
      <c r="K538" t="s">
        <v>947</v>
      </c>
    </row>
    <row r="539" spans="1:11">
      <c r="A539">
        <v>538</v>
      </c>
      <c r="B539">
        <v>8</v>
      </c>
      <c r="C539" t="s">
        <v>1536</v>
      </c>
      <c r="D539" t="s">
        <v>565</v>
      </c>
      <c r="E539" t="s">
        <v>1550</v>
      </c>
      <c r="F539" t="s">
        <v>941</v>
      </c>
      <c r="G539" t="s">
        <v>946</v>
      </c>
      <c r="H539">
        <v>54</v>
      </c>
      <c r="I539" s="5">
        <v>25424</v>
      </c>
      <c r="J539">
        <v>5</v>
      </c>
      <c r="K539" t="s">
        <v>947</v>
      </c>
    </row>
    <row r="540" spans="1:11">
      <c r="A540">
        <v>539</v>
      </c>
      <c r="B540">
        <v>8</v>
      </c>
      <c r="C540" t="s">
        <v>1536</v>
      </c>
      <c r="D540" t="s">
        <v>566</v>
      </c>
      <c r="E540" t="s">
        <v>1551</v>
      </c>
      <c r="F540" t="s">
        <v>941</v>
      </c>
      <c r="G540" t="s">
        <v>946</v>
      </c>
      <c r="H540">
        <v>40</v>
      </c>
      <c r="I540" s="5">
        <v>33419</v>
      </c>
      <c r="J540">
        <v>6</v>
      </c>
      <c r="K540" t="s">
        <v>952</v>
      </c>
    </row>
    <row r="541" spans="1:11">
      <c r="A541">
        <v>540</v>
      </c>
      <c r="B541">
        <v>8</v>
      </c>
      <c r="C541" t="s">
        <v>1536</v>
      </c>
      <c r="D541" t="s">
        <v>567</v>
      </c>
      <c r="E541" t="s">
        <v>1552</v>
      </c>
      <c r="F541" t="s">
        <v>941</v>
      </c>
      <c r="G541" t="s">
        <v>946</v>
      </c>
      <c r="H541">
        <v>41</v>
      </c>
      <c r="I541" s="5">
        <v>28698</v>
      </c>
      <c r="J541">
        <v>5</v>
      </c>
      <c r="K541" t="s">
        <v>947</v>
      </c>
    </row>
    <row r="542" spans="1:11">
      <c r="A542">
        <v>541</v>
      </c>
      <c r="B542">
        <v>8</v>
      </c>
      <c r="C542" t="s">
        <v>1536</v>
      </c>
      <c r="D542" t="s">
        <v>568</v>
      </c>
      <c r="E542" t="s">
        <v>1553</v>
      </c>
      <c r="F542" t="s">
        <v>974</v>
      </c>
      <c r="G542" t="s">
        <v>975</v>
      </c>
      <c r="H542">
        <v>240</v>
      </c>
      <c r="I542" s="5">
        <v>115471</v>
      </c>
      <c r="J542">
        <v>15</v>
      </c>
      <c r="K542" t="s">
        <v>976</v>
      </c>
    </row>
    <row r="543" spans="1:11">
      <c r="A543">
        <v>542</v>
      </c>
      <c r="B543">
        <v>8</v>
      </c>
      <c r="C543" t="s">
        <v>1536</v>
      </c>
      <c r="D543" t="s">
        <v>569</v>
      </c>
      <c r="E543" t="s">
        <v>1554</v>
      </c>
      <c r="F543" t="s">
        <v>941</v>
      </c>
      <c r="G543" t="s">
        <v>946</v>
      </c>
      <c r="H543">
        <v>57</v>
      </c>
      <c r="I543" s="5">
        <v>29111</v>
      </c>
      <c r="J543">
        <v>5</v>
      </c>
      <c r="K543" t="s">
        <v>947</v>
      </c>
    </row>
    <row r="544" spans="1:11">
      <c r="A544">
        <v>543</v>
      </c>
      <c r="B544">
        <v>8</v>
      </c>
      <c r="C544" t="s">
        <v>1555</v>
      </c>
      <c r="D544" t="s">
        <v>570</v>
      </c>
      <c r="E544" t="s">
        <v>1556</v>
      </c>
      <c r="F544" t="s">
        <v>974</v>
      </c>
      <c r="G544" t="s">
        <v>1001</v>
      </c>
      <c r="H544">
        <v>349</v>
      </c>
      <c r="I544" s="5">
        <v>114643</v>
      </c>
      <c r="J544">
        <v>16</v>
      </c>
      <c r="K544" t="s">
        <v>1040</v>
      </c>
    </row>
    <row r="545" spans="1:11">
      <c r="A545">
        <v>544</v>
      </c>
      <c r="B545">
        <v>8</v>
      </c>
      <c r="C545" t="s">
        <v>1555</v>
      </c>
      <c r="D545" t="s">
        <v>571</v>
      </c>
      <c r="E545" t="s">
        <v>1557</v>
      </c>
      <c r="F545" t="s">
        <v>941</v>
      </c>
      <c r="G545" t="s">
        <v>942</v>
      </c>
      <c r="H545">
        <v>76</v>
      </c>
      <c r="I545" s="5">
        <v>58461</v>
      </c>
      <c r="J545">
        <v>10</v>
      </c>
      <c r="K545" t="s">
        <v>943</v>
      </c>
    </row>
    <row r="546" spans="1:11">
      <c r="A546">
        <v>545</v>
      </c>
      <c r="B546">
        <v>8</v>
      </c>
      <c r="C546" t="s">
        <v>1555</v>
      </c>
      <c r="D546" t="s">
        <v>572</v>
      </c>
      <c r="E546" t="s">
        <v>1558</v>
      </c>
      <c r="F546" t="s">
        <v>941</v>
      </c>
      <c r="G546" t="s">
        <v>946</v>
      </c>
      <c r="H546">
        <v>30</v>
      </c>
      <c r="I546" s="5">
        <v>23941</v>
      </c>
      <c r="J546">
        <v>5</v>
      </c>
      <c r="K546" t="s">
        <v>947</v>
      </c>
    </row>
    <row r="547" spans="1:11">
      <c r="A547">
        <v>546</v>
      </c>
      <c r="B547">
        <v>8</v>
      </c>
      <c r="C547" t="s">
        <v>1555</v>
      </c>
      <c r="D547" t="s">
        <v>573</v>
      </c>
      <c r="E547" t="s">
        <v>1559</v>
      </c>
      <c r="F547" t="s">
        <v>941</v>
      </c>
      <c r="G547" t="s">
        <v>946</v>
      </c>
      <c r="H547">
        <v>36</v>
      </c>
      <c r="I547" s="5">
        <v>20306</v>
      </c>
      <c r="J547">
        <v>5</v>
      </c>
      <c r="K547" t="s">
        <v>947</v>
      </c>
    </row>
    <row r="548" spans="1:11">
      <c r="A548">
        <v>547</v>
      </c>
      <c r="B548">
        <v>8</v>
      </c>
      <c r="C548" t="s">
        <v>1555</v>
      </c>
      <c r="D548" t="s">
        <v>574</v>
      </c>
      <c r="E548" t="s">
        <v>1560</v>
      </c>
      <c r="F548" t="s">
        <v>941</v>
      </c>
      <c r="G548" t="s">
        <v>949</v>
      </c>
      <c r="H548">
        <v>200</v>
      </c>
      <c r="I548" s="5">
        <v>65171</v>
      </c>
      <c r="J548">
        <v>13</v>
      </c>
      <c r="K548" t="s">
        <v>950</v>
      </c>
    </row>
    <row r="549" spans="1:11">
      <c r="A549">
        <v>548</v>
      </c>
      <c r="B549">
        <v>8</v>
      </c>
      <c r="C549" t="s">
        <v>1555</v>
      </c>
      <c r="D549" t="s">
        <v>575</v>
      </c>
      <c r="E549" t="s">
        <v>1561</v>
      </c>
      <c r="F549" t="s">
        <v>941</v>
      </c>
      <c r="G549" t="s">
        <v>968</v>
      </c>
      <c r="H549">
        <v>30</v>
      </c>
      <c r="I549" s="5">
        <v>20422</v>
      </c>
      <c r="J549">
        <v>3</v>
      </c>
      <c r="K549" t="s">
        <v>1017</v>
      </c>
    </row>
    <row r="550" spans="1:11">
      <c r="A550">
        <v>549</v>
      </c>
      <c r="B550">
        <v>8</v>
      </c>
      <c r="C550" t="s">
        <v>1555</v>
      </c>
      <c r="D550" t="s">
        <v>576</v>
      </c>
      <c r="E550" t="s">
        <v>1562</v>
      </c>
      <c r="F550" t="s">
        <v>941</v>
      </c>
      <c r="G550" t="s">
        <v>968</v>
      </c>
      <c r="H550">
        <v>0</v>
      </c>
      <c r="I550" s="5">
        <v>12091</v>
      </c>
      <c r="J550">
        <v>2</v>
      </c>
      <c r="K550" t="s">
        <v>969</v>
      </c>
    </row>
    <row r="551" spans="1:11">
      <c r="A551">
        <v>550</v>
      </c>
      <c r="B551">
        <v>8</v>
      </c>
      <c r="C551" t="s">
        <v>1555</v>
      </c>
      <c r="D551" t="s">
        <v>577</v>
      </c>
      <c r="E551" t="s">
        <v>1563</v>
      </c>
      <c r="F551" t="s">
        <v>941</v>
      </c>
      <c r="G551" t="s">
        <v>968</v>
      </c>
      <c r="H551">
        <v>30</v>
      </c>
      <c r="I551" s="5">
        <v>36183</v>
      </c>
      <c r="J551">
        <v>4</v>
      </c>
      <c r="K551" t="s">
        <v>1080</v>
      </c>
    </row>
    <row r="552" spans="1:11">
      <c r="A552">
        <v>551</v>
      </c>
      <c r="B552">
        <v>8</v>
      </c>
      <c r="C552" t="s">
        <v>1555</v>
      </c>
      <c r="D552" t="s">
        <v>578</v>
      </c>
      <c r="E552" t="s">
        <v>1564</v>
      </c>
      <c r="F552" t="s">
        <v>941</v>
      </c>
      <c r="G552" t="s">
        <v>968</v>
      </c>
      <c r="H552">
        <v>0</v>
      </c>
      <c r="I552" s="5">
        <v>29269</v>
      </c>
      <c r="J552">
        <v>4</v>
      </c>
      <c r="K552" t="s">
        <v>1080</v>
      </c>
    </row>
    <row r="553" spans="1:11">
      <c r="A553">
        <v>552</v>
      </c>
      <c r="B553">
        <v>8</v>
      </c>
      <c r="C553" t="s">
        <v>1565</v>
      </c>
      <c r="D553" t="s">
        <v>579</v>
      </c>
      <c r="E553" t="s">
        <v>1566</v>
      </c>
      <c r="F553" t="s">
        <v>974</v>
      </c>
      <c r="G553" t="s">
        <v>1001</v>
      </c>
      <c r="H553">
        <v>323</v>
      </c>
      <c r="I553" s="5">
        <v>100365</v>
      </c>
      <c r="J553">
        <v>16</v>
      </c>
      <c r="K553" t="s">
        <v>1040</v>
      </c>
    </row>
    <row r="554" spans="1:11">
      <c r="A554">
        <v>553</v>
      </c>
      <c r="B554">
        <v>8</v>
      </c>
      <c r="C554" t="s">
        <v>1565</v>
      </c>
      <c r="D554" t="s">
        <v>580</v>
      </c>
      <c r="E554" t="s">
        <v>1567</v>
      </c>
      <c r="F554" t="s">
        <v>941</v>
      </c>
      <c r="G554" t="s">
        <v>942</v>
      </c>
      <c r="H554">
        <v>80</v>
      </c>
      <c r="I554" s="5">
        <v>70977</v>
      </c>
      <c r="J554">
        <v>10</v>
      </c>
      <c r="K554" t="s">
        <v>943</v>
      </c>
    </row>
    <row r="555" spans="1:11">
      <c r="A555">
        <v>554</v>
      </c>
      <c r="B555">
        <v>8</v>
      </c>
      <c r="C555" t="s">
        <v>1565</v>
      </c>
      <c r="D555" t="s">
        <v>581</v>
      </c>
      <c r="E555" t="s">
        <v>1568</v>
      </c>
      <c r="F555" t="s">
        <v>941</v>
      </c>
      <c r="G555" t="s">
        <v>946</v>
      </c>
      <c r="H555">
        <v>35</v>
      </c>
      <c r="I555" s="5">
        <v>47716</v>
      </c>
      <c r="J555">
        <v>6</v>
      </c>
      <c r="K555" t="s">
        <v>952</v>
      </c>
    </row>
    <row r="556" spans="1:11">
      <c r="A556">
        <v>555</v>
      </c>
      <c r="B556">
        <v>8</v>
      </c>
      <c r="C556" t="s">
        <v>1565</v>
      </c>
      <c r="D556" t="s">
        <v>582</v>
      </c>
      <c r="E556" t="s">
        <v>1569</v>
      </c>
      <c r="F556" t="s">
        <v>941</v>
      </c>
      <c r="G556" t="s">
        <v>942</v>
      </c>
      <c r="H556">
        <v>90</v>
      </c>
      <c r="I556" s="5">
        <v>84907</v>
      </c>
      <c r="J556">
        <v>10</v>
      </c>
      <c r="K556" t="s">
        <v>943</v>
      </c>
    </row>
    <row r="557" spans="1:11">
      <c r="A557">
        <v>556</v>
      </c>
      <c r="B557">
        <v>8</v>
      </c>
      <c r="C557" t="s">
        <v>1565</v>
      </c>
      <c r="D557" t="s">
        <v>583</v>
      </c>
      <c r="E557" t="s">
        <v>1570</v>
      </c>
      <c r="F557" t="s">
        <v>941</v>
      </c>
      <c r="G557" t="s">
        <v>946</v>
      </c>
      <c r="H557">
        <v>51</v>
      </c>
      <c r="I557" s="5">
        <v>53812</v>
      </c>
      <c r="J557">
        <v>6</v>
      </c>
      <c r="K557" t="s">
        <v>952</v>
      </c>
    </row>
    <row r="558" spans="1:11">
      <c r="A558">
        <v>557</v>
      </c>
      <c r="B558">
        <v>8</v>
      </c>
      <c r="C558" t="s">
        <v>1565</v>
      </c>
      <c r="D558" t="s">
        <v>584</v>
      </c>
      <c r="E558" t="s">
        <v>1571</v>
      </c>
      <c r="F558" t="s">
        <v>941</v>
      </c>
      <c r="G558" t="s">
        <v>946</v>
      </c>
      <c r="H558">
        <v>40</v>
      </c>
      <c r="I558" s="5">
        <v>29545</v>
      </c>
      <c r="J558">
        <v>5</v>
      </c>
      <c r="K558" t="s">
        <v>947</v>
      </c>
    </row>
    <row r="559" spans="1:11">
      <c r="A559">
        <v>558</v>
      </c>
      <c r="B559">
        <v>8</v>
      </c>
      <c r="C559" t="s">
        <v>1572</v>
      </c>
      <c r="D559" t="s">
        <v>585</v>
      </c>
      <c r="E559" t="s">
        <v>1573</v>
      </c>
      <c r="F559" t="s">
        <v>937</v>
      </c>
      <c r="G559" t="s">
        <v>938</v>
      </c>
      <c r="H559">
        <v>1022</v>
      </c>
      <c r="I559" s="5">
        <v>254736</v>
      </c>
      <c r="J559">
        <v>20</v>
      </c>
      <c r="K559" t="s">
        <v>1083</v>
      </c>
    </row>
    <row r="560" spans="1:11">
      <c r="A560">
        <v>559</v>
      </c>
      <c r="B560">
        <v>8</v>
      </c>
      <c r="C560" t="s">
        <v>1572</v>
      </c>
      <c r="D560" t="s">
        <v>586</v>
      </c>
      <c r="E560" t="s">
        <v>1574</v>
      </c>
      <c r="F560" t="s">
        <v>941</v>
      </c>
      <c r="G560" t="s">
        <v>946</v>
      </c>
      <c r="H560">
        <v>35</v>
      </c>
      <c r="I560" s="5">
        <v>51630</v>
      </c>
      <c r="J560">
        <v>6</v>
      </c>
      <c r="K560" t="s">
        <v>952</v>
      </c>
    </row>
    <row r="561" spans="1:11">
      <c r="A561">
        <v>560</v>
      </c>
      <c r="B561">
        <v>8</v>
      </c>
      <c r="C561" t="s">
        <v>1572</v>
      </c>
      <c r="D561" t="s">
        <v>587</v>
      </c>
      <c r="E561" t="s">
        <v>1575</v>
      </c>
      <c r="F561" t="s">
        <v>941</v>
      </c>
      <c r="G561" t="s">
        <v>946</v>
      </c>
      <c r="H561">
        <v>42</v>
      </c>
      <c r="I561" s="5">
        <v>50073</v>
      </c>
      <c r="J561">
        <v>6</v>
      </c>
      <c r="K561" t="s">
        <v>952</v>
      </c>
    </row>
    <row r="562" spans="1:11">
      <c r="A562">
        <v>561</v>
      </c>
      <c r="B562">
        <v>8</v>
      </c>
      <c r="C562" t="s">
        <v>1572</v>
      </c>
      <c r="D562" t="s">
        <v>588</v>
      </c>
      <c r="E562" t="s">
        <v>1576</v>
      </c>
      <c r="F562" t="s">
        <v>974</v>
      </c>
      <c r="G562" t="s">
        <v>975</v>
      </c>
      <c r="H562">
        <v>180</v>
      </c>
      <c r="I562" s="5">
        <v>85389</v>
      </c>
      <c r="J562">
        <v>14</v>
      </c>
      <c r="K562" t="s">
        <v>1208</v>
      </c>
    </row>
    <row r="563" spans="1:11">
      <c r="A563">
        <v>562</v>
      </c>
      <c r="B563">
        <v>8</v>
      </c>
      <c r="C563" t="s">
        <v>1572</v>
      </c>
      <c r="D563" t="s">
        <v>589</v>
      </c>
      <c r="E563" t="s">
        <v>1577</v>
      </c>
      <c r="F563" t="s">
        <v>941</v>
      </c>
      <c r="G563" t="s">
        <v>968</v>
      </c>
      <c r="H563">
        <v>10</v>
      </c>
      <c r="I563" s="5">
        <v>3773</v>
      </c>
      <c r="J563">
        <v>2</v>
      </c>
      <c r="K563" t="s">
        <v>969</v>
      </c>
    </row>
    <row r="564" spans="1:11">
      <c r="A564">
        <v>563</v>
      </c>
      <c r="B564">
        <v>8</v>
      </c>
      <c r="C564" t="s">
        <v>1572</v>
      </c>
      <c r="D564" t="s">
        <v>590</v>
      </c>
      <c r="E564" t="s">
        <v>1578</v>
      </c>
      <c r="F564" t="s">
        <v>941</v>
      </c>
      <c r="G564" t="s">
        <v>946</v>
      </c>
      <c r="H564">
        <v>36</v>
      </c>
      <c r="I564" s="5">
        <v>38089</v>
      </c>
      <c r="J564">
        <v>6</v>
      </c>
      <c r="K564" t="s">
        <v>952</v>
      </c>
    </row>
    <row r="565" spans="1:11">
      <c r="A565">
        <v>564</v>
      </c>
      <c r="B565">
        <v>8</v>
      </c>
      <c r="C565" t="s">
        <v>1572</v>
      </c>
      <c r="D565" t="s">
        <v>591</v>
      </c>
      <c r="E565" t="s">
        <v>1579</v>
      </c>
      <c r="F565" t="s">
        <v>941</v>
      </c>
      <c r="G565" t="s">
        <v>949</v>
      </c>
      <c r="H565">
        <v>113</v>
      </c>
      <c r="I565" s="5">
        <v>91849</v>
      </c>
      <c r="J565">
        <v>13</v>
      </c>
      <c r="K565" t="s">
        <v>950</v>
      </c>
    </row>
    <row r="566" spans="1:11">
      <c r="A566">
        <v>565</v>
      </c>
      <c r="B566">
        <v>8</v>
      </c>
      <c r="C566" t="s">
        <v>1572</v>
      </c>
      <c r="D566" t="s">
        <v>592</v>
      </c>
      <c r="E566" t="s">
        <v>1580</v>
      </c>
      <c r="F566" t="s">
        <v>941</v>
      </c>
      <c r="G566" t="s">
        <v>946</v>
      </c>
      <c r="H566">
        <v>30</v>
      </c>
      <c r="I566" s="5">
        <v>25366</v>
      </c>
      <c r="J566">
        <v>5</v>
      </c>
      <c r="K566" t="s">
        <v>947</v>
      </c>
    </row>
    <row r="567" spans="1:11">
      <c r="A567">
        <v>566</v>
      </c>
      <c r="B567">
        <v>8</v>
      </c>
      <c r="C567" t="s">
        <v>1572</v>
      </c>
      <c r="D567" t="s">
        <v>593</v>
      </c>
      <c r="E567" t="s">
        <v>1581</v>
      </c>
      <c r="F567" t="s">
        <v>941</v>
      </c>
      <c r="G567" t="s">
        <v>946</v>
      </c>
      <c r="H567">
        <v>30</v>
      </c>
      <c r="I567" s="5">
        <v>30421</v>
      </c>
      <c r="J567">
        <v>6</v>
      </c>
      <c r="K567" t="s">
        <v>952</v>
      </c>
    </row>
    <row r="568" spans="1:11">
      <c r="A568">
        <v>567</v>
      </c>
      <c r="B568">
        <v>8</v>
      </c>
      <c r="C568" t="s">
        <v>1572</v>
      </c>
      <c r="D568" t="s">
        <v>594</v>
      </c>
      <c r="E568" t="s">
        <v>1582</v>
      </c>
      <c r="F568" t="s">
        <v>941</v>
      </c>
      <c r="G568" t="s">
        <v>946</v>
      </c>
      <c r="H568">
        <v>30</v>
      </c>
      <c r="I568" s="5">
        <v>37737</v>
      </c>
      <c r="J568">
        <v>6</v>
      </c>
      <c r="K568" t="s">
        <v>952</v>
      </c>
    </row>
    <row r="569" spans="1:11">
      <c r="A569">
        <v>568</v>
      </c>
      <c r="B569">
        <v>8</v>
      </c>
      <c r="C569" t="s">
        <v>1572</v>
      </c>
      <c r="D569" t="s">
        <v>595</v>
      </c>
      <c r="E569" t="s">
        <v>1583</v>
      </c>
      <c r="F569" t="s">
        <v>941</v>
      </c>
      <c r="G569" t="s">
        <v>946</v>
      </c>
      <c r="H569">
        <v>55</v>
      </c>
      <c r="I569" s="5">
        <v>45226</v>
      </c>
      <c r="J569">
        <v>6</v>
      </c>
      <c r="K569" t="s">
        <v>952</v>
      </c>
    </row>
    <row r="570" spans="1:11">
      <c r="A570">
        <v>569</v>
      </c>
      <c r="B570">
        <v>8</v>
      </c>
      <c r="C570" t="s">
        <v>1572</v>
      </c>
      <c r="D570" t="s">
        <v>596</v>
      </c>
      <c r="E570" t="s">
        <v>1584</v>
      </c>
      <c r="F570" t="s">
        <v>941</v>
      </c>
      <c r="G570" t="s">
        <v>949</v>
      </c>
      <c r="H570">
        <v>134</v>
      </c>
      <c r="I570" s="5">
        <v>88762</v>
      </c>
      <c r="J570">
        <v>13</v>
      </c>
      <c r="K570" t="s">
        <v>950</v>
      </c>
    </row>
    <row r="571" spans="1:11">
      <c r="A571">
        <v>570</v>
      </c>
      <c r="B571">
        <v>8</v>
      </c>
      <c r="C571" t="s">
        <v>1572</v>
      </c>
      <c r="D571" t="s">
        <v>597</v>
      </c>
      <c r="E571" t="s">
        <v>1585</v>
      </c>
      <c r="F571" t="s">
        <v>941</v>
      </c>
      <c r="G571" t="s">
        <v>942</v>
      </c>
      <c r="H571">
        <v>70</v>
      </c>
      <c r="I571" s="5">
        <v>47881</v>
      </c>
      <c r="J571">
        <v>9</v>
      </c>
      <c r="K571" t="s">
        <v>965</v>
      </c>
    </row>
    <row r="572" spans="1:11">
      <c r="A572">
        <v>571</v>
      </c>
      <c r="B572">
        <v>8</v>
      </c>
      <c r="C572" t="s">
        <v>1572</v>
      </c>
      <c r="D572" t="s">
        <v>598</v>
      </c>
      <c r="E572" t="s">
        <v>1586</v>
      </c>
      <c r="F572" t="s">
        <v>941</v>
      </c>
      <c r="G572" t="s">
        <v>942</v>
      </c>
      <c r="H572">
        <v>120</v>
      </c>
      <c r="I572" s="5">
        <v>89624</v>
      </c>
      <c r="J572">
        <v>10</v>
      </c>
      <c r="K572" t="s">
        <v>943</v>
      </c>
    </row>
    <row r="573" spans="1:11">
      <c r="A573">
        <v>572</v>
      </c>
      <c r="B573">
        <v>8</v>
      </c>
      <c r="C573" t="s">
        <v>1572</v>
      </c>
      <c r="D573" t="s">
        <v>599</v>
      </c>
      <c r="E573" t="s">
        <v>1587</v>
      </c>
      <c r="F573" t="s">
        <v>941</v>
      </c>
      <c r="G573" t="s">
        <v>946</v>
      </c>
      <c r="H573">
        <v>30</v>
      </c>
      <c r="I573" s="5">
        <v>22687</v>
      </c>
      <c r="J573">
        <v>5</v>
      </c>
      <c r="K573" t="s">
        <v>947</v>
      </c>
    </row>
    <row r="574" spans="1:11">
      <c r="A574">
        <v>573</v>
      </c>
      <c r="B574">
        <v>8</v>
      </c>
      <c r="C574" t="s">
        <v>1572</v>
      </c>
      <c r="D574" t="s">
        <v>600</v>
      </c>
      <c r="E574" t="s">
        <v>1588</v>
      </c>
      <c r="F574" t="s">
        <v>941</v>
      </c>
      <c r="G574" t="s">
        <v>946</v>
      </c>
      <c r="H574">
        <v>34</v>
      </c>
      <c r="I574" s="5">
        <v>21267</v>
      </c>
      <c r="J574">
        <v>5</v>
      </c>
      <c r="K574" t="s">
        <v>947</v>
      </c>
    </row>
    <row r="575" spans="1:11">
      <c r="A575">
        <v>574</v>
      </c>
      <c r="B575">
        <v>8</v>
      </c>
      <c r="C575" t="s">
        <v>1572</v>
      </c>
      <c r="D575" t="s">
        <v>601</v>
      </c>
      <c r="E575" t="s">
        <v>1589</v>
      </c>
      <c r="F575" t="s">
        <v>941</v>
      </c>
      <c r="G575" t="s">
        <v>946</v>
      </c>
      <c r="H575">
        <v>30</v>
      </c>
      <c r="I575" s="5">
        <v>24265</v>
      </c>
      <c r="J575">
        <v>5</v>
      </c>
      <c r="K575" t="s">
        <v>947</v>
      </c>
    </row>
    <row r="576" spans="1:11">
      <c r="A576">
        <v>575</v>
      </c>
      <c r="B576">
        <v>8</v>
      </c>
      <c r="C576" t="s">
        <v>1572</v>
      </c>
      <c r="D576" t="s">
        <v>602</v>
      </c>
      <c r="E576" t="s">
        <v>1590</v>
      </c>
      <c r="F576" t="s">
        <v>941</v>
      </c>
      <c r="G576" t="s">
        <v>946</v>
      </c>
      <c r="H576">
        <v>30</v>
      </c>
      <c r="I576" s="5">
        <v>19394</v>
      </c>
      <c r="J576">
        <v>5</v>
      </c>
      <c r="K576" t="s">
        <v>947</v>
      </c>
    </row>
    <row r="577" spans="1:11">
      <c r="A577">
        <v>576</v>
      </c>
      <c r="B577">
        <v>8</v>
      </c>
      <c r="C577" t="s">
        <v>1572</v>
      </c>
      <c r="D577" t="s">
        <v>603</v>
      </c>
      <c r="E577" t="s">
        <v>1591</v>
      </c>
      <c r="F577" t="s">
        <v>941</v>
      </c>
      <c r="G577" t="s">
        <v>942</v>
      </c>
      <c r="H577">
        <v>120</v>
      </c>
      <c r="I577" s="5">
        <v>99181</v>
      </c>
      <c r="J577">
        <v>10</v>
      </c>
      <c r="K577" t="s">
        <v>943</v>
      </c>
    </row>
    <row r="578" spans="1:11">
      <c r="A578">
        <v>577</v>
      </c>
      <c r="B578">
        <v>8</v>
      </c>
      <c r="C578" t="s">
        <v>1572</v>
      </c>
      <c r="D578" t="s">
        <v>604</v>
      </c>
      <c r="E578" t="s">
        <v>1592</v>
      </c>
      <c r="F578" t="s">
        <v>941</v>
      </c>
      <c r="G578" t="s">
        <v>968</v>
      </c>
      <c r="H578">
        <v>10</v>
      </c>
      <c r="I578" s="5">
        <v>18114</v>
      </c>
      <c r="J578">
        <v>3</v>
      </c>
      <c r="K578" t="s">
        <v>1017</v>
      </c>
    </row>
    <row r="579" spans="1:11">
      <c r="A579">
        <v>578</v>
      </c>
      <c r="B579">
        <v>8</v>
      </c>
      <c r="C579" t="s">
        <v>1572</v>
      </c>
      <c r="D579" t="s">
        <v>605</v>
      </c>
      <c r="E579" t="s">
        <v>1593</v>
      </c>
      <c r="F579" t="s">
        <v>941</v>
      </c>
      <c r="G579" t="s">
        <v>968</v>
      </c>
      <c r="H579">
        <v>10</v>
      </c>
      <c r="I579" s="5">
        <v>18885</v>
      </c>
      <c r="J579">
        <v>3</v>
      </c>
      <c r="K579" t="s">
        <v>1017</v>
      </c>
    </row>
    <row r="580" spans="1:11">
      <c r="A580">
        <v>579</v>
      </c>
      <c r="B580">
        <v>9</v>
      </c>
      <c r="C580" t="s">
        <v>1594</v>
      </c>
      <c r="D580" t="s">
        <v>606</v>
      </c>
      <c r="E580" t="s">
        <v>1595</v>
      </c>
      <c r="F580" t="s">
        <v>941</v>
      </c>
      <c r="G580" t="s">
        <v>968</v>
      </c>
      <c r="H580">
        <v>10</v>
      </c>
      <c r="I580" s="5">
        <v>11640</v>
      </c>
      <c r="J580">
        <v>2</v>
      </c>
      <c r="K580" t="s">
        <v>969</v>
      </c>
    </row>
    <row r="581" spans="1:11">
      <c r="A581">
        <v>580</v>
      </c>
      <c r="B581">
        <v>9</v>
      </c>
      <c r="C581" t="s">
        <v>1594</v>
      </c>
      <c r="D581" t="s">
        <v>607</v>
      </c>
      <c r="E581" t="s">
        <v>1596</v>
      </c>
      <c r="F581" t="s">
        <v>974</v>
      </c>
      <c r="G581" t="s">
        <v>1001</v>
      </c>
      <c r="H581">
        <v>626</v>
      </c>
      <c r="I581" s="5">
        <v>120204</v>
      </c>
      <c r="J581">
        <v>17</v>
      </c>
      <c r="K581" t="s">
        <v>1002</v>
      </c>
    </row>
    <row r="582" spans="1:11">
      <c r="A582">
        <v>581</v>
      </c>
      <c r="B582">
        <v>9</v>
      </c>
      <c r="C582" t="s">
        <v>1594</v>
      </c>
      <c r="D582" t="s">
        <v>608</v>
      </c>
      <c r="E582" t="s">
        <v>1597</v>
      </c>
      <c r="F582" t="s">
        <v>941</v>
      </c>
      <c r="G582" t="s">
        <v>946</v>
      </c>
      <c r="H582">
        <v>50</v>
      </c>
      <c r="I582" s="5">
        <v>36617</v>
      </c>
      <c r="J582">
        <v>6</v>
      </c>
      <c r="K582" t="s">
        <v>952</v>
      </c>
    </row>
    <row r="583" spans="1:11">
      <c r="A583">
        <v>582</v>
      </c>
      <c r="B583">
        <v>9</v>
      </c>
      <c r="C583" t="s">
        <v>1594</v>
      </c>
      <c r="D583" t="s">
        <v>609</v>
      </c>
      <c r="E583" t="s">
        <v>1598</v>
      </c>
      <c r="F583" t="s">
        <v>941</v>
      </c>
      <c r="G583" t="s">
        <v>946</v>
      </c>
      <c r="H583">
        <v>45</v>
      </c>
      <c r="I583" s="5">
        <v>37263</v>
      </c>
      <c r="J583">
        <v>6</v>
      </c>
      <c r="K583" t="s">
        <v>952</v>
      </c>
    </row>
    <row r="584" spans="1:11">
      <c r="A584">
        <v>583</v>
      </c>
      <c r="B584">
        <v>9</v>
      </c>
      <c r="C584" t="s">
        <v>1594</v>
      </c>
      <c r="D584" t="s">
        <v>610</v>
      </c>
      <c r="E584" t="s">
        <v>1599</v>
      </c>
      <c r="F584" t="s">
        <v>941</v>
      </c>
      <c r="G584" t="s">
        <v>946</v>
      </c>
      <c r="H584">
        <v>77</v>
      </c>
      <c r="I584" s="5">
        <v>80414</v>
      </c>
      <c r="J584">
        <v>7</v>
      </c>
      <c r="K584" t="s">
        <v>956</v>
      </c>
    </row>
    <row r="585" spans="1:11">
      <c r="A585">
        <v>584</v>
      </c>
      <c r="B585">
        <v>9</v>
      </c>
      <c r="C585" t="s">
        <v>1594</v>
      </c>
      <c r="D585" t="s">
        <v>611</v>
      </c>
      <c r="E585" t="s">
        <v>1600</v>
      </c>
      <c r="F585" t="s">
        <v>941</v>
      </c>
      <c r="G585" t="s">
        <v>949</v>
      </c>
      <c r="H585">
        <v>90</v>
      </c>
      <c r="I585" s="5">
        <v>79288</v>
      </c>
      <c r="J585">
        <v>12</v>
      </c>
      <c r="K585" t="s">
        <v>954</v>
      </c>
    </row>
    <row r="586" spans="1:11">
      <c r="A586">
        <v>585</v>
      </c>
      <c r="B586">
        <v>9</v>
      </c>
      <c r="C586" t="s">
        <v>1594</v>
      </c>
      <c r="D586" t="s">
        <v>612</v>
      </c>
      <c r="E586" t="s">
        <v>1601</v>
      </c>
      <c r="F586" t="s">
        <v>941</v>
      </c>
      <c r="G586" t="s">
        <v>942</v>
      </c>
      <c r="H586">
        <v>60</v>
      </c>
      <c r="I586" s="5">
        <v>53831</v>
      </c>
      <c r="J586">
        <v>10</v>
      </c>
      <c r="K586" t="s">
        <v>943</v>
      </c>
    </row>
    <row r="587" spans="1:11">
      <c r="A587">
        <v>586</v>
      </c>
      <c r="B587">
        <v>9</v>
      </c>
      <c r="C587" t="s">
        <v>1594</v>
      </c>
      <c r="D587" t="s">
        <v>613</v>
      </c>
      <c r="E587" t="s">
        <v>1602</v>
      </c>
      <c r="F587" t="s">
        <v>941</v>
      </c>
      <c r="G587" t="s">
        <v>942</v>
      </c>
      <c r="H587">
        <v>75</v>
      </c>
      <c r="I587" s="5">
        <v>39389</v>
      </c>
      <c r="J587">
        <v>9</v>
      </c>
      <c r="K587" t="s">
        <v>965</v>
      </c>
    </row>
    <row r="588" spans="1:11">
      <c r="A588">
        <v>587</v>
      </c>
      <c r="B588">
        <v>9</v>
      </c>
      <c r="C588" t="s">
        <v>1594</v>
      </c>
      <c r="D588" t="s">
        <v>614</v>
      </c>
      <c r="E588" t="s">
        <v>1603</v>
      </c>
      <c r="F588" t="s">
        <v>941</v>
      </c>
      <c r="G588" t="s">
        <v>946</v>
      </c>
      <c r="H588">
        <v>30</v>
      </c>
      <c r="I588" s="5">
        <v>29292</v>
      </c>
      <c r="J588">
        <v>5</v>
      </c>
      <c r="K588" t="s">
        <v>947</v>
      </c>
    </row>
    <row r="589" spans="1:11">
      <c r="A589">
        <v>588</v>
      </c>
      <c r="B589">
        <v>9</v>
      </c>
      <c r="C589" t="s">
        <v>1594</v>
      </c>
      <c r="D589" t="s">
        <v>615</v>
      </c>
      <c r="E589" t="s">
        <v>1604</v>
      </c>
      <c r="F589" t="s">
        <v>941</v>
      </c>
      <c r="G589" t="s">
        <v>946</v>
      </c>
      <c r="H589">
        <v>30</v>
      </c>
      <c r="I589" s="5">
        <v>54895</v>
      </c>
      <c r="J589">
        <v>6</v>
      </c>
      <c r="K589" t="s">
        <v>952</v>
      </c>
    </row>
    <row r="590" spans="1:11">
      <c r="A590">
        <v>589</v>
      </c>
      <c r="B590">
        <v>9</v>
      </c>
      <c r="C590" t="s">
        <v>1594</v>
      </c>
      <c r="D590" t="s">
        <v>616</v>
      </c>
      <c r="E590" t="s">
        <v>1605</v>
      </c>
      <c r="F590" t="s">
        <v>941</v>
      </c>
      <c r="G590" t="s">
        <v>975</v>
      </c>
      <c r="H590">
        <v>277</v>
      </c>
      <c r="I590" s="5">
        <v>93644</v>
      </c>
      <c r="J590">
        <v>15</v>
      </c>
      <c r="K590" t="s">
        <v>976</v>
      </c>
    </row>
    <row r="591" spans="1:11">
      <c r="A591">
        <v>590</v>
      </c>
      <c r="B591">
        <v>9</v>
      </c>
      <c r="C591" t="s">
        <v>1594</v>
      </c>
      <c r="D591" t="s">
        <v>617</v>
      </c>
      <c r="E591" t="s">
        <v>1606</v>
      </c>
      <c r="F591" t="s">
        <v>941</v>
      </c>
      <c r="G591" t="s">
        <v>946</v>
      </c>
      <c r="H591">
        <v>30</v>
      </c>
      <c r="I591" s="5">
        <v>34509</v>
      </c>
      <c r="J591">
        <v>6</v>
      </c>
      <c r="K591" t="s">
        <v>952</v>
      </c>
    </row>
    <row r="592" spans="1:11">
      <c r="A592">
        <v>591</v>
      </c>
      <c r="B592">
        <v>9</v>
      </c>
      <c r="C592" t="s">
        <v>1594</v>
      </c>
      <c r="D592" t="s">
        <v>618</v>
      </c>
      <c r="E592" t="s">
        <v>1607</v>
      </c>
      <c r="F592" t="s">
        <v>941</v>
      </c>
      <c r="G592" t="s">
        <v>949</v>
      </c>
      <c r="H592">
        <v>121</v>
      </c>
      <c r="I592" s="5">
        <v>70128</v>
      </c>
      <c r="J592">
        <v>13</v>
      </c>
      <c r="K592" t="s">
        <v>950</v>
      </c>
    </row>
    <row r="593" spans="1:11">
      <c r="A593">
        <v>592</v>
      </c>
      <c r="B593">
        <v>9</v>
      </c>
      <c r="C593" t="s">
        <v>1594</v>
      </c>
      <c r="D593" t="s">
        <v>619</v>
      </c>
      <c r="E593" t="s">
        <v>1608</v>
      </c>
      <c r="F593" t="s">
        <v>941</v>
      </c>
      <c r="G593" t="s">
        <v>946</v>
      </c>
      <c r="H593">
        <v>60</v>
      </c>
      <c r="I593" s="5">
        <v>47085</v>
      </c>
      <c r="J593">
        <v>6</v>
      </c>
      <c r="K593" t="s">
        <v>952</v>
      </c>
    </row>
    <row r="594" spans="1:11">
      <c r="A594">
        <v>593</v>
      </c>
      <c r="B594">
        <v>9</v>
      </c>
      <c r="C594" t="s">
        <v>1594</v>
      </c>
      <c r="D594" t="s">
        <v>620</v>
      </c>
      <c r="E594" t="s">
        <v>1609</v>
      </c>
      <c r="F594" t="s">
        <v>941</v>
      </c>
      <c r="G594" t="s">
        <v>946</v>
      </c>
      <c r="H594">
        <v>30</v>
      </c>
      <c r="I594" s="5">
        <v>24265</v>
      </c>
      <c r="J594">
        <v>5</v>
      </c>
      <c r="K594" t="s">
        <v>947</v>
      </c>
    </row>
    <row r="595" spans="1:11">
      <c r="A595">
        <v>594</v>
      </c>
      <c r="B595">
        <v>9</v>
      </c>
      <c r="C595" t="s">
        <v>1594</v>
      </c>
      <c r="D595" t="s">
        <v>621</v>
      </c>
      <c r="E595" t="s">
        <v>1610</v>
      </c>
      <c r="F595" t="s">
        <v>941</v>
      </c>
      <c r="G595" t="s">
        <v>946</v>
      </c>
      <c r="H595">
        <v>30</v>
      </c>
      <c r="I595" s="5">
        <v>19645</v>
      </c>
      <c r="J595">
        <v>5</v>
      </c>
      <c r="K595" t="s">
        <v>947</v>
      </c>
    </row>
    <row r="596" spans="1:11">
      <c r="A596">
        <v>595</v>
      </c>
      <c r="B596">
        <v>9</v>
      </c>
      <c r="C596" t="s">
        <v>1611</v>
      </c>
      <c r="D596" t="s">
        <v>622</v>
      </c>
      <c r="E596" t="s">
        <v>1612</v>
      </c>
      <c r="F596" t="s">
        <v>937</v>
      </c>
      <c r="G596" t="s">
        <v>938</v>
      </c>
      <c r="H596">
        <v>1278</v>
      </c>
      <c r="I596" s="5">
        <v>0</v>
      </c>
      <c r="J596">
        <v>20</v>
      </c>
      <c r="K596" t="s">
        <v>1083</v>
      </c>
    </row>
    <row r="597" spans="1:11">
      <c r="A597">
        <v>596</v>
      </c>
      <c r="B597">
        <v>9</v>
      </c>
      <c r="C597" t="s">
        <v>1611</v>
      </c>
      <c r="D597" t="s">
        <v>623</v>
      </c>
      <c r="E597" t="s">
        <v>1613</v>
      </c>
      <c r="F597" t="s">
        <v>941</v>
      </c>
      <c r="G597" t="s">
        <v>949</v>
      </c>
      <c r="H597">
        <v>120</v>
      </c>
      <c r="I597" s="5">
        <v>72375</v>
      </c>
      <c r="J597">
        <v>13</v>
      </c>
      <c r="K597" t="s">
        <v>950</v>
      </c>
    </row>
    <row r="598" spans="1:11">
      <c r="A598">
        <v>597</v>
      </c>
      <c r="B598">
        <v>9</v>
      </c>
      <c r="C598" t="s">
        <v>1611</v>
      </c>
      <c r="D598" t="s">
        <v>624</v>
      </c>
      <c r="E598" t="s">
        <v>1614</v>
      </c>
      <c r="F598" t="s">
        <v>941</v>
      </c>
      <c r="G598" t="s">
        <v>946</v>
      </c>
      <c r="H598">
        <v>55</v>
      </c>
      <c r="I598" s="5">
        <v>54903</v>
      </c>
      <c r="J598">
        <v>6</v>
      </c>
      <c r="K598" t="s">
        <v>952</v>
      </c>
    </row>
    <row r="599" spans="1:11">
      <c r="A599">
        <v>598</v>
      </c>
      <c r="B599">
        <v>9</v>
      </c>
      <c r="C599" t="s">
        <v>1611</v>
      </c>
      <c r="D599" t="s">
        <v>625</v>
      </c>
      <c r="E599" t="s">
        <v>1615</v>
      </c>
      <c r="F599" t="s">
        <v>941</v>
      </c>
      <c r="G599" t="s">
        <v>946</v>
      </c>
      <c r="H599">
        <v>60</v>
      </c>
      <c r="I599" s="5">
        <v>57176</v>
      </c>
      <c r="J599">
        <v>6</v>
      </c>
      <c r="K599" t="s">
        <v>952</v>
      </c>
    </row>
    <row r="600" spans="1:11">
      <c r="A600">
        <v>599</v>
      </c>
      <c r="B600">
        <v>9</v>
      </c>
      <c r="C600" t="s">
        <v>1611</v>
      </c>
      <c r="D600" t="s">
        <v>626</v>
      </c>
      <c r="E600" t="s">
        <v>1616</v>
      </c>
      <c r="F600" t="s">
        <v>941</v>
      </c>
      <c r="G600" t="s">
        <v>946</v>
      </c>
      <c r="H600">
        <v>35</v>
      </c>
      <c r="I600" s="5">
        <v>17619</v>
      </c>
      <c r="J600">
        <v>5</v>
      </c>
      <c r="K600" t="s">
        <v>947</v>
      </c>
    </row>
    <row r="601" spans="1:11">
      <c r="A601">
        <v>600</v>
      </c>
      <c r="B601">
        <v>9</v>
      </c>
      <c r="C601" t="s">
        <v>1611</v>
      </c>
      <c r="D601" t="s">
        <v>627</v>
      </c>
      <c r="E601" t="s">
        <v>1617</v>
      </c>
      <c r="F601" t="s">
        <v>941</v>
      </c>
      <c r="G601" t="s">
        <v>942</v>
      </c>
      <c r="H601">
        <v>64</v>
      </c>
      <c r="I601" s="5">
        <v>53995</v>
      </c>
      <c r="J601">
        <v>10</v>
      </c>
      <c r="K601" t="s">
        <v>943</v>
      </c>
    </row>
    <row r="602" spans="1:11">
      <c r="A602">
        <v>601</v>
      </c>
      <c r="B602">
        <v>9</v>
      </c>
      <c r="C602" t="s">
        <v>1611</v>
      </c>
      <c r="D602" t="s">
        <v>628</v>
      </c>
      <c r="E602" t="s">
        <v>1618</v>
      </c>
      <c r="F602" t="s">
        <v>941</v>
      </c>
      <c r="G602" t="s">
        <v>949</v>
      </c>
      <c r="H602">
        <v>91</v>
      </c>
      <c r="I602" s="5">
        <v>57754</v>
      </c>
      <c r="J602">
        <v>12</v>
      </c>
      <c r="K602" t="s">
        <v>954</v>
      </c>
    </row>
    <row r="603" spans="1:11">
      <c r="A603">
        <v>602</v>
      </c>
      <c r="B603">
        <v>9</v>
      </c>
      <c r="C603" t="s">
        <v>1611</v>
      </c>
      <c r="D603" t="s">
        <v>629</v>
      </c>
      <c r="E603" t="s">
        <v>1619</v>
      </c>
      <c r="F603" t="s">
        <v>941</v>
      </c>
      <c r="G603" t="s">
        <v>949</v>
      </c>
      <c r="H603">
        <v>125</v>
      </c>
      <c r="I603" s="5">
        <v>97150</v>
      </c>
      <c r="J603">
        <v>13</v>
      </c>
      <c r="K603" t="s">
        <v>950</v>
      </c>
    </row>
    <row r="604" spans="1:11">
      <c r="A604">
        <v>603</v>
      </c>
      <c r="B604">
        <v>9</v>
      </c>
      <c r="C604" t="s">
        <v>1611</v>
      </c>
      <c r="D604" t="s">
        <v>630</v>
      </c>
      <c r="E604" t="s">
        <v>1620</v>
      </c>
      <c r="F604" t="s">
        <v>941</v>
      </c>
      <c r="G604" t="s">
        <v>946</v>
      </c>
      <c r="H604">
        <v>66</v>
      </c>
      <c r="I604" s="5">
        <v>52415</v>
      </c>
      <c r="J604">
        <v>6</v>
      </c>
      <c r="K604" t="s">
        <v>952</v>
      </c>
    </row>
    <row r="605" spans="1:11">
      <c r="A605">
        <v>604</v>
      </c>
      <c r="B605">
        <v>9</v>
      </c>
      <c r="C605" t="s">
        <v>1611</v>
      </c>
      <c r="D605" t="s">
        <v>631</v>
      </c>
      <c r="E605" t="s">
        <v>1621</v>
      </c>
      <c r="F605" t="s">
        <v>941</v>
      </c>
      <c r="G605" t="s">
        <v>946</v>
      </c>
      <c r="H605">
        <v>77</v>
      </c>
      <c r="I605" s="5">
        <v>84403</v>
      </c>
      <c r="J605">
        <v>7</v>
      </c>
      <c r="K605" t="s">
        <v>956</v>
      </c>
    </row>
    <row r="606" spans="1:11">
      <c r="A606">
        <v>605</v>
      </c>
      <c r="B606">
        <v>9</v>
      </c>
      <c r="C606" t="s">
        <v>1611</v>
      </c>
      <c r="D606" t="s">
        <v>632</v>
      </c>
      <c r="E606" t="s">
        <v>1622</v>
      </c>
      <c r="F606" t="s">
        <v>941</v>
      </c>
      <c r="G606" t="s">
        <v>946</v>
      </c>
      <c r="H606">
        <v>54</v>
      </c>
      <c r="I606" s="5">
        <v>30920</v>
      </c>
      <c r="J606">
        <v>6</v>
      </c>
      <c r="K606" t="s">
        <v>952</v>
      </c>
    </row>
    <row r="607" spans="1:11">
      <c r="A607">
        <v>606</v>
      </c>
      <c r="B607">
        <v>9</v>
      </c>
      <c r="C607" t="s">
        <v>1611</v>
      </c>
      <c r="D607" t="s">
        <v>633</v>
      </c>
      <c r="E607" t="s">
        <v>1623</v>
      </c>
      <c r="F607" t="s">
        <v>941</v>
      </c>
      <c r="G607" t="s">
        <v>949</v>
      </c>
      <c r="H607">
        <v>152</v>
      </c>
      <c r="I607" s="5">
        <v>63157</v>
      </c>
      <c r="J607">
        <v>13</v>
      </c>
      <c r="K607" t="s">
        <v>950</v>
      </c>
    </row>
    <row r="608" spans="1:11">
      <c r="A608">
        <v>607</v>
      </c>
      <c r="B608">
        <v>9</v>
      </c>
      <c r="C608" t="s">
        <v>1611</v>
      </c>
      <c r="D608" t="s">
        <v>634</v>
      </c>
      <c r="E608" t="s">
        <v>1624</v>
      </c>
      <c r="F608" t="s">
        <v>941</v>
      </c>
      <c r="G608" t="s">
        <v>942</v>
      </c>
      <c r="H608">
        <v>65</v>
      </c>
      <c r="I608" s="5">
        <v>57226</v>
      </c>
      <c r="J608">
        <v>10</v>
      </c>
      <c r="K608" t="s">
        <v>943</v>
      </c>
    </row>
    <row r="609" spans="1:11">
      <c r="A609">
        <v>608</v>
      </c>
      <c r="B609">
        <v>9</v>
      </c>
      <c r="C609" t="s">
        <v>1611</v>
      </c>
      <c r="D609" t="s">
        <v>635</v>
      </c>
      <c r="E609" t="s">
        <v>1625</v>
      </c>
      <c r="F609" t="s">
        <v>941</v>
      </c>
      <c r="G609" t="s">
        <v>942</v>
      </c>
      <c r="H609">
        <v>90</v>
      </c>
      <c r="I609" s="5">
        <v>81488</v>
      </c>
      <c r="J609">
        <v>10</v>
      </c>
      <c r="K609" t="s">
        <v>943</v>
      </c>
    </row>
    <row r="610" spans="1:11">
      <c r="A610">
        <v>609</v>
      </c>
      <c r="B610">
        <v>9</v>
      </c>
      <c r="C610" t="s">
        <v>1611</v>
      </c>
      <c r="D610" t="s">
        <v>636</v>
      </c>
      <c r="E610" t="s">
        <v>1626</v>
      </c>
      <c r="F610" t="s">
        <v>941</v>
      </c>
      <c r="G610" t="s">
        <v>949</v>
      </c>
      <c r="H610">
        <v>209</v>
      </c>
      <c r="I610" s="5">
        <v>93563</v>
      </c>
      <c r="J610">
        <v>13</v>
      </c>
      <c r="K610" t="s">
        <v>950</v>
      </c>
    </row>
    <row r="611" spans="1:11">
      <c r="A611">
        <v>610</v>
      </c>
      <c r="B611">
        <v>9</v>
      </c>
      <c r="C611" t="s">
        <v>1611</v>
      </c>
      <c r="D611" t="s">
        <v>637</v>
      </c>
      <c r="E611" t="s">
        <v>1627</v>
      </c>
      <c r="F611" t="s">
        <v>941</v>
      </c>
      <c r="G611" t="s">
        <v>946</v>
      </c>
      <c r="H611">
        <v>60</v>
      </c>
      <c r="I611" s="5">
        <v>57180</v>
      </c>
      <c r="J611">
        <v>6</v>
      </c>
      <c r="K611" t="s">
        <v>952</v>
      </c>
    </row>
    <row r="612" spans="1:11">
      <c r="A612">
        <v>611</v>
      </c>
      <c r="B612">
        <v>9</v>
      </c>
      <c r="C612" t="s">
        <v>1611</v>
      </c>
      <c r="D612" t="s">
        <v>638</v>
      </c>
      <c r="E612" t="s">
        <v>1628</v>
      </c>
      <c r="F612" t="s">
        <v>941</v>
      </c>
      <c r="G612" t="s">
        <v>942</v>
      </c>
      <c r="H612">
        <v>89</v>
      </c>
      <c r="I612" s="5">
        <v>60919</v>
      </c>
      <c r="J612">
        <v>10</v>
      </c>
      <c r="K612" t="s">
        <v>943</v>
      </c>
    </row>
    <row r="613" spans="1:11">
      <c r="A613">
        <v>612</v>
      </c>
      <c r="B613">
        <v>9</v>
      </c>
      <c r="C613" t="s">
        <v>1611</v>
      </c>
      <c r="D613" t="s">
        <v>639</v>
      </c>
      <c r="E613" t="s">
        <v>1629</v>
      </c>
      <c r="F613" t="s">
        <v>941</v>
      </c>
      <c r="G613" t="s">
        <v>942</v>
      </c>
      <c r="H613">
        <v>121</v>
      </c>
      <c r="I613" s="5">
        <v>58425</v>
      </c>
      <c r="J613">
        <v>10</v>
      </c>
      <c r="K613" t="s">
        <v>943</v>
      </c>
    </row>
    <row r="614" spans="1:11">
      <c r="A614">
        <v>613</v>
      </c>
      <c r="B614">
        <v>9</v>
      </c>
      <c r="C614" t="s">
        <v>1611</v>
      </c>
      <c r="D614" t="s">
        <v>640</v>
      </c>
      <c r="E614" t="s">
        <v>1630</v>
      </c>
      <c r="F614" t="s">
        <v>941</v>
      </c>
      <c r="G614" t="s">
        <v>946</v>
      </c>
      <c r="H614">
        <v>34</v>
      </c>
      <c r="I614" s="5">
        <v>21399</v>
      </c>
      <c r="J614">
        <v>5</v>
      </c>
      <c r="K614" t="s">
        <v>947</v>
      </c>
    </row>
    <row r="615" spans="1:11">
      <c r="A615">
        <v>614</v>
      </c>
      <c r="B615">
        <v>9</v>
      </c>
      <c r="C615" t="s">
        <v>1611</v>
      </c>
      <c r="D615" t="s">
        <v>641</v>
      </c>
      <c r="E615" t="s">
        <v>1631</v>
      </c>
      <c r="F615" t="s">
        <v>941</v>
      </c>
      <c r="G615" t="s">
        <v>942</v>
      </c>
      <c r="H615">
        <v>135</v>
      </c>
      <c r="I615" s="5">
        <v>97103</v>
      </c>
      <c r="J615">
        <v>10</v>
      </c>
      <c r="K615" t="s">
        <v>943</v>
      </c>
    </row>
    <row r="616" spans="1:11">
      <c r="A616">
        <v>615</v>
      </c>
      <c r="B616">
        <v>9</v>
      </c>
      <c r="C616" t="s">
        <v>1611</v>
      </c>
      <c r="D616" t="s">
        <v>642</v>
      </c>
      <c r="E616" t="s">
        <v>1632</v>
      </c>
      <c r="F616" t="s">
        <v>974</v>
      </c>
      <c r="G616" t="s">
        <v>975</v>
      </c>
      <c r="H616">
        <v>239</v>
      </c>
      <c r="I616" s="5">
        <v>148311</v>
      </c>
      <c r="J616">
        <v>15</v>
      </c>
      <c r="K616" t="s">
        <v>976</v>
      </c>
    </row>
    <row r="617" spans="1:11">
      <c r="A617">
        <v>616</v>
      </c>
      <c r="B617">
        <v>9</v>
      </c>
      <c r="C617" t="s">
        <v>1611</v>
      </c>
      <c r="D617" t="s">
        <v>643</v>
      </c>
      <c r="E617" t="s">
        <v>1633</v>
      </c>
      <c r="F617" t="s">
        <v>941</v>
      </c>
      <c r="G617" t="s">
        <v>946</v>
      </c>
      <c r="H617">
        <v>60</v>
      </c>
      <c r="I617" s="5">
        <v>46639</v>
      </c>
      <c r="J617">
        <v>6</v>
      </c>
      <c r="K617" t="s">
        <v>952</v>
      </c>
    </row>
    <row r="618" spans="1:11">
      <c r="A618">
        <v>617</v>
      </c>
      <c r="B618">
        <v>9</v>
      </c>
      <c r="C618" t="s">
        <v>1611</v>
      </c>
      <c r="D618" t="s">
        <v>644</v>
      </c>
      <c r="E618" t="s">
        <v>1634</v>
      </c>
      <c r="F618" t="s">
        <v>941</v>
      </c>
      <c r="G618" t="s">
        <v>946</v>
      </c>
      <c r="H618">
        <v>30</v>
      </c>
      <c r="I618" s="5">
        <v>27579</v>
      </c>
      <c r="J618">
        <v>5</v>
      </c>
      <c r="K618" t="s">
        <v>947</v>
      </c>
    </row>
    <row r="619" spans="1:11">
      <c r="A619">
        <v>618</v>
      </c>
      <c r="B619">
        <v>9</v>
      </c>
      <c r="C619" t="s">
        <v>1611</v>
      </c>
      <c r="D619" t="s">
        <v>645</v>
      </c>
      <c r="E619" t="s">
        <v>1635</v>
      </c>
      <c r="F619" t="s">
        <v>941</v>
      </c>
      <c r="G619" t="s">
        <v>946</v>
      </c>
      <c r="H619">
        <v>49</v>
      </c>
      <c r="I619" s="5">
        <v>17666</v>
      </c>
      <c r="J619">
        <v>5</v>
      </c>
      <c r="K619" t="s">
        <v>947</v>
      </c>
    </row>
    <row r="620" spans="1:11">
      <c r="A620">
        <v>619</v>
      </c>
      <c r="B620">
        <v>9</v>
      </c>
      <c r="C620" t="s">
        <v>1611</v>
      </c>
      <c r="D620" t="s">
        <v>646</v>
      </c>
      <c r="E620" t="s">
        <v>1636</v>
      </c>
      <c r="F620" t="s">
        <v>941</v>
      </c>
      <c r="G620" t="s">
        <v>946</v>
      </c>
      <c r="H620">
        <v>60</v>
      </c>
      <c r="I620" s="5">
        <v>35748</v>
      </c>
      <c r="J620">
        <v>6</v>
      </c>
      <c r="K620" t="s">
        <v>952</v>
      </c>
    </row>
    <row r="621" spans="1:11">
      <c r="A621">
        <v>620</v>
      </c>
      <c r="B621">
        <v>9</v>
      </c>
      <c r="C621" t="s">
        <v>1611</v>
      </c>
      <c r="D621" t="s">
        <v>647</v>
      </c>
      <c r="E621" t="s">
        <v>1637</v>
      </c>
      <c r="F621" t="s">
        <v>941</v>
      </c>
      <c r="G621" t="s">
        <v>946</v>
      </c>
      <c r="H621">
        <v>30</v>
      </c>
      <c r="I621" s="5">
        <v>20779</v>
      </c>
      <c r="J621">
        <v>5</v>
      </c>
      <c r="K621" t="s">
        <v>947</v>
      </c>
    </row>
    <row r="622" spans="1:11">
      <c r="A622">
        <v>621</v>
      </c>
      <c r="B622">
        <v>9</v>
      </c>
      <c r="C622" t="s">
        <v>1611</v>
      </c>
      <c r="D622" t="s">
        <v>648</v>
      </c>
      <c r="E622" t="s">
        <v>1638</v>
      </c>
      <c r="F622" t="s">
        <v>941</v>
      </c>
      <c r="G622" t="s">
        <v>946</v>
      </c>
      <c r="H622">
        <v>34</v>
      </c>
      <c r="I622" s="5">
        <v>24418</v>
      </c>
      <c r="J622">
        <v>5</v>
      </c>
      <c r="K622" t="s">
        <v>947</v>
      </c>
    </row>
    <row r="623" spans="1:11">
      <c r="A623">
        <v>622</v>
      </c>
      <c r="B623">
        <v>9</v>
      </c>
      <c r="C623" t="s">
        <v>1611</v>
      </c>
      <c r="D623" t="s">
        <v>649</v>
      </c>
      <c r="E623" t="s">
        <v>1639</v>
      </c>
      <c r="F623" t="s">
        <v>941</v>
      </c>
      <c r="G623" t="s">
        <v>946</v>
      </c>
      <c r="H623">
        <v>30</v>
      </c>
      <c r="I623" s="5">
        <v>33213</v>
      </c>
      <c r="J623">
        <v>6</v>
      </c>
      <c r="K623" t="s">
        <v>952</v>
      </c>
    </row>
    <row r="624" spans="1:11">
      <c r="A624">
        <v>623</v>
      </c>
      <c r="B624">
        <v>9</v>
      </c>
      <c r="C624" t="s">
        <v>1611</v>
      </c>
      <c r="D624" t="s">
        <v>650</v>
      </c>
      <c r="E624" t="s">
        <v>1640</v>
      </c>
      <c r="F624" t="s">
        <v>974</v>
      </c>
      <c r="G624" t="s">
        <v>975</v>
      </c>
      <c r="H624">
        <v>200</v>
      </c>
      <c r="I624" s="5">
        <v>83651</v>
      </c>
      <c r="J624">
        <v>15</v>
      </c>
      <c r="K624" t="s">
        <v>976</v>
      </c>
    </row>
    <row r="625" spans="1:11">
      <c r="A625">
        <v>624</v>
      </c>
      <c r="B625">
        <v>9</v>
      </c>
      <c r="C625" t="s">
        <v>1611</v>
      </c>
      <c r="D625" t="s">
        <v>651</v>
      </c>
      <c r="E625" t="s">
        <v>1641</v>
      </c>
      <c r="F625" t="s">
        <v>941</v>
      </c>
      <c r="G625" t="s">
        <v>968</v>
      </c>
      <c r="H625">
        <v>30</v>
      </c>
      <c r="I625" s="5">
        <v>25465</v>
      </c>
      <c r="J625">
        <v>4</v>
      </c>
      <c r="K625" t="s">
        <v>1080</v>
      </c>
    </row>
    <row r="626" spans="1:11">
      <c r="A626">
        <v>625</v>
      </c>
      <c r="B626">
        <v>9</v>
      </c>
      <c r="C626" t="s">
        <v>1611</v>
      </c>
      <c r="D626" t="s">
        <v>652</v>
      </c>
      <c r="E626" t="s">
        <v>1642</v>
      </c>
      <c r="F626" t="s">
        <v>941</v>
      </c>
      <c r="G626" t="s">
        <v>968</v>
      </c>
      <c r="H626">
        <v>30</v>
      </c>
      <c r="I626" s="5">
        <v>18122</v>
      </c>
      <c r="J626">
        <v>3</v>
      </c>
      <c r="K626" t="s">
        <v>1017</v>
      </c>
    </row>
    <row r="627" spans="1:11">
      <c r="A627">
        <v>626</v>
      </c>
      <c r="B627">
        <v>9</v>
      </c>
      <c r="C627" t="s">
        <v>1611</v>
      </c>
      <c r="D627" t="s">
        <v>653</v>
      </c>
      <c r="E627" t="s">
        <v>1643</v>
      </c>
      <c r="F627" t="s">
        <v>941</v>
      </c>
      <c r="G627" t="s">
        <v>968</v>
      </c>
      <c r="H627">
        <v>30</v>
      </c>
      <c r="I627" s="5">
        <v>16782</v>
      </c>
      <c r="J627">
        <v>3</v>
      </c>
      <c r="K627" t="s">
        <v>1017</v>
      </c>
    </row>
    <row r="628" spans="1:11">
      <c r="A628">
        <v>627</v>
      </c>
      <c r="B628">
        <v>9</v>
      </c>
      <c r="C628" t="s">
        <v>1611</v>
      </c>
      <c r="D628" t="s">
        <v>654</v>
      </c>
      <c r="E628" t="s">
        <v>1644</v>
      </c>
      <c r="F628" t="s">
        <v>941</v>
      </c>
      <c r="G628" t="s">
        <v>968</v>
      </c>
      <c r="H628">
        <v>30</v>
      </c>
      <c r="I628" s="5">
        <v>18636</v>
      </c>
      <c r="J628">
        <v>3</v>
      </c>
      <c r="K628" t="s">
        <v>1017</v>
      </c>
    </row>
    <row r="629" spans="1:11">
      <c r="A629">
        <v>628</v>
      </c>
      <c r="B629">
        <v>9</v>
      </c>
      <c r="C629" t="s">
        <v>1645</v>
      </c>
      <c r="D629" t="s">
        <v>655</v>
      </c>
      <c r="E629" t="s">
        <v>1646</v>
      </c>
      <c r="F629" t="s">
        <v>937</v>
      </c>
      <c r="G629" t="s">
        <v>938</v>
      </c>
      <c r="H629">
        <v>887</v>
      </c>
      <c r="I629" s="5">
        <v>42585</v>
      </c>
      <c r="J629">
        <v>19</v>
      </c>
      <c r="K629" t="s">
        <v>939</v>
      </c>
    </row>
    <row r="630" spans="1:11">
      <c r="A630">
        <v>629</v>
      </c>
      <c r="B630">
        <v>9</v>
      </c>
      <c r="C630" t="s">
        <v>1645</v>
      </c>
      <c r="D630" t="s">
        <v>656</v>
      </c>
      <c r="E630" t="s">
        <v>1647</v>
      </c>
      <c r="F630" t="s">
        <v>941</v>
      </c>
      <c r="G630" t="s">
        <v>942</v>
      </c>
      <c r="H630">
        <v>80</v>
      </c>
      <c r="I630" s="5">
        <v>48909</v>
      </c>
      <c r="J630">
        <v>9</v>
      </c>
      <c r="K630" t="s">
        <v>965</v>
      </c>
    </row>
    <row r="631" spans="1:11">
      <c r="A631">
        <v>630</v>
      </c>
      <c r="B631">
        <v>9</v>
      </c>
      <c r="C631" t="s">
        <v>1645</v>
      </c>
      <c r="D631" t="s">
        <v>657</v>
      </c>
      <c r="E631" t="s">
        <v>1648</v>
      </c>
      <c r="F631" t="s">
        <v>941</v>
      </c>
      <c r="G631" t="s">
        <v>946</v>
      </c>
      <c r="H631">
        <v>88</v>
      </c>
      <c r="I631" s="5">
        <v>79513</v>
      </c>
      <c r="J631">
        <v>7</v>
      </c>
      <c r="K631" t="s">
        <v>956</v>
      </c>
    </row>
    <row r="632" spans="1:11">
      <c r="A632">
        <v>631</v>
      </c>
      <c r="B632">
        <v>9</v>
      </c>
      <c r="C632" t="s">
        <v>1645</v>
      </c>
      <c r="D632" t="s">
        <v>658</v>
      </c>
      <c r="E632" t="s">
        <v>1649</v>
      </c>
      <c r="F632" t="s">
        <v>974</v>
      </c>
      <c r="G632" t="s">
        <v>1001</v>
      </c>
      <c r="H632">
        <v>362</v>
      </c>
      <c r="I632" s="5">
        <v>82297</v>
      </c>
      <c r="J632">
        <v>16</v>
      </c>
      <c r="K632" t="s">
        <v>1040</v>
      </c>
    </row>
    <row r="633" spans="1:11">
      <c r="A633">
        <v>632</v>
      </c>
      <c r="B633">
        <v>9</v>
      </c>
      <c r="C633" t="s">
        <v>1645</v>
      </c>
      <c r="D633" t="s">
        <v>659</v>
      </c>
      <c r="E633" t="s">
        <v>1650</v>
      </c>
      <c r="F633" t="s">
        <v>941</v>
      </c>
      <c r="G633" t="s">
        <v>946</v>
      </c>
      <c r="H633">
        <v>70</v>
      </c>
      <c r="I633" s="5">
        <v>53495</v>
      </c>
      <c r="J633">
        <v>6</v>
      </c>
      <c r="K633" t="s">
        <v>952</v>
      </c>
    </row>
    <row r="634" spans="1:11">
      <c r="A634">
        <v>633</v>
      </c>
      <c r="B634">
        <v>9</v>
      </c>
      <c r="C634" t="s">
        <v>1645</v>
      </c>
      <c r="D634" t="s">
        <v>660</v>
      </c>
      <c r="E634" t="s">
        <v>1651</v>
      </c>
      <c r="F634" t="s">
        <v>941</v>
      </c>
      <c r="G634" t="s">
        <v>942</v>
      </c>
      <c r="H634">
        <v>111</v>
      </c>
      <c r="I634" s="5">
        <v>56427</v>
      </c>
      <c r="J634">
        <v>10</v>
      </c>
      <c r="K634" t="s">
        <v>943</v>
      </c>
    </row>
    <row r="635" spans="1:11">
      <c r="A635">
        <v>634</v>
      </c>
      <c r="B635">
        <v>9</v>
      </c>
      <c r="C635" t="s">
        <v>1645</v>
      </c>
      <c r="D635" t="s">
        <v>661</v>
      </c>
      <c r="E635" t="s">
        <v>1652</v>
      </c>
      <c r="F635" t="s">
        <v>941</v>
      </c>
      <c r="G635" t="s">
        <v>949</v>
      </c>
      <c r="H635">
        <v>121</v>
      </c>
      <c r="I635" s="5">
        <v>98138</v>
      </c>
      <c r="J635">
        <v>13</v>
      </c>
      <c r="K635" t="s">
        <v>950</v>
      </c>
    </row>
    <row r="636" spans="1:11">
      <c r="A636">
        <v>635</v>
      </c>
      <c r="B636">
        <v>9</v>
      </c>
      <c r="C636" t="s">
        <v>1645</v>
      </c>
      <c r="D636" t="s">
        <v>662</v>
      </c>
      <c r="E636" t="s">
        <v>1653</v>
      </c>
      <c r="F636" t="s">
        <v>941</v>
      </c>
      <c r="G636" t="s">
        <v>946</v>
      </c>
      <c r="H636">
        <v>60</v>
      </c>
      <c r="I636" s="5">
        <v>58189</v>
      </c>
      <c r="J636">
        <v>6</v>
      </c>
      <c r="K636" t="s">
        <v>952</v>
      </c>
    </row>
    <row r="637" spans="1:11">
      <c r="A637">
        <v>636</v>
      </c>
      <c r="B637">
        <v>9</v>
      </c>
      <c r="C637" t="s">
        <v>1645</v>
      </c>
      <c r="D637" t="s">
        <v>663</v>
      </c>
      <c r="E637" t="s">
        <v>1654</v>
      </c>
      <c r="F637" t="s">
        <v>941</v>
      </c>
      <c r="G637" t="s">
        <v>942</v>
      </c>
      <c r="H637">
        <v>61</v>
      </c>
      <c r="I637" s="5">
        <v>34210</v>
      </c>
      <c r="J637">
        <v>9</v>
      </c>
      <c r="K637" t="s">
        <v>965</v>
      </c>
    </row>
    <row r="638" spans="1:11">
      <c r="A638">
        <v>637</v>
      </c>
      <c r="B638">
        <v>9</v>
      </c>
      <c r="C638" t="s">
        <v>1645</v>
      </c>
      <c r="D638" t="s">
        <v>664</v>
      </c>
      <c r="E638" t="s">
        <v>1655</v>
      </c>
      <c r="F638" t="s">
        <v>941</v>
      </c>
      <c r="G638" t="s">
        <v>949</v>
      </c>
      <c r="H638">
        <v>163</v>
      </c>
      <c r="I638" s="5">
        <v>95425</v>
      </c>
      <c r="J638">
        <v>13</v>
      </c>
      <c r="K638" t="s">
        <v>950</v>
      </c>
    </row>
    <row r="639" spans="1:11">
      <c r="A639">
        <v>638</v>
      </c>
      <c r="B639">
        <v>9</v>
      </c>
      <c r="C639" t="s">
        <v>1645</v>
      </c>
      <c r="D639" t="s">
        <v>665</v>
      </c>
      <c r="E639" t="s">
        <v>1656</v>
      </c>
      <c r="F639" t="s">
        <v>941</v>
      </c>
      <c r="G639" t="s">
        <v>949</v>
      </c>
      <c r="H639">
        <v>113</v>
      </c>
      <c r="I639" s="5">
        <v>82340</v>
      </c>
      <c r="J639">
        <v>13</v>
      </c>
      <c r="K639" t="s">
        <v>950</v>
      </c>
    </row>
    <row r="640" spans="1:11">
      <c r="A640">
        <v>639</v>
      </c>
      <c r="B640">
        <v>9</v>
      </c>
      <c r="C640" t="s">
        <v>1645</v>
      </c>
      <c r="D640" t="s">
        <v>666</v>
      </c>
      <c r="E640" t="s">
        <v>1657</v>
      </c>
      <c r="F640" t="s">
        <v>941</v>
      </c>
      <c r="G640" t="s">
        <v>946</v>
      </c>
      <c r="H640">
        <v>44</v>
      </c>
      <c r="I640" s="5">
        <v>35239</v>
      </c>
      <c r="J640">
        <v>6</v>
      </c>
      <c r="K640" t="s">
        <v>952</v>
      </c>
    </row>
    <row r="641" spans="1:11">
      <c r="A641">
        <v>640</v>
      </c>
      <c r="B641">
        <v>9</v>
      </c>
      <c r="C641" t="s">
        <v>1645</v>
      </c>
      <c r="D641" t="s">
        <v>667</v>
      </c>
      <c r="E641" t="s">
        <v>1658</v>
      </c>
      <c r="F641" t="s">
        <v>941</v>
      </c>
      <c r="G641" t="s">
        <v>946</v>
      </c>
      <c r="H641">
        <v>47</v>
      </c>
      <c r="I641" s="5">
        <v>22999</v>
      </c>
      <c r="J641">
        <v>5</v>
      </c>
      <c r="K641" t="s">
        <v>947</v>
      </c>
    </row>
    <row r="642" spans="1:11">
      <c r="A642">
        <v>641</v>
      </c>
      <c r="B642">
        <v>9</v>
      </c>
      <c r="C642" t="s">
        <v>1645</v>
      </c>
      <c r="D642" t="s">
        <v>668</v>
      </c>
      <c r="E642" t="s">
        <v>1659</v>
      </c>
      <c r="F642" t="s">
        <v>941</v>
      </c>
      <c r="G642" t="s">
        <v>946</v>
      </c>
      <c r="H642">
        <v>40</v>
      </c>
      <c r="I642" s="5">
        <v>35976</v>
      </c>
      <c r="J642">
        <v>6</v>
      </c>
      <c r="K642" t="s">
        <v>952</v>
      </c>
    </row>
    <row r="643" spans="1:11">
      <c r="A643">
        <v>642</v>
      </c>
      <c r="B643">
        <v>9</v>
      </c>
      <c r="C643" t="s">
        <v>1645</v>
      </c>
      <c r="D643" t="s">
        <v>669</v>
      </c>
      <c r="E643" t="s">
        <v>1660</v>
      </c>
      <c r="F643" t="s">
        <v>941</v>
      </c>
      <c r="G643" t="s">
        <v>946</v>
      </c>
      <c r="H643">
        <v>35</v>
      </c>
      <c r="I643" s="5">
        <v>33680</v>
      </c>
      <c r="J643">
        <v>6</v>
      </c>
      <c r="K643" t="s">
        <v>952</v>
      </c>
    </row>
    <row r="644" spans="1:11">
      <c r="A644">
        <v>643</v>
      </c>
      <c r="B644">
        <v>9</v>
      </c>
      <c r="C644" t="s">
        <v>1645</v>
      </c>
      <c r="D644" t="s">
        <v>670</v>
      </c>
      <c r="E644" t="s">
        <v>1661</v>
      </c>
      <c r="F644" t="s">
        <v>941</v>
      </c>
      <c r="G644" t="s">
        <v>946</v>
      </c>
      <c r="H644">
        <v>43</v>
      </c>
      <c r="I644" s="5">
        <v>27618</v>
      </c>
      <c r="J644">
        <v>5</v>
      </c>
      <c r="K644" t="s">
        <v>947</v>
      </c>
    </row>
    <row r="645" spans="1:11">
      <c r="A645">
        <v>644</v>
      </c>
      <c r="B645">
        <v>9</v>
      </c>
      <c r="C645" t="s">
        <v>1645</v>
      </c>
      <c r="D645" t="s">
        <v>671</v>
      </c>
      <c r="E645" t="s">
        <v>1662</v>
      </c>
      <c r="F645" t="s">
        <v>941</v>
      </c>
      <c r="G645" t="s">
        <v>946</v>
      </c>
      <c r="H645">
        <v>36</v>
      </c>
      <c r="I645" s="5">
        <v>19233</v>
      </c>
      <c r="J645">
        <v>5</v>
      </c>
      <c r="K645" t="s">
        <v>947</v>
      </c>
    </row>
    <row r="646" spans="1:11">
      <c r="A646">
        <v>645</v>
      </c>
      <c r="B646">
        <v>9</v>
      </c>
      <c r="C646" t="s">
        <v>1645</v>
      </c>
      <c r="D646" t="s">
        <v>672</v>
      </c>
      <c r="E646" t="s">
        <v>1663</v>
      </c>
      <c r="F646" t="s">
        <v>941</v>
      </c>
      <c r="G646" t="s">
        <v>946</v>
      </c>
      <c r="H646">
        <v>32</v>
      </c>
      <c r="I646" s="5">
        <v>26204</v>
      </c>
      <c r="J646">
        <v>5</v>
      </c>
      <c r="K646" t="s">
        <v>947</v>
      </c>
    </row>
    <row r="647" spans="1:11">
      <c r="A647">
        <v>646</v>
      </c>
      <c r="B647">
        <v>9</v>
      </c>
      <c r="C647" t="s">
        <v>1645</v>
      </c>
      <c r="D647" t="s">
        <v>673</v>
      </c>
      <c r="E647" t="s">
        <v>1664</v>
      </c>
      <c r="F647" t="s">
        <v>941</v>
      </c>
      <c r="G647" t="s">
        <v>946</v>
      </c>
      <c r="H647">
        <v>58</v>
      </c>
      <c r="I647" s="5">
        <v>20006</v>
      </c>
      <c r="J647">
        <v>5</v>
      </c>
      <c r="K647" t="s">
        <v>947</v>
      </c>
    </row>
    <row r="648" spans="1:11">
      <c r="A648">
        <v>647</v>
      </c>
      <c r="B648">
        <v>9</v>
      </c>
      <c r="C648" t="s">
        <v>1645</v>
      </c>
      <c r="D648" t="s">
        <v>674</v>
      </c>
      <c r="E648" t="s">
        <v>1665</v>
      </c>
      <c r="F648" t="s">
        <v>941</v>
      </c>
      <c r="G648" t="s">
        <v>946</v>
      </c>
      <c r="H648">
        <v>34</v>
      </c>
      <c r="I648" s="5">
        <v>21725</v>
      </c>
      <c r="J648">
        <v>5</v>
      </c>
      <c r="K648" t="s">
        <v>947</v>
      </c>
    </row>
    <row r="649" spans="1:11">
      <c r="A649">
        <v>648</v>
      </c>
      <c r="B649">
        <v>9</v>
      </c>
      <c r="C649" t="s">
        <v>1645</v>
      </c>
      <c r="D649" t="s">
        <v>675</v>
      </c>
      <c r="E649" t="s">
        <v>1666</v>
      </c>
      <c r="F649" t="s">
        <v>941</v>
      </c>
      <c r="G649" t="s">
        <v>946</v>
      </c>
      <c r="H649">
        <v>37</v>
      </c>
      <c r="I649" s="5">
        <v>28460</v>
      </c>
      <c r="J649">
        <v>5</v>
      </c>
      <c r="K649" t="s">
        <v>947</v>
      </c>
    </row>
    <row r="650" spans="1:11">
      <c r="A650">
        <v>649</v>
      </c>
      <c r="B650">
        <v>9</v>
      </c>
      <c r="C650" t="s">
        <v>1645</v>
      </c>
      <c r="D650" t="s">
        <v>676</v>
      </c>
      <c r="E650" t="s">
        <v>1667</v>
      </c>
      <c r="F650" t="s">
        <v>941</v>
      </c>
      <c r="G650" t="s">
        <v>968</v>
      </c>
      <c r="H650">
        <v>31</v>
      </c>
      <c r="I650" s="5">
        <v>25144</v>
      </c>
      <c r="J650">
        <v>4</v>
      </c>
      <c r="K650" t="s">
        <v>1080</v>
      </c>
    </row>
    <row r="651" spans="1:11">
      <c r="A651">
        <v>650</v>
      </c>
      <c r="B651">
        <v>9</v>
      </c>
      <c r="C651" t="s">
        <v>1645</v>
      </c>
      <c r="D651" t="s">
        <v>677</v>
      </c>
      <c r="E651" t="s">
        <v>1668</v>
      </c>
      <c r="F651" t="s">
        <v>941</v>
      </c>
      <c r="G651" t="s">
        <v>968</v>
      </c>
      <c r="H651">
        <v>22</v>
      </c>
      <c r="I651" s="5">
        <v>7889</v>
      </c>
      <c r="J651">
        <v>2</v>
      </c>
      <c r="K651" t="s">
        <v>969</v>
      </c>
    </row>
    <row r="652" spans="1:11">
      <c r="A652">
        <v>651</v>
      </c>
      <c r="B652">
        <v>9</v>
      </c>
      <c r="C652" t="s">
        <v>1669</v>
      </c>
      <c r="D652" t="s">
        <v>678</v>
      </c>
      <c r="E652" t="s">
        <v>1670</v>
      </c>
      <c r="F652" t="s">
        <v>937</v>
      </c>
      <c r="G652" t="s">
        <v>938</v>
      </c>
      <c r="H652">
        <v>914</v>
      </c>
      <c r="I652" s="5">
        <v>188034</v>
      </c>
      <c r="J652">
        <v>19</v>
      </c>
      <c r="K652" t="s">
        <v>939</v>
      </c>
    </row>
    <row r="653" spans="1:11">
      <c r="A653">
        <v>652</v>
      </c>
      <c r="B653">
        <v>9</v>
      </c>
      <c r="C653" t="s">
        <v>1669</v>
      </c>
      <c r="D653" t="s">
        <v>679</v>
      </c>
      <c r="E653" t="s">
        <v>1671</v>
      </c>
      <c r="F653" t="s">
        <v>941</v>
      </c>
      <c r="G653" t="s">
        <v>946</v>
      </c>
      <c r="H653">
        <v>66</v>
      </c>
      <c r="I653" s="5">
        <v>46330</v>
      </c>
      <c r="J653">
        <v>6</v>
      </c>
      <c r="K653" t="s">
        <v>952</v>
      </c>
    </row>
    <row r="654" spans="1:11">
      <c r="A654">
        <v>653</v>
      </c>
      <c r="B654">
        <v>9</v>
      </c>
      <c r="C654" t="s">
        <v>1669</v>
      </c>
      <c r="D654" t="s">
        <v>680</v>
      </c>
      <c r="E654" t="s">
        <v>1672</v>
      </c>
      <c r="F654" t="s">
        <v>941</v>
      </c>
      <c r="G654" t="s">
        <v>942</v>
      </c>
      <c r="H654">
        <v>140</v>
      </c>
      <c r="I654" s="5">
        <v>77163</v>
      </c>
      <c r="J654">
        <v>10</v>
      </c>
      <c r="K654" t="s">
        <v>943</v>
      </c>
    </row>
    <row r="655" spans="1:11">
      <c r="A655">
        <v>654</v>
      </c>
      <c r="B655">
        <v>9</v>
      </c>
      <c r="C655" t="s">
        <v>1669</v>
      </c>
      <c r="D655" t="s">
        <v>681</v>
      </c>
      <c r="E655" t="s">
        <v>1673</v>
      </c>
      <c r="F655" t="s">
        <v>941</v>
      </c>
      <c r="G655" t="s">
        <v>946</v>
      </c>
      <c r="H655">
        <v>50</v>
      </c>
      <c r="I655" s="5">
        <v>42135</v>
      </c>
      <c r="J655">
        <v>6</v>
      </c>
      <c r="K655" t="s">
        <v>952</v>
      </c>
    </row>
    <row r="656" spans="1:11">
      <c r="A656">
        <v>655</v>
      </c>
      <c r="B656">
        <v>9</v>
      </c>
      <c r="C656" t="s">
        <v>1669</v>
      </c>
      <c r="D656" t="s">
        <v>682</v>
      </c>
      <c r="E656" t="s">
        <v>1674</v>
      </c>
      <c r="F656" t="s">
        <v>974</v>
      </c>
      <c r="G656" t="s">
        <v>975</v>
      </c>
      <c r="H656">
        <v>183</v>
      </c>
      <c r="I656" s="5">
        <v>118195</v>
      </c>
      <c r="J656">
        <v>14</v>
      </c>
      <c r="K656" t="s">
        <v>1208</v>
      </c>
    </row>
    <row r="657" spans="1:11">
      <c r="A657">
        <v>656</v>
      </c>
      <c r="B657">
        <v>9</v>
      </c>
      <c r="C657" t="s">
        <v>1669</v>
      </c>
      <c r="D657" t="s">
        <v>683</v>
      </c>
      <c r="E657" t="s">
        <v>1675</v>
      </c>
      <c r="F657" t="s">
        <v>941</v>
      </c>
      <c r="G657" t="s">
        <v>946</v>
      </c>
      <c r="H657">
        <v>85</v>
      </c>
      <c r="I657" s="5">
        <v>47218</v>
      </c>
      <c r="J657">
        <v>6</v>
      </c>
      <c r="K657" t="s">
        <v>952</v>
      </c>
    </row>
    <row r="658" spans="1:11">
      <c r="A658">
        <v>657</v>
      </c>
      <c r="B658">
        <v>9</v>
      </c>
      <c r="C658" t="s">
        <v>1669</v>
      </c>
      <c r="D658" t="s">
        <v>684</v>
      </c>
      <c r="E658" t="s">
        <v>1676</v>
      </c>
      <c r="F658" t="s">
        <v>941</v>
      </c>
      <c r="G658" t="s">
        <v>949</v>
      </c>
      <c r="H658">
        <v>125</v>
      </c>
      <c r="I658" s="5">
        <v>67464</v>
      </c>
      <c r="J658">
        <v>13</v>
      </c>
      <c r="K658" t="s">
        <v>950</v>
      </c>
    </row>
    <row r="659" spans="1:11">
      <c r="A659">
        <v>658</v>
      </c>
      <c r="B659">
        <v>9</v>
      </c>
      <c r="C659" t="s">
        <v>1669</v>
      </c>
      <c r="D659" t="s">
        <v>685</v>
      </c>
      <c r="E659" t="s">
        <v>1677</v>
      </c>
      <c r="F659" t="s">
        <v>941</v>
      </c>
      <c r="G659" t="s">
        <v>946</v>
      </c>
      <c r="H659">
        <v>44</v>
      </c>
      <c r="I659" s="5">
        <v>29568</v>
      </c>
      <c r="J659">
        <v>5</v>
      </c>
      <c r="K659" t="s">
        <v>947</v>
      </c>
    </row>
    <row r="660" spans="1:11">
      <c r="A660">
        <v>659</v>
      </c>
      <c r="B660">
        <v>9</v>
      </c>
      <c r="C660" t="s">
        <v>1669</v>
      </c>
      <c r="D660" t="s">
        <v>686</v>
      </c>
      <c r="E660" t="s">
        <v>1678</v>
      </c>
      <c r="F660" t="s">
        <v>941</v>
      </c>
      <c r="G660" t="s">
        <v>949</v>
      </c>
      <c r="H660">
        <v>150</v>
      </c>
      <c r="I660" s="5">
        <v>93937</v>
      </c>
      <c r="J660">
        <v>13</v>
      </c>
      <c r="K660" t="s">
        <v>950</v>
      </c>
    </row>
    <row r="661" spans="1:11">
      <c r="A661">
        <v>660</v>
      </c>
      <c r="B661">
        <v>9</v>
      </c>
      <c r="C661" t="s">
        <v>1669</v>
      </c>
      <c r="D661" t="s">
        <v>687</v>
      </c>
      <c r="E661" t="s">
        <v>1679</v>
      </c>
      <c r="F661" t="s">
        <v>941</v>
      </c>
      <c r="G661" t="s">
        <v>949</v>
      </c>
      <c r="H661">
        <v>176</v>
      </c>
      <c r="I661" s="5">
        <v>88290</v>
      </c>
      <c r="J661">
        <v>13</v>
      </c>
      <c r="K661" t="s">
        <v>950</v>
      </c>
    </row>
    <row r="662" spans="1:11">
      <c r="A662">
        <v>661</v>
      </c>
      <c r="B662">
        <v>9</v>
      </c>
      <c r="C662" t="s">
        <v>1669</v>
      </c>
      <c r="D662" t="s">
        <v>688</v>
      </c>
      <c r="E662" t="s">
        <v>1680</v>
      </c>
      <c r="F662" t="s">
        <v>941</v>
      </c>
      <c r="G662" t="s">
        <v>946</v>
      </c>
      <c r="H662">
        <v>115</v>
      </c>
      <c r="I662" s="5">
        <v>40037</v>
      </c>
      <c r="J662">
        <v>6</v>
      </c>
      <c r="K662" t="s">
        <v>952</v>
      </c>
    </row>
    <row r="663" spans="1:11">
      <c r="A663">
        <v>662</v>
      </c>
      <c r="B663">
        <v>9</v>
      </c>
      <c r="C663" t="s">
        <v>1669</v>
      </c>
      <c r="D663" t="s">
        <v>689</v>
      </c>
      <c r="E663" t="s">
        <v>1681</v>
      </c>
      <c r="F663" t="s">
        <v>941</v>
      </c>
      <c r="G663" t="s">
        <v>946</v>
      </c>
      <c r="H663">
        <v>48</v>
      </c>
      <c r="I663" s="5">
        <v>39809</v>
      </c>
      <c r="J663">
        <v>6</v>
      </c>
      <c r="K663" t="s">
        <v>952</v>
      </c>
    </row>
    <row r="664" spans="1:11">
      <c r="A664">
        <v>663</v>
      </c>
      <c r="B664">
        <v>9</v>
      </c>
      <c r="C664" t="s">
        <v>1669</v>
      </c>
      <c r="D664" t="s">
        <v>690</v>
      </c>
      <c r="E664" t="s">
        <v>1682</v>
      </c>
      <c r="F664" t="s">
        <v>941</v>
      </c>
      <c r="G664" t="s">
        <v>946</v>
      </c>
      <c r="H664">
        <v>43</v>
      </c>
      <c r="I664" s="5">
        <v>31852</v>
      </c>
      <c r="J664">
        <v>6</v>
      </c>
      <c r="K664" t="s">
        <v>952</v>
      </c>
    </row>
    <row r="665" spans="1:11">
      <c r="A665">
        <v>664</v>
      </c>
      <c r="B665">
        <v>9</v>
      </c>
      <c r="C665" t="s">
        <v>1669</v>
      </c>
      <c r="D665" t="s">
        <v>691</v>
      </c>
      <c r="E665" t="s">
        <v>1683</v>
      </c>
      <c r="F665" t="s">
        <v>941</v>
      </c>
      <c r="G665" t="s">
        <v>946</v>
      </c>
      <c r="H665">
        <v>38</v>
      </c>
      <c r="I665" s="5">
        <v>28732</v>
      </c>
      <c r="J665">
        <v>5</v>
      </c>
      <c r="K665" t="s">
        <v>947</v>
      </c>
    </row>
    <row r="666" spans="1:11">
      <c r="A666">
        <v>665</v>
      </c>
      <c r="B666">
        <v>9</v>
      </c>
      <c r="C666" t="s">
        <v>1669</v>
      </c>
      <c r="D666" t="s">
        <v>692</v>
      </c>
      <c r="E666" t="s">
        <v>1684</v>
      </c>
      <c r="F666" t="s">
        <v>941</v>
      </c>
      <c r="G666" t="s">
        <v>968</v>
      </c>
      <c r="H666">
        <v>30</v>
      </c>
      <c r="I666" s="5">
        <v>24615</v>
      </c>
      <c r="J666">
        <v>3</v>
      </c>
      <c r="K666" t="s">
        <v>1017</v>
      </c>
    </row>
    <row r="667" spans="1:11">
      <c r="A667">
        <v>666</v>
      </c>
      <c r="B667">
        <v>9</v>
      </c>
      <c r="C667" t="s">
        <v>1669</v>
      </c>
      <c r="D667" t="s">
        <v>693</v>
      </c>
      <c r="E667" t="s">
        <v>1685</v>
      </c>
      <c r="F667" t="s">
        <v>941</v>
      </c>
      <c r="G667" t="s">
        <v>946</v>
      </c>
      <c r="H667">
        <v>30</v>
      </c>
      <c r="I667" s="5">
        <v>31240</v>
      </c>
      <c r="J667">
        <v>6</v>
      </c>
      <c r="K667" t="s">
        <v>952</v>
      </c>
    </row>
    <row r="668" spans="1:11">
      <c r="A668">
        <v>667</v>
      </c>
      <c r="B668">
        <v>9</v>
      </c>
      <c r="C668" t="s">
        <v>1669</v>
      </c>
      <c r="D668" t="s">
        <v>694</v>
      </c>
      <c r="E668" t="s">
        <v>1686</v>
      </c>
      <c r="F668" t="s">
        <v>941</v>
      </c>
      <c r="G668" t="s">
        <v>968</v>
      </c>
      <c r="H668">
        <v>25</v>
      </c>
      <c r="I668" s="5">
        <v>23602</v>
      </c>
      <c r="J668">
        <v>3</v>
      </c>
      <c r="K668" t="s">
        <v>1017</v>
      </c>
    </row>
    <row r="669" spans="1:11">
      <c r="A669">
        <v>668</v>
      </c>
      <c r="B669">
        <v>10</v>
      </c>
      <c r="C669" t="s">
        <v>1687</v>
      </c>
      <c r="D669" t="s">
        <v>695</v>
      </c>
      <c r="E669" t="s">
        <v>1688</v>
      </c>
      <c r="F669" t="s">
        <v>974</v>
      </c>
      <c r="G669" t="s">
        <v>1001</v>
      </c>
      <c r="H669">
        <v>301</v>
      </c>
      <c r="I669" s="5">
        <v>104426</v>
      </c>
      <c r="J669">
        <v>16</v>
      </c>
      <c r="K669" t="s">
        <v>1040</v>
      </c>
    </row>
    <row r="670" spans="1:11">
      <c r="A670">
        <v>669</v>
      </c>
      <c r="B670">
        <v>10</v>
      </c>
      <c r="C670" t="s">
        <v>1687</v>
      </c>
      <c r="D670" t="s">
        <v>696</v>
      </c>
      <c r="E670" t="s">
        <v>1689</v>
      </c>
      <c r="F670" t="s">
        <v>941</v>
      </c>
      <c r="G670" t="s">
        <v>946</v>
      </c>
      <c r="H670">
        <v>30</v>
      </c>
      <c r="I670" s="5">
        <v>35184</v>
      </c>
      <c r="J670">
        <v>6</v>
      </c>
      <c r="K670" t="s">
        <v>952</v>
      </c>
    </row>
    <row r="671" spans="1:11">
      <c r="A671">
        <v>670</v>
      </c>
      <c r="B671">
        <v>10</v>
      </c>
      <c r="C671" t="s">
        <v>1687</v>
      </c>
      <c r="D671" t="s">
        <v>697</v>
      </c>
      <c r="E671" t="s">
        <v>1690</v>
      </c>
      <c r="F671" t="s">
        <v>941</v>
      </c>
      <c r="G671" t="s">
        <v>946</v>
      </c>
      <c r="H671">
        <v>30</v>
      </c>
      <c r="I671" s="5">
        <v>33679</v>
      </c>
      <c r="J671">
        <v>6</v>
      </c>
      <c r="K671" t="s">
        <v>952</v>
      </c>
    </row>
    <row r="672" spans="1:11">
      <c r="A672">
        <v>671</v>
      </c>
      <c r="B672">
        <v>10</v>
      </c>
      <c r="C672" t="s">
        <v>1687</v>
      </c>
      <c r="D672" t="s">
        <v>698</v>
      </c>
      <c r="E672" t="s">
        <v>1691</v>
      </c>
      <c r="F672" t="s">
        <v>941</v>
      </c>
      <c r="G672" t="s">
        <v>946</v>
      </c>
      <c r="H672">
        <v>30</v>
      </c>
      <c r="I672" s="5">
        <v>31398</v>
      </c>
      <c r="J672">
        <v>6</v>
      </c>
      <c r="K672" t="s">
        <v>952</v>
      </c>
    </row>
    <row r="673" spans="1:11">
      <c r="A673">
        <v>672</v>
      </c>
      <c r="B673">
        <v>10</v>
      </c>
      <c r="C673" t="s">
        <v>1687</v>
      </c>
      <c r="D673" t="s">
        <v>699</v>
      </c>
      <c r="E673" t="s">
        <v>1692</v>
      </c>
      <c r="F673" t="s">
        <v>941</v>
      </c>
      <c r="G673" t="s">
        <v>946</v>
      </c>
      <c r="H673">
        <v>30</v>
      </c>
      <c r="I673" s="5">
        <v>33468</v>
      </c>
      <c r="J673">
        <v>6</v>
      </c>
      <c r="K673" t="s">
        <v>952</v>
      </c>
    </row>
    <row r="674" spans="1:11">
      <c r="A674">
        <v>673</v>
      </c>
      <c r="B674">
        <v>10</v>
      </c>
      <c r="C674" t="s">
        <v>1687</v>
      </c>
      <c r="D674" t="s">
        <v>700</v>
      </c>
      <c r="E674" t="s">
        <v>1693</v>
      </c>
      <c r="F674" t="s">
        <v>941</v>
      </c>
      <c r="G674" t="s">
        <v>946</v>
      </c>
      <c r="H674">
        <v>30</v>
      </c>
      <c r="I674" s="5">
        <v>14328</v>
      </c>
      <c r="J674">
        <v>5</v>
      </c>
      <c r="K674" t="s">
        <v>947</v>
      </c>
    </row>
    <row r="675" spans="1:11">
      <c r="A675">
        <v>674</v>
      </c>
      <c r="B675">
        <v>10</v>
      </c>
      <c r="C675" t="s">
        <v>1687</v>
      </c>
      <c r="D675" t="s">
        <v>701</v>
      </c>
      <c r="E675" t="s">
        <v>1694</v>
      </c>
      <c r="F675" t="s">
        <v>941</v>
      </c>
      <c r="G675" t="s">
        <v>946</v>
      </c>
      <c r="H675">
        <v>30</v>
      </c>
      <c r="I675" s="5">
        <v>14111</v>
      </c>
      <c r="J675">
        <v>5</v>
      </c>
      <c r="K675" t="s">
        <v>947</v>
      </c>
    </row>
    <row r="676" spans="1:11">
      <c r="A676">
        <v>675</v>
      </c>
      <c r="B676">
        <v>10</v>
      </c>
      <c r="C676" t="s">
        <v>1695</v>
      </c>
      <c r="D676" t="s">
        <v>702</v>
      </c>
      <c r="E676" t="s">
        <v>1696</v>
      </c>
      <c r="F676" t="s">
        <v>974</v>
      </c>
      <c r="G676" t="s">
        <v>1001</v>
      </c>
      <c r="H676">
        <v>370</v>
      </c>
      <c r="I676" s="5">
        <v>93614</v>
      </c>
      <c r="J676">
        <v>16</v>
      </c>
      <c r="K676" t="s">
        <v>1040</v>
      </c>
    </row>
    <row r="677" spans="1:11">
      <c r="A677">
        <v>676</v>
      </c>
      <c r="B677">
        <v>10</v>
      </c>
      <c r="C677" t="s">
        <v>1695</v>
      </c>
      <c r="D677" t="s">
        <v>703</v>
      </c>
      <c r="E677" t="s">
        <v>1697</v>
      </c>
      <c r="F677" t="s">
        <v>941</v>
      </c>
      <c r="G677" t="s">
        <v>946</v>
      </c>
      <c r="H677">
        <v>30</v>
      </c>
      <c r="I677" s="5">
        <v>22406</v>
      </c>
      <c r="J677">
        <v>5</v>
      </c>
      <c r="K677" t="s">
        <v>947</v>
      </c>
    </row>
    <row r="678" spans="1:11">
      <c r="A678">
        <v>677</v>
      </c>
      <c r="B678">
        <v>10</v>
      </c>
      <c r="C678" t="s">
        <v>1695</v>
      </c>
      <c r="D678" t="s">
        <v>704</v>
      </c>
      <c r="E678" t="s">
        <v>1698</v>
      </c>
      <c r="F678" t="s">
        <v>941</v>
      </c>
      <c r="G678" t="s">
        <v>946</v>
      </c>
      <c r="H678">
        <v>46</v>
      </c>
      <c r="I678" s="5">
        <v>48162</v>
      </c>
      <c r="J678">
        <v>6</v>
      </c>
      <c r="K678" t="s">
        <v>952</v>
      </c>
    </row>
    <row r="679" spans="1:11">
      <c r="A679">
        <v>678</v>
      </c>
      <c r="B679">
        <v>10</v>
      </c>
      <c r="C679" t="s">
        <v>1695</v>
      </c>
      <c r="D679" t="s">
        <v>705</v>
      </c>
      <c r="E679" t="s">
        <v>1699</v>
      </c>
      <c r="F679" t="s">
        <v>941</v>
      </c>
      <c r="G679" t="s">
        <v>946</v>
      </c>
      <c r="H679">
        <v>30</v>
      </c>
      <c r="I679" s="5">
        <v>48023</v>
      </c>
      <c r="J679">
        <v>6</v>
      </c>
      <c r="K679" t="s">
        <v>952</v>
      </c>
    </row>
    <row r="680" spans="1:11">
      <c r="A680">
        <v>679</v>
      </c>
      <c r="B680">
        <v>10</v>
      </c>
      <c r="C680" t="s">
        <v>1695</v>
      </c>
      <c r="D680" t="s">
        <v>706</v>
      </c>
      <c r="E680" t="s">
        <v>1700</v>
      </c>
      <c r="F680" t="s">
        <v>941</v>
      </c>
      <c r="G680" t="s">
        <v>946</v>
      </c>
      <c r="H680">
        <v>36</v>
      </c>
      <c r="I680" s="5">
        <v>26110</v>
      </c>
      <c r="J680">
        <v>5</v>
      </c>
      <c r="K680" t="s">
        <v>947</v>
      </c>
    </row>
    <row r="681" spans="1:11">
      <c r="A681">
        <v>680</v>
      </c>
      <c r="B681">
        <v>10</v>
      </c>
      <c r="C681" t="s">
        <v>1695</v>
      </c>
      <c r="D681" t="s">
        <v>707</v>
      </c>
      <c r="E681" t="s">
        <v>1701</v>
      </c>
      <c r="F681" t="s">
        <v>941</v>
      </c>
      <c r="G681" t="s">
        <v>946</v>
      </c>
      <c r="H681">
        <v>36</v>
      </c>
      <c r="I681" s="5">
        <v>41617</v>
      </c>
      <c r="J681">
        <v>6</v>
      </c>
      <c r="K681" t="s">
        <v>952</v>
      </c>
    </row>
    <row r="682" spans="1:11">
      <c r="A682">
        <v>681</v>
      </c>
      <c r="B682">
        <v>10</v>
      </c>
      <c r="C682" t="s">
        <v>1695</v>
      </c>
      <c r="D682" t="s">
        <v>708</v>
      </c>
      <c r="E682" t="s">
        <v>1702</v>
      </c>
      <c r="F682" t="s">
        <v>941</v>
      </c>
      <c r="G682" t="s">
        <v>946</v>
      </c>
      <c r="H682">
        <v>34</v>
      </c>
      <c r="I682" s="5">
        <v>18228</v>
      </c>
      <c r="J682">
        <v>5</v>
      </c>
      <c r="K682" t="s">
        <v>947</v>
      </c>
    </row>
    <row r="683" spans="1:11">
      <c r="A683">
        <v>682</v>
      </c>
      <c r="B683">
        <v>10</v>
      </c>
      <c r="C683" t="s">
        <v>1695</v>
      </c>
      <c r="D683" t="s">
        <v>709</v>
      </c>
      <c r="E683" t="s">
        <v>1703</v>
      </c>
      <c r="F683" t="s">
        <v>941</v>
      </c>
      <c r="G683" t="s">
        <v>968</v>
      </c>
      <c r="H683">
        <v>13</v>
      </c>
      <c r="I683" s="5">
        <v>22284</v>
      </c>
      <c r="J683">
        <v>3</v>
      </c>
      <c r="K683" t="s">
        <v>1017</v>
      </c>
    </row>
    <row r="684" spans="1:11">
      <c r="A684">
        <v>683</v>
      </c>
      <c r="B684">
        <v>10</v>
      </c>
      <c r="C684" t="s">
        <v>1695</v>
      </c>
      <c r="D684" t="s">
        <v>710</v>
      </c>
      <c r="E684" t="s">
        <v>1704</v>
      </c>
      <c r="F684" t="s">
        <v>941</v>
      </c>
      <c r="G684" t="s">
        <v>942</v>
      </c>
      <c r="H684">
        <v>100</v>
      </c>
      <c r="I684" s="5">
        <v>72365</v>
      </c>
      <c r="J684">
        <v>10</v>
      </c>
      <c r="K684" t="s">
        <v>943</v>
      </c>
    </row>
    <row r="685" spans="1:11">
      <c r="A685">
        <v>684</v>
      </c>
      <c r="B685">
        <v>10</v>
      </c>
      <c r="C685" t="s">
        <v>1705</v>
      </c>
      <c r="D685" t="s">
        <v>711</v>
      </c>
      <c r="E685" t="s">
        <v>1706</v>
      </c>
      <c r="F685" t="s">
        <v>974</v>
      </c>
      <c r="G685" t="s">
        <v>938</v>
      </c>
      <c r="H685">
        <v>710</v>
      </c>
      <c r="I685" s="5">
        <v>99305</v>
      </c>
      <c r="J685">
        <v>19</v>
      </c>
      <c r="K685" t="s">
        <v>939</v>
      </c>
    </row>
    <row r="686" spans="1:11">
      <c r="A686">
        <v>685</v>
      </c>
      <c r="B686">
        <v>10</v>
      </c>
      <c r="C686" t="s">
        <v>1705</v>
      </c>
      <c r="D686" t="s">
        <v>712</v>
      </c>
      <c r="E686" t="s">
        <v>1707</v>
      </c>
      <c r="F686" t="s">
        <v>941</v>
      </c>
      <c r="G686" t="s">
        <v>946</v>
      </c>
      <c r="H686">
        <v>30</v>
      </c>
      <c r="I686" s="5">
        <v>27358</v>
      </c>
      <c r="J686">
        <v>5</v>
      </c>
      <c r="K686" t="s">
        <v>947</v>
      </c>
    </row>
    <row r="687" spans="1:11">
      <c r="A687">
        <v>686</v>
      </c>
      <c r="B687">
        <v>10</v>
      </c>
      <c r="C687" t="s">
        <v>1705</v>
      </c>
      <c r="D687" t="s">
        <v>713</v>
      </c>
      <c r="E687" t="s">
        <v>1708</v>
      </c>
      <c r="F687" t="s">
        <v>941</v>
      </c>
      <c r="G687" t="s">
        <v>942</v>
      </c>
      <c r="H687">
        <v>94</v>
      </c>
      <c r="I687" s="5">
        <v>72296</v>
      </c>
      <c r="J687">
        <v>10</v>
      </c>
      <c r="K687" t="s">
        <v>943</v>
      </c>
    </row>
    <row r="688" spans="1:11">
      <c r="A688">
        <v>687</v>
      </c>
      <c r="B688">
        <v>10</v>
      </c>
      <c r="C688" t="s">
        <v>1705</v>
      </c>
      <c r="D688" t="s">
        <v>714</v>
      </c>
      <c r="E688" t="s">
        <v>1709</v>
      </c>
      <c r="F688" t="s">
        <v>941</v>
      </c>
      <c r="G688" t="s">
        <v>975</v>
      </c>
      <c r="H688">
        <v>215</v>
      </c>
      <c r="I688" s="5">
        <v>156277</v>
      </c>
      <c r="J688">
        <v>15</v>
      </c>
      <c r="K688" t="s">
        <v>976</v>
      </c>
    </row>
    <row r="689" spans="1:11">
      <c r="A689">
        <v>688</v>
      </c>
      <c r="B689">
        <v>10</v>
      </c>
      <c r="C689" t="s">
        <v>1705</v>
      </c>
      <c r="D689" t="s">
        <v>715</v>
      </c>
      <c r="E689" t="s">
        <v>1710</v>
      </c>
      <c r="F689" t="s">
        <v>941</v>
      </c>
      <c r="G689" t="s">
        <v>949</v>
      </c>
      <c r="H689">
        <v>145</v>
      </c>
      <c r="I689" s="5">
        <v>111987</v>
      </c>
      <c r="J689">
        <v>13</v>
      </c>
      <c r="K689" t="s">
        <v>950</v>
      </c>
    </row>
    <row r="690" spans="1:11">
      <c r="A690">
        <v>689</v>
      </c>
      <c r="B690">
        <v>10</v>
      </c>
      <c r="C690" t="s">
        <v>1705</v>
      </c>
      <c r="D690" t="s">
        <v>716</v>
      </c>
      <c r="E690" t="s">
        <v>1711</v>
      </c>
      <c r="F690" t="s">
        <v>941</v>
      </c>
      <c r="G690" t="s">
        <v>946</v>
      </c>
      <c r="H690">
        <v>39</v>
      </c>
      <c r="I690" s="5">
        <v>36360</v>
      </c>
      <c r="J690">
        <v>6</v>
      </c>
      <c r="K690" t="s">
        <v>952</v>
      </c>
    </row>
    <row r="691" spans="1:11">
      <c r="A691">
        <v>690</v>
      </c>
      <c r="B691">
        <v>10</v>
      </c>
      <c r="C691" t="s">
        <v>1705</v>
      </c>
      <c r="D691" t="s">
        <v>717</v>
      </c>
      <c r="E691" t="s">
        <v>1712</v>
      </c>
      <c r="F691" t="s">
        <v>941</v>
      </c>
      <c r="G691" t="s">
        <v>946</v>
      </c>
      <c r="H691">
        <v>60</v>
      </c>
      <c r="I691" s="5">
        <v>49580</v>
      </c>
      <c r="J691">
        <v>6</v>
      </c>
      <c r="K691" t="s">
        <v>952</v>
      </c>
    </row>
    <row r="692" spans="1:11">
      <c r="A692">
        <v>691</v>
      </c>
      <c r="B692">
        <v>10</v>
      </c>
      <c r="C692" t="s">
        <v>1705</v>
      </c>
      <c r="D692" t="s">
        <v>718</v>
      </c>
      <c r="E692" t="s">
        <v>1713</v>
      </c>
      <c r="F692" t="s">
        <v>941</v>
      </c>
      <c r="G692" t="s">
        <v>942</v>
      </c>
      <c r="H692">
        <v>92</v>
      </c>
      <c r="I692" s="5">
        <v>72396</v>
      </c>
      <c r="J692">
        <v>10</v>
      </c>
      <c r="K692" t="s">
        <v>943</v>
      </c>
    </row>
    <row r="693" spans="1:11">
      <c r="A693">
        <v>692</v>
      </c>
      <c r="B693">
        <v>10</v>
      </c>
      <c r="C693" t="s">
        <v>1705</v>
      </c>
      <c r="D693" t="s">
        <v>719</v>
      </c>
      <c r="E693" t="s">
        <v>1714</v>
      </c>
      <c r="F693" t="s">
        <v>941</v>
      </c>
      <c r="G693" t="s">
        <v>942</v>
      </c>
      <c r="H693">
        <v>94</v>
      </c>
      <c r="I693" s="5">
        <v>59800</v>
      </c>
      <c r="J693">
        <v>10</v>
      </c>
      <c r="K693" t="s">
        <v>943</v>
      </c>
    </row>
    <row r="694" spans="1:11">
      <c r="A694">
        <v>693</v>
      </c>
      <c r="B694">
        <v>10</v>
      </c>
      <c r="C694" t="s">
        <v>1705</v>
      </c>
      <c r="D694" t="s">
        <v>720</v>
      </c>
      <c r="E694" t="s">
        <v>1715</v>
      </c>
      <c r="F694" t="s">
        <v>941</v>
      </c>
      <c r="G694" t="s">
        <v>949</v>
      </c>
      <c r="H694">
        <v>137</v>
      </c>
      <c r="I694" s="5">
        <v>75905</v>
      </c>
      <c r="J694">
        <v>13</v>
      </c>
      <c r="K694" t="s">
        <v>950</v>
      </c>
    </row>
    <row r="695" spans="1:11">
      <c r="A695">
        <v>694</v>
      </c>
      <c r="B695">
        <v>10</v>
      </c>
      <c r="C695" t="s">
        <v>1705</v>
      </c>
      <c r="D695" t="s">
        <v>721</v>
      </c>
      <c r="E695" t="s">
        <v>1716</v>
      </c>
      <c r="F695" t="s">
        <v>941</v>
      </c>
      <c r="G695" t="s">
        <v>946</v>
      </c>
      <c r="H695">
        <v>33</v>
      </c>
      <c r="I695" s="5">
        <v>7228</v>
      </c>
      <c r="J695">
        <v>5</v>
      </c>
      <c r="K695" t="s">
        <v>947</v>
      </c>
    </row>
    <row r="696" spans="1:11">
      <c r="A696">
        <v>695</v>
      </c>
      <c r="B696">
        <v>10</v>
      </c>
      <c r="C696" t="s">
        <v>1705</v>
      </c>
      <c r="D696" t="s">
        <v>722</v>
      </c>
      <c r="E696" t="s">
        <v>1717</v>
      </c>
      <c r="F696" t="s">
        <v>941</v>
      </c>
      <c r="G696" t="s">
        <v>946</v>
      </c>
      <c r="H696">
        <v>33</v>
      </c>
      <c r="I696" s="5">
        <v>31935</v>
      </c>
      <c r="J696">
        <v>6</v>
      </c>
      <c r="K696" t="s">
        <v>952</v>
      </c>
    </row>
    <row r="697" spans="1:11">
      <c r="A697">
        <v>696</v>
      </c>
      <c r="B697">
        <v>10</v>
      </c>
      <c r="C697" t="s">
        <v>1705</v>
      </c>
      <c r="D697" t="s">
        <v>723</v>
      </c>
      <c r="E697" t="s">
        <v>1718</v>
      </c>
      <c r="F697" t="s">
        <v>941</v>
      </c>
      <c r="G697" t="s">
        <v>946</v>
      </c>
      <c r="H697">
        <v>41</v>
      </c>
      <c r="I697" s="5">
        <v>30101</v>
      </c>
      <c r="J697">
        <v>6</v>
      </c>
      <c r="K697" t="s">
        <v>952</v>
      </c>
    </row>
    <row r="698" spans="1:11">
      <c r="A698">
        <v>697</v>
      </c>
      <c r="B698">
        <v>10</v>
      </c>
      <c r="C698" t="s">
        <v>1705</v>
      </c>
      <c r="D698" t="s">
        <v>724</v>
      </c>
      <c r="E698" t="s">
        <v>1719</v>
      </c>
      <c r="F698" t="s">
        <v>941</v>
      </c>
      <c r="G698" t="s">
        <v>946</v>
      </c>
      <c r="H698">
        <v>57</v>
      </c>
      <c r="I698" s="5">
        <v>40410</v>
      </c>
      <c r="J698">
        <v>6</v>
      </c>
      <c r="K698" t="s">
        <v>952</v>
      </c>
    </row>
    <row r="699" spans="1:11">
      <c r="A699">
        <v>698</v>
      </c>
      <c r="B699">
        <v>10</v>
      </c>
      <c r="C699" t="s">
        <v>1705</v>
      </c>
      <c r="D699" t="s">
        <v>725</v>
      </c>
      <c r="E699" t="s">
        <v>1720</v>
      </c>
      <c r="F699" t="s">
        <v>941</v>
      </c>
      <c r="G699" t="s">
        <v>946</v>
      </c>
      <c r="H699">
        <v>33</v>
      </c>
      <c r="I699" s="5">
        <v>36627</v>
      </c>
      <c r="J699">
        <v>6</v>
      </c>
      <c r="K699" t="s">
        <v>952</v>
      </c>
    </row>
    <row r="700" spans="1:11">
      <c r="A700">
        <v>699</v>
      </c>
      <c r="B700">
        <v>10</v>
      </c>
      <c r="C700" t="s">
        <v>1705</v>
      </c>
      <c r="D700" t="s">
        <v>726</v>
      </c>
      <c r="E700" t="s">
        <v>1721</v>
      </c>
      <c r="F700" t="s">
        <v>941</v>
      </c>
      <c r="G700" t="s">
        <v>946</v>
      </c>
      <c r="H700">
        <v>32</v>
      </c>
      <c r="I700" s="5">
        <v>36024</v>
      </c>
      <c r="J700">
        <v>6</v>
      </c>
      <c r="K700" t="s">
        <v>952</v>
      </c>
    </row>
    <row r="701" spans="1:11">
      <c r="A701">
        <v>700</v>
      </c>
      <c r="B701">
        <v>10</v>
      </c>
      <c r="C701" t="s">
        <v>1705</v>
      </c>
      <c r="D701" t="s">
        <v>727</v>
      </c>
      <c r="E701" t="s">
        <v>1722</v>
      </c>
      <c r="F701" t="s">
        <v>941</v>
      </c>
      <c r="G701" t="s">
        <v>946</v>
      </c>
      <c r="H701">
        <v>34</v>
      </c>
      <c r="I701" s="5">
        <v>42568</v>
      </c>
      <c r="J701">
        <v>6</v>
      </c>
      <c r="K701" t="s">
        <v>952</v>
      </c>
    </row>
    <row r="702" spans="1:11">
      <c r="A702">
        <v>701</v>
      </c>
      <c r="B702">
        <v>10</v>
      </c>
      <c r="C702" t="s">
        <v>1705</v>
      </c>
      <c r="D702" t="s">
        <v>728</v>
      </c>
      <c r="E702" t="s">
        <v>1723</v>
      </c>
      <c r="F702" t="s">
        <v>941</v>
      </c>
      <c r="G702" t="s">
        <v>946</v>
      </c>
      <c r="H702">
        <v>42</v>
      </c>
      <c r="I702" s="5">
        <v>12902</v>
      </c>
      <c r="J702">
        <v>5</v>
      </c>
      <c r="K702" t="s">
        <v>947</v>
      </c>
    </row>
    <row r="703" spans="1:11">
      <c r="A703">
        <v>702</v>
      </c>
      <c r="B703">
        <v>10</v>
      </c>
      <c r="C703" t="s">
        <v>1705</v>
      </c>
      <c r="D703" t="s">
        <v>729</v>
      </c>
      <c r="E703" t="s">
        <v>1724</v>
      </c>
      <c r="F703" t="s">
        <v>941</v>
      </c>
      <c r="G703" t="s">
        <v>946</v>
      </c>
      <c r="H703">
        <v>29</v>
      </c>
      <c r="I703" s="5">
        <v>28374</v>
      </c>
      <c r="J703">
        <v>5</v>
      </c>
      <c r="K703" t="s">
        <v>947</v>
      </c>
    </row>
    <row r="704" spans="1:11">
      <c r="A704">
        <v>703</v>
      </c>
      <c r="B704">
        <v>10</v>
      </c>
      <c r="C704" t="s">
        <v>1705</v>
      </c>
      <c r="D704" t="s">
        <v>730</v>
      </c>
      <c r="E704" t="s">
        <v>1725</v>
      </c>
      <c r="F704" t="s">
        <v>941</v>
      </c>
      <c r="G704" t="s">
        <v>968</v>
      </c>
      <c r="H704">
        <v>10</v>
      </c>
      <c r="I704" s="5">
        <v>26318</v>
      </c>
      <c r="J704">
        <v>4</v>
      </c>
      <c r="K704" t="s">
        <v>1080</v>
      </c>
    </row>
    <row r="705" spans="1:11">
      <c r="A705">
        <v>704</v>
      </c>
      <c r="B705">
        <v>10</v>
      </c>
      <c r="C705" t="s">
        <v>1705</v>
      </c>
      <c r="D705" t="s">
        <v>731</v>
      </c>
      <c r="E705" t="s">
        <v>1726</v>
      </c>
      <c r="F705" t="s">
        <v>941</v>
      </c>
      <c r="G705" t="s">
        <v>946</v>
      </c>
      <c r="H705">
        <v>30</v>
      </c>
      <c r="I705" s="5">
        <v>16897</v>
      </c>
      <c r="J705">
        <v>5</v>
      </c>
      <c r="K705" t="s">
        <v>947</v>
      </c>
    </row>
    <row r="706" spans="1:11">
      <c r="A706">
        <v>705</v>
      </c>
      <c r="B706">
        <v>10</v>
      </c>
      <c r="C706" t="s">
        <v>1705</v>
      </c>
      <c r="D706" t="s">
        <v>732</v>
      </c>
      <c r="E706" t="s">
        <v>1727</v>
      </c>
      <c r="F706" t="s">
        <v>941</v>
      </c>
      <c r="G706" t="s">
        <v>968</v>
      </c>
      <c r="H706">
        <v>10</v>
      </c>
      <c r="I706" s="5">
        <v>14783</v>
      </c>
      <c r="J706">
        <v>2</v>
      </c>
      <c r="K706" t="s">
        <v>969</v>
      </c>
    </row>
    <row r="707" spans="1:11">
      <c r="A707">
        <v>706</v>
      </c>
      <c r="B707">
        <v>10</v>
      </c>
      <c r="C707" t="s">
        <v>1728</v>
      </c>
      <c r="D707" t="s">
        <v>733</v>
      </c>
      <c r="E707" t="s">
        <v>1729</v>
      </c>
      <c r="F707" t="s">
        <v>974</v>
      </c>
      <c r="G707" t="s">
        <v>1001</v>
      </c>
      <c r="H707">
        <v>349</v>
      </c>
      <c r="I707" s="5">
        <v>99722</v>
      </c>
      <c r="J707">
        <v>16</v>
      </c>
      <c r="K707" t="s">
        <v>1040</v>
      </c>
    </row>
    <row r="708" spans="1:11">
      <c r="A708">
        <v>707</v>
      </c>
      <c r="B708">
        <v>10</v>
      </c>
      <c r="C708" t="s">
        <v>1728</v>
      </c>
      <c r="D708" t="s">
        <v>734</v>
      </c>
      <c r="E708" t="s">
        <v>1730</v>
      </c>
      <c r="F708" t="s">
        <v>941</v>
      </c>
      <c r="G708" t="s">
        <v>946</v>
      </c>
      <c r="H708">
        <v>38</v>
      </c>
      <c r="I708" s="5">
        <v>31444</v>
      </c>
      <c r="J708">
        <v>6</v>
      </c>
      <c r="K708" t="s">
        <v>952</v>
      </c>
    </row>
    <row r="709" spans="1:11">
      <c r="A709">
        <v>708</v>
      </c>
      <c r="B709">
        <v>10</v>
      </c>
      <c r="C709" t="s">
        <v>1728</v>
      </c>
      <c r="D709" t="s">
        <v>735</v>
      </c>
      <c r="E709" t="s">
        <v>1731</v>
      </c>
      <c r="F709" t="s">
        <v>941</v>
      </c>
      <c r="G709" t="s">
        <v>946</v>
      </c>
      <c r="H709">
        <v>43</v>
      </c>
      <c r="I709" s="5">
        <v>38309</v>
      </c>
      <c r="J709">
        <v>6</v>
      </c>
      <c r="K709" t="s">
        <v>952</v>
      </c>
    </row>
    <row r="710" spans="1:11">
      <c r="A710">
        <v>709</v>
      </c>
      <c r="B710">
        <v>10</v>
      </c>
      <c r="C710" t="s">
        <v>1728</v>
      </c>
      <c r="D710" t="s">
        <v>736</v>
      </c>
      <c r="E710" t="s">
        <v>1732</v>
      </c>
      <c r="F710" t="s">
        <v>941</v>
      </c>
      <c r="G710" t="s">
        <v>946</v>
      </c>
      <c r="H710">
        <v>30</v>
      </c>
      <c r="I710" s="5">
        <v>20373</v>
      </c>
      <c r="J710">
        <v>5</v>
      </c>
      <c r="K710" t="s">
        <v>947</v>
      </c>
    </row>
    <row r="711" spans="1:11">
      <c r="A711">
        <v>710</v>
      </c>
      <c r="B711">
        <v>10</v>
      </c>
      <c r="C711" t="s">
        <v>1728</v>
      </c>
      <c r="D711" t="s">
        <v>737</v>
      </c>
      <c r="E711" t="s">
        <v>1733</v>
      </c>
      <c r="F711" t="s">
        <v>941</v>
      </c>
      <c r="G711" t="s">
        <v>946</v>
      </c>
      <c r="H711">
        <v>30</v>
      </c>
      <c r="I711" s="5">
        <v>30075</v>
      </c>
      <c r="J711">
        <v>6</v>
      </c>
      <c r="K711" t="s">
        <v>952</v>
      </c>
    </row>
    <row r="712" spans="1:11">
      <c r="A712">
        <v>711</v>
      </c>
      <c r="B712">
        <v>10</v>
      </c>
      <c r="C712" t="s">
        <v>1728</v>
      </c>
      <c r="D712" t="s">
        <v>738</v>
      </c>
      <c r="E712" t="s">
        <v>1734</v>
      </c>
      <c r="F712" t="s">
        <v>941</v>
      </c>
      <c r="G712" t="s">
        <v>946</v>
      </c>
      <c r="H712">
        <v>55</v>
      </c>
      <c r="I712" s="5">
        <v>36823</v>
      </c>
      <c r="J712">
        <v>6</v>
      </c>
      <c r="K712" t="s">
        <v>952</v>
      </c>
    </row>
    <row r="713" spans="1:11">
      <c r="A713">
        <v>712</v>
      </c>
      <c r="B713">
        <v>10</v>
      </c>
      <c r="C713" t="s">
        <v>1728</v>
      </c>
      <c r="D713" t="s">
        <v>739</v>
      </c>
      <c r="E713" t="s">
        <v>1735</v>
      </c>
      <c r="F713" t="s">
        <v>941</v>
      </c>
      <c r="G713" t="s">
        <v>946</v>
      </c>
      <c r="H713">
        <v>35</v>
      </c>
      <c r="I713" s="5">
        <v>27605</v>
      </c>
      <c r="J713">
        <v>5</v>
      </c>
      <c r="K713" t="s">
        <v>947</v>
      </c>
    </row>
    <row r="714" spans="1:11">
      <c r="A714">
        <v>713</v>
      </c>
      <c r="B714">
        <v>10</v>
      </c>
      <c r="C714" t="s">
        <v>1736</v>
      </c>
      <c r="D714" t="s">
        <v>740</v>
      </c>
      <c r="E714" t="s">
        <v>1737</v>
      </c>
      <c r="F714" t="s">
        <v>937</v>
      </c>
      <c r="G714" t="s">
        <v>938</v>
      </c>
      <c r="H714">
        <v>1188</v>
      </c>
      <c r="I714" s="5">
        <v>43857</v>
      </c>
      <c r="J714">
        <v>20</v>
      </c>
      <c r="K714" t="s">
        <v>1083</v>
      </c>
    </row>
    <row r="715" spans="1:11">
      <c r="A715">
        <v>714</v>
      </c>
      <c r="B715">
        <v>10</v>
      </c>
      <c r="C715" t="s">
        <v>1736</v>
      </c>
      <c r="D715" t="s">
        <v>741</v>
      </c>
      <c r="E715" t="s">
        <v>1738</v>
      </c>
      <c r="F715" t="s">
        <v>941</v>
      </c>
      <c r="G715" t="s">
        <v>946</v>
      </c>
      <c r="H715">
        <v>60</v>
      </c>
      <c r="I715" s="5">
        <v>53711</v>
      </c>
      <c r="J715">
        <v>6</v>
      </c>
      <c r="K715" t="s">
        <v>952</v>
      </c>
    </row>
    <row r="716" spans="1:11">
      <c r="A716">
        <v>715</v>
      </c>
      <c r="B716">
        <v>10</v>
      </c>
      <c r="C716" t="s">
        <v>1736</v>
      </c>
      <c r="D716" t="s">
        <v>742</v>
      </c>
      <c r="E716" t="s">
        <v>1739</v>
      </c>
      <c r="F716" t="s">
        <v>941</v>
      </c>
      <c r="G716" t="s">
        <v>946</v>
      </c>
      <c r="H716">
        <v>30</v>
      </c>
      <c r="I716" s="5">
        <v>28805</v>
      </c>
      <c r="J716">
        <v>5</v>
      </c>
      <c r="K716" t="s">
        <v>947</v>
      </c>
    </row>
    <row r="717" spans="1:11">
      <c r="A717">
        <v>716</v>
      </c>
      <c r="B717">
        <v>10</v>
      </c>
      <c r="C717" t="s">
        <v>1736</v>
      </c>
      <c r="D717" t="s">
        <v>743</v>
      </c>
      <c r="E717" t="s">
        <v>1740</v>
      </c>
      <c r="F717" t="s">
        <v>941</v>
      </c>
      <c r="G717" t="s">
        <v>946</v>
      </c>
      <c r="H717">
        <v>70</v>
      </c>
      <c r="I717" s="5">
        <v>78805</v>
      </c>
      <c r="J717">
        <v>7</v>
      </c>
      <c r="K717" t="s">
        <v>956</v>
      </c>
    </row>
    <row r="718" spans="1:11">
      <c r="A718">
        <v>717</v>
      </c>
      <c r="B718">
        <v>10</v>
      </c>
      <c r="C718" t="s">
        <v>1736</v>
      </c>
      <c r="D718" t="s">
        <v>744</v>
      </c>
      <c r="E718" t="s">
        <v>1741</v>
      </c>
      <c r="F718" t="s">
        <v>941</v>
      </c>
      <c r="G718" t="s">
        <v>946</v>
      </c>
      <c r="H718">
        <v>80</v>
      </c>
      <c r="I718" s="5">
        <v>61370</v>
      </c>
      <c r="J718">
        <v>7</v>
      </c>
      <c r="K718" t="s">
        <v>956</v>
      </c>
    </row>
    <row r="719" spans="1:11">
      <c r="A719">
        <v>718</v>
      </c>
      <c r="B719">
        <v>10</v>
      </c>
      <c r="C719" t="s">
        <v>1736</v>
      </c>
      <c r="D719" t="s">
        <v>745</v>
      </c>
      <c r="E719" t="s">
        <v>1742</v>
      </c>
      <c r="F719" t="s">
        <v>941</v>
      </c>
      <c r="G719" t="s">
        <v>946</v>
      </c>
      <c r="H719">
        <v>43</v>
      </c>
      <c r="I719" s="5">
        <v>45714</v>
      </c>
      <c r="J719">
        <v>6</v>
      </c>
      <c r="K719" t="s">
        <v>952</v>
      </c>
    </row>
    <row r="720" spans="1:11">
      <c r="A720">
        <v>719</v>
      </c>
      <c r="B720">
        <v>10</v>
      </c>
      <c r="C720" t="s">
        <v>1736</v>
      </c>
      <c r="D720" t="s">
        <v>746</v>
      </c>
      <c r="E720" t="s">
        <v>1743</v>
      </c>
      <c r="F720" t="s">
        <v>941</v>
      </c>
      <c r="G720" t="s">
        <v>946</v>
      </c>
      <c r="H720">
        <v>60</v>
      </c>
      <c r="I720" s="5">
        <v>57128</v>
      </c>
      <c r="J720">
        <v>6</v>
      </c>
      <c r="K720" t="s">
        <v>952</v>
      </c>
    </row>
    <row r="721" spans="1:11">
      <c r="A721">
        <v>720</v>
      </c>
      <c r="B721">
        <v>10</v>
      </c>
      <c r="C721" t="s">
        <v>1736</v>
      </c>
      <c r="D721" t="s">
        <v>747</v>
      </c>
      <c r="E721" t="s">
        <v>1744</v>
      </c>
      <c r="F721" t="s">
        <v>941</v>
      </c>
      <c r="G721" t="s">
        <v>946</v>
      </c>
      <c r="H721">
        <v>48</v>
      </c>
      <c r="I721" s="5">
        <v>73560</v>
      </c>
      <c r="J721">
        <v>7</v>
      </c>
      <c r="K721" t="s">
        <v>956</v>
      </c>
    </row>
    <row r="722" spans="1:11">
      <c r="A722">
        <v>721</v>
      </c>
      <c r="B722">
        <v>10</v>
      </c>
      <c r="C722" t="s">
        <v>1736</v>
      </c>
      <c r="D722" t="s">
        <v>748</v>
      </c>
      <c r="E722" t="s">
        <v>1745</v>
      </c>
      <c r="F722" t="s">
        <v>941</v>
      </c>
      <c r="G722" t="s">
        <v>949</v>
      </c>
      <c r="H722">
        <v>135</v>
      </c>
      <c r="I722" s="5">
        <v>91814</v>
      </c>
      <c r="J722">
        <v>13</v>
      </c>
      <c r="K722" t="s">
        <v>950</v>
      </c>
    </row>
    <row r="723" spans="1:11">
      <c r="A723">
        <v>722</v>
      </c>
      <c r="B723">
        <v>10</v>
      </c>
      <c r="C723" t="s">
        <v>1736</v>
      </c>
      <c r="D723" t="s">
        <v>749</v>
      </c>
      <c r="E723" t="s">
        <v>1746</v>
      </c>
      <c r="F723" t="s">
        <v>941</v>
      </c>
      <c r="G723" t="s">
        <v>946</v>
      </c>
      <c r="H723">
        <v>41</v>
      </c>
      <c r="I723" s="5">
        <v>31682</v>
      </c>
      <c r="J723">
        <v>6</v>
      </c>
      <c r="K723" t="s">
        <v>952</v>
      </c>
    </row>
    <row r="724" spans="1:11">
      <c r="A724">
        <v>723</v>
      </c>
      <c r="B724">
        <v>10</v>
      </c>
      <c r="C724" t="s">
        <v>1736</v>
      </c>
      <c r="D724" t="s">
        <v>750</v>
      </c>
      <c r="E724" t="s">
        <v>1747</v>
      </c>
      <c r="F724" t="s">
        <v>941</v>
      </c>
      <c r="G724" t="s">
        <v>946</v>
      </c>
      <c r="H724">
        <v>60</v>
      </c>
      <c r="I724" s="5">
        <v>62934</v>
      </c>
      <c r="J724">
        <v>7</v>
      </c>
      <c r="K724" t="s">
        <v>956</v>
      </c>
    </row>
    <row r="725" spans="1:11">
      <c r="A725">
        <v>724</v>
      </c>
      <c r="B725">
        <v>10</v>
      </c>
      <c r="C725" t="s">
        <v>1736</v>
      </c>
      <c r="D725" t="s">
        <v>751</v>
      </c>
      <c r="E725" t="s">
        <v>1748</v>
      </c>
      <c r="F725" t="s">
        <v>974</v>
      </c>
      <c r="G725" t="s">
        <v>975</v>
      </c>
      <c r="H725">
        <v>209</v>
      </c>
      <c r="I725" s="5">
        <v>107746</v>
      </c>
      <c r="J725">
        <v>15</v>
      </c>
      <c r="K725" t="s">
        <v>976</v>
      </c>
    </row>
    <row r="726" spans="1:11">
      <c r="A726">
        <v>725</v>
      </c>
      <c r="B726">
        <v>10</v>
      </c>
      <c r="C726" t="s">
        <v>1736</v>
      </c>
      <c r="D726" t="s">
        <v>752</v>
      </c>
      <c r="E726" t="s">
        <v>1749</v>
      </c>
      <c r="F726" t="s">
        <v>941</v>
      </c>
      <c r="G726" t="s">
        <v>949</v>
      </c>
      <c r="H726">
        <v>120</v>
      </c>
      <c r="I726" s="5">
        <v>97152</v>
      </c>
      <c r="J726">
        <v>13</v>
      </c>
      <c r="K726" t="s">
        <v>950</v>
      </c>
    </row>
    <row r="727" spans="1:11">
      <c r="A727">
        <v>726</v>
      </c>
      <c r="B727">
        <v>10</v>
      </c>
      <c r="C727" t="s">
        <v>1736</v>
      </c>
      <c r="D727" t="s">
        <v>753</v>
      </c>
      <c r="E727" t="s">
        <v>1750</v>
      </c>
      <c r="F727" t="s">
        <v>941</v>
      </c>
      <c r="G727" t="s">
        <v>946</v>
      </c>
      <c r="H727">
        <v>30</v>
      </c>
      <c r="I727" s="5">
        <v>24542</v>
      </c>
      <c r="J727">
        <v>5</v>
      </c>
      <c r="K727" t="s">
        <v>947</v>
      </c>
    </row>
    <row r="728" spans="1:11">
      <c r="A728">
        <v>727</v>
      </c>
      <c r="B728">
        <v>10</v>
      </c>
      <c r="C728" t="s">
        <v>1736</v>
      </c>
      <c r="D728" t="s">
        <v>754</v>
      </c>
      <c r="E728" t="s">
        <v>1751</v>
      </c>
      <c r="F728" t="s">
        <v>941</v>
      </c>
      <c r="G728" t="s">
        <v>946</v>
      </c>
      <c r="H728">
        <v>34</v>
      </c>
      <c r="I728" s="5">
        <v>37102</v>
      </c>
      <c r="J728">
        <v>6</v>
      </c>
      <c r="K728" t="s">
        <v>952</v>
      </c>
    </row>
    <row r="729" spans="1:11">
      <c r="A729">
        <v>728</v>
      </c>
      <c r="B729">
        <v>10</v>
      </c>
      <c r="C729" t="s">
        <v>1736</v>
      </c>
      <c r="D729" t="s">
        <v>755</v>
      </c>
      <c r="E729" t="s">
        <v>1752</v>
      </c>
      <c r="F729" t="s">
        <v>941</v>
      </c>
      <c r="G729" t="s">
        <v>946</v>
      </c>
      <c r="H729">
        <v>35</v>
      </c>
      <c r="I729" s="5">
        <v>41361</v>
      </c>
      <c r="J729">
        <v>6</v>
      </c>
      <c r="K729" t="s">
        <v>952</v>
      </c>
    </row>
    <row r="730" spans="1:11">
      <c r="A730">
        <v>729</v>
      </c>
      <c r="B730">
        <v>10</v>
      </c>
      <c r="C730" t="s">
        <v>1736</v>
      </c>
      <c r="D730" t="s">
        <v>756</v>
      </c>
      <c r="E730" t="s">
        <v>1753</v>
      </c>
      <c r="F730" t="s">
        <v>941</v>
      </c>
      <c r="G730" t="s">
        <v>946</v>
      </c>
      <c r="H730">
        <v>28</v>
      </c>
      <c r="I730" s="5">
        <v>20602</v>
      </c>
      <c r="J730">
        <v>5</v>
      </c>
      <c r="K730" t="s">
        <v>947</v>
      </c>
    </row>
    <row r="731" spans="1:11">
      <c r="A731">
        <v>730</v>
      </c>
      <c r="B731">
        <v>10</v>
      </c>
      <c r="C731" t="s">
        <v>1736</v>
      </c>
      <c r="D731" t="s">
        <v>757</v>
      </c>
      <c r="E731" t="s">
        <v>1754</v>
      </c>
      <c r="F731" t="s">
        <v>941</v>
      </c>
      <c r="G731" t="s">
        <v>946</v>
      </c>
      <c r="H731">
        <v>37</v>
      </c>
      <c r="I731" s="5">
        <v>42088</v>
      </c>
      <c r="J731">
        <v>6</v>
      </c>
      <c r="K731" t="s">
        <v>952</v>
      </c>
    </row>
    <row r="732" spans="1:11">
      <c r="A732">
        <v>731</v>
      </c>
      <c r="B732">
        <v>10</v>
      </c>
      <c r="C732" t="s">
        <v>1736</v>
      </c>
      <c r="D732" t="s">
        <v>758</v>
      </c>
      <c r="E732" t="s">
        <v>1755</v>
      </c>
      <c r="F732" t="s">
        <v>941</v>
      </c>
      <c r="G732" t="s">
        <v>946</v>
      </c>
      <c r="H732">
        <v>25</v>
      </c>
      <c r="I732" s="5">
        <v>22878</v>
      </c>
      <c r="J732">
        <v>5</v>
      </c>
      <c r="K732" t="s">
        <v>947</v>
      </c>
    </row>
    <row r="733" spans="1:11">
      <c r="A733">
        <v>732</v>
      </c>
      <c r="B733">
        <v>10</v>
      </c>
      <c r="C733" t="s">
        <v>1736</v>
      </c>
      <c r="D733" t="s">
        <v>759</v>
      </c>
      <c r="E733" t="s">
        <v>1756</v>
      </c>
      <c r="F733" t="s">
        <v>974</v>
      </c>
      <c r="G733" t="s">
        <v>975</v>
      </c>
      <c r="H733">
        <v>322</v>
      </c>
      <c r="I733" s="5">
        <v>134088</v>
      </c>
      <c r="J733">
        <v>15</v>
      </c>
      <c r="K733" t="s">
        <v>976</v>
      </c>
    </row>
    <row r="734" spans="1:11">
      <c r="A734">
        <v>733</v>
      </c>
      <c r="B734">
        <v>10</v>
      </c>
      <c r="C734" t="s">
        <v>1736</v>
      </c>
      <c r="D734" t="s">
        <v>760</v>
      </c>
      <c r="E734" t="s">
        <v>1757</v>
      </c>
      <c r="F734" t="s">
        <v>974</v>
      </c>
      <c r="G734" t="s">
        <v>1001</v>
      </c>
      <c r="H734">
        <v>174</v>
      </c>
      <c r="I734" s="5">
        <v>101030</v>
      </c>
      <c r="J734">
        <v>16</v>
      </c>
      <c r="K734" t="s">
        <v>1040</v>
      </c>
    </row>
    <row r="735" spans="1:11">
      <c r="A735">
        <v>734</v>
      </c>
      <c r="B735">
        <v>10</v>
      </c>
      <c r="C735" t="s">
        <v>1736</v>
      </c>
      <c r="D735" t="s">
        <v>761</v>
      </c>
      <c r="E735" t="s">
        <v>1758</v>
      </c>
      <c r="F735" t="s">
        <v>941</v>
      </c>
      <c r="G735" t="s">
        <v>968</v>
      </c>
      <c r="H735">
        <v>11</v>
      </c>
      <c r="I735" s="5">
        <v>26372</v>
      </c>
      <c r="J735">
        <v>4</v>
      </c>
      <c r="K735" t="s">
        <v>1080</v>
      </c>
    </row>
    <row r="736" spans="1:11">
      <c r="A736">
        <v>735</v>
      </c>
      <c r="B736">
        <v>10</v>
      </c>
      <c r="C736" t="s">
        <v>1736</v>
      </c>
      <c r="D736" t="s">
        <v>762</v>
      </c>
      <c r="E736" t="s">
        <v>1759</v>
      </c>
      <c r="F736" t="s">
        <v>941</v>
      </c>
      <c r="G736" t="s">
        <v>968</v>
      </c>
      <c r="H736">
        <v>10</v>
      </c>
      <c r="I736" s="5">
        <v>20470</v>
      </c>
      <c r="J736">
        <v>3</v>
      </c>
      <c r="K736" t="s">
        <v>1017</v>
      </c>
    </row>
    <row r="737" spans="1:11">
      <c r="A737">
        <v>736</v>
      </c>
      <c r="B737">
        <v>10</v>
      </c>
      <c r="C737" t="s">
        <v>1736</v>
      </c>
      <c r="D737" t="s">
        <v>763</v>
      </c>
      <c r="E737" t="s">
        <v>1760</v>
      </c>
      <c r="F737" t="s">
        <v>941</v>
      </c>
      <c r="G737" t="s">
        <v>968</v>
      </c>
      <c r="H737">
        <v>10</v>
      </c>
      <c r="I737" s="5">
        <v>23127</v>
      </c>
      <c r="J737">
        <v>3</v>
      </c>
      <c r="K737" t="s">
        <v>1017</v>
      </c>
    </row>
    <row r="738" spans="1:11">
      <c r="A738">
        <v>737</v>
      </c>
      <c r="B738">
        <v>10</v>
      </c>
      <c r="C738" t="s">
        <v>1736</v>
      </c>
      <c r="D738" t="s">
        <v>764</v>
      </c>
      <c r="E738" t="s">
        <v>1761</v>
      </c>
      <c r="F738" t="s">
        <v>941</v>
      </c>
      <c r="G738" t="s">
        <v>968</v>
      </c>
      <c r="H738">
        <v>10</v>
      </c>
      <c r="I738" s="5">
        <v>24652</v>
      </c>
      <c r="J738">
        <v>3</v>
      </c>
      <c r="K738" t="s">
        <v>1017</v>
      </c>
    </row>
    <row r="739" spans="1:11">
      <c r="A739">
        <v>738</v>
      </c>
      <c r="B739">
        <v>10</v>
      </c>
      <c r="C739" t="s">
        <v>1736</v>
      </c>
      <c r="D739" t="s">
        <v>765</v>
      </c>
      <c r="E739" t="s">
        <v>1762</v>
      </c>
      <c r="F739" t="s">
        <v>941</v>
      </c>
      <c r="G739" t="s">
        <v>968</v>
      </c>
      <c r="H739">
        <v>10</v>
      </c>
      <c r="I739" s="5">
        <v>20976</v>
      </c>
      <c r="J739">
        <v>3</v>
      </c>
      <c r="K739" t="s">
        <v>1017</v>
      </c>
    </row>
    <row r="740" spans="1:11">
      <c r="A740">
        <v>739</v>
      </c>
      <c r="B740">
        <v>11</v>
      </c>
      <c r="C740" t="s">
        <v>1763</v>
      </c>
      <c r="D740" t="s">
        <v>766</v>
      </c>
      <c r="E740" t="s">
        <v>1764</v>
      </c>
      <c r="F740" t="s">
        <v>974</v>
      </c>
      <c r="G740" t="s">
        <v>1001</v>
      </c>
      <c r="H740">
        <v>341</v>
      </c>
      <c r="I740" s="5">
        <v>89789</v>
      </c>
      <c r="J740">
        <v>16</v>
      </c>
      <c r="K740" t="s">
        <v>1040</v>
      </c>
    </row>
    <row r="741" spans="1:11">
      <c r="A741">
        <v>740</v>
      </c>
      <c r="B741">
        <v>11</v>
      </c>
      <c r="C741" t="s">
        <v>1763</v>
      </c>
      <c r="D741" t="s">
        <v>767</v>
      </c>
      <c r="E741" t="s">
        <v>1765</v>
      </c>
      <c r="F741" t="s">
        <v>941</v>
      </c>
      <c r="G741" t="s">
        <v>946</v>
      </c>
      <c r="H741">
        <v>45</v>
      </c>
      <c r="I741" s="5">
        <v>53681</v>
      </c>
      <c r="J741">
        <v>6</v>
      </c>
      <c r="K741" t="s">
        <v>952</v>
      </c>
    </row>
    <row r="742" spans="1:11">
      <c r="A742">
        <v>741</v>
      </c>
      <c r="B742">
        <v>11</v>
      </c>
      <c r="C742" t="s">
        <v>1763</v>
      </c>
      <c r="D742" t="s">
        <v>768</v>
      </c>
      <c r="E742" t="s">
        <v>1766</v>
      </c>
      <c r="F742" t="s">
        <v>941</v>
      </c>
      <c r="G742" t="s">
        <v>968</v>
      </c>
      <c r="H742">
        <v>30</v>
      </c>
      <c r="I742" s="5">
        <v>27390</v>
      </c>
      <c r="J742">
        <v>4</v>
      </c>
      <c r="K742" t="s">
        <v>1080</v>
      </c>
    </row>
    <row r="743" spans="1:11">
      <c r="A743">
        <v>742</v>
      </c>
      <c r="B743">
        <v>11</v>
      </c>
      <c r="C743" t="s">
        <v>1763</v>
      </c>
      <c r="D743" t="s">
        <v>769</v>
      </c>
      <c r="E743" t="s">
        <v>1767</v>
      </c>
      <c r="F743" t="s">
        <v>941</v>
      </c>
      <c r="G743" t="s">
        <v>946</v>
      </c>
      <c r="H743">
        <v>85</v>
      </c>
      <c r="I743" s="5">
        <v>63177</v>
      </c>
      <c r="J743">
        <v>7</v>
      </c>
      <c r="K743" t="s">
        <v>956</v>
      </c>
    </row>
    <row r="744" spans="1:11">
      <c r="A744">
        <v>743</v>
      </c>
      <c r="B744">
        <v>11</v>
      </c>
      <c r="C744" t="s">
        <v>1763</v>
      </c>
      <c r="D744" t="s">
        <v>770</v>
      </c>
      <c r="E744" t="s">
        <v>1768</v>
      </c>
      <c r="F744" t="s">
        <v>941</v>
      </c>
      <c r="G744" t="s">
        <v>946</v>
      </c>
      <c r="H744">
        <v>85</v>
      </c>
      <c r="I744" s="5">
        <v>49654</v>
      </c>
      <c r="J744">
        <v>6</v>
      </c>
      <c r="K744" t="s">
        <v>952</v>
      </c>
    </row>
    <row r="745" spans="1:11">
      <c r="A745">
        <v>744</v>
      </c>
      <c r="B745">
        <v>11</v>
      </c>
      <c r="C745" t="s">
        <v>1763</v>
      </c>
      <c r="D745" t="s">
        <v>771</v>
      </c>
      <c r="E745" t="s">
        <v>1769</v>
      </c>
      <c r="F745" t="s">
        <v>941</v>
      </c>
      <c r="G745" t="s">
        <v>946</v>
      </c>
      <c r="H745">
        <v>45</v>
      </c>
      <c r="I745" s="5">
        <v>30946</v>
      </c>
      <c r="J745">
        <v>6</v>
      </c>
      <c r="K745" t="s">
        <v>952</v>
      </c>
    </row>
    <row r="746" spans="1:11">
      <c r="A746">
        <v>745</v>
      </c>
      <c r="B746">
        <v>11</v>
      </c>
      <c r="C746" t="s">
        <v>1763</v>
      </c>
      <c r="D746" t="s">
        <v>772</v>
      </c>
      <c r="E746" t="s">
        <v>1770</v>
      </c>
      <c r="F746" t="s">
        <v>941</v>
      </c>
      <c r="G746" t="s">
        <v>946</v>
      </c>
      <c r="H746">
        <v>30</v>
      </c>
      <c r="I746" s="5">
        <v>19630</v>
      </c>
      <c r="J746">
        <v>5</v>
      </c>
      <c r="K746" t="s">
        <v>947</v>
      </c>
    </row>
    <row r="747" spans="1:11">
      <c r="A747">
        <v>746</v>
      </c>
      <c r="B747">
        <v>11</v>
      </c>
      <c r="C747" t="s">
        <v>1763</v>
      </c>
      <c r="D747" t="s">
        <v>773</v>
      </c>
      <c r="E747" t="s">
        <v>1771</v>
      </c>
      <c r="F747" t="s">
        <v>941</v>
      </c>
      <c r="G747" t="s">
        <v>946</v>
      </c>
      <c r="H747">
        <v>45</v>
      </c>
      <c r="I747" s="5">
        <v>49714</v>
      </c>
      <c r="J747">
        <v>6</v>
      </c>
      <c r="K747" t="s">
        <v>952</v>
      </c>
    </row>
    <row r="748" spans="1:11">
      <c r="A748">
        <v>747</v>
      </c>
      <c r="B748">
        <v>11</v>
      </c>
      <c r="C748" t="s">
        <v>1763</v>
      </c>
      <c r="D748" t="s">
        <v>774</v>
      </c>
      <c r="E748" t="s">
        <v>1772</v>
      </c>
      <c r="F748" t="s">
        <v>941</v>
      </c>
      <c r="G748" t="s">
        <v>968</v>
      </c>
      <c r="H748">
        <v>10</v>
      </c>
      <c r="I748" s="5">
        <v>1464</v>
      </c>
      <c r="J748">
        <v>2</v>
      </c>
      <c r="K748" t="s">
        <v>969</v>
      </c>
    </row>
    <row r="749" spans="1:11">
      <c r="A749">
        <v>748</v>
      </c>
      <c r="B749">
        <v>11</v>
      </c>
      <c r="C749" t="s">
        <v>1773</v>
      </c>
      <c r="D749" t="s">
        <v>775</v>
      </c>
      <c r="E749" t="s">
        <v>1774</v>
      </c>
      <c r="F749" t="s">
        <v>974</v>
      </c>
      <c r="G749" t="s">
        <v>1001</v>
      </c>
      <c r="H749">
        <v>509</v>
      </c>
      <c r="I749" s="5">
        <v>95144</v>
      </c>
      <c r="J749">
        <v>17</v>
      </c>
      <c r="K749" t="s">
        <v>1002</v>
      </c>
    </row>
    <row r="750" spans="1:11">
      <c r="A750">
        <v>749</v>
      </c>
      <c r="B750">
        <v>11</v>
      </c>
      <c r="C750" t="s">
        <v>1773</v>
      </c>
      <c r="D750" t="s">
        <v>776</v>
      </c>
      <c r="E750" t="s">
        <v>1775</v>
      </c>
      <c r="F750" t="s">
        <v>941</v>
      </c>
      <c r="G750" t="s">
        <v>968</v>
      </c>
      <c r="H750">
        <v>10</v>
      </c>
      <c r="I750" s="5">
        <v>13859</v>
      </c>
      <c r="J750">
        <v>2</v>
      </c>
      <c r="K750" t="s">
        <v>969</v>
      </c>
    </row>
    <row r="751" spans="1:11">
      <c r="A751">
        <v>750</v>
      </c>
      <c r="B751">
        <v>11</v>
      </c>
      <c r="C751" t="s">
        <v>1773</v>
      </c>
      <c r="D751" t="s">
        <v>777</v>
      </c>
      <c r="E751" t="s">
        <v>1776</v>
      </c>
      <c r="F751" t="s">
        <v>941</v>
      </c>
      <c r="G751" t="s">
        <v>946</v>
      </c>
      <c r="H751">
        <v>60</v>
      </c>
      <c r="I751" s="5">
        <v>67422</v>
      </c>
      <c r="J751">
        <v>7</v>
      </c>
      <c r="K751" t="s">
        <v>956</v>
      </c>
    </row>
    <row r="752" spans="1:11">
      <c r="A752">
        <v>751</v>
      </c>
      <c r="B752">
        <v>11</v>
      </c>
      <c r="C752" t="s">
        <v>1773</v>
      </c>
      <c r="D752" t="s">
        <v>778</v>
      </c>
      <c r="E752" t="s">
        <v>1777</v>
      </c>
      <c r="F752" t="s">
        <v>941</v>
      </c>
      <c r="G752" t="s">
        <v>946</v>
      </c>
      <c r="H752">
        <v>60</v>
      </c>
      <c r="I752" s="5">
        <v>24067</v>
      </c>
      <c r="J752">
        <v>5</v>
      </c>
      <c r="K752" t="s">
        <v>947</v>
      </c>
    </row>
    <row r="753" spans="1:11">
      <c r="A753">
        <v>752</v>
      </c>
      <c r="B753">
        <v>11</v>
      </c>
      <c r="C753" t="s">
        <v>1773</v>
      </c>
      <c r="D753" t="s">
        <v>779</v>
      </c>
      <c r="E753" t="s">
        <v>1778</v>
      </c>
      <c r="F753" t="s">
        <v>941</v>
      </c>
      <c r="G753" t="s">
        <v>968</v>
      </c>
      <c r="H753">
        <v>10</v>
      </c>
      <c r="I753" s="5">
        <v>17400</v>
      </c>
      <c r="J753">
        <v>3</v>
      </c>
      <c r="K753" t="s">
        <v>1017</v>
      </c>
    </row>
    <row r="754" spans="1:11">
      <c r="A754">
        <v>753</v>
      </c>
      <c r="B754">
        <v>11</v>
      </c>
      <c r="C754" t="s">
        <v>1773</v>
      </c>
      <c r="D754" t="s">
        <v>780</v>
      </c>
      <c r="E754" t="s">
        <v>1779</v>
      </c>
      <c r="F754" t="s">
        <v>941</v>
      </c>
      <c r="G754" t="s">
        <v>949</v>
      </c>
      <c r="H754">
        <v>120</v>
      </c>
      <c r="I754" s="5">
        <v>42100</v>
      </c>
      <c r="J754">
        <v>13</v>
      </c>
      <c r="K754" t="s">
        <v>950</v>
      </c>
    </row>
    <row r="755" spans="1:11">
      <c r="A755">
        <v>754</v>
      </c>
      <c r="B755">
        <v>11</v>
      </c>
      <c r="C755" t="s">
        <v>1773</v>
      </c>
      <c r="D755" t="s">
        <v>781</v>
      </c>
      <c r="E755" t="s">
        <v>1780</v>
      </c>
      <c r="F755" t="s">
        <v>941</v>
      </c>
      <c r="G755" t="s">
        <v>968</v>
      </c>
      <c r="H755">
        <v>10</v>
      </c>
      <c r="I755" s="5">
        <v>18004</v>
      </c>
      <c r="J755">
        <v>3</v>
      </c>
      <c r="K755" t="s">
        <v>1017</v>
      </c>
    </row>
    <row r="756" spans="1:11">
      <c r="A756">
        <v>755</v>
      </c>
      <c r="B756">
        <v>11</v>
      </c>
      <c r="C756" t="s">
        <v>1773</v>
      </c>
      <c r="D756" t="s">
        <v>782</v>
      </c>
      <c r="E756" t="s">
        <v>1781</v>
      </c>
      <c r="F756" t="s">
        <v>941</v>
      </c>
      <c r="G756" t="s">
        <v>946</v>
      </c>
      <c r="H756">
        <v>30</v>
      </c>
      <c r="I756" s="5">
        <v>26343</v>
      </c>
      <c r="J756">
        <v>5</v>
      </c>
      <c r="K756" t="s">
        <v>947</v>
      </c>
    </row>
    <row r="757" spans="1:11">
      <c r="A757">
        <v>756</v>
      </c>
      <c r="B757">
        <v>11</v>
      </c>
      <c r="C757" t="s">
        <v>1773</v>
      </c>
      <c r="D757" t="s">
        <v>783</v>
      </c>
      <c r="E757" t="s">
        <v>1782</v>
      </c>
      <c r="F757" t="s">
        <v>941</v>
      </c>
      <c r="G757" t="s">
        <v>946</v>
      </c>
      <c r="H757">
        <v>30</v>
      </c>
      <c r="I757" s="5">
        <v>20595</v>
      </c>
      <c r="J757">
        <v>5</v>
      </c>
      <c r="K757" t="s">
        <v>947</v>
      </c>
    </row>
    <row r="758" spans="1:11">
      <c r="A758">
        <v>757</v>
      </c>
      <c r="B758">
        <v>11</v>
      </c>
      <c r="C758" t="s">
        <v>1773</v>
      </c>
      <c r="D758" t="s">
        <v>784</v>
      </c>
      <c r="E758" t="s">
        <v>1783</v>
      </c>
      <c r="F758" t="s">
        <v>941</v>
      </c>
      <c r="G758" t="s">
        <v>946</v>
      </c>
      <c r="H758">
        <v>60</v>
      </c>
      <c r="I758" s="5">
        <v>60204</v>
      </c>
      <c r="J758">
        <v>7</v>
      </c>
      <c r="K758" t="s">
        <v>956</v>
      </c>
    </row>
    <row r="759" spans="1:11">
      <c r="A759">
        <v>758</v>
      </c>
      <c r="B759">
        <v>11</v>
      </c>
      <c r="C759" t="s">
        <v>1773</v>
      </c>
      <c r="D759" t="s">
        <v>785</v>
      </c>
      <c r="E759" t="s">
        <v>1784</v>
      </c>
      <c r="F759" t="s">
        <v>941</v>
      </c>
      <c r="G759" t="s">
        <v>968</v>
      </c>
      <c r="H759">
        <v>10</v>
      </c>
      <c r="I759" s="5">
        <v>21384</v>
      </c>
      <c r="J759">
        <v>3</v>
      </c>
      <c r="K759" t="s">
        <v>1017</v>
      </c>
    </row>
    <row r="760" spans="1:11">
      <c r="A760">
        <v>759</v>
      </c>
      <c r="B760">
        <v>11</v>
      </c>
      <c r="C760" t="s">
        <v>1785</v>
      </c>
      <c r="D760" t="s">
        <v>786</v>
      </c>
      <c r="E760" t="s">
        <v>1786</v>
      </c>
      <c r="F760" t="s">
        <v>937</v>
      </c>
      <c r="G760" t="s">
        <v>938</v>
      </c>
      <c r="H760">
        <v>729</v>
      </c>
      <c r="I760" s="5">
        <v>115452</v>
      </c>
      <c r="J760">
        <v>19</v>
      </c>
      <c r="K760" t="s">
        <v>939</v>
      </c>
    </row>
    <row r="761" spans="1:11">
      <c r="A761">
        <v>760</v>
      </c>
      <c r="B761">
        <v>11</v>
      </c>
      <c r="C761" t="s">
        <v>1785</v>
      </c>
      <c r="D761" t="s">
        <v>787</v>
      </c>
      <c r="E761" t="s">
        <v>1787</v>
      </c>
      <c r="F761" t="s">
        <v>941</v>
      </c>
      <c r="G761" t="s">
        <v>946</v>
      </c>
      <c r="H761">
        <v>30</v>
      </c>
      <c r="I761" s="5">
        <v>35029</v>
      </c>
      <c r="J761">
        <v>6</v>
      </c>
      <c r="K761" t="s">
        <v>952</v>
      </c>
    </row>
    <row r="762" spans="1:11">
      <c r="A762">
        <v>761</v>
      </c>
      <c r="B762">
        <v>11</v>
      </c>
      <c r="C762" t="s">
        <v>1785</v>
      </c>
      <c r="D762" t="s">
        <v>788</v>
      </c>
      <c r="E762" t="s">
        <v>1788</v>
      </c>
      <c r="F762" t="s">
        <v>941</v>
      </c>
      <c r="G762" t="s">
        <v>946</v>
      </c>
      <c r="H762">
        <v>30</v>
      </c>
      <c r="I762" s="5">
        <v>31068</v>
      </c>
      <c r="J762">
        <v>6</v>
      </c>
      <c r="K762" t="s">
        <v>952</v>
      </c>
    </row>
    <row r="763" spans="1:11">
      <c r="A763">
        <v>762</v>
      </c>
      <c r="B763">
        <v>11</v>
      </c>
      <c r="C763" t="s">
        <v>1785</v>
      </c>
      <c r="D763" t="s">
        <v>789</v>
      </c>
      <c r="E763" t="s">
        <v>1789</v>
      </c>
      <c r="F763" t="s">
        <v>941</v>
      </c>
      <c r="G763" t="s">
        <v>949</v>
      </c>
      <c r="H763">
        <v>90</v>
      </c>
      <c r="I763" s="5">
        <v>54402</v>
      </c>
      <c r="J763">
        <v>12</v>
      </c>
      <c r="K763" t="s">
        <v>954</v>
      </c>
    </row>
    <row r="764" spans="1:11">
      <c r="A764">
        <v>763</v>
      </c>
      <c r="B764">
        <v>11</v>
      </c>
      <c r="C764" t="s">
        <v>1785</v>
      </c>
      <c r="D764" t="s">
        <v>790</v>
      </c>
      <c r="E764" t="s">
        <v>1790</v>
      </c>
      <c r="F764" t="s">
        <v>941</v>
      </c>
      <c r="G764" t="s">
        <v>946</v>
      </c>
      <c r="H764">
        <v>33</v>
      </c>
      <c r="I764" s="5">
        <v>23732</v>
      </c>
      <c r="J764">
        <v>5</v>
      </c>
      <c r="K764" t="s">
        <v>947</v>
      </c>
    </row>
    <row r="765" spans="1:11">
      <c r="A765">
        <v>764</v>
      </c>
      <c r="B765">
        <v>11</v>
      </c>
      <c r="C765" t="s">
        <v>1785</v>
      </c>
      <c r="D765" t="s">
        <v>791</v>
      </c>
      <c r="E765" t="s">
        <v>1791</v>
      </c>
      <c r="F765" t="s">
        <v>941</v>
      </c>
      <c r="G765" t="s">
        <v>942</v>
      </c>
      <c r="H765">
        <v>60</v>
      </c>
      <c r="I765" s="5">
        <v>33437</v>
      </c>
      <c r="J765">
        <v>9</v>
      </c>
      <c r="K765" t="s">
        <v>965</v>
      </c>
    </row>
    <row r="766" spans="1:11">
      <c r="A766">
        <v>765</v>
      </c>
      <c r="B766">
        <v>11</v>
      </c>
      <c r="C766" t="s">
        <v>1785</v>
      </c>
      <c r="D766" t="s">
        <v>792</v>
      </c>
      <c r="E766" t="s">
        <v>1792</v>
      </c>
      <c r="F766" t="s">
        <v>941</v>
      </c>
      <c r="G766" t="s">
        <v>942</v>
      </c>
      <c r="H766">
        <v>60</v>
      </c>
      <c r="I766" s="5">
        <v>64910</v>
      </c>
      <c r="J766">
        <v>10</v>
      </c>
      <c r="K766" t="s">
        <v>943</v>
      </c>
    </row>
    <row r="767" spans="1:11">
      <c r="A767">
        <v>766</v>
      </c>
      <c r="B767">
        <v>11</v>
      </c>
      <c r="C767" t="s">
        <v>1785</v>
      </c>
      <c r="D767" t="s">
        <v>793</v>
      </c>
      <c r="E767" t="s">
        <v>1793</v>
      </c>
      <c r="F767" t="s">
        <v>941</v>
      </c>
      <c r="G767" t="s">
        <v>949</v>
      </c>
      <c r="H767">
        <v>172</v>
      </c>
      <c r="I767" s="5">
        <v>100729</v>
      </c>
      <c r="J767">
        <v>13</v>
      </c>
      <c r="K767" t="s">
        <v>950</v>
      </c>
    </row>
    <row r="768" spans="1:11">
      <c r="A768">
        <v>767</v>
      </c>
      <c r="B768">
        <v>11</v>
      </c>
      <c r="C768" t="s">
        <v>1785</v>
      </c>
      <c r="D768" t="s">
        <v>794</v>
      </c>
      <c r="E768" t="s">
        <v>1794</v>
      </c>
      <c r="F768" t="s">
        <v>974</v>
      </c>
      <c r="G768" t="s">
        <v>975</v>
      </c>
      <c r="H768">
        <v>234</v>
      </c>
      <c r="I768" s="5">
        <v>105075</v>
      </c>
      <c r="J768">
        <v>15</v>
      </c>
      <c r="K768" t="s">
        <v>976</v>
      </c>
    </row>
    <row r="769" spans="1:11">
      <c r="A769">
        <v>768</v>
      </c>
      <c r="B769">
        <v>11</v>
      </c>
      <c r="C769" t="s">
        <v>1785</v>
      </c>
      <c r="D769" t="s">
        <v>795</v>
      </c>
      <c r="E769" t="s">
        <v>1795</v>
      </c>
      <c r="F769" t="s">
        <v>941</v>
      </c>
      <c r="G769" t="s">
        <v>946</v>
      </c>
      <c r="H769">
        <v>30</v>
      </c>
      <c r="I769" s="5">
        <v>22297</v>
      </c>
      <c r="J769">
        <v>5</v>
      </c>
      <c r="K769" t="s">
        <v>947</v>
      </c>
    </row>
    <row r="770" spans="1:11">
      <c r="A770">
        <v>769</v>
      </c>
      <c r="B770">
        <v>11</v>
      </c>
      <c r="C770" t="s">
        <v>1785</v>
      </c>
      <c r="D770" t="s">
        <v>796</v>
      </c>
      <c r="E770" t="s">
        <v>1796</v>
      </c>
      <c r="F770" t="s">
        <v>941</v>
      </c>
      <c r="G770" t="s">
        <v>942</v>
      </c>
      <c r="H770">
        <v>60</v>
      </c>
      <c r="I770" s="5">
        <v>59357</v>
      </c>
      <c r="J770">
        <v>10</v>
      </c>
      <c r="K770" t="s">
        <v>943</v>
      </c>
    </row>
    <row r="771" spans="1:11">
      <c r="A771">
        <v>770</v>
      </c>
      <c r="B771">
        <v>11</v>
      </c>
      <c r="C771" t="s">
        <v>1785</v>
      </c>
      <c r="D771" t="s">
        <v>797</v>
      </c>
      <c r="E771" t="s">
        <v>1797</v>
      </c>
      <c r="F771" t="s">
        <v>941</v>
      </c>
      <c r="G771" t="s">
        <v>949</v>
      </c>
      <c r="H771">
        <v>90</v>
      </c>
      <c r="I771" s="5">
        <v>60478</v>
      </c>
      <c r="J771">
        <v>12</v>
      </c>
      <c r="K771" t="s">
        <v>954</v>
      </c>
    </row>
    <row r="772" spans="1:11">
      <c r="A772">
        <v>771</v>
      </c>
      <c r="B772">
        <v>11</v>
      </c>
      <c r="C772" t="s">
        <v>1785</v>
      </c>
      <c r="D772" t="s">
        <v>798</v>
      </c>
      <c r="E772" t="s">
        <v>1798</v>
      </c>
      <c r="F772" t="s">
        <v>941</v>
      </c>
      <c r="G772" t="s">
        <v>942</v>
      </c>
      <c r="H772">
        <v>30</v>
      </c>
      <c r="I772" s="5">
        <v>64404</v>
      </c>
      <c r="J772">
        <v>10</v>
      </c>
      <c r="K772" t="s">
        <v>943</v>
      </c>
    </row>
    <row r="773" spans="1:11">
      <c r="A773">
        <v>772</v>
      </c>
      <c r="B773">
        <v>11</v>
      </c>
      <c r="C773" t="s">
        <v>1785</v>
      </c>
      <c r="D773" t="s">
        <v>799</v>
      </c>
      <c r="E773" t="s">
        <v>1799</v>
      </c>
      <c r="F773" t="s">
        <v>974</v>
      </c>
      <c r="G773" t="s">
        <v>975</v>
      </c>
      <c r="H773">
        <v>260</v>
      </c>
      <c r="I773" s="5">
        <v>72644</v>
      </c>
      <c r="J773">
        <v>15</v>
      </c>
      <c r="K773" t="s">
        <v>976</v>
      </c>
    </row>
    <row r="774" spans="1:11">
      <c r="A774">
        <v>773</v>
      </c>
      <c r="B774">
        <v>11</v>
      </c>
      <c r="C774" t="s">
        <v>1785</v>
      </c>
      <c r="D774" t="s">
        <v>800</v>
      </c>
      <c r="E774" t="s">
        <v>1800</v>
      </c>
      <c r="F774" t="s">
        <v>941</v>
      </c>
      <c r="G774" t="s">
        <v>946</v>
      </c>
      <c r="H774">
        <v>30</v>
      </c>
      <c r="I774" s="5">
        <v>25760</v>
      </c>
      <c r="J774">
        <v>5</v>
      </c>
      <c r="K774" t="s">
        <v>947</v>
      </c>
    </row>
    <row r="775" spans="1:11">
      <c r="A775">
        <v>774</v>
      </c>
      <c r="B775">
        <v>11</v>
      </c>
      <c r="C775" t="s">
        <v>1785</v>
      </c>
      <c r="D775" t="s">
        <v>801</v>
      </c>
      <c r="E775" t="s">
        <v>1801</v>
      </c>
      <c r="F775" t="s">
        <v>941</v>
      </c>
      <c r="G775" t="s">
        <v>946</v>
      </c>
      <c r="H775">
        <v>59</v>
      </c>
      <c r="I775" s="5">
        <v>51610</v>
      </c>
      <c r="J775">
        <v>6</v>
      </c>
      <c r="K775" t="s">
        <v>952</v>
      </c>
    </row>
    <row r="776" spans="1:11">
      <c r="A776">
        <v>775</v>
      </c>
      <c r="B776">
        <v>11</v>
      </c>
      <c r="C776" t="s">
        <v>1785</v>
      </c>
      <c r="D776" t="s">
        <v>802</v>
      </c>
      <c r="E776" t="s">
        <v>1802</v>
      </c>
      <c r="F776" t="s">
        <v>941</v>
      </c>
      <c r="G776" t="s">
        <v>946</v>
      </c>
      <c r="H776">
        <v>30</v>
      </c>
      <c r="I776" s="5">
        <v>40391</v>
      </c>
      <c r="J776">
        <v>6</v>
      </c>
      <c r="K776" t="s">
        <v>952</v>
      </c>
    </row>
    <row r="777" spans="1:11">
      <c r="A777">
        <v>776</v>
      </c>
      <c r="B777">
        <v>11</v>
      </c>
      <c r="C777" t="s">
        <v>1785</v>
      </c>
      <c r="D777" t="s">
        <v>803</v>
      </c>
      <c r="E777" t="s">
        <v>1803</v>
      </c>
      <c r="F777" t="s">
        <v>941</v>
      </c>
      <c r="G777" t="s">
        <v>968</v>
      </c>
      <c r="H777">
        <v>10</v>
      </c>
      <c r="I777" s="5">
        <v>15707</v>
      </c>
      <c r="J777">
        <v>3</v>
      </c>
      <c r="K777" t="s">
        <v>1017</v>
      </c>
    </row>
    <row r="778" spans="1:11">
      <c r="A778">
        <v>777</v>
      </c>
      <c r="B778">
        <v>11</v>
      </c>
      <c r="C778" t="s">
        <v>1785</v>
      </c>
      <c r="D778" t="s">
        <v>804</v>
      </c>
      <c r="E778" t="s">
        <v>1804</v>
      </c>
      <c r="F778" t="s">
        <v>941</v>
      </c>
      <c r="G778" t="s">
        <v>946</v>
      </c>
      <c r="H778">
        <v>24</v>
      </c>
      <c r="I778" s="5">
        <v>24850</v>
      </c>
      <c r="J778">
        <v>5</v>
      </c>
      <c r="K778" t="s">
        <v>947</v>
      </c>
    </row>
    <row r="779" spans="1:11">
      <c r="A779">
        <v>778</v>
      </c>
      <c r="B779">
        <v>11</v>
      </c>
      <c r="C779" t="s">
        <v>1785</v>
      </c>
      <c r="D779" t="s">
        <v>805</v>
      </c>
      <c r="E779" t="s">
        <v>1641</v>
      </c>
      <c r="F779" t="s">
        <v>941</v>
      </c>
      <c r="G779" t="s">
        <v>968</v>
      </c>
      <c r="H779">
        <v>10</v>
      </c>
      <c r="I779" s="5">
        <v>24614</v>
      </c>
      <c r="J779">
        <v>3</v>
      </c>
      <c r="K779" t="s">
        <v>1017</v>
      </c>
    </row>
    <row r="780" spans="1:11">
      <c r="A780">
        <v>779</v>
      </c>
      <c r="B780">
        <v>11</v>
      </c>
      <c r="C780" t="s">
        <v>1785</v>
      </c>
      <c r="D780" t="s">
        <v>806</v>
      </c>
      <c r="E780" t="s">
        <v>1805</v>
      </c>
      <c r="F780" t="s">
        <v>941</v>
      </c>
      <c r="G780" t="s">
        <v>968</v>
      </c>
      <c r="H780">
        <v>10</v>
      </c>
      <c r="I780" s="5">
        <v>22446</v>
      </c>
      <c r="J780">
        <v>3</v>
      </c>
      <c r="K780" t="s">
        <v>1017</v>
      </c>
    </row>
    <row r="781" spans="1:11">
      <c r="A781">
        <v>780</v>
      </c>
      <c r="B781">
        <v>11</v>
      </c>
      <c r="C781" t="s">
        <v>1785</v>
      </c>
      <c r="D781" t="s">
        <v>807</v>
      </c>
      <c r="E781" t="s">
        <v>1806</v>
      </c>
      <c r="F781" t="s">
        <v>941</v>
      </c>
      <c r="G781" t="s">
        <v>968</v>
      </c>
      <c r="H781">
        <v>0</v>
      </c>
      <c r="I781" s="5">
        <v>26659</v>
      </c>
      <c r="J781">
        <v>4</v>
      </c>
      <c r="K781" t="s">
        <v>1080</v>
      </c>
    </row>
    <row r="782" spans="1:11">
      <c r="A782">
        <v>781</v>
      </c>
      <c r="B782">
        <v>11</v>
      </c>
      <c r="C782" t="s">
        <v>1785</v>
      </c>
      <c r="D782" t="s">
        <v>808</v>
      </c>
      <c r="E782" t="s">
        <v>1807</v>
      </c>
      <c r="F782" t="s">
        <v>941</v>
      </c>
      <c r="G782" t="s">
        <v>968</v>
      </c>
      <c r="H782">
        <v>0</v>
      </c>
      <c r="I782" s="5">
        <v>31273</v>
      </c>
      <c r="J782">
        <v>4</v>
      </c>
      <c r="K782" t="s">
        <v>1080</v>
      </c>
    </row>
    <row r="783" spans="1:11">
      <c r="A783">
        <v>782</v>
      </c>
      <c r="B783">
        <v>11</v>
      </c>
      <c r="C783" t="s">
        <v>1808</v>
      </c>
      <c r="D783" t="s">
        <v>809</v>
      </c>
      <c r="E783" t="s">
        <v>1809</v>
      </c>
      <c r="F783" t="s">
        <v>974</v>
      </c>
      <c r="G783" t="s">
        <v>1001</v>
      </c>
      <c r="H783">
        <v>215</v>
      </c>
      <c r="I783" s="5">
        <v>31096</v>
      </c>
      <c r="J783">
        <v>16</v>
      </c>
      <c r="K783" t="s">
        <v>1040</v>
      </c>
    </row>
    <row r="784" spans="1:11">
      <c r="A784">
        <v>783</v>
      </c>
      <c r="B784">
        <v>11</v>
      </c>
      <c r="C784" t="s">
        <v>1808</v>
      </c>
      <c r="D784" t="s">
        <v>810</v>
      </c>
      <c r="E784" t="s">
        <v>1810</v>
      </c>
      <c r="F784" t="s">
        <v>974</v>
      </c>
      <c r="G784" t="s">
        <v>975</v>
      </c>
      <c r="H784">
        <v>209</v>
      </c>
      <c r="I784" s="5">
        <v>30342</v>
      </c>
      <c r="J784">
        <v>15</v>
      </c>
      <c r="K784" t="s">
        <v>976</v>
      </c>
    </row>
    <row r="785" spans="1:11">
      <c r="A785">
        <v>784</v>
      </c>
      <c r="B785">
        <v>11</v>
      </c>
      <c r="C785" t="s">
        <v>1808</v>
      </c>
      <c r="D785" t="s">
        <v>811</v>
      </c>
      <c r="E785" t="s">
        <v>1811</v>
      </c>
      <c r="F785" t="s">
        <v>941</v>
      </c>
      <c r="G785" t="s">
        <v>946</v>
      </c>
      <c r="H785">
        <v>30</v>
      </c>
      <c r="I785" s="5">
        <v>11401</v>
      </c>
      <c r="J785">
        <v>5</v>
      </c>
      <c r="K785" t="s">
        <v>947</v>
      </c>
    </row>
    <row r="786" spans="1:11">
      <c r="A786">
        <v>785</v>
      </c>
      <c r="B786">
        <v>11</v>
      </c>
      <c r="C786" t="s">
        <v>1808</v>
      </c>
      <c r="D786" t="s">
        <v>812</v>
      </c>
      <c r="E786" t="s">
        <v>1812</v>
      </c>
      <c r="F786" t="s">
        <v>941</v>
      </c>
      <c r="G786" t="s">
        <v>946</v>
      </c>
      <c r="H786">
        <v>30</v>
      </c>
      <c r="I786" s="5">
        <v>11491</v>
      </c>
      <c r="J786">
        <v>5</v>
      </c>
      <c r="K786" t="s">
        <v>947</v>
      </c>
    </row>
    <row r="787" spans="1:11">
      <c r="A787">
        <v>786</v>
      </c>
      <c r="B787">
        <v>11</v>
      </c>
      <c r="C787" t="s">
        <v>1808</v>
      </c>
      <c r="D787" t="s">
        <v>813</v>
      </c>
      <c r="E787" t="s">
        <v>1813</v>
      </c>
      <c r="F787" t="s">
        <v>941</v>
      </c>
      <c r="G787" t="s">
        <v>946</v>
      </c>
      <c r="H787">
        <v>30</v>
      </c>
      <c r="I787" s="5">
        <v>33289</v>
      </c>
      <c r="J787">
        <v>6</v>
      </c>
      <c r="K787" t="s">
        <v>952</v>
      </c>
    </row>
    <row r="788" spans="1:11">
      <c r="A788">
        <v>787</v>
      </c>
      <c r="B788">
        <v>11</v>
      </c>
      <c r="C788" t="s">
        <v>1808</v>
      </c>
      <c r="D788" t="s">
        <v>814</v>
      </c>
      <c r="E788" t="s">
        <v>1211</v>
      </c>
      <c r="F788" t="s">
        <v>941</v>
      </c>
      <c r="G788" t="s">
        <v>968</v>
      </c>
      <c r="H788">
        <v>10</v>
      </c>
      <c r="I788" s="5">
        <v>8117</v>
      </c>
      <c r="J788">
        <v>2</v>
      </c>
      <c r="K788" t="s">
        <v>969</v>
      </c>
    </row>
    <row r="789" spans="1:11">
      <c r="A789">
        <v>788</v>
      </c>
      <c r="B789">
        <v>11</v>
      </c>
      <c r="C789" t="s">
        <v>1808</v>
      </c>
      <c r="D789" t="s">
        <v>815</v>
      </c>
      <c r="E789" t="s">
        <v>1814</v>
      </c>
      <c r="F789" t="s">
        <v>941</v>
      </c>
      <c r="G789" t="s">
        <v>946</v>
      </c>
      <c r="H789">
        <v>30</v>
      </c>
      <c r="I789" s="5">
        <v>22822</v>
      </c>
      <c r="J789">
        <v>5</v>
      </c>
      <c r="K789" t="s">
        <v>947</v>
      </c>
    </row>
    <row r="790" spans="1:11">
      <c r="A790">
        <v>789</v>
      </c>
      <c r="B790">
        <v>11</v>
      </c>
      <c r="C790" t="s">
        <v>1808</v>
      </c>
      <c r="D790" t="s">
        <v>816</v>
      </c>
      <c r="E790" t="s">
        <v>1815</v>
      </c>
      <c r="F790" t="s">
        <v>941</v>
      </c>
      <c r="G790" t="s">
        <v>946</v>
      </c>
      <c r="H790">
        <v>30</v>
      </c>
      <c r="I790" s="5">
        <v>20671</v>
      </c>
      <c r="J790">
        <v>5</v>
      </c>
      <c r="K790" t="s">
        <v>947</v>
      </c>
    </row>
    <row r="791" spans="1:11">
      <c r="A791">
        <v>790</v>
      </c>
      <c r="B791">
        <v>11</v>
      </c>
      <c r="C791" t="s">
        <v>1808</v>
      </c>
      <c r="D791" t="s">
        <v>817</v>
      </c>
      <c r="E791" t="s">
        <v>1816</v>
      </c>
      <c r="F791" t="s">
        <v>941</v>
      </c>
      <c r="G791" t="s">
        <v>946</v>
      </c>
      <c r="H791">
        <v>30</v>
      </c>
      <c r="I791" s="5">
        <v>36227</v>
      </c>
      <c r="J791">
        <v>6</v>
      </c>
      <c r="K791" t="s">
        <v>952</v>
      </c>
    </row>
    <row r="792" spans="1:11">
      <c r="A792">
        <v>791</v>
      </c>
      <c r="B792">
        <v>11</v>
      </c>
      <c r="C792" t="s">
        <v>1817</v>
      </c>
      <c r="D792" t="s">
        <v>818</v>
      </c>
      <c r="E792" t="s">
        <v>1818</v>
      </c>
      <c r="F792" t="s">
        <v>937</v>
      </c>
      <c r="G792" t="s">
        <v>938</v>
      </c>
      <c r="H792">
        <v>551</v>
      </c>
      <c r="I792" s="5">
        <v>145352</v>
      </c>
      <c r="J792">
        <v>18</v>
      </c>
      <c r="K792" t="s">
        <v>972</v>
      </c>
    </row>
    <row r="793" spans="1:11">
      <c r="A793">
        <v>792</v>
      </c>
      <c r="B793">
        <v>11</v>
      </c>
      <c r="C793" t="s">
        <v>1817</v>
      </c>
      <c r="D793" t="s">
        <v>819</v>
      </c>
      <c r="E793" t="s">
        <v>1819</v>
      </c>
      <c r="F793" t="s">
        <v>941</v>
      </c>
      <c r="G793" t="s">
        <v>949</v>
      </c>
      <c r="H793">
        <v>60</v>
      </c>
      <c r="I793" s="5">
        <v>37683</v>
      </c>
      <c r="J793">
        <v>12</v>
      </c>
      <c r="K793" t="s">
        <v>954</v>
      </c>
    </row>
    <row r="794" spans="1:11">
      <c r="A794">
        <v>793</v>
      </c>
      <c r="B794">
        <v>11</v>
      </c>
      <c r="C794" t="s">
        <v>1817</v>
      </c>
      <c r="D794" t="s">
        <v>820</v>
      </c>
      <c r="E794" t="s">
        <v>1820</v>
      </c>
      <c r="F794" t="s">
        <v>941</v>
      </c>
      <c r="G794" t="s">
        <v>942</v>
      </c>
      <c r="H794">
        <v>75</v>
      </c>
      <c r="I794" s="5">
        <v>66266</v>
      </c>
      <c r="J794">
        <v>10</v>
      </c>
      <c r="K794" t="s">
        <v>943</v>
      </c>
    </row>
    <row r="795" spans="1:11">
      <c r="A795">
        <v>794</v>
      </c>
      <c r="B795">
        <v>11</v>
      </c>
      <c r="C795" t="s">
        <v>1821</v>
      </c>
      <c r="D795" t="s">
        <v>821</v>
      </c>
      <c r="E795" t="s">
        <v>1822</v>
      </c>
      <c r="F795" t="s">
        <v>974</v>
      </c>
      <c r="G795" t="s">
        <v>1001</v>
      </c>
      <c r="H795">
        <v>300</v>
      </c>
      <c r="I795" s="5">
        <v>61206</v>
      </c>
      <c r="J795">
        <v>16</v>
      </c>
      <c r="K795" t="s">
        <v>1040</v>
      </c>
    </row>
    <row r="796" spans="1:11">
      <c r="A796">
        <v>795</v>
      </c>
      <c r="B796">
        <v>11</v>
      </c>
      <c r="C796" t="s">
        <v>1821</v>
      </c>
      <c r="D796" t="s">
        <v>822</v>
      </c>
      <c r="E796" t="s">
        <v>1823</v>
      </c>
      <c r="F796" t="s">
        <v>941</v>
      </c>
      <c r="G796" t="s">
        <v>968</v>
      </c>
      <c r="H796">
        <v>12</v>
      </c>
      <c r="I796" s="5">
        <v>10905</v>
      </c>
      <c r="J796">
        <v>2</v>
      </c>
      <c r="K796" t="s">
        <v>969</v>
      </c>
    </row>
    <row r="797" spans="1:11">
      <c r="A797">
        <v>796</v>
      </c>
      <c r="B797">
        <v>11</v>
      </c>
      <c r="C797" t="s">
        <v>1821</v>
      </c>
      <c r="D797" t="s">
        <v>823</v>
      </c>
      <c r="E797" t="s">
        <v>1824</v>
      </c>
      <c r="F797" t="s">
        <v>941</v>
      </c>
      <c r="G797" t="s">
        <v>946</v>
      </c>
      <c r="H797">
        <v>30</v>
      </c>
      <c r="I797" s="5">
        <v>17460</v>
      </c>
      <c r="J797">
        <v>5</v>
      </c>
      <c r="K797" t="s">
        <v>947</v>
      </c>
    </row>
    <row r="798" spans="1:11">
      <c r="A798">
        <v>797</v>
      </c>
      <c r="B798">
        <v>11</v>
      </c>
      <c r="C798" t="s">
        <v>1821</v>
      </c>
      <c r="D798" t="s">
        <v>824</v>
      </c>
      <c r="E798" t="s">
        <v>1825</v>
      </c>
      <c r="F798" t="s">
        <v>941</v>
      </c>
      <c r="G798" t="s">
        <v>946</v>
      </c>
      <c r="H798">
        <v>48</v>
      </c>
      <c r="I798" s="5">
        <v>36747</v>
      </c>
      <c r="J798">
        <v>6</v>
      </c>
      <c r="K798" t="s">
        <v>952</v>
      </c>
    </row>
    <row r="799" spans="1:11">
      <c r="A799">
        <v>798</v>
      </c>
      <c r="B799">
        <v>11</v>
      </c>
      <c r="C799" t="s">
        <v>1821</v>
      </c>
      <c r="D799" t="s">
        <v>825</v>
      </c>
      <c r="E799" t="s">
        <v>1826</v>
      </c>
      <c r="F799" t="s">
        <v>941</v>
      </c>
      <c r="G799" t="s">
        <v>968</v>
      </c>
      <c r="H799">
        <v>24</v>
      </c>
      <c r="I799" s="5">
        <v>11230</v>
      </c>
      <c r="J799">
        <v>2</v>
      </c>
      <c r="K799" t="s">
        <v>969</v>
      </c>
    </row>
    <row r="800" spans="1:11">
      <c r="A800">
        <v>799</v>
      </c>
      <c r="B800">
        <v>11</v>
      </c>
      <c r="C800" t="s">
        <v>1827</v>
      </c>
      <c r="D800" t="s">
        <v>826</v>
      </c>
      <c r="E800" t="s">
        <v>1828</v>
      </c>
      <c r="F800" t="s">
        <v>937</v>
      </c>
      <c r="G800" t="s">
        <v>938</v>
      </c>
      <c r="H800">
        <v>748</v>
      </c>
      <c r="I800" s="5">
        <v>135607</v>
      </c>
      <c r="J800">
        <v>19</v>
      </c>
      <c r="K800" t="s">
        <v>939</v>
      </c>
    </row>
    <row r="801" spans="1:11">
      <c r="A801">
        <v>800</v>
      </c>
      <c r="B801">
        <v>11</v>
      </c>
      <c r="C801" t="s">
        <v>1827</v>
      </c>
      <c r="D801" t="s">
        <v>827</v>
      </c>
      <c r="E801" t="s">
        <v>1829</v>
      </c>
      <c r="F801" t="s">
        <v>974</v>
      </c>
      <c r="G801" t="s">
        <v>975</v>
      </c>
      <c r="H801">
        <v>126</v>
      </c>
      <c r="I801" s="5">
        <v>60192</v>
      </c>
      <c r="J801">
        <v>14</v>
      </c>
      <c r="K801" t="s">
        <v>1208</v>
      </c>
    </row>
    <row r="802" spans="1:11">
      <c r="A802">
        <v>801</v>
      </c>
      <c r="B802">
        <v>11</v>
      </c>
      <c r="C802" t="s">
        <v>1827</v>
      </c>
      <c r="D802" t="s">
        <v>828</v>
      </c>
      <c r="E802" t="s">
        <v>1830</v>
      </c>
      <c r="F802" t="s">
        <v>941</v>
      </c>
      <c r="G802" t="s">
        <v>949</v>
      </c>
      <c r="H802">
        <v>118</v>
      </c>
      <c r="I802" s="5">
        <v>85446</v>
      </c>
      <c r="J802">
        <v>13</v>
      </c>
      <c r="K802" t="s">
        <v>950</v>
      </c>
    </row>
    <row r="803" spans="1:11">
      <c r="A803">
        <v>802</v>
      </c>
      <c r="B803">
        <v>11</v>
      </c>
      <c r="C803" t="s">
        <v>1827</v>
      </c>
      <c r="D803" t="s">
        <v>829</v>
      </c>
      <c r="E803" t="s">
        <v>1831</v>
      </c>
      <c r="F803" t="s">
        <v>941</v>
      </c>
      <c r="G803" t="s">
        <v>946</v>
      </c>
      <c r="H803">
        <v>30</v>
      </c>
      <c r="I803" s="5">
        <v>29498</v>
      </c>
      <c r="J803">
        <v>5</v>
      </c>
      <c r="K803" t="s">
        <v>947</v>
      </c>
    </row>
    <row r="804" spans="1:11">
      <c r="A804">
        <v>803</v>
      </c>
      <c r="B804">
        <v>11</v>
      </c>
      <c r="C804" t="s">
        <v>1827</v>
      </c>
      <c r="D804" t="s">
        <v>830</v>
      </c>
      <c r="E804" t="s">
        <v>1832</v>
      </c>
      <c r="F804" t="s">
        <v>941</v>
      </c>
      <c r="G804" t="s">
        <v>946</v>
      </c>
      <c r="H804">
        <v>33</v>
      </c>
      <c r="I804" s="5">
        <v>12238</v>
      </c>
      <c r="J804">
        <v>5</v>
      </c>
      <c r="K804" t="s">
        <v>947</v>
      </c>
    </row>
    <row r="805" spans="1:11">
      <c r="A805">
        <v>804</v>
      </c>
      <c r="B805">
        <v>11</v>
      </c>
      <c r="C805" t="s">
        <v>1827</v>
      </c>
      <c r="D805" t="s">
        <v>831</v>
      </c>
      <c r="E805" t="s">
        <v>1833</v>
      </c>
      <c r="F805" t="s">
        <v>941</v>
      </c>
      <c r="G805" t="s">
        <v>949</v>
      </c>
      <c r="H805">
        <v>70</v>
      </c>
      <c r="I805" s="5">
        <v>42394</v>
      </c>
      <c r="J805">
        <v>12</v>
      </c>
      <c r="K805" t="s">
        <v>954</v>
      </c>
    </row>
    <row r="806" spans="1:11">
      <c r="A806">
        <v>805</v>
      </c>
      <c r="B806">
        <v>11</v>
      </c>
      <c r="C806" t="s">
        <v>1827</v>
      </c>
      <c r="D806" t="s">
        <v>832</v>
      </c>
      <c r="E806" t="s">
        <v>1834</v>
      </c>
      <c r="F806" t="s">
        <v>941</v>
      </c>
      <c r="G806" t="s">
        <v>946</v>
      </c>
      <c r="H806">
        <v>30</v>
      </c>
      <c r="I806" s="5">
        <v>45465</v>
      </c>
      <c r="J806">
        <v>6</v>
      </c>
      <c r="K806" t="s">
        <v>952</v>
      </c>
    </row>
    <row r="807" spans="1:11">
      <c r="A807">
        <v>806</v>
      </c>
      <c r="B807">
        <v>11</v>
      </c>
      <c r="C807" t="s">
        <v>1827</v>
      </c>
      <c r="D807" t="s">
        <v>833</v>
      </c>
      <c r="E807" t="s">
        <v>1835</v>
      </c>
      <c r="F807" t="s">
        <v>941</v>
      </c>
      <c r="G807" t="s">
        <v>946</v>
      </c>
      <c r="H807">
        <v>30</v>
      </c>
      <c r="I807" s="5">
        <v>35919</v>
      </c>
      <c r="J807">
        <v>6</v>
      </c>
      <c r="K807" t="s">
        <v>952</v>
      </c>
    </row>
    <row r="808" spans="1:11">
      <c r="A808">
        <v>807</v>
      </c>
      <c r="B808">
        <v>11</v>
      </c>
      <c r="C808" t="s">
        <v>1827</v>
      </c>
      <c r="D808" t="s">
        <v>834</v>
      </c>
      <c r="E808" t="s">
        <v>1836</v>
      </c>
      <c r="F808" t="s">
        <v>941</v>
      </c>
      <c r="G808" t="s">
        <v>968</v>
      </c>
      <c r="H808">
        <v>38</v>
      </c>
      <c r="I808" s="5">
        <v>14492</v>
      </c>
      <c r="J808">
        <v>2</v>
      </c>
      <c r="K808" t="s">
        <v>969</v>
      </c>
    </row>
    <row r="809" spans="1:11">
      <c r="A809">
        <v>808</v>
      </c>
      <c r="B809">
        <v>11</v>
      </c>
      <c r="C809" t="s">
        <v>1827</v>
      </c>
      <c r="D809" t="s">
        <v>835</v>
      </c>
      <c r="E809" t="s">
        <v>1837</v>
      </c>
      <c r="F809" t="s">
        <v>941</v>
      </c>
      <c r="G809" t="s">
        <v>946</v>
      </c>
      <c r="H809">
        <v>46</v>
      </c>
      <c r="I809" s="5">
        <v>32615</v>
      </c>
      <c r="J809">
        <v>6</v>
      </c>
      <c r="K809" t="s">
        <v>952</v>
      </c>
    </row>
    <row r="810" spans="1:11">
      <c r="A810">
        <v>809</v>
      </c>
      <c r="B810">
        <v>11</v>
      </c>
      <c r="C810" t="s">
        <v>1827</v>
      </c>
      <c r="D810" t="s">
        <v>836</v>
      </c>
      <c r="E810" t="s">
        <v>1838</v>
      </c>
      <c r="F810" t="s">
        <v>941</v>
      </c>
      <c r="G810" t="s">
        <v>946</v>
      </c>
      <c r="H810">
        <v>28</v>
      </c>
      <c r="I810" s="5">
        <v>26765</v>
      </c>
      <c r="J810">
        <v>5</v>
      </c>
      <c r="K810" t="s">
        <v>947</v>
      </c>
    </row>
    <row r="811" spans="1:11">
      <c r="A811">
        <v>810</v>
      </c>
      <c r="B811">
        <v>11</v>
      </c>
      <c r="C811" t="s">
        <v>1827</v>
      </c>
      <c r="D811" t="s">
        <v>837</v>
      </c>
      <c r="E811" t="s">
        <v>1839</v>
      </c>
      <c r="F811" t="s">
        <v>941</v>
      </c>
      <c r="G811" t="s">
        <v>949</v>
      </c>
      <c r="H811">
        <v>65</v>
      </c>
      <c r="I811" s="5">
        <v>58824</v>
      </c>
      <c r="J811">
        <v>12</v>
      </c>
      <c r="K811" t="s">
        <v>954</v>
      </c>
    </row>
    <row r="812" spans="1:11">
      <c r="A812">
        <v>811</v>
      </c>
      <c r="B812">
        <v>11</v>
      </c>
      <c r="C812" t="s">
        <v>1827</v>
      </c>
      <c r="D812" t="s">
        <v>838</v>
      </c>
      <c r="E812" t="s">
        <v>1840</v>
      </c>
      <c r="F812" t="s">
        <v>941</v>
      </c>
      <c r="G812" t="s">
        <v>946</v>
      </c>
      <c r="H812">
        <v>30</v>
      </c>
      <c r="I812" s="5">
        <v>20322</v>
      </c>
      <c r="J812">
        <v>5</v>
      </c>
      <c r="K812" t="s">
        <v>947</v>
      </c>
    </row>
    <row r="813" spans="1:11">
      <c r="A813">
        <v>812</v>
      </c>
      <c r="B813">
        <v>11</v>
      </c>
      <c r="C813" t="s">
        <v>1827</v>
      </c>
      <c r="D813" t="s">
        <v>839</v>
      </c>
      <c r="E813" t="s">
        <v>1841</v>
      </c>
      <c r="F813" t="s">
        <v>941</v>
      </c>
      <c r="G813" t="s">
        <v>946</v>
      </c>
      <c r="H813">
        <v>42</v>
      </c>
      <c r="I813" s="5">
        <v>43766</v>
      </c>
      <c r="J813">
        <v>6</v>
      </c>
      <c r="K813" t="s">
        <v>952</v>
      </c>
    </row>
    <row r="814" spans="1:11">
      <c r="A814">
        <v>813</v>
      </c>
      <c r="B814">
        <v>11</v>
      </c>
      <c r="C814" t="s">
        <v>1827</v>
      </c>
      <c r="D814" t="s">
        <v>840</v>
      </c>
      <c r="E814" t="s">
        <v>1842</v>
      </c>
      <c r="F814" t="s">
        <v>941</v>
      </c>
      <c r="G814" t="s">
        <v>946</v>
      </c>
      <c r="H814">
        <v>60</v>
      </c>
      <c r="I814" s="5">
        <v>56796</v>
      </c>
      <c r="J814">
        <v>6</v>
      </c>
      <c r="K814" t="s">
        <v>952</v>
      </c>
    </row>
    <row r="815" spans="1:11">
      <c r="A815">
        <v>814</v>
      </c>
      <c r="B815">
        <v>11</v>
      </c>
      <c r="C815" t="s">
        <v>1827</v>
      </c>
      <c r="D815" t="s">
        <v>841</v>
      </c>
      <c r="E815" t="s">
        <v>1843</v>
      </c>
      <c r="F815" t="s">
        <v>941</v>
      </c>
      <c r="G815" t="s">
        <v>946</v>
      </c>
      <c r="H815">
        <v>83</v>
      </c>
      <c r="I815" s="5">
        <v>36779</v>
      </c>
      <c r="J815">
        <v>6</v>
      </c>
      <c r="K815" t="s">
        <v>952</v>
      </c>
    </row>
    <row r="816" spans="1:11">
      <c r="A816">
        <v>815</v>
      </c>
      <c r="B816">
        <v>11</v>
      </c>
      <c r="C816" t="s">
        <v>1827</v>
      </c>
      <c r="D816" t="s">
        <v>842</v>
      </c>
      <c r="E816" t="s">
        <v>1844</v>
      </c>
      <c r="F816" t="s">
        <v>941</v>
      </c>
      <c r="G816" t="s">
        <v>946</v>
      </c>
      <c r="H816">
        <v>37</v>
      </c>
      <c r="I816" s="5">
        <v>24332</v>
      </c>
      <c r="J816">
        <v>5</v>
      </c>
      <c r="K816" t="s">
        <v>947</v>
      </c>
    </row>
    <row r="817" spans="1:11">
      <c r="A817">
        <v>816</v>
      </c>
      <c r="B817">
        <v>11</v>
      </c>
      <c r="C817" t="s">
        <v>1827</v>
      </c>
      <c r="D817" t="s">
        <v>843</v>
      </c>
      <c r="E817" t="s">
        <v>1845</v>
      </c>
      <c r="F817" t="s">
        <v>941</v>
      </c>
      <c r="G817" t="s">
        <v>949</v>
      </c>
      <c r="H817">
        <v>110</v>
      </c>
      <c r="I817" s="5">
        <v>51690</v>
      </c>
      <c r="J817">
        <v>13</v>
      </c>
      <c r="K817" t="s">
        <v>950</v>
      </c>
    </row>
    <row r="818" spans="1:11">
      <c r="A818">
        <v>817</v>
      </c>
      <c r="B818">
        <v>11</v>
      </c>
      <c r="C818" t="s">
        <v>1827</v>
      </c>
      <c r="D818" t="s">
        <v>844</v>
      </c>
      <c r="E818" t="s">
        <v>1846</v>
      </c>
      <c r="F818" t="s">
        <v>941</v>
      </c>
      <c r="G818" t="s">
        <v>946</v>
      </c>
      <c r="H818">
        <v>30</v>
      </c>
      <c r="I818" s="5">
        <v>13736</v>
      </c>
      <c r="J818">
        <v>5</v>
      </c>
      <c r="K818" t="s">
        <v>947</v>
      </c>
    </row>
    <row r="819" spans="1:11">
      <c r="A819">
        <v>818</v>
      </c>
      <c r="B819">
        <v>11</v>
      </c>
      <c r="C819" t="s">
        <v>1827</v>
      </c>
      <c r="D819" t="s">
        <v>845</v>
      </c>
      <c r="E819" t="s">
        <v>1847</v>
      </c>
      <c r="F819" t="s">
        <v>941</v>
      </c>
      <c r="G819" t="s">
        <v>949</v>
      </c>
      <c r="H819">
        <v>73</v>
      </c>
      <c r="I819" s="5">
        <v>32797</v>
      </c>
      <c r="J819">
        <v>12</v>
      </c>
      <c r="K819" t="s">
        <v>954</v>
      </c>
    </row>
    <row r="820" spans="1:11">
      <c r="A820">
        <v>819</v>
      </c>
      <c r="B820">
        <v>12</v>
      </c>
      <c r="C820" t="s">
        <v>1848</v>
      </c>
      <c r="D820" t="s">
        <v>846</v>
      </c>
      <c r="E820" t="s">
        <v>1849</v>
      </c>
      <c r="F820" t="s">
        <v>937</v>
      </c>
      <c r="G820" t="s">
        <v>938</v>
      </c>
      <c r="H820">
        <v>555</v>
      </c>
      <c r="I820" s="5">
        <v>119352</v>
      </c>
      <c r="J820">
        <v>18</v>
      </c>
      <c r="K820" t="s">
        <v>972</v>
      </c>
    </row>
    <row r="821" spans="1:11">
      <c r="A821">
        <v>820</v>
      </c>
      <c r="B821">
        <v>12</v>
      </c>
      <c r="C821" t="s">
        <v>1848</v>
      </c>
      <c r="D821" t="s">
        <v>847</v>
      </c>
      <c r="E821" t="s">
        <v>1850</v>
      </c>
      <c r="F821" t="s">
        <v>941</v>
      </c>
      <c r="G821" t="s">
        <v>942</v>
      </c>
      <c r="H821">
        <v>60</v>
      </c>
      <c r="I821" s="5">
        <v>67725</v>
      </c>
      <c r="J821">
        <v>10</v>
      </c>
      <c r="K821" t="s">
        <v>943</v>
      </c>
    </row>
    <row r="822" spans="1:11">
      <c r="A822">
        <v>821</v>
      </c>
      <c r="B822">
        <v>12</v>
      </c>
      <c r="C822" t="s">
        <v>1848</v>
      </c>
      <c r="D822" t="s">
        <v>848</v>
      </c>
      <c r="E822" t="s">
        <v>1851</v>
      </c>
      <c r="F822" t="s">
        <v>941</v>
      </c>
      <c r="G822" t="s">
        <v>942</v>
      </c>
      <c r="H822">
        <v>60</v>
      </c>
      <c r="I822" s="5">
        <v>49940</v>
      </c>
      <c r="J822">
        <v>9</v>
      </c>
      <c r="K822" t="s">
        <v>965</v>
      </c>
    </row>
    <row r="823" spans="1:11">
      <c r="A823">
        <v>822</v>
      </c>
      <c r="B823">
        <v>12</v>
      </c>
      <c r="C823" t="s">
        <v>1848</v>
      </c>
      <c r="D823" t="s">
        <v>849</v>
      </c>
      <c r="E823" t="s">
        <v>1852</v>
      </c>
      <c r="F823" t="s">
        <v>941</v>
      </c>
      <c r="G823" t="s">
        <v>946</v>
      </c>
      <c r="H823">
        <v>30</v>
      </c>
      <c r="I823" s="5">
        <v>53076</v>
      </c>
      <c r="J823">
        <v>6</v>
      </c>
      <c r="K823" t="s">
        <v>952</v>
      </c>
    </row>
    <row r="824" spans="1:11">
      <c r="A824">
        <v>823</v>
      </c>
      <c r="B824">
        <v>12</v>
      </c>
      <c r="C824" t="s">
        <v>1848</v>
      </c>
      <c r="D824" t="s">
        <v>850</v>
      </c>
      <c r="E824" t="s">
        <v>1853</v>
      </c>
      <c r="F824" t="s">
        <v>941</v>
      </c>
      <c r="G824" t="s">
        <v>946</v>
      </c>
      <c r="H824">
        <v>60</v>
      </c>
      <c r="I824" s="5">
        <v>33306</v>
      </c>
      <c r="J824">
        <v>6</v>
      </c>
      <c r="K824" t="s">
        <v>952</v>
      </c>
    </row>
    <row r="825" spans="1:11">
      <c r="A825">
        <v>824</v>
      </c>
      <c r="B825">
        <v>12</v>
      </c>
      <c r="C825" t="s">
        <v>1848</v>
      </c>
      <c r="D825" t="s">
        <v>851</v>
      </c>
      <c r="E825" t="s">
        <v>1854</v>
      </c>
      <c r="F825" t="s">
        <v>941</v>
      </c>
      <c r="G825" t="s">
        <v>949</v>
      </c>
      <c r="H825">
        <v>90</v>
      </c>
      <c r="I825" s="5">
        <v>73884</v>
      </c>
      <c r="J825">
        <v>12</v>
      </c>
      <c r="K825" t="s">
        <v>954</v>
      </c>
    </row>
    <row r="826" spans="1:11">
      <c r="A826">
        <v>825</v>
      </c>
      <c r="B826">
        <v>12</v>
      </c>
      <c r="C826" t="s">
        <v>1848</v>
      </c>
      <c r="D826" t="s">
        <v>852</v>
      </c>
      <c r="E826" t="s">
        <v>1855</v>
      </c>
      <c r="F826" t="s">
        <v>941</v>
      </c>
      <c r="G826" t="s">
        <v>946</v>
      </c>
      <c r="H826">
        <v>30</v>
      </c>
      <c r="I826" s="5">
        <v>35124</v>
      </c>
      <c r="J826">
        <v>6</v>
      </c>
      <c r="K826" t="s">
        <v>952</v>
      </c>
    </row>
    <row r="827" spans="1:11">
      <c r="A827">
        <v>826</v>
      </c>
      <c r="B827">
        <v>12</v>
      </c>
      <c r="C827" t="s">
        <v>1848</v>
      </c>
      <c r="D827" t="s">
        <v>853</v>
      </c>
      <c r="E827" t="s">
        <v>1856</v>
      </c>
      <c r="F827" t="s">
        <v>941</v>
      </c>
      <c r="G827" t="s">
        <v>946</v>
      </c>
      <c r="H827">
        <v>60</v>
      </c>
      <c r="I827" s="5">
        <v>33469</v>
      </c>
      <c r="J827">
        <v>6</v>
      </c>
      <c r="K827" t="s">
        <v>952</v>
      </c>
    </row>
    <row r="828" spans="1:11">
      <c r="A828">
        <v>827</v>
      </c>
      <c r="B828">
        <v>12</v>
      </c>
      <c r="C828" t="s">
        <v>1848</v>
      </c>
      <c r="D828" t="s">
        <v>854</v>
      </c>
      <c r="E828" t="s">
        <v>1857</v>
      </c>
      <c r="F828" t="s">
        <v>941</v>
      </c>
      <c r="G828" t="s">
        <v>946</v>
      </c>
      <c r="H828">
        <v>30</v>
      </c>
      <c r="I828" s="5">
        <v>23773</v>
      </c>
      <c r="J828">
        <v>5</v>
      </c>
      <c r="K828" t="s">
        <v>947</v>
      </c>
    </row>
    <row r="829" spans="1:11">
      <c r="A829">
        <v>828</v>
      </c>
      <c r="B829">
        <v>12</v>
      </c>
      <c r="C829" t="s">
        <v>1848</v>
      </c>
      <c r="D829" t="s">
        <v>855</v>
      </c>
      <c r="E829" t="s">
        <v>1858</v>
      </c>
      <c r="F829" t="s">
        <v>941</v>
      </c>
      <c r="G829" t="s">
        <v>968</v>
      </c>
      <c r="H829">
        <v>25</v>
      </c>
      <c r="I829" s="5">
        <v>12896</v>
      </c>
      <c r="J829">
        <v>2</v>
      </c>
      <c r="K829" t="s">
        <v>969</v>
      </c>
    </row>
    <row r="830" spans="1:11">
      <c r="A830">
        <v>829</v>
      </c>
      <c r="B830">
        <v>12</v>
      </c>
      <c r="C830" t="s">
        <v>1859</v>
      </c>
      <c r="D830" t="s">
        <v>856</v>
      </c>
      <c r="E830" t="s">
        <v>1860</v>
      </c>
      <c r="F830" t="s">
        <v>974</v>
      </c>
      <c r="G830" t="s">
        <v>1001</v>
      </c>
      <c r="H830">
        <v>407</v>
      </c>
      <c r="I830" s="5">
        <v>97180</v>
      </c>
      <c r="J830">
        <v>17</v>
      </c>
      <c r="K830" t="s">
        <v>1002</v>
      </c>
    </row>
    <row r="831" spans="1:11">
      <c r="A831">
        <v>830</v>
      </c>
      <c r="B831">
        <v>12</v>
      </c>
      <c r="C831" t="s">
        <v>1859</v>
      </c>
      <c r="D831" t="s">
        <v>857</v>
      </c>
      <c r="E831" t="s">
        <v>1861</v>
      </c>
      <c r="F831" t="s">
        <v>974</v>
      </c>
      <c r="G831" t="s">
        <v>975</v>
      </c>
      <c r="H831">
        <v>212</v>
      </c>
      <c r="I831" s="5">
        <v>69247</v>
      </c>
      <c r="J831">
        <v>15</v>
      </c>
      <c r="K831" t="s">
        <v>976</v>
      </c>
    </row>
    <row r="832" spans="1:11">
      <c r="A832">
        <v>831</v>
      </c>
      <c r="B832">
        <v>12</v>
      </c>
      <c r="C832" t="s">
        <v>1859</v>
      </c>
      <c r="D832" t="s">
        <v>858</v>
      </c>
      <c r="E832" t="s">
        <v>1862</v>
      </c>
      <c r="F832" t="s">
        <v>941</v>
      </c>
      <c r="G832" t="s">
        <v>942</v>
      </c>
      <c r="H832">
        <v>110</v>
      </c>
      <c r="I832" s="5">
        <v>63063</v>
      </c>
      <c r="J832">
        <v>10</v>
      </c>
      <c r="K832" t="s">
        <v>943</v>
      </c>
    </row>
    <row r="833" spans="1:11">
      <c r="A833">
        <v>832</v>
      </c>
      <c r="B833">
        <v>12</v>
      </c>
      <c r="C833" t="s">
        <v>1859</v>
      </c>
      <c r="D833" t="s">
        <v>859</v>
      </c>
      <c r="E833" t="s">
        <v>1863</v>
      </c>
      <c r="F833" t="s">
        <v>941</v>
      </c>
      <c r="G833" t="s">
        <v>946</v>
      </c>
      <c r="H833">
        <v>30</v>
      </c>
      <c r="I833" s="5">
        <v>47119</v>
      </c>
      <c r="J833">
        <v>6</v>
      </c>
      <c r="K833" t="s">
        <v>952</v>
      </c>
    </row>
    <row r="834" spans="1:11">
      <c r="A834">
        <v>833</v>
      </c>
      <c r="B834">
        <v>12</v>
      </c>
      <c r="C834" t="s">
        <v>1859</v>
      </c>
      <c r="D834" t="s">
        <v>860</v>
      </c>
      <c r="E834" t="s">
        <v>1864</v>
      </c>
      <c r="F834" t="s">
        <v>941</v>
      </c>
      <c r="G834" t="s">
        <v>942</v>
      </c>
      <c r="H834">
        <v>85</v>
      </c>
      <c r="I834" s="5">
        <v>80433</v>
      </c>
      <c r="J834">
        <v>10</v>
      </c>
      <c r="K834" t="s">
        <v>943</v>
      </c>
    </row>
    <row r="835" spans="1:11">
      <c r="A835">
        <v>834</v>
      </c>
      <c r="B835">
        <v>12</v>
      </c>
      <c r="C835" t="s">
        <v>1859</v>
      </c>
      <c r="D835" t="s">
        <v>861</v>
      </c>
      <c r="E835" t="s">
        <v>1865</v>
      </c>
      <c r="F835" t="s">
        <v>941</v>
      </c>
      <c r="G835" t="s">
        <v>946</v>
      </c>
      <c r="H835">
        <v>82</v>
      </c>
      <c r="I835" s="5">
        <v>63742</v>
      </c>
      <c r="J835">
        <v>7</v>
      </c>
      <c r="K835" t="s">
        <v>956</v>
      </c>
    </row>
    <row r="836" spans="1:11">
      <c r="A836">
        <v>835</v>
      </c>
      <c r="B836">
        <v>12</v>
      </c>
      <c r="C836" t="s">
        <v>1859</v>
      </c>
      <c r="D836" t="s">
        <v>862</v>
      </c>
      <c r="E836" t="s">
        <v>1866</v>
      </c>
      <c r="F836" t="s">
        <v>941</v>
      </c>
      <c r="G836" t="s">
        <v>946</v>
      </c>
      <c r="H836">
        <v>42</v>
      </c>
      <c r="I836" s="5">
        <v>34595</v>
      </c>
      <c r="J836">
        <v>6</v>
      </c>
      <c r="K836" t="s">
        <v>952</v>
      </c>
    </row>
    <row r="837" spans="1:11">
      <c r="A837">
        <v>836</v>
      </c>
      <c r="B837">
        <v>12</v>
      </c>
      <c r="C837" t="s">
        <v>1859</v>
      </c>
      <c r="D837" t="s">
        <v>863</v>
      </c>
      <c r="E837" t="s">
        <v>1867</v>
      </c>
      <c r="F837" t="s">
        <v>941</v>
      </c>
      <c r="G837" t="s">
        <v>946</v>
      </c>
      <c r="H837">
        <v>36</v>
      </c>
      <c r="I837" s="5">
        <v>46303</v>
      </c>
      <c r="J837">
        <v>6</v>
      </c>
      <c r="K837" t="s">
        <v>952</v>
      </c>
    </row>
    <row r="838" spans="1:11">
      <c r="A838">
        <v>837</v>
      </c>
      <c r="B838">
        <v>12</v>
      </c>
      <c r="C838" t="s">
        <v>1859</v>
      </c>
      <c r="D838" t="s">
        <v>864</v>
      </c>
      <c r="E838" t="s">
        <v>1868</v>
      </c>
      <c r="F838" t="s">
        <v>941</v>
      </c>
      <c r="G838" t="s">
        <v>946</v>
      </c>
      <c r="H838">
        <v>38</v>
      </c>
      <c r="I838" s="5">
        <v>22392</v>
      </c>
      <c r="J838">
        <v>5</v>
      </c>
      <c r="K838" t="s">
        <v>947</v>
      </c>
    </row>
    <row r="839" spans="1:11">
      <c r="A839">
        <v>838</v>
      </c>
      <c r="B839">
        <v>12</v>
      </c>
      <c r="C839" t="s">
        <v>1859</v>
      </c>
      <c r="D839" t="s">
        <v>865</v>
      </c>
      <c r="E839" t="s">
        <v>1869</v>
      </c>
      <c r="F839" t="s">
        <v>941</v>
      </c>
      <c r="G839" t="s">
        <v>946</v>
      </c>
      <c r="H839">
        <v>35</v>
      </c>
      <c r="I839" s="5">
        <v>49715</v>
      </c>
      <c r="J839">
        <v>6</v>
      </c>
      <c r="K839" t="s">
        <v>952</v>
      </c>
    </row>
    <row r="840" spans="1:11">
      <c r="A840">
        <v>839</v>
      </c>
      <c r="B840">
        <v>12</v>
      </c>
      <c r="C840" t="s">
        <v>1859</v>
      </c>
      <c r="D840" t="s">
        <v>866</v>
      </c>
      <c r="E840" t="s">
        <v>1870</v>
      </c>
      <c r="F840" t="s">
        <v>941</v>
      </c>
      <c r="G840" t="s">
        <v>946</v>
      </c>
      <c r="H840">
        <v>37</v>
      </c>
      <c r="I840" s="5">
        <v>34499</v>
      </c>
      <c r="J840">
        <v>6</v>
      </c>
      <c r="K840" t="s">
        <v>952</v>
      </c>
    </row>
    <row r="841" spans="1:11">
      <c r="A841">
        <v>840</v>
      </c>
      <c r="B841">
        <v>12</v>
      </c>
      <c r="C841" t="s">
        <v>1859</v>
      </c>
      <c r="D841" t="s">
        <v>867</v>
      </c>
      <c r="E841" t="s">
        <v>1871</v>
      </c>
      <c r="F841" t="s">
        <v>941</v>
      </c>
      <c r="G841" t="s">
        <v>946</v>
      </c>
      <c r="H841">
        <v>30</v>
      </c>
      <c r="I841" s="5">
        <v>36126</v>
      </c>
      <c r="J841">
        <v>6</v>
      </c>
      <c r="K841" t="s">
        <v>952</v>
      </c>
    </row>
    <row r="842" spans="1:11">
      <c r="A842">
        <v>841</v>
      </c>
      <c r="B842">
        <v>12</v>
      </c>
      <c r="C842" t="s">
        <v>1859</v>
      </c>
      <c r="D842" t="s">
        <v>868</v>
      </c>
      <c r="E842" t="s">
        <v>1872</v>
      </c>
      <c r="F842" t="s">
        <v>941</v>
      </c>
      <c r="G842" t="s">
        <v>946</v>
      </c>
      <c r="H842">
        <v>44</v>
      </c>
      <c r="I842" s="5">
        <v>38529</v>
      </c>
      <c r="J842">
        <v>6</v>
      </c>
      <c r="K842" t="s">
        <v>952</v>
      </c>
    </row>
    <row r="843" spans="1:11">
      <c r="A843">
        <v>842</v>
      </c>
      <c r="B843">
        <v>12</v>
      </c>
      <c r="C843" t="s">
        <v>1873</v>
      </c>
      <c r="D843" t="s">
        <v>869</v>
      </c>
      <c r="E843" t="s">
        <v>1874</v>
      </c>
      <c r="F843" t="s">
        <v>974</v>
      </c>
      <c r="G843" t="s">
        <v>1001</v>
      </c>
      <c r="H843">
        <v>504</v>
      </c>
      <c r="I843" s="5">
        <v>113341</v>
      </c>
      <c r="J843">
        <v>17</v>
      </c>
      <c r="K843" t="s">
        <v>1002</v>
      </c>
    </row>
    <row r="844" spans="1:11">
      <c r="A844">
        <v>843</v>
      </c>
      <c r="B844">
        <v>12</v>
      </c>
      <c r="C844" t="s">
        <v>1873</v>
      </c>
      <c r="D844" t="s">
        <v>870</v>
      </c>
      <c r="E844" t="s">
        <v>1875</v>
      </c>
      <c r="F844" t="s">
        <v>941</v>
      </c>
      <c r="G844" t="s">
        <v>942</v>
      </c>
      <c r="H844">
        <v>104</v>
      </c>
      <c r="I844" s="5">
        <v>55273</v>
      </c>
      <c r="J844">
        <v>10</v>
      </c>
      <c r="K844" t="s">
        <v>943</v>
      </c>
    </row>
    <row r="845" spans="1:11">
      <c r="A845">
        <v>844</v>
      </c>
      <c r="B845">
        <v>12</v>
      </c>
      <c r="C845" t="s">
        <v>1873</v>
      </c>
      <c r="D845" t="s">
        <v>871</v>
      </c>
      <c r="E845" t="s">
        <v>1876</v>
      </c>
      <c r="F845" t="s">
        <v>941</v>
      </c>
      <c r="G845" t="s">
        <v>946</v>
      </c>
      <c r="H845">
        <v>44</v>
      </c>
      <c r="I845" s="5">
        <v>64182</v>
      </c>
      <c r="J845">
        <v>7</v>
      </c>
      <c r="K845" t="s">
        <v>956</v>
      </c>
    </row>
    <row r="846" spans="1:11">
      <c r="A846">
        <v>845</v>
      </c>
      <c r="B846">
        <v>12</v>
      </c>
      <c r="C846" t="s">
        <v>1873</v>
      </c>
      <c r="D846" t="s">
        <v>872</v>
      </c>
      <c r="E846" t="s">
        <v>1877</v>
      </c>
      <c r="F846" t="s">
        <v>941</v>
      </c>
      <c r="G846" t="s">
        <v>946</v>
      </c>
      <c r="H846">
        <v>30</v>
      </c>
      <c r="I846" s="5">
        <v>38919</v>
      </c>
      <c r="J846">
        <v>6</v>
      </c>
      <c r="K846" t="s">
        <v>952</v>
      </c>
    </row>
    <row r="847" spans="1:11">
      <c r="A847">
        <v>846</v>
      </c>
      <c r="B847">
        <v>12</v>
      </c>
      <c r="C847" t="s">
        <v>1873</v>
      </c>
      <c r="D847" t="s">
        <v>873</v>
      </c>
      <c r="E847" t="s">
        <v>1878</v>
      </c>
      <c r="F847" t="s">
        <v>941</v>
      </c>
      <c r="G847" t="s">
        <v>946</v>
      </c>
      <c r="H847">
        <v>42</v>
      </c>
      <c r="I847" s="5">
        <v>53395</v>
      </c>
      <c r="J847">
        <v>6</v>
      </c>
      <c r="K847" t="s">
        <v>952</v>
      </c>
    </row>
    <row r="848" spans="1:11">
      <c r="A848">
        <v>847</v>
      </c>
      <c r="B848">
        <v>12</v>
      </c>
      <c r="C848" t="s">
        <v>1873</v>
      </c>
      <c r="D848" t="s">
        <v>874</v>
      </c>
      <c r="E848" t="s">
        <v>1879</v>
      </c>
      <c r="F848" t="s">
        <v>941</v>
      </c>
      <c r="G848" t="s">
        <v>946</v>
      </c>
      <c r="H848">
        <v>30</v>
      </c>
      <c r="I848" s="5">
        <v>21651</v>
      </c>
      <c r="J848">
        <v>5</v>
      </c>
      <c r="K848" t="s">
        <v>947</v>
      </c>
    </row>
    <row r="849" spans="1:11">
      <c r="A849">
        <v>848</v>
      </c>
      <c r="B849">
        <v>12</v>
      </c>
      <c r="C849" t="s">
        <v>1873</v>
      </c>
      <c r="D849" t="s">
        <v>875</v>
      </c>
      <c r="E849" t="s">
        <v>1880</v>
      </c>
      <c r="F849" t="s">
        <v>941</v>
      </c>
      <c r="G849" t="s">
        <v>946</v>
      </c>
      <c r="H849">
        <v>30</v>
      </c>
      <c r="I849" s="5">
        <v>10811</v>
      </c>
      <c r="J849">
        <v>5</v>
      </c>
      <c r="K849" t="s">
        <v>947</v>
      </c>
    </row>
    <row r="850" spans="1:11">
      <c r="A850">
        <v>849</v>
      </c>
      <c r="B850">
        <v>12</v>
      </c>
      <c r="C850" t="s">
        <v>1873</v>
      </c>
      <c r="D850" t="s">
        <v>876</v>
      </c>
      <c r="E850" t="s">
        <v>1881</v>
      </c>
      <c r="F850" t="s">
        <v>941</v>
      </c>
      <c r="G850" t="s">
        <v>946</v>
      </c>
      <c r="H850">
        <v>62</v>
      </c>
      <c r="I850" s="5">
        <v>77036</v>
      </c>
      <c r="J850">
        <v>7</v>
      </c>
      <c r="K850" t="s">
        <v>956</v>
      </c>
    </row>
    <row r="851" spans="1:11">
      <c r="A851">
        <v>850</v>
      </c>
      <c r="B851">
        <v>12</v>
      </c>
      <c r="C851" t="s">
        <v>1873</v>
      </c>
      <c r="D851" t="s">
        <v>877</v>
      </c>
      <c r="E851" t="s">
        <v>1882</v>
      </c>
      <c r="F851" t="s">
        <v>941</v>
      </c>
      <c r="G851" t="s">
        <v>946</v>
      </c>
      <c r="H851">
        <v>49</v>
      </c>
      <c r="I851" s="5">
        <v>80300</v>
      </c>
      <c r="J851">
        <v>7</v>
      </c>
      <c r="K851" t="s">
        <v>956</v>
      </c>
    </row>
    <row r="852" spans="1:11">
      <c r="A852">
        <v>851</v>
      </c>
      <c r="B852">
        <v>12</v>
      </c>
      <c r="C852" t="s">
        <v>1873</v>
      </c>
      <c r="D852" t="s">
        <v>878</v>
      </c>
      <c r="E852" t="s">
        <v>1883</v>
      </c>
      <c r="F852" t="s">
        <v>941</v>
      </c>
      <c r="G852" t="s">
        <v>946</v>
      </c>
      <c r="H852">
        <v>30</v>
      </c>
      <c r="I852" s="5">
        <v>14165</v>
      </c>
      <c r="J852">
        <v>5</v>
      </c>
      <c r="K852" t="s">
        <v>947</v>
      </c>
    </row>
    <row r="853" spans="1:11">
      <c r="A853">
        <v>852</v>
      </c>
      <c r="B853">
        <v>12</v>
      </c>
      <c r="C853" t="s">
        <v>1873</v>
      </c>
      <c r="D853" t="s">
        <v>879</v>
      </c>
      <c r="E853" t="s">
        <v>1884</v>
      </c>
      <c r="F853" t="s">
        <v>941</v>
      </c>
      <c r="G853" t="s">
        <v>949</v>
      </c>
      <c r="H853">
        <v>80</v>
      </c>
      <c r="I853" s="5">
        <v>59820</v>
      </c>
      <c r="J853">
        <v>12</v>
      </c>
      <c r="K853" t="s">
        <v>954</v>
      </c>
    </row>
    <row r="854" spans="1:11">
      <c r="A854">
        <v>853</v>
      </c>
      <c r="B854">
        <v>12</v>
      </c>
      <c r="C854" t="s">
        <v>1873</v>
      </c>
      <c r="D854" t="s">
        <v>880</v>
      </c>
      <c r="E854" t="s">
        <v>1885</v>
      </c>
      <c r="F854" t="s">
        <v>941</v>
      </c>
      <c r="G854" t="s">
        <v>946</v>
      </c>
      <c r="H854">
        <v>32</v>
      </c>
      <c r="I854" s="5">
        <v>16480</v>
      </c>
      <c r="J854">
        <v>5</v>
      </c>
      <c r="K854" t="s">
        <v>947</v>
      </c>
    </row>
    <row r="855" spans="1:11">
      <c r="A855">
        <v>854</v>
      </c>
      <c r="B855">
        <v>12</v>
      </c>
      <c r="C855" t="s">
        <v>1886</v>
      </c>
      <c r="D855" t="s">
        <v>881</v>
      </c>
      <c r="E855" t="s">
        <v>1887</v>
      </c>
      <c r="F855" t="s">
        <v>974</v>
      </c>
      <c r="G855" t="s">
        <v>1001</v>
      </c>
      <c r="H855">
        <v>445</v>
      </c>
      <c r="I855" s="5">
        <v>81845</v>
      </c>
      <c r="J855">
        <v>17</v>
      </c>
      <c r="K855" t="s">
        <v>1002</v>
      </c>
    </row>
    <row r="856" spans="1:11">
      <c r="A856">
        <v>855</v>
      </c>
      <c r="B856">
        <v>12</v>
      </c>
      <c r="C856" t="s">
        <v>1886</v>
      </c>
      <c r="D856" t="s">
        <v>882</v>
      </c>
      <c r="E856" t="s">
        <v>1888</v>
      </c>
      <c r="F856" t="s">
        <v>941</v>
      </c>
      <c r="G856" t="s">
        <v>946</v>
      </c>
      <c r="H856">
        <v>30</v>
      </c>
      <c r="I856" s="5">
        <v>28867</v>
      </c>
      <c r="J856">
        <v>5</v>
      </c>
      <c r="K856" t="s">
        <v>947</v>
      </c>
    </row>
    <row r="857" spans="1:11">
      <c r="A857">
        <v>856</v>
      </c>
      <c r="B857">
        <v>12</v>
      </c>
      <c r="C857" t="s">
        <v>1886</v>
      </c>
      <c r="D857" t="s">
        <v>883</v>
      </c>
      <c r="E857" t="s">
        <v>1889</v>
      </c>
      <c r="F857" t="s">
        <v>941</v>
      </c>
      <c r="G857" t="s">
        <v>946</v>
      </c>
      <c r="H857">
        <v>30</v>
      </c>
      <c r="I857" s="5">
        <v>33141</v>
      </c>
      <c r="J857">
        <v>6</v>
      </c>
      <c r="K857" t="s">
        <v>952</v>
      </c>
    </row>
    <row r="858" spans="1:11">
      <c r="A858">
        <v>857</v>
      </c>
      <c r="B858">
        <v>12</v>
      </c>
      <c r="C858" t="s">
        <v>1886</v>
      </c>
      <c r="D858" t="s">
        <v>884</v>
      </c>
      <c r="E858" t="s">
        <v>1890</v>
      </c>
      <c r="F858" t="s">
        <v>941</v>
      </c>
      <c r="G858" t="s">
        <v>942</v>
      </c>
      <c r="H858">
        <v>30</v>
      </c>
      <c r="I858" s="5">
        <v>24856</v>
      </c>
      <c r="J858">
        <v>9</v>
      </c>
      <c r="K858" t="s">
        <v>965</v>
      </c>
    </row>
    <row r="859" spans="1:11">
      <c r="A859">
        <v>858</v>
      </c>
      <c r="B859">
        <v>12</v>
      </c>
      <c r="C859" t="s">
        <v>1886</v>
      </c>
      <c r="D859" t="s">
        <v>885</v>
      </c>
      <c r="E859" t="s">
        <v>1891</v>
      </c>
      <c r="F859" t="s">
        <v>941</v>
      </c>
      <c r="G859" t="s">
        <v>949</v>
      </c>
      <c r="H859">
        <v>90</v>
      </c>
      <c r="I859" s="5">
        <v>59990</v>
      </c>
      <c r="J859">
        <v>12</v>
      </c>
      <c r="K859" t="s">
        <v>954</v>
      </c>
    </row>
    <row r="860" spans="1:11">
      <c r="A860">
        <v>859</v>
      </c>
      <c r="B860">
        <v>12</v>
      </c>
      <c r="C860" t="s">
        <v>1886</v>
      </c>
      <c r="D860" t="s">
        <v>886</v>
      </c>
      <c r="E860" t="s">
        <v>1892</v>
      </c>
      <c r="F860" t="s">
        <v>941</v>
      </c>
      <c r="G860" t="s">
        <v>946</v>
      </c>
      <c r="H860">
        <v>30</v>
      </c>
      <c r="I860" s="5">
        <v>36971</v>
      </c>
      <c r="J860">
        <v>6</v>
      </c>
      <c r="K860" t="s">
        <v>952</v>
      </c>
    </row>
    <row r="861" spans="1:11">
      <c r="A861">
        <v>860</v>
      </c>
      <c r="B861">
        <v>12</v>
      </c>
      <c r="C861" t="s">
        <v>1886</v>
      </c>
      <c r="D861" t="s">
        <v>887</v>
      </c>
      <c r="E861" t="s">
        <v>1893</v>
      </c>
      <c r="F861" t="s">
        <v>941</v>
      </c>
      <c r="G861" t="s">
        <v>946</v>
      </c>
      <c r="H861">
        <v>30</v>
      </c>
      <c r="I861" s="5">
        <v>13483</v>
      </c>
      <c r="J861">
        <v>5</v>
      </c>
      <c r="K861" t="s">
        <v>947</v>
      </c>
    </row>
    <row r="862" spans="1:11">
      <c r="A862">
        <v>861</v>
      </c>
      <c r="B862">
        <v>12</v>
      </c>
      <c r="C862" t="s">
        <v>1886</v>
      </c>
      <c r="D862" t="s">
        <v>888</v>
      </c>
      <c r="E862" t="s">
        <v>1894</v>
      </c>
      <c r="F862" t="s">
        <v>941</v>
      </c>
      <c r="G862" t="s">
        <v>946</v>
      </c>
      <c r="H862">
        <v>30</v>
      </c>
      <c r="I862" s="5">
        <v>37244</v>
      </c>
      <c r="J862">
        <v>6</v>
      </c>
      <c r="K862" t="s">
        <v>952</v>
      </c>
    </row>
    <row r="863" spans="1:11">
      <c r="A863">
        <v>862</v>
      </c>
      <c r="B863">
        <v>12</v>
      </c>
      <c r="C863" t="s">
        <v>1886</v>
      </c>
      <c r="D863" t="s">
        <v>889</v>
      </c>
      <c r="E863" t="s">
        <v>1895</v>
      </c>
      <c r="F863" t="s">
        <v>941</v>
      </c>
      <c r="G863" t="s">
        <v>946</v>
      </c>
      <c r="H863">
        <v>30</v>
      </c>
      <c r="I863" s="5">
        <v>19760</v>
      </c>
      <c r="J863">
        <v>5</v>
      </c>
      <c r="K863" t="s">
        <v>947</v>
      </c>
    </row>
    <row r="864" spans="1:11">
      <c r="A864">
        <v>863</v>
      </c>
      <c r="B864">
        <v>12</v>
      </c>
      <c r="C864" t="s">
        <v>1886</v>
      </c>
      <c r="D864" t="s">
        <v>890</v>
      </c>
      <c r="E864" t="s">
        <v>1896</v>
      </c>
      <c r="F864" t="s">
        <v>941</v>
      </c>
      <c r="G864" t="s">
        <v>946</v>
      </c>
      <c r="H864">
        <v>30</v>
      </c>
      <c r="I864" s="5">
        <v>29218</v>
      </c>
      <c r="J864">
        <v>5</v>
      </c>
      <c r="K864" t="s">
        <v>947</v>
      </c>
    </row>
    <row r="865" spans="1:11">
      <c r="A865">
        <v>864</v>
      </c>
      <c r="B865">
        <v>12</v>
      </c>
      <c r="C865" t="s">
        <v>1886</v>
      </c>
      <c r="D865" t="s">
        <v>891</v>
      </c>
      <c r="E865" t="s">
        <v>1897</v>
      </c>
      <c r="F865" t="s">
        <v>941</v>
      </c>
      <c r="G865" t="s">
        <v>968</v>
      </c>
      <c r="H865">
        <v>30</v>
      </c>
      <c r="I865" s="5">
        <v>20285</v>
      </c>
      <c r="J865">
        <v>3</v>
      </c>
      <c r="K865" t="s">
        <v>1017</v>
      </c>
    </row>
    <row r="866" spans="1:11">
      <c r="A866">
        <v>865</v>
      </c>
      <c r="B866">
        <v>12</v>
      </c>
      <c r="C866" t="s">
        <v>1898</v>
      </c>
      <c r="D866" t="s">
        <v>892</v>
      </c>
      <c r="E866" t="s">
        <v>1899</v>
      </c>
      <c r="F866" t="s">
        <v>937</v>
      </c>
      <c r="G866" t="s">
        <v>938</v>
      </c>
      <c r="H866">
        <v>479</v>
      </c>
      <c r="I866" s="5">
        <v>143292</v>
      </c>
      <c r="J866">
        <v>18</v>
      </c>
      <c r="K866" t="s">
        <v>972</v>
      </c>
    </row>
    <row r="867" spans="1:11">
      <c r="A867">
        <v>866</v>
      </c>
      <c r="B867">
        <v>12</v>
      </c>
      <c r="C867" t="s">
        <v>1898</v>
      </c>
      <c r="D867" t="s">
        <v>893</v>
      </c>
      <c r="E867" t="s">
        <v>1900</v>
      </c>
      <c r="F867" t="s">
        <v>974</v>
      </c>
      <c r="G867" t="s">
        <v>975</v>
      </c>
      <c r="H867">
        <v>170</v>
      </c>
      <c r="I867" s="5">
        <v>58211</v>
      </c>
      <c r="J867">
        <v>14</v>
      </c>
      <c r="K867" t="s">
        <v>1208</v>
      </c>
    </row>
    <row r="868" spans="1:11">
      <c r="A868">
        <v>867</v>
      </c>
      <c r="B868">
        <v>12</v>
      </c>
      <c r="C868" t="s">
        <v>1898</v>
      </c>
      <c r="D868" t="s">
        <v>894</v>
      </c>
      <c r="E868" t="s">
        <v>1901</v>
      </c>
      <c r="F868" t="s">
        <v>941</v>
      </c>
      <c r="G868" t="s">
        <v>946</v>
      </c>
      <c r="H868">
        <v>60</v>
      </c>
      <c r="I868" s="5">
        <v>53813</v>
      </c>
      <c r="J868">
        <v>6</v>
      </c>
      <c r="K868" t="s">
        <v>952</v>
      </c>
    </row>
    <row r="869" spans="1:11">
      <c r="A869">
        <v>868</v>
      </c>
      <c r="B869">
        <v>12</v>
      </c>
      <c r="C869" t="s">
        <v>1898</v>
      </c>
      <c r="D869" t="s">
        <v>895</v>
      </c>
      <c r="E869" t="s">
        <v>1902</v>
      </c>
      <c r="F869" t="s">
        <v>941</v>
      </c>
      <c r="G869" t="s">
        <v>946</v>
      </c>
      <c r="H869">
        <v>29</v>
      </c>
      <c r="I869" s="5">
        <v>21465</v>
      </c>
      <c r="J869">
        <v>5</v>
      </c>
      <c r="K869" t="s">
        <v>947</v>
      </c>
    </row>
    <row r="870" spans="1:11">
      <c r="A870">
        <v>869</v>
      </c>
      <c r="B870">
        <v>12</v>
      </c>
      <c r="C870" t="s">
        <v>1898</v>
      </c>
      <c r="D870" t="s">
        <v>896</v>
      </c>
      <c r="E870" t="s">
        <v>1903</v>
      </c>
      <c r="F870" t="s">
        <v>941</v>
      </c>
      <c r="G870" t="s">
        <v>942</v>
      </c>
      <c r="H870">
        <v>89</v>
      </c>
      <c r="I870" s="5">
        <v>79985</v>
      </c>
      <c r="J870">
        <v>10</v>
      </c>
      <c r="K870" t="s">
        <v>943</v>
      </c>
    </row>
    <row r="871" spans="1:11">
      <c r="A871">
        <v>870</v>
      </c>
      <c r="B871">
        <v>12</v>
      </c>
      <c r="C871" t="s">
        <v>1898</v>
      </c>
      <c r="D871" t="s">
        <v>897</v>
      </c>
      <c r="E871" t="s">
        <v>1904</v>
      </c>
      <c r="F871" t="s">
        <v>941</v>
      </c>
      <c r="G871" t="s">
        <v>942</v>
      </c>
      <c r="H871">
        <v>72</v>
      </c>
      <c r="I871" s="5">
        <v>55361</v>
      </c>
      <c r="J871">
        <v>10</v>
      </c>
      <c r="K871" t="s">
        <v>943</v>
      </c>
    </row>
    <row r="872" spans="1:11">
      <c r="A872">
        <v>871</v>
      </c>
      <c r="B872">
        <v>12</v>
      </c>
      <c r="C872" t="s">
        <v>1898</v>
      </c>
      <c r="D872" t="s">
        <v>898</v>
      </c>
      <c r="E872" t="s">
        <v>1905</v>
      </c>
      <c r="F872" t="s">
        <v>941</v>
      </c>
      <c r="G872" t="s">
        <v>946</v>
      </c>
      <c r="H872">
        <v>30</v>
      </c>
      <c r="I872" s="5">
        <v>23823</v>
      </c>
      <c r="J872">
        <v>5</v>
      </c>
      <c r="K872" t="s">
        <v>947</v>
      </c>
    </row>
    <row r="873" spans="1:11">
      <c r="A873">
        <v>872</v>
      </c>
      <c r="B873">
        <v>12</v>
      </c>
      <c r="C873" t="s">
        <v>1898</v>
      </c>
      <c r="D873" t="s">
        <v>899</v>
      </c>
      <c r="E873" t="s">
        <v>1906</v>
      </c>
      <c r="F873" t="s">
        <v>941</v>
      </c>
      <c r="G873" t="s">
        <v>946</v>
      </c>
      <c r="H873">
        <v>30</v>
      </c>
      <c r="I873" s="5">
        <v>25212</v>
      </c>
      <c r="J873">
        <v>5</v>
      </c>
      <c r="K873" t="s">
        <v>947</v>
      </c>
    </row>
    <row r="874" spans="1:11">
      <c r="A874">
        <v>873</v>
      </c>
      <c r="B874">
        <v>12</v>
      </c>
      <c r="C874" t="s">
        <v>1907</v>
      </c>
      <c r="D874" t="s">
        <v>900</v>
      </c>
      <c r="E874" t="s">
        <v>1908</v>
      </c>
      <c r="F874" t="s">
        <v>937</v>
      </c>
      <c r="G874" t="s">
        <v>938</v>
      </c>
      <c r="H874">
        <v>685</v>
      </c>
      <c r="I874" s="5">
        <v>268360</v>
      </c>
      <c r="J874">
        <v>18</v>
      </c>
      <c r="K874" t="s">
        <v>972</v>
      </c>
    </row>
    <row r="875" spans="1:11">
      <c r="A875">
        <v>874</v>
      </c>
      <c r="B875">
        <v>12</v>
      </c>
      <c r="C875" t="s">
        <v>1907</v>
      </c>
      <c r="D875" t="s">
        <v>901</v>
      </c>
      <c r="E875" t="s">
        <v>1909</v>
      </c>
      <c r="F875" t="s">
        <v>974</v>
      </c>
      <c r="G875" t="s">
        <v>1001</v>
      </c>
      <c r="H875">
        <v>508</v>
      </c>
      <c r="I875" s="5">
        <v>161113</v>
      </c>
      <c r="J875">
        <v>17</v>
      </c>
      <c r="K875" t="s">
        <v>1002</v>
      </c>
    </row>
    <row r="876" spans="1:11">
      <c r="A876">
        <v>875</v>
      </c>
      <c r="B876">
        <v>12</v>
      </c>
      <c r="C876" t="s">
        <v>1907</v>
      </c>
      <c r="D876" t="s">
        <v>902</v>
      </c>
      <c r="E876" t="s">
        <v>1910</v>
      </c>
      <c r="F876" t="s">
        <v>941</v>
      </c>
      <c r="G876" t="s">
        <v>946</v>
      </c>
      <c r="H876">
        <v>30</v>
      </c>
      <c r="I876" s="5">
        <v>32408</v>
      </c>
      <c r="J876">
        <v>6</v>
      </c>
      <c r="K876" t="s">
        <v>952</v>
      </c>
    </row>
    <row r="877" spans="1:11">
      <c r="A877">
        <v>876</v>
      </c>
      <c r="B877">
        <v>12</v>
      </c>
      <c r="C877" t="s">
        <v>1907</v>
      </c>
      <c r="D877" t="s">
        <v>903</v>
      </c>
      <c r="E877" t="s">
        <v>1911</v>
      </c>
      <c r="F877" t="s">
        <v>941</v>
      </c>
      <c r="G877" t="s">
        <v>946</v>
      </c>
      <c r="H877">
        <v>70</v>
      </c>
      <c r="I877" s="5">
        <v>70574</v>
      </c>
      <c r="J877">
        <v>7</v>
      </c>
      <c r="K877" t="s">
        <v>956</v>
      </c>
    </row>
    <row r="878" spans="1:11">
      <c r="A878">
        <v>877</v>
      </c>
      <c r="B878">
        <v>12</v>
      </c>
      <c r="C878" t="s">
        <v>1907</v>
      </c>
      <c r="D878" t="s">
        <v>904</v>
      </c>
      <c r="E878" t="s">
        <v>1912</v>
      </c>
      <c r="F878" t="s">
        <v>941</v>
      </c>
      <c r="G878" t="s">
        <v>949</v>
      </c>
      <c r="H878">
        <v>121</v>
      </c>
      <c r="I878" s="5">
        <v>59423</v>
      </c>
      <c r="J878">
        <v>13</v>
      </c>
      <c r="K878" t="s">
        <v>950</v>
      </c>
    </row>
    <row r="879" spans="1:11">
      <c r="A879">
        <v>878</v>
      </c>
      <c r="B879">
        <v>12</v>
      </c>
      <c r="C879" t="s">
        <v>1907</v>
      </c>
      <c r="D879" t="s">
        <v>905</v>
      </c>
      <c r="E879" t="s">
        <v>1913</v>
      </c>
      <c r="F879" t="s">
        <v>941</v>
      </c>
      <c r="G879" t="s">
        <v>946</v>
      </c>
      <c r="H879">
        <v>60</v>
      </c>
      <c r="I879" s="5">
        <v>63001</v>
      </c>
      <c r="J879">
        <v>7</v>
      </c>
      <c r="K879" t="s">
        <v>956</v>
      </c>
    </row>
    <row r="880" spans="1:11">
      <c r="A880">
        <v>879</v>
      </c>
      <c r="B880">
        <v>12</v>
      </c>
      <c r="C880" t="s">
        <v>1907</v>
      </c>
      <c r="D880" t="s">
        <v>906</v>
      </c>
      <c r="E880" t="s">
        <v>1914</v>
      </c>
      <c r="F880" t="s">
        <v>941</v>
      </c>
      <c r="G880" t="s">
        <v>946</v>
      </c>
      <c r="H880">
        <v>44</v>
      </c>
      <c r="I880" s="5">
        <v>63259</v>
      </c>
      <c r="J880">
        <v>7</v>
      </c>
      <c r="K880" t="s">
        <v>956</v>
      </c>
    </row>
    <row r="881" spans="1:11">
      <c r="A881">
        <v>880</v>
      </c>
      <c r="B881">
        <v>12</v>
      </c>
      <c r="C881" t="s">
        <v>1907</v>
      </c>
      <c r="D881" t="s">
        <v>907</v>
      </c>
      <c r="E881" t="s">
        <v>1915</v>
      </c>
      <c r="F881" t="s">
        <v>941</v>
      </c>
      <c r="G881" t="s">
        <v>942</v>
      </c>
      <c r="H881">
        <v>60</v>
      </c>
      <c r="I881" s="5">
        <v>49813</v>
      </c>
      <c r="J881">
        <v>9</v>
      </c>
      <c r="K881" t="s">
        <v>965</v>
      </c>
    </row>
    <row r="882" spans="1:11">
      <c r="A882">
        <v>881</v>
      </c>
      <c r="B882">
        <v>12</v>
      </c>
      <c r="C882" t="s">
        <v>1907</v>
      </c>
      <c r="D882" t="s">
        <v>908</v>
      </c>
      <c r="E882" t="s">
        <v>1916</v>
      </c>
      <c r="F882" t="s">
        <v>941</v>
      </c>
      <c r="G882" t="s">
        <v>946</v>
      </c>
      <c r="H882">
        <v>30</v>
      </c>
      <c r="I882" s="5">
        <v>10526</v>
      </c>
      <c r="J882">
        <v>5</v>
      </c>
      <c r="K882" t="s">
        <v>947</v>
      </c>
    </row>
    <row r="883" spans="1:11">
      <c r="A883">
        <v>882</v>
      </c>
      <c r="B883">
        <v>12</v>
      </c>
      <c r="C883" t="s">
        <v>1907</v>
      </c>
      <c r="D883" t="s">
        <v>909</v>
      </c>
      <c r="E883" t="s">
        <v>1917</v>
      </c>
      <c r="F883" t="s">
        <v>941</v>
      </c>
      <c r="G883" t="s">
        <v>946</v>
      </c>
      <c r="H883">
        <v>46</v>
      </c>
      <c r="I883" s="5">
        <v>56449</v>
      </c>
      <c r="J883">
        <v>6</v>
      </c>
      <c r="K883" t="s">
        <v>952</v>
      </c>
    </row>
    <row r="884" spans="1:11">
      <c r="A884">
        <v>883</v>
      </c>
      <c r="B884">
        <v>12</v>
      </c>
      <c r="C884" t="s">
        <v>1907</v>
      </c>
      <c r="D884" t="s">
        <v>910</v>
      </c>
      <c r="E884" t="s">
        <v>1918</v>
      </c>
      <c r="F884" t="s">
        <v>941</v>
      </c>
      <c r="G884" t="s">
        <v>946</v>
      </c>
      <c r="H884">
        <v>43</v>
      </c>
      <c r="I884" s="5">
        <v>58812</v>
      </c>
      <c r="J884">
        <v>6</v>
      </c>
      <c r="K884" t="s">
        <v>952</v>
      </c>
    </row>
    <row r="885" spans="1:11">
      <c r="A885">
        <v>884</v>
      </c>
      <c r="B885">
        <v>12</v>
      </c>
      <c r="C885" t="s">
        <v>1907</v>
      </c>
      <c r="D885" t="s">
        <v>911</v>
      </c>
      <c r="E885" t="s">
        <v>1919</v>
      </c>
      <c r="F885" t="s">
        <v>941</v>
      </c>
      <c r="G885" t="s">
        <v>946</v>
      </c>
      <c r="H885">
        <v>28</v>
      </c>
      <c r="I885" s="5">
        <v>15612</v>
      </c>
      <c r="J885">
        <v>5</v>
      </c>
      <c r="K885" t="s">
        <v>947</v>
      </c>
    </row>
    <row r="886" spans="1:11">
      <c r="A886">
        <v>885</v>
      </c>
      <c r="B886">
        <v>12</v>
      </c>
      <c r="C886" t="s">
        <v>1907</v>
      </c>
      <c r="D886" t="s">
        <v>912</v>
      </c>
      <c r="E886" t="s">
        <v>1920</v>
      </c>
      <c r="F886" t="s">
        <v>941</v>
      </c>
      <c r="G886" t="s">
        <v>946</v>
      </c>
      <c r="H886">
        <v>30</v>
      </c>
      <c r="I886" s="5">
        <v>25918</v>
      </c>
      <c r="J886">
        <v>5</v>
      </c>
      <c r="K886" t="s">
        <v>947</v>
      </c>
    </row>
    <row r="887" spans="1:11">
      <c r="A887">
        <v>886</v>
      </c>
      <c r="B887">
        <v>12</v>
      </c>
      <c r="C887" t="s">
        <v>1907</v>
      </c>
      <c r="D887" t="s">
        <v>913</v>
      </c>
      <c r="E887" t="s">
        <v>1921</v>
      </c>
      <c r="F887" t="s">
        <v>941</v>
      </c>
      <c r="G887" t="s">
        <v>946</v>
      </c>
      <c r="H887">
        <v>30</v>
      </c>
      <c r="I887" s="5">
        <v>35044</v>
      </c>
      <c r="J887">
        <v>6</v>
      </c>
      <c r="K887" t="s">
        <v>952</v>
      </c>
    </row>
    <row r="888" spans="1:11">
      <c r="A888">
        <v>887</v>
      </c>
      <c r="B888">
        <v>12</v>
      </c>
      <c r="C888" t="s">
        <v>1907</v>
      </c>
      <c r="D888" t="s">
        <v>914</v>
      </c>
      <c r="E888" t="s">
        <v>1922</v>
      </c>
      <c r="F888" t="s">
        <v>941</v>
      </c>
      <c r="G888" t="s">
        <v>946</v>
      </c>
      <c r="H888">
        <v>30</v>
      </c>
      <c r="I888" s="5">
        <v>21163</v>
      </c>
      <c r="J888">
        <v>5</v>
      </c>
      <c r="K888" t="s">
        <v>947</v>
      </c>
    </row>
    <row r="889" spans="1:11">
      <c r="A889">
        <v>888</v>
      </c>
      <c r="B889">
        <v>12</v>
      </c>
      <c r="C889" t="s">
        <v>1907</v>
      </c>
      <c r="D889" t="s">
        <v>915</v>
      </c>
      <c r="E889" t="s">
        <v>1923</v>
      </c>
      <c r="F889" t="s">
        <v>941</v>
      </c>
      <c r="G889" t="s">
        <v>946</v>
      </c>
      <c r="H889">
        <v>30</v>
      </c>
      <c r="I889" s="5">
        <v>36935</v>
      </c>
      <c r="J889">
        <v>6</v>
      </c>
      <c r="K889" t="s">
        <v>952</v>
      </c>
    </row>
    <row r="890" spans="1:11">
      <c r="A890">
        <v>889</v>
      </c>
      <c r="B890">
        <v>12</v>
      </c>
      <c r="C890" t="s">
        <v>1907</v>
      </c>
      <c r="D890" t="s">
        <v>916</v>
      </c>
      <c r="E890" t="s">
        <v>1924</v>
      </c>
      <c r="F890" t="s">
        <v>941</v>
      </c>
      <c r="G890" t="s">
        <v>946</v>
      </c>
      <c r="H890">
        <v>30</v>
      </c>
      <c r="I890" s="5">
        <v>18043</v>
      </c>
      <c r="J890">
        <v>5</v>
      </c>
      <c r="K890" t="s">
        <v>947</v>
      </c>
    </row>
    <row r="891" spans="1:11">
      <c r="A891">
        <v>890</v>
      </c>
      <c r="B891">
        <v>12</v>
      </c>
      <c r="C891" t="s">
        <v>1925</v>
      </c>
      <c r="D891" t="s">
        <v>917</v>
      </c>
      <c r="E891" t="s">
        <v>1926</v>
      </c>
      <c r="F891" t="s">
        <v>974</v>
      </c>
      <c r="G891" t="s">
        <v>1001</v>
      </c>
      <c r="H891">
        <v>202</v>
      </c>
      <c r="I891" s="5">
        <v>94745</v>
      </c>
      <c r="J891">
        <v>16</v>
      </c>
      <c r="K891" t="s">
        <v>1040</v>
      </c>
    </row>
    <row r="892" spans="1:11">
      <c r="A892">
        <v>891</v>
      </c>
      <c r="B892">
        <v>12</v>
      </c>
      <c r="C892" t="s">
        <v>1925</v>
      </c>
      <c r="D892" t="s">
        <v>918</v>
      </c>
      <c r="E892" t="s">
        <v>1927</v>
      </c>
      <c r="F892" t="s">
        <v>941</v>
      </c>
      <c r="G892" t="s">
        <v>946</v>
      </c>
      <c r="H892">
        <v>30</v>
      </c>
      <c r="I892" s="5">
        <v>18788</v>
      </c>
      <c r="J892">
        <v>5</v>
      </c>
      <c r="K892" t="s">
        <v>947</v>
      </c>
    </row>
    <row r="893" spans="1:11">
      <c r="A893">
        <v>892</v>
      </c>
      <c r="B893">
        <v>12</v>
      </c>
      <c r="C893" t="s">
        <v>1925</v>
      </c>
      <c r="D893" t="s">
        <v>919</v>
      </c>
      <c r="E893" t="s">
        <v>1928</v>
      </c>
      <c r="F893" t="s">
        <v>941</v>
      </c>
      <c r="G893" t="s">
        <v>946</v>
      </c>
      <c r="H893">
        <v>33</v>
      </c>
      <c r="I893" s="5">
        <v>26732</v>
      </c>
      <c r="J893">
        <v>5</v>
      </c>
      <c r="K893" t="s">
        <v>947</v>
      </c>
    </row>
    <row r="894" spans="1:11">
      <c r="A894">
        <v>893</v>
      </c>
      <c r="B894">
        <v>12</v>
      </c>
      <c r="C894" t="s">
        <v>1925</v>
      </c>
      <c r="D894" t="s">
        <v>920</v>
      </c>
      <c r="E894" t="s">
        <v>1929</v>
      </c>
      <c r="F894" t="s">
        <v>941</v>
      </c>
      <c r="G894" t="s">
        <v>946</v>
      </c>
      <c r="H894">
        <v>33</v>
      </c>
      <c r="I894" s="5">
        <v>23916</v>
      </c>
      <c r="J894">
        <v>5</v>
      </c>
      <c r="K894" t="s">
        <v>947</v>
      </c>
    </row>
    <row r="895" spans="1:11">
      <c r="A895">
        <v>894</v>
      </c>
      <c r="B895">
        <v>12</v>
      </c>
      <c r="C895" t="s">
        <v>1925</v>
      </c>
      <c r="D895" t="s">
        <v>921</v>
      </c>
      <c r="E895" t="s">
        <v>1930</v>
      </c>
      <c r="F895" t="s">
        <v>941</v>
      </c>
      <c r="G895" t="s">
        <v>942</v>
      </c>
      <c r="H895">
        <v>63</v>
      </c>
      <c r="I895" s="5">
        <v>57457</v>
      </c>
      <c r="J895">
        <v>10</v>
      </c>
      <c r="K895" t="s">
        <v>943</v>
      </c>
    </row>
    <row r="896" spans="1:11">
      <c r="A896">
        <v>895</v>
      </c>
      <c r="B896">
        <v>12</v>
      </c>
      <c r="C896" t="s">
        <v>1925</v>
      </c>
      <c r="D896" t="s">
        <v>922</v>
      </c>
      <c r="E896" t="s">
        <v>1931</v>
      </c>
      <c r="F896" t="s">
        <v>941</v>
      </c>
      <c r="G896" t="s">
        <v>946</v>
      </c>
      <c r="H896">
        <v>30</v>
      </c>
      <c r="I896" s="5">
        <v>19746</v>
      </c>
      <c r="J896">
        <v>5</v>
      </c>
      <c r="K896" t="s">
        <v>947</v>
      </c>
    </row>
    <row r="897" spans="1:11">
      <c r="A897">
        <v>896</v>
      </c>
      <c r="B897">
        <v>12</v>
      </c>
      <c r="C897" t="s">
        <v>1925</v>
      </c>
      <c r="D897" t="s">
        <v>923</v>
      </c>
      <c r="E897" t="s">
        <v>1932</v>
      </c>
      <c r="F897" t="s">
        <v>941</v>
      </c>
      <c r="G897" t="s">
        <v>968</v>
      </c>
      <c r="H897">
        <v>30</v>
      </c>
      <c r="I897" s="5">
        <v>14981</v>
      </c>
      <c r="J897">
        <v>2</v>
      </c>
      <c r="K897" t="s">
        <v>969</v>
      </c>
    </row>
    <row r="898" spans="1:11">
      <c r="K898" t="s">
        <v>1933</v>
      </c>
    </row>
    <row r="899" spans="1:11">
      <c r="K899" t="s">
        <v>1934</v>
      </c>
    </row>
    <row r="900" spans="1:11">
      <c r="K900" t="s">
        <v>1935</v>
      </c>
    </row>
    <row r="901" spans="1:11">
      <c r="K901" t="s">
        <v>1936</v>
      </c>
    </row>
    <row r="902" spans="1:11">
      <c r="K902" t="s">
        <v>1937</v>
      </c>
    </row>
    <row r="903" spans="1:11">
      <c r="K903" t="s">
        <v>1938</v>
      </c>
    </row>
    <row r="904" spans="1:11">
      <c r="K904" t="s">
        <v>1939</v>
      </c>
    </row>
    <row r="905" spans="1:11">
      <c r="K905" t="s">
        <v>1940</v>
      </c>
    </row>
    <row r="907" spans="1:11">
      <c r="K907" t="s">
        <v>1941</v>
      </c>
    </row>
    <row r="908" spans="1:11">
      <c r="K908" t="s">
        <v>1941</v>
      </c>
    </row>
    <row r="909" spans="1:11">
      <c r="K909" t="s">
        <v>1941</v>
      </c>
    </row>
    <row r="910" spans="1:11">
      <c r="K910" t="s">
        <v>1941</v>
      </c>
    </row>
    <row r="911" spans="1:11">
      <c r="K911" t="s">
        <v>1941</v>
      </c>
    </row>
    <row r="912" spans="1:11">
      <c r="K912" t="s">
        <v>1941</v>
      </c>
    </row>
    <row r="913" spans="11:11">
      <c r="K913" t="s">
        <v>1941</v>
      </c>
    </row>
    <row r="914" spans="11:11">
      <c r="K914" t="s">
        <v>1941</v>
      </c>
    </row>
  </sheetData>
  <pageMargins left="0.7" right="0.7" top="0.75" bottom="0.75" header="0.3" footer="0.3"/>
  <ignoredErrors>
    <ignoredError sqref="D2:D897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N908"/>
  <sheetViews>
    <sheetView workbookViewId="0">
      <pane xSplit="2" ySplit="5" topLeftCell="C6" activePane="bottomRight" state="frozen"/>
      <selection pane="topRight" activeCell="E1" sqref="E1"/>
      <selection pane="bottomLeft" activeCell="A6" sqref="A6"/>
      <selection pane="bottomRight" activeCell="F25" sqref="F25"/>
    </sheetView>
  </sheetViews>
  <sheetFormatPr defaultRowHeight="14.4"/>
  <cols>
    <col min="1" max="1" width="32.6640625" customWidth="1"/>
    <col min="2" max="2" width="14" bestFit="1" customWidth="1"/>
    <col min="3" max="4" width="12.88671875" bestFit="1" customWidth="1"/>
    <col min="5" max="6" width="16.44140625" bestFit="1" customWidth="1"/>
    <col min="7" max="7" width="12.88671875" bestFit="1" customWidth="1"/>
    <col min="8" max="8" width="15.21875" customWidth="1"/>
    <col min="9" max="19" width="12.88671875" bestFit="1" customWidth="1"/>
    <col min="20" max="21" width="14" bestFit="1" customWidth="1"/>
    <col min="22" max="26" width="12.88671875" bestFit="1" customWidth="1"/>
    <col min="27" max="27" width="14" bestFit="1" customWidth="1"/>
    <col min="28" max="29" width="12.88671875" bestFit="1" customWidth="1"/>
    <col min="30" max="30" width="14" bestFit="1" customWidth="1"/>
    <col min="31" max="31" width="12.88671875" bestFit="1" customWidth="1"/>
    <col min="32" max="32" width="14" bestFit="1" customWidth="1"/>
    <col min="33" max="43" width="12.88671875" bestFit="1" customWidth="1"/>
    <col min="44" max="44" width="14" bestFit="1" customWidth="1"/>
    <col min="45" max="58" width="12.88671875" bestFit="1" customWidth="1"/>
    <col min="59" max="60" width="14" bestFit="1" customWidth="1"/>
    <col min="61" max="65" width="12.88671875" bestFit="1" customWidth="1"/>
    <col min="66" max="67" width="11.88671875" bestFit="1" customWidth="1"/>
    <col min="68" max="68" width="14" bestFit="1" customWidth="1"/>
    <col min="69" max="75" width="12.88671875" bestFit="1" customWidth="1"/>
    <col min="76" max="76" width="14" bestFit="1" customWidth="1"/>
    <col min="77" max="82" width="12.88671875" bestFit="1" customWidth="1"/>
    <col min="83" max="83" width="14" bestFit="1" customWidth="1"/>
    <col min="84" max="95" width="12.88671875" bestFit="1" customWidth="1"/>
    <col min="96" max="96" width="14" bestFit="1" customWidth="1"/>
    <col min="97" max="103" width="12.88671875" bestFit="1" customWidth="1"/>
    <col min="104" max="105" width="14" bestFit="1" customWidth="1"/>
    <col min="106" max="112" width="12.88671875" bestFit="1" customWidth="1"/>
    <col min="113" max="113" width="14" bestFit="1" customWidth="1"/>
    <col min="114" max="121" width="12.88671875" bestFit="1" customWidth="1"/>
    <col min="122" max="122" width="14" bestFit="1" customWidth="1"/>
    <col min="123" max="123" width="12.88671875" bestFit="1" customWidth="1"/>
    <col min="124" max="125" width="14" bestFit="1" customWidth="1"/>
    <col min="126" max="132" width="12.88671875" bestFit="1" customWidth="1"/>
    <col min="133" max="134" width="14" bestFit="1" customWidth="1"/>
    <col min="135" max="141" width="12.88671875" bestFit="1" customWidth="1"/>
    <col min="142" max="142" width="14" bestFit="1" customWidth="1"/>
    <col min="143" max="150" width="12.88671875" bestFit="1" customWidth="1"/>
    <col min="151" max="151" width="14" bestFit="1" customWidth="1"/>
    <col min="152" max="162" width="12.88671875" bestFit="1" customWidth="1"/>
    <col min="163" max="163" width="14" bestFit="1" customWidth="1"/>
    <col min="164" max="169" width="12.88671875" bestFit="1" customWidth="1"/>
    <col min="170" max="170" width="11.88671875" bestFit="1" customWidth="1"/>
    <col min="171" max="171" width="14" bestFit="1" customWidth="1"/>
    <col min="172" max="184" width="12.88671875" bestFit="1" customWidth="1"/>
    <col min="185" max="185" width="14" bestFit="1" customWidth="1"/>
    <col min="186" max="193" width="12.88671875" bestFit="1" customWidth="1"/>
    <col min="194" max="196" width="11.88671875" bestFit="1" customWidth="1"/>
    <col min="197" max="197" width="14" bestFit="1" customWidth="1"/>
    <col min="198" max="204" width="12.88671875" bestFit="1" customWidth="1"/>
    <col min="205" max="205" width="14" bestFit="1" customWidth="1"/>
    <col min="206" max="208" width="12.88671875" bestFit="1" customWidth="1"/>
    <col min="209" max="209" width="14" bestFit="1" customWidth="1"/>
    <col min="210" max="215" width="12.88671875" bestFit="1" customWidth="1"/>
    <col min="216" max="216" width="14" bestFit="1" customWidth="1"/>
    <col min="217" max="223" width="12.88671875" bestFit="1" customWidth="1"/>
    <col min="224" max="225" width="14" bestFit="1" customWidth="1"/>
    <col min="226" max="239" width="12.88671875" bestFit="1" customWidth="1"/>
    <col min="240" max="241" width="14" bestFit="1" customWidth="1"/>
    <col min="242" max="250" width="12.88671875" bestFit="1" customWidth="1"/>
    <col min="251" max="252" width="14" bestFit="1" customWidth="1"/>
    <col min="253" max="262" width="12.88671875" bestFit="1" customWidth="1"/>
    <col min="263" max="264" width="14" bestFit="1" customWidth="1"/>
    <col min="265" max="268" width="12.88671875" bestFit="1" customWidth="1"/>
    <col min="269" max="269" width="14" bestFit="1" customWidth="1"/>
    <col min="270" max="275" width="12.88671875" bestFit="1" customWidth="1"/>
    <col min="276" max="277" width="14" bestFit="1" customWidth="1"/>
    <col min="278" max="290" width="12.88671875" bestFit="1" customWidth="1"/>
    <col min="291" max="291" width="14" bestFit="1" customWidth="1"/>
    <col min="292" max="299" width="12.88671875" bestFit="1" customWidth="1"/>
    <col min="300" max="300" width="14" bestFit="1" customWidth="1"/>
    <col min="301" max="305" width="12.88671875" bestFit="1" customWidth="1"/>
    <col min="306" max="306" width="14" bestFit="1" customWidth="1"/>
    <col min="307" max="307" width="12.88671875" bestFit="1" customWidth="1"/>
    <col min="308" max="308" width="14" bestFit="1" customWidth="1"/>
    <col min="309" max="315" width="12.88671875" bestFit="1" customWidth="1"/>
    <col min="316" max="319" width="14" bestFit="1" customWidth="1"/>
    <col min="320" max="326" width="12.88671875" bestFit="1" customWidth="1"/>
    <col min="327" max="327" width="14" bestFit="1" customWidth="1"/>
    <col min="328" max="329" width="12.88671875" bestFit="1" customWidth="1"/>
    <col min="330" max="333" width="14" bestFit="1" customWidth="1"/>
    <col min="334" max="341" width="12.88671875" bestFit="1" customWidth="1"/>
    <col min="342" max="342" width="14" bestFit="1" customWidth="1"/>
    <col min="343" max="353" width="12.88671875" bestFit="1" customWidth="1"/>
    <col min="354" max="354" width="14" bestFit="1" customWidth="1"/>
    <col min="355" max="364" width="12.88671875" bestFit="1" customWidth="1"/>
    <col min="365" max="365" width="14" bestFit="1" customWidth="1"/>
    <col min="366" max="367" width="12.88671875" bestFit="1" customWidth="1"/>
    <col min="368" max="368" width="14" bestFit="1" customWidth="1"/>
    <col min="369" max="370" width="12.88671875" bestFit="1" customWidth="1"/>
    <col min="371" max="372" width="14" bestFit="1" customWidth="1"/>
    <col min="373" max="376" width="12.88671875" bestFit="1" customWidth="1"/>
    <col min="377" max="377" width="14" bestFit="1" customWidth="1"/>
    <col min="378" max="383" width="12.88671875" bestFit="1" customWidth="1"/>
    <col min="384" max="385" width="14" bestFit="1" customWidth="1"/>
    <col min="386" max="390" width="12.88671875" bestFit="1" customWidth="1"/>
    <col min="391" max="392" width="14" bestFit="1" customWidth="1"/>
    <col min="393" max="393" width="12.88671875" bestFit="1" customWidth="1"/>
    <col min="394" max="394" width="14" bestFit="1" customWidth="1"/>
    <col min="395" max="399" width="12.88671875" bestFit="1" customWidth="1"/>
    <col min="400" max="402" width="14" bestFit="1" customWidth="1"/>
    <col min="403" max="405" width="12.88671875" bestFit="1" customWidth="1"/>
    <col min="406" max="406" width="14" bestFit="1" customWidth="1"/>
    <col min="407" max="414" width="12.88671875" bestFit="1" customWidth="1"/>
    <col min="415" max="415" width="14" bestFit="1" customWidth="1"/>
    <col min="416" max="432" width="12.88671875" bestFit="1" customWidth="1"/>
    <col min="433" max="433" width="14" bestFit="1" customWidth="1"/>
    <col min="434" max="436" width="12.88671875" bestFit="1" customWidth="1"/>
    <col min="437" max="437" width="14" bestFit="1" customWidth="1"/>
    <col min="438" max="454" width="12.88671875" bestFit="1" customWidth="1"/>
    <col min="455" max="458" width="11.88671875" bestFit="1" customWidth="1"/>
    <col min="459" max="459" width="14" bestFit="1" customWidth="1"/>
    <col min="460" max="471" width="12.88671875" bestFit="1" customWidth="1"/>
    <col min="472" max="472" width="14" bestFit="1" customWidth="1"/>
    <col min="473" max="488" width="12.88671875" bestFit="1" customWidth="1"/>
    <col min="489" max="491" width="11.88671875" bestFit="1" customWidth="1"/>
    <col min="492" max="492" width="14" bestFit="1" customWidth="1"/>
    <col min="493" max="502" width="12.88671875" bestFit="1" customWidth="1"/>
    <col min="503" max="503" width="11.88671875" bestFit="1" customWidth="1"/>
    <col min="504" max="504" width="14" bestFit="1" customWidth="1"/>
    <col min="505" max="511" width="12.88671875" bestFit="1" customWidth="1"/>
    <col min="512" max="512" width="14" bestFit="1" customWidth="1"/>
    <col min="513" max="525" width="12.88671875" bestFit="1" customWidth="1"/>
    <col min="526" max="526" width="14" bestFit="1" customWidth="1"/>
    <col min="527" max="541" width="12.88671875" bestFit="1" customWidth="1"/>
    <col min="542" max="542" width="14" bestFit="1" customWidth="1"/>
    <col min="543" max="543" width="12.88671875" bestFit="1" customWidth="1"/>
    <col min="544" max="544" width="14" bestFit="1" customWidth="1"/>
    <col min="545" max="547" width="12.88671875" bestFit="1" customWidth="1"/>
    <col min="548" max="548" width="14" bestFit="1" customWidth="1"/>
    <col min="549" max="552" width="12.88671875" bestFit="1" customWidth="1"/>
    <col min="553" max="553" width="14" bestFit="1" customWidth="1"/>
    <col min="554" max="558" width="12.88671875" bestFit="1" customWidth="1"/>
    <col min="559" max="559" width="14" bestFit="1" customWidth="1"/>
    <col min="560" max="561" width="12.88671875" bestFit="1" customWidth="1"/>
    <col min="562" max="562" width="14" bestFit="1" customWidth="1"/>
    <col min="563" max="563" width="11.88671875" bestFit="1" customWidth="1"/>
    <col min="564" max="580" width="12.88671875" bestFit="1" customWidth="1"/>
    <col min="581" max="581" width="14" bestFit="1" customWidth="1"/>
    <col min="582" max="589" width="12.88671875" bestFit="1" customWidth="1"/>
    <col min="590" max="590" width="14" bestFit="1" customWidth="1"/>
    <col min="591" max="595" width="12.88671875" bestFit="1" customWidth="1"/>
    <col min="596" max="596" width="15.44140625" bestFit="1" customWidth="1"/>
    <col min="597" max="615" width="12.88671875" bestFit="1" customWidth="1"/>
    <col min="616" max="616" width="14" bestFit="1" customWidth="1"/>
    <col min="617" max="623" width="12.88671875" bestFit="1" customWidth="1"/>
    <col min="624" max="624" width="14" bestFit="1" customWidth="1"/>
    <col min="625" max="628" width="12.88671875" bestFit="1" customWidth="1"/>
    <col min="629" max="629" width="14" bestFit="1" customWidth="1"/>
    <col min="630" max="631" width="12.88671875" bestFit="1" customWidth="1"/>
    <col min="632" max="632" width="14" bestFit="1" customWidth="1"/>
    <col min="633" max="651" width="12.88671875" bestFit="1" customWidth="1"/>
    <col min="652" max="652" width="14" bestFit="1" customWidth="1"/>
    <col min="653" max="655" width="12.88671875" bestFit="1" customWidth="1"/>
    <col min="656" max="656" width="14" bestFit="1" customWidth="1"/>
    <col min="657" max="668" width="12.88671875" bestFit="1" customWidth="1"/>
    <col min="669" max="669" width="14" bestFit="1" customWidth="1"/>
    <col min="670" max="675" width="12.88671875" bestFit="1" customWidth="1"/>
    <col min="676" max="676" width="14" bestFit="1" customWidth="1"/>
    <col min="677" max="684" width="12.88671875" bestFit="1" customWidth="1"/>
    <col min="685" max="685" width="14" bestFit="1" customWidth="1"/>
    <col min="686" max="687" width="12.88671875" bestFit="1" customWidth="1"/>
    <col min="688" max="688" width="14" bestFit="1" customWidth="1"/>
    <col min="689" max="706" width="12.88671875" bestFit="1" customWidth="1"/>
    <col min="707" max="707" width="14" bestFit="1" customWidth="1"/>
    <col min="708" max="713" width="12.88671875" bestFit="1" customWidth="1"/>
    <col min="714" max="714" width="14" bestFit="1" customWidth="1"/>
    <col min="715" max="724" width="12.88671875" bestFit="1" customWidth="1"/>
    <col min="725" max="725" width="14" bestFit="1" customWidth="1"/>
    <col min="726" max="732" width="12.88671875" bestFit="1" customWidth="1"/>
    <col min="733" max="734" width="14" bestFit="1" customWidth="1"/>
    <col min="735" max="739" width="12.88671875" bestFit="1" customWidth="1"/>
    <col min="740" max="740" width="14" bestFit="1" customWidth="1"/>
    <col min="741" max="748" width="12.88671875" bestFit="1" customWidth="1"/>
    <col min="749" max="749" width="14" bestFit="1" customWidth="1"/>
    <col min="750" max="759" width="12.88671875" bestFit="1" customWidth="1"/>
    <col min="760" max="760" width="14" bestFit="1" customWidth="1"/>
    <col min="761" max="766" width="12.88671875" bestFit="1" customWidth="1"/>
    <col min="767" max="768" width="14" bestFit="1" customWidth="1"/>
    <col min="769" max="772" width="12.88671875" bestFit="1" customWidth="1"/>
    <col min="773" max="773" width="14" bestFit="1" customWidth="1"/>
    <col min="774" max="782" width="12.88671875" bestFit="1" customWidth="1"/>
    <col min="783" max="784" width="14" bestFit="1" customWidth="1"/>
    <col min="785" max="791" width="12.88671875" bestFit="1" customWidth="1"/>
    <col min="792" max="792" width="14" bestFit="1" customWidth="1"/>
    <col min="793" max="794" width="12.88671875" bestFit="1" customWidth="1"/>
    <col min="795" max="795" width="14" bestFit="1" customWidth="1"/>
    <col min="796" max="799" width="12.88671875" bestFit="1" customWidth="1"/>
    <col min="800" max="801" width="14" bestFit="1" customWidth="1"/>
    <col min="802" max="819" width="12.88671875" bestFit="1" customWidth="1"/>
    <col min="820" max="820" width="14" bestFit="1" customWidth="1"/>
    <col min="821" max="829" width="12.88671875" bestFit="1" customWidth="1"/>
    <col min="830" max="831" width="14" bestFit="1" customWidth="1"/>
    <col min="832" max="842" width="12.88671875" bestFit="1" customWidth="1"/>
    <col min="843" max="843" width="14" bestFit="1" customWidth="1"/>
    <col min="844" max="854" width="12.88671875" bestFit="1" customWidth="1"/>
    <col min="855" max="855" width="14" bestFit="1" customWidth="1"/>
    <col min="856" max="865" width="12.88671875" bestFit="1" customWidth="1"/>
    <col min="866" max="867" width="14" bestFit="1" customWidth="1"/>
    <col min="868" max="873" width="12.88671875" bestFit="1" customWidth="1"/>
    <col min="874" max="875" width="14" bestFit="1" customWidth="1"/>
    <col min="876" max="877" width="12.88671875" bestFit="1" customWidth="1"/>
    <col min="878" max="878" width="14" bestFit="1" customWidth="1"/>
    <col min="879" max="890" width="12.88671875" bestFit="1" customWidth="1"/>
    <col min="891" max="891" width="14" bestFit="1" customWidth="1"/>
    <col min="892" max="897" width="12.88671875" bestFit="1" customWidth="1"/>
    <col min="898" max="898" width="16.44140625" bestFit="1" customWidth="1"/>
  </cols>
  <sheetData>
    <row r="1" spans="1:898">
      <c r="B1">
        <v>1</v>
      </c>
      <c r="CZ1">
        <v>2</v>
      </c>
      <c r="EU1">
        <v>3</v>
      </c>
      <c r="GW1">
        <v>4</v>
      </c>
      <c r="JP1">
        <v>5</v>
      </c>
      <c r="MD1">
        <v>6</v>
      </c>
      <c r="OY1">
        <v>7</v>
      </c>
      <c r="RX1">
        <v>8</v>
      </c>
      <c r="VH1">
        <v>9</v>
      </c>
      <c r="YS1">
        <v>10</v>
      </c>
      <c r="ABL1">
        <v>11</v>
      </c>
      <c r="AEN1">
        <v>12</v>
      </c>
      <c r="AHN1" t="s">
        <v>2956</v>
      </c>
    </row>
    <row r="2" spans="1:898">
      <c r="B2" t="s">
        <v>935</v>
      </c>
      <c r="T2" t="s">
        <v>970</v>
      </c>
      <c r="AR2" t="s">
        <v>999</v>
      </c>
      <c r="BG2" t="s">
        <v>1018</v>
      </c>
      <c r="BP2" t="s">
        <v>1029</v>
      </c>
      <c r="BX2" t="s">
        <v>1038</v>
      </c>
      <c r="CE2" t="s">
        <v>1047</v>
      </c>
      <c r="CR2" t="s">
        <v>1061</v>
      </c>
      <c r="CZ2" t="s">
        <v>1070</v>
      </c>
      <c r="DI2" t="s">
        <v>1081</v>
      </c>
      <c r="DR2" t="s">
        <v>1092</v>
      </c>
      <c r="EC2" t="s">
        <v>1104</v>
      </c>
      <c r="EL2" t="s">
        <v>1114</v>
      </c>
      <c r="EU2" t="s">
        <v>1124</v>
      </c>
      <c r="FG2" t="s">
        <v>1137</v>
      </c>
      <c r="FO2" t="s">
        <v>1146</v>
      </c>
      <c r="GC2" t="s">
        <v>1161</v>
      </c>
      <c r="GO2" t="s">
        <v>1174</v>
      </c>
      <c r="GW2" t="s">
        <v>1183</v>
      </c>
      <c r="HA2" t="s">
        <v>1188</v>
      </c>
      <c r="HH2" t="s">
        <v>1196</v>
      </c>
      <c r="HP2" t="s">
        <v>1205</v>
      </c>
      <c r="IF2" t="s">
        <v>1223</v>
      </c>
      <c r="IQ2" t="s">
        <v>1235</v>
      </c>
      <c r="JC2" t="s">
        <v>1248</v>
      </c>
      <c r="JI2" t="s">
        <v>1255</v>
      </c>
      <c r="JP2" t="s">
        <v>1263</v>
      </c>
      <c r="KE2" t="s">
        <v>1279</v>
      </c>
      <c r="KN2" t="s">
        <v>1289</v>
      </c>
      <c r="KV2" t="s">
        <v>1298</v>
      </c>
      <c r="LD2" t="s">
        <v>1307</v>
      </c>
      <c r="LO2" t="s">
        <v>1319</v>
      </c>
      <c r="LR2" t="s">
        <v>1323</v>
      </c>
      <c r="LT2" t="s">
        <v>1326</v>
      </c>
      <c r="MD2" t="s">
        <v>1337</v>
      </c>
      <c r="MP2" t="s">
        <v>1350</v>
      </c>
      <c r="NA2" t="s">
        <v>1362</v>
      </c>
      <c r="NM2" t="s">
        <v>1375</v>
      </c>
      <c r="NT2" t="s">
        <v>1383</v>
      </c>
      <c r="OA2" t="s">
        <v>1391</v>
      </c>
      <c r="OJ2" t="s">
        <v>1401</v>
      </c>
      <c r="OP2" t="s">
        <v>1408</v>
      </c>
      <c r="OY2" t="s">
        <v>1418</v>
      </c>
      <c r="PQ2" t="s">
        <v>1437</v>
      </c>
      <c r="QQ2" t="s">
        <v>1464</v>
      </c>
      <c r="RD2" t="s">
        <v>1478</v>
      </c>
      <c r="RX2" t="s">
        <v>1499</v>
      </c>
      <c r="SJ2" t="s">
        <v>1512</v>
      </c>
      <c r="SR2" t="s">
        <v>1521</v>
      </c>
      <c r="TF2" t="s">
        <v>1536</v>
      </c>
      <c r="TX2" t="s">
        <v>1555</v>
      </c>
      <c r="UG2" t="s">
        <v>1565</v>
      </c>
      <c r="UM2" t="s">
        <v>1572</v>
      </c>
      <c r="VH2" t="s">
        <v>1594</v>
      </c>
      <c r="VX2" t="s">
        <v>1611</v>
      </c>
      <c r="XE2" t="s">
        <v>1645</v>
      </c>
      <c r="YB2" t="s">
        <v>1669</v>
      </c>
      <c r="YS2" t="s">
        <v>1687</v>
      </c>
      <c r="YZ2" t="s">
        <v>1695</v>
      </c>
      <c r="ZI2" t="s">
        <v>1705</v>
      </c>
      <c r="AAE2" t="s">
        <v>1728</v>
      </c>
      <c r="AAL2" t="s">
        <v>1736</v>
      </c>
      <c r="ABL2" t="s">
        <v>1763</v>
      </c>
      <c r="ABU2" t="s">
        <v>1773</v>
      </c>
      <c r="ACF2" t="s">
        <v>1785</v>
      </c>
      <c r="ADC2" t="s">
        <v>1808</v>
      </c>
      <c r="ADL2" t="s">
        <v>1817</v>
      </c>
      <c r="ADO2" t="s">
        <v>1821</v>
      </c>
      <c r="ADT2" t="s">
        <v>1827</v>
      </c>
      <c r="AEN2" t="s">
        <v>1848</v>
      </c>
      <c r="AEX2" t="s">
        <v>1859</v>
      </c>
      <c r="AFK2" t="s">
        <v>1873</v>
      </c>
      <c r="AFW2" t="s">
        <v>1886</v>
      </c>
      <c r="AGH2" t="s">
        <v>1898</v>
      </c>
      <c r="AGP2" t="s">
        <v>1907</v>
      </c>
      <c r="AHG2" t="s">
        <v>1925</v>
      </c>
    </row>
    <row r="3" spans="1:898">
      <c r="B3" t="s">
        <v>28</v>
      </c>
      <c r="C3" t="s">
        <v>29</v>
      </c>
      <c r="D3" t="s">
        <v>30</v>
      </c>
      <c r="E3" t="s">
        <v>31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  <c r="K3" t="s">
        <v>37</v>
      </c>
      <c r="L3" t="s">
        <v>38</v>
      </c>
      <c r="M3" t="s">
        <v>39</v>
      </c>
      <c r="N3" t="s">
        <v>40</v>
      </c>
      <c r="O3" t="s">
        <v>41</v>
      </c>
      <c r="P3" t="s">
        <v>42</v>
      </c>
      <c r="Q3" t="s">
        <v>43</v>
      </c>
      <c r="R3" t="s">
        <v>44</v>
      </c>
      <c r="S3" t="s">
        <v>45</v>
      </c>
      <c r="T3" t="s">
        <v>46</v>
      </c>
      <c r="U3" t="s">
        <v>47</v>
      </c>
      <c r="V3" t="s">
        <v>48</v>
      </c>
      <c r="W3" t="s">
        <v>49</v>
      </c>
      <c r="X3" t="s">
        <v>50</v>
      </c>
      <c r="Y3" t="s">
        <v>51</v>
      </c>
      <c r="Z3" t="s">
        <v>52</v>
      </c>
      <c r="AA3" t="s">
        <v>53</v>
      </c>
      <c r="AB3" t="s">
        <v>54</v>
      </c>
      <c r="AC3" t="s">
        <v>55</v>
      </c>
      <c r="AD3" t="s">
        <v>56</v>
      </c>
      <c r="AE3" t="s">
        <v>57</v>
      </c>
      <c r="AF3" t="s">
        <v>58</v>
      </c>
      <c r="AG3" t="s">
        <v>59</v>
      </c>
      <c r="AH3" t="s">
        <v>60</v>
      </c>
      <c r="AI3" t="s">
        <v>61</v>
      </c>
      <c r="AJ3" t="s">
        <v>62</v>
      </c>
      <c r="AK3" t="s">
        <v>63</v>
      </c>
      <c r="AL3" t="s">
        <v>64</v>
      </c>
      <c r="AM3" t="s">
        <v>65</v>
      </c>
      <c r="AN3" t="s">
        <v>66</v>
      </c>
      <c r="AO3" t="s">
        <v>67</v>
      </c>
      <c r="AP3" t="s">
        <v>68</v>
      </c>
      <c r="AQ3" t="s">
        <v>69</v>
      </c>
      <c r="AR3" t="s">
        <v>70</v>
      </c>
      <c r="AS3" t="s">
        <v>71</v>
      </c>
      <c r="AT3" t="s">
        <v>72</v>
      </c>
      <c r="AU3" t="s">
        <v>73</v>
      </c>
      <c r="AV3" t="s">
        <v>74</v>
      </c>
      <c r="AW3" t="s">
        <v>75</v>
      </c>
      <c r="AX3" t="s">
        <v>76</v>
      </c>
      <c r="AY3" t="s">
        <v>77</v>
      </c>
      <c r="AZ3" t="s">
        <v>78</v>
      </c>
      <c r="BA3" t="s">
        <v>79</v>
      </c>
      <c r="BB3" t="s">
        <v>80</v>
      </c>
      <c r="BC3" t="s">
        <v>81</v>
      </c>
      <c r="BD3" t="s">
        <v>82</v>
      </c>
      <c r="BE3" t="s">
        <v>83</v>
      </c>
      <c r="BF3" t="s">
        <v>84</v>
      </c>
      <c r="BG3" t="s">
        <v>85</v>
      </c>
      <c r="BH3" t="s">
        <v>86</v>
      </c>
      <c r="BI3" t="s">
        <v>87</v>
      </c>
      <c r="BJ3" t="s">
        <v>88</v>
      </c>
      <c r="BK3" t="s">
        <v>89</v>
      </c>
      <c r="BL3" t="s">
        <v>90</v>
      </c>
      <c r="BM3" t="s">
        <v>91</v>
      </c>
      <c r="BN3" t="s">
        <v>92</v>
      </c>
      <c r="BO3" t="s">
        <v>93</v>
      </c>
      <c r="BP3" t="s">
        <v>94</v>
      </c>
      <c r="BQ3" t="s">
        <v>95</v>
      </c>
      <c r="BR3" t="s">
        <v>96</v>
      </c>
      <c r="BS3" t="s">
        <v>97</v>
      </c>
      <c r="BT3" t="s">
        <v>98</v>
      </c>
      <c r="BU3" t="s">
        <v>99</v>
      </c>
      <c r="BV3" t="s">
        <v>100</v>
      </c>
      <c r="BW3" t="s">
        <v>101</v>
      </c>
      <c r="BX3" t="s">
        <v>102</v>
      </c>
      <c r="BY3" t="s">
        <v>103</v>
      </c>
      <c r="BZ3" t="s">
        <v>104</v>
      </c>
      <c r="CA3" t="s">
        <v>105</v>
      </c>
      <c r="CB3" t="s">
        <v>106</v>
      </c>
      <c r="CC3" t="s">
        <v>107</v>
      </c>
      <c r="CD3" t="s">
        <v>108</v>
      </c>
      <c r="CE3" t="s">
        <v>109</v>
      </c>
      <c r="CF3" t="s">
        <v>110</v>
      </c>
      <c r="CG3" t="s">
        <v>111</v>
      </c>
      <c r="CH3" t="s">
        <v>112</v>
      </c>
      <c r="CI3" t="s">
        <v>113</v>
      </c>
      <c r="CJ3" t="s">
        <v>114</v>
      </c>
      <c r="CK3" t="s">
        <v>115</v>
      </c>
      <c r="CL3" t="s">
        <v>116</v>
      </c>
      <c r="CM3" t="s">
        <v>117</v>
      </c>
      <c r="CN3" t="s">
        <v>118</v>
      </c>
      <c r="CO3" t="s">
        <v>119</v>
      </c>
      <c r="CP3" t="s">
        <v>120</v>
      </c>
      <c r="CQ3" t="s">
        <v>121</v>
      </c>
      <c r="CR3" t="s">
        <v>122</v>
      </c>
      <c r="CS3" t="s">
        <v>123</v>
      </c>
      <c r="CT3" t="s">
        <v>124</v>
      </c>
      <c r="CU3" t="s">
        <v>125</v>
      </c>
      <c r="CV3" t="s">
        <v>126</v>
      </c>
      <c r="CW3" t="s">
        <v>127</v>
      </c>
      <c r="CX3" t="s">
        <v>128</v>
      </c>
      <c r="CY3" t="s">
        <v>129</v>
      </c>
      <c r="CZ3" t="s">
        <v>130</v>
      </c>
      <c r="DA3" t="s">
        <v>131</v>
      </c>
      <c r="DB3" t="s">
        <v>132</v>
      </c>
      <c r="DC3" t="s">
        <v>133</v>
      </c>
      <c r="DD3" t="s">
        <v>134</v>
      </c>
      <c r="DE3" t="s">
        <v>135</v>
      </c>
      <c r="DF3" t="s">
        <v>136</v>
      </c>
      <c r="DG3" t="s">
        <v>137</v>
      </c>
      <c r="DH3" t="s">
        <v>138</v>
      </c>
      <c r="DI3" t="s">
        <v>139</v>
      </c>
      <c r="DJ3" t="s">
        <v>140</v>
      </c>
      <c r="DK3" t="s">
        <v>141</v>
      </c>
      <c r="DL3" t="s">
        <v>142</v>
      </c>
      <c r="DM3" t="s">
        <v>143</v>
      </c>
      <c r="DN3" t="s">
        <v>144</v>
      </c>
      <c r="DO3" t="s">
        <v>145</v>
      </c>
      <c r="DP3" t="s">
        <v>146</v>
      </c>
      <c r="DQ3" t="s">
        <v>147</v>
      </c>
      <c r="DR3" t="s">
        <v>148</v>
      </c>
      <c r="DS3" t="s">
        <v>149</v>
      </c>
      <c r="DT3" t="s">
        <v>150</v>
      </c>
      <c r="DU3" t="s">
        <v>151</v>
      </c>
      <c r="DV3" t="s">
        <v>152</v>
      </c>
      <c r="DW3" t="s">
        <v>153</v>
      </c>
      <c r="DX3" t="s">
        <v>154</v>
      </c>
      <c r="DY3" t="s">
        <v>155</v>
      </c>
      <c r="DZ3" t="s">
        <v>156</v>
      </c>
      <c r="EA3" t="s">
        <v>157</v>
      </c>
      <c r="EB3" t="s">
        <v>158</v>
      </c>
      <c r="EC3" t="s">
        <v>159</v>
      </c>
      <c r="ED3" t="s">
        <v>160</v>
      </c>
      <c r="EE3" t="s">
        <v>161</v>
      </c>
      <c r="EF3" t="s">
        <v>162</v>
      </c>
      <c r="EG3" t="s">
        <v>163</v>
      </c>
      <c r="EH3" t="s">
        <v>164</v>
      </c>
      <c r="EI3" t="s">
        <v>165</v>
      </c>
      <c r="EJ3" t="s">
        <v>166</v>
      </c>
      <c r="EK3" t="s">
        <v>167</v>
      </c>
      <c r="EL3" t="s">
        <v>168</v>
      </c>
      <c r="EM3" t="s">
        <v>169</v>
      </c>
      <c r="EN3" t="s">
        <v>170</v>
      </c>
      <c r="EO3" t="s">
        <v>171</v>
      </c>
      <c r="EP3" t="s">
        <v>172</v>
      </c>
      <c r="EQ3" t="s">
        <v>173</v>
      </c>
      <c r="ER3" t="s">
        <v>174</v>
      </c>
      <c r="ES3" t="s">
        <v>175</v>
      </c>
      <c r="ET3" t="s">
        <v>176</v>
      </c>
      <c r="EU3" t="s">
        <v>177</v>
      </c>
      <c r="EV3" t="s">
        <v>178</v>
      </c>
      <c r="EW3" t="s">
        <v>179</v>
      </c>
      <c r="EX3" t="s">
        <v>180</v>
      </c>
      <c r="EY3" t="s">
        <v>181</v>
      </c>
      <c r="EZ3" t="s">
        <v>182</v>
      </c>
      <c r="FA3" t="s">
        <v>183</v>
      </c>
      <c r="FB3" t="s">
        <v>184</v>
      </c>
      <c r="FC3" t="s">
        <v>185</v>
      </c>
      <c r="FD3" t="s">
        <v>186</v>
      </c>
      <c r="FE3" t="s">
        <v>187</v>
      </c>
      <c r="FF3" t="s">
        <v>188</v>
      </c>
      <c r="FG3" t="s">
        <v>189</v>
      </c>
      <c r="FH3" t="s">
        <v>190</v>
      </c>
      <c r="FI3" t="s">
        <v>191</v>
      </c>
      <c r="FJ3" t="s">
        <v>192</v>
      </c>
      <c r="FK3" t="s">
        <v>193</v>
      </c>
      <c r="FL3" t="s">
        <v>194</v>
      </c>
      <c r="FM3" t="s">
        <v>195</v>
      </c>
      <c r="FN3" t="s">
        <v>196</v>
      </c>
      <c r="FO3" t="s">
        <v>197</v>
      </c>
      <c r="FP3" t="s">
        <v>198</v>
      </c>
      <c r="FQ3" t="s">
        <v>199</v>
      </c>
      <c r="FR3" t="s">
        <v>200</v>
      </c>
      <c r="FS3" t="s">
        <v>201</v>
      </c>
      <c r="FT3" t="s">
        <v>202</v>
      </c>
      <c r="FU3" t="s">
        <v>203</v>
      </c>
      <c r="FV3" t="s">
        <v>204</v>
      </c>
      <c r="FW3" t="s">
        <v>205</v>
      </c>
      <c r="FX3" t="s">
        <v>206</v>
      </c>
      <c r="FY3" t="s">
        <v>207</v>
      </c>
      <c r="FZ3" t="s">
        <v>208</v>
      </c>
      <c r="GA3" t="s">
        <v>209</v>
      </c>
      <c r="GB3" t="s">
        <v>210</v>
      </c>
      <c r="GC3" t="s">
        <v>211</v>
      </c>
      <c r="GD3" t="s">
        <v>212</v>
      </c>
      <c r="GE3" t="s">
        <v>213</v>
      </c>
      <c r="GF3" t="s">
        <v>214</v>
      </c>
      <c r="GG3" t="s">
        <v>215</v>
      </c>
      <c r="GH3" t="s">
        <v>216</v>
      </c>
      <c r="GI3" t="s">
        <v>217</v>
      </c>
      <c r="GJ3" t="s">
        <v>218</v>
      </c>
      <c r="GK3" t="s">
        <v>219</v>
      </c>
      <c r="GL3" t="s">
        <v>220</v>
      </c>
      <c r="GM3" t="s">
        <v>221</v>
      </c>
      <c r="GN3" t="s">
        <v>222</v>
      </c>
      <c r="GO3" t="s">
        <v>223</v>
      </c>
      <c r="GP3" t="s">
        <v>224</v>
      </c>
      <c r="GQ3" t="s">
        <v>225</v>
      </c>
      <c r="GR3" t="s">
        <v>226</v>
      </c>
      <c r="GS3" t="s">
        <v>227</v>
      </c>
      <c r="GT3" t="s">
        <v>228</v>
      </c>
      <c r="GU3" t="s">
        <v>229</v>
      </c>
      <c r="GV3" t="s">
        <v>230</v>
      </c>
      <c r="GW3" t="s">
        <v>231</v>
      </c>
      <c r="GX3" t="s">
        <v>232</v>
      </c>
      <c r="GY3" t="s">
        <v>233</v>
      </c>
      <c r="GZ3" t="s">
        <v>234</v>
      </c>
      <c r="HA3" t="s">
        <v>235</v>
      </c>
      <c r="HB3" t="s">
        <v>236</v>
      </c>
      <c r="HC3" t="s">
        <v>237</v>
      </c>
      <c r="HD3" t="s">
        <v>238</v>
      </c>
      <c r="HE3" t="s">
        <v>239</v>
      </c>
      <c r="HF3" t="s">
        <v>240</v>
      </c>
      <c r="HG3" t="s">
        <v>241</v>
      </c>
      <c r="HH3" t="s">
        <v>242</v>
      </c>
      <c r="HI3" t="s">
        <v>243</v>
      </c>
      <c r="HJ3" t="s">
        <v>244</v>
      </c>
      <c r="HK3" t="s">
        <v>245</v>
      </c>
      <c r="HL3" t="s">
        <v>246</v>
      </c>
      <c r="HM3" t="s">
        <v>247</v>
      </c>
      <c r="HN3" t="s">
        <v>248</v>
      </c>
      <c r="HO3" t="s">
        <v>249</v>
      </c>
      <c r="HP3" t="s">
        <v>250</v>
      </c>
      <c r="HQ3" t="s">
        <v>251</v>
      </c>
      <c r="HR3" t="s">
        <v>252</v>
      </c>
      <c r="HS3" t="s">
        <v>253</v>
      </c>
      <c r="HT3" t="s">
        <v>254</v>
      </c>
      <c r="HU3" t="s">
        <v>255</v>
      </c>
      <c r="HV3" t="s">
        <v>256</v>
      </c>
      <c r="HW3" t="s">
        <v>257</v>
      </c>
      <c r="HX3" t="s">
        <v>258</v>
      </c>
      <c r="HY3" t="s">
        <v>259</v>
      </c>
      <c r="HZ3" t="s">
        <v>260</v>
      </c>
      <c r="IA3" t="s">
        <v>261</v>
      </c>
      <c r="IB3" t="s">
        <v>262</v>
      </c>
      <c r="IC3" t="s">
        <v>263</v>
      </c>
      <c r="ID3" t="s">
        <v>264</v>
      </c>
      <c r="IE3" t="s">
        <v>265</v>
      </c>
      <c r="IF3" t="s">
        <v>266</v>
      </c>
      <c r="IG3" t="s">
        <v>267</v>
      </c>
      <c r="IH3" t="s">
        <v>268</v>
      </c>
      <c r="II3" t="s">
        <v>269</v>
      </c>
      <c r="IJ3" t="s">
        <v>270</v>
      </c>
      <c r="IK3" t="s">
        <v>271</v>
      </c>
      <c r="IL3" t="s">
        <v>272</v>
      </c>
      <c r="IM3" t="s">
        <v>273</v>
      </c>
      <c r="IN3" t="s">
        <v>274</v>
      </c>
      <c r="IO3" t="s">
        <v>275</v>
      </c>
      <c r="IP3" t="s">
        <v>276</v>
      </c>
      <c r="IQ3" t="s">
        <v>277</v>
      </c>
      <c r="IR3" t="s">
        <v>278</v>
      </c>
      <c r="IS3" t="s">
        <v>279</v>
      </c>
      <c r="IT3" t="s">
        <v>280</v>
      </c>
      <c r="IU3" t="s">
        <v>281</v>
      </c>
      <c r="IV3" t="s">
        <v>282</v>
      </c>
      <c r="IW3" t="s">
        <v>283</v>
      </c>
      <c r="IX3" t="s">
        <v>284</v>
      </c>
      <c r="IY3" t="s">
        <v>285</v>
      </c>
      <c r="IZ3" t="s">
        <v>286</v>
      </c>
      <c r="JA3" t="s">
        <v>287</v>
      </c>
      <c r="JB3" t="s">
        <v>288</v>
      </c>
      <c r="JC3" t="s">
        <v>289</v>
      </c>
      <c r="JD3" t="s">
        <v>290</v>
      </c>
      <c r="JE3" t="s">
        <v>291</v>
      </c>
      <c r="JF3" t="s">
        <v>292</v>
      </c>
      <c r="JG3" t="s">
        <v>293</v>
      </c>
      <c r="JH3" t="s">
        <v>294</v>
      </c>
      <c r="JI3" t="s">
        <v>295</v>
      </c>
      <c r="JJ3" t="s">
        <v>296</v>
      </c>
      <c r="JK3" t="s">
        <v>297</v>
      </c>
      <c r="JL3" t="s">
        <v>298</v>
      </c>
      <c r="JM3" t="s">
        <v>299</v>
      </c>
      <c r="JN3" t="s">
        <v>300</v>
      </c>
      <c r="JO3" t="s">
        <v>301</v>
      </c>
      <c r="JP3" t="s">
        <v>302</v>
      </c>
      <c r="JQ3" t="s">
        <v>303</v>
      </c>
      <c r="JR3" t="s">
        <v>304</v>
      </c>
      <c r="JS3" t="s">
        <v>305</v>
      </c>
      <c r="JT3" t="s">
        <v>306</v>
      </c>
      <c r="JU3" t="s">
        <v>307</v>
      </c>
      <c r="JV3" t="s">
        <v>308</v>
      </c>
      <c r="JW3" t="s">
        <v>309</v>
      </c>
      <c r="JX3" t="s">
        <v>310</v>
      </c>
      <c r="JY3" t="s">
        <v>311</v>
      </c>
      <c r="JZ3" t="s">
        <v>312</v>
      </c>
      <c r="KA3" t="s">
        <v>313</v>
      </c>
      <c r="KB3" t="s">
        <v>314</v>
      </c>
      <c r="KC3" t="s">
        <v>315</v>
      </c>
      <c r="KD3" t="s">
        <v>316</v>
      </c>
      <c r="KE3" t="s">
        <v>317</v>
      </c>
      <c r="KF3" t="s">
        <v>318</v>
      </c>
      <c r="KG3" t="s">
        <v>319</v>
      </c>
      <c r="KH3" t="s">
        <v>320</v>
      </c>
      <c r="KI3" t="s">
        <v>321</v>
      </c>
      <c r="KJ3" t="s">
        <v>322</v>
      </c>
      <c r="KK3" t="s">
        <v>323</v>
      </c>
      <c r="KL3" t="s">
        <v>324</v>
      </c>
      <c r="KM3" t="s">
        <v>325</v>
      </c>
      <c r="KN3" t="s">
        <v>326</v>
      </c>
      <c r="KO3" t="s">
        <v>327</v>
      </c>
      <c r="KP3" t="s">
        <v>328</v>
      </c>
      <c r="KQ3" t="s">
        <v>329</v>
      </c>
      <c r="KR3" t="s">
        <v>330</v>
      </c>
      <c r="KS3" t="s">
        <v>331</v>
      </c>
      <c r="KT3" t="s">
        <v>332</v>
      </c>
      <c r="KU3" t="s">
        <v>333</v>
      </c>
      <c r="KV3" t="s">
        <v>334</v>
      </c>
      <c r="KW3" t="s">
        <v>335</v>
      </c>
      <c r="KX3" t="s">
        <v>336</v>
      </c>
      <c r="KY3" t="s">
        <v>337</v>
      </c>
      <c r="KZ3" t="s">
        <v>338</v>
      </c>
      <c r="LA3" t="s">
        <v>339</v>
      </c>
      <c r="LB3" t="s">
        <v>340</v>
      </c>
      <c r="LC3" t="s">
        <v>341</v>
      </c>
      <c r="LD3" t="s">
        <v>342</v>
      </c>
      <c r="LE3" t="s">
        <v>343</v>
      </c>
      <c r="LF3" t="s">
        <v>344</v>
      </c>
      <c r="LG3" t="s">
        <v>345</v>
      </c>
      <c r="LH3" t="s">
        <v>346</v>
      </c>
      <c r="LI3" t="s">
        <v>347</v>
      </c>
      <c r="LJ3" t="s">
        <v>348</v>
      </c>
      <c r="LK3" t="s">
        <v>349</v>
      </c>
      <c r="LL3" t="s">
        <v>350</v>
      </c>
      <c r="LM3" t="s">
        <v>351</v>
      </c>
      <c r="LN3" t="s">
        <v>352</v>
      </c>
      <c r="LO3" t="s">
        <v>353</v>
      </c>
      <c r="LP3" t="s">
        <v>354</v>
      </c>
      <c r="LQ3" t="s">
        <v>355</v>
      </c>
      <c r="LR3" t="s">
        <v>356</v>
      </c>
      <c r="LS3" t="s">
        <v>357</v>
      </c>
      <c r="LT3" t="s">
        <v>358</v>
      </c>
      <c r="LU3" t="s">
        <v>359</v>
      </c>
      <c r="LV3" t="s">
        <v>360</v>
      </c>
      <c r="LW3" t="s">
        <v>361</v>
      </c>
      <c r="LX3" t="s">
        <v>362</v>
      </c>
      <c r="LY3" t="s">
        <v>363</v>
      </c>
      <c r="LZ3" t="s">
        <v>364</v>
      </c>
      <c r="MA3" t="s">
        <v>365</v>
      </c>
      <c r="MB3" t="s">
        <v>366</v>
      </c>
      <c r="MC3" t="s">
        <v>367</v>
      </c>
      <c r="MD3" t="s">
        <v>368</v>
      </c>
      <c r="ME3" t="s">
        <v>369</v>
      </c>
      <c r="MF3" t="s">
        <v>370</v>
      </c>
      <c r="MG3" t="s">
        <v>371</v>
      </c>
      <c r="MH3" t="s">
        <v>372</v>
      </c>
      <c r="MI3" t="s">
        <v>373</v>
      </c>
      <c r="MJ3" t="s">
        <v>374</v>
      </c>
      <c r="MK3" t="s">
        <v>375</v>
      </c>
      <c r="ML3" t="s">
        <v>376</v>
      </c>
      <c r="MM3" t="s">
        <v>377</v>
      </c>
      <c r="MN3" t="s">
        <v>378</v>
      </c>
      <c r="MO3" t="s">
        <v>379</v>
      </c>
      <c r="MP3" t="s">
        <v>380</v>
      </c>
      <c r="MQ3" t="s">
        <v>381</v>
      </c>
      <c r="MR3" t="s">
        <v>382</v>
      </c>
      <c r="MS3" t="s">
        <v>383</v>
      </c>
      <c r="MT3" t="s">
        <v>384</v>
      </c>
      <c r="MU3" t="s">
        <v>385</v>
      </c>
      <c r="MV3" t="s">
        <v>386</v>
      </c>
      <c r="MW3" t="s">
        <v>387</v>
      </c>
      <c r="MX3" t="s">
        <v>388</v>
      </c>
      <c r="MY3" t="s">
        <v>389</v>
      </c>
      <c r="MZ3" t="s">
        <v>390</v>
      </c>
      <c r="NA3" t="s">
        <v>391</v>
      </c>
      <c r="NB3" t="s">
        <v>392</v>
      </c>
      <c r="NC3" t="s">
        <v>393</v>
      </c>
      <c r="ND3" t="s">
        <v>394</v>
      </c>
      <c r="NE3" t="s">
        <v>395</v>
      </c>
      <c r="NF3" t="s">
        <v>396</v>
      </c>
      <c r="NG3" t="s">
        <v>397</v>
      </c>
      <c r="NH3" t="s">
        <v>398</v>
      </c>
      <c r="NI3" t="s">
        <v>399</v>
      </c>
      <c r="NJ3" t="s">
        <v>400</v>
      </c>
      <c r="NK3" t="s">
        <v>401</v>
      </c>
      <c r="NL3" t="s">
        <v>402</v>
      </c>
      <c r="NM3" t="s">
        <v>403</v>
      </c>
      <c r="NN3" t="s">
        <v>404</v>
      </c>
      <c r="NO3" t="s">
        <v>405</v>
      </c>
      <c r="NP3" t="s">
        <v>406</v>
      </c>
      <c r="NQ3" t="s">
        <v>407</v>
      </c>
      <c r="NR3" t="s">
        <v>408</v>
      </c>
      <c r="NS3" t="s">
        <v>409</v>
      </c>
      <c r="NT3" t="s">
        <v>410</v>
      </c>
      <c r="NU3" t="s">
        <v>411</v>
      </c>
      <c r="NV3" t="s">
        <v>412</v>
      </c>
      <c r="NW3" t="s">
        <v>413</v>
      </c>
      <c r="NX3" t="s">
        <v>414</v>
      </c>
      <c r="NY3" t="s">
        <v>415</v>
      </c>
      <c r="NZ3" t="s">
        <v>416</v>
      </c>
      <c r="OA3" t="s">
        <v>417</v>
      </c>
      <c r="OB3" t="s">
        <v>418</v>
      </c>
      <c r="OC3" t="s">
        <v>419</v>
      </c>
      <c r="OD3" t="s">
        <v>420</v>
      </c>
      <c r="OE3" t="s">
        <v>421</v>
      </c>
      <c r="OF3" t="s">
        <v>422</v>
      </c>
      <c r="OG3" t="s">
        <v>423</v>
      </c>
      <c r="OH3" t="s">
        <v>424</v>
      </c>
      <c r="OI3" t="s">
        <v>425</v>
      </c>
      <c r="OJ3" t="s">
        <v>426</v>
      </c>
      <c r="OK3" t="s">
        <v>427</v>
      </c>
      <c r="OL3" t="s">
        <v>428</v>
      </c>
      <c r="OM3" t="s">
        <v>429</v>
      </c>
      <c r="ON3" t="s">
        <v>430</v>
      </c>
      <c r="OO3" t="s">
        <v>431</v>
      </c>
      <c r="OP3" t="s">
        <v>432</v>
      </c>
      <c r="OQ3" t="s">
        <v>433</v>
      </c>
      <c r="OR3" t="s">
        <v>434</v>
      </c>
      <c r="OS3" t="s">
        <v>435</v>
      </c>
      <c r="OT3" t="s">
        <v>436</v>
      </c>
      <c r="OU3" t="s">
        <v>437</v>
      </c>
      <c r="OV3" t="s">
        <v>438</v>
      </c>
      <c r="OW3" t="s">
        <v>439</v>
      </c>
      <c r="OX3" t="s">
        <v>440</v>
      </c>
      <c r="OY3" t="s">
        <v>441</v>
      </c>
      <c r="OZ3" t="s">
        <v>442</v>
      </c>
      <c r="PA3" t="s">
        <v>443</v>
      </c>
      <c r="PB3" t="s">
        <v>444</v>
      </c>
      <c r="PC3" t="s">
        <v>445</v>
      </c>
      <c r="PD3" t="s">
        <v>446</v>
      </c>
      <c r="PE3" t="s">
        <v>447</v>
      </c>
      <c r="PF3" t="s">
        <v>448</v>
      </c>
      <c r="PG3" t="s">
        <v>449</v>
      </c>
      <c r="PH3" t="s">
        <v>450</v>
      </c>
      <c r="PI3" t="s">
        <v>451</v>
      </c>
      <c r="PJ3" t="s">
        <v>452</v>
      </c>
      <c r="PK3" t="s">
        <v>453</v>
      </c>
      <c r="PL3" t="s">
        <v>454</v>
      </c>
      <c r="PM3" t="s">
        <v>455</v>
      </c>
      <c r="PN3" t="s">
        <v>456</v>
      </c>
      <c r="PO3" t="s">
        <v>457</v>
      </c>
      <c r="PP3" t="s">
        <v>458</v>
      </c>
      <c r="PQ3" t="s">
        <v>459</v>
      </c>
      <c r="PR3" t="s">
        <v>460</v>
      </c>
      <c r="PS3" t="s">
        <v>461</v>
      </c>
      <c r="PT3" t="s">
        <v>462</v>
      </c>
      <c r="PU3" t="s">
        <v>463</v>
      </c>
      <c r="PV3" t="s">
        <v>464</v>
      </c>
      <c r="PW3" t="s">
        <v>465</v>
      </c>
      <c r="PX3" t="s">
        <v>466</v>
      </c>
      <c r="PY3" t="s">
        <v>467</v>
      </c>
      <c r="PZ3" t="s">
        <v>468</v>
      </c>
      <c r="QA3" t="s">
        <v>469</v>
      </c>
      <c r="QB3" t="s">
        <v>470</v>
      </c>
      <c r="QC3" t="s">
        <v>471</v>
      </c>
      <c r="QD3" t="s">
        <v>472</v>
      </c>
      <c r="QE3" t="s">
        <v>473</v>
      </c>
      <c r="QF3" t="s">
        <v>474</v>
      </c>
      <c r="QG3" t="s">
        <v>475</v>
      </c>
      <c r="QH3" t="s">
        <v>476</v>
      </c>
      <c r="QI3" t="s">
        <v>477</v>
      </c>
      <c r="QJ3" t="s">
        <v>478</v>
      </c>
      <c r="QK3" t="s">
        <v>479</v>
      </c>
      <c r="QL3" t="s">
        <v>480</v>
      </c>
      <c r="QM3" t="s">
        <v>481</v>
      </c>
      <c r="QN3" t="s">
        <v>482</v>
      </c>
      <c r="QO3" t="s">
        <v>483</v>
      </c>
      <c r="QP3" t="s">
        <v>484</v>
      </c>
      <c r="QQ3" t="s">
        <v>485</v>
      </c>
      <c r="QR3" t="s">
        <v>486</v>
      </c>
      <c r="QS3" t="s">
        <v>487</v>
      </c>
      <c r="QT3" t="s">
        <v>488</v>
      </c>
      <c r="QU3" t="s">
        <v>489</v>
      </c>
      <c r="QV3" t="s">
        <v>490</v>
      </c>
      <c r="QW3" t="s">
        <v>491</v>
      </c>
      <c r="QX3" t="s">
        <v>492</v>
      </c>
      <c r="QY3" t="s">
        <v>493</v>
      </c>
      <c r="QZ3" t="s">
        <v>494</v>
      </c>
      <c r="RA3" t="s">
        <v>495</v>
      </c>
      <c r="RB3" t="s">
        <v>496</v>
      </c>
      <c r="RC3" t="s">
        <v>497</v>
      </c>
      <c r="RD3" t="s">
        <v>498</v>
      </c>
      <c r="RE3" t="s">
        <v>499</v>
      </c>
      <c r="RF3" t="s">
        <v>500</v>
      </c>
      <c r="RG3" t="s">
        <v>501</v>
      </c>
      <c r="RH3" t="s">
        <v>502</v>
      </c>
      <c r="RI3" t="s">
        <v>503</v>
      </c>
      <c r="RJ3" t="s">
        <v>504</v>
      </c>
      <c r="RK3" t="s">
        <v>505</v>
      </c>
      <c r="RL3" t="s">
        <v>506</v>
      </c>
      <c r="RM3" t="s">
        <v>507</v>
      </c>
      <c r="RN3" t="s">
        <v>508</v>
      </c>
      <c r="RO3" t="s">
        <v>509</v>
      </c>
      <c r="RP3" t="s">
        <v>510</v>
      </c>
      <c r="RQ3" t="s">
        <v>511</v>
      </c>
      <c r="RR3" t="s">
        <v>512</v>
      </c>
      <c r="RS3" t="s">
        <v>513</v>
      </c>
      <c r="RT3" t="s">
        <v>514</v>
      </c>
      <c r="RU3" t="s">
        <v>515</v>
      </c>
      <c r="RV3" t="s">
        <v>516</v>
      </c>
      <c r="RW3" t="s">
        <v>517</v>
      </c>
      <c r="RX3" t="s">
        <v>518</v>
      </c>
      <c r="RY3" t="s">
        <v>519</v>
      </c>
      <c r="RZ3" t="s">
        <v>520</v>
      </c>
      <c r="SA3" t="s">
        <v>521</v>
      </c>
      <c r="SB3" t="s">
        <v>522</v>
      </c>
      <c r="SC3" t="s">
        <v>523</v>
      </c>
      <c r="SD3" t="s">
        <v>524</v>
      </c>
      <c r="SE3" t="s">
        <v>525</v>
      </c>
      <c r="SF3" t="s">
        <v>526</v>
      </c>
      <c r="SG3" t="s">
        <v>527</v>
      </c>
      <c r="SH3" t="s">
        <v>528</v>
      </c>
      <c r="SI3" t="s">
        <v>529</v>
      </c>
      <c r="SJ3" t="s">
        <v>530</v>
      </c>
      <c r="SK3" t="s">
        <v>531</v>
      </c>
      <c r="SL3" t="s">
        <v>532</v>
      </c>
      <c r="SM3" t="s">
        <v>533</v>
      </c>
      <c r="SN3" t="s">
        <v>534</v>
      </c>
      <c r="SO3" t="s">
        <v>535</v>
      </c>
      <c r="SP3" t="s">
        <v>536</v>
      </c>
      <c r="SQ3" t="s">
        <v>537</v>
      </c>
      <c r="SR3" t="s">
        <v>538</v>
      </c>
      <c r="SS3" t="s">
        <v>539</v>
      </c>
      <c r="ST3" t="s">
        <v>540</v>
      </c>
      <c r="SU3" t="s">
        <v>541</v>
      </c>
      <c r="SV3" t="s">
        <v>542</v>
      </c>
      <c r="SW3" t="s">
        <v>543</v>
      </c>
      <c r="SX3" t="s">
        <v>544</v>
      </c>
      <c r="SY3" t="s">
        <v>545</v>
      </c>
      <c r="SZ3" t="s">
        <v>546</v>
      </c>
      <c r="TA3" t="s">
        <v>547</v>
      </c>
      <c r="TB3" t="s">
        <v>548</v>
      </c>
      <c r="TC3" t="s">
        <v>549</v>
      </c>
      <c r="TD3" t="s">
        <v>550</v>
      </c>
      <c r="TE3" t="s">
        <v>551</v>
      </c>
      <c r="TF3" t="s">
        <v>552</v>
      </c>
      <c r="TG3" t="s">
        <v>553</v>
      </c>
      <c r="TH3" t="s">
        <v>554</v>
      </c>
      <c r="TI3" t="s">
        <v>555</v>
      </c>
      <c r="TJ3" t="s">
        <v>556</v>
      </c>
      <c r="TK3" t="s">
        <v>557</v>
      </c>
      <c r="TL3" t="s">
        <v>558</v>
      </c>
      <c r="TM3" t="s">
        <v>559</v>
      </c>
      <c r="TN3" t="s">
        <v>560</v>
      </c>
      <c r="TO3" t="s">
        <v>561</v>
      </c>
      <c r="TP3" t="s">
        <v>562</v>
      </c>
      <c r="TQ3" t="s">
        <v>563</v>
      </c>
      <c r="TR3" t="s">
        <v>564</v>
      </c>
      <c r="TS3" t="s">
        <v>565</v>
      </c>
      <c r="TT3" t="s">
        <v>566</v>
      </c>
      <c r="TU3" t="s">
        <v>567</v>
      </c>
      <c r="TV3" t="s">
        <v>568</v>
      </c>
      <c r="TW3" t="s">
        <v>569</v>
      </c>
      <c r="TX3" t="s">
        <v>570</v>
      </c>
      <c r="TY3" t="s">
        <v>571</v>
      </c>
      <c r="TZ3" t="s">
        <v>572</v>
      </c>
      <c r="UA3" t="s">
        <v>573</v>
      </c>
      <c r="UB3" t="s">
        <v>574</v>
      </c>
      <c r="UC3" t="s">
        <v>575</v>
      </c>
      <c r="UD3" t="s">
        <v>576</v>
      </c>
      <c r="UE3" t="s">
        <v>577</v>
      </c>
      <c r="UF3" t="s">
        <v>578</v>
      </c>
      <c r="UG3" t="s">
        <v>579</v>
      </c>
      <c r="UH3" t="s">
        <v>580</v>
      </c>
      <c r="UI3" t="s">
        <v>581</v>
      </c>
      <c r="UJ3" t="s">
        <v>582</v>
      </c>
      <c r="UK3" t="s">
        <v>583</v>
      </c>
      <c r="UL3" t="s">
        <v>584</v>
      </c>
      <c r="UM3" t="s">
        <v>585</v>
      </c>
      <c r="UN3" t="s">
        <v>586</v>
      </c>
      <c r="UO3" t="s">
        <v>587</v>
      </c>
      <c r="UP3" t="s">
        <v>588</v>
      </c>
      <c r="UQ3" t="s">
        <v>589</v>
      </c>
      <c r="UR3" t="s">
        <v>590</v>
      </c>
      <c r="US3" t="s">
        <v>591</v>
      </c>
      <c r="UT3" t="s">
        <v>592</v>
      </c>
      <c r="UU3" t="s">
        <v>593</v>
      </c>
      <c r="UV3" t="s">
        <v>594</v>
      </c>
      <c r="UW3" t="s">
        <v>595</v>
      </c>
      <c r="UX3" t="s">
        <v>596</v>
      </c>
      <c r="UY3" t="s">
        <v>597</v>
      </c>
      <c r="UZ3" t="s">
        <v>598</v>
      </c>
      <c r="VA3" t="s">
        <v>599</v>
      </c>
      <c r="VB3" t="s">
        <v>600</v>
      </c>
      <c r="VC3" t="s">
        <v>601</v>
      </c>
      <c r="VD3" t="s">
        <v>602</v>
      </c>
      <c r="VE3" t="s">
        <v>603</v>
      </c>
      <c r="VF3" t="s">
        <v>604</v>
      </c>
      <c r="VG3" t="s">
        <v>605</v>
      </c>
      <c r="VH3" t="s">
        <v>606</v>
      </c>
      <c r="VI3" t="s">
        <v>607</v>
      </c>
      <c r="VJ3" t="s">
        <v>608</v>
      </c>
      <c r="VK3" t="s">
        <v>609</v>
      </c>
      <c r="VL3" t="s">
        <v>610</v>
      </c>
      <c r="VM3" t="s">
        <v>611</v>
      </c>
      <c r="VN3" t="s">
        <v>612</v>
      </c>
      <c r="VO3" t="s">
        <v>613</v>
      </c>
      <c r="VP3" t="s">
        <v>614</v>
      </c>
      <c r="VQ3" t="s">
        <v>615</v>
      </c>
      <c r="VR3" t="s">
        <v>616</v>
      </c>
      <c r="VS3" t="s">
        <v>617</v>
      </c>
      <c r="VT3" t="s">
        <v>618</v>
      </c>
      <c r="VU3" t="s">
        <v>619</v>
      </c>
      <c r="VV3" t="s">
        <v>620</v>
      </c>
      <c r="VW3" t="s">
        <v>621</v>
      </c>
      <c r="VX3" t="s">
        <v>622</v>
      </c>
      <c r="VY3" t="s">
        <v>623</v>
      </c>
      <c r="VZ3" t="s">
        <v>624</v>
      </c>
      <c r="WA3" t="s">
        <v>625</v>
      </c>
      <c r="WB3" t="s">
        <v>626</v>
      </c>
      <c r="WC3" t="s">
        <v>627</v>
      </c>
      <c r="WD3" t="s">
        <v>628</v>
      </c>
      <c r="WE3" t="s">
        <v>629</v>
      </c>
      <c r="WF3" t="s">
        <v>630</v>
      </c>
      <c r="WG3" t="s">
        <v>631</v>
      </c>
      <c r="WH3" t="s">
        <v>632</v>
      </c>
      <c r="WI3" t="s">
        <v>633</v>
      </c>
      <c r="WJ3" t="s">
        <v>634</v>
      </c>
      <c r="WK3" t="s">
        <v>635</v>
      </c>
      <c r="WL3" t="s">
        <v>636</v>
      </c>
      <c r="WM3" t="s">
        <v>637</v>
      </c>
      <c r="WN3" t="s">
        <v>638</v>
      </c>
      <c r="WO3" t="s">
        <v>639</v>
      </c>
      <c r="WP3" t="s">
        <v>640</v>
      </c>
      <c r="WQ3" t="s">
        <v>641</v>
      </c>
      <c r="WR3" t="s">
        <v>642</v>
      </c>
      <c r="WS3" t="s">
        <v>643</v>
      </c>
      <c r="WT3" t="s">
        <v>644</v>
      </c>
      <c r="WU3" t="s">
        <v>645</v>
      </c>
      <c r="WV3" t="s">
        <v>646</v>
      </c>
      <c r="WW3" t="s">
        <v>647</v>
      </c>
      <c r="WX3" t="s">
        <v>648</v>
      </c>
      <c r="WY3" t="s">
        <v>649</v>
      </c>
      <c r="WZ3" t="s">
        <v>650</v>
      </c>
      <c r="XA3" t="s">
        <v>651</v>
      </c>
      <c r="XB3" t="s">
        <v>652</v>
      </c>
      <c r="XC3" t="s">
        <v>653</v>
      </c>
      <c r="XD3" t="s">
        <v>654</v>
      </c>
      <c r="XE3" t="s">
        <v>655</v>
      </c>
      <c r="XF3" t="s">
        <v>656</v>
      </c>
      <c r="XG3" t="s">
        <v>657</v>
      </c>
      <c r="XH3" t="s">
        <v>658</v>
      </c>
      <c r="XI3" t="s">
        <v>659</v>
      </c>
      <c r="XJ3" t="s">
        <v>660</v>
      </c>
      <c r="XK3" t="s">
        <v>661</v>
      </c>
      <c r="XL3" t="s">
        <v>662</v>
      </c>
      <c r="XM3" t="s">
        <v>663</v>
      </c>
      <c r="XN3" t="s">
        <v>664</v>
      </c>
      <c r="XO3" t="s">
        <v>665</v>
      </c>
      <c r="XP3" t="s">
        <v>666</v>
      </c>
      <c r="XQ3" t="s">
        <v>667</v>
      </c>
      <c r="XR3" t="s">
        <v>668</v>
      </c>
      <c r="XS3" t="s">
        <v>669</v>
      </c>
      <c r="XT3" t="s">
        <v>670</v>
      </c>
      <c r="XU3" t="s">
        <v>671</v>
      </c>
      <c r="XV3" t="s">
        <v>672</v>
      </c>
      <c r="XW3" t="s">
        <v>673</v>
      </c>
      <c r="XX3" t="s">
        <v>674</v>
      </c>
      <c r="XY3" t="s">
        <v>675</v>
      </c>
      <c r="XZ3" t="s">
        <v>676</v>
      </c>
      <c r="YA3" t="s">
        <v>677</v>
      </c>
      <c r="YB3" t="s">
        <v>678</v>
      </c>
      <c r="YC3" t="s">
        <v>679</v>
      </c>
      <c r="YD3" t="s">
        <v>680</v>
      </c>
      <c r="YE3" t="s">
        <v>681</v>
      </c>
      <c r="YF3" t="s">
        <v>682</v>
      </c>
      <c r="YG3" t="s">
        <v>683</v>
      </c>
      <c r="YH3" t="s">
        <v>684</v>
      </c>
      <c r="YI3" t="s">
        <v>685</v>
      </c>
      <c r="YJ3" t="s">
        <v>686</v>
      </c>
      <c r="YK3" t="s">
        <v>687</v>
      </c>
      <c r="YL3" t="s">
        <v>688</v>
      </c>
      <c r="YM3" t="s">
        <v>689</v>
      </c>
      <c r="YN3" t="s">
        <v>690</v>
      </c>
      <c r="YO3" t="s">
        <v>691</v>
      </c>
      <c r="YP3" t="s">
        <v>692</v>
      </c>
      <c r="YQ3" t="s">
        <v>693</v>
      </c>
      <c r="YR3" t="s">
        <v>694</v>
      </c>
      <c r="YS3" t="s">
        <v>695</v>
      </c>
      <c r="YT3" t="s">
        <v>696</v>
      </c>
      <c r="YU3" t="s">
        <v>697</v>
      </c>
      <c r="YV3" t="s">
        <v>698</v>
      </c>
      <c r="YW3" t="s">
        <v>699</v>
      </c>
      <c r="YX3" t="s">
        <v>700</v>
      </c>
      <c r="YY3" t="s">
        <v>701</v>
      </c>
      <c r="YZ3" t="s">
        <v>702</v>
      </c>
      <c r="ZA3" t="s">
        <v>703</v>
      </c>
      <c r="ZB3" t="s">
        <v>704</v>
      </c>
      <c r="ZC3" t="s">
        <v>705</v>
      </c>
      <c r="ZD3" t="s">
        <v>706</v>
      </c>
      <c r="ZE3" t="s">
        <v>707</v>
      </c>
      <c r="ZF3" t="s">
        <v>708</v>
      </c>
      <c r="ZG3" t="s">
        <v>709</v>
      </c>
      <c r="ZH3" t="s">
        <v>710</v>
      </c>
      <c r="ZI3" t="s">
        <v>711</v>
      </c>
      <c r="ZJ3" t="s">
        <v>712</v>
      </c>
      <c r="ZK3" t="s">
        <v>713</v>
      </c>
      <c r="ZL3" t="s">
        <v>714</v>
      </c>
      <c r="ZM3" t="s">
        <v>715</v>
      </c>
      <c r="ZN3" t="s">
        <v>716</v>
      </c>
      <c r="ZO3" t="s">
        <v>717</v>
      </c>
      <c r="ZP3" t="s">
        <v>718</v>
      </c>
      <c r="ZQ3" t="s">
        <v>719</v>
      </c>
      <c r="ZR3" t="s">
        <v>720</v>
      </c>
      <c r="ZS3" t="s">
        <v>721</v>
      </c>
      <c r="ZT3" t="s">
        <v>722</v>
      </c>
      <c r="ZU3" t="s">
        <v>723</v>
      </c>
      <c r="ZV3" t="s">
        <v>724</v>
      </c>
      <c r="ZW3" t="s">
        <v>725</v>
      </c>
      <c r="ZX3" t="s">
        <v>726</v>
      </c>
      <c r="ZY3" t="s">
        <v>727</v>
      </c>
      <c r="ZZ3" t="s">
        <v>728</v>
      </c>
      <c r="AAA3" t="s">
        <v>729</v>
      </c>
      <c r="AAB3" t="s">
        <v>730</v>
      </c>
      <c r="AAC3" t="s">
        <v>731</v>
      </c>
      <c r="AAD3" t="s">
        <v>732</v>
      </c>
      <c r="AAE3" t="s">
        <v>733</v>
      </c>
      <c r="AAF3" t="s">
        <v>734</v>
      </c>
      <c r="AAG3" t="s">
        <v>735</v>
      </c>
      <c r="AAH3" t="s">
        <v>736</v>
      </c>
      <c r="AAI3" t="s">
        <v>737</v>
      </c>
      <c r="AAJ3" t="s">
        <v>738</v>
      </c>
      <c r="AAK3" t="s">
        <v>739</v>
      </c>
      <c r="AAL3" t="s">
        <v>740</v>
      </c>
      <c r="AAM3" t="s">
        <v>741</v>
      </c>
      <c r="AAN3" t="s">
        <v>742</v>
      </c>
      <c r="AAO3" t="s">
        <v>743</v>
      </c>
      <c r="AAP3" t="s">
        <v>744</v>
      </c>
      <c r="AAQ3" t="s">
        <v>745</v>
      </c>
      <c r="AAR3" t="s">
        <v>746</v>
      </c>
      <c r="AAS3" t="s">
        <v>747</v>
      </c>
      <c r="AAT3" t="s">
        <v>748</v>
      </c>
      <c r="AAU3" t="s">
        <v>749</v>
      </c>
      <c r="AAV3" t="s">
        <v>750</v>
      </c>
      <c r="AAW3" t="s">
        <v>751</v>
      </c>
      <c r="AAX3" t="s">
        <v>752</v>
      </c>
      <c r="AAY3" t="s">
        <v>753</v>
      </c>
      <c r="AAZ3" t="s">
        <v>754</v>
      </c>
      <c r="ABA3" t="s">
        <v>755</v>
      </c>
      <c r="ABB3" t="s">
        <v>756</v>
      </c>
      <c r="ABC3" t="s">
        <v>757</v>
      </c>
      <c r="ABD3" t="s">
        <v>758</v>
      </c>
      <c r="ABE3" t="s">
        <v>759</v>
      </c>
      <c r="ABF3" t="s">
        <v>760</v>
      </c>
      <c r="ABG3" t="s">
        <v>761</v>
      </c>
      <c r="ABH3" t="s">
        <v>762</v>
      </c>
      <c r="ABI3" t="s">
        <v>763</v>
      </c>
      <c r="ABJ3" t="s">
        <v>764</v>
      </c>
      <c r="ABK3" t="s">
        <v>765</v>
      </c>
      <c r="ABL3" t="s">
        <v>766</v>
      </c>
      <c r="ABM3" t="s">
        <v>767</v>
      </c>
      <c r="ABN3" t="s">
        <v>768</v>
      </c>
      <c r="ABO3" t="s">
        <v>769</v>
      </c>
      <c r="ABP3" t="s">
        <v>770</v>
      </c>
      <c r="ABQ3" t="s">
        <v>771</v>
      </c>
      <c r="ABR3" t="s">
        <v>772</v>
      </c>
      <c r="ABS3" t="s">
        <v>773</v>
      </c>
      <c r="ABT3" t="s">
        <v>774</v>
      </c>
      <c r="ABU3" t="s">
        <v>775</v>
      </c>
      <c r="ABV3" t="s">
        <v>776</v>
      </c>
      <c r="ABW3" t="s">
        <v>777</v>
      </c>
      <c r="ABX3" t="s">
        <v>778</v>
      </c>
      <c r="ABY3" t="s">
        <v>779</v>
      </c>
      <c r="ABZ3" t="s">
        <v>780</v>
      </c>
      <c r="ACA3" t="s">
        <v>781</v>
      </c>
      <c r="ACB3" t="s">
        <v>782</v>
      </c>
      <c r="ACC3" t="s">
        <v>783</v>
      </c>
      <c r="ACD3" t="s">
        <v>784</v>
      </c>
      <c r="ACE3" t="s">
        <v>785</v>
      </c>
      <c r="ACF3" t="s">
        <v>786</v>
      </c>
      <c r="ACG3" t="s">
        <v>787</v>
      </c>
      <c r="ACH3" t="s">
        <v>788</v>
      </c>
      <c r="ACI3" t="s">
        <v>789</v>
      </c>
      <c r="ACJ3" t="s">
        <v>790</v>
      </c>
      <c r="ACK3" t="s">
        <v>791</v>
      </c>
      <c r="ACL3" t="s">
        <v>792</v>
      </c>
      <c r="ACM3" t="s">
        <v>793</v>
      </c>
      <c r="ACN3" t="s">
        <v>794</v>
      </c>
      <c r="ACO3" t="s">
        <v>795</v>
      </c>
      <c r="ACP3" t="s">
        <v>796</v>
      </c>
      <c r="ACQ3" t="s">
        <v>797</v>
      </c>
      <c r="ACR3" t="s">
        <v>798</v>
      </c>
      <c r="ACS3" t="s">
        <v>799</v>
      </c>
      <c r="ACT3" t="s">
        <v>800</v>
      </c>
      <c r="ACU3" t="s">
        <v>801</v>
      </c>
      <c r="ACV3" t="s">
        <v>802</v>
      </c>
      <c r="ACW3" t="s">
        <v>803</v>
      </c>
      <c r="ACX3" t="s">
        <v>804</v>
      </c>
      <c r="ACY3" t="s">
        <v>805</v>
      </c>
      <c r="ACZ3" t="s">
        <v>806</v>
      </c>
      <c r="ADA3" t="s">
        <v>807</v>
      </c>
      <c r="ADB3" t="s">
        <v>808</v>
      </c>
      <c r="ADC3" t="s">
        <v>809</v>
      </c>
      <c r="ADD3" t="s">
        <v>810</v>
      </c>
      <c r="ADE3" t="s">
        <v>811</v>
      </c>
      <c r="ADF3" t="s">
        <v>812</v>
      </c>
      <c r="ADG3" t="s">
        <v>813</v>
      </c>
      <c r="ADH3" t="s">
        <v>814</v>
      </c>
      <c r="ADI3" t="s">
        <v>815</v>
      </c>
      <c r="ADJ3" t="s">
        <v>816</v>
      </c>
      <c r="ADK3" t="s">
        <v>817</v>
      </c>
      <c r="ADL3" t="s">
        <v>818</v>
      </c>
      <c r="ADM3" t="s">
        <v>819</v>
      </c>
      <c r="ADN3" t="s">
        <v>820</v>
      </c>
      <c r="ADO3" t="s">
        <v>821</v>
      </c>
      <c r="ADP3" t="s">
        <v>822</v>
      </c>
      <c r="ADQ3" t="s">
        <v>823</v>
      </c>
      <c r="ADR3" t="s">
        <v>824</v>
      </c>
      <c r="ADS3" t="s">
        <v>825</v>
      </c>
      <c r="ADT3" t="s">
        <v>826</v>
      </c>
      <c r="ADU3" t="s">
        <v>827</v>
      </c>
      <c r="ADV3" t="s">
        <v>828</v>
      </c>
      <c r="ADW3" t="s">
        <v>829</v>
      </c>
      <c r="ADX3" t="s">
        <v>830</v>
      </c>
      <c r="ADY3" t="s">
        <v>831</v>
      </c>
      <c r="ADZ3" t="s">
        <v>832</v>
      </c>
      <c r="AEA3" t="s">
        <v>833</v>
      </c>
      <c r="AEB3" t="s">
        <v>834</v>
      </c>
      <c r="AEC3" t="s">
        <v>835</v>
      </c>
      <c r="AED3" t="s">
        <v>836</v>
      </c>
      <c r="AEE3" t="s">
        <v>837</v>
      </c>
      <c r="AEF3" t="s">
        <v>838</v>
      </c>
      <c r="AEG3" t="s">
        <v>839</v>
      </c>
      <c r="AEH3" t="s">
        <v>840</v>
      </c>
      <c r="AEI3" t="s">
        <v>841</v>
      </c>
      <c r="AEJ3" t="s">
        <v>842</v>
      </c>
      <c r="AEK3" t="s">
        <v>843</v>
      </c>
      <c r="AEL3" t="s">
        <v>844</v>
      </c>
      <c r="AEM3" t="s">
        <v>845</v>
      </c>
      <c r="AEN3" t="s">
        <v>846</v>
      </c>
      <c r="AEO3" t="s">
        <v>847</v>
      </c>
      <c r="AEP3" t="s">
        <v>848</v>
      </c>
      <c r="AEQ3" t="s">
        <v>849</v>
      </c>
      <c r="AER3" t="s">
        <v>850</v>
      </c>
      <c r="AES3" t="s">
        <v>851</v>
      </c>
      <c r="AET3" t="s">
        <v>852</v>
      </c>
      <c r="AEU3" t="s">
        <v>853</v>
      </c>
      <c r="AEV3" t="s">
        <v>854</v>
      </c>
      <c r="AEW3" t="s">
        <v>855</v>
      </c>
      <c r="AEX3" t="s">
        <v>856</v>
      </c>
      <c r="AEY3" t="s">
        <v>857</v>
      </c>
      <c r="AEZ3" t="s">
        <v>858</v>
      </c>
      <c r="AFA3" t="s">
        <v>859</v>
      </c>
      <c r="AFB3" t="s">
        <v>860</v>
      </c>
      <c r="AFC3" t="s">
        <v>861</v>
      </c>
      <c r="AFD3" t="s">
        <v>862</v>
      </c>
      <c r="AFE3" t="s">
        <v>863</v>
      </c>
      <c r="AFF3" t="s">
        <v>864</v>
      </c>
      <c r="AFG3" t="s">
        <v>865</v>
      </c>
      <c r="AFH3" t="s">
        <v>866</v>
      </c>
      <c r="AFI3" t="s">
        <v>867</v>
      </c>
      <c r="AFJ3" t="s">
        <v>868</v>
      </c>
      <c r="AFK3" t="s">
        <v>869</v>
      </c>
      <c r="AFL3" t="s">
        <v>870</v>
      </c>
      <c r="AFM3" t="s">
        <v>871</v>
      </c>
      <c r="AFN3" t="s">
        <v>872</v>
      </c>
      <c r="AFO3" t="s">
        <v>873</v>
      </c>
      <c r="AFP3" t="s">
        <v>874</v>
      </c>
      <c r="AFQ3" t="s">
        <v>875</v>
      </c>
      <c r="AFR3" t="s">
        <v>876</v>
      </c>
      <c r="AFS3" t="s">
        <v>877</v>
      </c>
      <c r="AFT3" t="s">
        <v>878</v>
      </c>
      <c r="AFU3" t="s">
        <v>879</v>
      </c>
      <c r="AFV3" t="s">
        <v>880</v>
      </c>
      <c r="AFW3" t="s">
        <v>881</v>
      </c>
      <c r="AFX3" t="s">
        <v>882</v>
      </c>
      <c r="AFY3" t="s">
        <v>883</v>
      </c>
      <c r="AFZ3" t="s">
        <v>884</v>
      </c>
      <c r="AGA3" t="s">
        <v>885</v>
      </c>
      <c r="AGB3" t="s">
        <v>886</v>
      </c>
      <c r="AGC3" t="s">
        <v>887</v>
      </c>
      <c r="AGD3" t="s">
        <v>888</v>
      </c>
      <c r="AGE3" t="s">
        <v>889</v>
      </c>
      <c r="AGF3" t="s">
        <v>890</v>
      </c>
      <c r="AGG3" t="s">
        <v>891</v>
      </c>
      <c r="AGH3" t="s">
        <v>892</v>
      </c>
      <c r="AGI3" t="s">
        <v>893</v>
      </c>
      <c r="AGJ3" t="s">
        <v>894</v>
      </c>
      <c r="AGK3" t="s">
        <v>895</v>
      </c>
      <c r="AGL3" t="s">
        <v>896</v>
      </c>
      <c r="AGM3" t="s">
        <v>897</v>
      </c>
      <c r="AGN3" t="s">
        <v>898</v>
      </c>
      <c r="AGO3" t="s">
        <v>899</v>
      </c>
      <c r="AGP3" t="s">
        <v>900</v>
      </c>
      <c r="AGQ3" t="s">
        <v>901</v>
      </c>
      <c r="AGR3" t="s">
        <v>902</v>
      </c>
      <c r="AGS3" t="s">
        <v>903</v>
      </c>
      <c r="AGT3" t="s">
        <v>904</v>
      </c>
      <c r="AGU3" t="s">
        <v>905</v>
      </c>
      <c r="AGV3" t="s">
        <v>906</v>
      </c>
      <c r="AGW3" t="s">
        <v>907</v>
      </c>
      <c r="AGX3" t="s">
        <v>908</v>
      </c>
      <c r="AGY3" t="s">
        <v>909</v>
      </c>
      <c r="AGZ3" t="s">
        <v>910</v>
      </c>
      <c r="AHA3" t="s">
        <v>911</v>
      </c>
      <c r="AHB3" t="s">
        <v>912</v>
      </c>
      <c r="AHC3" t="s">
        <v>913</v>
      </c>
      <c r="AHD3" t="s">
        <v>914</v>
      </c>
      <c r="AHE3" t="s">
        <v>915</v>
      </c>
      <c r="AHF3" t="s">
        <v>916</v>
      </c>
      <c r="AHG3" t="s">
        <v>917</v>
      </c>
      <c r="AHH3" t="s">
        <v>918</v>
      </c>
      <c r="AHI3" t="s">
        <v>919</v>
      </c>
      <c r="AHJ3" t="s">
        <v>920</v>
      </c>
      <c r="AHK3" t="s">
        <v>921</v>
      </c>
      <c r="AHL3" t="s">
        <v>922</v>
      </c>
      <c r="AHM3" t="s">
        <v>923</v>
      </c>
    </row>
    <row r="4" spans="1:898">
      <c r="A4" t="s">
        <v>2957</v>
      </c>
      <c r="B4" t="s">
        <v>936</v>
      </c>
      <c r="C4" t="s">
        <v>940</v>
      </c>
      <c r="D4" t="s">
        <v>944</v>
      </c>
      <c r="E4" t="s">
        <v>945</v>
      </c>
      <c r="F4" t="s">
        <v>948</v>
      </c>
      <c r="G4" t="s">
        <v>951</v>
      </c>
      <c r="H4" t="s">
        <v>953</v>
      </c>
      <c r="I4" t="s">
        <v>955</v>
      </c>
      <c r="J4" t="s">
        <v>957</v>
      </c>
      <c r="K4" t="s">
        <v>958</v>
      </c>
      <c r="L4" t="s">
        <v>959</v>
      </c>
      <c r="M4" t="s">
        <v>960</v>
      </c>
      <c r="N4" t="s">
        <v>961</v>
      </c>
      <c r="O4" t="s">
        <v>962</v>
      </c>
      <c r="P4" t="s">
        <v>963</v>
      </c>
      <c r="Q4" t="s">
        <v>964</v>
      </c>
      <c r="R4" t="s">
        <v>966</v>
      </c>
      <c r="S4" t="s">
        <v>967</v>
      </c>
      <c r="T4" t="s">
        <v>971</v>
      </c>
      <c r="U4" t="s">
        <v>973</v>
      </c>
      <c r="V4" t="s">
        <v>977</v>
      </c>
      <c r="W4" t="s">
        <v>978</v>
      </c>
      <c r="X4" t="s">
        <v>979</v>
      </c>
      <c r="Y4" t="s">
        <v>980</v>
      </c>
      <c r="Z4" t="s">
        <v>981</v>
      </c>
      <c r="AA4" t="s">
        <v>982</v>
      </c>
      <c r="AB4" t="s">
        <v>983</v>
      </c>
      <c r="AC4" t="s">
        <v>984</v>
      </c>
      <c r="AD4" t="s">
        <v>985</v>
      </c>
      <c r="AE4" t="s">
        <v>986</v>
      </c>
      <c r="AF4" t="s">
        <v>987</v>
      </c>
      <c r="AG4" t="s">
        <v>988</v>
      </c>
      <c r="AH4" t="s">
        <v>989</v>
      </c>
      <c r="AI4" t="s">
        <v>990</v>
      </c>
      <c r="AJ4" t="s">
        <v>991</v>
      </c>
      <c r="AK4" t="s">
        <v>992</v>
      </c>
      <c r="AL4" t="s">
        <v>993</v>
      </c>
      <c r="AM4" t="s">
        <v>994</v>
      </c>
      <c r="AN4" t="s">
        <v>995</v>
      </c>
      <c r="AO4" t="s">
        <v>996</v>
      </c>
      <c r="AP4" t="s">
        <v>997</v>
      </c>
      <c r="AQ4" t="s">
        <v>998</v>
      </c>
      <c r="AR4" t="s">
        <v>1000</v>
      </c>
      <c r="AS4" t="s">
        <v>1003</v>
      </c>
      <c r="AT4" t="s">
        <v>1004</v>
      </c>
      <c r="AU4" t="s">
        <v>1005</v>
      </c>
      <c r="AV4" t="s">
        <v>1006</v>
      </c>
      <c r="AW4" t="s">
        <v>1007</v>
      </c>
      <c r="AX4" t="s">
        <v>1008</v>
      </c>
      <c r="AY4" t="s">
        <v>1009</v>
      </c>
      <c r="AZ4" t="s">
        <v>1010</v>
      </c>
      <c r="BA4" t="s">
        <v>1011</v>
      </c>
      <c r="BB4" t="s">
        <v>1012</v>
      </c>
      <c r="BC4" t="s">
        <v>1013</v>
      </c>
      <c r="BD4" t="s">
        <v>1014</v>
      </c>
      <c r="BE4" t="s">
        <v>1015</v>
      </c>
      <c r="BF4" t="s">
        <v>1016</v>
      </c>
      <c r="BG4" t="s">
        <v>1019</v>
      </c>
      <c r="BH4" t="s">
        <v>1020</v>
      </c>
      <c r="BI4" t="s">
        <v>1021</v>
      </c>
      <c r="BJ4" t="s">
        <v>1022</v>
      </c>
      <c r="BK4" t="s">
        <v>1023</v>
      </c>
      <c r="BL4" t="s">
        <v>1024</v>
      </c>
      <c r="BM4" t="s">
        <v>1025</v>
      </c>
      <c r="BN4" t="s">
        <v>1026</v>
      </c>
      <c r="BO4" t="s">
        <v>1028</v>
      </c>
      <c r="BP4" t="s">
        <v>1030</v>
      </c>
      <c r="BQ4" t="s">
        <v>1031</v>
      </c>
      <c r="BR4" t="s">
        <v>1032</v>
      </c>
      <c r="BS4" t="s">
        <v>1033</v>
      </c>
      <c r="BT4" t="s">
        <v>1034</v>
      </c>
      <c r="BU4" t="s">
        <v>1035</v>
      </c>
      <c r="BV4" t="s">
        <v>1036</v>
      </c>
      <c r="BW4" t="s">
        <v>1037</v>
      </c>
      <c r="BX4" t="s">
        <v>1039</v>
      </c>
      <c r="BY4" t="s">
        <v>1041</v>
      </c>
      <c r="BZ4" t="s">
        <v>1042</v>
      </c>
      <c r="CA4" t="s">
        <v>1043</v>
      </c>
      <c r="CB4" t="s">
        <v>1044</v>
      </c>
      <c r="CC4" t="s">
        <v>1045</v>
      </c>
      <c r="CD4" t="s">
        <v>1046</v>
      </c>
      <c r="CE4" t="s">
        <v>1048</v>
      </c>
      <c r="CF4" t="s">
        <v>1049</v>
      </c>
      <c r="CG4" t="s">
        <v>1050</v>
      </c>
      <c r="CH4" t="s">
        <v>1051</v>
      </c>
      <c r="CI4" t="s">
        <v>1052</v>
      </c>
      <c r="CJ4" t="s">
        <v>1053</v>
      </c>
      <c r="CK4" t="s">
        <v>1054</v>
      </c>
      <c r="CL4" t="s">
        <v>1055</v>
      </c>
      <c r="CM4" t="s">
        <v>1056</v>
      </c>
      <c r="CN4" t="s">
        <v>1057</v>
      </c>
      <c r="CO4" t="s">
        <v>1058</v>
      </c>
      <c r="CP4" t="s">
        <v>1059</v>
      </c>
      <c r="CQ4" t="s">
        <v>1060</v>
      </c>
      <c r="CR4" t="s">
        <v>1062</v>
      </c>
      <c r="CS4" t="s">
        <v>1063</v>
      </c>
      <c r="CT4" t="s">
        <v>1064</v>
      </c>
      <c r="CU4" t="s">
        <v>1065</v>
      </c>
      <c r="CV4" t="s">
        <v>1066</v>
      </c>
      <c r="CW4" t="s">
        <v>1067</v>
      </c>
      <c r="CX4" t="s">
        <v>1068</v>
      </c>
      <c r="CY4" t="s">
        <v>1069</v>
      </c>
      <c r="CZ4" t="s">
        <v>1071</v>
      </c>
      <c r="DA4" t="s">
        <v>1072</v>
      </c>
      <c r="DB4" t="s">
        <v>1073</v>
      </c>
      <c r="DC4" t="s">
        <v>1074</v>
      </c>
      <c r="DD4" t="s">
        <v>1075</v>
      </c>
      <c r="DE4" t="s">
        <v>1076</v>
      </c>
      <c r="DF4" t="s">
        <v>1077</v>
      </c>
      <c r="DG4" t="s">
        <v>1078</v>
      </c>
      <c r="DH4" t="s">
        <v>1079</v>
      </c>
      <c r="DI4" t="s">
        <v>1082</v>
      </c>
      <c r="DJ4" t="s">
        <v>1084</v>
      </c>
      <c r="DK4" t="s">
        <v>1085</v>
      </c>
      <c r="DL4" t="s">
        <v>1086</v>
      </c>
      <c r="DM4" t="s">
        <v>1087</v>
      </c>
      <c r="DN4" t="s">
        <v>1088</v>
      </c>
      <c r="DO4" t="s">
        <v>1089</v>
      </c>
      <c r="DP4" t="s">
        <v>1090</v>
      </c>
      <c r="DQ4" t="s">
        <v>1091</v>
      </c>
      <c r="DR4" t="s">
        <v>1093</v>
      </c>
      <c r="DS4" t="s">
        <v>1094</v>
      </c>
      <c r="DT4" t="s">
        <v>1095</v>
      </c>
      <c r="DU4" t="s">
        <v>1096</v>
      </c>
      <c r="DV4" t="s">
        <v>1097</v>
      </c>
      <c r="DW4" t="s">
        <v>1098</v>
      </c>
      <c r="DX4" t="s">
        <v>1099</v>
      </c>
      <c r="DY4" t="s">
        <v>1100</v>
      </c>
      <c r="DZ4" t="s">
        <v>1101</v>
      </c>
      <c r="EA4" t="s">
        <v>1102</v>
      </c>
      <c r="EB4" t="s">
        <v>1103</v>
      </c>
      <c r="EC4" t="s">
        <v>1105</v>
      </c>
      <c r="ED4" t="s">
        <v>1106</v>
      </c>
      <c r="EE4" t="s">
        <v>1107</v>
      </c>
      <c r="EF4" t="s">
        <v>1108</v>
      </c>
      <c r="EG4" t="s">
        <v>1109</v>
      </c>
      <c r="EH4" t="s">
        <v>1110</v>
      </c>
      <c r="EI4" t="s">
        <v>1111</v>
      </c>
      <c r="EJ4" t="s">
        <v>1112</v>
      </c>
      <c r="EK4" t="s">
        <v>1113</v>
      </c>
      <c r="EL4" t="s">
        <v>1115</v>
      </c>
      <c r="EM4" t="s">
        <v>1116</v>
      </c>
      <c r="EN4" t="s">
        <v>1117</v>
      </c>
      <c r="EO4" t="s">
        <v>1118</v>
      </c>
      <c r="EP4" t="s">
        <v>1119</v>
      </c>
      <c r="EQ4" t="s">
        <v>1120</v>
      </c>
      <c r="ER4" t="s">
        <v>1121</v>
      </c>
      <c r="ES4" t="s">
        <v>1122</v>
      </c>
      <c r="ET4" t="s">
        <v>1123</v>
      </c>
      <c r="EU4" t="s">
        <v>1125</v>
      </c>
      <c r="EV4" t="s">
        <v>1126</v>
      </c>
      <c r="EW4" t="s">
        <v>1127</v>
      </c>
      <c r="EX4" t="s">
        <v>1128</v>
      </c>
      <c r="EY4" t="s">
        <v>1129</v>
      </c>
      <c r="EZ4" t="s">
        <v>1130</v>
      </c>
      <c r="FA4" t="s">
        <v>1131</v>
      </c>
      <c r="FB4" t="s">
        <v>1132</v>
      </c>
      <c r="FC4" t="s">
        <v>1133</v>
      </c>
      <c r="FD4" t="s">
        <v>1134</v>
      </c>
      <c r="FE4" t="s">
        <v>1135</v>
      </c>
      <c r="FF4" t="s">
        <v>1136</v>
      </c>
      <c r="FG4" t="s">
        <v>1138</v>
      </c>
      <c r="FH4" t="s">
        <v>1139</v>
      </c>
      <c r="FI4" t="s">
        <v>1140</v>
      </c>
      <c r="FJ4" t="s">
        <v>1141</v>
      </c>
      <c r="FK4" t="s">
        <v>1142</v>
      </c>
      <c r="FL4" t="s">
        <v>1143</v>
      </c>
      <c r="FM4" t="s">
        <v>1144</v>
      </c>
      <c r="FN4" t="s">
        <v>1145</v>
      </c>
      <c r="FO4" t="s">
        <v>1147</v>
      </c>
      <c r="FP4" t="s">
        <v>1148</v>
      </c>
      <c r="FQ4" t="s">
        <v>1149</v>
      </c>
      <c r="FR4" t="s">
        <v>1150</v>
      </c>
      <c r="FS4" t="s">
        <v>1151</v>
      </c>
      <c r="FT4" t="s">
        <v>1152</v>
      </c>
      <c r="FU4" t="s">
        <v>1153</v>
      </c>
      <c r="FV4" t="s">
        <v>1154</v>
      </c>
      <c r="FW4" t="s">
        <v>1155</v>
      </c>
      <c r="FX4" t="s">
        <v>1156</v>
      </c>
      <c r="FY4" t="s">
        <v>1157</v>
      </c>
      <c r="FZ4" t="s">
        <v>1158</v>
      </c>
      <c r="GA4" t="s">
        <v>1159</v>
      </c>
      <c r="GB4" t="s">
        <v>1160</v>
      </c>
      <c r="GC4" t="s">
        <v>1162</v>
      </c>
      <c r="GD4" t="s">
        <v>1163</v>
      </c>
      <c r="GE4" t="s">
        <v>1164</v>
      </c>
      <c r="GF4" t="s">
        <v>1165</v>
      </c>
      <c r="GG4" t="s">
        <v>1166</v>
      </c>
      <c r="GH4" t="s">
        <v>1167</v>
      </c>
      <c r="GI4" t="s">
        <v>1168</v>
      </c>
      <c r="GJ4" t="s">
        <v>1169</v>
      </c>
      <c r="GK4" t="s">
        <v>1170</v>
      </c>
      <c r="GL4" t="s">
        <v>1171</v>
      </c>
      <c r="GM4" t="s">
        <v>1172</v>
      </c>
      <c r="GN4" t="s">
        <v>1173</v>
      </c>
      <c r="GO4" t="s">
        <v>1175</v>
      </c>
      <c r="GP4" t="s">
        <v>1176</v>
      </c>
      <c r="GQ4" t="s">
        <v>1177</v>
      </c>
      <c r="GR4" t="s">
        <v>1178</v>
      </c>
      <c r="GS4" t="s">
        <v>1179</v>
      </c>
      <c r="GT4" t="s">
        <v>1180</v>
      </c>
      <c r="GU4" t="s">
        <v>1181</v>
      </c>
      <c r="GV4" t="s">
        <v>1182</v>
      </c>
      <c r="GW4" t="s">
        <v>1184</v>
      </c>
      <c r="GX4" t="s">
        <v>1185</v>
      </c>
      <c r="GY4" t="s">
        <v>1186</v>
      </c>
      <c r="GZ4" t="s">
        <v>1187</v>
      </c>
      <c r="HA4" t="s">
        <v>1189</v>
      </c>
      <c r="HB4" t="s">
        <v>1190</v>
      </c>
      <c r="HC4" t="s">
        <v>1191</v>
      </c>
      <c r="HD4" t="s">
        <v>1192</v>
      </c>
      <c r="HE4" t="s">
        <v>1193</v>
      </c>
      <c r="HF4" t="s">
        <v>1194</v>
      </c>
      <c r="HG4" t="s">
        <v>1195</v>
      </c>
      <c r="HH4" t="s">
        <v>1197</v>
      </c>
      <c r="HI4" t="s">
        <v>1198</v>
      </c>
      <c r="HJ4" t="s">
        <v>1199</v>
      </c>
      <c r="HK4" t="s">
        <v>1200</v>
      </c>
      <c r="HL4" t="s">
        <v>1201</v>
      </c>
      <c r="HM4" t="s">
        <v>1202</v>
      </c>
      <c r="HN4" t="s">
        <v>1203</v>
      </c>
      <c r="HO4" t="s">
        <v>1204</v>
      </c>
      <c r="HP4" t="s">
        <v>1206</v>
      </c>
      <c r="HQ4" t="s">
        <v>1207</v>
      </c>
      <c r="HR4" t="s">
        <v>1209</v>
      </c>
      <c r="HS4" t="s">
        <v>1210</v>
      </c>
      <c r="HT4" t="s">
        <v>1211</v>
      </c>
      <c r="HU4" t="s">
        <v>1212</v>
      </c>
      <c r="HV4" t="s">
        <v>1213</v>
      </c>
      <c r="HW4" t="s">
        <v>1214</v>
      </c>
      <c r="HX4" t="s">
        <v>1215</v>
      </c>
      <c r="HY4" t="s">
        <v>1216</v>
      </c>
      <c r="HZ4" t="s">
        <v>1217</v>
      </c>
      <c r="IA4" t="s">
        <v>1218</v>
      </c>
      <c r="IB4" t="s">
        <v>1219</v>
      </c>
      <c r="IC4" t="s">
        <v>1220</v>
      </c>
      <c r="ID4" t="s">
        <v>1221</v>
      </c>
      <c r="IE4" t="s">
        <v>1222</v>
      </c>
      <c r="IF4" t="s">
        <v>1224</v>
      </c>
      <c r="IG4" t="s">
        <v>1225</v>
      </c>
      <c r="IH4" t="s">
        <v>1226</v>
      </c>
      <c r="II4" t="s">
        <v>1227</v>
      </c>
      <c r="IJ4" t="s">
        <v>1228</v>
      </c>
      <c r="IK4" t="s">
        <v>1229</v>
      </c>
      <c r="IL4" t="s">
        <v>1230</v>
      </c>
      <c r="IM4" t="s">
        <v>1231</v>
      </c>
      <c r="IN4" t="s">
        <v>1232</v>
      </c>
      <c r="IO4" t="s">
        <v>1233</v>
      </c>
      <c r="IP4" t="s">
        <v>1234</v>
      </c>
      <c r="IQ4" t="s">
        <v>1236</v>
      </c>
      <c r="IR4" t="s">
        <v>1237</v>
      </c>
      <c r="IS4" t="s">
        <v>1238</v>
      </c>
      <c r="IT4" t="s">
        <v>1239</v>
      </c>
      <c r="IU4" t="s">
        <v>1240</v>
      </c>
      <c r="IV4" t="s">
        <v>1241</v>
      </c>
      <c r="IW4" t="s">
        <v>1242</v>
      </c>
      <c r="IX4" t="s">
        <v>1243</v>
      </c>
      <c r="IY4" t="s">
        <v>1244</v>
      </c>
      <c r="IZ4" t="s">
        <v>1245</v>
      </c>
      <c r="JA4" t="s">
        <v>1246</v>
      </c>
      <c r="JB4" t="s">
        <v>1247</v>
      </c>
      <c r="JC4" t="s">
        <v>1249</v>
      </c>
      <c r="JD4" t="s">
        <v>1250</v>
      </c>
      <c r="JE4" t="s">
        <v>1251</v>
      </c>
      <c r="JF4" t="s">
        <v>1252</v>
      </c>
      <c r="JG4" t="s">
        <v>1253</v>
      </c>
      <c r="JH4" t="s">
        <v>1254</v>
      </c>
      <c r="JI4" t="s">
        <v>1256</v>
      </c>
      <c r="JJ4" t="s">
        <v>1257</v>
      </c>
      <c r="JK4" t="s">
        <v>1258</v>
      </c>
      <c r="JL4" t="s">
        <v>1259</v>
      </c>
      <c r="JM4" t="s">
        <v>1260</v>
      </c>
      <c r="JN4" t="s">
        <v>1261</v>
      </c>
      <c r="JO4" t="s">
        <v>1262</v>
      </c>
      <c r="JP4" t="s">
        <v>1264</v>
      </c>
      <c r="JQ4" t="s">
        <v>1265</v>
      </c>
      <c r="JR4" t="s">
        <v>1266</v>
      </c>
      <c r="JS4" t="s">
        <v>1267</v>
      </c>
      <c r="JT4" t="s">
        <v>1268</v>
      </c>
      <c r="JU4" t="s">
        <v>1269</v>
      </c>
      <c r="JV4" t="s">
        <v>1270</v>
      </c>
      <c r="JW4" t="s">
        <v>1271</v>
      </c>
      <c r="JX4" t="s">
        <v>1272</v>
      </c>
      <c r="JY4" t="s">
        <v>1273</v>
      </c>
      <c r="JZ4" t="s">
        <v>1274</v>
      </c>
      <c r="KA4" t="s">
        <v>1275</v>
      </c>
      <c r="KB4" t="s">
        <v>1276</v>
      </c>
      <c r="KC4" t="s">
        <v>1277</v>
      </c>
      <c r="KD4" t="s">
        <v>1278</v>
      </c>
      <c r="KE4" t="s">
        <v>1280</v>
      </c>
      <c r="KF4" t="s">
        <v>1281</v>
      </c>
      <c r="KG4" t="s">
        <v>1282</v>
      </c>
      <c r="KH4" t="s">
        <v>1283</v>
      </c>
      <c r="KI4" t="s">
        <v>1284</v>
      </c>
      <c r="KJ4" t="s">
        <v>1285</v>
      </c>
      <c r="KK4" t="s">
        <v>1286</v>
      </c>
      <c r="KL4" t="s">
        <v>1287</v>
      </c>
      <c r="KM4" t="s">
        <v>1288</v>
      </c>
      <c r="KN4" t="s">
        <v>1290</v>
      </c>
      <c r="KO4" t="s">
        <v>1291</v>
      </c>
      <c r="KP4" t="s">
        <v>1292</v>
      </c>
      <c r="KQ4" t="s">
        <v>1293</v>
      </c>
      <c r="KR4" t="s">
        <v>1294</v>
      </c>
      <c r="KS4" t="s">
        <v>1295</v>
      </c>
      <c r="KT4" t="s">
        <v>1296</v>
      </c>
      <c r="KU4" t="s">
        <v>1297</v>
      </c>
      <c r="KV4" t="s">
        <v>1299</v>
      </c>
      <c r="KW4" t="s">
        <v>1300</v>
      </c>
      <c r="KX4" t="s">
        <v>1301</v>
      </c>
      <c r="KY4" t="s">
        <v>1302</v>
      </c>
      <c r="KZ4" t="s">
        <v>1303</v>
      </c>
      <c r="LA4" t="s">
        <v>1304</v>
      </c>
      <c r="LB4" t="s">
        <v>1305</v>
      </c>
      <c r="LC4" t="s">
        <v>1306</v>
      </c>
      <c r="LD4" t="s">
        <v>1308</v>
      </c>
      <c r="LE4" t="s">
        <v>1309</v>
      </c>
      <c r="LF4" t="s">
        <v>1310</v>
      </c>
      <c r="LG4" t="s">
        <v>1311</v>
      </c>
      <c r="LH4" t="s">
        <v>1312</v>
      </c>
      <c r="LI4" t="s">
        <v>1313</v>
      </c>
      <c r="LJ4" t="s">
        <v>1314</v>
      </c>
      <c r="LK4" t="s">
        <v>1315</v>
      </c>
      <c r="LL4" t="s">
        <v>1316</v>
      </c>
      <c r="LM4" t="s">
        <v>1317</v>
      </c>
      <c r="LN4" t="s">
        <v>1318</v>
      </c>
      <c r="LO4" t="s">
        <v>1320</v>
      </c>
      <c r="LP4" t="s">
        <v>1321</v>
      </c>
      <c r="LQ4" t="s">
        <v>1322</v>
      </c>
      <c r="LR4" t="s">
        <v>1324</v>
      </c>
      <c r="LS4" t="s">
        <v>1325</v>
      </c>
      <c r="LT4" t="s">
        <v>1327</v>
      </c>
      <c r="LU4" t="s">
        <v>1328</v>
      </c>
      <c r="LV4" t="s">
        <v>1329</v>
      </c>
      <c r="LW4" t="s">
        <v>1330</v>
      </c>
      <c r="LX4" t="s">
        <v>1331</v>
      </c>
      <c r="LY4" t="s">
        <v>1332</v>
      </c>
      <c r="LZ4" t="s">
        <v>1333</v>
      </c>
      <c r="MA4" t="s">
        <v>1334</v>
      </c>
      <c r="MB4" t="s">
        <v>1335</v>
      </c>
      <c r="MC4" t="s">
        <v>1336</v>
      </c>
      <c r="MD4" t="s">
        <v>1338</v>
      </c>
      <c r="ME4" t="s">
        <v>1339</v>
      </c>
      <c r="MF4" t="s">
        <v>1340</v>
      </c>
      <c r="MG4" t="s">
        <v>1341</v>
      </c>
      <c r="MH4" t="s">
        <v>1342</v>
      </c>
      <c r="MI4" t="s">
        <v>1343</v>
      </c>
      <c r="MJ4" t="s">
        <v>1344</v>
      </c>
      <c r="MK4" t="s">
        <v>1345</v>
      </c>
      <c r="ML4" t="s">
        <v>1346</v>
      </c>
      <c r="MM4" t="s">
        <v>1347</v>
      </c>
      <c r="MN4" t="s">
        <v>1348</v>
      </c>
      <c r="MO4" t="s">
        <v>1349</v>
      </c>
      <c r="MP4" t="s">
        <v>1351</v>
      </c>
      <c r="MQ4" t="s">
        <v>1352</v>
      </c>
      <c r="MR4" t="s">
        <v>1353</v>
      </c>
      <c r="MS4" t="s">
        <v>1354</v>
      </c>
      <c r="MT4" t="s">
        <v>1355</v>
      </c>
      <c r="MU4" t="s">
        <v>1356</v>
      </c>
      <c r="MV4" t="s">
        <v>1357</v>
      </c>
      <c r="MW4" t="s">
        <v>1358</v>
      </c>
      <c r="MX4" t="s">
        <v>1359</v>
      </c>
      <c r="MY4" t="s">
        <v>1360</v>
      </c>
      <c r="MZ4" t="s">
        <v>1361</v>
      </c>
      <c r="NA4" t="s">
        <v>1363</v>
      </c>
      <c r="NB4" t="s">
        <v>1364</v>
      </c>
      <c r="NC4" t="s">
        <v>1365</v>
      </c>
      <c r="ND4" t="s">
        <v>1366</v>
      </c>
      <c r="NE4" t="s">
        <v>1367</v>
      </c>
      <c r="NF4" t="s">
        <v>1368</v>
      </c>
      <c r="NG4" t="s">
        <v>1369</v>
      </c>
      <c r="NH4" t="s">
        <v>1370</v>
      </c>
      <c r="NI4" t="s">
        <v>1371</v>
      </c>
      <c r="NJ4" t="s">
        <v>1372</v>
      </c>
      <c r="NK4" t="s">
        <v>1373</v>
      </c>
      <c r="NL4" t="s">
        <v>1374</v>
      </c>
      <c r="NM4" t="s">
        <v>1376</v>
      </c>
      <c r="NN4" t="s">
        <v>1377</v>
      </c>
      <c r="NO4" t="s">
        <v>1378</v>
      </c>
      <c r="NP4" t="s">
        <v>1379</v>
      </c>
      <c r="NQ4" t="s">
        <v>1380</v>
      </c>
      <c r="NR4" t="s">
        <v>1381</v>
      </c>
      <c r="NS4" t="s">
        <v>1382</v>
      </c>
      <c r="NT4" t="s">
        <v>1384</v>
      </c>
      <c r="NU4" t="s">
        <v>1385</v>
      </c>
      <c r="NV4" t="s">
        <v>1386</v>
      </c>
      <c r="NW4" t="s">
        <v>1387</v>
      </c>
      <c r="NX4" t="s">
        <v>1388</v>
      </c>
      <c r="NY4" t="s">
        <v>1389</v>
      </c>
      <c r="NZ4" t="s">
        <v>1390</v>
      </c>
      <c r="OA4" t="s">
        <v>1392</v>
      </c>
      <c r="OB4" t="s">
        <v>1393</v>
      </c>
      <c r="OC4" t="s">
        <v>1394</v>
      </c>
      <c r="OD4" t="s">
        <v>1395</v>
      </c>
      <c r="OE4" t="s">
        <v>1396</v>
      </c>
      <c r="OF4" t="s">
        <v>1397</v>
      </c>
      <c r="OG4" t="s">
        <v>1398</v>
      </c>
      <c r="OH4" t="s">
        <v>1399</v>
      </c>
      <c r="OI4" t="s">
        <v>1400</v>
      </c>
      <c r="OJ4" t="s">
        <v>1402</v>
      </c>
      <c r="OK4" t="s">
        <v>1403</v>
      </c>
      <c r="OL4" t="s">
        <v>1404</v>
      </c>
      <c r="OM4" t="s">
        <v>1405</v>
      </c>
      <c r="ON4" t="s">
        <v>1406</v>
      </c>
      <c r="OO4" t="s">
        <v>1407</v>
      </c>
      <c r="OP4" t="s">
        <v>1409</v>
      </c>
      <c r="OQ4" t="s">
        <v>1410</v>
      </c>
      <c r="OR4" t="s">
        <v>1411</v>
      </c>
      <c r="OS4" t="s">
        <v>1412</v>
      </c>
      <c r="OT4" t="s">
        <v>1413</v>
      </c>
      <c r="OU4" t="s">
        <v>1414</v>
      </c>
      <c r="OV4" t="s">
        <v>1415</v>
      </c>
      <c r="OW4" t="s">
        <v>1416</v>
      </c>
      <c r="OX4" t="s">
        <v>1417</v>
      </c>
      <c r="OY4" t="s">
        <v>1419</v>
      </c>
      <c r="OZ4" t="s">
        <v>1420</v>
      </c>
      <c r="PA4" t="s">
        <v>1421</v>
      </c>
      <c r="PB4" t="s">
        <v>1422</v>
      </c>
      <c r="PC4" t="s">
        <v>1423</v>
      </c>
      <c r="PD4" t="s">
        <v>1424</v>
      </c>
      <c r="PE4" t="s">
        <v>1425</v>
      </c>
      <c r="PF4" t="s">
        <v>1426</v>
      </c>
      <c r="PG4" t="s">
        <v>1427</v>
      </c>
      <c r="PH4" t="s">
        <v>1428</v>
      </c>
      <c r="PI4" t="s">
        <v>1429</v>
      </c>
      <c r="PJ4" t="s">
        <v>1430</v>
      </c>
      <c r="PK4" t="s">
        <v>1431</v>
      </c>
      <c r="PL4" t="s">
        <v>1432</v>
      </c>
      <c r="PM4" t="s">
        <v>1433</v>
      </c>
      <c r="PN4" t="s">
        <v>1434</v>
      </c>
      <c r="PO4" t="s">
        <v>1435</v>
      </c>
      <c r="PP4" t="s">
        <v>1436</v>
      </c>
      <c r="PQ4" t="s">
        <v>1438</v>
      </c>
      <c r="PR4" t="s">
        <v>1439</v>
      </c>
      <c r="PS4" t="s">
        <v>1440</v>
      </c>
      <c r="PT4" t="s">
        <v>1441</v>
      </c>
      <c r="PU4" t="s">
        <v>1442</v>
      </c>
      <c r="PV4" t="s">
        <v>1443</v>
      </c>
      <c r="PW4" t="s">
        <v>1444</v>
      </c>
      <c r="PX4" t="s">
        <v>1445</v>
      </c>
      <c r="PY4" t="s">
        <v>1446</v>
      </c>
      <c r="PZ4" t="s">
        <v>1447</v>
      </c>
      <c r="QA4" t="s">
        <v>1448</v>
      </c>
      <c r="QB4" t="s">
        <v>1449</v>
      </c>
      <c r="QC4" t="s">
        <v>1450</v>
      </c>
      <c r="QD4" t="s">
        <v>1451</v>
      </c>
      <c r="QE4" t="s">
        <v>1452</v>
      </c>
      <c r="QF4" t="s">
        <v>1453</v>
      </c>
      <c r="QG4" t="s">
        <v>1454</v>
      </c>
      <c r="QH4" t="s">
        <v>1455</v>
      </c>
      <c r="QI4" t="s">
        <v>1456</v>
      </c>
      <c r="QJ4" t="s">
        <v>1457</v>
      </c>
      <c r="QK4" t="s">
        <v>1458</v>
      </c>
      <c r="QL4" t="s">
        <v>1459</v>
      </c>
      <c r="QM4" t="s">
        <v>1460</v>
      </c>
      <c r="QN4" t="s">
        <v>1461</v>
      </c>
      <c r="QO4" t="s">
        <v>1462</v>
      </c>
      <c r="QP4" t="s">
        <v>1463</v>
      </c>
      <c r="QQ4" t="s">
        <v>1465</v>
      </c>
      <c r="QR4" t="s">
        <v>1466</v>
      </c>
      <c r="QS4" t="s">
        <v>1467</v>
      </c>
      <c r="QT4" t="s">
        <v>1468</v>
      </c>
      <c r="QU4" t="s">
        <v>1469</v>
      </c>
      <c r="QV4" t="s">
        <v>1470</v>
      </c>
      <c r="QW4" t="s">
        <v>1471</v>
      </c>
      <c r="QX4" t="s">
        <v>1472</v>
      </c>
      <c r="QY4" t="s">
        <v>1473</v>
      </c>
      <c r="QZ4" t="s">
        <v>1474</v>
      </c>
      <c r="RA4" t="s">
        <v>1475</v>
      </c>
      <c r="RB4" t="s">
        <v>1476</v>
      </c>
      <c r="RC4" t="s">
        <v>1477</v>
      </c>
      <c r="RD4" t="s">
        <v>1479</v>
      </c>
      <c r="RE4" t="s">
        <v>1480</v>
      </c>
      <c r="RF4" t="s">
        <v>1481</v>
      </c>
      <c r="RG4" t="s">
        <v>1482</v>
      </c>
      <c r="RH4" t="s">
        <v>1483</v>
      </c>
      <c r="RI4" t="s">
        <v>1484</v>
      </c>
      <c r="RJ4" t="s">
        <v>1485</v>
      </c>
      <c r="RK4" t="s">
        <v>1486</v>
      </c>
      <c r="RL4" t="s">
        <v>1487</v>
      </c>
      <c r="RM4" t="s">
        <v>1488</v>
      </c>
      <c r="RN4" t="s">
        <v>1489</v>
      </c>
      <c r="RO4" t="s">
        <v>1490</v>
      </c>
      <c r="RP4" t="s">
        <v>1491</v>
      </c>
      <c r="RQ4" t="s">
        <v>1492</v>
      </c>
      <c r="RR4" t="s">
        <v>1493</v>
      </c>
      <c r="RS4" t="s">
        <v>1494</v>
      </c>
      <c r="RT4" t="s">
        <v>1495</v>
      </c>
      <c r="RU4" t="s">
        <v>1496</v>
      </c>
      <c r="RV4" t="s">
        <v>1497</v>
      </c>
      <c r="RW4" t="s">
        <v>1498</v>
      </c>
      <c r="RX4" t="s">
        <v>1500</v>
      </c>
      <c r="RY4" t="s">
        <v>1501</v>
      </c>
      <c r="RZ4" t="s">
        <v>1502</v>
      </c>
      <c r="SA4" t="s">
        <v>1503</v>
      </c>
      <c r="SB4" t="s">
        <v>1504</v>
      </c>
      <c r="SC4" t="s">
        <v>1505</v>
      </c>
      <c r="SD4" t="s">
        <v>1506</v>
      </c>
      <c r="SE4" t="s">
        <v>1507</v>
      </c>
      <c r="SF4" t="s">
        <v>1508</v>
      </c>
      <c r="SG4" t="s">
        <v>1509</v>
      </c>
      <c r="SH4" t="s">
        <v>1510</v>
      </c>
      <c r="SI4" t="s">
        <v>1511</v>
      </c>
      <c r="SJ4" t="s">
        <v>1513</v>
      </c>
      <c r="SK4" t="s">
        <v>1514</v>
      </c>
      <c r="SL4" t="s">
        <v>1515</v>
      </c>
      <c r="SM4" t="s">
        <v>1516</v>
      </c>
      <c r="SN4" t="s">
        <v>1517</v>
      </c>
      <c r="SO4" t="s">
        <v>1518</v>
      </c>
      <c r="SP4" t="s">
        <v>1519</v>
      </c>
      <c r="SQ4" t="s">
        <v>1520</v>
      </c>
      <c r="SR4" t="s">
        <v>1522</v>
      </c>
      <c r="SS4" t="s">
        <v>1523</v>
      </c>
      <c r="ST4" t="s">
        <v>1524</v>
      </c>
      <c r="SU4" t="s">
        <v>1525</v>
      </c>
      <c r="SV4" t="s">
        <v>1526</v>
      </c>
      <c r="SW4" t="s">
        <v>1527</v>
      </c>
      <c r="SX4" t="s">
        <v>1528</v>
      </c>
      <c r="SY4" t="s">
        <v>1529</v>
      </c>
      <c r="SZ4" t="s">
        <v>1530</v>
      </c>
      <c r="TA4" t="s">
        <v>1531</v>
      </c>
      <c r="TB4" t="s">
        <v>1532</v>
      </c>
      <c r="TC4" t="s">
        <v>1533</v>
      </c>
      <c r="TD4" t="s">
        <v>1534</v>
      </c>
      <c r="TE4" t="s">
        <v>1535</v>
      </c>
      <c r="TF4" t="s">
        <v>1537</v>
      </c>
      <c r="TG4" t="s">
        <v>1538</v>
      </c>
      <c r="TH4" t="s">
        <v>1539</v>
      </c>
      <c r="TI4" t="s">
        <v>1540</v>
      </c>
      <c r="TJ4" t="s">
        <v>1541</v>
      </c>
      <c r="TK4" t="s">
        <v>1542</v>
      </c>
      <c r="TL4" t="s">
        <v>1543</v>
      </c>
      <c r="TM4" t="s">
        <v>1544</v>
      </c>
      <c r="TN4" t="s">
        <v>1545</v>
      </c>
      <c r="TO4" t="s">
        <v>1546</v>
      </c>
      <c r="TP4" t="s">
        <v>1547</v>
      </c>
      <c r="TQ4" t="s">
        <v>1548</v>
      </c>
      <c r="TR4" t="s">
        <v>1549</v>
      </c>
      <c r="TS4" t="s">
        <v>1550</v>
      </c>
      <c r="TT4" t="s">
        <v>1551</v>
      </c>
      <c r="TU4" t="s">
        <v>1552</v>
      </c>
      <c r="TV4" t="s">
        <v>1553</v>
      </c>
      <c r="TW4" t="s">
        <v>1554</v>
      </c>
      <c r="TX4" t="s">
        <v>1556</v>
      </c>
      <c r="TY4" t="s">
        <v>1557</v>
      </c>
      <c r="TZ4" t="s">
        <v>1558</v>
      </c>
      <c r="UA4" t="s">
        <v>1559</v>
      </c>
      <c r="UB4" t="s">
        <v>1560</v>
      </c>
      <c r="UC4" t="s">
        <v>1561</v>
      </c>
      <c r="UD4" t="s">
        <v>1562</v>
      </c>
      <c r="UE4" t="s">
        <v>1563</v>
      </c>
      <c r="UF4" t="s">
        <v>1564</v>
      </c>
      <c r="UG4" t="s">
        <v>1566</v>
      </c>
      <c r="UH4" t="s">
        <v>1567</v>
      </c>
      <c r="UI4" t="s">
        <v>1568</v>
      </c>
      <c r="UJ4" t="s">
        <v>1569</v>
      </c>
      <c r="UK4" t="s">
        <v>1570</v>
      </c>
      <c r="UL4" t="s">
        <v>1571</v>
      </c>
      <c r="UM4" t="s">
        <v>1573</v>
      </c>
      <c r="UN4" t="s">
        <v>1574</v>
      </c>
      <c r="UO4" t="s">
        <v>1575</v>
      </c>
      <c r="UP4" t="s">
        <v>1576</v>
      </c>
      <c r="UQ4" t="s">
        <v>1577</v>
      </c>
      <c r="UR4" t="s">
        <v>1578</v>
      </c>
      <c r="US4" t="s">
        <v>1579</v>
      </c>
      <c r="UT4" t="s">
        <v>1580</v>
      </c>
      <c r="UU4" t="s">
        <v>1581</v>
      </c>
      <c r="UV4" t="s">
        <v>1582</v>
      </c>
      <c r="UW4" t="s">
        <v>1583</v>
      </c>
      <c r="UX4" t="s">
        <v>1584</v>
      </c>
      <c r="UY4" t="s">
        <v>1585</v>
      </c>
      <c r="UZ4" t="s">
        <v>1586</v>
      </c>
      <c r="VA4" t="s">
        <v>1587</v>
      </c>
      <c r="VB4" t="s">
        <v>1588</v>
      </c>
      <c r="VC4" t="s">
        <v>1589</v>
      </c>
      <c r="VD4" t="s">
        <v>1590</v>
      </c>
      <c r="VE4" t="s">
        <v>1591</v>
      </c>
      <c r="VF4" t="s">
        <v>1592</v>
      </c>
      <c r="VG4" t="s">
        <v>1593</v>
      </c>
      <c r="VH4" t="s">
        <v>1595</v>
      </c>
      <c r="VI4" t="s">
        <v>1596</v>
      </c>
      <c r="VJ4" t="s">
        <v>1597</v>
      </c>
      <c r="VK4" t="s">
        <v>1598</v>
      </c>
      <c r="VL4" t="s">
        <v>1599</v>
      </c>
      <c r="VM4" t="s">
        <v>1600</v>
      </c>
      <c r="VN4" t="s">
        <v>1601</v>
      </c>
      <c r="VO4" t="s">
        <v>1602</v>
      </c>
      <c r="VP4" t="s">
        <v>1603</v>
      </c>
      <c r="VQ4" t="s">
        <v>1604</v>
      </c>
      <c r="VR4" t="s">
        <v>1605</v>
      </c>
      <c r="VS4" t="s">
        <v>1606</v>
      </c>
      <c r="VT4" t="s">
        <v>1607</v>
      </c>
      <c r="VU4" t="s">
        <v>1608</v>
      </c>
      <c r="VV4" t="s">
        <v>1609</v>
      </c>
      <c r="VW4" t="s">
        <v>1610</v>
      </c>
      <c r="VX4" t="s">
        <v>1612</v>
      </c>
      <c r="VY4" t="s">
        <v>1613</v>
      </c>
      <c r="VZ4" t="s">
        <v>1614</v>
      </c>
      <c r="WA4" t="s">
        <v>1615</v>
      </c>
      <c r="WB4" t="s">
        <v>1616</v>
      </c>
      <c r="WC4" t="s">
        <v>1617</v>
      </c>
      <c r="WD4" t="s">
        <v>1618</v>
      </c>
      <c r="WE4" t="s">
        <v>1619</v>
      </c>
      <c r="WF4" t="s">
        <v>1620</v>
      </c>
      <c r="WG4" t="s">
        <v>1621</v>
      </c>
      <c r="WH4" t="s">
        <v>1622</v>
      </c>
      <c r="WI4" t="s">
        <v>1623</v>
      </c>
      <c r="WJ4" t="s">
        <v>1624</v>
      </c>
      <c r="WK4" t="s">
        <v>1625</v>
      </c>
      <c r="WL4" t="s">
        <v>1626</v>
      </c>
      <c r="WM4" t="s">
        <v>1627</v>
      </c>
      <c r="WN4" t="s">
        <v>1628</v>
      </c>
      <c r="WO4" t="s">
        <v>1629</v>
      </c>
      <c r="WP4" t="s">
        <v>1630</v>
      </c>
      <c r="WQ4" t="s">
        <v>1631</v>
      </c>
      <c r="WR4" t="s">
        <v>1632</v>
      </c>
      <c r="WS4" t="s">
        <v>1633</v>
      </c>
      <c r="WT4" t="s">
        <v>1634</v>
      </c>
      <c r="WU4" t="s">
        <v>1635</v>
      </c>
      <c r="WV4" t="s">
        <v>1636</v>
      </c>
      <c r="WW4" t="s">
        <v>1637</v>
      </c>
      <c r="WX4" t="s">
        <v>1638</v>
      </c>
      <c r="WY4" t="s">
        <v>1639</v>
      </c>
      <c r="WZ4" t="s">
        <v>1640</v>
      </c>
      <c r="XA4" t="s">
        <v>1641</v>
      </c>
      <c r="XB4" t="s">
        <v>1642</v>
      </c>
      <c r="XC4" t="s">
        <v>1643</v>
      </c>
      <c r="XD4" t="s">
        <v>1644</v>
      </c>
      <c r="XE4" t="s">
        <v>1646</v>
      </c>
      <c r="XF4" t="s">
        <v>1647</v>
      </c>
      <c r="XG4" t="s">
        <v>1648</v>
      </c>
      <c r="XH4" t="s">
        <v>1649</v>
      </c>
      <c r="XI4" t="s">
        <v>1650</v>
      </c>
      <c r="XJ4" t="s">
        <v>1651</v>
      </c>
      <c r="XK4" t="s">
        <v>1652</v>
      </c>
      <c r="XL4" t="s">
        <v>1653</v>
      </c>
      <c r="XM4" t="s">
        <v>1654</v>
      </c>
      <c r="XN4" t="s">
        <v>1655</v>
      </c>
      <c r="XO4" t="s">
        <v>1656</v>
      </c>
      <c r="XP4" t="s">
        <v>1657</v>
      </c>
      <c r="XQ4" t="s">
        <v>1658</v>
      </c>
      <c r="XR4" t="s">
        <v>1659</v>
      </c>
      <c r="XS4" t="s">
        <v>1660</v>
      </c>
      <c r="XT4" t="s">
        <v>1661</v>
      </c>
      <c r="XU4" t="s">
        <v>1662</v>
      </c>
      <c r="XV4" t="s">
        <v>1663</v>
      </c>
      <c r="XW4" t="s">
        <v>1664</v>
      </c>
      <c r="XX4" t="s">
        <v>1665</v>
      </c>
      <c r="XY4" t="s">
        <v>1666</v>
      </c>
      <c r="XZ4" t="s">
        <v>1667</v>
      </c>
      <c r="YA4" t="s">
        <v>1668</v>
      </c>
      <c r="YB4" t="s">
        <v>1670</v>
      </c>
      <c r="YC4" t="s">
        <v>1671</v>
      </c>
      <c r="YD4" t="s">
        <v>1672</v>
      </c>
      <c r="YE4" t="s">
        <v>1673</v>
      </c>
      <c r="YF4" t="s">
        <v>1674</v>
      </c>
      <c r="YG4" t="s">
        <v>1675</v>
      </c>
      <c r="YH4" t="s">
        <v>1676</v>
      </c>
      <c r="YI4" t="s">
        <v>1677</v>
      </c>
      <c r="YJ4" t="s">
        <v>1678</v>
      </c>
      <c r="YK4" t="s">
        <v>1679</v>
      </c>
      <c r="YL4" t="s">
        <v>1680</v>
      </c>
      <c r="YM4" t="s">
        <v>1681</v>
      </c>
      <c r="YN4" t="s">
        <v>1682</v>
      </c>
      <c r="YO4" t="s">
        <v>1683</v>
      </c>
      <c r="YP4" t="s">
        <v>1684</v>
      </c>
      <c r="YQ4" t="s">
        <v>1685</v>
      </c>
      <c r="YR4" t="s">
        <v>1686</v>
      </c>
      <c r="YS4" t="s">
        <v>1688</v>
      </c>
      <c r="YT4" t="s">
        <v>1689</v>
      </c>
      <c r="YU4" t="s">
        <v>1690</v>
      </c>
      <c r="YV4" t="s">
        <v>1691</v>
      </c>
      <c r="YW4" t="s">
        <v>1692</v>
      </c>
      <c r="YX4" t="s">
        <v>1693</v>
      </c>
      <c r="YY4" t="s">
        <v>1694</v>
      </c>
      <c r="YZ4" t="s">
        <v>1696</v>
      </c>
      <c r="ZA4" t="s">
        <v>1697</v>
      </c>
      <c r="ZB4" t="s">
        <v>1698</v>
      </c>
      <c r="ZC4" t="s">
        <v>1699</v>
      </c>
      <c r="ZD4" t="s">
        <v>1700</v>
      </c>
      <c r="ZE4" t="s">
        <v>1701</v>
      </c>
      <c r="ZF4" t="s">
        <v>1702</v>
      </c>
      <c r="ZG4" t="s">
        <v>1703</v>
      </c>
      <c r="ZH4" t="s">
        <v>1704</v>
      </c>
      <c r="ZI4" t="s">
        <v>1706</v>
      </c>
      <c r="ZJ4" t="s">
        <v>1707</v>
      </c>
      <c r="ZK4" t="s">
        <v>1708</v>
      </c>
      <c r="ZL4" t="s">
        <v>1709</v>
      </c>
      <c r="ZM4" t="s">
        <v>1710</v>
      </c>
      <c r="ZN4" t="s">
        <v>1711</v>
      </c>
      <c r="ZO4" t="s">
        <v>1712</v>
      </c>
      <c r="ZP4" t="s">
        <v>1713</v>
      </c>
      <c r="ZQ4" t="s">
        <v>1714</v>
      </c>
      <c r="ZR4" t="s">
        <v>1715</v>
      </c>
      <c r="ZS4" t="s">
        <v>1716</v>
      </c>
      <c r="ZT4" t="s">
        <v>1717</v>
      </c>
      <c r="ZU4" t="s">
        <v>1718</v>
      </c>
      <c r="ZV4" t="s">
        <v>1719</v>
      </c>
      <c r="ZW4" t="s">
        <v>1720</v>
      </c>
      <c r="ZX4" t="s">
        <v>1721</v>
      </c>
      <c r="ZY4" t="s">
        <v>1722</v>
      </c>
      <c r="ZZ4" t="s">
        <v>1723</v>
      </c>
      <c r="AAA4" t="s">
        <v>1724</v>
      </c>
      <c r="AAB4" t="s">
        <v>1725</v>
      </c>
      <c r="AAC4" t="s">
        <v>1726</v>
      </c>
      <c r="AAD4" t="s">
        <v>1727</v>
      </c>
      <c r="AAE4" t="s">
        <v>1729</v>
      </c>
      <c r="AAF4" t="s">
        <v>1730</v>
      </c>
      <c r="AAG4" t="s">
        <v>1731</v>
      </c>
      <c r="AAH4" t="s">
        <v>1732</v>
      </c>
      <c r="AAI4" t="s">
        <v>1733</v>
      </c>
      <c r="AAJ4" t="s">
        <v>1734</v>
      </c>
      <c r="AAK4" t="s">
        <v>1735</v>
      </c>
      <c r="AAL4" t="s">
        <v>1737</v>
      </c>
      <c r="AAM4" t="s">
        <v>1738</v>
      </c>
      <c r="AAN4" t="s">
        <v>1739</v>
      </c>
      <c r="AAO4" t="s">
        <v>1740</v>
      </c>
      <c r="AAP4" t="s">
        <v>1741</v>
      </c>
      <c r="AAQ4" t="s">
        <v>1742</v>
      </c>
      <c r="AAR4" t="s">
        <v>1743</v>
      </c>
      <c r="AAS4" t="s">
        <v>1744</v>
      </c>
      <c r="AAT4" t="s">
        <v>1745</v>
      </c>
      <c r="AAU4" t="s">
        <v>1746</v>
      </c>
      <c r="AAV4" t="s">
        <v>1747</v>
      </c>
      <c r="AAW4" t="s">
        <v>1748</v>
      </c>
      <c r="AAX4" t="s">
        <v>1749</v>
      </c>
      <c r="AAY4" t="s">
        <v>1750</v>
      </c>
      <c r="AAZ4" t="s">
        <v>1751</v>
      </c>
      <c r="ABA4" t="s">
        <v>1752</v>
      </c>
      <c r="ABB4" t="s">
        <v>1753</v>
      </c>
      <c r="ABC4" t="s">
        <v>1754</v>
      </c>
      <c r="ABD4" t="s">
        <v>1755</v>
      </c>
      <c r="ABE4" t="s">
        <v>1756</v>
      </c>
      <c r="ABF4" t="s">
        <v>1757</v>
      </c>
      <c r="ABG4" t="s">
        <v>1758</v>
      </c>
      <c r="ABH4" t="s">
        <v>1759</v>
      </c>
      <c r="ABI4" t="s">
        <v>1760</v>
      </c>
      <c r="ABJ4" t="s">
        <v>1761</v>
      </c>
      <c r="ABK4" t="s">
        <v>1762</v>
      </c>
      <c r="ABL4" t="s">
        <v>1764</v>
      </c>
      <c r="ABM4" t="s">
        <v>1765</v>
      </c>
      <c r="ABN4" t="s">
        <v>1766</v>
      </c>
      <c r="ABO4" t="s">
        <v>1767</v>
      </c>
      <c r="ABP4" t="s">
        <v>1768</v>
      </c>
      <c r="ABQ4" t="s">
        <v>1769</v>
      </c>
      <c r="ABR4" t="s">
        <v>1770</v>
      </c>
      <c r="ABS4" t="s">
        <v>1771</v>
      </c>
      <c r="ABT4" t="s">
        <v>1772</v>
      </c>
      <c r="ABU4" t="s">
        <v>1774</v>
      </c>
      <c r="ABV4" t="s">
        <v>1775</v>
      </c>
      <c r="ABW4" t="s">
        <v>1776</v>
      </c>
      <c r="ABX4" t="s">
        <v>1777</v>
      </c>
      <c r="ABY4" t="s">
        <v>1778</v>
      </c>
      <c r="ABZ4" t="s">
        <v>1779</v>
      </c>
      <c r="ACA4" t="s">
        <v>1780</v>
      </c>
      <c r="ACB4" t="s">
        <v>1781</v>
      </c>
      <c r="ACC4" t="s">
        <v>1782</v>
      </c>
      <c r="ACD4" t="s">
        <v>1783</v>
      </c>
      <c r="ACE4" t="s">
        <v>1784</v>
      </c>
      <c r="ACF4" t="s">
        <v>1786</v>
      </c>
      <c r="ACG4" t="s">
        <v>1787</v>
      </c>
      <c r="ACH4" t="s">
        <v>1788</v>
      </c>
      <c r="ACI4" t="s">
        <v>1789</v>
      </c>
      <c r="ACJ4" t="s">
        <v>1790</v>
      </c>
      <c r="ACK4" t="s">
        <v>1791</v>
      </c>
      <c r="ACL4" t="s">
        <v>1792</v>
      </c>
      <c r="ACM4" t="s">
        <v>1793</v>
      </c>
      <c r="ACN4" t="s">
        <v>1794</v>
      </c>
      <c r="ACO4" t="s">
        <v>1795</v>
      </c>
      <c r="ACP4" t="s">
        <v>1796</v>
      </c>
      <c r="ACQ4" t="s">
        <v>1797</v>
      </c>
      <c r="ACR4" t="s">
        <v>1798</v>
      </c>
      <c r="ACS4" t="s">
        <v>1799</v>
      </c>
      <c r="ACT4" t="s">
        <v>1800</v>
      </c>
      <c r="ACU4" t="s">
        <v>1801</v>
      </c>
      <c r="ACV4" t="s">
        <v>1802</v>
      </c>
      <c r="ACW4" t="s">
        <v>1803</v>
      </c>
      <c r="ACX4" t="s">
        <v>1804</v>
      </c>
      <c r="ACY4" t="s">
        <v>1641</v>
      </c>
      <c r="ACZ4" t="s">
        <v>1805</v>
      </c>
      <c r="ADA4" t="s">
        <v>1806</v>
      </c>
      <c r="ADB4" t="s">
        <v>1807</v>
      </c>
      <c r="ADC4" t="s">
        <v>1809</v>
      </c>
      <c r="ADD4" t="s">
        <v>1810</v>
      </c>
      <c r="ADE4" t="s">
        <v>1811</v>
      </c>
      <c r="ADF4" t="s">
        <v>1812</v>
      </c>
      <c r="ADG4" t="s">
        <v>1813</v>
      </c>
      <c r="ADH4" t="s">
        <v>1211</v>
      </c>
      <c r="ADI4" t="s">
        <v>1814</v>
      </c>
      <c r="ADJ4" t="s">
        <v>1815</v>
      </c>
      <c r="ADK4" t="s">
        <v>1816</v>
      </c>
      <c r="ADL4" t="s">
        <v>1818</v>
      </c>
      <c r="ADM4" t="s">
        <v>1819</v>
      </c>
      <c r="ADN4" t="s">
        <v>1820</v>
      </c>
      <c r="ADO4" t="s">
        <v>1822</v>
      </c>
      <c r="ADP4" t="s">
        <v>1823</v>
      </c>
      <c r="ADQ4" t="s">
        <v>1824</v>
      </c>
      <c r="ADR4" t="s">
        <v>1825</v>
      </c>
      <c r="ADS4" t="s">
        <v>1826</v>
      </c>
      <c r="ADT4" t="s">
        <v>1828</v>
      </c>
      <c r="ADU4" t="s">
        <v>1829</v>
      </c>
      <c r="ADV4" t="s">
        <v>1830</v>
      </c>
      <c r="ADW4" t="s">
        <v>1831</v>
      </c>
      <c r="ADX4" t="s">
        <v>1832</v>
      </c>
      <c r="ADY4" t="s">
        <v>1833</v>
      </c>
      <c r="ADZ4" t="s">
        <v>1834</v>
      </c>
      <c r="AEA4" t="s">
        <v>1835</v>
      </c>
      <c r="AEB4" t="s">
        <v>1836</v>
      </c>
      <c r="AEC4" t="s">
        <v>1837</v>
      </c>
      <c r="AED4" t="s">
        <v>1838</v>
      </c>
      <c r="AEE4" t="s">
        <v>1839</v>
      </c>
      <c r="AEF4" t="s">
        <v>1840</v>
      </c>
      <c r="AEG4" t="s">
        <v>1841</v>
      </c>
      <c r="AEH4" t="s">
        <v>1842</v>
      </c>
      <c r="AEI4" t="s">
        <v>1843</v>
      </c>
      <c r="AEJ4" t="s">
        <v>1844</v>
      </c>
      <c r="AEK4" t="s">
        <v>1845</v>
      </c>
      <c r="AEL4" t="s">
        <v>1846</v>
      </c>
      <c r="AEM4" t="s">
        <v>1847</v>
      </c>
      <c r="AEN4" t="s">
        <v>1849</v>
      </c>
      <c r="AEO4" t="s">
        <v>1850</v>
      </c>
      <c r="AEP4" t="s">
        <v>1851</v>
      </c>
      <c r="AEQ4" t="s">
        <v>1852</v>
      </c>
      <c r="AER4" t="s">
        <v>1853</v>
      </c>
      <c r="AES4" t="s">
        <v>1854</v>
      </c>
      <c r="AET4" t="s">
        <v>1855</v>
      </c>
      <c r="AEU4" t="s">
        <v>1856</v>
      </c>
      <c r="AEV4" t="s">
        <v>1857</v>
      </c>
      <c r="AEW4" t="s">
        <v>1858</v>
      </c>
      <c r="AEX4" t="s">
        <v>1860</v>
      </c>
      <c r="AEY4" t="s">
        <v>1861</v>
      </c>
      <c r="AEZ4" t="s">
        <v>1862</v>
      </c>
      <c r="AFA4" t="s">
        <v>1863</v>
      </c>
      <c r="AFB4" t="s">
        <v>1864</v>
      </c>
      <c r="AFC4" t="s">
        <v>1865</v>
      </c>
      <c r="AFD4" t="s">
        <v>1866</v>
      </c>
      <c r="AFE4" t="s">
        <v>1867</v>
      </c>
      <c r="AFF4" t="s">
        <v>1868</v>
      </c>
      <c r="AFG4" t="s">
        <v>1869</v>
      </c>
      <c r="AFH4" t="s">
        <v>1870</v>
      </c>
      <c r="AFI4" t="s">
        <v>1871</v>
      </c>
      <c r="AFJ4" t="s">
        <v>1872</v>
      </c>
      <c r="AFK4" t="s">
        <v>1874</v>
      </c>
      <c r="AFL4" t="s">
        <v>1875</v>
      </c>
      <c r="AFM4" t="s">
        <v>1876</v>
      </c>
      <c r="AFN4" t="s">
        <v>1877</v>
      </c>
      <c r="AFO4" t="s">
        <v>1878</v>
      </c>
      <c r="AFP4" t="s">
        <v>1879</v>
      </c>
      <c r="AFQ4" t="s">
        <v>1880</v>
      </c>
      <c r="AFR4" t="s">
        <v>1881</v>
      </c>
      <c r="AFS4" t="s">
        <v>1882</v>
      </c>
      <c r="AFT4" t="s">
        <v>1883</v>
      </c>
      <c r="AFU4" t="s">
        <v>1884</v>
      </c>
      <c r="AFV4" t="s">
        <v>1885</v>
      </c>
      <c r="AFW4" t="s">
        <v>1887</v>
      </c>
      <c r="AFX4" t="s">
        <v>1888</v>
      </c>
      <c r="AFY4" t="s">
        <v>1889</v>
      </c>
      <c r="AFZ4" t="s">
        <v>1890</v>
      </c>
      <c r="AGA4" t="s">
        <v>1891</v>
      </c>
      <c r="AGB4" t="s">
        <v>1892</v>
      </c>
      <c r="AGC4" t="s">
        <v>1893</v>
      </c>
      <c r="AGD4" t="s">
        <v>1894</v>
      </c>
      <c r="AGE4" t="s">
        <v>1895</v>
      </c>
      <c r="AGF4" t="s">
        <v>1896</v>
      </c>
      <c r="AGG4" t="s">
        <v>1897</v>
      </c>
      <c r="AGH4" t="s">
        <v>1899</v>
      </c>
      <c r="AGI4" t="s">
        <v>1900</v>
      </c>
      <c r="AGJ4" t="s">
        <v>1901</v>
      </c>
      <c r="AGK4" t="s">
        <v>1902</v>
      </c>
      <c r="AGL4" t="s">
        <v>1903</v>
      </c>
      <c r="AGM4" t="s">
        <v>1904</v>
      </c>
      <c r="AGN4" t="s">
        <v>1905</v>
      </c>
      <c r="AGO4" t="s">
        <v>1906</v>
      </c>
      <c r="AGP4" t="s">
        <v>1908</v>
      </c>
      <c r="AGQ4" t="s">
        <v>1909</v>
      </c>
      <c r="AGR4" t="s">
        <v>1910</v>
      </c>
      <c r="AGS4" t="s">
        <v>1911</v>
      </c>
      <c r="AGT4" t="s">
        <v>1912</v>
      </c>
      <c r="AGU4" t="s">
        <v>1913</v>
      </c>
      <c r="AGV4" t="s">
        <v>1914</v>
      </c>
      <c r="AGW4" t="s">
        <v>1915</v>
      </c>
      <c r="AGX4" t="s">
        <v>1916</v>
      </c>
      <c r="AGY4" t="s">
        <v>1917</v>
      </c>
      <c r="AGZ4" t="s">
        <v>1918</v>
      </c>
      <c r="AHA4" t="s">
        <v>1919</v>
      </c>
      <c r="AHB4" t="s">
        <v>1920</v>
      </c>
      <c r="AHC4" t="s">
        <v>1921</v>
      </c>
      <c r="AHD4" t="s">
        <v>1922</v>
      </c>
      <c r="AHE4" t="s">
        <v>1923</v>
      </c>
      <c r="AHF4" t="s">
        <v>1924</v>
      </c>
      <c r="AHG4" t="s">
        <v>1926</v>
      </c>
      <c r="AHH4" t="s">
        <v>1927</v>
      </c>
      <c r="AHI4" t="s">
        <v>1928</v>
      </c>
      <c r="AHJ4" t="s">
        <v>1929</v>
      </c>
      <c r="AHK4" t="s">
        <v>1930</v>
      </c>
      <c r="AHL4" t="s">
        <v>1931</v>
      </c>
      <c r="AHM4" t="s">
        <v>1932</v>
      </c>
    </row>
    <row r="5" spans="1:898">
      <c r="A5" t="s">
        <v>3904</v>
      </c>
      <c r="B5" s="252">
        <v>634541335.45000005</v>
      </c>
      <c r="C5" s="252">
        <v>47463437.420000002</v>
      </c>
      <c r="D5" s="252">
        <v>75361565.090000004</v>
      </c>
      <c r="E5" s="252">
        <v>29581647.75</v>
      </c>
      <c r="F5" s="252">
        <v>93376601.410000011</v>
      </c>
      <c r="G5" s="252">
        <v>46072490.920000002</v>
      </c>
      <c r="H5" s="252">
        <v>79483655.150000006</v>
      </c>
      <c r="I5" s="252">
        <v>47089916.82</v>
      </c>
      <c r="J5" s="252">
        <v>50909263.289999992</v>
      </c>
      <c r="K5" s="252">
        <v>40597296.920000002</v>
      </c>
      <c r="L5" s="252">
        <v>30757223.32</v>
      </c>
      <c r="M5" s="252">
        <v>29004537.969999995</v>
      </c>
      <c r="N5" s="252">
        <v>28110128.649999999</v>
      </c>
      <c r="O5" s="252">
        <v>31976935.189999998</v>
      </c>
      <c r="P5" s="252">
        <v>29245272.530000001</v>
      </c>
      <c r="Q5" s="252">
        <v>54481027.57</v>
      </c>
      <c r="R5" s="252">
        <v>38107048.850000001</v>
      </c>
      <c r="S5" s="252">
        <v>10792124.85</v>
      </c>
      <c r="T5" s="252">
        <v>519500719.38999999</v>
      </c>
      <c r="U5" s="252">
        <v>134324936.10999995</v>
      </c>
      <c r="V5" s="252">
        <v>31683040.600000005</v>
      </c>
      <c r="W5" s="252">
        <v>55550642.849999994</v>
      </c>
      <c r="X5" s="252">
        <v>47789434.969999991</v>
      </c>
      <c r="Y5" s="252">
        <v>44519667.030000001</v>
      </c>
      <c r="Z5" s="252">
        <v>23765633.300000004</v>
      </c>
      <c r="AA5" s="252">
        <v>126030858.69999999</v>
      </c>
      <c r="AB5" s="252">
        <v>57063160.36999999</v>
      </c>
      <c r="AC5" s="252">
        <v>33840360.590000004</v>
      </c>
      <c r="AD5" s="252">
        <v>100191130.24000001</v>
      </c>
      <c r="AE5" s="252">
        <v>39758541.849999994</v>
      </c>
      <c r="AF5" s="252">
        <v>105447832.92000002</v>
      </c>
      <c r="AG5" s="252">
        <v>60176017.700000003</v>
      </c>
      <c r="AH5" s="252">
        <v>38480419.75</v>
      </c>
      <c r="AI5" s="252">
        <v>24082920.539999992</v>
      </c>
      <c r="AJ5" s="252">
        <v>41217255.609999999</v>
      </c>
      <c r="AK5" s="252">
        <v>48750041.590000004</v>
      </c>
      <c r="AL5" s="252">
        <v>26327210.969999999</v>
      </c>
      <c r="AM5" s="252">
        <v>32001402.049999997</v>
      </c>
      <c r="AN5" s="252">
        <v>30650819.670000002</v>
      </c>
      <c r="AO5" s="252">
        <v>26753482.640000001</v>
      </c>
      <c r="AP5" s="252">
        <v>23965145.260000002</v>
      </c>
      <c r="AQ5" s="252">
        <v>18690959.649999999</v>
      </c>
      <c r="AR5" s="252">
        <v>308393758.81</v>
      </c>
      <c r="AS5" s="252">
        <v>19363258.949999999</v>
      </c>
      <c r="AT5" s="252">
        <v>17353392.82</v>
      </c>
      <c r="AU5" s="252">
        <v>24953090.75</v>
      </c>
      <c r="AV5" s="252">
        <v>38985801.620000005</v>
      </c>
      <c r="AW5" s="252">
        <v>53350082.170000002</v>
      </c>
      <c r="AX5" s="252">
        <v>21804061.010000002</v>
      </c>
      <c r="AY5" s="252">
        <v>26473720.09</v>
      </c>
      <c r="AZ5" s="252">
        <v>19250650.609999999</v>
      </c>
      <c r="BA5" s="252">
        <v>21685295.210000001</v>
      </c>
      <c r="BB5" s="252">
        <v>14210643.5</v>
      </c>
      <c r="BC5" s="252">
        <v>17002135.170000002</v>
      </c>
      <c r="BD5" s="252">
        <v>83858328.159999996</v>
      </c>
      <c r="BE5" s="252">
        <v>15539470.870000001</v>
      </c>
      <c r="BF5" s="252">
        <v>14462709.659999998</v>
      </c>
      <c r="BG5" s="252">
        <v>253544035.04999998</v>
      </c>
      <c r="BH5" s="252">
        <v>154299088.51999998</v>
      </c>
      <c r="BI5" s="252">
        <v>39137890.160000011</v>
      </c>
      <c r="BJ5" s="252">
        <v>29819258.310000002</v>
      </c>
      <c r="BK5" s="252">
        <v>51182008.159999989</v>
      </c>
      <c r="BL5" s="252">
        <v>39585550.469999999</v>
      </c>
      <c r="BM5" s="252">
        <v>34425522.480000004</v>
      </c>
      <c r="BN5" s="252">
        <v>5062490.5</v>
      </c>
      <c r="BO5" s="252">
        <v>5291142.34</v>
      </c>
      <c r="BP5" s="252">
        <v>320496488.13000005</v>
      </c>
      <c r="BQ5" s="252">
        <v>44944382.530000001</v>
      </c>
      <c r="BR5" s="252">
        <v>35534356.75</v>
      </c>
      <c r="BS5" s="252">
        <v>45472149.709999993</v>
      </c>
      <c r="BT5" s="252">
        <v>36631649.859999992</v>
      </c>
      <c r="BU5" s="252">
        <v>32039804.640000001</v>
      </c>
      <c r="BV5" s="252">
        <v>29444909.240000002</v>
      </c>
      <c r="BW5" s="252">
        <v>42874612.460000008</v>
      </c>
      <c r="BX5" s="252">
        <v>119157108.22000003</v>
      </c>
      <c r="BY5" s="252">
        <v>30877269.600000001</v>
      </c>
      <c r="BZ5" s="252">
        <v>42367753.920000002</v>
      </c>
      <c r="CA5" s="252">
        <v>72977704.149999991</v>
      </c>
      <c r="CB5" s="252">
        <v>27964643.829999998</v>
      </c>
      <c r="CC5" s="252">
        <v>26166165.32</v>
      </c>
      <c r="CD5" s="252">
        <v>24899421.000000004</v>
      </c>
      <c r="CE5" s="252">
        <v>556625461.79999995</v>
      </c>
      <c r="CF5" s="252">
        <v>35530142.719999999</v>
      </c>
      <c r="CG5" s="252">
        <v>82545782.910000011</v>
      </c>
      <c r="CH5" s="252">
        <v>29438177.039999999</v>
      </c>
      <c r="CI5" s="252">
        <v>35149182.439999998</v>
      </c>
      <c r="CJ5" s="252">
        <v>36338590.210000008</v>
      </c>
      <c r="CK5" s="252">
        <v>33873632.239999995</v>
      </c>
      <c r="CL5" s="252">
        <v>57586564.090000004</v>
      </c>
      <c r="CM5" s="252">
        <v>19640387.859999999</v>
      </c>
      <c r="CN5" s="252">
        <v>35497833.43</v>
      </c>
      <c r="CO5" s="252">
        <v>27865220.18</v>
      </c>
      <c r="CP5" s="252">
        <v>44575941.93</v>
      </c>
      <c r="CQ5" s="252">
        <v>26576370.300000001</v>
      </c>
      <c r="CR5" s="252">
        <v>281833269.75000006</v>
      </c>
      <c r="CS5" s="252">
        <v>29832993.330000006</v>
      </c>
      <c r="CT5" s="252">
        <v>33810217.590000004</v>
      </c>
      <c r="CU5" s="252">
        <v>59127701.479999997</v>
      </c>
      <c r="CV5" s="252">
        <v>29226653.950000003</v>
      </c>
      <c r="CW5" s="252">
        <v>50050175.960000008</v>
      </c>
      <c r="CX5" s="252">
        <v>28437717.950000003</v>
      </c>
      <c r="CY5" s="252">
        <v>15303546.380000003</v>
      </c>
      <c r="CZ5" s="252">
        <v>182280964.56999999</v>
      </c>
      <c r="DA5" s="252">
        <v>230810617.84</v>
      </c>
      <c r="DB5" s="252">
        <v>39761230.259999998</v>
      </c>
      <c r="DC5" s="252">
        <v>31799275.230000004</v>
      </c>
      <c r="DD5" s="252">
        <v>65436592.120000012</v>
      </c>
      <c r="DE5" s="252">
        <v>55531180.390000001</v>
      </c>
      <c r="DF5" s="252">
        <v>49500635.480000004</v>
      </c>
      <c r="DG5" s="252">
        <v>56913360.269999996</v>
      </c>
      <c r="DH5" s="252">
        <v>18313856.199999999</v>
      </c>
      <c r="DI5" s="252">
        <v>668763928.64999986</v>
      </c>
      <c r="DJ5" s="252">
        <v>34765976.849999994</v>
      </c>
      <c r="DK5" s="252">
        <v>47089797.729999997</v>
      </c>
      <c r="DL5" s="252">
        <v>39354683.470000006</v>
      </c>
      <c r="DM5" s="252">
        <v>46063922.43</v>
      </c>
      <c r="DN5" s="252">
        <v>39867208.980000004</v>
      </c>
      <c r="DO5" s="252">
        <v>65924087.56000001</v>
      </c>
      <c r="DP5" s="252">
        <v>41233163.699999996</v>
      </c>
      <c r="DQ5" s="252">
        <v>69868481.039999992</v>
      </c>
      <c r="DR5" s="252">
        <v>292932965.51000011</v>
      </c>
      <c r="DS5" s="252">
        <v>47911415.609999999</v>
      </c>
      <c r="DT5" s="252">
        <v>100089000.53</v>
      </c>
      <c r="DU5" s="252">
        <v>124456495.50000001</v>
      </c>
      <c r="DV5" s="252">
        <v>43462304.450000003</v>
      </c>
      <c r="DW5" s="252">
        <v>63897662.18</v>
      </c>
      <c r="DX5" s="252">
        <v>52701160.25999999</v>
      </c>
      <c r="DY5" s="252">
        <v>18046989.009999998</v>
      </c>
      <c r="DZ5" s="252">
        <v>32045810.399999999</v>
      </c>
      <c r="EA5" s="252">
        <v>33349633.940000001</v>
      </c>
      <c r="EB5" s="252">
        <v>68215805.310000002</v>
      </c>
      <c r="EC5" s="252">
        <v>172770353.24000001</v>
      </c>
      <c r="ED5" s="252">
        <v>163833502.40000001</v>
      </c>
      <c r="EE5" s="252">
        <v>35048858.810000002</v>
      </c>
      <c r="EF5" s="252">
        <v>38683208.420000002</v>
      </c>
      <c r="EG5" s="252">
        <v>36906808.329999998</v>
      </c>
      <c r="EH5" s="252">
        <v>46887833.179999992</v>
      </c>
      <c r="EI5" s="252">
        <v>68588857.75</v>
      </c>
      <c r="EJ5" s="252">
        <v>23868815.090000004</v>
      </c>
      <c r="EK5" s="252">
        <v>29913220.679999996</v>
      </c>
      <c r="EL5" s="252">
        <v>417440253.29000002</v>
      </c>
      <c r="EM5" s="252">
        <v>32240984.619999997</v>
      </c>
      <c r="EN5" s="252">
        <v>12152408.959999999</v>
      </c>
      <c r="EO5" s="252">
        <v>31663528.490000002</v>
      </c>
      <c r="EP5" s="252">
        <v>20419303.899999999</v>
      </c>
      <c r="EQ5" s="252">
        <v>19041423.16</v>
      </c>
      <c r="ER5" s="252">
        <v>45397066.079999998</v>
      </c>
      <c r="ES5" s="252">
        <v>36674455.189999998</v>
      </c>
      <c r="ET5" s="252">
        <v>27440802.68</v>
      </c>
      <c r="EU5" s="252">
        <v>298989465.06000006</v>
      </c>
      <c r="EV5" s="252">
        <v>17179105.190000001</v>
      </c>
      <c r="EW5" s="252">
        <v>28289883.120000001</v>
      </c>
      <c r="EX5" s="252">
        <v>36564370.060000002</v>
      </c>
      <c r="EY5" s="252">
        <v>56845406.899999991</v>
      </c>
      <c r="EZ5" s="252">
        <v>49378996.43</v>
      </c>
      <c r="FA5" s="252">
        <v>43501238.109999999</v>
      </c>
      <c r="FB5" s="252">
        <v>27860782.959999997</v>
      </c>
      <c r="FC5" s="252">
        <v>22691236.800000004</v>
      </c>
      <c r="FD5" s="252">
        <v>19866431.59</v>
      </c>
      <c r="FE5" s="252">
        <v>22712544.060000002</v>
      </c>
      <c r="FF5" s="252">
        <v>13426213.300000001</v>
      </c>
      <c r="FG5" s="252">
        <v>208353813.89000005</v>
      </c>
      <c r="FH5" s="252">
        <v>24887364.790000003</v>
      </c>
      <c r="FI5" s="252">
        <v>31327064.970000003</v>
      </c>
      <c r="FJ5" s="252">
        <v>29724718.450000003</v>
      </c>
      <c r="FK5" s="252">
        <v>46011419.150000006</v>
      </c>
      <c r="FL5" s="252">
        <v>40718715.670000002</v>
      </c>
      <c r="FM5" s="252">
        <v>14323344.25</v>
      </c>
      <c r="FN5" s="252">
        <v>5804310</v>
      </c>
      <c r="FO5" s="252">
        <v>462480308.4799999</v>
      </c>
      <c r="FP5" s="252">
        <v>30222661.879999999</v>
      </c>
      <c r="FQ5" s="252">
        <v>46734335.289999999</v>
      </c>
      <c r="FR5" s="252">
        <v>28884718.850000001</v>
      </c>
      <c r="FS5" s="252">
        <v>58915033.419999994</v>
      </c>
      <c r="FT5" s="252">
        <v>30033193.539999999</v>
      </c>
      <c r="FU5" s="252">
        <v>70279649.069999993</v>
      </c>
      <c r="FV5" s="252">
        <v>42173241.310000002</v>
      </c>
      <c r="FW5" s="252">
        <v>41043317.370000005</v>
      </c>
      <c r="FX5" s="252">
        <v>31368553.219999999</v>
      </c>
      <c r="FY5" s="252">
        <v>64715356.710000008</v>
      </c>
      <c r="FZ5" s="252">
        <v>35161793.850000001</v>
      </c>
      <c r="GA5" s="252">
        <v>24399150.020000003</v>
      </c>
      <c r="GB5" s="252">
        <v>11452492.420000002</v>
      </c>
      <c r="GC5" s="252">
        <v>280674255.52000004</v>
      </c>
      <c r="GD5" s="252">
        <v>26923710.279999997</v>
      </c>
      <c r="GE5" s="252">
        <v>28758796.989999998</v>
      </c>
      <c r="GF5" s="252">
        <v>56712804.300000004</v>
      </c>
      <c r="GG5" s="252">
        <v>36556351.760000005</v>
      </c>
      <c r="GH5" s="252">
        <v>29169472.16</v>
      </c>
      <c r="GI5" s="252">
        <v>30686706.460000001</v>
      </c>
      <c r="GJ5" s="252">
        <v>74836267.020000011</v>
      </c>
      <c r="GK5" s="252">
        <v>26041431.619999997</v>
      </c>
      <c r="GL5" s="252">
        <v>9781219.2799999993</v>
      </c>
      <c r="GM5" s="252">
        <v>9519341.5500000007</v>
      </c>
      <c r="GN5" s="252">
        <v>9203904.5999999996</v>
      </c>
      <c r="GO5" s="252">
        <v>181961708.91999999</v>
      </c>
      <c r="GP5" s="252">
        <v>53800142.920000002</v>
      </c>
      <c r="GQ5" s="252">
        <v>31718778.950000007</v>
      </c>
      <c r="GR5" s="252">
        <v>51482512.419999994</v>
      </c>
      <c r="GS5" s="252">
        <v>13641438.1</v>
      </c>
      <c r="GT5" s="252">
        <v>40350726.390000001</v>
      </c>
      <c r="GU5" s="252">
        <v>40756928.799999997</v>
      </c>
      <c r="GV5" s="252">
        <v>22199679.809999999</v>
      </c>
      <c r="GW5" s="252">
        <v>195909717.58999997</v>
      </c>
      <c r="GX5" s="252">
        <v>21406392.149999999</v>
      </c>
      <c r="GY5" s="252">
        <v>51662458.300000004</v>
      </c>
      <c r="GZ5" s="252">
        <v>36013244.049999997</v>
      </c>
      <c r="HA5" s="252">
        <v>409559825.58000004</v>
      </c>
      <c r="HB5" s="252">
        <v>56639171.219999999</v>
      </c>
      <c r="HC5" s="252">
        <v>72123423.829999983</v>
      </c>
      <c r="HD5" s="252">
        <v>70915911.800000012</v>
      </c>
      <c r="HE5" s="252">
        <v>48525142.990000002</v>
      </c>
      <c r="HF5" s="252">
        <v>74170508.370000005</v>
      </c>
      <c r="HG5" s="252">
        <v>14938601.140000001</v>
      </c>
      <c r="HH5" s="252">
        <v>288040791.23999989</v>
      </c>
      <c r="HI5" s="252">
        <v>51510057.140000008</v>
      </c>
      <c r="HJ5" s="252">
        <v>54746034.119999997</v>
      </c>
      <c r="HK5" s="252">
        <v>42195831.75</v>
      </c>
      <c r="HL5" s="252">
        <v>29395228.159999996</v>
      </c>
      <c r="HM5" s="252">
        <v>32260382.219999999</v>
      </c>
      <c r="HN5" s="252">
        <v>46249306.809999995</v>
      </c>
      <c r="HO5" s="252">
        <v>24794681.510000002</v>
      </c>
      <c r="HP5" s="252">
        <v>353348525.58000004</v>
      </c>
      <c r="HQ5" s="252">
        <v>131028095.18000001</v>
      </c>
      <c r="HR5" s="252">
        <v>36109982.799999997</v>
      </c>
      <c r="HS5" s="252">
        <v>26389283.16</v>
      </c>
      <c r="HT5" s="252">
        <v>26612277.330000002</v>
      </c>
      <c r="HU5" s="252">
        <v>23251370.829999998</v>
      </c>
      <c r="HV5" s="252">
        <v>59389354.079999983</v>
      </c>
      <c r="HW5" s="252">
        <v>21873561.550000001</v>
      </c>
      <c r="HX5" s="252">
        <v>25506206.459999997</v>
      </c>
      <c r="HY5" s="252">
        <v>25425740.330000002</v>
      </c>
      <c r="HZ5" s="252">
        <v>27296722.259999998</v>
      </c>
      <c r="IA5" s="252">
        <v>41426753.890000001</v>
      </c>
      <c r="IB5" s="252">
        <v>16380141.950000001</v>
      </c>
      <c r="IC5" s="252">
        <v>32144001.560000002</v>
      </c>
      <c r="ID5" s="252">
        <v>18499636.5</v>
      </c>
      <c r="IE5" s="252">
        <v>19780378.77</v>
      </c>
      <c r="IF5" s="252">
        <v>300978854.29000002</v>
      </c>
      <c r="IG5" s="252">
        <v>125299284.33000003</v>
      </c>
      <c r="IH5" s="252">
        <v>42692459.180000007</v>
      </c>
      <c r="II5" s="252">
        <v>58441832.110000007</v>
      </c>
      <c r="IJ5" s="252">
        <v>88886121.24000001</v>
      </c>
      <c r="IK5" s="252">
        <v>33586655.859999999</v>
      </c>
      <c r="IL5" s="252">
        <v>29826409.429999992</v>
      </c>
      <c r="IM5" s="252">
        <v>20110549.75</v>
      </c>
      <c r="IN5" s="252">
        <v>22909366.139999997</v>
      </c>
      <c r="IO5" s="252">
        <v>23608313.709999997</v>
      </c>
      <c r="IP5" s="252">
        <v>25233628.829999998</v>
      </c>
      <c r="IQ5" s="252">
        <v>442325899.50000006</v>
      </c>
      <c r="IR5" s="252">
        <v>194190303.93999997</v>
      </c>
      <c r="IS5" s="252">
        <v>57894124.519999996</v>
      </c>
      <c r="IT5" s="252">
        <v>40197656.959999993</v>
      </c>
      <c r="IU5" s="252">
        <v>29426873.139999997</v>
      </c>
      <c r="IV5" s="252">
        <v>18043220.600000001</v>
      </c>
      <c r="IW5" s="252">
        <v>31136379.529999994</v>
      </c>
      <c r="IX5" s="252">
        <v>18521352</v>
      </c>
      <c r="IY5" s="252">
        <v>22612551.259999994</v>
      </c>
      <c r="IZ5" s="252">
        <v>35496734.839999996</v>
      </c>
      <c r="JA5" s="252">
        <v>35480656.780000001</v>
      </c>
      <c r="JB5" s="252">
        <v>26487234.199999999</v>
      </c>
      <c r="JC5" s="252">
        <v>177614229.40999997</v>
      </c>
      <c r="JD5" s="252">
        <v>121723022.03</v>
      </c>
      <c r="JE5" s="252">
        <v>29297990.739999998</v>
      </c>
      <c r="JF5" s="252">
        <v>25093460.629999999</v>
      </c>
      <c r="JG5" s="252">
        <v>20800574.319999997</v>
      </c>
      <c r="JH5" s="252">
        <v>24719930.209999997</v>
      </c>
      <c r="JI5" s="252">
        <v>192609666.88999996</v>
      </c>
      <c r="JJ5" s="252">
        <v>22568395.5</v>
      </c>
      <c r="JK5" s="252">
        <v>33199086.789999995</v>
      </c>
      <c r="JL5" s="252">
        <v>41400175.890000001</v>
      </c>
      <c r="JM5" s="252">
        <v>28005420.649999999</v>
      </c>
      <c r="JN5" s="252">
        <v>61092225.400000006</v>
      </c>
      <c r="JO5" s="252">
        <v>22051098.59</v>
      </c>
      <c r="JP5" s="252">
        <v>302935580.95999998</v>
      </c>
      <c r="JQ5" s="252">
        <v>170484970.19</v>
      </c>
      <c r="JR5" s="252">
        <v>31223953.470000003</v>
      </c>
      <c r="JS5" s="252">
        <v>19215469.5</v>
      </c>
      <c r="JT5" s="252">
        <v>44084273.019999996</v>
      </c>
      <c r="JU5" s="252">
        <v>17614840.359999999</v>
      </c>
      <c r="JV5" s="252">
        <v>87910338.75999999</v>
      </c>
      <c r="JW5" s="252">
        <v>53706320.750000007</v>
      </c>
      <c r="JX5" s="252">
        <v>29002218.02</v>
      </c>
      <c r="JY5" s="252">
        <v>42271455.93</v>
      </c>
      <c r="JZ5" s="252">
        <v>29439936.940000001</v>
      </c>
      <c r="KA5" s="252">
        <v>30218537.77</v>
      </c>
      <c r="KB5" s="252">
        <v>27896462.73</v>
      </c>
      <c r="KC5" s="252">
        <v>11967411</v>
      </c>
      <c r="KD5" s="252">
        <v>23464683.27</v>
      </c>
      <c r="KE5" s="252">
        <v>486987655.0200001</v>
      </c>
      <c r="KF5" s="252">
        <v>62403798.129999995</v>
      </c>
      <c r="KG5" s="252">
        <v>33722317.920000002</v>
      </c>
      <c r="KH5" s="252">
        <v>47417012.140000001</v>
      </c>
      <c r="KI5" s="252">
        <v>38041712.469999999</v>
      </c>
      <c r="KJ5" s="252">
        <v>31565878.629999999</v>
      </c>
      <c r="KK5" s="252">
        <v>97663179.710000008</v>
      </c>
      <c r="KL5" s="252">
        <v>26137134.129999999</v>
      </c>
      <c r="KM5" s="252">
        <v>33936633.230000004</v>
      </c>
      <c r="KN5" s="252">
        <v>169042281.19000003</v>
      </c>
      <c r="KO5" s="252">
        <v>35214384.490000002</v>
      </c>
      <c r="KP5" s="252">
        <v>45553285.100000001</v>
      </c>
      <c r="KQ5" s="252">
        <v>77162479.370000005</v>
      </c>
      <c r="KR5" s="252">
        <v>29534829.070000004</v>
      </c>
      <c r="KS5" s="252">
        <v>43228014.030000001</v>
      </c>
      <c r="KT5" s="252">
        <v>215968087.70000002</v>
      </c>
      <c r="KU5" s="252">
        <v>48911413.270000003</v>
      </c>
      <c r="KV5" s="252">
        <v>280254147.48999995</v>
      </c>
      <c r="KW5" s="252">
        <v>35757008.249999993</v>
      </c>
      <c r="KX5" s="252">
        <v>24767091.829999998</v>
      </c>
      <c r="KY5" s="252">
        <v>55469472.700000003</v>
      </c>
      <c r="KZ5" s="252">
        <v>52678023.449999996</v>
      </c>
      <c r="LA5" s="252">
        <v>37617459</v>
      </c>
      <c r="LB5" s="252">
        <v>31616277.669999998</v>
      </c>
      <c r="LC5" s="252">
        <v>26770873.100000001</v>
      </c>
      <c r="LD5" s="252">
        <v>520354164.08000004</v>
      </c>
      <c r="LE5" s="252">
        <v>133589904.56</v>
      </c>
      <c r="LF5" s="252">
        <v>181978896.70999998</v>
      </c>
      <c r="LG5" s="252">
        <v>157178248.29000002</v>
      </c>
      <c r="LH5" s="252">
        <v>40675174.520000003</v>
      </c>
      <c r="LI5" s="252">
        <v>35849474.479999997</v>
      </c>
      <c r="LJ5" s="252">
        <v>24876969.649999999</v>
      </c>
      <c r="LK5" s="252">
        <v>45962940.279999994</v>
      </c>
      <c r="LL5" s="252">
        <v>27742057.399999999</v>
      </c>
      <c r="LM5" s="252">
        <v>46623661.309999995</v>
      </c>
      <c r="LN5" s="252">
        <v>14118284.25</v>
      </c>
      <c r="LO5" s="252">
        <v>192995159.08000004</v>
      </c>
      <c r="LP5" s="252">
        <v>54589103.68999999</v>
      </c>
      <c r="LQ5" s="252">
        <v>30515287.030000001</v>
      </c>
      <c r="LR5" s="252">
        <v>471330086.29000008</v>
      </c>
      <c r="LS5" s="252">
        <v>173057611.67000002</v>
      </c>
      <c r="LT5" s="252">
        <v>386182795.20999986</v>
      </c>
      <c r="LU5" s="252">
        <v>155718143.58999997</v>
      </c>
      <c r="LV5" s="252">
        <v>59495406.739999987</v>
      </c>
      <c r="LW5" s="252">
        <v>57478556.219999999</v>
      </c>
      <c r="LX5" s="252">
        <v>48958421.75</v>
      </c>
      <c r="LY5" s="252">
        <v>43623507.490000002</v>
      </c>
      <c r="LZ5" s="252">
        <v>42572874.059999995</v>
      </c>
      <c r="MA5" s="252">
        <v>44625880.350000001</v>
      </c>
      <c r="MB5" s="252">
        <v>90371848.850000024</v>
      </c>
      <c r="MC5" s="252">
        <v>31124898.75</v>
      </c>
      <c r="MD5" s="252">
        <v>514981059.54999995</v>
      </c>
      <c r="ME5" s="252">
        <v>34707089.380000003</v>
      </c>
      <c r="MF5" s="252">
        <v>23030685.729999997</v>
      </c>
      <c r="MG5" s="252">
        <v>24360000.900000002</v>
      </c>
      <c r="MH5" s="252">
        <v>21832817.920000002</v>
      </c>
      <c r="MI5" s="252">
        <v>39408780.49000001</v>
      </c>
      <c r="MJ5" s="252">
        <v>28852957.609999999</v>
      </c>
      <c r="MK5" s="252">
        <v>28507302.099999998</v>
      </c>
      <c r="ML5" s="252">
        <v>43721615.150000006</v>
      </c>
      <c r="MM5" s="252">
        <v>24136309.510000002</v>
      </c>
      <c r="MN5" s="252">
        <v>27972401.549999997</v>
      </c>
      <c r="MO5" s="252">
        <v>24621185.910000004</v>
      </c>
      <c r="MP5" s="252">
        <v>363042889.29000002</v>
      </c>
      <c r="MQ5" s="252">
        <v>33142141.520000003</v>
      </c>
      <c r="MR5" s="252">
        <v>37792215</v>
      </c>
      <c r="MS5" s="252">
        <v>57565725.450000003</v>
      </c>
      <c r="MT5" s="252">
        <v>55091352.079999998</v>
      </c>
      <c r="MU5" s="252">
        <v>35714894.049999997</v>
      </c>
      <c r="MV5" s="252">
        <v>77721394.61999999</v>
      </c>
      <c r="MW5" s="252">
        <v>64315742.18</v>
      </c>
      <c r="MX5" s="252">
        <v>38506907.32</v>
      </c>
      <c r="MY5" s="252">
        <v>17004485.899999999</v>
      </c>
      <c r="MZ5" s="252">
        <v>10281383.789999999</v>
      </c>
      <c r="NA5" s="252">
        <v>613552076.62000012</v>
      </c>
      <c r="NB5" s="252">
        <v>89747908.750000015</v>
      </c>
      <c r="NC5" s="252">
        <v>28455877.439999998</v>
      </c>
      <c r="ND5" s="252">
        <v>209836777.56999999</v>
      </c>
      <c r="NE5" s="252">
        <v>28741643.830000002</v>
      </c>
      <c r="NF5" s="252">
        <v>68370914</v>
      </c>
      <c r="NG5" s="252">
        <v>127841392.68999998</v>
      </c>
      <c r="NH5" s="252">
        <v>113972775.73999999</v>
      </c>
      <c r="NI5" s="252">
        <v>14132425.52</v>
      </c>
      <c r="NJ5" s="252">
        <v>51138599.550000004</v>
      </c>
      <c r="NK5" s="252">
        <v>38030717.890000008</v>
      </c>
      <c r="NL5" s="252">
        <v>22226331.93</v>
      </c>
      <c r="NM5" s="252">
        <v>198231775.24000001</v>
      </c>
      <c r="NN5" s="252">
        <v>30733670.279999997</v>
      </c>
      <c r="NO5" s="252">
        <v>27730447.079999998</v>
      </c>
      <c r="NP5" s="252">
        <v>27825417.110000003</v>
      </c>
      <c r="NQ5" s="252">
        <v>26206222.650000002</v>
      </c>
      <c r="NR5" s="252">
        <v>11592709.479999999</v>
      </c>
      <c r="NS5" s="252">
        <v>16762280.829999998</v>
      </c>
      <c r="NT5" s="252">
        <v>310893459.88</v>
      </c>
      <c r="NU5" s="252">
        <v>124873981.72000001</v>
      </c>
      <c r="NV5" s="252">
        <v>32098773.819999997</v>
      </c>
      <c r="NW5" s="252">
        <v>20900819.240000002</v>
      </c>
      <c r="NX5" s="252">
        <v>32695258.839999996</v>
      </c>
      <c r="NY5" s="252">
        <v>45545230.259999998</v>
      </c>
      <c r="NZ5" s="252">
        <v>22528059.830000002</v>
      </c>
      <c r="OA5" s="252">
        <v>367284177.62</v>
      </c>
      <c r="OB5" s="252">
        <v>107842179.77</v>
      </c>
      <c r="OC5" s="252">
        <v>48109794.31000001</v>
      </c>
      <c r="OD5" s="252">
        <v>108943396.95999998</v>
      </c>
      <c r="OE5" s="252">
        <v>31398702.169999987</v>
      </c>
      <c r="OF5" s="252">
        <v>44150219.009999998</v>
      </c>
      <c r="OG5" s="252">
        <v>44091237.639999993</v>
      </c>
      <c r="OH5" s="252">
        <v>22953005.969999999</v>
      </c>
      <c r="OI5" s="252">
        <v>19039101.050000001</v>
      </c>
      <c r="OJ5" s="252">
        <v>360227526.41000009</v>
      </c>
      <c r="OK5" s="252">
        <v>103167518.80000001</v>
      </c>
      <c r="OL5" s="252">
        <v>128099768.70999999</v>
      </c>
      <c r="OM5" s="252">
        <v>57762710.00999999</v>
      </c>
      <c r="ON5" s="252">
        <v>45858321.86999999</v>
      </c>
      <c r="OO5" s="252">
        <v>18826686.370000001</v>
      </c>
      <c r="OP5" s="252">
        <v>218759053.93000001</v>
      </c>
      <c r="OQ5" s="252">
        <v>25330913.460000001</v>
      </c>
      <c r="OR5" s="252">
        <v>28050407.010000002</v>
      </c>
      <c r="OS5" s="252">
        <v>47111685.510000005</v>
      </c>
      <c r="OT5" s="252">
        <v>46715965.150000006</v>
      </c>
      <c r="OU5" s="252">
        <v>86600968.570000008</v>
      </c>
      <c r="OV5" s="252">
        <v>29513639.579999998</v>
      </c>
      <c r="OW5" s="252">
        <v>15247314.860000001</v>
      </c>
      <c r="OX5" s="252">
        <v>13806937.289999999</v>
      </c>
      <c r="OY5" s="252">
        <v>314449964.16000003</v>
      </c>
      <c r="OZ5" s="252">
        <v>24894913.16</v>
      </c>
      <c r="PA5" s="252">
        <v>74177058.230000019</v>
      </c>
      <c r="PB5" s="252">
        <v>20466827.969999999</v>
      </c>
      <c r="PC5" s="252">
        <v>47169687.760000005</v>
      </c>
      <c r="PD5" s="252">
        <v>85776478.510000005</v>
      </c>
      <c r="PE5" s="252">
        <v>29065932.399999999</v>
      </c>
      <c r="PF5" s="252">
        <v>25901233.330000006</v>
      </c>
      <c r="PG5" s="252">
        <v>36335767.560000002</v>
      </c>
      <c r="PH5" s="252">
        <v>29997506.910000004</v>
      </c>
      <c r="PI5" s="252">
        <v>36083540.109999999</v>
      </c>
      <c r="PJ5" s="252">
        <v>53083163.309999995</v>
      </c>
      <c r="PK5" s="252">
        <v>25630373.400000002</v>
      </c>
      <c r="PL5" s="252">
        <v>96572905.049999997</v>
      </c>
      <c r="PM5" s="252">
        <v>14902908.930000002</v>
      </c>
      <c r="PN5" s="252">
        <v>10709625.029999999</v>
      </c>
      <c r="PO5" s="252">
        <v>10894915.959999999</v>
      </c>
      <c r="PP5" s="252">
        <v>14186795.359999999</v>
      </c>
      <c r="PQ5" s="252">
        <v>771131325.38999987</v>
      </c>
      <c r="PR5" s="252">
        <v>36215929.840000004</v>
      </c>
      <c r="PS5" s="252">
        <v>37118160.899999999</v>
      </c>
      <c r="PT5" s="252">
        <v>50886951.509999998</v>
      </c>
      <c r="PU5" s="252">
        <v>159931569.03999996</v>
      </c>
      <c r="PV5" s="252">
        <v>47096283.939999998</v>
      </c>
      <c r="PW5" s="252">
        <v>90959420.450000003</v>
      </c>
      <c r="PX5" s="252">
        <v>35108195.5</v>
      </c>
      <c r="PY5" s="252">
        <v>78006435.879999995</v>
      </c>
      <c r="PZ5" s="252">
        <v>22871744.170000002</v>
      </c>
      <c r="QA5" s="252">
        <v>69250408.819999993</v>
      </c>
      <c r="QB5" s="252">
        <v>25344086.5</v>
      </c>
      <c r="QC5" s="252">
        <v>30386841.570000004</v>
      </c>
      <c r="QD5" s="252">
        <v>49524060.499999993</v>
      </c>
      <c r="QE5" s="252">
        <v>60599114.789999999</v>
      </c>
      <c r="QF5" s="252">
        <v>56558649.259999998</v>
      </c>
      <c r="QG5" s="252">
        <v>32820116.5</v>
      </c>
      <c r="QH5" s="252">
        <v>30947310.629999999</v>
      </c>
      <c r="QI5" s="252">
        <v>25104598.549999997</v>
      </c>
      <c r="QJ5" s="252">
        <v>70861319.049999982</v>
      </c>
      <c r="QK5" s="252">
        <v>78774310.040000007</v>
      </c>
      <c r="QL5" s="252">
        <v>25147219.580000002</v>
      </c>
      <c r="QM5" s="252">
        <v>8960861</v>
      </c>
      <c r="QN5" s="252">
        <v>9284918.5099999998</v>
      </c>
      <c r="QO5" s="252">
        <v>8793397.1999999993</v>
      </c>
      <c r="QP5" s="252">
        <v>8359402.7399999993</v>
      </c>
      <c r="QQ5" s="252">
        <v>369682303.78000003</v>
      </c>
      <c r="QR5" s="252">
        <v>25676153</v>
      </c>
      <c r="QS5" s="252">
        <v>67927840.799999997</v>
      </c>
      <c r="QT5" s="252">
        <v>40125730.459999993</v>
      </c>
      <c r="QU5" s="252">
        <v>41070017.640000001</v>
      </c>
      <c r="QV5" s="252">
        <v>74867916.140000001</v>
      </c>
      <c r="QW5" s="252">
        <v>31247997.849999998</v>
      </c>
      <c r="QX5" s="252">
        <v>62353222.800000004</v>
      </c>
      <c r="QY5" s="252">
        <v>67761144.269999996</v>
      </c>
      <c r="QZ5" s="252">
        <v>26684868.809999995</v>
      </c>
      <c r="RA5" s="252">
        <v>23894485.25</v>
      </c>
      <c r="RB5" s="252">
        <v>12395110</v>
      </c>
      <c r="RC5" s="252">
        <v>10610893</v>
      </c>
      <c r="RD5" s="252">
        <v>494556141.66000003</v>
      </c>
      <c r="RE5" s="252">
        <v>67397599.159999996</v>
      </c>
      <c r="RF5" s="252">
        <v>28035734.48</v>
      </c>
      <c r="RG5" s="252">
        <v>44522395.940000005</v>
      </c>
      <c r="RH5" s="252">
        <v>38423283.210000001</v>
      </c>
      <c r="RI5" s="252">
        <v>43774355.200000003</v>
      </c>
      <c r="RJ5" s="252">
        <v>71140580.030000001</v>
      </c>
      <c r="RK5" s="252">
        <v>29811127.370000001</v>
      </c>
      <c r="RL5" s="252">
        <v>38734152.409999996</v>
      </c>
      <c r="RM5" s="252">
        <v>64795550.43</v>
      </c>
      <c r="RN5" s="252">
        <v>81056309.120000005</v>
      </c>
      <c r="RO5" s="252">
        <v>26769604.030000001</v>
      </c>
      <c r="RP5" s="252">
        <v>19688194.379999999</v>
      </c>
      <c r="RQ5" s="252">
        <v>35429241.760000005</v>
      </c>
      <c r="RR5" s="252">
        <v>21604381.57</v>
      </c>
      <c r="RS5" s="252">
        <v>26022955.279999997</v>
      </c>
      <c r="RT5" s="252">
        <v>33210618.23</v>
      </c>
      <c r="RU5" s="252">
        <v>7896530.4800000004</v>
      </c>
      <c r="RV5" s="252">
        <v>7078004.7300000004</v>
      </c>
      <c r="RW5" s="252">
        <v>9087896.1000000015</v>
      </c>
      <c r="RX5" s="252">
        <v>225337934.28</v>
      </c>
      <c r="RY5" s="252">
        <v>31096806.149999999</v>
      </c>
      <c r="RZ5" s="252">
        <v>31798112.949999999</v>
      </c>
      <c r="SA5" s="252">
        <v>29563287.169999998</v>
      </c>
      <c r="SB5" s="252">
        <v>18891104.43</v>
      </c>
      <c r="SC5" s="252">
        <v>33526213.620000001</v>
      </c>
      <c r="SD5" s="252">
        <v>40630128.800000004</v>
      </c>
      <c r="SE5" s="252">
        <v>49563145.759999998</v>
      </c>
      <c r="SF5" s="252">
        <v>29899198.780000001</v>
      </c>
      <c r="SG5" s="252">
        <v>29724438.799999997</v>
      </c>
      <c r="SH5" s="252">
        <v>69388188.269999981</v>
      </c>
      <c r="SI5" s="252">
        <v>8730125.3099999987</v>
      </c>
      <c r="SJ5" s="252">
        <v>125284549.46999998</v>
      </c>
      <c r="SK5" s="252">
        <v>27908035.950000003</v>
      </c>
      <c r="SL5" s="252">
        <v>34052240.359999999</v>
      </c>
      <c r="SM5" s="252">
        <v>55816865.710000001</v>
      </c>
      <c r="SN5" s="252">
        <v>31382603.18</v>
      </c>
      <c r="SO5" s="252">
        <v>30411168.210000001</v>
      </c>
      <c r="SP5" s="252">
        <v>26971890.690000001</v>
      </c>
      <c r="SQ5" s="252">
        <v>16294597.200000001</v>
      </c>
      <c r="SR5" s="252">
        <v>272804950.25999999</v>
      </c>
      <c r="SS5" s="252">
        <v>22423489.460000001</v>
      </c>
      <c r="ST5" s="252">
        <v>36721971.130000003</v>
      </c>
      <c r="SU5" s="252">
        <v>29849823.559999999</v>
      </c>
      <c r="SV5" s="252">
        <v>16560169.5</v>
      </c>
      <c r="SW5" s="252">
        <v>22968868.849999998</v>
      </c>
      <c r="SX5" s="252">
        <v>27845236.700000003</v>
      </c>
      <c r="SY5" s="252">
        <v>75593954.359999999</v>
      </c>
      <c r="SZ5" s="252">
        <v>28224044.800000001</v>
      </c>
      <c r="TA5" s="252">
        <v>24244749.359999999</v>
      </c>
      <c r="TB5" s="252">
        <v>28740302.490000002</v>
      </c>
      <c r="TC5" s="252">
        <v>49503287.210000001</v>
      </c>
      <c r="TD5" s="252">
        <v>24633738.5</v>
      </c>
      <c r="TE5" s="252">
        <v>16685200.949999997</v>
      </c>
      <c r="TF5" s="252">
        <v>430938180.7899999</v>
      </c>
      <c r="TG5" s="252">
        <v>29316513.149999999</v>
      </c>
      <c r="TH5" s="252">
        <v>22390191.170000002</v>
      </c>
      <c r="TI5" s="252">
        <v>56869082.930000007</v>
      </c>
      <c r="TJ5" s="252">
        <v>50473323.210000008</v>
      </c>
      <c r="TK5" s="252">
        <v>31589849.600000001</v>
      </c>
      <c r="TL5" s="252">
        <v>17115472.43</v>
      </c>
      <c r="TM5" s="252">
        <v>91669269.939999998</v>
      </c>
      <c r="TN5" s="252">
        <v>30018090.380000006</v>
      </c>
      <c r="TO5" s="252">
        <v>48947194.07</v>
      </c>
      <c r="TP5" s="252">
        <v>48852893.590000004</v>
      </c>
      <c r="TQ5" s="252">
        <v>28346658.43</v>
      </c>
      <c r="TR5" s="252">
        <v>20066456.009999998</v>
      </c>
      <c r="TS5" s="252">
        <v>33406001.059999999</v>
      </c>
      <c r="TT5" s="252">
        <v>25427063.839999996</v>
      </c>
      <c r="TU5" s="252">
        <v>23614652.98</v>
      </c>
      <c r="TV5" s="252">
        <v>125615707.24999999</v>
      </c>
      <c r="TW5" s="252">
        <v>24309786.280000001</v>
      </c>
      <c r="TX5" s="252">
        <v>243858191.09999999</v>
      </c>
      <c r="TY5" s="252">
        <v>63751792.719999999</v>
      </c>
      <c r="TZ5" s="252">
        <v>27868834.460000001</v>
      </c>
      <c r="UA5" s="252">
        <v>27093999.760000002</v>
      </c>
      <c r="UB5" s="252">
        <v>158971871.67999998</v>
      </c>
      <c r="UC5" s="252">
        <v>20852108.399999999</v>
      </c>
      <c r="UD5" s="252">
        <v>14086371.710000001</v>
      </c>
      <c r="UE5" s="252">
        <v>19277756.620000001</v>
      </c>
      <c r="UF5" s="252">
        <v>16141452.880000001</v>
      </c>
      <c r="UG5" s="252">
        <v>175722266.48999998</v>
      </c>
      <c r="UH5" s="252">
        <v>47420967.670000002</v>
      </c>
      <c r="UI5" s="252">
        <v>32382494.140000001</v>
      </c>
      <c r="UJ5" s="252">
        <v>52696544.979999997</v>
      </c>
      <c r="UK5" s="252">
        <v>34565663.939999998</v>
      </c>
      <c r="UL5" s="252">
        <v>24645577.869999997</v>
      </c>
      <c r="UM5" s="252">
        <v>707202709.12</v>
      </c>
      <c r="UN5" s="252">
        <v>35676879.469999999</v>
      </c>
      <c r="UO5" s="252">
        <v>37202508.130000003</v>
      </c>
      <c r="UP5" s="252">
        <v>115387467.87000002</v>
      </c>
      <c r="UQ5" s="252">
        <v>9515889.9000000004</v>
      </c>
      <c r="UR5" s="252">
        <v>30685362.300000001</v>
      </c>
      <c r="US5" s="252">
        <v>76375651.020000011</v>
      </c>
      <c r="UT5" s="252">
        <v>25507644.650000002</v>
      </c>
      <c r="UU5" s="252">
        <v>22339089.960000001</v>
      </c>
      <c r="UV5" s="252">
        <v>27383475.479999997</v>
      </c>
      <c r="UW5" s="252">
        <v>35789286</v>
      </c>
      <c r="UX5" s="252">
        <v>66411554.780000009</v>
      </c>
      <c r="UY5" s="252">
        <v>40405285.109999999</v>
      </c>
      <c r="UZ5" s="252">
        <v>59374496.580000006</v>
      </c>
      <c r="VA5" s="252">
        <v>23462922.629999999</v>
      </c>
      <c r="VB5" s="252">
        <v>21258697.120000001</v>
      </c>
      <c r="VC5" s="252">
        <v>20080650.170000002</v>
      </c>
      <c r="VD5" s="252">
        <v>21992197.849999998</v>
      </c>
      <c r="VE5" s="252">
        <v>78475796.939999998</v>
      </c>
      <c r="VF5" s="252">
        <v>12699415.24</v>
      </c>
      <c r="VG5" s="252">
        <v>13554988.43</v>
      </c>
      <c r="VH5" s="252">
        <v>11848260</v>
      </c>
      <c r="VI5" s="252">
        <v>337951510.54000002</v>
      </c>
      <c r="VJ5" s="252">
        <v>36176507.960000001</v>
      </c>
      <c r="VK5" s="252">
        <v>35188758.670000002</v>
      </c>
      <c r="VL5" s="252">
        <v>46941096.43</v>
      </c>
      <c r="VM5" s="252">
        <v>59585267.900000013</v>
      </c>
      <c r="VN5" s="252">
        <v>52019039.219999999</v>
      </c>
      <c r="VO5" s="252">
        <v>44005259.959999993</v>
      </c>
      <c r="VP5" s="252">
        <v>32694568.890000001</v>
      </c>
      <c r="VQ5" s="252">
        <v>31567598.470000003</v>
      </c>
      <c r="VR5" s="252">
        <v>110268066.38000001</v>
      </c>
      <c r="VS5" s="252">
        <v>32178640.059999999</v>
      </c>
      <c r="VT5" s="252">
        <v>55472925.93</v>
      </c>
      <c r="VU5" s="252">
        <v>30008287.900000006</v>
      </c>
      <c r="VV5" s="252">
        <v>24911661.839999996</v>
      </c>
      <c r="VW5" s="252">
        <v>22724759.930000003</v>
      </c>
      <c r="VX5" s="252">
        <v>1023334362.17</v>
      </c>
      <c r="VY5" s="252">
        <v>63879977.959999993</v>
      </c>
      <c r="VZ5" s="252">
        <v>47125230.07</v>
      </c>
      <c r="WA5" s="252">
        <v>38071277.709999993</v>
      </c>
      <c r="WB5" s="252">
        <v>28703887.640000001</v>
      </c>
      <c r="WC5" s="252">
        <v>49678702.630000003</v>
      </c>
      <c r="WD5" s="252">
        <v>68136756.939999998</v>
      </c>
      <c r="WE5" s="252">
        <v>72747720.609999985</v>
      </c>
      <c r="WF5" s="252">
        <v>46297258.519999996</v>
      </c>
      <c r="WG5" s="252">
        <v>61574547.210000001</v>
      </c>
      <c r="WH5" s="252">
        <v>38964605.810000002</v>
      </c>
      <c r="WI5" s="252">
        <v>88052954.230000004</v>
      </c>
      <c r="WJ5" s="252">
        <v>44927775.300000004</v>
      </c>
      <c r="WK5" s="252">
        <v>66333109.579999998</v>
      </c>
      <c r="WL5" s="252">
        <v>94595035.039999992</v>
      </c>
      <c r="WM5" s="252">
        <v>44556863.849999994</v>
      </c>
      <c r="WN5" s="252">
        <v>53928012.810000002</v>
      </c>
      <c r="WO5" s="252">
        <v>64103181.329999991</v>
      </c>
      <c r="WP5" s="252">
        <v>34011572.140000001</v>
      </c>
      <c r="WQ5" s="252">
        <v>81493602.950000003</v>
      </c>
      <c r="WR5" s="252">
        <v>153323826.64000002</v>
      </c>
      <c r="WS5" s="252">
        <v>43583641.710000001</v>
      </c>
      <c r="WT5" s="252">
        <v>30117502.979999997</v>
      </c>
      <c r="WU5" s="252">
        <v>25507726.09</v>
      </c>
      <c r="WV5" s="252">
        <v>33293109.379999999</v>
      </c>
      <c r="WW5" s="252">
        <v>23691778.449999999</v>
      </c>
      <c r="WX5" s="252">
        <v>24201500.5</v>
      </c>
      <c r="WY5" s="252">
        <v>27307474.109999999</v>
      </c>
      <c r="WZ5" s="252">
        <v>106084313.40000001</v>
      </c>
      <c r="XA5" s="252">
        <v>14493686.559999999</v>
      </c>
      <c r="XB5" s="252">
        <v>10548146.15</v>
      </c>
      <c r="XC5" s="252">
        <v>10666505.26</v>
      </c>
      <c r="XD5" s="252">
        <v>11239384.73</v>
      </c>
      <c r="XE5" s="252">
        <v>512264727.23999995</v>
      </c>
      <c r="XF5" s="252">
        <v>46864925.429999992</v>
      </c>
      <c r="XG5" s="252">
        <v>49547626.869999997</v>
      </c>
      <c r="XH5" s="252">
        <v>185597293.02999997</v>
      </c>
      <c r="XI5" s="252">
        <v>47328151.850000001</v>
      </c>
      <c r="XJ5" s="252">
        <v>57695338.659999989</v>
      </c>
      <c r="XK5" s="252">
        <v>81131452.919999987</v>
      </c>
      <c r="XL5" s="252">
        <v>42693818.439999998</v>
      </c>
      <c r="XM5" s="252">
        <v>43712936.789999992</v>
      </c>
      <c r="XN5" s="252">
        <v>85249783.120000005</v>
      </c>
      <c r="XO5" s="252">
        <v>60360754.760000005</v>
      </c>
      <c r="XP5" s="252">
        <v>29671628.439999998</v>
      </c>
      <c r="XQ5" s="252">
        <v>27582475.740000002</v>
      </c>
      <c r="XR5" s="252">
        <v>31866727.82</v>
      </c>
      <c r="XS5" s="252">
        <v>29744777.100000001</v>
      </c>
      <c r="XT5" s="252">
        <v>28003037.620000001</v>
      </c>
      <c r="XU5" s="252">
        <v>20539403.350000001</v>
      </c>
      <c r="XV5" s="252">
        <v>25110160.550000004</v>
      </c>
      <c r="XW5" s="252">
        <v>26084081.550000004</v>
      </c>
      <c r="XX5" s="252">
        <v>26079740.199999999</v>
      </c>
      <c r="XY5" s="252">
        <v>25515331.91</v>
      </c>
      <c r="XZ5" s="252">
        <v>19460536.199999999</v>
      </c>
      <c r="YA5" s="252">
        <v>18349608.199999999</v>
      </c>
      <c r="YB5" s="252">
        <v>556679180.20999992</v>
      </c>
      <c r="YC5" s="252">
        <v>37221387.680000007</v>
      </c>
      <c r="YD5" s="252">
        <v>68198150.900000006</v>
      </c>
      <c r="YE5" s="252">
        <v>34595426</v>
      </c>
      <c r="YF5" s="252">
        <v>121160838.69000001</v>
      </c>
      <c r="YG5" s="252">
        <v>43068300.429999992</v>
      </c>
      <c r="YH5" s="252">
        <v>66685949.399999999</v>
      </c>
      <c r="YI5" s="252">
        <v>26704570.920000002</v>
      </c>
      <c r="YJ5" s="252">
        <v>97238911.229999989</v>
      </c>
      <c r="YK5" s="252">
        <v>76419047.980000004</v>
      </c>
      <c r="YL5" s="252">
        <v>51475689.650000006</v>
      </c>
      <c r="YM5" s="252">
        <v>34591752.560000002</v>
      </c>
      <c r="YN5" s="252">
        <v>24628547.399999999</v>
      </c>
      <c r="YO5" s="252">
        <v>26371736.629999999</v>
      </c>
      <c r="YP5" s="252">
        <v>13804262.050000001</v>
      </c>
      <c r="YQ5" s="252">
        <v>14615720.770000001</v>
      </c>
      <c r="YR5" s="252">
        <v>14499239.209999999</v>
      </c>
      <c r="YS5" s="252">
        <v>209277503</v>
      </c>
      <c r="YT5" s="252">
        <v>35662948.540000007</v>
      </c>
      <c r="YU5" s="252">
        <v>31970751.320000004</v>
      </c>
      <c r="YV5" s="252">
        <v>28939446.159999996</v>
      </c>
      <c r="YW5" s="252">
        <v>36444490.420000002</v>
      </c>
      <c r="YX5" s="252">
        <v>23415871.039999995</v>
      </c>
      <c r="YY5" s="252">
        <v>28267601.049999997</v>
      </c>
      <c r="YZ5" s="252">
        <v>241582577.42999998</v>
      </c>
      <c r="ZA5" s="252">
        <v>27078698.66</v>
      </c>
      <c r="ZB5" s="252">
        <v>39785427.480000004</v>
      </c>
      <c r="ZC5" s="252">
        <v>45919754.740000002</v>
      </c>
      <c r="ZD5" s="252">
        <v>25735134.929999996</v>
      </c>
      <c r="ZE5" s="252">
        <v>34752676.649999991</v>
      </c>
      <c r="ZF5" s="252">
        <v>21629053</v>
      </c>
      <c r="ZG5" s="252">
        <v>22144833.370000001</v>
      </c>
      <c r="ZH5" s="252">
        <v>77568126.780000001</v>
      </c>
      <c r="ZI5" s="252">
        <v>425743383.62000006</v>
      </c>
      <c r="ZJ5" s="252">
        <v>25588113.240000002</v>
      </c>
      <c r="ZK5" s="252">
        <v>58094569.200000003</v>
      </c>
      <c r="ZL5" s="252">
        <v>111918252.48999999</v>
      </c>
      <c r="ZM5" s="252">
        <v>74576746.150000006</v>
      </c>
      <c r="ZN5" s="252">
        <v>29894115.599999998</v>
      </c>
      <c r="ZO5" s="252">
        <v>33617022.370000005</v>
      </c>
      <c r="ZP5" s="252">
        <v>63352283.869999982</v>
      </c>
      <c r="ZQ5" s="252">
        <v>60984675</v>
      </c>
      <c r="ZR5" s="252">
        <v>77109555.159999982</v>
      </c>
      <c r="ZS5" s="252">
        <v>21789106.180000003</v>
      </c>
      <c r="ZT5" s="252">
        <v>25281344.679999996</v>
      </c>
      <c r="ZU5" s="252">
        <v>24147022.389999997</v>
      </c>
      <c r="ZV5" s="252">
        <v>32698190.199999999</v>
      </c>
      <c r="ZW5" s="252">
        <v>26414810.010000002</v>
      </c>
      <c r="ZX5" s="252">
        <v>26766799.430000003</v>
      </c>
      <c r="ZY5" s="252">
        <v>28058222.899999999</v>
      </c>
      <c r="ZZ5" s="252">
        <v>17341319.609999999</v>
      </c>
      <c r="AAA5" s="252">
        <v>19497388.560000002</v>
      </c>
      <c r="AAB5" s="252">
        <v>13974560.26</v>
      </c>
      <c r="AAC5" s="252">
        <v>15049224.83</v>
      </c>
      <c r="AAD5" s="252">
        <v>12474268.120000001</v>
      </c>
      <c r="AAE5" s="252">
        <v>197976251.17000002</v>
      </c>
      <c r="AAF5" s="252">
        <v>28841381.600000001</v>
      </c>
      <c r="AAG5" s="252">
        <v>30715837.329999998</v>
      </c>
      <c r="AAH5" s="252">
        <v>29513345.419999998</v>
      </c>
      <c r="AAI5" s="252">
        <v>29122390.16</v>
      </c>
      <c r="AAJ5" s="252">
        <v>35896052.740000002</v>
      </c>
      <c r="AAK5" s="252">
        <v>24165572.580000002</v>
      </c>
      <c r="AAL5" s="252">
        <v>846268187.50999999</v>
      </c>
      <c r="AAM5" s="252">
        <v>38277852.590000004</v>
      </c>
      <c r="AAN5" s="252">
        <v>21899752.270000003</v>
      </c>
      <c r="AAO5" s="252">
        <v>56354393.809999995</v>
      </c>
      <c r="AAP5" s="252">
        <v>43827423.560000002</v>
      </c>
      <c r="AAQ5" s="252">
        <v>33252171.16</v>
      </c>
      <c r="AAR5" s="252">
        <v>37430352.579999998</v>
      </c>
      <c r="AAS5" s="252">
        <v>45017425.159999996</v>
      </c>
      <c r="AAT5" s="252">
        <v>73159457.179999992</v>
      </c>
      <c r="AAU5" s="252">
        <v>25040611.700000003</v>
      </c>
      <c r="AAV5" s="252">
        <v>43895725.379999995</v>
      </c>
      <c r="AAW5" s="252">
        <v>145606736.73000002</v>
      </c>
      <c r="AAX5" s="252">
        <v>78160938.00999999</v>
      </c>
      <c r="AAY5" s="252">
        <v>23009130.199999999</v>
      </c>
      <c r="AAZ5" s="252">
        <v>26198366.099999998</v>
      </c>
      <c r="ABA5" s="252">
        <v>30256304.899999999</v>
      </c>
      <c r="ABB5" s="252">
        <v>18001014.920000002</v>
      </c>
      <c r="ABC5" s="252">
        <v>28041749.300000001</v>
      </c>
      <c r="ABD5" s="252">
        <v>19542819</v>
      </c>
      <c r="ABE5" s="252">
        <v>169541255.40000004</v>
      </c>
      <c r="ABF5" s="252">
        <v>125557156.50999999</v>
      </c>
      <c r="ABG5" s="252">
        <v>17755972.100000001</v>
      </c>
      <c r="ABH5" s="252">
        <v>16241922.68</v>
      </c>
      <c r="ABI5" s="252">
        <v>15265979.4</v>
      </c>
      <c r="ABJ5" s="252">
        <v>13509840.800000001</v>
      </c>
      <c r="ABK5" s="252">
        <v>15214891.68</v>
      </c>
      <c r="ABL5" s="252">
        <v>229285733.29000002</v>
      </c>
      <c r="ABM5" s="252">
        <v>36510320.989999995</v>
      </c>
      <c r="ABN5" s="252">
        <v>24320907.930000003</v>
      </c>
      <c r="ABO5" s="252">
        <v>44680030.799999997</v>
      </c>
      <c r="ABP5" s="252">
        <v>48877020.710000001</v>
      </c>
      <c r="ABQ5" s="252">
        <v>31763035.860000003</v>
      </c>
      <c r="ABR5" s="252">
        <v>28477798.270000003</v>
      </c>
      <c r="ABS5" s="252">
        <v>39252879.100000001</v>
      </c>
      <c r="ABT5" s="252">
        <v>11065389</v>
      </c>
      <c r="ABU5" s="252">
        <v>279004543.81</v>
      </c>
      <c r="ABV5" s="252">
        <v>25680009.960000001</v>
      </c>
      <c r="ABW5" s="252">
        <v>51082066.159999996</v>
      </c>
      <c r="ABX5" s="252">
        <v>31658879.120000001</v>
      </c>
      <c r="ABY5" s="252">
        <v>21836703.640000001</v>
      </c>
      <c r="ABZ5" s="252">
        <v>77336296.700000003</v>
      </c>
      <c r="ACA5" s="252">
        <v>18506310.140000001</v>
      </c>
      <c r="ACB5" s="252">
        <v>32273993.099999994</v>
      </c>
      <c r="ACC5" s="252">
        <v>24897940.079999998</v>
      </c>
      <c r="ACD5" s="252">
        <v>41108606.549999997</v>
      </c>
      <c r="ACE5" s="252">
        <v>18098626.099999998</v>
      </c>
      <c r="ACF5" s="252">
        <v>558374013.61000001</v>
      </c>
      <c r="ACG5" s="252">
        <v>33104883.849999994</v>
      </c>
      <c r="ACH5" s="252">
        <v>39112983.809999995</v>
      </c>
      <c r="ACI5" s="252">
        <v>61694445.249999993</v>
      </c>
      <c r="ACJ5" s="252">
        <v>26416769.190000001</v>
      </c>
      <c r="ACK5" s="252">
        <v>34208645.290000007</v>
      </c>
      <c r="ACL5" s="252">
        <v>54368071.920000002</v>
      </c>
      <c r="ACM5" s="252">
        <v>126889723.91</v>
      </c>
      <c r="ACN5" s="252">
        <v>154608226.75999999</v>
      </c>
      <c r="ACO5" s="252">
        <v>38187580.320000008</v>
      </c>
      <c r="ACP5" s="252">
        <v>46456403.410000004</v>
      </c>
      <c r="ACQ5" s="252">
        <v>53996371.979999997</v>
      </c>
      <c r="ACR5" s="252">
        <v>49781920.679999992</v>
      </c>
      <c r="ACS5" s="252">
        <v>101983474.91000001</v>
      </c>
      <c r="ACT5" s="252">
        <v>32772704.739999998</v>
      </c>
      <c r="ACU5" s="252">
        <v>43550392.789999999</v>
      </c>
      <c r="ACV5" s="252">
        <v>29959230.360000003</v>
      </c>
      <c r="ACW5" s="252">
        <v>23417100.660000004</v>
      </c>
      <c r="ACX5" s="252">
        <v>23887780.670000002</v>
      </c>
      <c r="ACY5" s="252">
        <v>19175338.66</v>
      </c>
      <c r="ACZ5" s="252">
        <v>14019756.130000001</v>
      </c>
      <c r="ADA5" s="252">
        <v>12419823.5</v>
      </c>
      <c r="ADB5" s="252">
        <v>17274975.43</v>
      </c>
      <c r="ADC5" s="252">
        <v>140833749.34</v>
      </c>
      <c r="ADD5" s="252">
        <v>125356903.68999998</v>
      </c>
      <c r="ADE5" s="252">
        <v>20870509.820000004</v>
      </c>
      <c r="ADF5" s="252">
        <v>23131852.100000001</v>
      </c>
      <c r="ADG5" s="252">
        <v>28458302</v>
      </c>
      <c r="ADH5" s="252">
        <v>15035308.220000001</v>
      </c>
      <c r="ADI5" s="252">
        <v>30026101.640000004</v>
      </c>
      <c r="ADJ5" s="252">
        <v>24939860.400000002</v>
      </c>
      <c r="ADK5" s="252">
        <v>29117885.830000002</v>
      </c>
      <c r="ADL5" s="252">
        <v>511950815.10999995</v>
      </c>
      <c r="ADM5" s="252">
        <v>68888256.789999992</v>
      </c>
      <c r="ADN5" s="252">
        <v>62539870.600000001</v>
      </c>
      <c r="ADO5" s="252">
        <v>181151867.16</v>
      </c>
      <c r="ADP5" s="252">
        <v>20130491.030000001</v>
      </c>
      <c r="ADQ5" s="252">
        <v>22310216.800000001</v>
      </c>
      <c r="ADR5" s="252">
        <v>37489399.760000005</v>
      </c>
      <c r="ADS5" s="252">
        <v>18288992.039999999</v>
      </c>
      <c r="ADT5" s="252">
        <v>577054119.93000007</v>
      </c>
      <c r="ADU5" s="252">
        <v>121179004.3</v>
      </c>
      <c r="ADV5" s="252">
        <v>96075249.140000015</v>
      </c>
      <c r="ADW5" s="252">
        <v>30852895.280000001</v>
      </c>
      <c r="ADX5" s="252">
        <v>32087742.130000003</v>
      </c>
      <c r="ADY5" s="252">
        <v>48332666.460000001</v>
      </c>
      <c r="ADZ5" s="252">
        <v>37933338.339999996</v>
      </c>
      <c r="AEA5" s="252">
        <v>35009287.199999996</v>
      </c>
      <c r="AEB5" s="252">
        <v>30066530.859999999</v>
      </c>
      <c r="AEC5" s="252">
        <v>27942089.630000003</v>
      </c>
      <c r="AED5" s="252">
        <v>30702012.990000002</v>
      </c>
      <c r="AEE5" s="252">
        <v>53023498.340000004</v>
      </c>
      <c r="AEF5" s="252">
        <v>30961937.23</v>
      </c>
      <c r="AEG5" s="252">
        <v>35502451.829999998</v>
      </c>
      <c r="AEH5" s="252">
        <v>44730202.539999999</v>
      </c>
      <c r="AEI5" s="252">
        <v>48364739.240000002</v>
      </c>
      <c r="AEJ5" s="252">
        <v>30712126.550000001</v>
      </c>
      <c r="AEK5" s="252">
        <v>59882684.720000006</v>
      </c>
      <c r="AEL5" s="252">
        <v>21187183.140000001</v>
      </c>
      <c r="AEM5" s="252">
        <v>47142801.370000005</v>
      </c>
      <c r="AEN5" s="252">
        <v>392185248.31</v>
      </c>
      <c r="AEO5" s="252">
        <v>55756969.380000003</v>
      </c>
      <c r="AEP5" s="252">
        <v>54882401.550000012</v>
      </c>
      <c r="AEQ5" s="252">
        <v>38181222.099999994</v>
      </c>
      <c r="AER5" s="252">
        <v>33122918.279999997</v>
      </c>
      <c r="AES5" s="252">
        <v>74739410.039999992</v>
      </c>
      <c r="AET5" s="252">
        <v>33780019.909999996</v>
      </c>
      <c r="AEU5" s="252">
        <v>42116133.079999998</v>
      </c>
      <c r="AEV5" s="252">
        <v>30928896.029999997</v>
      </c>
      <c r="AEW5" s="252">
        <v>14734763</v>
      </c>
      <c r="AEX5" s="252">
        <v>296708740.69999999</v>
      </c>
      <c r="AEY5" s="252">
        <v>174610998.21999997</v>
      </c>
      <c r="AEZ5" s="252">
        <v>64674344.169999994</v>
      </c>
      <c r="AFA5" s="252">
        <v>56590882.649999999</v>
      </c>
      <c r="AFB5" s="252">
        <v>86501949.719999999</v>
      </c>
      <c r="AFC5" s="252">
        <v>64314116.580000013</v>
      </c>
      <c r="AFD5" s="252">
        <v>46429160.869999997</v>
      </c>
      <c r="AFE5" s="252">
        <v>59051103.909999996</v>
      </c>
      <c r="AFF5" s="252">
        <v>34424006.290000007</v>
      </c>
      <c r="AFG5" s="252">
        <v>49779438.369999997</v>
      </c>
      <c r="AFH5" s="252">
        <v>47662788.609999999</v>
      </c>
      <c r="AFI5" s="252">
        <v>43799505.609999992</v>
      </c>
      <c r="AFJ5" s="252">
        <v>58203834.370000005</v>
      </c>
      <c r="AFK5" s="252">
        <v>322614123.82999998</v>
      </c>
      <c r="AFL5" s="252">
        <v>80431417.429999977</v>
      </c>
      <c r="AFM5" s="252">
        <v>54887379.749999993</v>
      </c>
      <c r="AFN5" s="252">
        <v>51046616.819999993</v>
      </c>
      <c r="AFO5" s="252">
        <v>55099058.920000002</v>
      </c>
      <c r="AFP5" s="252">
        <v>39861642.460000001</v>
      </c>
      <c r="AFQ5" s="252">
        <v>32178608.329999998</v>
      </c>
      <c r="AFR5" s="252">
        <v>64894974.479999989</v>
      </c>
      <c r="AFS5" s="252">
        <v>64908695.160000011</v>
      </c>
      <c r="AFT5" s="252">
        <v>35103768.559999995</v>
      </c>
      <c r="AFU5" s="252">
        <v>73085686.169999987</v>
      </c>
      <c r="AFV5" s="252">
        <v>33437481.239999998</v>
      </c>
      <c r="AFW5" s="252">
        <v>308877762.25999999</v>
      </c>
      <c r="AFX5" s="252">
        <v>32071300.530000001</v>
      </c>
      <c r="AFY5" s="252">
        <v>32864815.330000006</v>
      </c>
      <c r="AFZ5" s="252">
        <v>31948145.679999996</v>
      </c>
      <c r="AGA5" s="252">
        <v>69054297.519999981</v>
      </c>
      <c r="AGB5" s="252">
        <v>35763328.25999999</v>
      </c>
      <c r="AGC5" s="252">
        <v>26378476.600000001</v>
      </c>
      <c r="AGD5" s="252">
        <v>30102077.730000008</v>
      </c>
      <c r="AGE5" s="252">
        <v>26079173.300000001</v>
      </c>
      <c r="AGF5" s="252">
        <v>34753231.560000002</v>
      </c>
      <c r="AGG5" s="252">
        <v>19278706.800000004</v>
      </c>
      <c r="AGH5" s="252">
        <v>430324257.33999997</v>
      </c>
      <c r="AGI5" s="252">
        <v>111148948.26000001</v>
      </c>
      <c r="AGJ5" s="252">
        <v>57216578.640000001</v>
      </c>
      <c r="AGK5" s="252">
        <v>34895274.020000003</v>
      </c>
      <c r="AGL5" s="252">
        <v>72454778.039999992</v>
      </c>
      <c r="AGM5" s="252">
        <v>62786749.589999996</v>
      </c>
      <c r="AGN5" s="252">
        <v>31123680.310000002</v>
      </c>
      <c r="AGO5" s="252">
        <v>31784194.190000001</v>
      </c>
      <c r="AGP5" s="252">
        <v>632287477.22000003</v>
      </c>
      <c r="AGQ5" s="252">
        <v>379084118.44</v>
      </c>
      <c r="AGR5" s="252">
        <v>39719699.470000006</v>
      </c>
      <c r="AGS5" s="252">
        <v>78616534.789999992</v>
      </c>
      <c r="AGT5" s="252">
        <v>104408945.46000001</v>
      </c>
      <c r="AGU5" s="252">
        <v>70841973.390000001</v>
      </c>
      <c r="AGV5" s="252">
        <v>60934293.079999983</v>
      </c>
      <c r="AGW5" s="252">
        <v>50651692.329999991</v>
      </c>
      <c r="AGX5" s="252">
        <v>22749215.359999996</v>
      </c>
      <c r="AGY5" s="252">
        <v>43894374.010000005</v>
      </c>
      <c r="AGZ5" s="252">
        <v>48882422.979999989</v>
      </c>
      <c r="AHA5" s="252">
        <v>31357157.09</v>
      </c>
      <c r="AHB5" s="252">
        <v>30718153.519999996</v>
      </c>
      <c r="AHC5" s="252">
        <v>29456969.289999999</v>
      </c>
      <c r="AHD5" s="252">
        <v>31229347.489999998</v>
      </c>
      <c r="AHE5" s="252">
        <v>37334445.749999993</v>
      </c>
      <c r="AHF5" s="252">
        <v>29499142.460000001</v>
      </c>
      <c r="AHG5" s="252">
        <v>176342226.70000002</v>
      </c>
      <c r="AHH5" s="252">
        <v>37101956.909999996</v>
      </c>
      <c r="AHI5" s="252">
        <v>38672201.049999997</v>
      </c>
      <c r="AHJ5" s="252">
        <v>34666563.320000008</v>
      </c>
      <c r="AHK5" s="252">
        <v>60231499.600000001</v>
      </c>
      <c r="AHL5" s="252">
        <v>33266832.789999995</v>
      </c>
      <c r="AHM5" s="252">
        <v>15896982.280000003</v>
      </c>
      <c r="AHN5" s="252">
        <v>63880270258.849983</v>
      </c>
    </row>
    <row r="6" spans="1:898">
      <c r="A6" t="s">
        <v>2958</v>
      </c>
      <c r="B6" s="252">
        <v>310842144.25</v>
      </c>
      <c r="C6" s="252">
        <v>11758239.26</v>
      </c>
      <c r="D6" s="252">
        <v>22038517.899999999</v>
      </c>
      <c r="E6" s="252">
        <v>3055499.31</v>
      </c>
      <c r="F6" s="252">
        <v>26551476.399999999</v>
      </c>
      <c r="G6" s="252">
        <v>6280039.8399999999</v>
      </c>
      <c r="H6" s="252">
        <v>26971404.350000001</v>
      </c>
      <c r="I6" s="252">
        <v>6183642.8899999997</v>
      </c>
      <c r="J6" s="252">
        <v>11118244.109999999</v>
      </c>
      <c r="K6" s="252">
        <v>6698673.7599999998</v>
      </c>
      <c r="L6" s="252">
        <v>3356667.67</v>
      </c>
      <c r="M6" s="252">
        <v>4738902.37</v>
      </c>
      <c r="N6" s="252">
        <v>4048532.05</v>
      </c>
      <c r="O6" s="252">
        <v>2678140.3199999998</v>
      </c>
      <c r="P6" s="252">
        <v>2760728.77</v>
      </c>
      <c r="Q6" s="252">
        <v>9880850.6600000001</v>
      </c>
      <c r="R6" s="252">
        <v>13610576.060000001</v>
      </c>
      <c r="S6" s="252">
        <v>1710042</v>
      </c>
      <c r="T6" s="252">
        <v>188856701.44</v>
      </c>
      <c r="U6" s="252">
        <v>29168875.390000001</v>
      </c>
      <c r="V6" s="252">
        <v>3712295.11</v>
      </c>
      <c r="W6" s="252">
        <v>9053824.6300000008</v>
      </c>
      <c r="X6" s="252">
        <v>6830373.2199999997</v>
      </c>
      <c r="Y6" s="252">
        <v>9265323.4399999995</v>
      </c>
      <c r="Z6" s="252">
        <v>2178084.81</v>
      </c>
      <c r="AA6" s="252">
        <v>40538309.530000001</v>
      </c>
      <c r="AB6" s="252">
        <v>10880200.65</v>
      </c>
      <c r="AC6" s="252">
        <v>6838223.8600000003</v>
      </c>
      <c r="AD6" s="252">
        <v>33558243.149999999</v>
      </c>
      <c r="AE6" s="252">
        <v>6508590.79</v>
      </c>
      <c r="AF6" s="252">
        <v>22435330.77</v>
      </c>
      <c r="AG6" s="252">
        <v>11760469.5</v>
      </c>
      <c r="AH6" s="252">
        <v>5845265.79</v>
      </c>
      <c r="AI6" s="252">
        <v>2722953.5</v>
      </c>
      <c r="AJ6" s="252">
        <v>5115141.8899999997</v>
      </c>
      <c r="AK6" s="252">
        <v>8077285.2800000003</v>
      </c>
      <c r="AL6" s="252">
        <v>3563999.25</v>
      </c>
      <c r="AM6" s="252">
        <v>5929738.2699999996</v>
      </c>
      <c r="AN6" s="252">
        <v>3657487.68</v>
      </c>
      <c r="AO6" s="252">
        <v>3172411.88</v>
      </c>
      <c r="AP6" s="252">
        <v>3960968.85</v>
      </c>
      <c r="AQ6" s="252">
        <v>1261373.6000000001</v>
      </c>
      <c r="AR6" s="252">
        <v>100527165.56999999</v>
      </c>
      <c r="AS6" s="252">
        <v>1469464.59</v>
      </c>
      <c r="AT6" s="252">
        <v>1412754.1500000001</v>
      </c>
      <c r="AU6" s="252">
        <v>4276095.3600000003</v>
      </c>
      <c r="AV6" s="252">
        <v>5928744.25</v>
      </c>
      <c r="AW6" s="252">
        <v>6670669.8300000001</v>
      </c>
      <c r="AX6" s="252">
        <v>2461865.36</v>
      </c>
      <c r="AY6" s="252">
        <v>3003207.99</v>
      </c>
      <c r="AZ6" s="252">
        <v>1892626.34</v>
      </c>
      <c r="BA6" s="252">
        <v>1541512.15</v>
      </c>
      <c r="BB6" s="252">
        <v>1447896.11</v>
      </c>
      <c r="BC6" s="252">
        <v>1085127.94</v>
      </c>
      <c r="BD6" s="252">
        <v>20180011.120000001</v>
      </c>
      <c r="BE6" s="252">
        <v>1100967.07</v>
      </c>
      <c r="BF6" s="252">
        <v>2027276.56</v>
      </c>
      <c r="BG6" s="252">
        <v>78013369.049999997</v>
      </c>
      <c r="BH6" s="252">
        <v>43020204.440000005</v>
      </c>
      <c r="BI6" s="252">
        <v>7387699.6100000003</v>
      </c>
      <c r="BJ6" s="252">
        <v>2726254.87</v>
      </c>
      <c r="BK6" s="252">
        <v>8340368.9499999993</v>
      </c>
      <c r="BL6" s="252">
        <v>7149020.4100000001</v>
      </c>
      <c r="BM6" s="252">
        <v>4008240.91</v>
      </c>
      <c r="BN6" s="252">
        <v>290590.89</v>
      </c>
      <c r="BO6" s="252">
        <v>405372.71</v>
      </c>
      <c r="BP6" s="252">
        <v>106421048.67</v>
      </c>
      <c r="BQ6" s="252">
        <v>5134230.97</v>
      </c>
      <c r="BR6" s="252">
        <v>5652500.6899999995</v>
      </c>
      <c r="BS6" s="252">
        <v>5869022.2699999996</v>
      </c>
      <c r="BT6" s="252">
        <v>5074383.54</v>
      </c>
      <c r="BU6" s="252">
        <v>6167715.8700000001</v>
      </c>
      <c r="BV6" s="252">
        <v>2057349.46</v>
      </c>
      <c r="BW6" s="252">
        <v>5559053.7800000003</v>
      </c>
      <c r="BX6" s="252">
        <v>28816604.550000001</v>
      </c>
      <c r="BY6" s="252">
        <v>2835985.07</v>
      </c>
      <c r="BZ6" s="252">
        <v>6329888.7699999996</v>
      </c>
      <c r="CA6" s="252">
        <v>10652861.800000001</v>
      </c>
      <c r="CB6" s="252">
        <v>3198886.73</v>
      </c>
      <c r="CC6" s="252">
        <v>2257006.86</v>
      </c>
      <c r="CD6" s="252">
        <v>2863585.09</v>
      </c>
      <c r="CE6" s="252">
        <v>252433126.31</v>
      </c>
      <c r="CF6" s="252">
        <v>5362158.96</v>
      </c>
      <c r="CG6" s="252">
        <v>15564404.210000001</v>
      </c>
      <c r="CH6" s="252">
        <v>4113666.95</v>
      </c>
      <c r="CI6" s="252">
        <v>6023469.54</v>
      </c>
      <c r="CJ6" s="252">
        <v>4739606.7699999996</v>
      </c>
      <c r="CK6" s="252">
        <v>6044611.5499999998</v>
      </c>
      <c r="CL6" s="252">
        <v>9620474.6400000006</v>
      </c>
      <c r="CM6" s="252">
        <v>2083381.19</v>
      </c>
      <c r="CN6" s="252">
        <v>5067855.7</v>
      </c>
      <c r="CO6" s="252">
        <v>3880640.06</v>
      </c>
      <c r="CP6" s="252">
        <v>5162075.0199999996</v>
      </c>
      <c r="CQ6" s="252">
        <v>3933039.14</v>
      </c>
      <c r="CR6" s="252">
        <v>88344719.040000007</v>
      </c>
      <c r="CS6" s="252">
        <v>3223605.63</v>
      </c>
      <c r="CT6" s="252">
        <v>5042042.92</v>
      </c>
      <c r="CU6" s="252">
        <v>9577490.7799999993</v>
      </c>
      <c r="CV6" s="252">
        <v>2399487.4500000002</v>
      </c>
      <c r="CW6" s="252">
        <v>9148838.8599999994</v>
      </c>
      <c r="CX6" s="252">
        <v>2735413.81</v>
      </c>
      <c r="CY6" s="252">
        <v>1892248.49</v>
      </c>
      <c r="CZ6" s="252">
        <v>51672712.18</v>
      </c>
      <c r="DA6" s="252">
        <v>81250725.620000005</v>
      </c>
      <c r="DB6" s="252">
        <v>5808059.4500000002</v>
      </c>
      <c r="DC6" s="252">
        <v>5210244.53</v>
      </c>
      <c r="DD6" s="252">
        <v>12323401.1</v>
      </c>
      <c r="DE6" s="252">
        <v>10021063.01</v>
      </c>
      <c r="DF6" s="252">
        <v>7308226.5999999996</v>
      </c>
      <c r="DG6" s="252">
        <v>16444913.49</v>
      </c>
      <c r="DH6" s="252">
        <v>2928052.6</v>
      </c>
      <c r="DI6" s="252">
        <v>360089533.51999998</v>
      </c>
      <c r="DJ6" s="252">
        <v>3560969.72</v>
      </c>
      <c r="DK6" s="252">
        <v>10856939.550000001</v>
      </c>
      <c r="DL6" s="252">
        <v>8421018.4100000001</v>
      </c>
      <c r="DM6" s="252">
        <v>9714953.6400000006</v>
      </c>
      <c r="DN6" s="252">
        <v>5354290.17</v>
      </c>
      <c r="DO6" s="252">
        <v>9884248.2699999996</v>
      </c>
      <c r="DP6" s="252">
        <v>6147869.4400000004</v>
      </c>
      <c r="DQ6" s="252">
        <v>13272148.470000001</v>
      </c>
      <c r="DR6" s="252">
        <v>91184891.010000005</v>
      </c>
      <c r="DS6" s="252">
        <v>10892169.18</v>
      </c>
      <c r="DT6" s="252">
        <v>29938967.420000002</v>
      </c>
      <c r="DU6" s="252">
        <v>24245358.41</v>
      </c>
      <c r="DV6" s="252">
        <v>6925083.96</v>
      </c>
      <c r="DW6" s="252">
        <v>8855581.0199999996</v>
      </c>
      <c r="DX6" s="252">
        <v>9755655.8300000001</v>
      </c>
      <c r="DY6" s="252">
        <v>2115003.4700000002</v>
      </c>
      <c r="DZ6" s="252">
        <v>5012969.16</v>
      </c>
      <c r="EA6" s="252">
        <v>3339402.77</v>
      </c>
      <c r="EB6" s="252">
        <v>11248279.189999999</v>
      </c>
      <c r="EC6" s="252">
        <v>44455094.659999996</v>
      </c>
      <c r="ED6" s="252">
        <v>36977870.119999997</v>
      </c>
      <c r="EE6" s="252">
        <v>3033978.05</v>
      </c>
      <c r="EF6" s="252">
        <v>6987434.9500000002</v>
      </c>
      <c r="EG6" s="252">
        <v>7566316.2599999998</v>
      </c>
      <c r="EH6" s="252">
        <v>13429690.300000001</v>
      </c>
      <c r="EI6" s="252">
        <v>15229414.779999999</v>
      </c>
      <c r="EJ6" s="252">
        <v>4022555.41</v>
      </c>
      <c r="EK6" s="252">
        <v>7150305.4500000002</v>
      </c>
      <c r="EL6" s="252">
        <v>176284859.69999999</v>
      </c>
      <c r="EM6" s="252">
        <v>4058959.44</v>
      </c>
      <c r="EN6" s="252">
        <v>1998221.99</v>
      </c>
      <c r="EO6" s="252">
        <v>5431871.7699999996</v>
      </c>
      <c r="EP6" s="252">
        <v>1529049.87</v>
      </c>
      <c r="EQ6" s="252">
        <v>1353430.74</v>
      </c>
      <c r="ER6" s="252">
        <v>9658589.1899999995</v>
      </c>
      <c r="ES6" s="252">
        <v>5084883.09</v>
      </c>
      <c r="ET6" s="252">
        <v>3562512.16</v>
      </c>
      <c r="EU6" s="252">
        <v>89356119.159999996</v>
      </c>
      <c r="EV6" s="252">
        <v>2550844.37</v>
      </c>
      <c r="EW6" s="252">
        <v>5519214.0800000001</v>
      </c>
      <c r="EX6" s="252">
        <v>8331408.1699999999</v>
      </c>
      <c r="EY6" s="252">
        <v>12541918.02</v>
      </c>
      <c r="EZ6" s="252">
        <v>14968301.960000001</v>
      </c>
      <c r="FA6" s="252">
        <v>5594742.5499999998</v>
      </c>
      <c r="FB6" s="252">
        <v>4734597.93</v>
      </c>
      <c r="FC6" s="252">
        <v>2776438.5</v>
      </c>
      <c r="FD6" s="252">
        <v>3233944.23</v>
      </c>
      <c r="FE6" s="252">
        <v>2782781.06</v>
      </c>
      <c r="FF6" s="252">
        <v>1768897.89</v>
      </c>
      <c r="FG6" s="252">
        <v>56547570.990000002</v>
      </c>
      <c r="FH6" s="252">
        <v>3738769.19</v>
      </c>
      <c r="FI6" s="252">
        <v>2054871.76</v>
      </c>
      <c r="FJ6" s="252">
        <v>3237539.54</v>
      </c>
      <c r="FK6" s="252">
        <v>6145148.3099999996</v>
      </c>
      <c r="FL6" s="252">
        <v>4687237.55</v>
      </c>
      <c r="FM6" s="252">
        <v>2057927.93</v>
      </c>
      <c r="FN6" s="252">
        <v>1061855.6599999999</v>
      </c>
      <c r="FO6" s="252">
        <v>229685739.52000001</v>
      </c>
      <c r="FP6" s="252">
        <v>3314984.04</v>
      </c>
      <c r="FQ6" s="252">
        <v>10423176.25</v>
      </c>
      <c r="FR6" s="252">
        <v>11798505.369999999</v>
      </c>
      <c r="FS6" s="252">
        <v>10728578.43</v>
      </c>
      <c r="FT6" s="252">
        <v>5139092.79</v>
      </c>
      <c r="FU6" s="252">
        <v>15145602.83</v>
      </c>
      <c r="FV6" s="252">
        <v>9134416.9100000001</v>
      </c>
      <c r="FW6" s="252">
        <v>6696656.9199999999</v>
      </c>
      <c r="FX6" s="252">
        <v>6389037.5800000001</v>
      </c>
      <c r="FY6" s="252">
        <v>14645467.02</v>
      </c>
      <c r="FZ6" s="252">
        <v>5426604.3099999996</v>
      </c>
      <c r="GA6" s="252">
        <v>5074441.0599999996</v>
      </c>
      <c r="GB6" s="252">
        <v>2208848.9500000002</v>
      </c>
      <c r="GC6" s="252">
        <v>91674064.219999999</v>
      </c>
      <c r="GD6" s="252">
        <v>3287059.02</v>
      </c>
      <c r="GE6" s="252">
        <v>3209717.33</v>
      </c>
      <c r="GF6" s="252">
        <v>9558971.5299999993</v>
      </c>
      <c r="GG6" s="252">
        <v>5310241.7</v>
      </c>
      <c r="GH6" s="252">
        <v>3904087.03</v>
      </c>
      <c r="GI6" s="252">
        <v>4183654.69</v>
      </c>
      <c r="GJ6" s="252">
        <v>16535511.279999999</v>
      </c>
      <c r="GK6" s="252">
        <v>2714375.77</v>
      </c>
      <c r="GL6" s="252">
        <v>2513272.5699999998</v>
      </c>
      <c r="GM6" s="252">
        <v>1586603.77</v>
      </c>
      <c r="GN6" s="252">
        <v>1383571.78</v>
      </c>
      <c r="GO6" s="252">
        <v>46138848.789999999</v>
      </c>
      <c r="GP6" s="252">
        <v>8599585.5600000005</v>
      </c>
      <c r="GQ6" s="252">
        <v>3114093.89</v>
      </c>
      <c r="GR6" s="252">
        <v>8378593.6600000001</v>
      </c>
      <c r="GS6" s="252">
        <v>1034104.08</v>
      </c>
      <c r="GT6" s="252">
        <v>4832787.5599999996</v>
      </c>
      <c r="GU6" s="252">
        <v>6321997.3300000001</v>
      </c>
      <c r="GV6" s="252">
        <v>2253114.54</v>
      </c>
      <c r="GW6" s="252">
        <v>52912266.700000003</v>
      </c>
      <c r="GX6" s="252">
        <v>3607094.18</v>
      </c>
      <c r="GY6" s="252">
        <v>6669756.7699999996</v>
      </c>
      <c r="GZ6" s="252">
        <v>5341815.62</v>
      </c>
      <c r="HA6" s="252">
        <v>259904269.84</v>
      </c>
      <c r="HB6" s="252">
        <v>12944758.58</v>
      </c>
      <c r="HC6" s="252">
        <v>15970800.83</v>
      </c>
      <c r="HD6" s="252">
        <v>14430737.310000001</v>
      </c>
      <c r="HE6" s="252">
        <v>7829552.8399999999</v>
      </c>
      <c r="HF6" s="252">
        <v>20823946.16</v>
      </c>
      <c r="HG6" s="252">
        <v>1663706.82</v>
      </c>
      <c r="HH6" s="252">
        <v>75311578.780000001</v>
      </c>
      <c r="HI6" s="252">
        <v>10255772.869999999</v>
      </c>
      <c r="HJ6" s="252">
        <v>12815666.710000001</v>
      </c>
      <c r="HK6" s="252">
        <v>6891505.3499999996</v>
      </c>
      <c r="HL6" s="252">
        <v>5820859.1799999997</v>
      </c>
      <c r="HM6" s="252">
        <v>5638326.25</v>
      </c>
      <c r="HN6" s="252">
        <v>8774867.3399999999</v>
      </c>
      <c r="HO6" s="252">
        <v>3762105.37</v>
      </c>
      <c r="HP6" s="252">
        <v>137966512.94</v>
      </c>
      <c r="HQ6" s="252">
        <v>28226434.48</v>
      </c>
      <c r="HR6" s="252">
        <v>4542347.07</v>
      </c>
      <c r="HS6" s="252">
        <v>4891550.72</v>
      </c>
      <c r="HT6" s="252">
        <v>3998285.85</v>
      </c>
      <c r="HU6" s="252">
        <v>1697226.49</v>
      </c>
      <c r="HV6" s="252">
        <v>14253903.35</v>
      </c>
      <c r="HW6" s="252">
        <v>7255447.7800000003</v>
      </c>
      <c r="HX6" s="252">
        <v>4332996.53</v>
      </c>
      <c r="HY6" s="252">
        <v>3771086.71</v>
      </c>
      <c r="HZ6" s="252">
        <v>3482183.01</v>
      </c>
      <c r="IA6" s="252">
        <v>5829853.3899999997</v>
      </c>
      <c r="IB6" s="252">
        <v>1200574.17</v>
      </c>
      <c r="IC6" s="252">
        <v>4118031.24</v>
      </c>
      <c r="ID6" s="252">
        <v>1622134.67</v>
      </c>
      <c r="IE6" s="252">
        <v>2034923.65</v>
      </c>
      <c r="IF6" s="252">
        <v>79173113.819999993</v>
      </c>
      <c r="IG6" s="252">
        <v>26850886.899999999</v>
      </c>
      <c r="IH6" s="252">
        <v>7874495.0599999996</v>
      </c>
      <c r="II6" s="252">
        <v>11620168.130000001</v>
      </c>
      <c r="IJ6" s="252">
        <v>16788493.66</v>
      </c>
      <c r="IK6" s="252">
        <v>4965410.8499999996</v>
      </c>
      <c r="IL6" s="252">
        <v>3200937.5</v>
      </c>
      <c r="IM6" s="252">
        <v>2508949.62</v>
      </c>
      <c r="IN6" s="252">
        <v>1748253.23</v>
      </c>
      <c r="IO6" s="252">
        <v>2834936.11</v>
      </c>
      <c r="IP6" s="252">
        <v>3907838.46</v>
      </c>
      <c r="IQ6" s="252">
        <v>193702143.43000001</v>
      </c>
      <c r="IR6" s="252">
        <v>40556664.93</v>
      </c>
      <c r="IS6" s="252">
        <v>7615047.6399999997</v>
      </c>
      <c r="IT6" s="252">
        <v>5473418.8499999996</v>
      </c>
      <c r="IU6" s="252">
        <v>3270978.19</v>
      </c>
      <c r="IV6" s="252">
        <v>1092040.46</v>
      </c>
      <c r="IW6" s="252">
        <v>2846172.84</v>
      </c>
      <c r="IX6" s="252">
        <v>884151.32</v>
      </c>
      <c r="IY6" s="252">
        <v>3263472.69</v>
      </c>
      <c r="IZ6" s="252">
        <v>3973345.54</v>
      </c>
      <c r="JA6" s="252">
        <v>3327068.39</v>
      </c>
      <c r="JB6" s="252">
        <v>2971017.39</v>
      </c>
      <c r="JC6" s="252">
        <v>49405074.039999999</v>
      </c>
      <c r="JD6" s="252">
        <v>16913956.030000001</v>
      </c>
      <c r="JE6" s="252">
        <v>3605201.38</v>
      </c>
      <c r="JF6" s="252">
        <v>3116200.32</v>
      </c>
      <c r="JG6" s="252">
        <v>1679662.99</v>
      </c>
      <c r="JH6" s="252">
        <v>2444170.12</v>
      </c>
      <c r="JI6" s="252">
        <v>45763293.420000002</v>
      </c>
      <c r="JJ6" s="252">
        <v>2809296.76</v>
      </c>
      <c r="JK6" s="252">
        <v>4147917.84</v>
      </c>
      <c r="JL6" s="252">
        <v>5412028.0999999996</v>
      </c>
      <c r="JM6" s="252">
        <v>4177057.16</v>
      </c>
      <c r="JN6" s="252">
        <v>8385915.7800000003</v>
      </c>
      <c r="JO6" s="252">
        <v>2254795.33</v>
      </c>
      <c r="JP6" s="252">
        <v>148395223.12</v>
      </c>
      <c r="JQ6" s="252">
        <v>40614703.640000001</v>
      </c>
      <c r="JR6" s="252">
        <v>10044118.529999999</v>
      </c>
      <c r="JS6" s="252">
        <v>2466531.75</v>
      </c>
      <c r="JT6" s="252">
        <v>8916489.7200000007</v>
      </c>
      <c r="JU6" s="252">
        <v>1153257.07</v>
      </c>
      <c r="JV6" s="252">
        <v>21321494.129999999</v>
      </c>
      <c r="JW6" s="252">
        <v>8386445.71</v>
      </c>
      <c r="JX6" s="252">
        <v>4463865.5999999996</v>
      </c>
      <c r="JY6" s="252">
        <v>8925456.0899999999</v>
      </c>
      <c r="JZ6" s="252">
        <v>6895839.8600000003</v>
      </c>
      <c r="KA6" s="252">
        <v>4983068.4400000004</v>
      </c>
      <c r="KB6" s="252">
        <v>3554996.65</v>
      </c>
      <c r="KC6" s="252">
        <v>768633.82</v>
      </c>
      <c r="KD6" s="252">
        <v>3298031.47</v>
      </c>
      <c r="KE6" s="252">
        <v>238594898.11000001</v>
      </c>
      <c r="KF6" s="252">
        <v>17569699.699999999</v>
      </c>
      <c r="KG6" s="252">
        <v>6034408.9000000004</v>
      </c>
      <c r="KH6" s="252">
        <v>5883294</v>
      </c>
      <c r="KI6" s="252">
        <v>6775030.5999999996</v>
      </c>
      <c r="KJ6" s="252">
        <v>7329241.1799999997</v>
      </c>
      <c r="KK6" s="252">
        <v>29599845.710000001</v>
      </c>
      <c r="KL6" s="252">
        <v>6171136.1399999997</v>
      </c>
      <c r="KM6" s="252">
        <v>3492073.36</v>
      </c>
      <c r="KN6" s="252">
        <v>50352019.149999999</v>
      </c>
      <c r="KO6" s="252">
        <v>3989217.45</v>
      </c>
      <c r="KP6" s="252">
        <v>8154558.0999999996</v>
      </c>
      <c r="KQ6" s="252">
        <v>17642527.960000001</v>
      </c>
      <c r="KR6" s="252">
        <v>4195151.01</v>
      </c>
      <c r="KS6" s="252">
        <v>9053792.9100000001</v>
      </c>
      <c r="KT6" s="252">
        <v>85874623.689999998</v>
      </c>
      <c r="KU6" s="252">
        <v>8078410.9100000001</v>
      </c>
      <c r="KV6" s="252">
        <v>98349386.390000001</v>
      </c>
      <c r="KW6" s="252">
        <v>5610483.2400000002</v>
      </c>
      <c r="KX6" s="252">
        <v>1788557.77</v>
      </c>
      <c r="KY6" s="252">
        <v>12390536.640000001</v>
      </c>
      <c r="KZ6" s="252">
        <v>9820580.3300000001</v>
      </c>
      <c r="LA6" s="252">
        <v>5799909.3300000001</v>
      </c>
      <c r="LB6" s="252">
        <v>5721173.7800000003</v>
      </c>
      <c r="LC6" s="252">
        <v>2849117.66</v>
      </c>
      <c r="LD6" s="252">
        <v>358687353.26999998</v>
      </c>
      <c r="LE6" s="252">
        <v>26803520.379999999</v>
      </c>
      <c r="LF6" s="252">
        <v>48440815.909999996</v>
      </c>
      <c r="LG6" s="252">
        <v>31326639.039999999</v>
      </c>
      <c r="LH6" s="252">
        <v>6338062.5099999998</v>
      </c>
      <c r="LI6" s="252">
        <v>4673827.33</v>
      </c>
      <c r="LJ6" s="252">
        <v>2111916.6800000002</v>
      </c>
      <c r="LK6" s="252">
        <v>4335840.68</v>
      </c>
      <c r="LL6" s="252">
        <v>3834221.51</v>
      </c>
      <c r="LM6" s="252">
        <v>8115465.0199999996</v>
      </c>
      <c r="LN6" s="252">
        <v>1524751.27</v>
      </c>
      <c r="LO6" s="252">
        <v>59694089.160000004</v>
      </c>
      <c r="LP6" s="252">
        <v>6939271.5099999998</v>
      </c>
      <c r="LQ6" s="252">
        <v>3490099.77</v>
      </c>
      <c r="LR6" s="252">
        <v>144271377.72</v>
      </c>
      <c r="LS6" s="252">
        <v>61348596.689999998</v>
      </c>
      <c r="LT6" s="252">
        <v>179297156.38999999</v>
      </c>
      <c r="LU6" s="252">
        <v>33776830.049999997</v>
      </c>
      <c r="LV6" s="252">
        <v>23355643.050000001</v>
      </c>
      <c r="LW6" s="252">
        <v>13274353.390000001</v>
      </c>
      <c r="LX6" s="252">
        <v>12557840.869999999</v>
      </c>
      <c r="LY6" s="252">
        <v>12826879.34</v>
      </c>
      <c r="LZ6" s="252">
        <v>12277927.23</v>
      </c>
      <c r="MA6" s="252">
        <v>18209698.899999999</v>
      </c>
      <c r="MB6" s="252">
        <v>25630491.640000001</v>
      </c>
      <c r="MC6" s="252">
        <v>4602780.71</v>
      </c>
      <c r="MD6" s="252">
        <v>177025032.19</v>
      </c>
      <c r="ME6" s="252">
        <v>6201526.5</v>
      </c>
      <c r="MF6" s="252">
        <v>2077601.3</v>
      </c>
      <c r="MG6" s="252">
        <v>2343844.5099999998</v>
      </c>
      <c r="MH6" s="252">
        <v>3161903.84</v>
      </c>
      <c r="MI6" s="252">
        <v>6951019.8900000006</v>
      </c>
      <c r="MJ6" s="252">
        <v>2944823.12</v>
      </c>
      <c r="MK6" s="252">
        <v>5034434.03</v>
      </c>
      <c r="ML6" s="252">
        <v>8384924.2199999997</v>
      </c>
      <c r="MM6" s="252">
        <v>3264201.42</v>
      </c>
      <c r="MN6" s="252">
        <v>2498451.96</v>
      </c>
      <c r="MO6" s="252">
        <v>4899850.91</v>
      </c>
      <c r="MP6" s="252">
        <v>140108934.38999999</v>
      </c>
      <c r="MQ6" s="252">
        <v>3199047.62</v>
      </c>
      <c r="MR6" s="252">
        <v>5734484.6500000004</v>
      </c>
      <c r="MS6" s="252">
        <v>7323742.6600000001</v>
      </c>
      <c r="MT6" s="252">
        <v>8396777.9700000007</v>
      </c>
      <c r="MU6" s="252">
        <v>6973044.6699999999</v>
      </c>
      <c r="MV6" s="252">
        <v>12591962.24</v>
      </c>
      <c r="MW6" s="252">
        <v>6917780.8399999999</v>
      </c>
      <c r="MX6" s="252">
        <v>6556384.3800000008</v>
      </c>
      <c r="MY6" s="252">
        <v>1675644.75</v>
      </c>
      <c r="MZ6" s="252">
        <v>1244393.92</v>
      </c>
      <c r="NA6" s="252">
        <v>334504683.16000003</v>
      </c>
      <c r="NB6" s="252">
        <v>17647916.170000002</v>
      </c>
      <c r="NC6" s="252">
        <v>3449666.09</v>
      </c>
      <c r="ND6" s="252">
        <v>74096603.629999995</v>
      </c>
      <c r="NE6" s="252">
        <v>3613639.74</v>
      </c>
      <c r="NF6" s="252">
        <v>12495727.73</v>
      </c>
      <c r="NG6" s="252">
        <v>28878795.550000001</v>
      </c>
      <c r="NH6" s="252">
        <v>25343939.02</v>
      </c>
      <c r="NI6" s="252">
        <v>916182.41</v>
      </c>
      <c r="NJ6" s="252">
        <v>8167082.0899999999</v>
      </c>
      <c r="NK6" s="252">
        <v>6669782.0300000003</v>
      </c>
      <c r="NL6" s="252">
        <v>3576885.09</v>
      </c>
      <c r="NM6" s="252">
        <v>49414268.82</v>
      </c>
      <c r="NN6" s="252">
        <v>3851893.29</v>
      </c>
      <c r="NO6" s="252">
        <v>4191439.12</v>
      </c>
      <c r="NP6" s="252">
        <v>4595065.28</v>
      </c>
      <c r="NQ6" s="252">
        <v>2165058.0099999998</v>
      </c>
      <c r="NR6" s="252">
        <v>525909.41</v>
      </c>
      <c r="NS6" s="252">
        <v>1242682.8799999999</v>
      </c>
      <c r="NT6" s="252">
        <v>109475700.18000001</v>
      </c>
      <c r="NU6" s="252">
        <v>28045145.420000002</v>
      </c>
      <c r="NV6" s="252">
        <v>2851400.7399999998</v>
      </c>
      <c r="NW6" s="252">
        <v>2807986.89</v>
      </c>
      <c r="NX6" s="252">
        <v>3154762.84</v>
      </c>
      <c r="NY6" s="252">
        <v>6379909.5599999996</v>
      </c>
      <c r="NZ6" s="252">
        <v>1662590.66</v>
      </c>
      <c r="OA6" s="252">
        <v>226813692.13</v>
      </c>
      <c r="OB6" s="252">
        <v>18122896.469999999</v>
      </c>
      <c r="OC6" s="252">
        <v>9904174.9900000002</v>
      </c>
      <c r="OD6" s="252">
        <v>31574268.129999999</v>
      </c>
      <c r="OE6" s="252">
        <v>5671441.0099999998</v>
      </c>
      <c r="OF6" s="252">
        <v>8802859.3599999994</v>
      </c>
      <c r="OG6" s="252">
        <v>14966366.17</v>
      </c>
      <c r="OH6" s="252">
        <v>3091203.37</v>
      </c>
      <c r="OI6" s="252">
        <v>3511171.76</v>
      </c>
      <c r="OJ6" s="252">
        <v>143069996.47999999</v>
      </c>
      <c r="OK6" s="252">
        <v>21271236.16</v>
      </c>
      <c r="OL6" s="252">
        <v>30039404.670000002</v>
      </c>
      <c r="OM6" s="252">
        <v>11062195.949999999</v>
      </c>
      <c r="ON6" s="252">
        <v>7533663.6500000004</v>
      </c>
      <c r="OO6" s="252">
        <v>2255565.11</v>
      </c>
      <c r="OP6" s="252">
        <v>69731251.019999996</v>
      </c>
      <c r="OQ6" s="252">
        <v>3161548.54</v>
      </c>
      <c r="OR6" s="252">
        <v>4553983.7300000004</v>
      </c>
      <c r="OS6" s="252">
        <v>6930572.3700000001</v>
      </c>
      <c r="OT6" s="252">
        <v>6229833.5700000003</v>
      </c>
      <c r="OU6" s="252">
        <v>24187203.699999999</v>
      </c>
      <c r="OV6" s="252">
        <v>5158432.82</v>
      </c>
      <c r="OW6" s="252">
        <v>1940250.4</v>
      </c>
      <c r="OX6" s="252">
        <v>2234786.54</v>
      </c>
      <c r="OY6" s="252">
        <v>93806348.920000002</v>
      </c>
      <c r="OZ6" s="252">
        <v>3991267.87</v>
      </c>
      <c r="PA6" s="252">
        <v>15401052.24</v>
      </c>
      <c r="PB6" s="252">
        <v>1845275.26</v>
      </c>
      <c r="PC6" s="252">
        <v>8333566.2699999996</v>
      </c>
      <c r="PD6" s="252">
        <v>17625355.010000002</v>
      </c>
      <c r="PE6" s="252">
        <v>5296284.07</v>
      </c>
      <c r="PF6" s="252">
        <v>4474062.92</v>
      </c>
      <c r="PG6" s="252">
        <v>6869792.2800000003</v>
      </c>
      <c r="PH6" s="252">
        <v>6400394.25</v>
      </c>
      <c r="PI6" s="252">
        <v>7591368.21</v>
      </c>
      <c r="PJ6" s="252">
        <v>12077658.66</v>
      </c>
      <c r="PK6" s="252">
        <v>3286340.67</v>
      </c>
      <c r="PL6" s="252">
        <v>22132410.09</v>
      </c>
      <c r="PM6" s="252">
        <v>3205145.19</v>
      </c>
      <c r="PN6" s="252">
        <v>2083324.43</v>
      </c>
      <c r="PO6" s="252">
        <v>1542464.7</v>
      </c>
      <c r="PP6" s="252">
        <v>2330693.46</v>
      </c>
      <c r="PQ6" s="252">
        <v>357151044.95999998</v>
      </c>
      <c r="PR6" s="252">
        <v>4235746.33</v>
      </c>
      <c r="PS6" s="252">
        <v>5064218.75</v>
      </c>
      <c r="PT6" s="252">
        <v>10157360.58</v>
      </c>
      <c r="PU6" s="252">
        <v>62904403.82</v>
      </c>
      <c r="PV6" s="252">
        <v>5728153.1600000001</v>
      </c>
      <c r="PW6" s="252">
        <v>15864109.18</v>
      </c>
      <c r="PX6" s="252">
        <v>4522611.32</v>
      </c>
      <c r="PY6" s="252">
        <v>13787595.24</v>
      </c>
      <c r="PZ6" s="252">
        <v>2577409.58</v>
      </c>
      <c r="QA6" s="252">
        <v>9031804.4499999993</v>
      </c>
      <c r="QB6" s="252">
        <v>2888478.79</v>
      </c>
      <c r="QC6" s="252">
        <v>5800833.75</v>
      </c>
      <c r="QD6" s="252">
        <v>8269965.96</v>
      </c>
      <c r="QE6" s="252">
        <v>8457214.1500000004</v>
      </c>
      <c r="QF6" s="252">
        <v>9247995.7400000002</v>
      </c>
      <c r="QG6" s="252">
        <v>3750851.99</v>
      </c>
      <c r="QH6" s="252">
        <v>3544787.97</v>
      </c>
      <c r="QI6" s="252">
        <v>2158480.7400000002</v>
      </c>
      <c r="QJ6" s="252">
        <v>8179112.5899999999</v>
      </c>
      <c r="QK6" s="252">
        <v>14270784.98</v>
      </c>
      <c r="QL6" s="252">
        <v>2483717.88</v>
      </c>
      <c r="QM6" s="252">
        <v>1785224.66</v>
      </c>
      <c r="QN6" s="252">
        <v>842514.81</v>
      </c>
      <c r="QO6" s="252">
        <v>2037691.43</v>
      </c>
      <c r="QP6" s="252">
        <v>1137399.5900000001</v>
      </c>
      <c r="QQ6" s="252">
        <v>100868369.68000001</v>
      </c>
      <c r="QR6" s="252">
        <v>2988113.82</v>
      </c>
      <c r="QS6" s="252">
        <v>15936714.210000001</v>
      </c>
      <c r="QT6" s="252">
        <v>3369493.38</v>
      </c>
      <c r="QU6" s="252">
        <v>4557291.3499999996</v>
      </c>
      <c r="QV6" s="252">
        <v>18363087.84</v>
      </c>
      <c r="QW6" s="252">
        <v>2678832.7000000002</v>
      </c>
      <c r="QX6" s="252">
        <v>9358001.1699999999</v>
      </c>
      <c r="QY6" s="252">
        <v>8882025.6899999995</v>
      </c>
      <c r="QZ6" s="252">
        <v>3159777.58</v>
      </c>
      <c r="RA6" s="252">
        <v>2732975.16</v>
      </c>
      <c r="RB6" s="252">
        <v>1540308.94</v>
      </c>
      <c r="RC6" s="252">
        <v>1391252.42</v>
      </c>
      <c r="RD6" s="252">
        <v>201765920.41999999</v>
      </c>
      <c r="RE6" s="252">
        <v>14699857.949999999</v>
      </c>
      <c r="RF6" s="252">
        <v>6849704.0999999996</v>
      </c>
      <c r="RG6" s="252">
        <v>8578272.7699999996</v>
      </c>
      <c r="RH6" s="252">
        <v>4693142.8099999996</v>
      </c>
      <c r="RI6" s="252">
        <v>9752168.0299999993</v>
      </c>
      <c r="RJ6" s="252">
        <v>19114281.280000001</v>
      </c>
      <c r="RK6" s="252">
        <v>5768648.7000000002</v>
      </c>
      <c r="RL6" s="252">
        <v>7753709.6200000001</v>
      </c>
      <c r="RM6" s="252">
        <v>18729116.350000001</v>
      </c>
      <c r="RN6" s="252">
        <v>22026331.620000001</v>
      </c>
      <c r="RO6" s="252">
        <v>2175397.46</v>
      </c>
      <c r="RP6" s="252">
        <v>2239217.58</v>
      </c>
      <c r="RQ6" s="252">
        <v>7550077.6399999997</v>
      </c>
      <c r="RR6" s="252">
        <v>2871137.85</v>
      </c>
      <c r="RS6" s="252">
        <v>2729889.55</v>
      </c>
      <c r="RT6" s="252">
        <v>4235389.33</v>
      </c>
      <c r="RU6" s="252">
        <v>1421682.16</v>
      </c>
      <c r="RV6" s="252">
        <v>1492211.94</v>
      </c>
      <c r="RW6" s="252">
        <v>2626915.5699999998</v>
      </c>
      <c r="RX6" s="252">
        <v>72219424.890000001</v>
      </c>
      <c r="RY6" s="252">
        <v>4832289.16</v>
      </c>
      <c r="RZ6" s="252">
        <v>3345093.37</v>
      </c>
      <c r="SA6" s="252">
        <v>3898303.06</v>
      </c>
      <c r="SB6" s="252">
        <v>2107985.04</v>
      </c>
      <c r="SC6" s="252">
        <v>5232443.43</v>
      </c>
      <c r="SD6" s="252">
        <v>5087950.7699999996</v>
      </c>
      <c r="SE6" s="252">
        <v>9410423.1799999997</v>
      </c>
      <c r="SF6" s="252">
        <v>3565915.36</v>
      </c>
      <c r="SG6" s="252">
        <v>5640406.1500000004</v>
      </c>
      <c r="SH6" s="252">
        <v>14235785.630000001</v>
      </c>
      <c r="SI6" s="252">
        <v>1982557.89</v>
      </c>
      <c r="SJ6" s="252">
        <v>32386303.25</v>
      </c>
      <c r="SK6" s="252">
        <v>5943786.3099999996</v>
      </c>
      <c r="SL6" s="252">
        <v>5773848.7300000004</v>
      </c>
      <c r="SM6" s="252">
        <v>12641733.720000001</v>
      </c>
      <c r="SN6" s="252">
        <v>4363277.99</v>
      </c>
      <c r="SO6" s="252">
        <v>4999294.79</v>
      </c>
      <c r="SP6" s="252">
        <v>3633007.59</v>
      </c>
      <c r="SQ6" s="252">
        <v>2341241.09</v>
      </c>
      <c r="SR6" s="252">
        <v>98019007.209999993</v>
      </c>
      <c r="SS6" s="252">
        <v>3099612.62</v>
      </c>
      <c r="ST6" s="252">
        <v>8875573.8000000007</v>
      </c>
      <c r="SU6" s="252">
        <v>4092964.14</v>
      </c>
      <c r="SV6" s="252">
        <v>1708146.2</v>
      </c>
      <c r="SW6" s="252">
        <v>2444203.5499999998</v>
      </c>
      <c r="SX6" s="252">
        <v>3726568.29</v>
      </c>
      <c r="SY6" s="252">
        <v>9327030.5099999998</v>
      </c>
      <c r="SZ6" s="252">
        <v>2943450.5</v>
      </c>
      <c r="TA6" s="252">
        <v>2566658.04</v>
      </c>
      <c r="TB6" s="252">
        <v>4876933.78</v>
      </c>
      <c r="TC6" s="252">
        <v>11864678.449999999</v>
      </c>
      <c r="TD6" s="252">
        <v>3273644.97</v>
      </c>
      <c r="TE6" s="252">
        <v>2256282.37</v>
      </c>
      <c r="TF6" s="252">
        <v>260954370.66</v>
      </c>
      <c r="TG6" s="252">
        <v>3473522.32</v>
      </c>
      <c r="TH6" s="252">
        <v>3135768.9</v>
      </c>
      <c r="TI6" s="252">
        <v>7983563.5999999996</v>
      </c>
      <c r="TJ6" s="252">
        <v>6719772.2400000002</v>
      </c>
      <c r="TK6" s="252">
        <v>5493110.6100000003</v>
      </c>
      <c r="TL6" s="252">
        <v>1368521.25</v>
      </c>
      <c r="TM6" s="252">
        <v>12359034.460000001</v>
      </c>
      <c r="TN6" s="252">
        <v>4080534.11</v>
      </c>
      <c r="TO6" s="252">
        <v>8627986.1199999992</v>
      </c>
      <c r="TP6" s="252">
        <v>9668533.4299999997</v>
      </c>
      <c r="TQ6" s="252">
        <v>3000323.13</v>
      </c>
      <c r="TR6" s="252">
        <v>2368646.96</v>
      </c>
      <c r="TS6" s="252">
        <v>4176175.1</v>
      </c>
      <c r="TT6" s="252">
        <v>3291764.68</v>
      </c>
      <c r="TU6" s="252">
        <v>2260513.7000000002</v>
      </c>
      <c r="TV6" s="252">
        <v>47608039.700000003</v>
      </c>
      <c r="TW6" s="252">
        <v>2404023.48</v>
      </c>
      <c r="TX6" s="252">
        <v>92825409.459999993</v>
      </c>
      <c r="TY6" s="252">
        <v>12309165.02</v>
      </c>
      <c r="TZ6" s="252">
        <v>2818594.14</v>
      </c>
      <c r="UA6" s="252">
        <v>3054329.67</v>
      </c>
      <c r="UB6" s="252">
        <v>35588202.909999996</v>
      </c>
      <c r="UC6" s="252">
        <v>2417867.16</v>
      </c>
      <c r="UD6" s="252">
        <v>1421829.32</v>
      </c>
      <c r="UE6" s="252">
        <v>4913494.84</v>
      </c>
      <c r="UF6" s="252">
        <v>2942604.86</v>
      </c>
      <c r="UG6" s="252">
        <v>47731988.490000002</v>
      </c>
      <c r="UH6" s="252">
        <v>8670896.7400000002</v>
      </c>
      <c r="UI6" s="252">
        <v>7110912.5199999996</v>
      </c>
      <c r="UJ6" s="252">
        <v>13073159.210000001</v>
      </c>
      <c r="UK6" s="252">
        <v>7688118.8399999999</v>
      </c>
      <c r="UL6" s="252">
        <v>4949803.5199999996</v>
      </c>
      <c r="UM6" s="252">
        <v>403132946.08999997</v>
      </c>
      <c r="UN6" s="252">
        <v>6649312.8799999999</v>
      </c>
      <c r="UO6" s="252">
        <v>3890430.27</v>
      </c>
      <c r="UP6" s="252">
        <v>34306696.719999999</v>
      </c>
      <c r="UQ6" s="252">
        <v>598035.07999999996</v>
      </c>
      <c r="UR6" s="252">
        <v>5165491.68</v>
      </c>
      <c r="US6" s="252">
        <v>15337672.699999999</v>
      </c>
      <c r="UT6" s="252">
        <v>3873612.27</v>
      </c>
      <c r="UU6" s="252">
        <v>3262981.75</v>
      </c>
      <c r="UV6" s="252">
        <v>4058751.57</v>
      </c>
      <c r="UW6" s="252">
        <v>4688156.93</v>
      </c>
      <c r="UX6" s="252">
        <v>14972344.84</v>
      </c>
      <c r="UY6" s="252">
        <v>6051778.0199999996</v>
      </c>
      <c r="UZ6" s="252">
        <v>12363004.93</v>
      </c>
      <c r="VA6" s="252">
        <v>1875011.49</v>
      </c>
      <c r="VB6" s="252">
        <v>2457509.19</v>
      </c>
      <c r="VC6" s="252">
        <v>3342760.23</v>
      </c>
      <c r="VD6" s="252">
        <v>2587181.5</v>
      </c>
      <c r="VE6" s="252">
        <v>19313522.41</v>
      </c>
      <c r="VF6" s="252">
        <v>1617865.49</v>
      </c>
      <c r="VG6" s="252">
        <v>1700374.79</v>
      </c>
      <c r="VH6" s="252">
        <v>1661683.54</v>
      </c>
      <c r="VI6" s="252">
        <v>137721972.91</v>
      </c>
      <c r="VJ6" s="252">
        <v>5592271.79</v>
      </c>
      <c r="VK6" s="252">
        <v>5323628.4300000006</v>
      </c>
      <c r="VL6" s="252">
        <v>15826675.02</v>
      </c>
      <c r="VM6" s="252">
        <v>16628119.85</v>
      </c>
      <c r="VN6" s="252">
        <v>12214604.869999999</v>
      </c>
      <c r="VO6" s="252">
        <v>7216370.4000000004</v>
      </c>
      <c r="VP6" s="252">
        <v>4957603.29</v>
      </c>
      <c r="VQ6" s="252">
        <v>4969334.42</v>
      </c>
      <c r="VR6" s="252">
        <v>28202640.949999999</v>
      </c>
      <c r="VS6" s="252">
        <v>5460153.4800000004</v>
      </c>
      <c r="VT6" s="252">
        <v>11057635.890000001</v>
      </c>
      <c r="VU6" s="252">
        <v>7491676.5999999996</v>
      </c>
      <c r="VV6" s="252">
        <v>3129300.52</v>
      </c>
      <c r="VW6" s="252">
        <v>2658765.88</v>
      </c>
      <c r="VX6" s="252">
        <v>600802192.35000002</v>
      </c>
      <c r="VY6" s="252">
        <v>14764426.57</v>
      </c>
      <c r="VZ6" s="252">
        <v>6712037.4800000004</v>
      </c>
      <c r="WA6" s="252">
        <v>5683220.5999999996</v>
      </c>
      <c r="WB6" s="252">
        <v>4209504.87</v>
      </c>
      <c r="WC6" s="252">
        <v>7924433.1100000003</v>
      </c>
      <c r="WD6" s="252">
        <v>14566410.77</v>
      </c>
      <c r="WE6" s="252">
        <v>20167094.02</v>
      </c>
      <c r="WF6" s="252">
        <v>7675558.96</v>
      </c>
      <c r="WG6" s="252">
        <v>12047472.039999999</v>
      </c>
      <c r="WH6" s="252">
        <v>5918951.4199999999</v>
      </c>
      <c r="WI6" s="252">
        <v>20275248.510000002</v>
      </c>
      <c r="WJ6" s="252">
        <v>8622327.9600000009</v>
      </c>
      <c r="WK6" s="252">
        <v>14877994.949999999</v>
      </c>
      <c r="WL6" s="252">
        <v>31767173.579999998</v>
      </c>
      <c r="WM6" s="252">
        <v>8350327.6500000004</v>
      </c>
      <c r="WN6" s="252">
        <v>10743802.73</v>
      </c>
      <c r="WO6" s="252">
        <v>10470386.6</v>
      </c>
      <c r="WP6" s="252">
        <v>4830212.1500000004</v>
      </c>
      <c r="WQ6" s="252">
        <v>14912232.42</v>
      </c>
      <c r="WR6" s="252">
        <v>50620142.229999997</v>
      </c>
      <c r="WS6" s="252">
        <v>8007362.25</v>
      </c>
      <c r="WT6" s="252">
        <v>4097671.85</v>
      </c>
      <c r="WU6" s="252">
        <v>3264979.62</v>
      </c>
      <c r="WV6" s="252">
        <v>3208870.24</v>
      </c>
      <c r="WW6" s="252">
        <v>3792495.01</v>
      </c>
      <c r="WX6" s="252">
        <v>3555577.17</v>
      </c>
      <c r="WY6" s="252">
        <v>5226955.9400000004</v>
      </c>
      <c r="WZ6" s="252">
        <v>31651604.890000001</v>
      </c>
      <c r="XA6" s="252">
        <v>2819077.97</v>
      </c>
      <c r="XB6" s="252">
        <v>2697595.09</v>
      </c>
      <c r="XC6" s="252">
        <v>1971027.35</v>
      </c>
      <c r="XD6" s="252">
        <v>1884543.88</v>
      </c>
      <c r="XE6" s="252">
        <v>260120802.13999999</v>
      </c>
      <c r="XF6" s="252">
        <v>9740451.25</v>
      </c>
      <c r="XG6" s="252">
        <v>9096012.9399999995</v>
      </c>
      <c r="XH6" s="252">
        <v>50649484.460000001</v>
      </c>
      <c r="XI6" s="252">
        <v>7492333.5899999999</v>
      </c>
      <c r="XJ6" s="252">
        <v>11765206.58</v>
      </c>
      <c r="XK6" s="252">
        <v>17309958.27</v>
      </c>
      <c r="XL6" s="252">
        <v>7490065.8399999999</v>
      </c>
      <c r="XM6" s="252">
        <v>5737571.21</v>
      </c>
      <c r="XN6" s="252">
        <v>18977156.920000002</v>
      </c>
      <c r="XO6" s="252">
        <v>16167639.779999999</v>
      </c>
      <c r="XP6" s="252">
        <v>4195646.12</v>
      </c>
      <c r="XQ6" s="252">
        <v>4152484.94</v>
      </c>
      <c r="XR6" s="252">
        <v>5897871.7199999997</v>
      </c>
      <c r="XS6" s="252">
        <v>4484988.8600000003</v>
      </c>
      <c r="XT6" s="252">
        <v>2836780.9</v>
      </c>
      <c r="XU6" s="252">
        <v>3203795.2</v>
      </c>
      <c r="XV6" s="252">
        <v>3258657.74</v>
      </c>
      <c r="XW6" s="252">
        <v>3721928.98</v>
      </c>
      <c r="XX6" s="252">
        <v>3453350.67</v>
      </c>
      <c r="XY6" s="252">
        <v>4191086.67</v>
      </c>
      <c r="XZ6" s="252">
        <v>3537690.17</v>
      </c>
      <c r="YA6" s="252">
        <v>2255133.4900000002</v>
      </c>
      <c r="YB6" s="252">
        <v>252370111.30000001</v>
      </c>
      <c r="YC6" s="252">
        <v>6451217.8499999996</v>
      </c>
      <c r="YD6" s="252">
        <v>15671550.130000001</v>
      </c>
      <c r="YE6" s="252">
        <v>5695145.3399999999</v>
      </c>
      <c r="YF6" s="252">
        <v>31330845.829999998</v>
      </c>
      <c r="YG6" s="252">
        <v>5213782.95</v>
      </c>
      <c r="YH6" s="252">
        <v>11790677.050000001</v>
      </c>
      <c r="YI6" s="252">
        <v>2724955.94</v>
      </c>
      <c r="YJ6" s="252">
        <v>15417173.66</v>
      </c>
      <c r="YK6" s="252">
        <v>14296617.449999999</v>
      </c>
      <c r="YL6" s="252">
        <v>7084935.4400000004</v>
      </c>
      <c r="YM6" s="252">
        <v>3934822.77</v>
      </c>
      <c r="YN6" s="252">
        <v>3837250.41</v>
      </c>
      <c r="YO6" s="252">
        <v>3361067.66</v>
      </c>
      <c r="YP6" s="252">
        <v>2869281.23</v>
      </c>
      <c r="YQ6" s="252">
        <v>3228866.98</v>
      </c>
      <c r="YR6" s="252">
        <v>2623284.0699999998</v>
      </c>
      <c r="YS6" s="252">
        <v>65706865.689999998</v>
      </c>
      <c r="YT6" s="252">
        <v>3033512.04</v>
      </c>
      <c r="YU6" s="252">
        <v>3036922.3</v>
      </c>
      <c r="YV6" s="252">
        <v>2651001.2799999998</v>
      </c>
      <c r="YW6" s="252">
        <v>5096611.6399999997</v>
      </c>
      <c r="YX6" s="252">
        <v>1615520.04</v>
      </c>
      <c r="YY6" s="252">
        <v>3273533.84</v>
      </c>
      <c r="YZ6" s="252">
        <v>63896946.079999998</v>
      </c>
      <c r="ZA6" s="252">
        <v>2819529.51</v>
      </c>
      <c r="ZB6" s="252">
        <v>4594989.49</v>
      </c>
      <c r="ZC6" s="252">
        <v>6079717.5</v>
      </c>
      <c r="ZD6" s="252">
        <v>3305731.22</v>
      </c>
      <c r="ZE6" s="252">
        <v>4474910.01</v>
      </c>
      <c r="ZF6" s="252">
        <v>2184705.2200000002</v>
      </c>
      <c r="ZG6" s="252">
        <v>3337571</v>
      </c>
      <c r="ZH6" s="252">
        <v>17512903.829999998</v>
      </c>
      <c r="ZI6" s="252">
        <v>192053376.91</v>
      </c>
      <c r="ZJ6" s="252">
        <v>3044188.82</v>
      </c>
      <c r="ZK6" s="252">
        <v>14393176.33</v>
      </c>
      <c r="ZL6" s="252">
        <v>27235737.539999999</v>
      </c>
      <c r="ZM6" s="252">
        <v>16735701.82</v>
      </c>
      <c r="ZN6" s="252">
        <v>4710096.12</v>
      </c>
      <c r="ZO6" s="252">
        <v>6731630.3600000003</v>
      </c>
      <c r="ZP6" s="252">
        <v>11470419.289999999</v>
      </c>
      <c r="ZQ6" s="252">
        <v>13439212.91</v>
      </c>
      <c r="ZR6" s="252">
        <v>15003793.34</v>
      </c>
      <c r="ZS6" s="252">
        <v>1560221.8</v>
      </c>
      <c r="ZT6" s="252">
        <v>4921132.3600000003</v>
      </c>
      <c r="ZU6" s="252">
        <v>3756747.81</v>
      </c>
      <c r="ZV6" s="252">
        <v>7342360.2999999998</v>
      </c>
      <c r="ZW6" s="252">
        <v>3538453.51</v>
      </c>
      <c r="ZX6" s="252">
        <v>4295424.93</v>
      </c>
      <c r="ZY6" s="252">
        <v>5582566.9900000002</v>
      </c>
      <c r="ZZ6" s="252">
        <v>1768232.13</v>
      </c>
      <c r="AAA6" s="252">
        <v>5825950.1600000001</v>
      </c>
      <c r="AAB6" s="252">
        <v>3014073.26</v>
      </c>
      <c r="AAC6" s="252">
        <v>1722036.88</v>
      </c>
      <c r="AAD6" s="252">
        <v>2557371.0699999998</v>
      </c>
      <c r="AAE6" s="252">
        <v>55164973.130000003</v>
      </c>
      <c r="AAF6" s="252">
        <v>4207212.9800000004</v>
      </c>
      <c r="AAG6" s="252">
        <v>4430374.75</v>
      </c>
      <c r="AAH6" s="252">
        <v>3410451.12</v>
      </c>
      <c r="AAI6" s="252">
        <v>3726150.32</v>
      </c>
      <c r="AAJ6" s="252">
        <v>8033396.7300000004</v>
      </c>
      <c r="AAK6" s="252">
        <v>4071872.41</v>
      </c>
      <c r="AAL6" s="252">
        <v>460091437.02999997</v>
      </c>
      <c r="AAM6" s="252">
        <v>7651188.1399999997</v>
      </c>
      <c r="AAN6" s="252">
        <v>3332293.5</v>
      </c>
      <c r="AAO6" s="252">
        <v>12370379.550000001</v>
      </c>
      <c r="AAP6" s="252">
        <v>9866918.2599999998</v>
      </c>
      <c r="AAQ6" s="252">
        <v>4844840.79</v>
      </c>
      <c r="AAR6" s="252">
        <v>6699576.7300000004</v>
      </c>
      <c r="AAS6" s="252">
        <v>10412403.76</v>
      </c>
      <c r="AAT6" s="252">
        <v>20348385.34</v>
      </c>
      <c r="AAU6" s="252">
        <v>4578166.93</v>
      </c>
      <c r="AAV6" s="252">
        <v>8888620.9100000001</v>
      </c>
      <c r="AAW6" s="252">
        <v>44889360.700000003</v>
      </c>
      <c r="AAX6" s="252">
        <v>16965010.920000002</v>
      </c>
      <c r="AAY6" s="252">
        <v>2697671.51</v>
      </c>
      <c r="AAZ6" s="252">
        <v>5313995.2</v>
      </c>
      <c r="ABA6" s="252">
        <v>5288742.7</v>
      </c>
      <c r="ABB6" s="252">
        <v>2572657.17</v>
      </c>
      <c r="ABC6" s="252">
        <v>5149998.51</v>
      </c>
      <c r="ABD6" s="252">
        <v>3281190.03</v>
      </c>
      <c r="ABE6" s="252">
        <v>37837275.93</v>
      </c>
      <c r="ABF6" s="252">
        <v>29688976.149999999</v>
      </c>
      <c r="ABG6" s="252">
        <v>3363648.5</v>
      </c>
      <c r="ABH6" s="252">
        <v>2967888.83</v>
      </c>
      <c r="ABI6" s="252">
        <v>3692312.65</v>
      </c>
      <c r="ABJ6" s="252">
        <v>1568846.7</v>
      </c>
      <c r="ABK6" s="252">
        <v>1914245.97</v>
      </c>
      <c r="ABL6" s="252">
        <v>81495059.599999994</v>
      </c>
      <c r="ABM6" s="252">
        <v>5453145.3700000001</v>
      </c>
      <c r="ABN6" s="252">
        <v>3037555.94</v>
      </c>
      <c r="ABO6" s="252">
        <v>10111455.970000001</v>
      </c>
      <c r="ABP6" s="252">
        <v>5463607.5099999998</v>
      </c>
      <c r="ABQ6" s="252">
        <v>4440637.2</v>
      </c>
      <c r="ABR6" s="252">
        <v>3484072.02</v>
      </c>
      <c r="ABS6" s="252">
        <v>5539388.5999999996</v>
      </c>
      <c r="ABT6" s="252">
        <v>399069.12</v>
      </c>
      <c r="ABU6" s="252">
        <v>99783408.129999995</v>
      </c>
      <c r="ABV6" s="252">
        <v>2344746.37</v>
      </c>
      <c r="ABW6" s="252">
        <v>10555114.75</v>
      </c>
      <c r="ABX6" s="252">
        <v>2557521.1800000002</v>
      </c>
      <c r="ABY6" s="252">
        <v>2103770.3199999998</v>
      </c>
      <c r="ABZ6" s="252">
        <v>15055454.869999999</v>
      </c>
      <c r="ACA6" s="252">
        <v>1718147.58</v>
      </c>
      <c r="ACB6" s="252">
        <v>3558772.66</v>
      </c>
      <c r="ACC6" s="252">
        <v>2245135.25</v>
      </c>
      <c r="ACD6" s="252">
        <v>8937540.4199999999</v>
      </c>
      <c r="ACE6" s="252">
        <v>2100853.56</v>
      </c>
      <c r="ACF6" s="252">
        <v>209587655.91999999</v>
      </c>
      <c r="ACG6" s="252">
        <v>3170052.75</v>
      </c>
      <c r="ACH6" s="252">
        <v>6438070.1200000001</v>
      </c>
      <c r="ACI6" s="252">
        <v>9883659.3599999994</v>
      </c>
      <c r="ACJ6" s="252">
        <v>5723663.8099999996</v>
      </c>
      <c r="ACK6" s="252">
        <v>5676713.7999999998</v>
      </c>
      <c r="ACL6" s="252">
        <v>8809388.0700000003</v>
      </c>
      <c r="ACM6" s="252">
        <v>31249745.25</v>
      </c>
      <c r="ACN6" s="252">
        <v>45886181.960000001</v>
      </c>
      <c r="ACO6" s="252">
        <v>3624532.74</v>
      </c>
      <c r="ACP6" s="252">
        <v>7272908.0499999998</v>
      </c>
      <c r="ACQ6" s="252">
        <v>9186002.0800000001</v>
      </c>
      <c r="ACR6" s="252">
        <v>7681127.0199999996</v>
      </c>
      <c r="ACS6" s="252">
        <v>24644719.34</v>
      </c>
      <c r="ACT6" s="252">
        <v>4579925.58</v>
      </c>
      <c r="ACU6" s="252">
        <v>4294249.97</v>
      </c>
      <c r="ACV6" s="252">
        <v>3195087.73</v>
      </c>
      <c r="ACW6" s="252">
        <v>1823413.61</v>
      </c>
      <c r="ACX6" s="252">
        <v>2989432.34</v>
      </c>
      <c r="ACY6" s="252">
        <v>1920342.7</v>
      </c>
      <c r="ACZ6" s="252">
        <v>1911761.26</v>
      </c>
      <c r="ADA6" s="252">
        <v>3238447.55</v>
      </c>
      <c r="ADB6" s="252">
        <v>4069836.02</v>
      </c>
      <c r="ADC6" s="252">
        <v>31206361</v>
      </c>
      <c r="ADD6" s="252">
        <v>23445242.379999999</v>
      </c>
      <c r="ADE6" s="252">
        <v>650011.47</v>
      </c>
      <c r="ADF6" s="252">
        <v>880937.12</v>
      </c>
      <c r="ADG6" s="252">
        <v>3097862.94</v>
      </c>
      <c r="ADH6" s="252">
        <v>707729.49</v>
      </c>
      <c r="ADI6" s="252">
        <v>2763496.0700000003</v>
      </c>
      <c r="ADJ6" s="252">
        <v>2568936.12</v>
      </c>
      <c r="ADK6" s="252">
        <v>3573543.09</v>
      </c>
      <c r="ADL6" s="252">
        <v>208962252.93000001</v>
      </c>
      <c r="ADM6" s="252">
        <v>12736929.73</v>
      </c>
      <c r="ADN6" s="252">
        <v>11587912.33</v>
      </c>
      <c r="ADO6" s="252">
        <v>32116942.190000001</v>
      </c>
      <c r="ADP6" s="252">
        <v>1115200.32</v>
      </c>
      <c r="ADQ6" s="252">
        <v>1342375.13</v>
      </c>
      <c r="ADR6" s="252">
        <v>3098747.3</v>
      </c>
      <c r="ADS6" s="252">
        <v>852172</v>
      </c>
      <c r="ADT6" s="252">
        <v>286875674.50999999</v>
      </c>
      <c r="ADU6" s="252">
        <v>24705317.98</v>
      </c>
      <c r="ADV6" s="252">
        <v>19066696.920000002</v>
      </c>
      <c r="ADW6" s="252">
        <v>3759816.37</v>
      </c>
      <c r="ADX6" s="252">
        <v>4691144.17</v>
      </c>
      <c r="ADY6" s="252">
        <v>8800180.7400000002</v>
      </c>
      <c r="ADZ6" s="252">
        <v>5414747.0899999999</v>
      </c>
      <c r="AEA6" s="252">
        <v>3696670.49</v>
      </c>
      <c r="AEB6" s="252">
        <v>2407078.71</v>
      </c>
      <c r="AEC6" s="252">
        <v>3637639.73</v>
      </c>
      <c r="AED6" s="252">
        <v>4193884.81</v>
      </c>
      <c r="AEE6" s="252">
        <v>9300321.5700000003</v>
      </c>
      <c r="AEF6" s="252">
        <v>3998003.42</v>
      </c>
      <c r="AEG6" s="252">
        <v>6045491.3700000001</v>
      </c>
      <c r="AEH6" s="252">
        <v>8616487.9499999993</v>
      </c>
      <c r="AEI6" s="252">
        <v>6924911.5199999996</v>
      </c>
      <c r="AEJ6" s="252">
        <v>2134815.58</v>
      </c>
      <c r="AEK6" s="252">
        <v>9939837.3000000007</v>
      </c>
      <c r="AEL6" s="252">
        <v>2420612.37</v>
      </c>
      <c r="AEM6" s="252">
        <v>7531348.2300000004</v>
      </c>
      <c r="AEN6" s="252">
        <v>146664882.97</v>
      </c>
      <c r="AEO6" s="252">
        <v>12071096.23</v>
      </c>
      <c r="AEP6" s="252">
        <v>7848780.4400000004</v>
      </c>
      <c r="AEQ6" s="252">
        <v>6120010.96</v>
      </c>
      <c r="AER6" s="252">
        <v>4792280.18</v>
      </c>
      <c r="AES6" s="252">
        <v>15897711.91</v>
      </c>
      <c r="AET6" s="252">
        <v>6037669.6600000001</v>
      </c>
      <c r="AEU6" s="252">
        <v>7292711.8799999999</v>
      </c>
      <c r="AEV6" s="252">
        <v>4363228.1399999997</v>
      </c>
      <c r="AEW6" s="252">
        <v>1591780.28</v>
      </c>
      <c r="AEX6" s="252">
        <v>54257408.950000003</v>
      </c>
      <c r="AEY6" s="252">
        <v>32397633.109999999</v>
      </c>
      <c r="AEZ6" s="252">
        <v>8662243.75</v>
      </c>
      <c r="AFA6" s="252">
        <v>4897646.16</v>
      </c>
      <c r="AFB6" s="252">
        <v>8030620.4500000002</v>
      </c>
      <c r="AFC6" s="252">
        <v>7700618.9100000001</v>
      </c>
      <c r="AFD6" s="252">
        <v>3156916.84</v>
      </c>
      <c r="AFE6" s="252">
        <v>6092177.3899999997</v>
      </c>
      <c r="AFF6" s="252">
        <v>1993027.58</v>
      </c>
      <c r="AFG6" s="252">
        <v>3594293.53</v>
      </c>
      <c r="AFH6" s="252">
        <v>3790163.32</v>
      </c>
      <c r="AFI6" s="252">
        <v>2986143.18</v>
      </c>
      <c r="AFJ6" s="252">
        <v>3565530.68</v>
      </c>
      <c r="AFK6" s="252">
        <v>73008242.920000002</v>
      </c>
      <c r="AFL6" s="252">
        <v>6002109.6900000004</v>
      </c>
      <c r="AFM6" s="252">
        <v>6119995.4100000001</v>
      </c>
      <c r="AFN6" s="252">
        <v>2838630.56</v>
      </c>
      <c r="AFO6" s="252">
        <v>3603925.28</v>
      </c>
      <c r="AFP6" s="252">
        <v>1861784.76</v>
      </c>
      <c r="AFQ6" s="252">
        <v>1582992.01</v>
      </c>
      <c r="AFR6" s="252">
        <v>5462726.3899999997</v>
      </c>
      <c r="AFS6" s="252">
        <v>5237251.51</v>
      </c>
      <c r="AFT6" s="252">
        <v>2395728.3099999996</v>
      </c>
      <c r="AFU6" s="252">
        <v>9033747.1600000001</v>
      </c>
      <c r="AFV6" s="252">
        <v>2171849.2599999998</v>
      </c>
      <c r="AFW6" s="252">
        <v>94362361.450000003</v>
      </c>
      <c r="AFX6" s="252">
        <v>3012749.73</v>
      </c>
      <c r="AFY6" s="252">
        <v>3555291.1</v>
      </c>
      <c r="AFZ6" s="252">
        <v>4125068.79</v>
      </c>
      <c r="AGA6" s="252">
        <v>11888561.49</v>
      </c>
      <c r="AGB6" s="252">
        <v>4291485.09</v>
      </c>
      <c r="AGC6" s="252">
        <v>1883381.41</v>
      </c>
      <c r="AGD6" s="252">
        <v>3310968.52</v>
      </c>
      <c r="AGE6" s="252">
        <v>2303189.75</v>
      </c>
      <c r="AGF6" s="252">
        <v>3420426.08</v>
      </c>
      <c r="AGG6" s="252">
        <v>2459977.6</v>
      </c>
      <c r="AGH6" s="252">
        <v>117866816.18000001</v>
      </c>
      <c r="AGI6" s="252">
        <v>12684694.130000001</v>
      </c>
      <c r="AGJ6" s="252">
        <v>5291731.3899999997</v>
      </c>
      <c r="AGK6" s="252">
        <v>2173865.29</v>
      </c>
      <c r="AGL6" s="252">
        <v>7707272.6399999997</v>
      </c>
      <c r="AGM6" s="252">
        <v>3999902.59</v>
      </c>
      <c r="AGN6" s="252">
        <v>2081403.3399999999</v>
      </c>
      <c r="AGO6" s="252">
        <v>2275679.92</v>
      </c>
      <c r="AGP6" s="252">
        <v>201643651.63</v>
      </c>
      <c r="AGQ6" s="252">
        <v>135718631.53</v>
      </c>
      <c r="AGR6" s="252">
        <v>6124501.8399999999</v>
      </c>
      <c r="AGS6" s="252">
        <v>10125812.870000001</v>
      </c>
      <c r="AGT6" s="252">
        <v>14943059.16</v>
      </c>
      <c r="AGU6" s="252">
        <v>8649113.1099999994</v>
      </c>
      <c r="AGV6" s="252">
        <v>6942731.6200000001</v>
      </c>
      <c r="AGW6" s="252">
        <v>8574419.9600000009</v>
      </c>
      <c r="AGX6" s="252">
        <v>1866337.92</v>
      </c>
      <c r="AGY6" s="252">
        <v>5404421.2599999998</v>
      </c>
      <c r="AGZ6" s="252">
        <v>9583112.1799999997</v>
      </c>
      <c r="AHA6" s="252">
        <v>2753562.93</v>
      </c>
      <c r="AHB6" s="252">
        <v>2727691.76</v>
      </c>
      <c r="AHC6" s="252">
        <v>3766346.6900000004</v>
      </c>
      <c r="AHD6" s="252">
        <v>2373142.34</v>
      </c>
      <c r="AHE6" s="252">
        <v>3848061.91</v>
      </c>
      <c r="AHF6" s="252">
        <v>2505077.0699999998</v>
      </c>
      <c r="AHG6" s="252">
        <v>44492195.509999998</v>
      </c>
      <c r="AHH6" s="252">
        <v>2765250.49</v>
      </c>
      <c r="AHI6" s="252">
        <v>3634551.71</v>
      </c>
      <c r="AHJ6" s="252">
        <v>2479794.7000000002</v>
      </c>
      <c r="AHK6" s="252">
        <v>11278410.76</v>
      </c>
      <c r="AHL6" s="252">
        <v>2452356.5699999998</v>
      </c>
      <c r="AHM6" s="252">
        <v>2441266.09</v>
      </c>
      <c r="AHN6" s="252">
        <v>17984781768.330006</v>
      </c>
    </row>
    <row r="7" spans="1:898">
      <c r="A7" t="s">
        <v>2959</v>
      </c>
      <c r="B7" s="252">
        <v>27948388.829999998</v>
      </c>
      <c r="C7" s="252">
        <v>2678889.2799999998</v>
      </c>
      <c r="D7" s="252">
        <v>3688733.5</v>
      </c>
      <c r="E7" s="252">
        <v>1452493.4</v>
      </c>
      <c r="F7" s="252">
        <v>3077438.47</v>
      </c>
      <c r="G7" s="252">
        <v>1433504.92</v>
      </c>
      <c r="H7" s="252">
        <v>7907933.1900000004</v>
      </c>
      <c r="I7" s="252">
        <v>2591912.7799999998</v>
      </c>
      <c r="J7" s="252">
        <v>4657732</v>
      </c>
      <c r="K7" s="252">
        <v>2207472.02</v>
      </c>
      <c r="L7" s="252">
        <v>989412.75</v>
      </c>
      <c r="M7" s="252">
        <v>1116256.8</v>
      </c>
      <c r="N7" s="252">
        <v>2436931.5</v>
      </c>
      <c r="O7" s="252">
        <v>1581204.28</v>
      </c>
      <c r="P7" s="252">
        <v>471995.34</v>
      </c>
      <c r="Q7" s="252">
        <v>4019156.02</v>
      </c>
      <c r="R7" s="252">
        <v>1689696.75</v>
      </c>
      <c r="S7" s="252">
        <v>609742.28</v>
      </c>
      <c r="T7" s="252">
        <v>36213953.68</v>
      </c>
      <c r="U7" s="252">
        <v>6032520.0300000003</v>
      </c>
      <c r="V7" s="252">
        <v>1685969.51</v>
      </c>
      <c r="W7" s="252">
        <v>2166648.25</v>
      </c>
      <c r="X7" s="252">
        <v>1839328.41</v>
      </c>
      <c r="Y7" s="252">
        <v>1924276.99</v>
      </c>
      <c r="Z7" s="252">
        <v>745670.2</v>
      </c>
      <c r="AA7" s="252">
        <v>8085589.3399999999</v>
      </c>
      <c r="AB7" s="252">
        <v>3378204.21</v>
      </c>
      <c r="AC7" s="252">
        <v>1620179.26</v>
      </c>
      <c r="AD7" s="252">
        <v>14528849.880000001</v>
      </c>
      <c r="AE7" s="252">
        <v>1877776.77</v>
      </c>
      <c r="AF7" s="252">
        <v>6103375.0300000003</v>
      </c>
      <c r="AG7" s="252">
        <v>3788605.5</v>
      </c>
      <c r="AH7" s="252">
        <v>1846260.27</v>
      </c>
      <c r="AI7" s="252">
        <v>1926800.23</v>
      </c>
      <c r="AJ7" s="252">
        <v>2363336.85</v>
      </c>
      <c r="AK7" s="252">
        <v>2523709.02</v>
      </c>
      <c r="AL7" s="252">
        <v>1022730.1</v>
      </c>
      <c r="AM7" s="252">
        <v>3233425.12</v>
      </c>
      <c r="AN7" s="252">
        <v>2264904.73</v>
      </c>
      <c r="AO7" s="252">
        <v>1256899.94</v>
      </c>
      <c r="AP7" s="252">
        <v>778790.85</v>
      </c>
      <c r="AQ7" s="252">
        <v>369907.65</v>
      </c>
      <c r="AR7" s="252">
        <v>28010517.25</v>
      </c>
      <c r="AS7" s="252">
        <v>686343.6</v>
      </c>
      <c r="AT7" s="252">
        <v>437029.96</v>
      </c>
      <c r="AU7" s="252">
        <v>924790.28</v>
      </c>
      <c r="AV7" s="252">
        <v>1664158.8</v>
      </c>
      <c r="AW7" s="252">
        <v>1862676.33</v>
      </c>
      <c r="AX7" s="252">
        <v>765597.38</v>
      </c>
      <c r="AY7" s="252">
        <v>1464038.38</v>
      </c>
      <c r="AZ7" s="252">
        <v>510556</v>
      </c>
      <c r="BA7" s="252">
        <v>475208</v>
      </c>
      <c r="BB7" s="252">
        <v>379867</v>
      </c>
      <c r="BC7" s="252">
        <v>305442.36</v>
      </c>
      <c r="BD7" s="252">
        <v>3644471.2</v>
      </c>
      <c r="BE7" s="252">
        <v>399757.32</v>
      </c>
      <c r="BF7" s="252">
        <v>502429.04</v>
      </c>
      <c r="BG7" s="252">
        <v>13996126.5</v>
      </c>
      <c r="BH7" s="252">
        <v>8241537.9400000004</v>
      </c>
      <c r="BI7" s="252">
        <v>1373747.64</v>
      </c>
      <c r="BJ7" s="252">
        <v>589359.66</v>
      </c>
      <c r="BK7" s="252">
        <v>1673340.1</v>
      </c>
      <c r="BL7" s="252">
        <v>1147706.8600000001</v>
      </c>
      <c r="BM7" s="252">
        <v>556530.4</v>
      </c>
      <c r="BN7" s="252">
        <v>80</v>
      </c>
      <c r="BO7" s="252">
        <v>2467.08</v>
      </c>
      <c r="BP7" s="252">
        <v>19658220.34</v>
      </c>
      <c r="BQ7" s="252">
        <v>852183.67</v>
      </c>
      <c r="BR7" s="252">
        <v>1177993.95</v>
      </c>
      <c r="BS7" s="252">
        <v>989859.4</v>
      </c>
      <c r="BT7" s="252">
        <v>865650.6</v>
      </c>
      <c r="BU7" s="252">
        <v>1066119.95</v>
      </c>
      <c r="BV7" s="252">
        <v>1349698.2</v>
      </c>
      <c r="BW7" s="252">
        <v>606398.51</v>
      </c>
      <c r="BX7" s="252">
        <v>7048305.8499999996</v>
      </c>
      <c r="BY7" s="252">
        <v>847429.05</v>
      </c>
      <c r="BZ7" s="252">
        <v>1878191.8</v>
      </c>
      <c r="CA7" s="252">
        <v>4774449.3</v>
      </c>
      <c r="CB7" s="252">
        <v>1158950.3999999999</v>
      </c>
      <c r="CC7" s="252">
        <v>1011600</v>
      </c>
      <c r="CD7" s="252">
        <v>1045809</v>
      </c>
      <c r="CE7" s="252">
        <v>36622459.060000002</v>
      </c>
      <c r="CF7" s="252">
        <v>1097102.1399999999</v>
      </c>
      <c r="CG7" s="252">
        <v>5328795.8</v>
      </c>
      <c r="CH7" s="252">
        <v>1311846.24</v>
      </c>
      <c r="CI7" s="252">
        <v>1029460.7</v>
      </c>
      <c r="CJ7" s="252">
        <v>1085307.8700000001</v>
      </c>
      <c r="CK7" s="252">
        <v>1527680.01</v>
      </c>
      <c r="CL7" s="252">
        <v>2506725.2400000002</v>
      </c>
      <c r="CM7" s="252">
        <v>516568.84</v>
      </c>
      <c r="CN7" s="252">
        <v>988764.11</v>
      </c>
      <c r="CO7" s="252">
        <v>773460.84</v>
      </c>
      <c r="CP7" s="252">
        <v>1370703.63</v>
      </c>
      <c r="CQ7" s="252">
        <v>1130809.23</v>
      </c>
      <c r="CR7" s="252">
        <v>19085929.07</v>
      </c>
      <c r="CS7" s="252">
        <v>805550.76</v>
      </c>
      <c r="CT7" s="252">
        <v>1457555.37</v>
      </c>
      <c r="CU7" s="252">
        <v>2305032.1800000002</v>
      </c>
      <c r="CV7" s="252">
        <v>824405.3</v>
      </c>
      <c r="CW7" s="252">
        <v>1897297.8</v>
      </c>
      <c r="CX7" s="252">
        <v>715274.49</v>
      </c>
      <c r="CY7" s="252">
        <v>979765.2</v>
      </c>
      <c r="CZ7" s="252">
        <v>9919779.2300000004</v>
      </c>
      <c r="DA7" s="252">
        <v>10806665.57</v>
      </c>
      <c r="DB7" s="252">
        <v>1979659.54</v>
      </c>
      <c r="DC7" s="252">
        <v>1453840.8</v>
      </c>
      <c r="DD7" s="252">
        <v>3333099.6</v>
      </c>
      <c r="DE7" s="252">
        <v>3208528.91</v>
      </c>
      <c r="DF7" s="252">
        <v>4827510.82</v>
      </c>
      <c r="DG7" s="252">
        <v>2676045</v>
      </c>
      <c r="DH7" s="252">
        <v>1515211</v>
      </c>
      <c r="DI7" s="252">
        <v>26195493.260000002</v>
      </c>
      <c r="DJ7" s="252">
        <v>2997444.05</v>
      </c>
      <c r="DK7" s="252">
        <v>3623267.6</v>
      </c>
      <c r="DL7" s="252">
        <v>1897370.6</v>
      </c>
      <c r="DM7" s="252">
        <v>4818791.5999999996</v>
      </c>
      <c r="DN7" s="252">
        <v>1725581.3</v>
      </c>
      <c r="DO7" s="252">
        <v>5596279</v>
      </c>
      <c r="DP7" s="252">
        <v>2605515.87</v>
      </c>
      <c r="DQ7" s="252">
        <v>5284453.3499999996</v>
      </c>
      <c r="DR7" s="252">
        <v>10460363.98</v>
      </c>
      <c r="DS7" s="252">
        <v>3242572.7</v>
      </c>
      <c r="DT7" s="252">
        <v>10066888.98</v>
      </c>
      <c r="DU7" s="252">
        <v>7690022.9500000002</v>
      </c>
      <c r="DV7" s="252">
        <v>4214014.1900000004</v>
      </c>
      <c r="DW7" s="252">
        <v>4770674.17</v>
      </c>
      <c r="DX7" s="252">
        <v>4919617.5</v>
      </c>
      <c r="DY7" s="252">
        <v>1083508.05</v>
      </c>
      <c r="DZ7" s="252">
        <v>2584170</v>
      </c>
      <c r="EA7" s="252">
        <v>3557156.43</v>
      </c>
      <c r="EB7" s="252">
        <v>4116060.02</v>
      </c>
      <c r="EC7" s="252">
        <v>7127529.2999999998</v>
      </c>
      <c r="ED7" s="252">
        <v>6458681.4100000001</v>
      </c>
      <c r="EE7" s="252">
        <v>2573532.75</v>
      </c>
      <c r="EF7" s="252">
        <v>3586144</v>
      </c>
      <c r="EG7" s="252">
        <v>2977932</v>
      </c>
      <c r="EH7" s="252">
        <v>3905305.96</v>
      </c>
      <c r="EI7" s="252">
        <v>4597485.95</v>
      </c>
      <c r="EJ7" s="252">
        <v>2040583</v>
      </c>
      <c r="EK7" s="252">
        <v>2585971.0299999998</v>
      </c>
      <c r="EL7" s="252">
        <v>20265522.120000001</v>
      </c>
      <c r="EM7" s="252">
        <v>1889280.79</v>
      </c>
      <c r="EN7" s="252">
        <v>962551.95</v>
      </c>
      <c r="EO7" s="252">
        <v>2307061.41</v>
      </c>
      <c r="EP7" s="252">
        <v>831350.6</v>
      </c>
      <c r="EQ7" s="252">
        <v>968156.83</v>
      </c>
      <c r="ER7" s="252">
        <v>3975247.58</v>
      </c>
      <c r="ES7" s="252">
        <v>3023313.18</v>
      </c>
      <c r="ET7" s="252">
        <v>1300595.1299999999</v>
      </c>
      <c r="EU7" s="252">
        <v>22830974.699999999</v>
      </c>
      <c r="EV7" s="252">
        <v>1534030</v>
      </c>
      <c r="EW7" s="252">
        <v>4234596</v>
      </c>
      <c r="EX7" s="252">
        <v>7271325.5</v>
      </c>
      <c r="EY7" s="252">
        <v>7510264.7999999998</v>
      </c>
      <c r="EZ7" s="252">
        <v>8599183.9000000004</v>
      </c>
      <c r="FA7" s="252">
        <v>4388965.28</v>
      </c>
      <c r="FB7" s="252">
        <v>4670351.2</v>
      </c>
      <c r="FC7" s="252">
        <v>3468443.8</v>
      </c>
      <c r="FD7" s="252">
        <v>3410090</v>
      </c>
      <c r="FE7" s="252">
        <v>3273677</v>
      </c>
      <c r="FF7" s="252">
        <v>2537229</v>
      </c>
      <c r="FG7" s="252">
        <v>11047765.07</v>
      </c>
      <c r="FH7" s="252">
        <v>923274.9</v>
      </c>
      <c r="FI7" s="252">
        <v>1044021.4</v>
      </c>
      <c r="FJ7" s="252">
        <v>1693633.4</v>
      </c>
      <c r="FK7" s="252">
        <v>2564539</v>
      </c>
      <c r="FL7" s="252">
        <v>1918695.66</v>
      </c>
      <c r="FM7" s="252">
        <v>1046322.41</v>
      </c>
      <c r="FN7" s="252">
        <v>631972</v>
      </c>
      <c r="FO7" s="252">
        <v>37144599.969999999</v>
      </c>
      <c r="FP7" s="252">
        <v>1361342</v>
      </c>
      <c r="FQ7" s="252">
        <v>2203787.88</v>
      </c>
      <c r="FR7" s="252">
        <v>4926976.8600000003</v>
      </c>
      <c r="FS7" s="252">
        <v>2627464.2000000002</v>
      </c>
      <c r="FT7" s="252">
        <v>1878426.35</v>
      </c>
      <c r="FU7" s="252">
        <v>3648797.28</v>
      </c>
      <c r="FV7" s="252">
        <v>2423899.2200000002</v>
      </c>
      <c r="FW7" s="252">
        <v>2803471.3</v>
      </c>
      <c r="FX7" s="252">
        <v>2759486.5</v>
      </c>
      <c r="FY7" s="252">
        <v>5319836.0999999996</v>
      </c>
      <c r="FZ7" s="252">
        <v>956658.98</v>
      </c>
      <c r="GA7" s="252">
        <v>3521710.46</v>
      </c>
      <c r="GB7" s="252">
        <v>1027657.1</v>
      </c>
      <c r="GC7" s="252">
        <v>15383857.699999999</v>
      </c>
      <c r="GD7" s="252">
        <v>1532713.09</v>
      </c>
      <c r="GE7" s="252">
        <v>937091.14</v>
      </c>
      <c r="GF7" s="252">
        <v>3205281.87</v>
      </c>
      <c r="GG7" s="252">
        <v>1431071.43</v>
      </c>
      <c r="GH7" s="252">
        <v>1257774.72</v>
      </c>
      <c r="GI7" s="252">
        <v>847945.99</v>
      </c>
      <c r="GJ7" s="252">
        <v>3808268.67</v>
      </c>
      <c r="GK7" s="252">
        <v>1182726.1200000001</v>
      </c>
      <c r="GL7" s="252">
        <v>639766.04</v>
      </c>
      <c r="GM7" s="252">
        <v>490705.89</v>
      </c>
      <c r="GN7" s="252">
        <v>444145.02</v>
      </c>
      <c r="GO7" s="252">
        <v>8739780.3499999996</v>
      </c>
      <c r="GP7" s="252">
        <v>2747606.1</v>
      </c>
      <c r="GQ7" s="252">
        <v>1987617.2</v>
      </c>
      <c r="GR7" s="252">
        <v>3436704.4</v>
      </c>
      <c r="GS7" s="252">
        <v>599092.9</v>
      </c>
      <c r="GT7" s="252">
        <v>1975022.6</v>
      </c>
      <c r="GU7" s="252">
        <v>3444621.87</v>
      </c>
      <c r="GV7" s="252">
        <v>1046801.5</v>
      </c>
      <c r="GW7" s="252">
        <v>9841718.3800000008</v>
      </c>
      <c r="GX7" s="252">
        <v>538020</v>
      </c>
      <c r="GY7" s="252">
        <v>2274801.75</v>
      </c>
      <c r="GZ7" s="252">
        <v>1340581.45</v>
      </c>
      <c r="HA7" s="252">
        <v>39716323.869999997</v>
      </c>
      <c r="HB7" s="252">
        <v>1279416.53</v>
      </c>
      <c r="HC7" s="252">
        <v>6307074.2599999998</v>
      </c>
      <c r="HD7" s="252">
        <v>3713704.06</v>
      </c>
      <c r="HE7" s="252">
        <v>3378881.94</v>
      </c>
      <c r="HF7" s="252">
        <v>4542515.53</v>
      </c>
      <c r="HG7" s="252">
        <v>751001.74</v>
      </c>
      <c r="HH7" s="252">
        <v>17613700.960000001</v>
      </c>
      <c r="HI7" s="252">
        <v>8081358.9199999999</v>
      </c>
      <c r="HJ7" s="252">
        <v>5942484</v>
      </c>
      <c r="HK7" s="252">
        <v>1288588.92</v>
      </c>
      <c r="HL7" s="252">
        <v>2071418.86</v>
      </c>
      <c r="HM7" s="252">
        <v>1335429</v>
      </c>
      <c r="HN7" s="252">
        <v>2407987</v>
      </c>
      <c r="HO7" s="252">
        <v>298024.01</v>
      </c>
      <c r="HP7" s="252">
        <v>37163626.520000003</v>
      </c>
      <c r="HQ7" s="252">
        <v>6725181.4800000004</v>
      </c>
      <c r="HR7" s="252">
        <v>1563564.93</v>
      </c>
      <c r="HS7" s="252">
        <v>1550859.98</v>
      </c>
      <c r="HT7" s="252">
        <v>1443479.11</v>
      </c>
      <c r="HU7" s="252">
        <v>1334941.75</v>
      </c>
      <c r="HV7" s="252">
        <v>3783900.28</v>
      </c>
      <c r="HW7" s="252">
        <v>2125386.0499999998</v>
      </c>
      <c r="HX7" s="252">
        <v>2614618.62</v>
      </c>
      <c r="HY7" s="252">
        <v>1140200</v>
      </c>
      <c r="HZ7" s="252">
        <v>859918</v>
      </c>
      <c r="IA7" s="252">
        <v>1962847.8</v>
      </c>
      <c r="IB7" s="252">
        <v>239339.5</v>
      </c>
      <c r="IC7" s="252">
        <v>1929812</v>
      </c>
      <c r="ID7" s="252">
        <v>924434.2</v>
      </c>
      <c r="IE7" s="252">
        <v>753597</v>
      </c>
      <c r="IF7" s="252">
        <v>22331180.789999999</v>
      </c>
      <c r="IG7" s="252">
        <v>5080037</v>
      </c>
      <c r="IH7" s="252">
        <v>3590543.37</v>
      </c>
      <c r="II7" s="252">
        <v>4341065.4400000004</v>
      </c>
      <c r="IJ7" s="252">
        <v>4947028.28</v>
      </c>
      <c r="IK7" s="252">
        <v>1811885.31</v>
      </c>
      <c r="IL7" s="252">
        <v>1544031</v>
      </c>
      <c r="IM7" s="252">
        <v>1185037.5</v>
      </c>
      <c r="IN7" s="252">
        <v>1061546.8</v>
      </c>
      <c r="IO7" s="252">
        <v>1408142.5</v>
      </c>
      <c r="IP7" s="252">
        <v>1493714.5</v>
      </c>
      <c r="IQ7" s="252">
        <v>24825740.359999999</v>
      </c>
      <c r="IR7" s="252">
        <v>6791043.0999999996</v>
      </c>
      <c r="IS7" s="252">
        <v>4186169.59</v>
      </c>
      <c r="IT7" s="252">
        <v>2307505.63</v>
      </c>
      <c r="IU7" s="252">
        <v>1514855</v>
      </c>
      <c r="IV7" s="252">
        <v>576507.18000000005</v>
      </c>
      <c r="IW7" s="252">
        <v>900419.76</v>
      </c>
      <c r="IX7" s="252">
        <v>372709.26</v>
      </c>
      <c r="IY7" s="252">
        <v>344477</v>
      </c>
      <c r="IZ7" s="252">
        <v>2506153.5</v>
      </c>
      <c r="JA7" s="252">
        <v>1638641.03</v>
      </c>
      <c r="JB7" s="252">
        <v>985390.17</v>
      </c>
      <c r="JC7" s="252">
        <v>6256064.8000000007</v>
      </c>
      <c r="JD7" s="252">
        <v>2662603.9900000002</v>
      </c>
      <c r="JE7" s="252">
        <v>638709.19999999995</v>
      </c>
      <c r="JF7" s="252">
        <v>932428.6</v>
      </c>
      <c r="JG7" s="252">
        <v>825562.52</v>
      </c>
      <c r="JH7" s="252">
        <v>501270.8</v>
      </c>
      <c r="JI7" s="252">
        <v>7304864.9400000004</v>
      </c>
      <c r="JJ7" s="252">
        <v>760829.65</v>
      </c>
      <c r="JK7" s="252">
        <v>788306.95</v>
      </c>
      <c r="JL7" s="252">
        <v>1156939.8899999999</v>
      </c>
      <c r="JM7" s="252">
        <v>875964.29</v>
      </c>
      <c r="JN7" s="252">
        <v>2241515.58</v>
      </c>
      <c r="JO7" s="252">
        <v>661462.4</v>
      </c>
      <c r="JP7" s="252">
        <v>22468422.670000002</v>
      </c>
      <c r="JQ7" s="252">
        <v>13148855.310000001</v>
      </c>
      <c r="JR7" s="252">
        <v>2145094.1</v>
      </c>
      <c r="JS7" s="252">
        <v>876846.05</v>
      </c>
      <c r="JT7" s="252">
        <v>2935173.24</v>
      </c>
      <c r="JU7" s="252">
        <v>915556.85</v>
      </c>
      <c r="JV7" s="252">
        <v>5367595</v>
      </c>
      <c r="JW7" s="252">
        <v>2948411.74</v>
      </c>
      <c r="JX7" s="252">
        <v>1291415.8</v>
      </c>
      <c r="JY7" s="252">
        <v>2310089.25</v>
      </c>
      <c r="JZ7" s="252">
        <v>1484851.03</v>
      </c>
      <c r="KA7" s="252">
        <v>1486444.94</v>
      </c>
      <c r="KB7" s="252">
        <v>938778.9</v>
      </c>
      <c r="KC7" s="252">
        <v>190070</v>
      </c>
      <c r="KD7" s="252">
        <v>1468759.4</v>
      </c>
      <c r="KE7" s="252">
        <v>27035052.199999999</v>
      </c>
      <c r="KF7" s="252">
        <v>3286842.89</v>
      </c>
      <c r="KG7" s="252">
        <v>2331693.16</v>
      </c>
      <c r="KH7" s="252">
        <v>1663785.42</v>
      </c>
      <c r="KI7" s="252">
        <v>2021809.65</v>
      </c>
      <c r="KJ7" s="252">
        <v>1270975.04</v>
      </c>
      <c r="KK7" s="252">
        <v>4183892.88</v>
      </c>
      <c r="KL7" s="252">
        <v>1346202.89</v>
      </c>
      <c r="KM7" s="252">
        <v>756278.87</v>
      </c>
      <c r="KN7" s="252">
        <v>10478019.800000001</v>
      </c>
      <c r="KO7" s="252">
        <v>2107490.6</v>
      </c>
      <c r="KP7" s="252">
        <v>3226829.43</v>
      </c>
      <c r="KQ7" s="252">
        <v>3831189.19</v>
      </c>
      <c r="KR7" s="252">
        <v>1499297.99</v>
      </c>
      <c r="KS7" s="252">
        <v>2042860.64</v>
      </c>
      <c r="KT7" s="252">
        <v>22411473.699999999</v>
      </c>
      <c r="KU7" s="252">
        <v>2441961.2000000002</v>
      </c>
      <c r="KV7" s="252">
        <v>10729301.91</v>
      </c>
      <c r="KW7" s="252">
        <v>2690781.06</v>
      </c>
      <c r="KX7" s="252">
        <v>822985</v>
      </c>
      <c r="KY7" s="252">
        <v>5009665.8600000003</v>
      </c>
      <c r="KZ7" s="252">
        <v>3488703.29</v>
      </c>
      <c r="LA7" s="252">
        <v>1792525.15</v>
      </c>
      <c r="LB7" s="252">
        <v>2267337.44</v>
      </c>
      <c r="LC7" s="252">
        <v>1409355.21</v>
      </c>
      <c r="LD7" s="252">
        <v>35933456.630000003</v>
      </c>
      <c r="LE7" s="252">
        <v>6654947.3899999997</v>
      </c>
      <c r="LF7" s="252">
        <v>4070961.76</v>
      </c>
      <c r="LG7" s="252">
        <v>3675133.91</v>
      </c>
      <c r="LH7" s="252">
        <v>1155220.6000000001</v>
      </c>
      <c r="LI7" s="252">
        <v>1407424.8</v>
      </c>
      <c r="LJ7" s="252">
        <v>1297894.57</v>
      </c>
      <c r="LK7" s="252">
        <v>1590011.74</v>
      </c>
      <c r="LL7" s="252">
        <v>1318692</v>
      </c>
      <c r="LM7" s="252">
        <v>3631419.55</v>
      </c>
      <c r="LN7" s="252">
        <v>926836.5</v>
      </c>
      <c r="LO7" s="252">
        <v>12009922.439999999</v>
      </c>
      <c r="LP7" s="252">
        <v>763330.93</v>
      </c>
      <c r="LQ7" s="252">
        <v>1057234.1100000001</v>
      </c>
      <c r="LR7" s="252">
        <v>101310724.73</v>
      </c>
      <c r="LS7" s="252">
        <v>9380888.3000000007</v>
      </c>
      <c r="LT7" s="252">
        <v>7993221.3399999999</v>
      </c>
      <c r="LU7" s="252">
        <v>8041090.46</v>
      </c>
      <c r="LV7" s="252">
        <v>3285054.34</v>
      </c>
      <c r="LW7" s="252">
        <v>1321678</v>
      </c>
      <c r="LX7" s="252">
        <v>1916913.8</v>
      </c>
      <c r="LY7" s="252">
        <v>2709885.76</v>
      </c>
      <c r="LZ7" s="252">
        <v>2390014.5699999998</v>
      </c>
      <c r="MA7" s="252">
        <v>2368677.2400000002</v>
      </c>
      <c r="MB7" s="252">
        <v>4490003.03</v>
      </c>
      <c r="MC7" s="252">
        <v>998189.85</v>
      </c>
      <c r="MD7" s="252">
        <v>47384404.07</v>
      </c>
      <c r="ME7" s="252">
        <v>3308524.11</v>
      </c>
      <c r="MF7" s="252">
        <v>856551.17</v>
      </c>
      <c r="MG7" s="252">
        <v>1861359</v>
      </c>
      <c r="MH7" s="252">
        <v>1469629.75</v>
      </c>
      <c r="MI7" s="252">
        <v>1575286.35</v>
      </c>
      <c r="MJ7" s="252">
        <v>2091500.1</v>
      </c>
      <c r="MK7" s="252">
        <v>1663340.98</v>
      </c>
      <c r="ML7" s="252">
        <v>523048</v>
      </c>
      <c r="MM7" s="252">
        <v>975576.15</v>
      </c>
      <c r="MN7" s="252">
        <v>1574753.05</v>
      </c>
      <c r="MO7" s="252">
        <v>2020972.8</v>
      </c>
      <c r="MP7" s="252">
        <v>20637961.149999999</v>
      </c>
      <c r="MQ7" s="252">
        <v>1522360.5</v>
      </c>
      <c r="MR7" s="252">
        <v>1046458</v>
      </c>
      <c r="MS7" s="252">
        <v>2262440.2000000002</v>
      </c>
      <c r="MT7" s="252">
        <v>2417172</v>
      </c>
      <c r="MU7" s="252">
        <v>1693086</v>
      </c>
      <c r="MV7" s="252">
        <v>3499820</v>
      </c>
      <c r="MW7" s="252">
        <v>2295259.5</v>
      </c>
      <c r="MX7" s="252">
        <v>1509380.6</v>
      </c>
      <c r="MY7" s="252">
        <v>528083.9</v>
      </c>
      <c r="MZ7" s="252">
        <v>585284.5</v>
      </c>
      <c r="NA7" s="252">
        <v>52958404.840000004</v>
      </c>
      <c r="NB7" s="252">
        <v>7544080.2000000002</v>
      </c>
      <c r="NC7" s="252">
        <v>1769580</v>
      </c>
      <c r="ND7" s="252">
        <v>9943944.3900000006</v>
      </c>
      <c r="NE7" s="252">
        <v>1514392.91</v>
      </c>
      <c r="NF7" s="252">
        <v>2820646.2</v>
      </c>
      <c r="NG7" s="252">
        <v>8465287.2300000004</v>
      </c>
      <c r="NH7" s="252">
        <v>10081613.700000001</v>
      </c>
      <c r="NI7" s="252">
        <v>277004.5</v>
      </c>
      <c r="NJ7" s="252">
        <v>2691553.45</v>
      </c>
      <c r="NK7" s="252">
        <v>1437464.9</v>
      </c>
      <c r="NL7" s="252">
        <v>1944028.54</v>
      </c>
      <c r="NM7" s="252">
        <v>11848682.310000001</v>
      </c>
      <c r="NN7" s="252">
        <v>1868502.22</v>
      </c>
      <c r="NO7" s="252">
        <v>1101912.3</v>
      </c>
      <c r="NP7" s="252">
        <v>1539774.5</v>
      </c>
      <c r="NQ7" s="252">
        <v>1043709</v>
      </c>
      <c r="NR7" s="252">
        <v>234010</v>
      </c>
      <c r="NS7" s="252">
        <v>1137736.5</v>
      </c>
      <c r="NT7" s="252">
        <v>19674583.390000001</v>
      </c>
      <c r="NU7" s="252">
        <v>10661797.5</v>
      </c>
      <c r="NV7" s="252">
        <v>2013656.65</v>
      </c>
      <c r="NW7" s="252">
        <v>969774.5</v>
      </c>
      <c r="NX7" s="252">
        <v>1679564</v>
      </c>
      <c r="NY7" s="252">
        <v>2026649.81</v>
      </c>
      <c r="NZ7" s="252">
        <v>990128.14</v>
      </c>
      <c r="OA7" s="252">
        <v>32658020.670000002</v>
      </c>
      <c r="OB7" s="252">
        <v>5473287.96</v>
      </c>
      <c r="OC7" s="252">
        <v>2030326.92</v>
      </c>
      <c r="OD7" s="252">
        <v>3884215.97</v>
      </c>
      <c r="OE7" s="252">
        <v>1266210.8</v>
      </c>
      <c r="OF7" s="252">
        <v>1357257.52</v>
      </c>
      <c r="OG7" s="252">
        <v>3841603.04</v>
      </c>
      <c r="OH7" s="252">
        <v>1482477.38</v>
      </c>
      <c r="OI7" s="252">
        <v>4235621.03</v>
      </c>
      <c r="OJ7" s="252">
        <v>38548632.740000002</v>
      </c>
      <c r="OK7" s="252">
        <v>8990414.5800000001</v>
      </c>
      <c r="OL7" s="252">
        <v>7708003.0700000003</v>
      </c>
      <c r="OM7" s="252">
        <v>4987080.2300000004</v>
      </c>
      <c r="ON7" s="252">
        <v>2954008.14</v>
      </c>
      <c r="OO7" s="252">
        <v>1520884.24</v>
      </c>
      <c r="OP7" s="252">
        <v>11133424.76</v>
      </c>
      <c r="OQ7" s="252">
        <v>1210619.21</v>
      </c>
      <c r="OR7" s="252">
        <v>562286.93000000005</v>
      </c>
      <c r="OS7" s="252">
        <v>2333057.89</v>
      </c>
      <c r="OT7" s="252">
        <v>2197738.7000000002</v>
      </c>
      <c r="OU7" s="252">
        <v>6540130.2000000002</v>
      </c>
      <c r="OV7" s="252">
        <v>1739475</v>
      </c>
      <c r="OW7" s="252">
        <v>788144.08</v>
      </c>
      <c r="OX7" s="252">
        <v>906990</v>
      </c>
      <c r="OY7" s="252">
        <v>28580980.23</v>
      </c>
      <c r="OZ7" s="252">
        <v>1114972.7</v>
      </c>
      <c r="PA7" s="252">
        <v>3621391.25</v>
      </c>
      <c r="PB7" s="252">
        <v>1337797.7</v>
      </c>
      <c r="PC7" s="252">
        <v>2825203.1</v>
      </c>
      <c r="PD7" s="252">
        <v>6395765.3499999996</v>
      </c>
      <c r="PE7" s="252">
        <v>1830845</v>
      </c>
      <c r="PF7" s="252">
        <v>2208122.25</v>
      </c>
      <c r="PG7" s="252">
        <v>3151710.54</v>
      </c>
      <c r="PH7" s="252">
        <v>2110522</v>
      </c>
      <c r="PI7" s="252">
        <v>4486265</v>
      </c>
      <c r="PJ7" s="252">
        <v>4011591.08</v>
      </c>
      <c r="PK7" s="252">
        <v>1518535.03</v>
      </c>
      <c r="PL7" s="252">
        <v>7176037.7599999998</v>
      </c>
      <c r="PM7" s="252">
        <v>1853588.89</v>
      </c>
      <c r="PN7" s="252">
        <v>1015229.46</v>
      </c>
      <c r="PO7" s="252">
        <v>1437607.6</v>
      </c>
      <c r="PP7" s="252">
        <v>1129774</v>
      </c>
      <c r="PQ7" s="252">
        <v>74422489.730000004</v>
      </c>
      <c r="PR7" s="252">
        <v>1154808.78</v>
      </c>
      <c r="PS7" s="252">
        <v>1281114.3700000001</v>
      </c>
      <c r="PT7" s="252">
        <v>5679930.5999999996</v>
      </c>
      <c r="PU7" s="252">
        <v>7035815.8899999997</v>
      </c>
      <c r="PV7" s="252">
        <v>2114200.2400000002</v>
      </c>
      <c r="PW7" s="252">
        <v>5095988.26</v>
      </c>
      <c r="PX7" s="252">
        <v>1209560.6299999999</v>
      </c>
      <c r="PY7" s="252">
        <v>3880838.09</v>
      </c>
      <c r="PZ7" s="252">
        <v>1191632.7</v>
      </c>
      <c r="QA7" s="252">
        <v>4595915.9400000004</v>
      </c>
      <c r="QB7" s="252">
        <v>1112971.75</v>
      </c>
      <c r="QC7" s="252">
        <v>2341557.2000000002</v>
      </c>
      <c r="QD7" s="252">
        <v>2423484.0299999998</v>
      </c>
      <c r="QE7" s="252">
        <v>4575987.95</v>
      </c>
      <c r="QF7" s="252">
        <v>2518144.06</v>
      </c>
      <c r="QG7" s="252">
        <v>1364085.7</v>
      </c>
      <c r="QH7" s="252">
        <v>1503207.24</v>
      </c>
      <c r="QI7" s="252">
        <v>679939.64</v>
      </c>
      <c r="QJ7" s="252">
        <v>2709499.01</v>
      </c>
      <c r="QK7" s="252">
        <v>3094733.4</v>
      </c>
      <c r="QL7" s="252">
        <v>939220</v>
      </c>
      <c r="QM7" s="252">
        <v>717616.42</v>
      </c>
      <c r="QN7" s="252">
        <v>991347.05</v>
      </c>
      <c r="QO7" s="252">
        <v>643623.72</v>
      </c>
      <c r="QP7" s="252">
        <v>265126</v>
      </c>
      <c r="QQ7" s="252">
        <v>25617448.649999999</v>
      </c>
      <c r="QR7" s="252">
        <v>895323</v>
      </c>
      <c r="QS7" s="252">
        <v>4314663.0199999996</v>
      </c>
      <c r="QT7" s="252">
        <v>2688028</v>
      </c>
      <c r="QU7" s="252">
        <v>2447719</v>
      </c>
      <c r="QV7" s="252">
        <v>6139981.4800000004</v>
      </c>
      <c r="QW7" s="252">
        <v>2801181.6</v>
      </c>
      <c r="QX7" s="252">
        <v>2756053.5</v>
      </c>
      <c r="QY7" s="252">
        <v>6244443.9299999997</v>
      </c>
      <c r="QZ7" s="252">
        <v>795882.75</v>
      </c>
      <c r="RA7" s="252">
        <v>1768406.9</v>
      </c>
      <c r="RB7" s="252">
        <v>899637</v>
      </c>
      <c r="RC7" s="252">
        <v>987185</v>
      </c>
      <c r="RD7" s="252">
        <v>37504981.32</v>
      </c>
      <c r="RE7" s="252">
        <v>7401217.79</v>
      </c>
      <c r="RF7" s="252">
        <v>3562486.16</v>
      </c>
      <c r="RG7" s="252">
        <v>3239844</v>
      </c>
      <c r="RH7" s="252">
        <v>1943786.12</v>
      </c>
      <c r="RI7" s="252">
        <v>2930247.14</v>
      </c>
      <c r="RJ7" s="252">
        <v>6246157.9400000004</v>
      </c>
      <c r="RK7" s="252">
        <v>2239401</v>
      </c>
      <c r="RL7" s="252">
        <v>2441909.27</v>
      </c>
      <c r="RM7" s="252">
        <v>7824086.2999999998</v>
      </c>
      <c r="RN7" s="252">
        <v>5168386.0599999996</v>
      </c>
      <c r="RO7" s="252">
        <v>938483.04</v>
      </c>
      <c r="RP7" s="252">
        <v>621043.31999999995</v>
      </c>
      <c r="RQ7" s="252">
        <v>3674772.84</v>
      </c>
      <c r="RR7" s="252">
        <v>1885886</v>
      </c>
      <c r="RS7" s="252">
        <v>759848.5</v>
      </c>
      <c r="RT7" s="252">
        <v>2550837.5</v>
      </c>
      <c r="RU7" s="252">
        <v>1058684</v>
      </c>
      <c r="RV7" s="252">
        <v>826731.75</v>
      </c>
      <c r="RW7" s="252">
        <v>628334</v>
      </c>
      <c r="RX7" s="252">
        <v>18652736.399999999</v>
      </c>
      <c r="RY7" s="252">
        <v>1365154.5</v>
      </c>
      <c r="RZ7" s="252">
        <v>1853287.21</v>
      </c>
      <c r="SA7" s="252">
        <v>1961977</v>
      </c>
      <c r="SB7" s="252">
        <v>796679</v>
      </c>
      <c r="SC7" s="252">
        <v>1838384</v>
      </c>
      <c r="SD7" s="252">
        <v>2404520.44</v>
      </c>
      <c r="SE7" s="252">
        <v>3134456.5</v>
      </c>
      <c r="SF7" s="252">
        <v>1938049.7</v>
      </c>
      <c r="SG7" s="252">
        <v>2407985.6</v>
      </c>
      <c r="SH7" s="252">
        <v>4146227</v>
      </c>
      <c r="SI7" s="252">
        <v>1023484</v>
      </c>
      <c r="SJ7" s="252">
        <v>8058665.3499999996</v>
      </c>
      <c r="SK7" s="252">
        <v>2037234.6</v>
      </c>
      <c r="SL7" s="252">
        <v>2174137.2999999998</v>
      </c>
      <c r="SM7" s="252">
        <v>3254144.6</v>
      </c>
      <c r="SN7" s="252">
        <v>1935459.63</v>
      </c>
      <c r="SO7" s="252">
        <v>1327145.75</v>
      </c>
      <c r="SP7" s="252">
        <v>1666947.5</v>
      </c>
      <c r="SQ7" s="252">
        <v>694663.2</v>
      </c>
      <c r="SR7" s="252">
        <v>19959606.850000001</v>
      </c>
      <c r="SS7" s="252">
        <v>824957.29</v>
      </c>
      <c r="ST7" s="252">
        <v>2865909.95</v>
      </c>
      <c r="SU7" s="252">
        <v>1564219.8</v>
      </c>
      <c r="SV7" s="252">
        <v>1314828.3</v>
      </c>
      <c r="SW7" s="252">
        <v>936923</v>
      </c>
      <c r="SX7" s="252">
        <v>3437056.5</v>
      </c>
      <c r="SY7" s="252">
        <v>5365103.45</v>
      </c>
      <c r="SZ7" s="252">
        <v>1042207</v>
      </c>
      <c r="TA7" s="252">
        <v>1641367.6</v>
      </c>
      <c r="TB7" s="252">
        <v>3953447.7</v>
      </c>
      <c r="TC7" s="252">
        <v>2487601.66</v>
      </c>
      <c r="TD7" s="252">
        <v>1586004.8</v>
      </c>
      <c r="TE7" s="252">
        <v>964175.14</v>
      </c>
      <c r="TF7" s="252">
        <v>31208383.690000001</v>
      </c>
      <c r="TG7" s="252">
        <v>1170738</v>
      </c>
      <c r="TH7" s="252">
        <v>1161798.5</v>
      </c>
      <c r="TI7" s="252">
        <v>2471148.02</v>
      </c>
      <c r="TJ7" s="252">
        <v>4327962.16</v>
      </c>
      <c r="TK7" s="252">
        <v>2090000.78</v>
      </c>
      <c r="TL7" s="252">
        <v>722090</v>
      </c>
      <c r="TM7" s="252">
        <v>6853168.71</v>
      </c>
      <c r="TN7" s="252">
        <v>1447191.87</v>
      </c>
      <c r="TO7" s="252">
        <v>2591209.4</v>
      </c>
      <c r="TP7" s="252">
        <v>3980952.62</v>
      </c>
      <c r="TQ7" s="252">
        <v>1566986</v>
      </c>
      <c r="TR7" s="252">
        <v>1084791.67</v>
      </c>
      <c r="TS7" s="252">
        <v>1945252.01</v>
      </c>
      <c r="TT7" s="252">
        <v>1650819.9</v>
      </c>
      <c r="TU7" s="252">
        <v>1007411.4</v>
      </c>
      <c r="TV7" s="252">
        <v>10224109.76</v>
      </c>
      <c r="TW7" s="252">
        <v>919440.98</v>
      </c>
      <c r="TX7" s="252">
        <v>13266355.27</v>
      </c>
      <c r="TY7" s="252">
        <v>3045266.07</v>
      </c>
      <c r="TZ7" s="252">
        <v>1363967</v>
      </c>
      <c r="UA7" s="252">
        <v>1453216</v>
      </c>
      <c r="UB7" s="252">
        <v>8845122.3900000006</v>
      </c>
      <c r="UC7" s="252">
        <v>1104037.2</v>
      </c>
      <c r="UD7" s="252">
        <v>852382.89</v>
      </c>
      <c r="UE7" s="252">
        <v>1267588.6000000001</v>
      </c>
      <c r="UF7" s="252">
        <v>1512182</v>
      </c>
      <c r="UG7" s="252">
        <v>11622431</v>
      </c>
      <c r="UH7" s="252">
        <v>3170076.1</v>
      </c>
      <c r="UI7" s="252">
        <v>3022428.1600000001</v>
      </c>
      <c r="UJ7" s="252">
        <v>3471879</v>
      </c>
      <c r="UK7" s="252">
        <v>2227496.2999999998</v>
      </c>
      <c r="UL7" s="252">
        <v>2306927.2799999998</v>
      </c>
      <c r="UM7" s="252">
        <v>37841720.140000001</v>
      </c>
      <c r="UN7" s="252">
        <v>2285659</v>
      </c>
      <c r="UO7" s="252">
        <v>2312608.5</v>
      </c>
      <c r="UP7" s="252">
        <v>12072279.59</v>
      </c>
      <c r="UQ7" s="252">
        <v>4185</v>
      </c>
      <c r="UR7" s="252">
        <v>2097682.41</v>
      </c>
      <c r="US7" s="252">
        <v>5956903.4000000004</v>
      </c>
      <c r="UT7" s="252">
        <v>1489847.3</v>
      </c>
      <c r="UU7" s="252">
        <v>2055525.5</v>
      </c>
      <c r="UV7" s="252">
        <v>1989165.57</v>
      </c>
      <c r="UW7" s="252">
        <v>3175321.3</v>
      </c>
      <c r="UX7" s="252">
        <v>7783616.1299999999</v>
      </c>
      <c r="UY7" s="252">
        <v>1734287.27</v>
      </c>
      <c r="UZ7" s="252">
        <v>4013493.31</v>
      </c>
      <c r="VA7" s="252">
        <v>1027464</v>
      </c>
      <c r="VB7" s="252">
        <v>1008361.65</v>
      </c>
      <c r="VC7" s="252">
        <v>1564197.3</v>
      </c>
      <c r="VD7" s="252">
        <v>1296459.1100000001</v>
      </c>
      <c r="VE7" s="252">
        <v>10433746.82</v>
      </c>
      <c r="VF7" s="252">
        <v>801020</v>
      </c>
      <c r="VG7" s="252">
        <v>876949.15</v>
      </c>
      <c r="VH7" s="252">
        <v>819127</v>
      </c>
      <c r="VI7" s="252">
        <v>32296081.079999998</v>
      </c>
      <c r="VJ7" s="252">
        <v>2231637</v>
      </c>
      <c r="VK7" s="252">
        <v>1858720.09</v>
      </c>
      <c r="VL7" s="252">
        <v>8541671</v>
      </c>
      <c r="VM7" s="252">
        <v>4833284.5</v>
      </c>
      <c r="VN7" s="252">
        <v>5220470.71</v>
      </c>
      <c r="VO7" s="252">
        <v>2060305.1</v>
      </c>
      <c r="VP7" s="252">
        <v>2397618.2999999998</v>
      </c>
      <c r="VQ7" s="252">
        <v>2122942.71</v>
      </c>
      <c r="VR7" s="252">
        <v>8638462.4800000004</v>
      </c>
      <c r="VS7" s="252">
        <v>2295472.6</v>
      </c>
      <c r="VT7" s="252">
        <v>7227864.0999999996</v>
      </c>
      <c r="VU7" s="252">
        <v>2409155.71</v>
      </c>
      <c r="VV7" s="252">
        <v>1499370.02</v>
      </c>
      <c r="VW7" s="252">
        <v>1234824</v>
      </c>
      <c r="VX7" s="252">
        <v>126094526</v>
      </c>
      <c r="VY7" s="252">
        <v>3968798.92</v>
      </c>
      <c r="VZ7" s="252">
        <v>2633510.44</v>
      </c>
      <c r="WA7" s="252">
        <v>3377640.45</v>
      </c>
      <c r="WB7" s="252">
        <v>1417529</v>
      </c>
      <c r="WC7" s="252">
        <v>2832101.4</v>
      </c>
      <c r="WD7" s="252">
        <v>4631398</v>
      </c>
      <c r="WE7" s="252">
        <v>5351762</v>
      </c>
      <c r="WF7" s="252">
        <v>3254493.34</v>
      </c>
      <c r="WG7" s="252">
        <v>5098319.5999999996</v>
      </c>
      <c r="WH7" s="252">
        <v>1533578.69</v>
      </c>
      <c r="WI7" s="252">
        <v>12854860</v>
      </c>
      <c r="WJ7" s="252">
        <v>4186323</v>
      </c>
      <c r="WK7" s="252">
        <v>4818171.71</v>
      </c>
      <c r="WL7" s="252">
        <v>7365598.0300000003</v>
      </c>
      <c r="WM7" s="252">
        <v>4535629.7300000004</v>
      </c>
      <c r="WN7" s="252">
        <v>2844355.1</v>
      </c>
      <c r="WO7" s="252">
        <v>4135949.96</v>
      </c>
      <c r="WP7" s="252">
        <v>1517347.8</v>
      </c>
      <c r="WQ7" s="252">
        <v>5715722.6900000004</v>
      </c>
      <c r="WR7" s="252">
        <v>12705767.359999999</v>
      </c>
      <c r="WS7" s="252">
        <v>2819082.97</v>
      </c>
      <c r="WT7" s="252">
        <v>1185860.3</v>
      </c>
      <c r="WU7" s="252">
        <v>1223877.6000000001</v>
      </c>
      <c r="WV7" s="252">
        <v>1516849.06</v>
      </c>
      <c r="WW7" s="252">
        <v>1140628.5</v>
      </c>
      <c r="WX7" s="252">
        <v>1128110.5</v>
      </c>
      <c r="WY7" s="252">
        <v>1264359.3799999999</v>
      </c>
      <c r="WZ7" s="252">
        <v>8255220.5899999999</v>
      </c>
      <c r="XA7" s="252">
        <v>1364503.8</v>
      </c>
      <c r="XB7" s="252">
        <v>1392936.78</v>
      </c>
      <c r="XC7" s="252">
        <v>661408</v>
      </c>
      <c r="XD7" s="252">
        <v>1344097.4</v>
      </c>
      <c r="XE7" s="252">
        <v>29466692.969999999</v>
      </c>
      <c r="XF7" s="252">
        <v>3424623</v>
      </c>
      <c r="XG7" s="252">
        <v>3391024.55</v>
      </c>
      <c r="XH7" s="252">
        <v>15113890.300000001</v>
      </c>
      <c r="XI7" s="252">
        <v>3503941.99</v>
      </c>
      <c r="XJ7" s="252">
        <v>3763407.1</v>
      </c>
      <c r="XK7" s="252">
        <v>5286659.8499999996</v>
      </c>
      <c r="XL7" s="252">
        <v>2083672.5</v>
      </c>
      <c r="XM7" s="252">
        <v>2215817.98</v>
      </c>
      <c r="XN7" s="252">
        <v>7559918.2999999998</v>
      </c>
      <c r="XO7" s="252">
        <v>3913728</v>
      </c>
      <c r="XP7" s="252">
        <v>1409116.8</v>
      </c>
      <c r="XQ7" s="252">
        <v>1703769.95</v>
      </c>
      <c r="XR7" s="252">
        <v>2017426.5</v>
      </c>
      <c r="XS7" s="252">
        <v>1144941</v>
      </c>
      <c r="XT7" s="252">
        <v>892362</v>
      </c>
      <c r="XU7" s="252">
        <v>1148747.1000000001</v>
      </c>
      <c r="XV7" s="252">
        <v>1817205.5</v>
      </c>
      <c r="XW7" s="252">
        <v>1306986</v>
      </c>
      <c r="XX7" s="252">
        <v>1275334.71</v>
      </c>
      <c r="XY7" s="252">
        <v>2055110</v>
      </c>
      <c r="XZ7" s="252">
        <v>1257235</v>
      </c>
      <c r="YA7" s="252">
        <v>1335554.3999999999</v>
      </c>
      <c r="YB7" s="252">
        <v>23037176.489999998</v>
      </c>
      <c r="YC7" s="252">
        <v>2829210.78</v>
      </c>
      <c r="YD7" s="252">
        <v>5769793.96</v>
      </c>
      <c r="YE7" s="252">
        <v>1795125.6</v>
      </c>
      <c r="YF7" s="252">
        <v>9991677.9000000004</v>
      </c>
      <c r="YG7" s="252">
        <v>2224372.79</v>
      </c>
      <c r="YH7" s="252">
        <v>4430038.7</v>
      </c>
      <c r="YI7" s="252">
        <v>1472546.8</v>
      </c>
      <c r="YJ7" s="252">
        <v>8659026.5999999996</v>
      </c>
      <c r="YK7" s="252">
        <v>5368758.4000000004</v>
      </c>
      <c r="YL7" s="252">
        <v>3178558.97</v>
      </c>
      <c r="YM7" s="252">
        <v>1636604.77</v>
      </c>
      <c r="YN7" s="252">
        <v>1562856.8</v>
      </c>
      <c r="YO7" s="252">
        <v>1505112.6</v>
      </c>
      <c r="YP7" s="252">
        <v>1394851.91</v>
      </c>
      <c r="YQ7" s="252">
        <v>1218971</v>
      </c>
      <c r="YR7" s="252">
        <v>1012483.3</v>
      </c>
      <c r="YS7" s="252">
        <v>11625086.52</v>
      </c>
      <c r="YT7" s="252">
        <v>1251852</v>
      </c>
      <c r="YU7" s="252">
        <v>448036.01</v>
      </c>
      <c r="YV7" s="252">
        <v>2162698.5</v>
      </c>
      <c r="YW7" s="252">
        <v>1850397.35</v>
      </c>
      <c r="YX7" s="252">
        <v>541220.23</v>
      </c>
      <c r="YY7" s="252">
        <v>2048781</v>
      </c>
      <c r="YZ7" s="252">
        <v>8537700.9299999997</v>
      </c>
      <c r="ZA7" s="252">
        <v>988682.75</v>
      </c>
      <c r="ZB7" s="252">
        <v>2117747.2000000002</v>
      </c>
      <c r="ZC7" s="252">
        <v>2103169.54</v>
      </c>
      <c r="ZD7" s="252">
        <v>1028131</v>
      </c>
      <c r="ZE7" s="252">
        <v>2328795</v>
      </c>
      <c r="ZF7" s="252">
        <v>954191</v>
      </c>
      <c r="ZG7" s="252">
        <v>1147700.28</v>
      </c>
      <c r="ZH7" s="252">
        <v>5327146.9000000004</v>
      </c>
      <c r="ZI7" s="252">
        <v>26616619.949999999</v>
      </c>
      <c r="ZJ7" s="252">
        <v>1375537.3</v>
      </c>
      <c r="ZK7" s="252">
        <v>4076764.86</v>
      </c>
      <c r="ZL7" s="252">
        <v>11897110.279999999</v>
      </c>
      <c r="ZM7" s="252">
        <v>6167871.7199999997</v>
      </c>
      <c r="ZN7" s="252">
        <v>1920026.4</v>
      </c>
      <c r="ZO7" s="252">
        <v>3204169.87</v>
      </c>
      <c r="ZP7" s="252">
        <v>4158056.6</v>
      </c>
      <c r="ZQ7" s="252">
        <v>2937978.98</v>
      </c>
      <c r="ZR7" s="252">
        <v>6928671.9500000002</v>
      </c>
      <c r="ZS7" s="252">
        <v>713414.88</v>
      </c>
      <c r="ZT7" s="252">
        <v>1590750.25</v>
      </c>
      <c r="ZU7" s="252">
        <v>1847952.5</v>
      </c>
      <c r="ZV7" s="252">
        <v>2122078.5099999998</v>
      </c>
      <c r="ZW7" s="252">
        <v>1570823.2</v>
      </c>
      <c r="ZX7" s="252">
        <v>1460462.55</v>
      </c>
      <c r="ZY7" s="252">
        <v>1788362.56</v>
      </c>
      <c r="ZZ7" s="252">
        <v>1030794</v>
      </c>
      <c r="AAA7" s="252">
        <v>1815621.05</v>
      </c>
      <c r="AAB7" s="252">
        <v>1343188.22</v>
      </c>
      <c r="AAC7" s="252">
        <v>1248155</v>
      </c>
      <c r="AAD7" s="252">
        <v>806274.62</v>
      </c>
      <c r="AAE7" s="252">
        <v>10300750.52</v>
      </c>
      <c r="AAF7" s="252">
        <v>1225700.05</v>
      </c>
      <c r="AAG7" s="252">
        <v>2632790.2999999998</v>
      </c>
      <c r="AAH7" s="252">
        <v>1141521</v>
      </c>
      <c r="AAI7" s="252">
        <v>981402</v>
      </c>
      <c r="AAJ7" s="252">
        <v>3298976</v>
      </c>
      <c r="AAK7" s="252">
        <v>1674888.51</v>
      </c>
      <c r="AAL7" s="252">
        <v>89701917.689999998</v>
      </c>
      <c r="AAM7" s="252">
        <v>1713734.94</v>
      </c>
      <c r="AAN7" s="252">
        <v>624886.69999999995</v>
      </c>
      <c r="AAO7" s="252">
        <v>4256544.09</v>
      </c>
      <c r="AAP7" s="252">
        <v>2652738</v>
      </c>
      <c r="AAQ7" s="252">
        <v>1331993.67</v>
      </c>
      <c r="AAR7" s="252">
        <v>2227335.64</v>
      </c>
      <c r="AAS7" s="252">
        <v>4002546.25</v>
      </c>
      <c r="AAT7" s="252">
        <v>6733250.4199999999</v>
      </c>
      <c r="AAU7" s="252">
        <v>1275489.42</v>
      </c>
      <c r="AAV7" s="252">
        <v>3186319.98</v>
      </c>
      <c r="AAW7" s="252">
        <v>10758750.970000001</v>
      </c>
      <c r="AAX7" s="252">
        <v>6267921.9299999997</v>
      </c>
      <c r="AAY7" s="252">
        <v>768152.3</v>
      </c>
      <c r="AAZ7" s="252">
        <v>1310167.98</v>
      </c>
      <c r="ABA7" s="252">
        <v>1209774.3999999999</v>
      </c>
      <c r="ABB7" s="252">
        <v>757278.35</v>
      </c>
      <c r="ABC7" s="252">
        <v>1133389.28</v>
      </c>
      <c r="ABD7" s="252">
        <v>1091637.06</v>
      </c>
      <c r="ABE7" s="252">
        <v>8789663.6400000006</v>
      </c>
      <c r="ABF7" s="252">
        <v>9027169.6300000008</v>
      </c>
      <c r="ABG7" s="252">
        <v>1070363.01</v>
      </c>
      <c r="ABH7" s="252">
        <v>770562.69</v>
      </c>
      <c r="ABI7" s="252">
        <v>977708.8</v>
      </c>
      <c r="ABJ7" s="252">
        <v>526239.68000000005</v>
      </c>
      <c r="ABK7" s="252">
        <v>786791</v>
      </c>
      <c r="ABL7" s="252">
        <v>10339298.15</v>
      </c>
      <c r="ABM7" s="252">
        <v>2163997.2000000002</v>
      </c>
      <c r="ABN7" s="252">
        <v>733235.81</v>
      </c>
      <c r="ABO7" s="252">
        <v>2029119.72</v>
      </c>
      <c r="ABP7" s="252">
        <v>4141148.5</v>
      </c>
      <c r="ABQ7" s="252">
        <v>1409399.68</v>
      </c>
      <c r="ABR7" s="252">
        <v>1776565.54</v>
      </c>
      <c r="ABS7" s="252">
        <v>2809317.28</v>
      </c>
      <c r="ABT7" s="252">
        <v>583613.5</v>
      </c>
      <c r="ABU7" s="252">
        <v>24335087.859999999</v>
      </c>
      <c r="ABV7" s="252">
        <v>4305270.7</v>
      </c>
      <c r="ABW7" s="252">
        <v>3841806.5</v>
      </c>
      <c r="ABX7" s="252">
        <v>1546222.41</v>
      </c>
      <c r="ABY7" s="252">
        <v>1091473.24</v>
      </c>
      <c r="ABZ7" s="252">
        <v>4037526.05</v>
      </c>
      <c r="ACA7" s="252">
        <v>999527.86</v>
      </c>
      <c r="ACB7" s="252">
        <v>1510612.27</v>
      </c>
      <c r="ACC7" s="252">
        <v>1067246</v>
      </c>
      <c r="ACD7" s="252">
        <v>2646283.4</v>
      </c>
      <c r="ACE7" s="252">
        <v>964825.15</v>
      </c>
      <c r="ACF7" s="252">
        <v>28199279.469999999</v>
      </c>
      <c r="ACG7" s="252">
        <v>1689657.22</v>
      </c>
      <c r="ACH7" s="252">
        <v>3550965.88</v>
      </c>
      <c r="ACI7" s="252">
        <v>2809144.5</v>
      </c>
      <c r="ACJ7" s="252">
        <v>1590584</v>
      </c>
      <c r="ACK7" s="252">
        <v>2372123.2999999998</v>
      </c>
      <c r="ACL7" s="252">
        <v>2400045</v>
      </c>
      <c r="ACM7" s="252">
        <v>8046786.1900000004</v>
      </c>
      <c r="ACN7" s="252">
        <v>7477142.7000000002</v>
      </c>
      <c r="ACO7" s="252">
        <v>2097267</v>
      </c>
      <c r="ACP7" s="252">
        <v>2987907</v>
      </c>
      <c r="ACQ7" s="252">
        <v>1924019.39</v>
      </c>
      <c r="ACR7" s="252">
        <v>1903890.27</v>
      </c>
      <c r="ACS7" s="252">
        <v>7660008.2999999998</v>
      </c>
      <c r="ACT7" s="252">
        <v>3209934</v>
      </c>
      <c r="ACU7" s="252">
        <v>2822497.6</v>
      </c>
      <c r="ACV7" s="252">
        <v>2155345</v>
      </c>
      <c r="ACW7" s="252">
        <v>1650247.5</v>
      </c>
      <c r="ACX7" s="252">
        <v>1741090</v>
      </c>
      <c r="ACY7" s="252">
        <v>1094956.7</v>
      </c>
      <c r="ACZ7" s="252">
        <v>718379.79</v>
      </c>
      <c r="ADA7" s="252">
        <v>916103.2</v>
      </c>
      <c r="ADB7" s="252">
        <v>1436042.1</v>
      </c>
      <c r="ADC7" s="252">
        <v>5433456.1699999999</v>
      </c>
      <c r="ADD7" s="252">
        <v>5349208.74</v>
      </c>
      <c r="ADE7" s="252">
        <v>445673.5</v>
      </c>
      <c r="ADF7" s="252">
        <v>657157.4</v>
      </c>
      <c r="ADG7" s="252">
        <v>1526742.5</v>
      </c>
      <c r="ADH7" s="252">
        <v>218734.06</v>
      </c>
      <c r="ADI7" s="252">
        <v>1356978.01</v>
      </c>
      <c r="ADJ7" s="252">
        <v>1289198.98</v>
      </c>
      <c r="ADK7" s="252">
        <v>2075117</v>
      </c>
      <c r="ADL7" s="252">
        <v>51720775.490000002</v>
      </c>
      <c r="ADM7" s="252">
        <v>7627334.5700000003</v>
      </c>
      <c r="ADN7" s="252">
        <v>3939411.87</v>
      </c>
      <c r="ADO7" s="252">
        <v>8320165.9000000004</v>
      </c>
      <c r="ADP7" s="252">
        <v>567934</v>
      </c>
      <c r="ADQ7" s="252">
        <v>1018171</v>
      </c>
      <c r="ADR7" s="252">
        <v>1729693.22</v>
      </c>
      <c r="ADS7" s="252">
        <v>620925</v>
      </c>
      <c r="ADT7" s="252">
        <v>28825163.550000001</v>
      </c>
      <c r="ADU7" s="252">
        <v>7870192.6799999997</v>
      </c>
      <c r="ADV7" s="252">
        <v>5820276.0099999998</v>
      </c>
      <c r="ADW7" s="252">
        <v>1764215.76</v>
      </c>
      <c r="ADX7" s="252">
        <v>2507417.7400000002</v>
      </c>
      <c r="ADY7" s="252">
        <v>4105134.81</v>
      </c>
      <c r="ADZ7" s="252">
        <v>2668950.2999999998</v>
      </c>
      <c r="AEA7" s="252">
        <v>1795139.09</v>
      </c>
      <c r="AEB7" s="252">
        <v>1141345.5</v>
      </c>
      <c r="AEC7" s="252">
        <v>1084151.32</v>
      </c>
      <c r="AED7" s="252">
        <v>1755153.53</v>
      </c>
      <c r="AEE7" s="252">
        <v>4284289</v>
      </c>
      <c r="AEF7" s="252">
        <v>1462273.85</v>
      </c>
      <c r="AEG7" s="252">
        <v>2707878.8</v>
      </c>
      <c r="AEH7" s="252">
        <v>2598229.58</v>
      </c>
      <c r="AEI7" s="252">
        <v>2112070.13</v>
      </c>
      <c r="AEJ7" s="252">
        <v>1202553.8</v>
      </c>
      <c r="AEK7" s="252">
        <v>4845106</v>
      </c>
      <c r="AEL7" s="252">
        <v>1077116.5</v>
      </c>
      <c r="AEM7" s="252">
        <v>4810550.2699999996</v>
      </c>
      <c r="AEN7" s="252">
        <v>28126254.280000001</v>
      </c>
      <c r="AEO7" s="252">
        <v>4260921.2699999996</v>
      </c>
      <c r="AEP7" s="252">
        <v>3199512.5</v>
      </c>
      <c r="AEQ7" s="252">
        <v>2618560.2999999998</v>
      </c>
      <c r="AER7" s="252">
        <v>2052133</v>
      </c>
      <c r="AES7" s="252">
        <v>6767879.4500000002</v>
      </c>
      <c r="AET7" s="252">
        <v>1692042.3</v>
      </c>
      <c r="AEU7" s="252">
        <v>3209962.5</v>
      </c>
      <c r="AEV7" s="252">
        <v>1499834.85</v>
      </c>
      <c r="AEW7" s="252">
        <v>1586630.4</v>
      </c>
      <c r="AEX7" s="252">
        <v>17272929.73</v>
      </c>
      <c r="AEY7" s="252">
        <v>9141368.0800000001</v>
      </c>
      <c r="AEZ7" s="252">
        <v>7088867</v>
      </c>
      <c r="AFA7" s="252">
        <v>2982298.1</v>
      </c>
      <c r="AFB7" s="252">
        <v>7755529.25</v>
      </c>
      <c r="AFC7" s="252">
        <v>5244111</v>
      </c>
      <c r="AFD7" s="252">
        <v>2256307</v>
      </c>
      <c r="AFE7" s="252">
        <v>4218209</v>
      </c>
      <c r="AFF7" s="252">
        <v>896160</v>
      </c>
      <c r="AFG7" s="252">
        <v>6681630</v>
      </c>
      <c r="AFH7" s="252">
        <v>3055040.5</v>
      </c>
      <c r="AFI7" s="252">
        <v>2095388.5</v>
      </c>
      <c r="AFJ7" s="252">
        <v>2937337.76</v>
      </c>
      <c r="AFK7" s="252">
        <v>31510629.420000002</v>
      </c>
      <c r="AFL7" s="252">
        <v>3990954.9</v>
      </c>
      <c r="AFM7" s="252">
        <v>3017684.87</v>
      </c>
      <c r="AFN7" s="252">
        <v>1627611</v>
      </c>
      <c r="AFO7" s="252">
        <v>2810804.5</v>
      </c>
      <c r="AFP7" s="252">
        <v>1805027.99</v>
      </c>
      <c r="AFQ7" s="252">
        <v>1198520</v>
      </c>
      <c r="AFR7" s="252">
        <v>2786062.96</v>
      </c>
      <c r="AFS7" s="252">
        <v>3804720.56</v>
      </c>
      <c r="AFT7" s="252">
        <v>1285834.5</v>
      </c>
      <c r="AFU7" s="252">
        <v>3359236.93</v>
      </c>
      <c r="AFV7" s="252">
        <v>1071870.25</v>
      </c>
      <c r="AFW7" s="252">
        <v>17381977.41</v>
      </c>
      <c r="AFX7" s="252">
        <v>1016803.93</v>
      </c>
      <c r="AFY7" s="252">
        <v>1506481.5</v>
      </c>
      <c r="AFZ7" s="252">
        <v>1699836.59</v>
      </c>
      <c r="AGA7" s="252">
        <v>3619292.15</v>
      </c>
      <c r="AGB7" s="252">
        <v>1692929.55</v>
      </c>
      <c r="AGC7" s="252">
        <v>921293.77</v>
      </c>
      <c r="AGD7" s="252">
        <v>1364399.2</v>
      </c>
      <c r="AGE7" s="252">
        <v>1078825.75</v>
      </c>
      <c r="AGF7" s="252">
        <v>1203745.75</v>
      </c>
      <c r="AGG7" s="252">
        <v>1053015.55</v>
      </c>
      <c r="AGH7" s="252">
        <v>20146490.489999998</v>
      </c>
      <c r="AGI7" s="252">
        <v>2606619.14</v>
      </c>
      <c r="AGJ7" s="252">
        <v>2851175.56</v>
      </c>
      <c r="AGK7" s="252">
        <v>763583.69</v>
      </c>
      <c r="AGL7" s="252">
        <v>6567281.8499999996</v>
      </c>
      <c r="AGM7" s="252">
        <v>1517363.84</v>
      </c>
      <c r="AGN7" s="252">
        <v>1024678.15</v>
      </c>
      <c r="AGO7" s="252">
        <v>1741936.6</v>
      </c>
      <c r="AGP7" s="252">
        <v>57093498.450000003</v>
      </c>
      <c r="AGQ7" s="252">
        <v>24623370.93</v>
      </c>
      <c r="AGR7" s="252">
        <v>1215287.2</v>
      </c>
      <c r="AGS7" s="252">
        <v>3121866.46</v>
      </c>
      <c r="AGT7" s="252">
        <v>5228937.33</v>
      </c>
      <c r="AGU7" s="252">
        <v>2949591</v>
      </c>
      <c r="AGV7" s="252">
        <v>1306902.5</v>
      </c>
      <c r="AGW7" s="252">
        <v>2623501.4</v>
      </c>
      <c r="AGX7" s="252">
        <v>1092688.8</v>
      </c>
      <c r="AGY7" s="252">
        <v>2868664.27</v>
      </c>
      <c r="AGZ7" s="252">
        <v>2677923.5</v>
      </c>
      <c r="AHA7" s="252">
        <v>1430535</v>
      </c>
      <c r="AHB7" s="252">
        <v>1239797.5</v>
      </c>
      <c r="AHC7" s="252">
        <v>1315827.5</v>
      </c>
      <c r="AHD7" s="252">
        <v>787566</v>
      </c>
      <c r="AHE7" s="252">
        <v>1105832.8</v>
      </c>
      <c r="AHF7" s="252">
        <v>1085154.5</v>
      </c>
      <c r="AHG7" s="252">
        <v>7198303.6100000003</v>
      </c>
      <c r="AHH7" s="252">
        <v>2144259.2000000002</v>
      </c>
      <c r="AHI7" s="252">
        <v>1703988.8</v>
      </c>
      <c r="AHJ7" s="252">
        <v>2523725.98</v>
      </c>
      <c r="AHK7" s="252">
        <v>5089631</v>
      </c>
      <c r="AHL7" s="252">
        <v>1646095.8</v>
      </c>
      <c r="AHM7" s="252">
        <v>1578195</v>
      </c>
      <c r="AHN7" s="252">
        <v>4188634267.2500052</v>
      </c>
    </row>
    <row r="8" spans="1:898">
      <c r="A8" t="s">
        <v>2823</v>
      </c>
      <c r="B8" s="252">
        <v>200874307.37</v>
      </c>
      <c r="C8" s="252">
        <v>2043176.92</v>
      </c>
      <c r="D8" s="252">
        <v>3462187.09</v>
      </c>
      <c r="E8" s="252">
        <v>905231.45</v>
      </c>
      <c r="F8" s="252">
        <v>12846157.780000001</v>
      </c>
      <c r="G8" s="252">
        <v>1570531.1099999999</v>
      </c>
      <c r="H8" s="252">
        <v>9657337.6799999997</v>
      </c>
      <c r="I8" s="252">
        <v>2622714.17</v>
      </c>
      <c r="J8" s="252">
        <v>2893438.44</v>
      </c>
      <c r="K8" s="252">
        <v>2280853.48</v>
      </c>
      <c r="L8" s="252">
        <v>1420769.64</v>
      </c>
      <c r="M8" s="252">
        <v>1275798.68</v>
      </c>
      <c r="N8" s="252">
        <v>1893842.7999999998</v>
      </c>
      <c r="O8" s="252">
        <v>1071768.56</v>
      </c>
      <c r="P8" s="252">
        <v>912186.73</v>
      </c>
      <c r="Q8" s="252">
        <v>2576411.3499999996</v>
      </c>
      <c r="R8" s="252">
        <v>1705106.6800000002</v>
      </c>
      <c r="S8" s="252">
        <v>310801.31</v>
      </c>
      <c r="T8" s="252">
        <v>83970004.039999992</v>
      </c>
      <c r="U8" s="252">
        <v>15484658.390000001</v>
      </c>
      <c r="V8" s="252">
        <v>1419734.44</v>
      </c>
      <c r="W8" s="252">
        <v>3016200.59</v>
      </c>
      <c r="X8" s="252">
        <v>1884572.6800000002</v>
      </c>
      <c r="Y8" s="252">
        <v>1761384.74</v>
      </c>
      <c r="Z8" s="252">
        <v>613462.5</v>
      </c>
      <c r="AA8" s="252">
        <v>16350142.43</v>
      </c>
      <c r="AB8" s="252">
        <v>2425555.34</v>
      </c>
      <c r="AC8" s="252">
        <v>1346810.4899999998</v>
      </c>
      <c r="AD8" s="252">
        <v>8503059.0300000012</v>
      </c>
      <c r="AE8" s="252">
        <v>1611218.7000000002</v>
      </c>
      <c r="AF8" s="252">
        <v>12609048.82</v>
      </c>
      <c r="AG8" s="252">
        <v>2516955.11</v>
      </c>
      <c r="AH8" s="252">
        <v>1538291.33</v>
      </c>
      <c r="AI8" s="252">
        <v>732441.15999999992</v>
      </c>
      <c r="AJ8" s="252">
        <v>2047004.35</v>
      </c>
      <c r="AK8" s="252">
        <v>1579473.46</v>
      </c>
      <c r="AL8" s="252">
        <v>1291324.17</v>
      </c>
      <c r="AM8" s="252">
        <v>922383.83000000007</v>
      </c>
      <c r="AN8" s="252">
        <v>767464.76</v>
      </c>
      <c r="AO8" s="252">
        <v>886390.8</v>
      </c>
      <c r="AP8" s="252">
        <v>480730.75</v>
      </c>
      <c r="AQ8" s="252">
        <v>271761.55</v>
      </c>
      <c r="AR8" s="252">
        <v>52043144.550000004</v>
      </c>
      <c r="AS8" s="252">
        <v>600699.29</v>
      </c>
      <c r="AT8" s="252">
        <v>443347.45</v>
      </c>
      <c r="AU8" s="252">
        <v>1276388.1400000001</v>
      </c>
      <c r="AV8" s="252">
        <v>2219988.69</v>
      </c>
      <c r="AW8" s="252">
        <v>1814612.2700000003</v>
      </c>
      <c r="AX8" s="252">
        <v>696939.7300000001</v>
      </c>
      <c r="AY8" s="252">
        <v>989232.74</v>
      </c>
      <c r="AZ8" s="252">
        <v>449890.38</v>
      </c>
      <c r="BA8" s="252">
        <v>592996.01</v>
      </c>
      <c r="BB8" s="252">
        <v>371364.57999999996</v>
      </c>
      <c r="BC8" s="252">
        <v>423728.39</v>
      </c>
      <c r="BD8" s="252">
        <v>10749733.299999999</v>
      </c>
      <c r="BE8" s="252">
        <v>440457.58</v>
      </c>
      <c r="BF8" s="252">
        <v>494454.03</v>
      </c>
      <c r="BG8" s="252">
        <v>31802644.09</v>
      </c>
      <c r="BH8" s="252">
        <v>22052709.890000001</v>
      </c>
      <c r="BI8" s="252">
        <v>1808801.75</v>
      </c>
      <c r="BJ8" s="252">
        <v>852828.92000000016</v>
      </c>
      <c r="BK8" s="252">
        <v>1600202.66</v>
      </c>
      <c r="BL8" s="252">
        <v>1924104.44</v>
      </c>
      <c r="BM8" s="252">
        <v>1069410.3799999999</v>
      </c>
      <c r="BN8" s="252">
        <v>107680.3</v>
      </c>
      <c r="BO8" s="252">
        <v>47807.06</v>
      </c>
      <c r="BP8" s="252">
        <v>63198988.830000006</v>
      </c>
      <c r="BQ8" s="252">
        <v>1337934.99</v>
      </c>
      <c r="BR8" s="252">
        <v>1285031.8499999999</v>
      </c>
      <c r="BS8" s="252">
        <v>1134663.72</v>
      </c>
      <c r="BT8" s="252">
        <v>1009823.31</v>
      </c>
      <c r="BU8" s="252">
        <v>1408894.5699999998</v>
      </c>
      <c r="BV8" s="252">
        <v>770960.01</v>
      </c>
      <c r="BW8" s="252">
        <v>1164602.4099999999</v>
      </c>
      <c r="BX8" s="252">
        <v>15632381.959999999</v>
      </c>
      <c r="BY8" s="252">
        <v>1207657.27</v>
      </c>
      <c r="BZ8" s="252">
        <v>1861789.87</v>
      </c>
      <c r="CA8" s="252">
        <v>3909335.0700000003</v>
      </c>
      <c r="CB8" s="252">
        <v>729328.69000000006</v>
      </c>
      <c r="CC8" s="252">
        <v>876508.62000000011</v>
      </c>
      <c r="CD8" s="252">
        <v>757348.74</v>
      </c>
      <c r="CE8" s="252">
        <v>169588992.67000002</v>
      </c>
      <c r="CF8" s="252">
        <v>1749901.58</v>
      </c>
      <c r="CG8" s="252">
        <v>8083844.1500000004</v>
      </c>
      <c r="CH8" s="252">
        <v>1036490.8999999999</v>
      </c>
      <c r="CI8" s="252">
        <v>1369186.7599999998</v>
      </c>
      <c r="CJ8" s="252">
        <v>963309.04</v>
      </c>
      <c r="CK8" s="252">
        <v>1260688.6599999999</v>
      </c>
      <c r="CL8" s="252">
        <v>3248326.1300000004</v>
      </c>
      <c r="CM8" s="252">
        <v>390228.03</v>
      </c>
      <c r="CN8" s="252">
        <v>920181.01</v>
      </c>
      <c r="CO8" s="252">
        <v>891887.28</v>
      </c>
      <c r="CP8" s="252">
        <v>1366381.39</v>
      </c>
      <c r="CQ8" s="252">
        <v>953855.58000000007</v>
      </c>
      <c r="CR8" s="252">
        <v>50945353.690000005</v>
      </c>
      <c r="CS8" s="252">
        <v>854194.75</v>
      </c>
      <c r="CT8" s="252">
        <v>1341623.48</v>
      </c>
      <c r="CU8" s="252">
        <v>2905705.87</v>
      </c>
      <c r="CV8" s="252">
        <v>579471.64</v>
      </c>
      <c r="CW8" s="252">
        <v>2739504.93</v>
      </c>
      <c r="CX8" s="252">
        <v>892954.35</v>
      </c>
      <c r="CY8" s="252">
        <v>808095.31</v>
      </c>
      <c r="CZ8" s="252">
        <v>32001697.27</v>
      </c>
      <c r="DA8" s="252">
        <v>29118596.359999999</v>
      </c>
      <c r="DB8" s="252">
        <v>2618589.65</v>
      </c>
      <c r="DC8" s="252">
        <v>1330013.06</v>
      </c>
      <c r="DD8" s="252">
        <v>3177165.4000000004</v>
      </c>
      <c r="DE8" s="252">
        <v>2640855.9300000002</v>
      </c>
      <c r="DF8" s="252">
        <v>3063254.42</v>
      </c>
      <c r="DG8" s="252">
        <v>6024008.5700000003</v>
      </c>
      <c r="DH8" s="252">
        <v>946537.68</v>
      </c>
      <c r="DI8" s="252">
        <v>159058677.91</v>
      </c>
      <c r="DJ8" s="252">
        <v>1003714.51</v>
      </c>
      <c r="DK8" s="252">
        <v>2598693.48</v>
      </c>
      <c r="DL8" s="252">
        <v>3964470.87</v>
      </c>
      <c r="DM8" s="252">
        <v>1903382.79</v>
      </c>
      <c r="DN8" s="252">
        <v>1370403.63</v>
      </c>
      <c r="DO8" s="252">
        <v>7110657.2599999998</v>
      </c>
      <c r="DP8" s="252">
        <v>1136372.3700000001</v>
      </c>
      <c r="DQ8" s="252">
        <v>3631821.1799999997</v>
      </c>
      <c r="DR8" s="252">
        <v>41479188.080000006</v>
      </c>
      <c r="DS8" s="252">
        <v>2120111.9699999997</v>
      </c>
      <c r="DT8" s="252">
        <v>6550351.71</v>
      </c>
      <c r="DU8" s="252">
        <v>16076988.48</v>
      </c>
      <c r="DV8" s="252">
        <v>2409321.9500000002</v>
      </c>
      <c r="DW8" s="252">
        <v>4269135.6100000003</v>
      </c>
      <c r="DX8" s="252">
        <v>2683664.8199999998</v>
      </c>
      <c r="DY8" s="252">
        <v>720674.69</v>
      </c>
      <c r="DZ8" s="252">
        <v>1610262.52</v>
      </c>
      <c r="EA8" s="252">
        <v>1792319.38</v>
      </c>
      <c r="EB8" s="252">
        <v>3363360.14</v>
      </c>
      <c r="EC8" s="252">
        <v>22990740.780000001</v>
      </c>
      <c r="ED8" s="252">
        <v>13540138.129999999</v>
      </c>
      <c r="EE8" s="252">
        <v>1182661.8900000001</v>
      </c>
      <c r="EF8" s="252">
        <v>1832509.93</v>
      </c>
      <c r="EG8" s="252">
        <v>2013529.39</v>
      </c>
      <c r="EH8" s="252">
        <v>2748636.39</v>
      </c>
      <c r="EI8" s="252">
        <v>3791157.28</v>
      </c>
      <c r="EJ8" s="252">
        <v>1225689.46</v>
      </c>
      <c r="EK8" s="252">
        <v>1679215.78</v>
      </c>
      <c r="EL8" s="252">
        <v>92850242.549999997</v>
      </c>
      <c r="EM8" s="252">
        <v>1268436.44</v>
      </c>
      <c r="EN8" s="252">
        <v>442501.89</v>
      </c>
      <c r="EO8" s="252">
        <v>1392759.95</v>
      </c>
      <c r="EP8" s="252">
        <v>770959.74</v>
      </c>
      <c r="EQ8" s="252">
        <v>352710.16000000003</v>
      </c>
      <c r="ER8" s="252">
        <v>2259983.38</v>
      </c>
      <c r="ES8" s="252">
        <v>1310044.8700000001</v>
      </c>
      <c r="ET8" s="252">
        <v>917482.14</v>
      </c>
      <c r="EU8" s="252">
        <v>54945486.849999994</v>
      </c>
      <c r="EV8" s="252">
        <v>613484.89999999991</v>
      </c>
      <c r="EW8" s="252">
        <v>1384279.9100000001</v>
      </c>
      <c r="EX8" s="252">
        <v>2915988.87</v>
      </c>
      <c r="EY8" s="252">
        <v>3159934.21</v>
      </c>
      <c r="EZ8" s="252">
        <v>3645462.82</v>
      </c>
      <c r="FA8" s="252">
        <v>2561375.02</v>
      </c>
      <c r="FB8" s="252">
        <v>1549070.6700000002</v>
      </c>
      <c r="FC8" s="252">
        <v>1949264.23</v>
      </c>
      <c r="FD8" s="252">
        <v>829244.62</v>
      </c>
      <c r="FE8" s="252">
        <v>1009039.96</v>
      </c>
      <c r="FF8" s="252">
        <v>1214735</v>
      </c>
      <c r="FG8" s="252">
        <v>24096096.150000002</v>
      </c>
      <c r="FH8" s="252">
        <v>979886.8</v>
      </c>
      <c r="FI8" s="252">
        <v>831484.74</v>
      </c>
      <c r="FJ8" s="252">
        <v>718423.86</v>
      </c>
      <c r="FK8" s="252">
        <v>1612608.92</v>
      </c>
      <c r="FL8" s="252">
        <v>1499338.63</v>
      </c>
      <c r="FM8" s="252">
        <v>662809.26</v>
      </c>
      <c r="FN8" s="252">
        <v>168991.16999999998</v>
      </c>
      <c r="FO8" s="252">
        <v>133917712.62</v>
      </c>
      <c r="FP8" s="252">
        <v>1490556.4000000001</v>
      </c>
      <c r="FQ8" s="252">
        <v>3339429.55</v>
      </c>
      <c r="FR8" s="252">
        <v>3082584.8500000006</v>
      </c>
      <c r="FS8" s="252">
        <v>3648876.41</v>
      </c>
      <c r="FT8" s="252">
        <v>1433789.04</v>
      </c>
      <c r="FU8" s="252">
        <v>4637073.5</v>
      </c>
      <c r="FV8" s="252">
        <v>2124961.62</v>
      </c>
      <c r="FW8" s="252">
        <v>1646091.43</v>
      </c>
      <c r="FX8" s="252">
        <v>1539665.73</v>
      </c>
      <c r="FY8" s="252">
        <v>4439813.12</v>
      </c>
      <c r="FZ8" s="252">
        <v>1445020.32</v>
      </c>
      <c r="GA8" s="252">
        <v>1180107.98</v>
      </c>
      <c r="GB8" s="252">
        <v>463547.53</v>
      </c>
      <c r="GC8" s="252">
        <v>42993485.740000002</v>
      </c>
      <c r="GD8" s="252">
        <v>996162.71</v>
      </c>
      <c r="GE8" s="252">
        <v>1040204.46</v>
      </c>
      <c r="GF8" s="252">
        <v>8725509.5600000005</v>
      </c>
      <c r="GG8" s="252">
        <v>1604302.23</v>
      </c>
      <c r="GH8" s="252">
        <v>1284928.8799999999</v>
      </c>
      <c r="GI8" s="252">
        <v>998816.99</v>
      </c>
      <c r="GJ8" s="252">
        <v>4888459.45</v>
      </c>
      <c r="GK8" s="252">
        <v>906767.87999999989</v>
      </c>
      <c r="GL8" s="252">
        <v>601259.85</v>
      </c>
      <c r="GM8" s="252">
        <v>424077.42</v>
      </c>
      <c r="GN8" s="252">
        <v>440367.20999999996</v>
      </c>
      <c r="GO8" s="252">
        <v>27520726.560000002</v>
      </c>
      <c r="GP8" s="252">
        <v>2760161.66</v>
      </c>
      <c r="GQ8" s="252">
        <v>829197.74</v>
      </c>
      <c r="GR8" s="252">
        <v>3021107.17</v>
      </c>
      <c r="GS8" s="252">
        <v>466705.11</v>
      </c>
      <c r="GT8" s="252">
        <v>1796594.66</v>
      </c>
      <c r="GU8" s="252">
        <v>1861476.48</v>
      </c>
      <c r="GV8" s="252">
        <v>848075.27999999991</v>
      </c>
      <c r="GW8" s="252">
        <v>26554233.379999999</v>
      </c>
      <c r="GX8" s="252">
        <v>800737.61999999988</v>
      </c>
      <c r="GY8" s="252">
        <v>1682814.7600000002</v>
      </c>
      <c r="GZ8" s="252">
        <v>1070225</v>
      </c>
      <c r="HA8" s="252">
        <v>106795221.57000001</v>
      </c>
      <c r="HB8" s="252">
        <v>3361950.74</v>
      </c>
      <c r="HC8" s="252">
        <v>7357080.3300000001</v>
      </c>
      <c r="HD8" s="252">
        <v>6416785.9100000001</v>
      </c>
      <c r="HE8" s="252">
        <v>2302628.09</v>
      </c>
      <c r="HF8" s="252">
        <v>5597058.7699999996</v>
      </c>
      <c r="HG8" s="252">
        <v>804355.43</v>
      </c>
      <c r="HH8" s="252">
        <v>46601578.490000002</v>
      </c>
      <c r="HI8" s="252">
        <v>2036207.9699999997</v>
      </c>
      <c r="HJ8" s="252">
        <v>4029538.2</v>
      </c>
      <c r="HK8" s="252">
        <v>1731019.46</v>
      </c>
      <c r="HL8" s="252">
        <v>1629614.27</v>
      </c>
      <c r="HM8" s="252">
        <v>1070526.92</v>
      </c>
      <c r="HN8" s="252">
        <v>3100475.0300000003</v>
      </c>
      <c r="HO8" s="252">
        <v>728977.79999999993</v>
      </c>
      <c r="HP8" s="252">
        <v>65315853.400000006</v>
      </c>
      <c r="HQ8" s="252">
        <v>17029143.43</v>
      </c>
      <c r="HR8" s="252">
        <v>1832021.58</v>
      </c>
      <c r="HS8" s="252">
        <v>640084.01</v>
      </c>
      <c r="HT8" s="252">
        <v>910682.4</v>
      </c>
      <c r="HU8" s="252">
        <v>889784.84</v>
      </c>
      <c r="HV8" s="252">
        <v>2537973.91</v>
      </c>
      <c r="HW8" s="252">
        <v>1849685.1600000001</v>
      </c>
      <c r="HX8" s="252">
        <v>706333.21</v>
      </c>
      <c r="HY8" s="252">
        <v>717264.39</v>
      </c>
      <c r="HZ8" s="252">
        <v>836302.35000000009</v>
      </c>
      <c r="IA8" s="252">
        <v>2817336.8</v>
      </c>
      <c r="IB8" s="252">
        <v>280303.43</v>
      </c>
      <c r="IC8" s="252">
        <v>1410431.5</v>
      </c>
      <c r="ID8" s="252">
        <v>1104575.98</v>
      </c>
      <c r="IE8" s="252">
        <v>590859.52000000002</v>
      </c>
      <c r="IF8" s="252">
        <v>59073551.460000001</v>
      </c>
      <c r="IG8" s="252">
        <v>14708741.939999999</v>
      </c>
      <c r="IH8" s="252">
        <v>2053224.3499999999</v>
      </c>
      <c r="II8" s="252">
        <v>6164786.96</v>
      </c>
      <c r="IJ8" s="252">
        <v>10541092.000000002</v>
      </c>
      <c r="IK8" s="252">
        <v>2101383.63</v>
      </c>
      <c r="IL8" s="252">
        <v>1120862.44</v>
      </c>
      <c r="IM8" s="252">
        <v>993269.89999999991</v>
      </c>
      <c r="IN8" s="252">
        <v>877768.97</v>
      </c>
      <c r="IO8" s="252">
        <v>1439718.96</v>
      </c>
      <c r="IP8" s="252">
        <v>1217489.47</v>
      </c>
      <c r="IQ8" s="252">
        <v>99540181.86999999</v>
      </c>
      <c r="IR8" s="252">
        <v>29947997.420000002</v>
      </c>
      <c r="IS8" s="252">
        <v>4485219.79</v>
      </c>
      <c r="IT8" s="252">
        <v>1873109.71</v>
      </c>
      <c r="IU8" s="252">
        <v>1793174.49</v>
      </c>
      <c r="IV8" s="252">
        <v>482807.94</v>
      </c>
      <c r="IW8" s="252">
        <v>1618831.1500000001</v>
      </c>
      <c r="IX8" s="252">
        <v>534230.25</v>
      </c>
      <c r="IY8" s="252">
        <v>545124.41</v>
      </c>
      <c r="IZ8" s="252">
        <v>1186651.0900000001</v>
      </c>
      <c r="JA8" s="252">
        <v>1767302.35</v>
      </c>
      <c r="JB8" s="252">
        <v>1028448.79</v>
      </c>
      <c r="JC8" s="252">
        <v>20655436</v>
      </c>
      <c r="JD8" s="252">
        <v>6112463.9199999999</v>
      </c>
      <c r="JE8" s="252">
        <v>854492.53</v>
      </c>
      <c r="JF8" s="252">
        <v>761248.3</v>
      </c>
      <c r="JG8" s="252">
        <v>645765.9</v>
      </c>
      <c r="JH8" s="252">
        <v>747231.73</v>
      </c>
      <c r="JI8" s="252">
        <v>25749949.050000001</v>
      </c>
      <c r="JJ8" s="252">
        <v>607416.09</v>
      </c>
      <c r="JK8" s="252">
        <v>1392904.6099999999</v>
      </c>
      <c r="JL8" s="252">
        <v>1809840.5499999998</v>
      </c>
      <c r="JM8" s="252">
        <v>1056870.73</v>
      </c>
      <c r="JN8" s="252">
        <v>3440416.9000000004</v>
      </c>
      <c r="JO8" s="252">
        <v>620926.81000000006</v>
      </c>
      <c r="JP8" s="252">
        <v>52493058.579999998</v>
      </c>
      <c r="JQ8" s="252">
        <v>24356874.829999998</v>
      </c>
      <c r="JR8" s="252">
        <v>1617221.28</v>
      </c>
      <c r="JS8" s="252">
        <v>594079.82999999996</v>
      </c>
      <c r="JT8" s="252">
        <v>2626135.0500000003</v>
      </c>
      <c r="JU8" s="252">
        <v>582063.30999999994</v>
      </c>
      <c r="JV8" s="252">
        <v>6879881.3300000001</v>
      </c>
      <c r="JW8" s="252">
        <v>3519374.24</v>
      </c>
      <c r="JX8" s="252">
        <v>1605157.98</v>
      </c>
      <c r="JY8" s="252">
        <v>2905054.98</v>
      </c>
      <c r="JZ8" s="252">
        <v>1903593.12</v>
      </c>
      <c r="KA8" s="252">
        <v>1282707.27</v>
      </c>
      <c r="KB8" s="252">
        <v>1223371.02</v>
      </c>
      <c r="KC8" s="252">
        <v>188102.90000000002</v>
      </c>
      <c r="KD8" s="252">
        <v>1605245.8699999999</v>
      </c>
      <c r="KE8" s="252">
        <v>120740417.8</v>
      </c>
      <c r="KF8" s="252">
        <v>7117608.4799999995</v>
      </c>
      <c r="KG8" s="252">
        <v>2315652.29</v>
      </c>
      <c r="KH8" s="252">
        <v>1944296.4100000001</v>
      </c>
      <c r="KI8" s="252">
        <v>6176735.1299999999</v>
      </c>
      <c r="KJ8" s="252">
        <v>2497399.71</v>
      </c>
      <c r="KK8" s="252">
        <v>16535011.869999999</v>
      </c>
      <c r="KL8" s="252">
        <v>1053459.73</v>
      </c>
      <c r="KM8" s="252">
        <v>1172906.5</v>
      </c>
      <c r="KN8" s="252">
        <v>25720408.27</v>
      </c>
      <c r="KO8" s="252">
        <v>1055378.78</v>
      </c>
      <c r="KP8" s="252">
        <v>1882298.11</v>
      </c>
      <c r="KQ8" s="252">
        <v>13634525.070000002</v>
      </c>
      <c r="KR8" s="252">
        <v>1241684.08</v>
      </c>
      <c r="KS8" s="252">
        <v>2058964.98</v>
      </c>
      <c r="KT8" s="252">
        <v>56733952.700000003</v>
      </c>
      <c r="KU8" s="252">
        <v>2963955.21</v>
      </c>
      <c r="KV8" s="252">
        <v>30797277.16</v>
      </c>
      <c r="KW8" s="252">
        <v>1526208.94</v>
      </c>
      <c r="KX8" s="252">
        <v>648679.39</v>
      </c>
      <c r="KY8" s="252">
        <v>2759456.63</v>
      </c>
      <c r="KZ8" s="252">
        <v>2887155.7700000005</v>
      </c>
      <c r="LA8" s="252">
        <v>1221805.8800000001</v>
      </c>
      <c r="LB8" s="252">
        <v>942007.32000000007</v>
      </c>
      <c r="LC8" s="252">
        <v>1024353.25</v>
      </c>
      <c r="LD8" s="252">
        <v>121440285.31</v>
      </c>
      <c r="LE8" s="252">
        <v>14946492.619999999</v>
      </c>
      <c r="LF8" s="252">
        <v>25982807.619999997</v>
      </c>
      <c r="LG8" s="252">
        <v>14432994.66</v>
      </c>
      <c r="LH8" s="252">
        <v>3676249.83</v>
      </c>
      <c r="LI8" s="252">
        <v>1427182.8900000001</v>
      </c>
      <c r="LJ8" s="252">
        <v>631892.04</v>
      </c>
      <c r="LK8" s="252">
        <v>2256439.2999999998</v>
      </c>
      <c r="LL8" s="252">
        <v>1495084.12</v>
      </c>
      <c r="LM8" s="252">
        <v>2546487.1800000002</v>
      </c>
      <c r="LN8" s="252">
        <v>1346313.25</v>
      </c>
      <c r="LO8" s="252">
        <v>26198225.969999995</v>
      </c>
      <c r="LP8" s="252">
        <v>1723328.54</v>
      </c>
      <c r="LQ8" s="252">
        <v>682346.49</v>
      </c>
      <c r="LR8" s="252">
        <v>4697163.84</v>
      </c>
      <c r="LS8" s="252">
        <v>33989550.940000005</v>
      </c>
      <c r="LT8" s="252">
        <v>101094889.28</v>
      </c>
      <c r="LU8" s="252">
        <v>19853109.57</v>
      </c>
      <c r="LV8" s="252">
        <v>4335633.99</v>
      </c>
      <c r="LW8" s="252">
        <v>3220904.3200000003</v>
      </c>
      <c r="LX8" s="252">
        <v>1979250.97</v>
      </c>
      <c r="LY8" s="252">
        <v>1735451.9000000001</v>
      </c>
      <c r="LZ8" s="252">
        <v>2131494.62</v>
      </c>
      <c r="MA8" s="252">
        <v>5183712.0199999996</v>
      </c>
      <c r="MB8" s="252">
        <v>9356488.6000000015</v>
      </c>
      <c r="MC8" s="252">
        <v>1297791.8600000001</v>
      </c>
      <c r="MD8" s="252">
        <v>88611450.909999996</v>
      </c>
      <c r="ME8" s="252">
        <v>1108397.95</v>
      </c>
      <c r="MF8" s="252">
        <v>1034816.1300000001</v>
      </c>
      <c r="MG8" s="252">
        <v>1172212.4099999999</v>
      </c>
      <c r="MH8" s="252">
        <v>1035182.36</v>
      </c>
      <c r="MI8" s="252">
        <v>1747482.0400000003</v>
      </c>
      <c r="MJ8" s="252">
        <v>1242410.54</v>
      </c>
      <c r="MK8" s="252">
        <v>1512437.77</v>
      </c>
      <c r="ML8" s="252">
        <v>2542071.56</v>
      </c>
      <c r="MM8" s="252">
        <v>1104820.1499999999</v>
      </c>
      <c r="MN8" s="252">
        <v>1103277.44</v>
      </c>
      <c r="MO8" s="252">
        <v>1380512.29</v>
      </c>
      <c r="MP8" s="252">
        <v>47473816.880000003</v>
      </c>
      <c r="MQ8" s="252">
        <v>2225783.4899999998</v>
      </c>
      <c r="MR8" s="252">
        <v>1552142.84</v>
      </c>
      <c r="MS8" s="252">
        <v>2594552.96</v>
      </c>
      <c r="MT8" s="252">
        <v>2986901.9099999997</v>
      </c>
      <c r="MU8" s="252">
        <v>1066733.3</v>
      </c>
      <c r="MV8" s="252">
        <v>7167789.0096999994</v>
      </c>
      <c r="MW8" s="252">
        <v>5385624.7999999998</v>
      </c>
      <c r="MX8" s="252">
        <v>1684592.54</v>
      </c>
      <c r="MY8" s="252">
        <v>507791.97</v>
      </c>
      <c r="MZ8" s="252">
        <v>384997.41</v>
      </c>
      <c r="NA8" s="252">
        <v>142058263.25</v>
      </c>
      <c r="NB8" s="252">
        <v>8334968.5300000003</v>
      </c>
      <c r="NC8" s="252">
        <v>1347497.27</v>
      </c>
      <c r="ND8" s="252">
        <v>37064275.119999997</v>
      </c>
      <c r="NE8" s="252">
        <v>1256092.9899999998</v>
      </c>
      <c r="NF8" s="252">
        <v>3143513.6199999996</v>
      </c>
      <c r="NG8" s="252">
        <v>19094474.200000003</v>
      </c>
      <c r="NH8" s="252">
        <v>10390479.379999999</v>
      </c>
      <c r="NI8" s="252">
        <v>461675.71</v>
      </c>
      <c r="NJ8" s="252">
        <v>2627981.7200000002</v>
      </c>
      <c r="NK8" s="252">
        <v>1994249.1600000001</v>
      </c>
      <c r="NL8" s="252">
        <v>1894708.98</v>
      </c>
      <c r="NM8" s="252">
        <v>21041203.919999998</v>
      </c>
      <c r="NN8" s="252">
        <v>407177.4</v>
      </c>
      <c r="NO8" s="252">
        <v>912939.02</v>
      </c>
      <c r="NP8" s="252">
        <v>1014721.01</v>
      </c>
      <c r="NQ8" s="252">
        <v>463431.79000000004</v>
      </c>
      <c r="NR8" s="252">
        <v>131172.5</v>
      </c>
      <c r="NS8" s="252">
        <v>485617.21</v>
      </c>
      <c r="NT8" s="252">
        <v>44397625.43</v>
      </c>
      <c r="NU8" s="252">
        <v>19839841.310000002</v>
      </c>
      <c r="NV8" s="252">
        <v>1334442.03</v>
      </c>
      <c r="NW8" s="252">
        <v>1061519.4339999999</v>
      </c>
      <c r="NX8" s="252">
        <v>1308318.52</v>
      </c>
      <c r="NY8" s="252">
        <v>1258932.3700000001</v>
      </c>
      <c r="NZ8" s="252">
        <v>651923.9</v>
      </c>
      <c r="OA8" s="252">
        <v>91033429.790000007</v>
      </c>
      <c r="OB8" s="252">
        <v>15945133.65</v>
      </c>
      <c r="OC8" s="252">
        <v>1905541.08</v>
      </c>
      <c r="OD8" s="252">
        <v>12076844.640000001</v>
      </c>
      <c r="OE8" s="252">
        <v>1153758.0999999999</v>
      </c>
      <c r="OF8" s="252">
        <v>1249984.04</v>
      </c>
      <c r="OG8" s="252">
        <v>6553241.8799999999</v>
      </c>
      <c r="OH8" s="252">
        <v>971329.65</v>
      </c>
      <c r="OI8" s="252">
        <v>2057463.87</v>
      </c>
      <c r="OJ8" s="252">
        <v>58350448.960000001</v>
      </c>
      <c r="OK8" s="252">
        <v>9280010.6500000004</v>
      </c>
      <c r="OL8" s="252">
        <v>22657718.710000001</v>
      </c>
      <c r="OM8" s="252">
        <v>2441091.8299999996</v>
      </c>
      <c r="ON8" s="252">
        <v>1952228.35</v>
      </c>
      <c r="OO8" s="252">
        <v>805124.56</v>
      </c>
      <c r="OP8" s="252">
        <v>37686112.829999998</v>
      </c>
      <c r="OQ8" s="252">
        <v>758648.93</v>
      </c>
      <c r="OR8" s="252">
        <v>2170932.6300000004</v>
      </c>
      <c r="OS8" s="252">
        <v>1539246.91</v>
      </c>
      <c r="OT8" s="252">
        <v>1943189.6300000001</v>
      </c>
      <c r="OU8" s="252">
        <v>6628790.290000001</v>
      </c>
      <c r="OV8" s="252">
        <v>1244214.72</v>
      </c>
      <c r="OW8" s="252">
        <v>980049.93</v>
      </c>
      <c r="OX8" s="252">
        <v>701164.11</v>
      </c>
      <c r="OY8" s="252">
        <v>59130812.349999994</v>
      </c>
      <c r="OZ8" s="252">
        <v>855072.34</v>
      </c>
      <c r="PA8" s="252">
        <v>2769146.74</v>
      </c>
      <c r="PB8" s="252">
        <v>859585.01</v>
      </c>
      <c r="PC8" s="252">
        <v>2705488.9699999997</v>
      </c>
      <c r="PD8" s="252">
        <v>5406441.1200000001</v>
      </c>
      <c r="PE8" s="252">
        <v>1183781.47</v>
      </c>
      <c r="PF8" s="252">
        <v>1546820.08</v>
      </c>
      <c r="PG8" s="252">
        <v>1891994.6400000001</v>
      </c>
      <c r="PH8" s="252">
        <v>1994136.93</v>
      </c>
      <c r="PI8" s="252">
        <v>1957341.7999999998</v>
      </c>
      <c r="PJ8" s="252">
        <v>4421531.96</v>
      </c>
      <c r="PK8" s="252">
        <v>1158297.6499999999</v>
      </c>
      <c r="PL8" s="252">
        <v>9250841.6400000006</v>
      </c>
      <c r="PM8" s="252">
        <v>1013328.03</v>
      </c>
      <c r="PN8" s="252">
        <v>614961.57999999996</v>
      </c>
      <c r="PO8" s="252">
        <v>412584.55</v>
      </c>
      <c r="PP8" s="252">
        <v>762137.61</v>
      </c>
      <c r="PQ8" s="252">
        <v>170511349.13999999</v>
      </c>
      <c r="PR8" s="252">
        <v>1430548.6099999999</v>
      </c>
      <c r="PS8" s="252">
        <v>2590512.5299999998</v>
      </c>
      <c r="PT8" s="252">
        <v>4101693.33</v>
      </c>
      <c r="PU8" s="252">
        <v>20301421.670000002</v>
      </c>
      <c r="PV8" s="252">
        <v>1809080.52</v>
      </c>
      <c r="PW8" s="252">
        <v>6599517.7899999991</v>
      </c>
      <c r="PX8" s="252">
        <v>1228785.42</v>
      </c>
      <c r="PY8" s="252">
        <v>6239880.4100000001</v>
      </c>
      <c r="PZ8" s="252">
        <v>984664.59000000008</v>
      </c>
      <c r="QA8" s="252">
        <v>3655228.05</v>
      </c>
      <c r="QB8" s="252">
        <v>1210325.23</v>
      </c>
      <c r="QC8" s="252">
        <v>2051267.99</v>
      </c>
      <c r="QD8" s="252">
        <v>2254801.37</v>
      </c>
      <c r="QE8" s="252">
        <v>4830666.07</v>
      </c>
      <c r="QF8" s="252">
        <v>3023659.79</v>
      </c>
      <c r="QG8" s="252">
        <v>1826808.37</v>
      </c>
      <c r="QH8" s="252">
        <v>1440050.73</v>
      </c>
      <c r="QI8" s="252">
        <v>1103314.3700000001</v>
      </c>
      <c r="QJ8" s="252">
        <v>3464295.8499999996</v>
      </c>
      <c r="QK8" s="252">
        <v>14649378.460000001</v>
      </c>
      <c r="QL8" s="252">
        <v>1253480.68</v>
      </c>
      <c r="QM8" s="252">
        <v>713769.16</v>
      </c>
      <c r="QN8" s="252">
        <v>857169.16</v>
      </c>
      <c r="QO8" s="252">
        <v>306158.23</v>
      </c>
      <c r="QP8" s="252">
        <v>498712.28</v>
      </c>
      <c r="QQ8" s="252">
        <v>50739132.400000006</v>
      </c>
      <c r="QR8" s="252">
        <v>886223.69</v>
      </c>
      <c r="QS8" s="252">
        <v>3734925.2299999995</v>
      </c>
      <c r="QT8" s="252">
        <v>1328809.08</v>
      </c>
      <c r="QU8" s="252">
        <v>2027219.91</v>
      </c>
      <c r="QV8" s="252">
        <v>8679187.9399999995</v>
      </c>
      <c r="QW8" s="252">
        <v>1276283.8199999998</v>
      </c>
      <c r="QX8" s="252">
        <v>3788676.05</v>
      </c>
      <c r="QY8" s="252">
        <v>3459038.42</v>
      </c>
      <c r="QZ8" s="252">
        <v>887380.58</v>
      </c>
      <c r="RA8" s="252">
        <v>1381251.3199999998</v>
      </c>
      <c r="RB8" s="252">
        <v>591758.95000000007</v>
      </c>
      <c r="RC8" s="252">
        <v>265897.07</v>
      </c>
      <c r="RD8" s="252">
        <v>95530182.030000016</v>
      </c>
      <c r="RE8" s="252">
        <v>6508395.9300000006</v>
      </c>
      <c r="RF8" s="252">
        <v>1829817.69</v>
      </c>
      <c r="RG8" s="252">
        <v>2586529.96</v>
      </c>
      <c r="RH8" s="252">
        <v>1323181.71</v>
      </c>
      <c r="RI8" s="252">
        <v>3803176.8400000003</v>
      </c>
      <c r="RJ8" s="252">
        <v>5543170.0800000001</v>
      </c>
      <c r="RK8" s="252">
        <v>1565034.74</v>
      </c>
      <c r="RL8" s="252">
        <v>2122350.85</v>
      </c>
      <c r="RM8" s="252">
        <v>4902020.0600000005</v>
      </c>
      <c r="RN8" s="252">
        <v>7778741.4100000001</v>
      </c>
      <c r="RO8" s="252">
        <v>1264571.45</v>
      </c>
      <c r="RP8" s="252">
        <v>882452.98</v>
      </c>
      <c r="RQ8" s="252">
        <v>2159352.12</v>
      </c>
      <c r="RR8" s="252">
        <v>1183875.1200000001</v>
      </c>
      <c r="RS8" s="252">
        <v>1276611.3900000001</v>
      </c>
      <c r="RT8" s="252">
        <v>1576345.87</v>
      </c>
      <c r="RU8" s="252">
        <v>695888.82000000007</v>
      </c>
      <c r="RV8" s="252">
        <v>394666.68</v>
      </c>
      <c r="RW8" s="252">
        <v>852671.79999999993</v>
      </c>
      <c r="RX8" s="252">
        <v>30104989.5</v>
      </c>
      <c r="RY8" s="252">
        <v>2589999.5499999998</v>
      </c>
      <c r="RZ8" s="252">
        <v>1368850.23</v>
      </c>
      <c r="SA8" s="252">
        <v>715449.8899999999</v>
      </c>
      <c r="SB8" s="252">
        <v>1038377.33</v>
      </c>
      <c r="SC8" s="252">
        <v>2669920.8299999996</v>
      </c>
      <c r="SD8" s="252">
        <v>1154013.02</v>
      </c>
      <c r="SE8" s="252">
        <v>3797851.35</v>
      </c>
      <c r="SF8" s="252">
        <v>1338972.74</v>
      </c>
      <c r="SG8" s="252">
        <v>1302054.7</v>
      </c>
      <c r="SH8" s="252">
        <v>7019783.8100000005</v>
      </c>
      <c r="SI8" s="252">
        <v>373968.59</v>
      </c>
      <c r="SJ8" s="252">
        <v>27138818.469999999</v>
      </c>
      <c r="SK8" s="252">
        <v>1901689.64</v>
      </c>
      <c r="SL8" s="252">
        <v>1724556.92</v>
      </c>
      <c r="SM8" s="252">
        <v>6200890.96</v>
      </c>
      <c r="SN8" s="252">
        <v>1280813.6000000001</v>
      </c>
      <c r="SO8" s="252">
        <v>1537910.6600000001</v>
      </c>
      <c r="SP8" s="252">
        <v>907270.75</v>
      </c>
      <c r="SQ8" s="252">
        <v>678060.33000000007</v>
      </c>
      <c r="SR8" s="252">
        <v>52667775.910000004</v>
      </c>
      <c r="SS8" s="252">
        <v>1318721.6199999999</v>
      </c>
      <c r="ST8" s="252">
        <v>3093031.7600000002</v>
      </c>
      <c r="SU8" s="252">
        <v>1995986.96</v>
      </c>
      <c r="SV8" s="252">
        <v>614067.9</v>
      </c>
      <c r="SW8" s="252">
        <v>930689.88</v>
      </c>
      <c r="SX8" s="252">
        <v>2037614.0299999998</v>
      </c>
      <c r="SY8" s="252">
        <v>4320263.4000000004</v>
      </c>
      <c r="SZ8" s="252">
        <v>1733029.13</v>
      </c>
      <c r="TA8" s="252">
        <v>1342133.4200000002</v>
      </c>
      <c r="TB8" s="252">
        <v>1286692.9300000002</v>
      </c>
      <c r="TC8" s="252">
        <v>3816996.9299999997</v>
      </c>
      <c r="TD8" s="252">
        <v>1825638.85</v>
      </c>
      <c r="TE8" s="252">
        <v>1102029.33</v>
      </c>
      <c r="TF8" s="252">
        <v>91012892.379999995</v>
      </c>
      <c r="TG8" s="252">
        <v>1849122.47</v>
      </c>
      <c r="TH8" s="252">
        <v>1562627.9200000002</v>
      </c>
      <c r="TI8" s="252">
        <v>6715807.5599999996</v>
      </c>
      <c r="TJ8" s="252">
        <v>3831044.0599999996</v>
      </c>
      <c r="TK8" s="252">
        <v>1717107.15</v>
      </c>
      <c r="TL8" s="252">
        <v>760142.27</v>
      </c>
      <c r="TM8" s="252">
        <v>16501693.93</v>
      </c>
      <c r="TN8" s="252">
        <v>1423458.3900000001</v>
      </c>
      <c r="TO8" s="252">
        <v>4948632.87</v>
      </c>
      <c r="TP8" s="252">
        <v>4597255.8900000006</v>
      </c>
      <c r="TQ8" s="252">
        <v>1602488.06</v>
      </c>
      <c r="TR8" s="252">
        <v>1236557.8499999999</v>
      </c>
      <c r="TS8" s="252">
        <v>1691693.6199999999</v>
      </c>
      <c r="TT8" s="252">
        <v>1523712.1099999999</v>
      </c>
      <c r="TU8" s="252">
        <v>1282139.92</v>
      </c>
      <c r="TV8" s="252">
        <v>18299813.57</v>
      </c>
      <c r="TW8" s="252">
        <v>1747935.49</v>
      </c>
      <c r="TX8" s="252">
        <v>44872343.359999999</v>
      </c>
      <c r="TY8" s="252">
        <v>4146719.74</v>
      </c>
      <c r="TZ8" s="252">
        <v>1082300.6800000002</v>
      </c>
      <c r="UA8" s="252">
        <v>1301797.3900000001</v>
      </c>
      <c r="UB8" s="252">
        <v>36740691.719999999</v>
      </c>
      <c r="UC8" s="252">
        <v>976031.67999999993</v>
      </c>
      <c r="UD8" s="252">
        <v>1101543.21</v>
      </c>
      <c r="UE8" s="252">
        <v>1494981.73</v>
      </c>
      <c r="UF8" s="252">
        <v>1686126.43</v>
      </c>
      <c r="UG8" s="252">
        <v>18037430.199999999</v>
      </c>
      <c r="UH8" s="252">
        <v>3205854.99</v>
      </c>
      <c r="UI8" s="252">
        <v>2054410.58</v>
      </c>
      <c r="UJ8" s="252">
        <v>4368360.09</v>
      </c>
      <c r="UK8" s="252">
        <v>2684390.16</v>
      </c>
      <c r="UL8" s="252">
        <v>1105828.82</v>
      </c>
      <c r="UM8" s="252">
        <v>245394572.46000001</v>
      </c>
      <c r="UN8" s="252">
        <v>2490548.7999999998</v>
      </c>
      <c r="UO8" s="252">
        <v>2190454.33</v>
      </c>
      <c r="UP8" s="252">
        <v>15713468.430000002</v>
      </c>
      <c r="UQ8" s="252">
        <v>168045.57</v>
      </c>
      <c r="UR8" s="252">
        <v>1512423.3699999999</v>
      </c>
      <c r="US8" s="252">
        <v>6797037.7999999998</v>
      </c>
      <c r="UT8" s="252">
        <v>1397042.3399999999</v>
      </c>
      <c r="UU8" s="252">
        <v>1481716.92</v>
      </c>
      <c r="UV8" s="252">
        <v>1503713.4900000002</v>
      </c>
      <c r="UW8" s="252">
        <v>1916911.1500000001</v>
      </c>
      <c r="UX8" s="252">
        <v>5225730.2600000007</v>
      </c>
      <c r="UY8" s="252">
        <v>2384457.83</v>
      </c>
      <c r="UZ8" s="252">
        <v>4374204.28</v>
      </c>
      <c r="VA8" s="252">
        <v>1297046.69</v>
      </c>
      <c r="VB8" s="252">
        <v>867790.19000000006</v>
      </c>
      <c r="VC8" s="252">
        <v>1259653.9000000001</v>
      </c>
      <c r="VD8" s="252">
        <v>1542724.4400000002</v>
      </c>
      <c r="VE8" s="252">
        <v>12128416.380000001</v>
      </c>
      <c r="VF8" s="252">
        <v>1076720.55</v>
      </c>
      <c r="VG8" s="252">
        <v>1164040.99</v>
      </c>
      <c r="VH8" s="252">
        <v>570011.93999999994</v>
      </c>
      <c r="VI8" s="252">
        <v>79347770.530000001</v>
      </c>
      <c r="VJ8" s="252">
        <v>1456751.97</v>
      </c>
      <c r="VK8" s="252">
        <v>1809235.3900000001</v>
      </c>
      <c r="VL8" s="252">
        <v>3935434.3099999996</v>
      </c>
      <c r="VM8" s="252">
        <v>4635259.03</v>
      </c>
      <c r="VN8" s="252">
        <v>4691924.0199999996</v>
      </c>
      <c r="VO8" s="252">
        <v>2305777.4000000004</v>
      </c>
      <c r="VP8" s="252">
        <v>2108554.77</v>
      </c>
      <c r="VQ8" s="252">
        <v>3234033.23</v>
      </c>
      <c r="VR8" s="252">
        <v>18866083.199999999</v>
      </c>
      <c r="VS8" s="252">
        <v>1958824.96</v>
      </c>
      <c r="VT8" s="252">
        <v>4076439.7800000003</v>
      </c>
      <c r="VU8" s="252">
        <v>2186879.7399999998</v>
      </c>
      <c r="VV8" s="252">
        <v>1765106.73</v>
      </c>
      <c r="VW8" s="252">
        <v>1211628.04</v>
      </c>
      <c r="VX8" s="252">
        <v>360835198.74000001</v>
      </c>
      <c r="VY8" s="252">
        <v>4455454.1399999997</v>
      </c>
      <c r="VZ8" s="252">
        <v>2330540.88</v>
      </c>
      <c r="WA8" s="252">
        <v>1253612.8</v>
      </c>
      <c r="WB8" s="252">
        <v>1166561.6200000001</v>
      </c>
      <c r="WC8" s="252">
        <v>2874177.0199999996</v>
      </c>
      <c r="WD8" s="252">
        <v>5651667.8600000003</v>
      </c>
      <c r="WE8" s="252">
        <v>4787005.5500000007</v>
      </c>
      <c r="WF8" s="252">
        <v>2905108.76</v>
      </c>
      <c r="WG8" s="252">
        <v>3946926.3600000003</v>
      </c>
      <c r="WH8" s="252">
        <v>1544238.37</v>
      </c>
      <c r="WI8" s="252">
        <v>8733095.4899999984</v>
      </c>
      <c r="WJ8" s="252">
        <v>2172515.2999999998</v>
      </c>
      <c r="WK8" s="252">
        <v>4079937.54</v>
      </c>
      <c r="WL8" s="252">
        <v>9396157.5300000012</v>
      </c>
      <c r="WM8" s="252">
        <v>2265801.25</v>
      </c>
      <c r="WN8" s="252">
        <v>3076814.54</v>
      </c>
      <c r="WO8" s="252">
        <v>2863526.47</v>
      </c>
      <c r="WP8" s="252">
        <v>1295540.8799999999</v>
      </c>
      <c r="WQ8" s="252">
        <v>5857929.3200000003</v>
      </c>
      <c r="WR8" s="252">
        <v>26740122.740000002</v>
      </c>
      <c r="WS8" s="252">
        <v>1737822.1800000002</v>
      </c>
      <c r="WT8" s="252">
        <v>1247267.3299999998</v>
      </c>
      <c r="WU8" s="252">
        <v>1230859.27</v>
      </c>
      <c r="WV8" s="252">
        <v>1551334.1600000001</v>
      </c>
      <c r="WW8" s="252">
        <v>1212237.07</v>
      </c>
      <c r="WX8" s="252">
        <v>1421728.89</v>
      </c>
      <c r="WY8" s="252">
        <v>1851157.26</v>
      </c>
      <c r="WZ8" s="252">
        <v>24412852.25</v>
      </c>
      <c r="XA8" s="252">
        <v>1574204.66</v>
      </c>
      <c r="XB8" s="252">
        <v>784405.13</v>
      </c>
      <c r="XC8" s="252">
        <v>700655.8</v>
      </c>
      <c r="XD8" s="252">
        <v>731525.87</v>
      </c>
      <c r="XE8" s="252">
        <v>108467778.73</v>
      </c>
      <c r="XF8" s="252">
        <v>2484513.37</v>
      </c>
      <c r="XG8" s="252">
        <v>3090647.59</v>
      </c>
      <c r="XH8" s="252">
        <v>22282221.810000002</v>
      </c>
      <c r="XI8" s="252">
        <v>2055549.5999999999</v>
      </c>
      <c r="XJ8" s="252">
        <v>3092139.9400000004</v>
      </c>
      <c r="XK8" s="252">
        <v>6192114.7000000002</v>
      </c>
      <c r="XL8" s="252">
        <v>2037326.03</v>
      </c>
      <c r="XM8" s="252">
        <v>1780137.82</v>
      </c>
      <c r="XN8" s="252">
        <v>5478154.8100000005</v>
      </c>
      <c r="XO8" s="252">
        <v>3559438.84</v>
      </c>
      <c r="XP8" s="252">
        <v>1259070.6399999999</v>
      </c>
      <c r="XQ8" s="252">
        <v>1086335.3</v>
      </c>
      <c r="XR8" s="252">
        <v>1535101.4300000002</v>
      </c>
      <c r="XS8" s="252">
        <v>1300158.3799999999</v>
      </c>
      <c r="XT8" s="252">
        <v>1141209.71</v>
      </c>
      <c r="XU8" s="252">
        <v>974047.21</v>
      </c>
      <c r="XV8" s="252">
        <v>1158226.1199999999</v>
      </c>
      <c r="XW8" s="252">
        <v>1478914.73</v>
      </c>
      <c r="XX8" s="252">
        <v>1218522.1400000001</v>
      </c>
      <c r="XY8" s="252">
        <v>1669703.71</v>
      </c>
      <c r="XZ8" s="252">
        <v>979556</v>
      </c>
      <c r="YA8" s="252">
        <v>1161407.3799999999</v>
      </c>
      <c r="YB8" s="252">
        <v>79919193.51000002</v>
      </c>
      <c r="YC8" s="252">
        <v>1538608.92</v>
      </c>
      <c r="YD8" s="252">
        <v>4591894.63</v>
      </c>
      <c r="YE8" s="252">
        <v>1378409.52</v>
      </c>
      <c r="YF8" s="252">
        <v>11504941.110000001</v>
      </c>
      <c r="YG8" s="252">
        <v>1511791.6099999999</v>
      </c>
      <c r="YH8" s="252">
        <v>3054836.63</v>
      </c>
      <c r="YI8" s="252">
        <v>879901.86</v>
      </c>
      <c r="YJ8" s="252">
        <v>10095900</v>
      </c>
      <c r="YK8" s="252">
        <v>8497029.2400000002</v>
      </c>
      <c r="YL8" s="252">
        <v>2739908.26</v>
      </c>
      <c r="YM8" s="252">
        <v>2284689.4699999997</v>
      </c>
      <c r="YN8" s="252">
        <v>1837650.01</v>
      </c>
      <c r="YO8" s="252">
        <v>1597333.51</v>
      </c>
      <c r="YP8" s="252">
        <v>975928.32000000007</v>
      </c>
      <c r="YQ8" s="252">
        <v>1803292.1500000001</v>
      </c>
      <c r="YR8" s="252">
        <v>1053314</v>
      </c>
      <c r="YS8" s="252">
        <v>33588139.899999999</v>
      </c>
      <c r="YT8" s="252">
        <v>912391.55999999994</v>
      </c>
      <c r="YU8" s="252">
        <v>860095.54</v>
      </c>
      <c r="YV8" s="252">
        <v>539397.1</v>
      </c>
      <c r="YW8" s="252">
        <v>1016445.83</v>
      </c>
      <c r="YX8" s="252">
        <v>901068.31</v>
      </c>
      <c r="YY8" s="252">
        <v>852434.52</v>
      </c>
      <c r="YZ8" s="252">
        <v>38949486.5</v>
      </c>
      <c r="ZA8" s="252">
        <v>1394651.75</v>
      </c>
      <c r="ZB8" s="252">
        <v>1369452.29</v>
      </c>
      <c r="ZC8" s="252">
        <v>2006439.2299999997</v>
      </c>
      <c r="ZD8" s="252">
        <v>924238</v>
      </c>
      <c r="ZE8" s="252">
        <v>1295638.81</v>
      </c>
      <c r="ZF8" s="252">
        <v>878117.51000000013</v>
      </c>
      <c r="ZG8" s="252">
        <v>757558.08999999985</v>
      </c>
      <c r="ZH8" s="252">
        <v>4041910.8</v>
      </c>
      <c r="ZI8" s="252">
        <v>89756324.560000002</v>
      </c>
      <c r="ZJ8" s="252">
        <v>1140590.1200000001</v>
      </c>
      <c r="ZK8" s="252">
        <v>2686263.46</v>
      </c>
      <c r="ZL8" s="252">
        <v>11127379.1</v>
      </c>
      <c r="ZM8" s="252">
        <v>5888607.3599999994</v>
      </c>
      <c r="ZN8" s="252">
        <v>816529.59</v>
      </c>
      <c r="ZO8" s="252">
        <v>2329549.67</v>
      </c>
      <c r="ZP8" s="252">
        <v>5778739.7899999991</v>
      </c>
      <c r="ZQ8" s="252">
        <v>3293201.34</v>
      </c>
      <c r="ZR8" s="252">
        <v>6683669.7300000004</v>
      </c>
      <c r="ZS8" s="252">
        <v>756423.01</v>
      </c>
      <c r="ZT8" s="252">
        <v>1139099.56</v>
      </c>
      <c r="ZU8" s="252">
        <v>1480899.4</v>
      </c>
      <c r="ZV8" s="252">
        <v>2017432.9300000002</v>
      </c>
      <c r="ZW8" s="252">
        <v>1916227.92</v>
      </c>
      <c r="ZX8" s="252">
        <v>1429979.96</v>
      </c>
      <c r="ZY8" s="252">
        <v>1432601.7499999998</v>
      </c>
      <c r="ZZ8" s="252">
        <v>782766.33</v>
      </c>
      <c r="AAA8" s="252">
        <v>1346716.04</v>
      </c>
      <c r="AAB8" s="252">
        <v>1234168.81</v>
      </c>
      <c r="AAC8" s="252">
        <v>997914.81</v>
      </c>
      <c r="AAD8" s="252">
        <v>746879.84000000008</v>
      </c>
      <c r="AAE8" s="252">
        <v>21983868.579999998</v>
      </c>
      <c r="AAF8" s="252">
        <v>1464481.93</v>
      </c>
      <c r="AAG8" s="252">
        <v>1959396.94</v>
      </c>
      <c r="AAH8" s="252">
        <v>1081023.8500000001</v>
      </c>
      <c r="AAI8" s="252">
        <v>988357.19000000006</v>
      </c>
      <c r="AAJ8" s="252">
        <v>1880932.44</v>
      </c>
      <c r="AAK8" s="252">
        <v>1065460.52</v>
      </c>
      <c r="AAL8" s="252">
        <v>256535312.94</v>
      </c>
      <c r="AAM8" s="252">
        <v>2755618.8800000004</v>
      </c>
      <c r="AAN8" s="252">
        <v>1334309.94</v>
      </c>
      <c r="AAO8" s="252">
        <v>3317652.3699999996</v>
      </c>
      <c r="AAP8" s="252">
        <v>3083780.27</v>
      </c>
      <c r="AAQ8" s="252">
        <v>2152911.2000000002</v>
      </c>
      <c r="AAR8" s="252">
        <v>3034391.6399999997</v>
      </c>
      <c r="AAS8" s="252">
        <v>5083931.0599999996</v>
      </c>
      <c r="AAT8" s="252">
        <v>7036598.75</v>
      </c>
      <c r="AAU8" s="252">
        <v>1969763.08</v>
      </c>
      <c r="AAV8" s="252">
        <v>3094133.21</v>
      </c>
      <c r="AAW8" s="252">
        <v>26245618.750000004</v>
      </c>
      <c r="AAX8" s="252">
        <v>7503239.3600000003</v>
      </c>
      <c r="AAY8" s="252">
        <v>884544.4</v>
      </c>
      <c r="AAZ8" s="252">
        <v>2220413.54</v>
      </c>
      <c r="ABA8" s="252">
        <v>1630416.9900000002</v>
      </c>
      <c r="ABB8" s="252">
        <v>933097.01</v>
      </c>
      <c r="ABC8" s="252">
        <v>2117951.21</v>
      </c>
      <c r="ABD8" s="252">
        <v>1005812.39</v>
      </c>
      <c r="ABE8" s="252">
        <v>24666397.149999999</v>
      </c>
      <c r="ABF8" s="252">
        <v>24284460.569999997</v>
      </c>
      <c r="ABG8" s="252">
        <v>1646007.35</v>
      </c>
      <c r="ABH8" s="252">
        <v>1346117.19</v>
      </c>
      <c r="ABI8" s="252">
        <v>1196282.1499999999</v>
      </c>
      <c r="ABJ8" s="252">
        <v>1140703.03</v>
      </c>
      <c r="ABK8" s="252">
        <v>847424.11</v>
      </c>
      <c r="ABL8" s="252">
        <v>42469539.140000001</v>
      </c>
      <c r="ABM8" s="252">
        <v>2224093.6100000003</v>
      </c>
      <c r="ABN8" s="252">
        <v>671039.21</v>
      </c>
      <c r="ABO8" s="252">
        <v>2323882.23</v>
      </c>
      <c r="ABP8" s="252">
        <v>2137985.7600000002</v>
      </c>
      <c r="ABQ8" s="252">
        <v>1407988.3599999999</v>
      </c>
      <c r="ABR8" s="252">
        <v>999636.61</v>
      </c>
      <c r="ABS8" s="252">
        <v>1702363.1799999997</v>
      </c>
      <c r="ABT8" s="252">
        <v>246925.29</v>
      </c>
      <c r="ABU8" s="252">
        <v>41205666.75</v>
      </c>
      <c r="ABV8" s="252">
        <v>1049472.8799999999</v>
      </c>
      <c r="ABW8" s="252">
        <v>4008434.82</v>
      </c>
      <c r="ABX8" s="252">
        <v>904600.37</v>
      </c>
      <c r="ABY8" s="252">
        <v>870086.54999999993</v>
      </c>
      <c r="ABZ8" s="252">
        <v>8816988.1799999997</v>
      </c>
      <c r="ACA8" s="252">
        <v>1364499.1400000001</v>
      </c>
      <c r="ACB8" s="252">
        <v>1115219.6200000001</v>
      </c>
      <c r="ACC8" s="252">
        <v>1306749.9899999998</v>
      </c>
      <c r="ACD8" s="252">
        <v>2734658.7800000003</v>
      </c>
      <c r="ACE8" s="252">
        <v>1024532.65</v>
      </c>
      <c r="ACF8" s="252">
        <v>88115659.799999997</v>
      </c>
      <c r="ACG8" s="252">
        <v>2247697.4500000002</v>
      </c>
      <c r="ACH8" s="252">
        <v>1727740.72</v>
      </c>
      <c r="ACI8" s="252">
        <v>2739276.92</v>
      </c>
      <c r="ACJ8" s="252">
        <v>1043360.9199999999</v>
      </c>
      <c r="ACK8" s="252">
        <v>2806155.27</v>
      </c>
      <c r="ACL8" s="252">
        <v>2283205.11</v>
      </c>
      <c r="ACM8" s="252">
        <v>16826329.879999999</v>
      </c>
      <c r="ACN8" s="252">
        <v>21420785.030000001</v>
      </c>
      <c r="ACO8" s="252">
        <v>1314515.23</v>
      </c>
      <c r="ACP8" s="252">
        <v>2789028.2199999997</v>
      </c>
      <c r="ACQ8" s="252">
        <v>2635621.21</v>
      </c>
      <c r="ACR8" s="252">
        <v>2323316.2999999998</v>
      </c>
      <c r="ACS8" s="252">
        <v>19610331.259999998</v>
      </c>
      <c r="ACT8" s="252">
        <v>1939032.82</v>
      </c>
      <c r="ACU8" s="252">
        <v>1539198.28</v>
      </c>
      <c r="ACV8" s="252">
        <v>1783669.52</v>
      </c>
      <c r="ACW8" s="252">
        <v>611715.4</v>
      </c>
      <c r="ACX8" s="252">
        <v>624400.30000000005</v>
      </c>
      <c r="ACY8" s="252">
        <v>787007.22000000009</v>
      </c>
      <c r="ACZ8" s="252">
        <v>676364.43</v>
      </c>
      <c r="ADA8" s="252">
        <v>981393</v>
      </c>
      <c r="ADB8" s="252">
        <v>1180310.31</v>
      </c>
      <c r="ADC8" s="252">
        <v>11377528.359999999</v>
      </c>
      <c r="ADD8" s="252">
        <v>12668736.83</v>
      </c>
      <c r="ADE8" s="252">
        <v>502739.61</v>
      </c>
      <c r="ADF8" s="252">
        <v>401550.99</v>
      </c>
      <c r="ADG8" s="252">
        <v>1350208.14</v>
      </c>
      <c r="ADH8" s="252">
        <v>500168.17</v>
      </c>
      <c r="ADI8" s="252">
        <v>1034930.3500000001</v>
      </c>
      <c r="ADJ8" s="252">
        <v>621898.48</v>
      </c>
      <c r="ADK8" s="252">
        <v>900094.86</v>
      </c>
      <c r="ADL8" s="252">
        <v>149580321.69999999</v>
      </c>
      <c r="ADM8" s="252">
        <v>7083609.6100000003</v>
      </c>
      <c r="ADN8" s="252">
        <v>6618503.8799999999</v>
      </c>
      <c r="ADO8" s="252">
        <v>15004040.620000001</v>
      </c>
      <c r="ADP8" s="252">
        <v>430449.63</v>
      </c>
      <c r="ADQ8" s="252">
        <v>438160.95</v>
      </c>
      <c r="ADR8" s="252">
        <v>1129619.03</v>
      </c>
      <c r="ADS8" s="252">
        <v>813880.16</v>
      </c>
      <c r="ADT8" s="252">
        <v>130693024.40000001</v>
      </c>
      <c r="ADU8" s="252">
        <v>18318340.640000001</v>
      </c>
      <c r="ADV8" s="252">
        <v>10981064.5</v>
      </c>
      <c r="ADW8" s="252">
        <v>1383003.1099999999</v>
      </c>
      <c r="ADX8" s="252">
        <v>2604625.8800000004</v>
      </c>
      <c r="ADY8" s="252">
        <v>4186477.44</v>
      </c>
      <c r="ADZ8" s="252">
        <v>1616008.0899999999</v>
      </c>
      <c r="AEA8" s="252">
        <v>1392055.6600000001</v>
      </c>
      <c r="AEB8" s="252">
        <v>1365695.46</v>
      </c>
      <c r="AEC8" s="252">
        <v>840824.48</v>
      </c>
      <c r="AED8" s="252">
        <v>3164951.2199999997</v>
      </c>
      <c r="AEE8" s="252">
        <v>3142830.8899999997</v>
      </c>
      <c r="AEF8" s="252">
        <v>1546888.8399999999</v>
      </c>
      <c r="AEG8" s="252">
        <v>1449285.1</v>
      </c>
      <c r="AEH8" s="252">
        <v>2240175.23</v>
      </c>
      <c r="AEI8" s="252">
        <v>2095764.64</v>
      </c>
      <c r="AEJ8" s="252">
        <v>1434047</v>
      </c>
      <c r="AEK8" s="252">
        <v>5349561.87</v>
      </c>
      <c r="AEL8" s="252">
        <v>1020198.37</v>
      </c>
      <c r="AEM8" s="252">
        <v>2624437.23</v>
      </c>
      <c r="AEN8" s="252">
        <v>78080391.460000008</v>
      </c>
      <c r="AEO8" s="252">
        <v>3556232.8400000003</v>
      </c>
      <c r="AEP8" s="252">
        <v>2872365.3899999997</v>
      </c>
      <c r="AEQ8" s="252">
        <v>2423104.54</v>
      </c>
      <c r="AER8" s="252">
        <v>1572149.49</v>
      </c>
      <c r="AES8" s="252">
        <v>7416224.5800000001</v>
      </c>
      <c r="AET8" s="252">
        <v>1952560.2799999998</v>
      </c>
      <c r="AEU8" s="252">
        <v>2357562.25</v>
      </c>
      <c r="AEV8" s="252">
        <v>883905.14999999991</v>
      </c>
      <c r="AEW8" s="252">
        <v>526435.15999999992</v>
      </c>
      <c r="AEX8" s="252">
        <v>26596411.830000002</v>
      </c>
      <c r="AEY8" s="252">
        <v>14962415.539999999</v>
      </c>
      <c r="AEZ8" s="252">
        <v>4635465.99</v>
      </c>
      <c r="AFA8" s="252">
        <v>2525474.7999999998</v>
      </c>
      <c r="AFB8" s="252">
        <v>3727122.34</v>
      </c>
      <c r="AFC8" s="252">
        <v>4292362.16</v>
      </c>
      <c r="AFD8" s="252">
        <v>1350498.78</v>
      </c>
      <c r="AFE8" s="252">
        <v>1874913.31</v>
      </c>
      <c r="AFF8" s="252">
        <v>783168.04</v>
      </c>
      <c r="AFG8" s="252">
        <v>1656855.58</v>
      </c>
      <c r="AFH8" s="252">
        <v>1840561.61</v>
      </c>
      <c r="AFI8" s="252">
        <v>1691527.6099999999</v>
      </c>
      <c r="AFJ8" s="252">
        <v>1975701.01</v>
      </c>
      <c r="AFK8" s="252">
        <v>32214354.02</v>
      </c>
      <c r="AFL8" s="252">
        <v>3217822.82</v>
      </c>
      <c r="AFM8" s="252">
        <v>2577326.7800000003</v>
      </c>
      <c r="AFN8" s="252">
        <v>1233528.42</v>
      </c>
      <c r="AFO8" s="252">
        <v>1649908.4899999998</v>
      </c>
      <c r="AFP8" s="252">
        <v>928513.00999999989</v>
      </c>
      <c r="AFQ8" s="252">
        <v>657495.37</v>
      </c>
      <c r="AFR8" s="252">
        <v>2741691.81</v>
      </c>
      <c r="AFS8" s="252">
        <v>2951909.68</v>
      </c>
      <c r="AFT8" s="252">
        <v>841755.39999999991</v>
      </c>
      <c r="AFU8" s="252">
        <v>4564401.58</v>
      </c>
      <c r="AFV8" s="252">
        <v>1085836.78</v>
      </c>
      <c r="AFW8" s="252">
        <v>43685815.640000001</v>
      </c>
      <c r="AFX8" s="252">
        <v>833736.71</v>
      </c>
      <c r="AFY8" s="252">
        <v>1549361.58</v>
      </c>
      <c r="AFZ8" s="252">
        <v>1160510.24</v>
      </c>
      <c r="AGA8" s="252">
        <v>3641707.9899999998</v>
      </c>
      <c r="AGB8" s="252">
        <v>1124548.6000000001</v>
      </c>
      <c r="AGC8" s="252">
        <v>775479.37</v>
      </c>
      <c r="AGD8" s="252">
        <v>1769850.94</v>
      </c>
      <c r="AGE8" s="252">
        <v>829676.42999999993</v>
      </c>
      <c r="AGF8" s="252">
        <v>1002823.6300000001</v>
      </c>
      <c r="AGG8" s="252">
        <v>710094</v>
      </c>
      <c r="AGH8" s="252">
        <v>82414293.910000011</v>
      </c>
      <c r="AGI8" s="252">
        <v>3891265.7099999995</v>
      </c>
      <c r="AGJ8" s="252">
        <v>3598121.85</v>
      </c>
      <c r="AGK8" s="252">
        <v>968202.42999999993</v>
      </c>
      <c r="AGL8" s="252">
        <v>3381414.04</v>
      </c>
      <c r="AGM8" s="252">
        <v>2908754.95</v>
      </c>
      <c r="AGN8" s="252">
        <v>1140955.92</v>
      </c>
      <c r="AGO8" s="252">
        <v>1466684.2600000002</v>
      </c>
      <c r="AGP8" s="252">
        <v>145359599.59000003</v>
      </c>
      <c r="AGQ8" s="252">
        <v>52323990.670000002</v>
      </c>
      <c r="AGR8" s="252">
        <v>1491025.81</v>
      </c>
      <c r="AGS8" s="252">
        <v>2674840.5099999998</v>
      </c>
      <c r="AGT8" s="252">
        <v>7630287.8600000003</v>
      </c>
      <c r="AGU8" s="252">
        <v>2279493</v>
      </c>
      <c r="AGV8" s="252">
        <v>2188430.9300000002</v>
      </c>
      <c r="AGW8" s="252">
        <v>2072120.76</v>
      </c>
      <c r="AGX8" s="252">
        <v>519424.36</v>
      </c>
      <c r="AGY8" s="252">
        <v>2318795.0499999998</v>
      </c>
      <c r="AGZ8" s="252">
        <v>2662521.3699999996</v>
      </c>
      <c r="AHA8" s="252">
        <v>1459048.5499999998</v>
      </c>
      <c r="AHB8" s="252">
        <v>790002.34000000008</v>
      </c>
      <c r="AHC8" s="252">
        <v>1504773.6099999999</v>
      </c>
      <c r="AHD8" s="252">
        <v>691352.56</v>
      </c>
      <c r="AHE8" s="252">
        <v>1479942.3599999999</v>
      </c>
      <c r="AHF8" s="252">
        <v>1309211.3500000001</v>
      </c>
      <c r="AHG8" s="252">
        <v>21076951.190000001</v>
      </c>
      <c r="AHH8" s="252">
        <v>1027246.3</v>
      </c>
      <c r="AHI8" s="252">
        <v>1137380.2</v>
      </c>
      <c r="AHJ8" s="252">
        <v>1440216.17</v>
      </c>
      <c r="AHK8" s="252">
        <v>3619426</v>
      </c>
      <c r="AHL8" s="252">
        <v>811092.19</v>
      </c>
      <c r="AHM8" s="252">
        <v>834756.45</v>
      </c>
      <c r="AHN8" s="252">
        <v>8293877706.703701</v>
      </c>
    </row>
    <row r="11" spans="1:898">
      <c r="D11" t="s">
        <v>2957</v>
      </c>
      <c r="E11" t="s">
        <v>3904</v>
      </c>
      <c r="F11" t="s">
        <v>2958</v>
      </c>
      <c r="G11" t="s">
        <v>2959</v>
      </c>
      <c r="H11" t="s">
        <v>2823</v>
      </c>
    </row>
    <row r="12" spans="1:898">
      <c r="A12">
        <v>1</v>
      </c>
      <c r="B12" t="s">
        <v>935</v>
      </c>
      <c r="C12" t="s">
        <v>28</v>
      </c>
      <c r="D12" t="s">
        <v>936</v>
      </c>
      <c r="E12" s="252">
        <v>634541335.45000005</v>
      </c>
      <c r="F12" s="252">
        <v>310842144.25</v>
      </c>
      <c r="G12" s="252">
        <v>27948388.829999998</v>
      </c>
      <c r="H12" s="252">
        <v>200874307.37</v>
      </c>
    </row>
    <row r="13" spans="1:898">
      <c r="C13" t="s">
        <v>29</v>
      </c>
      <c r="D13" t="s">
        <v>940</v>
      </c>
      <c r="E13" s="252">
        <v>47463437.420000002</v>
      </c>
      <c r="F13" s="252">
        <v>11758239.26</v>
      </c>
      <c r="G13" s="252">
        <v>2678889.2799999998</v>
      </c>
      <c r="H13" s="252">
        <v>2043176.92</v>
      </c>
    </row>
    <row r="14" spans="1:898">
      <c r="C14" t="s">
        <v>30</v>
      </c>
      <c r="D14" t="s">
        <v>944</v>
      </c>
      <c r="E14" s="252">
        <v>75361565.090000004</v>
      </c>
      <c r="F14" s="252">
        <v>22038517.899999999</v>
      </c>
      <c r="G14" s="252">
        <v>3688733.5</v>
      </c>
      <c r="H14" s="252">
        <v>3462187.09</v>
      </c>
    </row>
    <row r="15" spans="1:898">
      <c r="C15" t="s">
        <v>31</v>
      </c>
      <c r="D15" t="s">
        <v>945</v>
      </c>
      <c r="E15" s="252">
        <v>29581647.75</v>
      </c>
      <c r="F15" s="252">
        <v>3055499.31</v>
      </c>
      <c r="G15" s="252">
        <v>1452493.4</v>
      </c>
      <c r="H15" s="252">
        <v>905231.45</v>
      </c>
    </row>
    <row r="16" spans="1:898">
      <c r="C16" t="s">
        <v>32</v>
      </c>
      <c r="D16" t="s">
        <v>948</v>
      </c>
      <c r="E16" s="252">
        <v>93376601.410000011</v>
      </c>
      <c r="F16" s="252">
        <v>26551476.399999999</v>
      </c>
      <c r="G16" s="252">
        <v>3077438.47</v>
      </c>
      <c r="H16" s="252">
        <v>12846157.780000001</v>
      </c>
    </row>
    <row r="17" spans="2:8">
      <c r="C17" t="s">
        <v>33</v>
      </c>
      <c r="D17" t="s">
        <v>951</v>
      </c>
      <c r="E17" s="252">
        <v>46072490.920000002</v>
      </c>
      <c r="F17" s="252">
        <v>6280039.8399999999</v>
      </c>
      <c r="G17" s="252">
        <v>1433504.92</v>
      </c>
      <c r="H17" s="252">
        <v>1570531.1099999999</v>
      </c>
    </row>
    <row r="18" spans="2:8">
      <c r="C18" t="s">
        <v>34</v>
      </c>
      <c r="D18" t="s">
        <v>953</v>
      </c>
      <c r="E18" s="252">
        <v>79483655.150000006</v>
      </c>
      <c r="F18" s="252">
        <v>26971404.350000001</v>
      </c>
      <c r="G18" s="252">
        <v>7907933.1900000004</v>
      </c>
      <c r="H18" s="252">
        <v>9657337.6799999997</v>
      </c>
    </row>
    <row r="19" spans="2:8">
      <c r="C19" t="s">
        <v>35</v>
      </c>
      <c r="D19" t="s">
        <v>955</v>
      </c>
      <c r="E19" s="252">
        <v>47089916.82</v>
      </c>
      <c r="F19" s="252">
        <v>6183642.8899999997</v>
      </c>
      <c r="G19" s="252">
        <v>2591912.7799999998</v>
      </c>
      <c r="H19" s="252">
        <v>2622714.17</v>
      </c>
    </row>
    <row r="20" spans="2:8">
      <c r="C20" t="s">
        <v>36</v>
      </c>
      <c r="D20" t="s">
        <v>957</v>
      </c>
      <c r="E20" s="252">
        <v>50909263.289999992</v>
      </c>
      <c r="F20" s="252">
        <v>11118244.109999999</v>
      </c>
      <c r="G20" s="252">
        <v>4657732</v>
      </c>
      <c r="H20" s="252">
        <v>2893438.44</v>
      </c>
    </row>
    <row r="21" spans="2:8">
      <c r="C21" t="s">
        <v>37</v>
      </c>
      <c r="D21" t="s">
        <v>958</v>
      </c>
      <c r="E21" s="252">
        <v>40597296.920000002</v>
      </c>
      <c r="F21" s="252">
        <v>6698673.7599999998</v>
      </c>
      <c r="G21" s="252">
        <v>2207472.02</v>
      </c>
      <c r="H21" s="252">
        <v>2280853.48</v>
      </c>
    </row>
    <row r="22" spans="2:8">
      <c r="C22" t="s">
        <v>38</v>
      </c>
      <c r="D22" t="s">
        <v>959</v>
      </c>
      <c r="E22" s="252">
        <v>30757223.32</v>
      </c>
      <c r="F22" s="252">
        <v>3356667.67</v>
      </c>
      <c r="G22" s="252">
        <v>989412.75</v>
      </c>
      <c r="H22" s="252">
        <v>1420769.64</v>
      </c>
    </row>
    <row r="23" spans="2:8">
      <c r="C23" t="s">
        <v>39</v>
      </c>
      <c r="D23" t="s">
        <v>960</v>
      </c>
      <c r="E23" s="252">
        <v>29004537.969999995</v>
      </c>
      <c r="F23" s="252">
        <v>4738902.37</v>
      </c>
      <c r="G23" s="252">
        <v>1116256.8</v>
      </c>
      <c r="H23" s="252">
        <v>1275798.68</v>
      </c>
    </row>
    <row r="24" spans="2:8">
      <c r="C24" t="s">
        <v>40</v>
      </c>
      <c r="D24" t="s">
        <v>961</v>
      </c>
      <c r="E24" s="252">
        <v>28110128.649999999</v>
      </c>
      <c r="F24" s="252">
        <v>4048532.05</v>
      </c>
      <c r="G24" s="252">
        <v>2436931.5</v>
      </c>
      <c r="H24" s="252">
        <v>1893842.7999999998</v>
      </c>
    </row>
    <row r="25" spans="2:8">
      <c r="C25" t="s">
        <v>41</v>
      </c>
      <c r="D25" t="s">
        <v>962</v>
      </c>
      <c r="E25" s="252">
        <v>31976935.189999998</v>
      </c>
      <c r="F25" s="252">
        <v>2678140.3199999998</v>
      </c>
      <c r="G25" s="252">
        <v>1581204.28</v>
      </c>
      <c r="H25" s="252">
        <v>1071768.56</v>
      </c>
    </row>
    <row r="26" spans="2:8">
      <c r="C26" t="s">
        <v>42</v>
      </c>
      <c r="D26" t="s">
        <v>963</v>
      </c>
      <c r="E26" s="252">
        <v>29245272.530000001</v>
      </c>
      <c r="F26" s="252">
        <v>2760728.77</v>
      </c>
      <c r="G26" s="252">
        <v>471995.34</v>
      </c>
      <c r="H26" s="252">
        <v>912186.73</v>
      </c>
    </row>
    <row r="27" spans="2:8">
      <c r="C27" t="s">
        <v>43</v>
      </c>
      <c r="D27" t="s">
        <v>964</v>
      </c>
      <c r="E27" s="252">
        <v>54481027.57</v>
      </c>
      <c r="F27" s="252">
        <v>9880850.6600000001</v>
      </c>
      <c r="G27" s="252">
        <v>4019156.02</v>
      </c>
      <c r="H27" s="252">
        <v>2576411.3499999996</v>
      </c>
    </row>
    <row r="28" spans="2:8">
      <c r="C28" t="s">
        <v>44</v>
      </c>
      <c r="D28" t="s">
        <v>966</v>
      </c>
      <c r="E28" s="252">
        <v>38107048.850000001</v>
      </c>
      <c r="F28" s="252">
        <v>13610576.060000001</v>
      </c>
      <c r="G28" s="252">
        <v>1689696.75</v>
      </c>
      <c r="H28" s="252">
        <v>1705106.6800000002</v>
      </c>
    </row>
    <row r="29" spans="2:8">
      <c r="C29" t="s">
        <v>45</v>
      </c>
      <c r="D29" t="s">
        <v>967</v>
      </c>
      <c r="E29" s="252">
        <v>10792124.85</v>
      </c>
      <c r="F29" s="252">
        <v>1710042</v>
      </c>
      <c r="G29" s="252">
        <v>609742.28</v>
      </c>
      <c r="H29" s="252">
        <v>310801.31</v>
      </c>
    </row>
    <row r="30" spans="2:8">
      <c r="B30" t="s">
        <v>970</v>
      </c>
      <c r="C30" t="s">
        <v>46</v>
      </c>
      <c r="D30" t="s">
        <v>971</v>
      </c>
      <c r="E30" s="252">
        <v>519500719.38999999</v>
      </c>
      <c r="F30" s="252">
        <v>188856701.44</v>
      </c>
      <c r="G30" s="252">
        <v>36213953.68</v>
      </c>
      <c r="H30" s="252">
        <v>83970004.039999992</v>
      </c>
    </row>
    <row r="31" spans="2:8">
      <c r="C31" t="s">
        <v>47</v>
      </c>
      <c r="D31" t="s">
        <v>973</v>
      </c>
      <c r="E31" s="252">
        <v>134324936.10999995</v>
      </c>
      <c r="F31" s="252">
        <v>29168875.390000001</v>
      </c>
      <c r="G31" s="252">
        <v>6032520.0300000003</v>
      </c>
      <c r="H31" s="252">
        <v>15484658.390000001</v>
      </c>
    </row>
    <row r="32" spans="2:8">
      <c r="C32" t="s">
        <v>48</v>
      </c>
      <c r="D32" t="s">
        <v>977</v>
      </c>
      <c r="E32" s="252">
        <v>31683040.600000005</v>
      </c>
      <c r="F32" s="252">
        <v>3712295.11</v>
      </c>
      <c r="G32" s="252">
        <v>1685969.51</v>
      </c>
      <c r="H32" s="252">
        <v>1419734.44</v>
      </c>
    </row>
    <row r="33" spans="3:8">
      <c r="C33" t="s">
        <v>49</v>
      </c>
      <c r="D33" t="s">
        <v>978</v>
      </c>
      <c r="E33" s="252">
        <v>55550642.849999994</v>
      </c>
      <c r="F33" s="252">
        <v>9053824.6300000008</v>
      </c>
      <c r="G33" s="252">
        <v>2166648.25</v>
      </c>
      <c r="H33" s="252">
        <v>3016200.59</v>
      </c>
    </row>
    <row r="34" spans="3:8">
      <c r="C34" t="s">
        <v>50</v>
      </c>
      <c r="D34" t="s">
        <v>979</v>
      </c>
      <c r="E34" s="252">
        <v>47789434.969999991</v>
      </c>
      <c r="F34" s="252">
        <v>6830373.2199999997</v>
      </c>
      <c r="G34" s="252">
        <v>1839328.41</v>
      </c>
      <c r="H34" s="252">
        <v>1884572.6800000002</v>
      </c>
    </row>
    <row r="35" spans="3:8">
      <c r="C35" t="s">
        <v>51</v>
      </c>
      <c r="D35" t="s">
        <v>980</v>
      </c>
      <c r="E35" s="252">
        <v>44519667.030000001</v>
      </c>
      <c r="F35" s="252">
        <v>9265323.4399999995</v>
      </c>
      <c r="G35" s="252">
        <v>1924276.99</v>
      </c>
      <c r="H35" s="252">
        <v>1761384.74</v>
      </c>
    </row>
    <row r="36" spans="3:8">
      <c r="C36" t="s">
        <v>52</v>
      </c>
      <c r="D36" t="s">
        <v>981</v>
      </c>
      <c r="E36" s="252">
        <v>23765633.300000004</v>
      </c>
      <c r="F36" s="252">
        <v>2178084.81</v>
      </c>
      <c r="G36" s="252">
        <v>745670.2</v>
      </c>
      <c r="H36" s="252">
        <v>613462.5</v>
      </c>
    </row>
    <row r="37" spans="3:8">
      <c r="C37" t="s">
        <v>53</v>
      </c>
      <c r="D37" t="s">
        <v>982</v>
      </c>
      <c r="E37" s="252">
        <v>126030858.69999999</v>
      </c>
      <c r="F37" s="252">
        <v>40538309.530000001</v>
      </c>
      <c r="G37" s="252">
        <v>8085589.3399999999</v>
      </c>
      <c r="H37" s="252">
        <v>16350142.43</v>
      </c>
    </row>
    <row r="38" spans="3:8">
      <c r="C38" t="s">
        <v>54</v>
      </c>
      <c r="D38" t="s">
        <v>983</v>
      </c>
      <c r="E38" s="252">
        <v>57063160.36999999</v>
      </c>
      <c r="F38" s="252">
        <v>10880200.65</v>
      </c>
      <c r="G38" s="252">
        <v>3378204.21</v>
      </c>
      <c r="H38" s="252">
        <v>2425555.34</v>
      </c>
    </row>
    <row r="39" spans="3:8">
      <c r="C39" t="s">
        <v>55</v>
      </c>
      <c r="D39" t="s">
        <v>984</v>
      </c>
      <c r="E39" s="252">
        <v>33840360.590000004</v>
      </c>
      <c r="F39" s="252">
        <v>6838223.8600000003</v>
      </c>
      <c r="G39" s="252">
        <v>1620179.26</v>
      </c>
      <c r="H39" s="252">
        <v>1346810.4899999998</v>
      </c>
    </row>
    <row r="40" spans="3:8">
      <c r="C40" t="s">
        <v>56</v>
      </c>
      <c r="D40" t="s">
        <v>985</v>
      </c>
      <c r="E40" s="252">
        <v>100191130.24000001</v>
      </c>
      <c r="F40" s="252">
        <v>33558243.149999999</v>
      </c>
      <c r="G40" s="252">
        <v>14528849.880000001</v>
      </c>
      <c r="H40" s="252">
        <v>8503059.0300000012</v>
      </c>
    </row>
    <row r="41" spans="3:8">
      <c r="C41" t="s">
        <v>57</v>
      </c>
      <c r="D41" t="s">
        <v>986</v>
      </c>
      <c r="E41" s="252">
        <v>39758541.849999994</v>
      </c>
      <c r="F41" s="252">
        <v>6508590.79</v>
      </c>
      <c r="G41" s="252">
        <v>1877776.77</v>
      </c>
      <c r="H41" s="252">
        <v>1611218.7000000002</v>
      </c>
    </row>
    <row r="42" spans="3:8">
      <c r="C42" t="s">
        <v>58</v>
      </c>
      <c r="D42" t="s">
        <v>987</v>
      </c>
      <c r="E42" s="252">
        <v>105447832.92000002</v>
      </c>
      <c r="F42" s="252">
        <v>22435330.77</v>
      </c>
      <c r="G42" s="252">
        <v>6103375.0300000003</v>
      </c>
      <c r="H42" s="252">
        <v>12609048.82</v>
      </c>
    </row>
    <row r="43" spans="3:8">
      <c r="C43" t="s">
        <v>59</v>
      </c>
      <c r="D43" t="s">
        <v>988</v>
      </c>
      <c r="E43" s="252">
        <v>60176017.700000003</v>
      </c>
      <c r="F43" s="252">
        <v>11760469.5</v>
      </c>
      <c r="G43" s="252">
        <v>3788605.5</v>
      </c>
      <c r="H43" s="252">
        <v>2516955.11</v>
      </c>
    </row>
    <row r="44" spans="3:8">
      <c r="C44" t="s">
        <v>60</v>
      </c>
      <c r="D44" t="s">
        <v>989</v>
      </c>
      <c r="E44" s="252">
        <v>38480419.75</v>
      </c>
      <c r="F44" s="252">
        <v>5845265.79</v>
      </c>
      <c r="G44" s="252">
        <v>1846260.27</v>
      </c>
      <c r="H44" s="252">
        <v>1538291.33</v>
      </c>
    </row>
    <row r="45" spans="3:8">
      <c r="C45" t="s">
        <v>61</v>
      </c>
      <c r="D45" t="s">
        <v>990</v>
      </c>
      <c r="E45" s="252">
        <v>24082920.539999992</v>
      </c>
      <c r="F45" s="252">
        <v>2722953.5</v>
      </c>
      <c r="G45" s="252">
        <v>1926800.23</v>
      </c>
      <c r="H45" s="252">
        <v>732441.15999999992</v>
      </c>
    </row>
    <row r="46" spans="3:8">
      <c r="C46" t="s">
        <v>62</v>
      </c>
      <c r="D46" t="s">
        <v>991</v>
      </c>
      <c r="E46" s="252">
        <v>41217255.609999999</v>
      </c>
      <c r="F46" s="252">
        <v>5115141.8899999997</v>
      </c>
      <c r="G46" s="252">
        <v>2363336.85</v>
      </c>
      <c r="H46" s="252">
        <v>2047004.35</v>
      </c>
    </row>
    <row r="47" spans="3:8">
      <c r="C47" t="s">
        <v>63</v>
      </c>
      <c r="D47" t="s">
        <v>992</v>
      </c>
      <c r="E47" s="252">
        <v>48750041.590000004</v>
      </c>
      <c r="F47" s="252">
        <v>8077285.2800000003</v>
      </c>
      <c r="G47" s="252">
        <v>2523709.02</v>
      </c>
      <c r="H47" s="252">
        <v>1579473.46</v>
      </c>
    </row>
    <row r="48" spans="3:8">
      <c r="C48" t="s">
        <v>64</v>
      </c>
      <c r="D48" t="s">
        <v>993</v>
      </c>
      <c r="E48" s="252">
        <v>26327210.969999999</v>
      </c>
      <c r="F48" s="252">
        <v>3563999.25</v>
      </c>
      <c r="G48" s="252">
        <v>1022730.1</v>
      </c>
      <c r="H48" s="252">
        <v>1291324.17</v>
      </c>
    </row>
    <row r="49" spans="2:8">
      <c r="C49" t="s">
        <v>65</v>
      </c>
      <c r="D49" t="s">
        <v>994</v>
      </c>
      <c r="E49" s="252">
        <v>32001402.049999997</v>
      </c>
      <c r="F49" s="252">
        <v>5929738.2699999996</v>
      </c>
      <c r="G49" s="252">
        <v>3233425.12</v>
      </c>
      <c r="H49" s="252">
        <v>922383.83000000007</v>
      </c>
    </row>
    <row r="50" spans="2:8">
      <c r="C50" t="s">
        <v>66</v>
      </c>
      <c r="D50" t="s">
        <v>995</v>
      </c>
      <c r="E50" s="252">
        <v>30650819.670000002</v>
      </c>
      <c r="F50" s="252">
        <v>3657487.68</v>
      </c>
      <c r="G50" s="252">
        <v>2264904.73</v>
      </c>
      <c r="H50" s="252">
        <v>767464.76</v>
      </c>
    </row>
    <row r="51" spans="2:8">
      <c r="C51" t="s">
        <v>67</v>
      </c>
      <c r="D51" t="s">
        <v>996</v>
      </c>
      <c r="E51" s="252">
        <v>26753482.640000001</v>
      </c>
      <c r="F51" s="252">
        <v>3172411.88</v>
      </c>
      <c r="G51" s="252">
        <v>1256899.94</v>
      </c>
      <c r="H51" s="252">
        <v>886390.8</v>
      </c>
    </row>
    <row r="52" spans="2:8">
      <c r="C52" t="s">
        <v>68</v>
      </c>
      <c r="D52" t="s">
        <v>997</v>
      </c>
      <c r="E52" s="252">
        <v>23965145.260000002</v>
      </c>
      <c r="F52" s="252">
        <v>3960968.85</v>
      </c>
      <c r="G52" s="252">
        <v>778790.85</v>
      </c>
      <c r="H52" s="252">
        <v>480730.75</v>
      </c>
    </row>
    <row r="53" spans="2:8">
      <c r="C53" t="s">
        <v>69</v>
      </c>
      <c r="D53" t="s">
        <v>998</v>
      </c>
      <c r="E53" s="252">
        <v>18690959.649999999</v>
      </c>
      <c r="F53" s="252">
        <v>1261373.6000000001</v>
      </c>
      <c r="G53" s="252">
        <v>369907.65</v>
      </c>
      <c r="H53" s="252">
        <v>271761.55</v>
      </c>
    </row>
    <row r="54" spans="2:8">
      <c r="B54" t="s">
        <v>999</v>
      </c>
      <c r="C54" t="s">
        <v>70</v>
      </c>
      <c r="D54" t="s">
        <v>1000</v>
      </c>
      <c r="E54" s="252">
        <v>308393758.81</v>
      </c>
      <c r="F54" s="252">
        <v>100527165.56999999</v>
      </c>
      <c r="G54" s="252">
        <v>28010517.25</v>
      </c>
      <c r="H54" s="252">
        <v>52043144.550000004</v>
      </c>
    </row>
    <row r="55" spans="2:8">
      <c r="C55" t="s">
        <v>71</v>
      </c>
      <c r="D55" t="s">
        <v>1003</v>
      </c>
      <c r="E55" s="252">
        <v>19363258.949999999</v>
      </c>
      <c r="F55" s="252">
        <v>1469464.59</v>
      </c>
      <c r="G55" s="252">
        <v>686343.6</v>
      </c>
      <c r="H55" s="252">
        <v>600699.29</v>
      </c>
    </row>
    <row r="56" spans="2:8">
      <c r="C56" t="s">
        <v>72</v>
      </c>
      <c r="D56" t="s">
        <v>1004</v>
      </c>
      <c r="E56" s="252">
        <v>17353392.82</v>
      </c>
      <c r="F56" s="252">
        <v>1412754.1500000001</v>
      </c>
      <c r="G56" s="252">
        <v>437029.96</v>
      </c>
      <c r="H56" s="252">
        <v>443347.45</v>
      </c>
    </row>
    <row r="57" spans="2:8">
      <c r="C57" t="s">
        <v>73</v>
      </c>
      <c r="D57" t="s">
        <v>1005</v>
      </c>
      <c r="E57" s="252">
        <v>24953090.75</v>
      </c>
      <c r="F57" s="252">
        <v>4276095.3600000003</v>
      </c>
      <c r="G57" s="252">
        <v>924790.28</v>
      </c>
      <c r="H57" s="252">
        <v>1276388.1400000001</v>
      </c>
    </row>
    <row r="58" spans="2:8">
      <c r="C58" t="s">
        <v>74</v>
      </c>
      <c r="D58" t="s">
        <v>1006</v>
      </c>
      <c r="E58" s="252">
        <v>38985801.620000005</v>
      </c>
      <c r="F58" s="252">
        <v>5928744.25</v>
      </c>
      <c r="G58" s="252">
        <v>1664158.8</v>
      </c>
      <c r="H58" s="252">
        <v>2219988.69</v>
      </c>
    </row>
    <row r="59" spans="2:8">
      <c r="C59" t="s">
        <v>75</v>
      </c>
      <c r="D59" t="s">
        <v>1007</v>
      </c>
      <c r="E59" s="252">
        <v>53350082.170000002</v>
      </c>
      <c r="F59" s="252">
        <v>6670669.8300000001</v>
      </c>
      <c r="G59" s="252">
        <v>1862676.33</v>
      </c>
      <c r="H59" s="252">
        <v>1814612.2700000003</v>
      </c>
    </row>
    <row r="60" spans="2:8">
      <c r="C60" t="s">
        <v>76</v>
      </c>
      <c r="D60" t="s">
        <v>1008</v>
      </c>
      <c r="E60" s="252">
        <v>21804061.010000002</v>
      </c>
      <c r="F60" s="252">
        <v>2461865.36</v>
      </c>
      <c r="G60" s="252">
        <v>765597.38</v>
      </c>
      <c r="H60" s="252">
        <v>696939.7300000001</v>
      </c>
    </row>
    <row r="61" spans="2:8">
      <c r="C61" t="s">
        <v>77</v>
      </c>
      <c r="D61" t="s">
        <v>1009</v>
      </c>
      <c r="E61" s="252">
        <v>26473720.09</v>
      </c>
      <c r="F61" s="252">
        <v>3003207.99</v>
      </c>
      <c r="G61" s="252">
        <v>1464038.38</v>
      </c>
      <c r="H61" s="252">
        <v>989232.74</v>
      </c>
    </row>
    <row r="62" spans="2:8">
      <c r="C62" t="s">
        <v>78</v>
      </c>
      <c r="D62" t="s">
        <v>1010</v>
      </c>
      <c r="E62" s="252">
        <v>19250650.609999999</v>
      </c>
      <c r="F62" s="252">
        <v>1892626.34</v>
      </c>
      <c r="G62" s="252">
        <v>510556</v>
      </c>
      <c r="H62" s="252">
        <v>449890.38</v>
      </c>
    </row>
    <row r="63" spans="2:8">
      <c r="C63" t="s">
        <v>79</v>
      </c>
      <c r="D63" t="s">
        <v>1011</v>
      </c>
      <c r="E63" s="252">
        <v>21685295.210000001</v>
      </c>
      <c r="F63" s="252">
        <v>1541512.15</v>
      </c>
      <c r="G63" s="252">
        <v>475208</v>
      </c>
      <c r="H63" s="252">
        <v>592996.01</v>
      </c>
    </row>
    <row r="64" spans="2:8">
      <c r="C64" t="s">
        <v>80</v>
      </c>
      <c r="D64" t="s">
        <v>1012</v>
      </c>
      <c r="E64" s="252">
        <v>14210643.5</v>
      </c>
      <c r="F64" s="252">
        <v>1447896.11</v>
      </c>
      <c r="G64" s="252">
        <v>379867</v>
      </c>
      <c r="H64" s="252">
        <v>371364.57999999996</v>
      </c>
    </row>
    <row r="65" spans="2:8">
      <c r="C65" t="s">
        <v>81</v>
      </c>
      <c r="D65" t="s">
        <v>1013</v>
      </c>
      <c r="E65" s="252">
        <v>17002135.170000002</v>
      </c>
      <c r="F65" s="252">
        <v>1085127.94</v>
      </c>
      <c r="G65" s="252">
        <v>305442.36</v>
      </c>
      <c r="H65" s="252">
        <v>423728.39</v>
      </c>
    </row>
    <row r="66" spans="2:8">
      <c r="C66" t="s">
        <v>82</v>
      </c>
      <c r="D66" t="s">
        <v>1014</v>
      </c>
      <c r="E66" s="252">
        <v>83858328.159999996</v>
      </c>
      <c r="F66" s="252">
        <v>20180011.120000001</v>
      </c>
      <c r="G66" s="252">
        <v>3644471.2</v>
      </c>
      <c r="H66" s="252">
        <v>10749733.299999999</v>
      </c>
    </row>
    <row r="67" spans="2:8">
      <c r="C67" t="s">
        <v>83</v>
      </c>
      <c r="D67" t="s">
        <v>1015</v>
      </c>
      <c r="E67" s="252">
        <v>15539470.870000001</v>
      </c>
      <c r="F67" s="252">
        <v>1100967.07</v>
      </c>
      <c r="G67" s="252">
        <v>399757.32</v>
      </c>
      <c r="H67" s="252">
        <v>440457.58</v>
      </c>
    </row>
    <row r="68" spans="2:8">
      <c r="C68" t="s">
        <v>84</v>
      </c>
      <c r="D68" t="s">
        <v>1016</v>
      </c>
      <c r="E68" s="252">
        <v>14462709.659999998</v>
      </c>
      <c r="F68" s="252">
        <v>2027276.56</v>
      </c>
      <c r="G68" s="252">
        <v>502429.04</v>
      </c>
      <c r="H68" s="252">
        <v>494454.03</v>
      </c>
    </row>
    <row r="69" spans="2:8">
      <c r="B69" t="s">
        <v>1018</v>
      </c>
      <c r="C69" t="s">
        <v>85</v>
      </c>
      <c r="D69" t="s">
        <v>1019</v>
      </c>
      <c r="E69" s="252">
        <v>253544035.04999998</v>
      </c>
      <c r="F69" s="252">
        <v>78013369.049999997</v>
      </c>
      <c r="G69" s="252">
        <v>13996126.5</v>
      </c>
      <c r="H69" s="252">
        <v>31802644.09</v>
      </c>
    </row>
    <row r="70" spans="2:8">
      <c r="C70" t="s">
        <v>86</v>
      </c>
      <c r="D70" t="s">
        <v>1020</v>
      </c>
      <c r="E70" s="252">
        <v>154299088.51999998</v>
      </c>
      <c r="F70" s="252">
        <v>43020204.440000005</v>
      </c>
      <c r="G70" s="252">
        <v>8241537.9400000004</v>
      </c>
      <c r="H70" s="252">
        <v>22052709.890000001</v>
      </c>
    </row>
    <row r="71" spans="2:8">
      <c r="C71" t="s">
        <v>87</v>
      </c>
      <c r="D71" t="s">
        <v>1021</v>
      </c>
      <c r="E71" s="252">
        <v>39137890.160000011</v>
      </c>
      <c r="F71" s="252">
        <v>7387699.6100000003</v>
      </c>
      <c r="G71" s="252">
        <v>1373747.64</v>
      </c>
      <c r="H71" s="252">
        <v>1808801.75</v>
      </c>
    </row>
    <row r="72" spans="2:8">
      <c r="C72" t="s">
        <v>88</v>
      </c>
      <c r="D72" t="s">
        <v>1022</v>
      </c>
      <c r="E72" s="252">
        <v>29819258.310000002</v>
      </c>
      <c r="F72" s="252">
        <v>2726254.87</v>
      </c>
      <c r="G72" s="252">
        <v>589359.66</v>
      </c>
      <c r="H72" s="252">
        <v>852828.92000000016</v>
      </c>
    </row>
    <row r="73" spans="2:8">
      <c r="C73" t="s">
        <v>89</v>
      </c>
      <c r="D73" t="s">
        <v>1023</v>
      </c>
      <c r="E73" s="252">
        <v>51182008.159999989</v>
      </c>
      <c r="F73" s="252">
        <v>8340368.9499999993</v>
      </c>
      <c r="G73" s="252">
        <v>1673340.1</v>
      </c>
      <c r="H73" s="252">
        <v>1600202.66</v>
      </c>
    </row>
    <row r="74" spans="2:8">
      <c r="C74" t="s">
        <v>90</v>
      </c>
      <c r="D74" t="s">
        <v>1024</v>
      </c>
      <c r="E74" s="252">
        <v>39585550.469999999</v>
      </c>
      <c r="F74" s="252">
        <v>7149020.4100000001</v>
      </c>
      <c r="G74" s="252">
        <v>1147706.8600000001</v>
      </c>
      <c r="H74" s="252">
        <v>1924104.44</v>
      </c>
    </row>
    <row r="75" spans="2:8">
      <c r="C75" t="s">
        <v>91</v>
      </c>
      <c r="D75" t="s">
        <v>1025</v>
      </c>
      <c r="E75" s="252">
        <v>34425522.480000004</v>
      </c>
      <c r="F75" s="252">
        <v>4008240.91</v>
      </c>
      <c r="G75" s="252">
        <v>556530.4</v>
      </c>
      <c r="H75" s="252">
        <v>1069410.3799999999</v>
      </c>
    </row>
    <row r="76" spans="2:8">
      <c r="C76" t="s">
        <v>92</v>
      </c>
      <c r="D76" t="s">
        <v>1026</v>
      </c>
      <c r="E76" s="252">
        <v>5062490.5</v>
      </c>
      <c r="F76" s="252">
        <v>290590.89</v>
      </c>
      <c r="G76" s="252">
        <v>80</v>
      </c>
      <c r="H76" s="252">
        <v>107680.3</v>
      </c>
    </row>
    <row r="77" spans="2:8">
      <c r="C77" t="s">
        <v>93</v>
      </c>
      <c r="D77" t="s">
        <v>1028</v>
      </c>
      <c r="E77" s="252">
        <v>5291142.34</v>
      </c>
      <c r="F77" s="252">
        <v>405372.71</v>
      </c>
      <c r="G77" s="252">
        <v>2467.08</v>
      </c>
      <c r="H77" s="252">
        <v>47807.06</v>
      </c>
    </row>
    <row r="78" spans="2:8">
      <c r="B78" t="s">
        <v>1029</v>
      </c>
      <c r="C78" t="s">
        <v>94</v>
      </c>
      <c r="D78" t="s">
        <v>1030</v>
      </c>
      <c r="E78" s="252">
        <v>320496488.13000005</v>
      </c>
      <c r="F78" s="252">
        <v>106421048.67</v>
      </c>
      <c r="G78" s="252">
        <v>19658220.34</v>
      </c>
      <c r="H78" s="252">
        <v>63198988.830000006</v>
      </c>
    </row>
    <row r="79" spans="2:8">
      <c r="C79" t="s">
        <v>95</v>
      </c>
      <c r="D79" t="s">
        <v>1031</v>
      </c>
      <c r="E79" s="252">
        <v>44944382.530000001</v>
      </c>
      <c r="F79" s="252">
        <v>5134230.97</v>
      </c>
      <c r="G79" s="252">
        <v>852183.67</v>
      </c>
      <c r="H79" s="252">
        <v>1337934.99</v>
      </c>
    </row>
    <row r="80" spans="2:8">
      <c r="C80" t="s">
        <v>96</v>
      </c>
      <c r="D80" t="s">
        <v>1032</v>
      </c>
      <c r="E80" s="252">
        <v>35534356.75</v>
      </c>
      <c r="F80" s="252">
        <v>5652500.6899999995</v>
      </c>
      <c r="G80" s="252">
        <v>1177993.95</v>
      </c>
      <c r="H80" s="252">
        <v>1285031.8499999999</v>
      </c>
    </row>
    <row r="81" spans="2:8">
      <c r="C81" t="s">
        <v>97</v>
      </c>
      <c r="D81" t="s">
        <v>1033</v>
      </c>
      <c r="E81" s="252">
        <v>45472149.709999993</v>
      </c>
      <c r="F81" s="252">
        <v>5869022.2699999996</v>
      </c>
      <c r="G81" s="252">
        <v>989859.4</v>
      </c>
      <c r="H81" s="252">
        <v>1134663.72</v>
      </c>
    </row>
    <row r="82" spans="2:8">
      <c r="C82" t="s">
        <v>98</v>
      </c>
      <c r="D82" t="s">
        <v>1034</v>
      </c>
      <c r="E82" s="252">
        <v>36631649.859999992</v>
      </c>
      <c r="F82" s="252">
        <v>5074383.54</v>
      </c>
      <c r="G82" s="252">
        <v>865650.6</v>
      </c>
      <c r="H82" s="252">
        <v>1009823.31</v>
      </c>
    </row>
    <row r="83" spans="2:8">
      <c r="C83" t="s">
        <v>99</v>
      </c>
      <c r="D83" t="s">
        <v>1035</v>
      </c>
      <c r="E83" s="252">
        <v>32039804.640000001</v>
      </c>
      <c r="F83" s="252">
        <v>6167715.8700000001</v>
      </c>
      <c r="G83" s="252">
        <v>1066119.95</v>
      </c>
      <c r="H83" s="252">
        <v>1408894.5699999998</v>
      </c>
    </row>
    <row r="84" spans="2:8">
      <c r="C84" t="s">
        <v>100</v>
      </c>
      <c r="D84" t="s">
        <v>1036</v>
      </c>
      <c r="E84" s="252">
        <v>29444909.240000002</v>
      </c>
      <c r="F84" s="252">
        <v>2057349.46</v>
      </c>
      <c r="G84" s="252">
        <v>1349698.2</v>
      </c>
      <c r="H84" s="252">
        <v>770960.01</v>
      </c>
    </row>
    <row r="85" spans="2:8">
      <c r="C85" t="s">
        <v>101</v>
      </c>
      <c r="D85" t="s">
        <v>1037</v>
      </c>
      <c r="E85" s="252">
        <v>42874612.460000008</v>
      </c>
      <c r="F85" s="252">
        <v>5559053.7800000003</v>
      </c>
      <c r="G85" s="252">
        <v>606398.51</v>
      </c>
      <c r="H85" s="252">
        <v>1164602.4099999999</v>
      </c>
    </row>
    <row r="86" spans="2:8">
      <c r="B86" t="s">
        <v>1038</v>
      </c>
      <c r="C86" t="s">
        <v>102</v>
      </c>
      <c r="D86" t="s">
        <v>1039</v>
      </c>
      <c r="E86" s="252">
        <v>119157108.22000003</v>
      </c>
      <c r="F86" s="252">
        <v>28816604.550000001</v>
      </c>
      <c r="G86" s="252">
        <v>7048305.8499999996</v>
      </c>
      <c r="H86" s="252">
        <v>15632381.959999999</v>
      </c>
    </row>
    <row r="87" spans="2:8">
      <c r="C87" t="s">
        <v>103</v>
      </c>
      <c r="D87" t="s">
        <v>1041</v>
      </c>
      <c r="E87" s="252">
        <v>30877269.600000001</v>
      </c>
      <c r="F87" s="252">
        <v>2835985.07</v>
      </c>
      <c r="G87" s="252">
        <v>847429.05</v>
      </c>
      <c r="H87" s="252">
        <v>1207657.27</v>
      </c>
    </row>
    <row r="88" spans="2:8">
      <c r="C88" t="s">
        <v>104</v>
      </c>
      <c r="D88" t="s">
        <v>1042</v>
      </c>
      <c r="E88" s="252">
        <v>42367753.920000002</v>
      </c>
      <c r="F88" s="252">
        <v>6329888.7699999996</v>
      </c>
      <c r="G88" s="252">
        <v>1878191.8</v>
      </c>
      <c r="H88" s="252">
        <v>1861789.87</v>
      </c>
    </row>
    <row r="89" spans="2:8">
      <c r="C89" t="s">
        <v>105</v>
      </c>
      <c r="D89" t="s">
        <v>1043</v>
      </c>
      <c r="E89" s="252">
        <v>72977704.149999991</v>
      </c>
      <c r="F89" s="252">
        <v>10652861.800000001</v>
      </c>
      <c r="G89" s="252">
        <v>4774449.3</v>
      </c>
      <c r="H89" s="252">
        <v>3909335.0700000003</v>
      </c>
    </row>
    <row r="90" spans="2:8">
      <c r="C90" t="s">
        <v>106</v>
      </c>
      <c r="D90" t="s">
        <v>1044</v>
      </c>
      <c r="E90" s="252">
        <v>27964643.829999998</v>
      </c>
      <c r="F90" s="252">
        <v>3198886.73</v>
      </c>
      <c r="G90" s="252">
        <v>1158950.3999999999</v>
      </c>
      <c r="H90" s="252">
        <v>729328.69000000006</v>
      </c>
    </row>
    <row r="91" spans="2:8">
      <c r="C91" t="s">
        <v>107</v>
      </c>
      <c r="D91" t="s">
        <v>1045</v>
      </c>
      <c r="E91" s="252">
        <v>26166165.32</v>
      </c>
      <c r="F91" s="252">
        <v>2257006.86</v>
      </c>
      <c r="G91" s="252">
        <v>1011600</v>
      </c>
      <c r="H91" s="252">
        <v>876508.62000000011</v>
      </c>
    </row>
    <row r="92" spans="2:8">
      <c r="C92" t="s">
        <v>108</v>
      </c>
      <c r="D92" t="s">
        <v>1046</v>
      </c>
      <c r="E92" s="252">
        <v>24899421.000000004</v>
      </c>
      <c r="F92" s="252">
        <v>2863585.09</v>
      </c>
      <c r="G92" s="252">
        <v>1045809</v>
      </c>
      <c r="H92" s="252">
        <v>757348.74</v>
      </c>
    </row>
    <row r="93" spans="2:8">
      <c r="B93" t="s">
        <v>1047</v>
      </c>
      <c r="C93" t="s">
        <v>109</v>
      </c>
      <c r="D93" t="s">
        <v>1048</v>
      </c>
      <c r="E93" s="252">
        <v>556625461.79999995</v>
      </c>
      <c r="F93" s="252">
        <v>252433126.31</v>
      </c>
      <c r="G93" s="252">
        <v>36622459.060000002</v>
      </c>
      <c r="H93" s="252">
        <v>169588992.67000002</v>
      </c>
    </row>
    <row r="94" spans="2:8">
      <c r="C94" t="s">
        <v>110</v>
      </c>
      <c r="D94" t="s">
        <v>1049</v>
      </c>
      <c r="E94" s="252">
        <v>35530142.719999999</v>
      </c>
      <c r="F94" s="252">
        <v>5362158.96</v>
      </c>
      <c r="G94" s="252">
        <v>1097102.1399999999</v>
      </c>
      <c r="H94" s="252">
        <v>1749901.58</v>
      </c>
    </row>
    <row r="95" spans="2:8">
      <c r="C95" t="s">
        <v>111</v>
      </c>
      <c r="D95" t="s">
        <v>1050</v>
      </c>
      <c r="E95" s="252">
        <v>82545782.910000011</v>
      </c>
      <c r="F95" s="252">
        <v>15564404.210000001</v>
      </c>
      <c r="G95" s="252">
        <v>5328795.8</v>
      </c>
      <c r="H95" s="252">
        <v>8083844.1500000004</v>
      </c>
    </row>
    <row r="96" spans="2:8">
      <c r="C96" t="s">
        <v>112</v>
      </c>
      <c r="D96" t="s">
        <v>1051</v>
      </c>
      <c r="E96" s="252">
        <v>29438177.039999999</v>
      </c>
      <c r="F96" s="252">
        <v>4113666.95</v>
      </c>
      <c r="G96" s="252">
        <v>1311846.24</v>
      </c>
      <c r="H96" s="252">
        <v>1036490.8999999999</v>
      </c>
    </row>
    <row r="97" spans="2:8">
      <c r="C97" t="s">
        <v>113</v>
      </c>
      <c r="D97" t="s">
        <v>1052</v>
      </c>
      <c r="E97" s="252">
        <v>35149182.439999998</v>
      </c>
      <c r="F97" s="252">
        <v>6023469.54</v>
      </c>
      <c r="G97" s="252">
        <v>1029460.7</v>
      </c>
      <c r="H97" s="252">
        <v>1369186.7599999998</v>
      </c>
    </row>
    <row r="98" spans="2:8">
      <c r="C98" t="s">
        <v>114</v>
      </c>
      <c r="D98" t="s">
        <v>1053</v>
      </c>
      <c r="E98" s="252">
        <v>36338590.210000008</v>
      </c>
      <c r="F98" s="252">
        <v>4739606.7699999996</v>
      </c>
      <c r="G98" s="252">
        <v>1085307.8700000001</v>
      </c>
      <c r="H98" s="252">
        <v>963309.04</v>
      </c>
    </row>
    <row r="99" spans="2:8">
      <c r="C99" t="s">
        <v>115</v>
      </c>
      <c r="D99" t="s">
        <v>1054</v>
      </c>
      <c r="E99" s="252">
        <v>33873632.239999995</v>
      </c>
      <c r="F99" s="252">
        <v>6044611.5499999998</v>
      </c>
      <c r="G99" s="252">
        <v>1527680.01</v>
      </c>
      <c r="H99" s="252">
        <v>1260688.6599999999</v>
      </c>
    </row>
    <row r="100" spans="2:8">
      <c r="C100" t="s">
        <v>116</v>
      </c>
      <c r="D100" t="s">
        <v>1055</v>
      </c>
      <c r="E100" s="252">
        <v>57586564.090000004</v>
      </c>
      <c r="F100" s="252">
        <v>9620474.6400000006</v>
      </c>
      <c r="G100" s="252">
        <v>2506725.2400000002</v>
      </c>
      <c r="H100" s="252">
        <v>3248326.1300000004</v>
      </c>
    </row>
    <row r="101" spans="2:8">
      <c r="C101" t="s">
        <v>117</v>
      </c>
      <c r="D101" t="s">
        <v>1056</v>
      </c>
      <c r="E101" s="252">
        <v>19640387.859999999</v>
      </c>
      <c r="F101" s="252">
        <v>2083381.19</v>
      </c>
      <c r="G101" s="252">
        <v>516568.84</v>
      </c>
      <c r="H101" s="252">
        <v>390228.03</v>
      </c>
    </row>
    <row r="102" spans="2:8">
      <c r="C102" t="s">
        <v>118</v>
      </c>
      <c r="D102" t="s">
        <v>1057</v>
      </c>
      <c r="E102" s="252">
        <v>35497833.43</v>
      </c>
      <c r="F102" s="252">
        <v>5067855.7</v>
      </c>
      <c r="G102" s="252">
        <v>988764.11</v>
      </c>
      <c r="H102" s="252">
        <v>920181.01</v>
      </c>
    </row>
    <row r="103" spans="2:8">
      <c r="C103" t="s">
        <v>119</v>
      </c>
      <c r="D103" t="s">
        <v>1058</v>
      </c>
      <c r="E103" s="252">
        <v>27865220.18</v>
      </c>
      <c r="F103" s="252">
        <v>3880640.06</v>
      </c>
      <c r="G103" s="252">
        <v>773460.84</v>
      </c>
      <c r="H103" s="252">
        <v>891887.28</v>
      </c>
    </row>
    <row r="104" spans="2:8">
      <c r="C104" t="s">
        <v>120</v>
      </c>
      <c r="D104" t="s">
        <v>1059</v>
      </c>
      <c r="E104" s="252">
        <v>44575941.93</v>
      </c>
      <c r="F104" s="252">
        <v>5162075.0199999996</v>
      </c>
      <c r="G104" s="252">
        <v>1370703.63</v>
      </c>
      <c r="H104" s="252">
        <v>1366381.39</v>
      </c>
    </row>
    <row r="105" spans="2:8">
      <c r="C105" t="s">
        <v>121</v>
      </c>
      <c r="D105" t="s">
        <v>1060</v>
      </c>
      <c r="E105" s="252">
        <v>26576370.300000001</v>
      </c>
      <c r="F105" s="252">
        <v>3933039.14</v>
      </c>
      <c r="G105" s="252">
        <v>1130809.23</v>
      </c>
      <c r="H105" s="252">
        <v>953855.58000000007</v>
      </c>
    </row>
    <row r="106" spans="2:8">
      <c r="B106" t="s">
        <v>1061</v>
      </c>
      <c r="C106" t="s">
        <v>122</v>
      </c>
      <c r="D106" t="s">
        <v>1062</v>
      </c>
      <c r="E106" s="252">
        <v>281833269.75000006</v>
      </c>
      <c r="F106" s="252">
        <v>88344719.040000007</v>
      </c>
      <c r="G106" s="252">
        <v>19085929.07</v>
      </c>
      <c r="H106" s="252">
        <v>50945353.690000005</v>
      </c>
    </row>
    <row r="107" spans="2:8">
      <c r="C107" t="s">
        <v>123</v>
      </c>
      <c r="D107" t="s">
        <v>1063</v>
      </c>
      <c r="E107" s="252">
        <v>29832993.330000006</v>
      </c>
      <c r="F107" s="252">
        <v>3223605.63</v>
      </c>
      <c r="G107" s="252">
        <v>805550.76</v>
      </c>
      <c r="H107" s="252">
        <v>854194.75</v>
      </c>
    </row>
    <row r="108" spans="2:8">
      <c r="C108" t="s">
        <v>124</v>
      </c>
      <c r="D108" t="s">
        <v>1064</v>
      </c>
      <c r="E108" s="252">
        <v>33810217.590000004</v>
      </c>
      <c r="F108" s="252">
        <v>5042042.92</v>
      </c>
      <c r="G108" s="252">
        <v>1457555.37</v>
      </c>
      <c r="H108" s="252">
        <v>1341623.48</v>
      </c>
    </row>
    <row r="109" spans="2:8">
      <c r="C109" t="s">
        <v>125</v>
      </c>
      <c r="D109" t="s">
        <v>1065</v>
      </c>
      <c r="E109" s="252">
        <v>59127701.479999997</v>
      </c>
      <c r="F109" s="252">
        <v>9577490.7799999993</v>
      </c>
      <c r="G109" s="252">
        <v>2305032.1800000002</v>
      </c>
      <c r="H109" s="252">
        <v>2905705.87</v>
      </c>
    </row>
    <row r="110" spans="2:8">
      <c r="C110" t="s">
        <v>126</v>
      </c>
      <c r="D110" t="s">
        <v>1066</v>
      </c>
      <c r="E110" s="252">
        <v>29226653.950000003</v>
      </c>
      <c r="F110" s="252">
        <v>2399487.4500000002</v>
      </c>
      <c r="G110" s="252">
        <v>824405.3</v>
      </c>
      <c r="H110" s="252">
        <v>579471.64</v>
      </c>
    </row>
    <row r="111" spans="2:8">
      <c r="C111" t="s">
        <v>127</v>
      </c>
      <c r="D111" t="s">
        <v>1067</v>
      </c>
      <c r="E111" s="252">
        <v>50050175.960000008</v>
      </c>
      <c r="F111" s="252">
        <v>9148838.8599999994</v>
      </c>
      <c r="G111" s="252">
        <v>1897297.8</v>
      </c>
      <c r="H111" s="252">
        <v>2739504.93</v>
      </c>
    </row>
    <row r="112" spans="2:8">
      <c r="C112" t="s">
        <v>128</v>
      </c>
      <c r="D112" t="s">
        <v>1068</v>
      </c>
      <c r="E112" s="252">
        <v>28437717.950000003</v>
      </c>
      <c r="F112" s="252">
        <v>2735413.81</v>
      </c>
      <c r="G112" s="252">
        <v>715274.49</v>
      </c>
      <c r="H112" s="252">
        <v>892954.35</v>
      </c>
    </row>
    <row r="113" spans="1:8">
      <c r="C113" t="s">
        <v>129</v>
      </c>
      <c r="D113" t="s">
        <v>1069</v>
      </c>
      <c r="E113" s="252">
        <v>15303546.380000003</v>
      </c>
      <c r="F113" s="252">
        <v>1892248.49</v>
      </c>
      <c r="G113" s="252">
        <v>979765.2</v>
      </c>
      <c r="H113" s="252">
        <v>808095.31</v>
      </c>
    </row>
    <row r="114" spans="1:8">
      <c r="A114">
        <v>2</v>
      </c>
      <c r="B114" t="s">
        <v>1070</v>
      </c>
      <c r="C114" t="s">
        <v>130</v>
      </c>
      <c r="D114" t="s">
        <v>1071</v>
      </c>
      <c r="E114" s="252">
        <v>182280964.56999999</v>
      </c>
      <c r="F114" s="252">
        <v>51672712.18</v>
      </c>
      <c r="G114" s="252">
        <v>9919779.2300000004</v>
      </c>
      <c r="H114" s="252">
        <v>32001697.27</v>
      </c>
    </row>
    <row r="115" spans="1:8">
      <c r="C115" t="s">
        <v>131</v>
      </c>
      <c r="D115" t="s">
        <v>1072</v>
      </c>
      <c r="E115" s="252">
        <v>230810617.84</v>
      </c>
      <c r="F115" s="252">
        <v>81250725.620000005</v>
      </c>
      <c r="G115" s="252">
        <v>10806665.57</v>
      </c>
      <c r="H115" s="252">
        <v>29118596.359999999</v>
      </c>
    </row>
    <row r="116" spans="1:8">
      <c r="C116" t="s">
        <v>132</v>
      </c>
      <c r="D116" t="s">
        <v>1073</v>
      </c>
      <c r="E116" s="252">
        <v>39761230.259999998</v>
      </c>
      <c r="F116" s="252">
        <v>5808059.4500000002</v>
      </c>
      <c r="G116" s="252">
        <v>1979659.54</v>
      </c>
      <c r="H116" s="252">
        <v>2618589.65</v>
      </c>
    </row>
    <row r="117" spans="1:8">
      <c r="C117" t="s">
        <v>133</v>
      </c>
      <c r="D117" t="s">
        <v>1074</v>
      </c>
      <c r="E117" s="252">
        <v>31799275.230000004</v>
      </c>
      <c r="F117" s="252">
        <v>5210244.53</v>
      </c>
      <c r="G117" s="252">
        <v>1453840.8</v>
      </c>
      <c r="H117" s="252">
        <v>1330013.06</v>
      </c>
    </row>
    <row r="118" spans="1:8">
      <c r="C118" t="s">
        <v>134</v>
      </c>
      <c r="D118" t="s">
        <v>1075</v>
      </c>
      <c r="E118" s="252">
        <v>65436592.120000012</v>
      </c>
      <c r="F118" s="252">
        <v>12323401.1</v>
      </c>
      <c r="G118" s="252">
        <v>3333099.6</v>
      </c>
      <c r="H118" s="252">
        <v>3177165.4000000004</v>
      </c>
    </row>
    <row r="119" spans="1:8">
      <c r="C119" t="s">
        <v>135</v>
      </c>
      <c r="D119" t="s">
        <v>1076</v>
      </c>
      <c r="E119" s="252">
        <v>55531180.390000001</v>
      </c>
      <c r="F119" s="252">
        <v>10021063.01</v>
      </c>
      <c r="G119" s="252">
        <v>3208528.91</v>
      </c>
      <c r="H119" s="252">
        <v>2640855.9300000002</v>
      </c>
    </row>
    <row r="120" spans="1:8">
      <c r="C120" t="s">
        <v>136</v>
      </c>
      <c r="D120" t="s">
        <v>1077</v>
      </c>
      <c r="E120" s="252">
        <v>49500635.480000004</v>
      </c>
      <c r="F120" s="252">
        <v>7308226.5999999996</v>
      </c>
      <c r="G120" s="252">
        <v>4827510.82</v>
      </c>
      <c r="H120" s="252">
        <v>3063254.42</v>
      </c>
    </row>
    <row r="121" spans="1:8">
      <c r="C121" t="s">
        <v>137</v>
      </c>
      <c r="D121" t="s">
        <v>1078</v>
      </c>
      <c r="E121" s="252">
        <v>56913360.269999996</v>
      </c>
      <c r="F121" s="252">
        <v>16444913.49</v>
      </c>
      <c r="G121" s="252">
        <v>2676045</v>
      </c>
      <c r="H121" s="252">
        <v>6024008.5700000003</v>
      </c>
    </row>
    <row r="122" spans="1:8">
      <c r="C122" t="s">
        <v>138</v>
      </c>
      <c r="D122" t="s">
        <v>1079</v>
      </c>
      <c r="E122" s="252">
        <v>18313856.199999999</v>
      </c>
      <c r="F122" s="252">
        <v>2928052.6</v>
      </c>
      <c r="G122" s="252">
        <v>1515211</v>
      </c>
      <c r="H122" s="252">
        <v>946537.68</v>
      </c>
    </row>
    <row r="123" spans="1:8">
      <c r="B123" t="s">
        <v>1081</v>
      </c>
      <c r="C123" t="s">
        <v>139</v>
      </c>
      <c r="D123" t="s">
        <v>1082</v>
      </c>
      <c r="E123" s="252">
        <v>668763928.64999986</v>
      </c>
      <c r="F123" s="252">
        <v>360089533.51999998</v>
      </c>
      <c r="G123" s="252">
        <v>26195493.260000002</v>
      </c>
      <c r="H123" s="252">
        <v>159058677.91</v>
      </c>
    </row>
    <row r="124" spans="1:8">
      <c r="C124" t="s">
        <v>140</v>
      </c>
      <c r="D124" t="s">
        <v>1084</v>
      </c>
      <c r="E124" s="252">
        <v>34765976.849999994</v>
      </c>
      <c r="F124" s="252">
        <v>3560969.72</v>
      </c>
      <c r="G124" s="252">
        <v>2997444.05</v>
      </c>
      <c r="H124" s="252">
        <v>1003714.51</v>
      </c>
    </row>
    <row r="125" spans="1:8">
      <c r="C125" t="s">
        <v>141</v>
      </c>
      <c r="D125" t="s">
        <v>1085</v>
      </c>
      <c r="E125" s="252">
        <v>47089797.729999997</v>
      </c>
      <c r="F125" s="252">
        <v>10856939.550000001</v>
      </c>
      <c r="G125" s="252">
        <v>3623267.6</v>
      </c>
      <c r="H125" s="252">
        <v>2598693.48</v>
      </c>
    </row>
    <row r="126" spans="1:8">
      <c r="C126" t="s">
        <v>142</v>
      </c>
      <c r="D126" t="s">
        <v>1086</v>
      </c>
      <c r="E126" s="252">
        <v>39354683.470000006</v>
      </c>
      <c r="F126" s="252">
        <v>8421018.4100000001</v>
      </c>
      <c r="G126" s="252">
        <v>1897370.6</v>
      </c>
      <c r="H126" s="252">
        <v>3964470.87</v>
      </c>
    </row>
    <row r="127" spans="1:8">
      <c r="C127" t="s">
        <v>143</v>
      </c>
      <c r="D127" t="s">
        <v>1087</v>
      </c>
      <c r="E127" s="252">
        <v>46063922.43</v>
      </c>
      <c r="F127" s="252">
        <v>9714953.6400000006</v>
      </c>
      <c r="G127" s="252">
        <v>4818791.5999999996</v>
      </c>
      <c r="H127" s="252">
        <v>1903382.79</v>
      </c>
    </row>
    <row r="128" spans="1:8">
      <c r="C128" t="s">
        <v>144</v>
      </c>
      <c r="D128" t="s">
        <v>1088</v>
      </c>
      <c r="E128" s="252">
        <v>39867208.980000004</v>
      </c>
      <c r="F128" s="252">
        <v>5354290.17</v>
      </c>
      <c r="G128" s="252">
        <v>1725581.3</v>
      </c>
      <c r="H128" s="252">
        <v>1370403.63</v>
      </c>
    </row>
    <row r="129" spans="2:8">
      <c r="C129" t="s">
        <v>145</v>
      </c>
      <c r="D129" t="s">
        <v>1089</v>
      </c>
      <c r="E129" s="252">
        <v>65924087.56000001</v>
      </c>
      <c r="F129" s="252">
        <v>9884248.2699999996</v>
      </c>
      <c r="G129" s="252">
        <v>5596279</v>
      </c>
      <c r="H129" s="252">
        <v>7110657.2599999998</v>
      </c>
    </row>
    <row r="130" spans="2:8">
      <c r="C130" t="s">
        <v>146</v>
      </c>
      <c r="D130" t="s">
        <v>1090</v>
      </c>
      <c r="E130" s="252">
        <v>41233163.699999996</v>
      </c>
      <c r="F130" s="252">
        <v>6147869.4400000004</v>
      </c>
      <c r="G130" s="252">
        <v>2605515.87</v>
      </c>
      <c r="H130" s="252">
        <v>1136372.3700000001</v>
      </c>
    </row>
    <row r="131" spans="2:8">
      <c r="C131" t="s">
        <v>147</v>
      </c>
      <c r="D131" t="s">
        <v>1091</v>
      </c>
      <c r="E131" s="252">
        <v>69868481.039999992</v>
      </c>
      <c r="F131" s="252">
        <v>13272148.470000001</v>
      </c>
      <c r="G131" s="252">
        <v>5284453.3499999996</v>
      </c>
      <c r="H131" s="252">
        <v>3631821.1799999997</v>
      </c>
    </row>
    <row r="132" spans="2:8">
      <c r="B132" t="s">
        <v>1092</v>
      </c>
      <c r="C132" t="s">
        <v>148</v>
      </c>
      <c r="D132" t="s">
        <v>1093</v>
      </c>
      <c r="E132" s="252">
        <v>292932965.51000011</v>
      </c>
      <c r="F132" s="252">
        <v>91184891.010000005</v>
      </c>
      <c r="G132" s="252">
        <v>10460363.98</v>
      </c>
      <c r="H132" s="252">
        <v>41479188.080000006</v>
      </c>
    </row>
    <row r="133" spans="2:8">
      <c r="C133" t="s">
        <v>149</v>
      </c>
      <c r="D133" t="s">
        <v>1094</v>
      </c>
      <c r="E133" s="252">
        <v>47911415.609999999</v>
      </c>
      <c r="F133" s="252">
        <v>10892169.18</v>
      </c>
      <c r="G133" s="252">
        <v>3242572.7</v>
      </c>
      <c r="H133" s="252">
        <v>2120111.9699999997</v>
      </c>
    </row>
    <row r="134" spans="2:8">
      <c r="C134" t="s">
        <v>150</v>
      </c>
      <c r="D134" t="s">
        <v>1095</v>
      </c>
      <c r="E134" s="252">
        <v>100089000.53</v>
      </c>
      <c r="F134" s="252">
        <v>29938967.420000002</v>
      </c>
      <c r="G134" s="252">
        <v>10066888.98</v>
      </c>
      <c r="H134" s="252">
        <v>6550351.71</v>
      </c>
    </row>
    <row r="135" spans="2:8">
      <c r="C135" t="s">
        <v>151</v>
      </c>
      <c r="D135" t="s">
        <v>1096</v>
      </c>
      <c r="E135" s="252">
        <v>124456495.50000001</v>
      </c>
      <c r="F135" s="252">
        <v>24245358.41</v>
      </c>
      <c r="G135" s="252">
        <v>7690022.9500000002</v>
      </c>
      <c r="H135" s="252">
        <v>16076988.48</v>
      </c>
    </row>
    <row r="136" spans="2:8">
      <c r="C136" t="s">
        <v>152</v>
      </c>
      <c r="D136" t="s">
        <v>1097</v>
      </c>
      <c r="E136" s="252">
        <v>43462304.450000003</v>
      </c>
      <c r="F136" s="252">
        <v>6925083.96</v>
      </c>
      <c r="G136" s="252">
        <v>4214014.1900000004</v>
      </c>
      <c r="H136" s="252">
        <v>2409321.9500000002</v>
      </c>
    </row>
    <row r="137" spans="2:8">
      <c r="C137" t="s">
        <v>153</v>
      </c>
      <c r="D137" t="s">
        <v>1098</v>
      </c>
      <c r="E137" s="252">
        <v>63897662.18</v>
      </c>
      <c r="F137" s="252">
        <v>8855581.0199999996</v>
      </c>
      <c r="G137" s="252">
        <v>4770674.17</v>
      </c>
      <c r="H137" s="252">
        <v>4269135.6100000003</v>
      </c>
    </row>
    <row r="138" spans="2:8">
      <c r="C138" t="s">
        <v>154</v>
      </c>
      <c r="D138" t="s">
        <v>1099</v>
      </c>
      <c r="E138" s="252">
        <v>52701160.25999999</v>
      </c>
      <c r="F138" s="252">
        <v>9755655.8300000001</v>
      </c>
      <c r="G138" s="252">
        <v>4919617.5</v>
      </c>
      <c r="H138" s="252">
        <v>2683664.8199999998</v>
      </c>
    </row>
    <row r="139" spans="2:8">
      <c r="C139" t="s">
        <v>155</v>
      </c>
      <c r="D139" t="s">
        <v>1100</v>
      </c>
      <c r="E139" s="252">
        <v>18046989.009999998</v>
      </c>
      <c r="F139" s="252">
        <v>2115003.4700000002</v>
      </c>
      <c r="G139" s="252">
        <v>1083508.05</v>
      </c>
      <c r="H139" s="252">
        <v>720674.69</v>
      </c>
    </row>
    <row r="140" spans="2:8">
      <c r="C140" t="s">
        <v>156</v>
      </c>
      <c r="D140" t="s">
        <v>1101</v>
      </c>
      <c r="E140" s="252">
        <v>32045810.399999999</v>
      </c>
      <c r="F140" s="252">
        <v>5012969.16</v>
      </c>
      <c r="G140" s="252">
        <v>2584170</v>
      </c>
      <c r="H140" s="252">
        <v>1610262.52</v>
      </c>
    </row>
    <row r="141" spans="2:8">
      <c r="C141" t="s">
        <v>157</v>
      </c>
      <c r="D141" t="s">
        <v>1102</v>
      </c>
      <c r="E141" s="252">
        <v>33349633.940000001</v>
      </c>
      <c r="F141" s="252">
        <v>3339402.77</v>
      </c>
      <c r="G141" s="252">
        <v>3557156.43</v>
      </c>
      <c r="H141" s="252">
        <v>1792319.38</v>
      </c>
    </row>
    <row r="142" spans="2:8">
      <c r="C142" t="s">
        <v>158</v>
      </c>
      <c r="D142" t="s">
        <v>1103</v>
      </c>
      <c r="E142" s="252">
        <v>68215805.310000002</v>
      </c>
      <c r="F142" s="252">
        <v>11248279.189999999</v>
      </c>
      <c r="G142" s="252">
        <v>4116060.02</v>
      </c>
      <c r="H142" s="252">
        <v>3363360.14</v>
      </c>
    </row>
    <row r="143" spans="2:8">
      <c r="B143" t="s">
        <v>1104</v>
      </c>
      <c r="C143" t="s">
        <v>159</v>
      </c>
      <c r="D143" t="s">
        <v>1105</v>
      </c>
      <c r="E143" s="252">
        <v>172770353.24000001</v>
      </c>
      <c r="F143" s="252">
        <v>44455094.659999996</v>
      </c>
      <c r="G143" s="252">
        <v>7127529.2999999998</v>
      </c>
      <c r="H143" s="252">
        <v>22990740.780000001</v>
      </c>
    </row>
    <row r="144" spans="2:8">
      <c r="C144" t="s">
        <v>160</v>
      </c>
      <c r="D144" t="s">
        <v>1106</v>
      </c>
      <c r="E144" s="252">
        <v>163833502.40000001</v>
      </c>
      <c r="F144" s="252">
        <v>36977870.119999997</v>
      </c>
      <c r="G144" s="252">
        <v>6458681.4100000001</v>
      </c>
      <c r="H144" s="252">
        <v>13540138.129999999</v>
      </c>
    </row>
    <row r="145" spans="2:8">
      <c r="C145" t="s">
        <v>161</v>
      </c>
      <c r="D145" t="s">
        <v>1107</v>
      </c>
      <c r="E145" s="252">
        <v>35048858.810000002</v>
      </c>
      <c r="F145" s="252">
        <v>3033978.05</v>
      </c>
      <c r="G145" s="252">
        <v>2573532.75</v>
      </c>
      <c r="H145" s="252">
        <v>1182661.8900000001</v>
      </c>
    </row>
    <row r="146" spans="2:8">
      <c r="C146" t="s">
        <v>162</v>
      </c>
      <c r="D146" t="s">
        <v>1108</v>
      </c>
      <c r="E146" s="252">
        <v>38683208.420000002</v>
      </c>
      <c r="F146" s="252">
        <v>6987434.9500000002</v>
      </c>
      <c r="G146" s="252">
        <v>3586144</v>
      </c>
      <c r="H146" s="252">
        <v>1832509.93</v>
      </c>
    </row>
    <row r="147" spans="2:8">
      <c r="C147" t="s">
        <v>163</v>
      </c>
      <c r="D147" t="s">
        <v>1109</v>
      </c>
      <c r="E147" s="252">
        <v>36906808.329999998</v>
      </c>
      <c r="F147" s="252">
        <v>7566316.2599999998</v>
      </c>
      <c r="G147" s="252">
        <v>2977932</v>
      </c>
      <c r="H147" s="252">
        <v>2013529.39</v>
      </c>
    </row>
    <row r="148" spans="2:8">
      <c r="C148" t="s">
        <v>164</v>
      </c>
      <c r="D148" t="s">
        <v>1110</v>
      </c>
      <c r="E148" s="252">
        <v>46887833.179999992</v>
      </c>
      <c r="F148" s="252">
        <v>13429690.300000001</v>
      </c>
      <c r="G148" s="252">
        <v>3905305.96</v>
      </c>
      <c r="H148" s="252">
        <v>2748636.39</v>
      </c>
    </row>
    <row r="149" spans="2:8">
      <c r="C149" t="s">
        <v>165</v>
      </c>
      <c r="D149" t="s">
        <v>1111</v>
      </c>
      <c r="E149" s="252">
        <v>68588857.75</v>
      </c>
      <c r="F149" s="252">
        <v>15229414.779999999</v>
      </c>
      <c r="G149" s="252">
        <v>4597485.95</v>
      </c>
      <c r="H149" s="252">
        <v>3791157.28</v>
      </c>
    </row>
    <row r="150" spans="2:8">
      <c r="C150" t="s">
        <v>166</v>
      </c>
      <c r="D150" t="s">
        <v>1112</v>
      </c>
      <c r="E150" s="252">
        <v>23868815.090000004</v>
      </c>
      <c r="F150" s="252">
        <v>4022555.41</v>
      </c>
      <c r="G150" s="252">
        <v>2040583</v>
      </c>
      <c r="H150" s="252">
        <v>1225689.46</v>
      </c>
    </row>
    <row r="151" spans="2:8">
      <c r="C151" t="s">
        <v>167</v>
      </c>
      <c r="D151" t="s">
        <v>1113</v>
      </c>
      <c r="E151" s="252">
        <v>29913220.679999996</v>
      </c>
      <c r="F151" s="252">
        <v>7150305.4500000002</v>
      </c>
      <c r="G151" s="252">
        <v>2585971.0299999998</v>
      </c>
      <c r="H151" s="252">
        <v>1679215.78</v>
      </c>
    </row>
    <row r="152" spans="2:8">
      <c r="B152" t="s">
        <v>1114</v>
      </c>
      <c r="C152" t="s">
        <v>168</v>
      </c>
      <c r="D152" t="s">
        <v>1115</v>
      </c>
      <c r="E152" s="252">
        <v>417440253.29000002</v>
      </c>
      <c r="F152" s="252">
        <v>176284859.69999999</v>
      </c>
      <c r="G152" s="252">
        <v>20265522.120000001</v>
      </c>
      <c r="H152" s="252">
        <v>92850242.549999997</v>
      </c>
    </row>
    <row r="153" spans="2:8">
      <c r="C153" t="s">
        <v>169</v>
      </c>
      <c r="D153" t="s">
        <v>1116</v>
      </c>
      <c r="E153" s="252">
        <v>32240984.619999997</v>
      </c>
      <c r="F153" s="252">
        <v>4058959.44</v>
      </c>
      <c r="G153" s="252">
        <v>1889280.79</v>
      </c>
      <c r="H153" s="252">
        <v>1268436.44</v>
      </c>
    </row>
    <row r="154" spans="2:8">
      <c r="C154" t="s">
        <v>170</v>
      </c>
      <c r="D154" t="s">
        <v>1117</v>
      </c>
      <c r="E154" s="252">
        <v>12152408.959999999</v>
      </c>
      <c r="F154" s="252">
        <v>1998221.99</v>
      </c>
      <c r="G154" s="252">
        <v>962551.95</v>
      </c>
      <c r="H154" s="252">
        <v>442501.89</v>
      </c>
    </row>
    <row r="155" spans="2:8">
      <c r="C155" t="s">
        <v>171</v>
      </c>
      <c r="D155" t="s">
        <v>1118</v>
      </c>
      <c r="E155" s="252">
        <v>31663528.490000002</v>
      </c>
      <c r="F155" s="252">
        <v>5431871.7699999996</v>
      </c>
      <c r="G155" s="252">
        <v>2307061.41</v>
      </c>
      <c r="H155" s="252">
        <v>1392759.95</v>
      </c>
    </row>
    <row r="156" spans="2:8">
      <c r="C156" t="s">
        <v>172</v>
      </c>
      <c r="D156" t="s">
        <v>1119</v>
      </c>
      <c r="E156" s="252">
        <v>20419303.899999999</v>
      </c>
      <c r="F156" s="252">
        <v>1529049.87</v>
      </c>
      <c r="G156" s="252">
        <v>831350.6</v>
      </c>
      <c r="H156" s="252">
        <v>770959.74</v>
      </c>
    </row>
    <row r="157" spans="2:8">
      <c r="C157" t="s">
        <v>173</v>
      </c>
      <c r="D157" t="s">
        <v>1120</v>
      </c>
      <c r="E157" s="252">
        <v>19041423.16</v>
      </c>
      <c r="F157" s="252">
        <v>1353430.74</v>
      </c>
      <c r="G157" s="252">
        <v>968156.83</v>
      </c>
      <c r="H157" s="252">
        <v>352710.16000000003</v>
      </c>
    </row>
    <row r="158" spans="2:8">
      <c r="C158" t="s">
        <v>174</v>
      </c>
      <c r="D158" t="s">
        <v>1121</v>
      </c>
      <c r="E158" s="252">
        <v>45397066.079999998</v>
      </c>
      <c r="F158" s="252">
        <v>9658589.1899999995</v>
      </c>
      <c r="G158" s="252">
        <v>3975247.58</v>
      </c>
      <c r="H158" s="252">
        <v>2259983.38</v>
      </c>
    </row>
    <row r="159" spans="2:8">
      <c r="C159" t="s">
        <v>175</v>
      </c>
      <c r="D159" t="s">
        <v>1122</v>
      </c>
      <c r="E159" s="252">
        <v>36674455.189999998</v>
      </c>
      <c r="F159" s="252">
        <v>5084883.09</v>
      </c>
      <c r="G159" s="252">
        <v>3023313.18</v>
      </c>
      <c r="H159" s="252">
        <v>1310044.8700000001</v>
      </c>
    </row>
    <row r="160" spans="2:8">
      <c r="C160" t="s">
        <v>176</v>
      </c>
      <c r="D160" t="s">
        <v>1123</v>
      </c>
      <c r="E160" s="252">
        <v>27440802.68</v>
      </c>
      <c r="F160" s="252">
        <v>3562512.16</v>
      </c>
      <c r="G160" s="252">
        <v>1300595.1299999999</v>
      </c>
      <c r="H160" s="252">
        <v>917482.14</v>
      </c>
    </row>
    <row r="161" spans="1:8">
      <c r="A161">
        <v>3</v>
      </c>
      <c r="B161" t="s">
        <v>1124</v>
      </c>
      <c r="C161" t="s">
        <v>177</v>
      </c>
      <c r="D161" t="s">
        <v>1125</v>
      </c>
      <c r="E161" s="252">
        <v>298989465.06000006</v>
      </c>
      <c r="F161" s="252">
        <v>89356119.159999996</v>
      </c>
      <c r="G161" s="252">
        <v>22830974.699999999</v>
      </c>
      <c r="H161" s="252">
        <v>54945486.849999994</v>
      </c>
    </row>
    <row r="162" spans="1:8">
      <c r="C162" t="s">
        <v>178</v>
      </c>
      <c r="D162" t="s">
        <v>1126</v>
      </c>
      <c r="E162" s="252">
        <v>17179105.190000001</v>
      </c>
      <c r="F162" s="252">
        <v>2550844.37</v>
      </c>
      <c r="G162" s="252">
        <v>1534030</v>
      </c>
      <c r="H162" s="252">
        <v>613484.89999999991</v>
      </c>
    </row>
    <row r="163" spans="1:8">
      <c r="C163" t="s">
        <v>179</v>
      </c>
      <c r="D163" t="s">
        <v>1127</v>
      </c>
      <c r="E163" s="252">
        <v>28289883.120000001</v>
      </c>
      <c r="F163" s="252">
        <v>5519214.0800000001</v>
      </c>
      <c r="G163" s="252">
        <v>4234596</v>
      </c>
      <c r="H163" s="252">
        <v>1384279.9100000001</v>
      </c>
    </row>
    <row r="164" spans="1:8">
      <c r="C164" t="s">
        <v>180</v>
      </c>
      <c r="D164" t="s">
        <v>1128</v>
      </c>
      <c r="E164" s="252">
        <v>36564370.060000002</v>
      </c>
      <c r="F164" s="252">
        <v>8331408.1699999999</v>
      </c>
      <c r="G164" s="252">
        <v>7271325.5</v>
      </c>
      <c r="H164" s="252">
        <v>2915988.87</v>
      </c>
    </row>
    <row r="165" spans="1:8">
      <c r="C165" t="s">
        <v>181</v>
      </c>
      <c r="D165" t="s">
        <v>1129</v>
      </c>
      <c r="E165" s="252">
        <v>56845406.899999991</v>
      </c>
      <c r="F165" s="252">
        <v>12541918.02</v>
      </c>
      <c r="G165" s="252">
        <v>7510264.7999999998</v>
      </c>
      <c r="H165" s="252">
        <v>3159934.21</v>
      </c>
    </row>
    <row r="166" spans="1:8">
      <c r="C166" t="s">
        <v>182</v>
      </c>
      <c r="D166" t="s">
        <v>1130</v>
      </c>
      <c r="E166" s="252">
        <v>49378996.43</v>
      </c>
      <c r="F166" s="252">
        <v>14968301.960000001</v>
      </c>
      <c r="G166" s="252">
        <v>8599183.9000000004</v>
      </c>
      <c r="H166" s="252">
        <v>3645462.82</v>
      </c>
    </row>
    <row r="167" spans="1:8">
      <c r="C167" t="s">
        <v>183</v>
      </c>
      <c r="D167" t="s">
        <v>1131</v>
      </c>
      <c r="E167" s="252">
        <v>43501238.109999999</v>
      </c>
      <c r="F167" s="252">
        <v>5594742.5499999998</v>
      </c>
      <c r="G167" s="252">
        <v>4388965.28</v>
      </c>
      <c r="H167" s="252">
        <v>2561375.02</v>
      </c>
    </row>
    <row r="168" spans="1:8">
      <c r="C168" t="s">
        <v>184</v>
      </c>
      <c r="D168" t="s">
        <v>1132</v>
      </c>
      <c r="E168" s="252">
        <v>27860782.959999997</v>
      </c>
      <c r="F168" s="252">
        <v>4734597.93</v>
      </c>
      <c r="G168" s="252">
        <v>4670351.2</v>
      </c>
      <c r="H168" s="252">
        <v>1549070.6700000002</v>
      </c>
    </row>
    <row r="169" spans="1:8">
      <c r="C169" t="s">
        <v>185</v>
      </c>
      <c r="D169" t="s">
        <v>1133</v>
      </c>
      <c r="E169" s="252">
        <v>22691236.800000004</v>
      </c>
      <c r="F169" s="252">
        <v>2776438.5</v>
      </c>
      <c r="G169" s="252">
        <v>3468443.8</v>
      </c>
      <c r="H169" s="252">
        <v>1949264.23</v>
      </c>
    </row>
    <row r="170" spans="1:8">
      <c r="C170" t="s">
        <v>186</v>
      </c>
      <c r="D170" t="s">
        <v>1134</v>
      </c>
      <c r="E170" s="252">
        <v>19866431.59</v>
      </c>
      <c r="F170" s="252">
        <v>3233944.23</v>
      </c>
      <c r="G170" s="252">
        <v>3410090</v>
      </c>
      <c r="H170" s="252">
        <v>829244.62</v>
      </c>
    </row>
    <row r="171" spans="1:8">
      <c r="C171" t="s">
        <v>187</v>
      </c>
      <c r="D171" t="s">
        <v>1135</v>
      </c>
      <c r="E171" s="252">
        <v>22712544.060000002</v>
      </c>
      <c r="F171" s="252">
        <v>2782781.06</v>
      </c>
      <c r="G171" s="252">
        <v>3273677</v>
      </c>
      <c r="H171" s="252">
        <v>1009039.96</v>
      </c>
    </row>
    <row r="172" spans="1:8">
      <c r="C172" t="s">
        <v>188</v>
      </c>
      <c r="D172" t="s">
        <v>1136</v>
      </c>
      <c r="E172" s="252">
        <v>13426213.300000001</v>
      </c>
      <c r="F172" s="252">
        <v>1768897.89</v>
      </c>
      <c r="G172" s="252">
        <v>2537229</v>
      </c>
      <c r="H172" s="252">
        <v>1214735</v>
      </c>
    </row>
    <row r="173" spans="1:8">
      <c r="B173" t="s">
        <v>1137</v>
      </c>
      <c r="C173" t="s">
        <v>189</v>
      </c>
      <c r="D173" t="s">
        <v>1138</v>
      </c>
      <c r="E173" s="252">
        <v>208353813.89000005</v>
      </c>
      <c r="F173" s="252">
        <v>56547570.990000002</v>
      </c>
      <c r="G173" s="252">
        <v>11047765.07</v>
      </c>
      <c r="H173" s="252">
        <v>24096096.150000002</v>
      </c>
    </row>
    <row r="174" spans="1:8">
      <c r="C174" t="s">
        <v>190</v>
      </c>
      <c r="D174" t="s">
        <v>1139</v>
      </c>
      <c r="E174" s="252">
        <v>24887364.790000003</v>
      </c>
      <c r="F174" s="252">
        <v>3738769.19</v>
      </c>
      <c r="G174" s="252">
        <v>923274.9</v>
      </c>
      <c r="H174" s="252">
        <v>979886.8</v>
      </c>
    </row>
    <row r="175" spans="1:8">
      <c r="C175" t="s">
        <v>191</v>
      </c>
      <c r="D175" t="s">
        <v>1140</v>
      </c>
      <c r="E175" s="252">
        <v>31327064.970000003</v>
      </c>
      <c r="F175" s="252">
        <v>2054871.76</v>
      </c>
      <c r="G175" s="252">
        <v>1044021.4</v>
      </c>
      <c r="H175" s="252">
        <v>831484.74</v>
      </c>
    </row>
    <row r="176" spans="1:8">
      <c r="C176" t="s">
        <v>192</v>
      </c>
      <c r="D176" t="s">
        <v>1141</v>
      </c>
      <c r="E176" s="252">
        <v>29724718.450000003</v>
      </c>
      <c r="F176" s="252">
        <v>3237539.54</v>
      </c>
      <c r="G176" s="252">
        <v>1693633.4</v>
      </c>
      <c r="H176" s="252">
        <v>718423.86</v>
      </c>
    </row>
    <row r="177" spans="2:8">
      <c r="C177" t="s">
        <v>193</v>
      </c>
      <c r="D177" t="s">
        <v>1142</v>
      </c>
      <c r="E177" s="252">
        <v>46011419.150000006</v>
      </c>
      <c r="F177" s="252">
        <v>6145148.3099999996</v>
      </c>
      <c r="G177" s="252">
        <v>2564539</v>
      </c>
      <c r="H177" s="252">
        <v>1612608.92</v>
      </c>
    </row>
    <row r="178" spans="2:8">
      <c r="C178" t="s">
        <v>194</v>
      </c>
      <c r="D178" t="s">
        <v>1143</v>
      </c>
      <c r="E178" s="252">
        <v>40718715.670000002</v>
      </c>
      <c r="F178" s="252">
        <v>4687237.55</v>
      </c>
      <c r="G178" s="252">
        <v>1918695.66</v>
      </c>
      <c r="H178" s="252">
        <v>1499338.63</v>
      </c>
    </row>
    <row r="179" spans="2:8">
      <c r="C179" t="s">
        <v>195</v>
      </c>
      <c r="D179" t="s">
        <v>1144</v>
      </c>
      <c r="E179" s="252">
        <v>14323344.25</v>
      </c>
      <c r="F179" s="252">
        <v>2057927.93</v>
      </c>
      <c r="G179" s="252">
        <v>1046322.41</v>
      </c>
      <c r="H179" s="252">
        <v>662809.26</v>
      </c>
    </row>
    <row r="180" spans="2:8">
      <c r="C180" t="s">
        <v>196</v>
      </c>
      <c r="D180" t="s">
        <v>1145</v>
      </c>
      <c r="E180" s="252">
        <v>5804310</v>
      </c>
      <c r="F180" s="252">
        <v>1061855.6599999999</v>
      </c>
      <c r="G180" s="252">
        <v>631972</v>
      </c>
      <c r="H180" s="252">
        <v>168991.16999999998</v>
      </c>
    </row>
    <row r="181" spans="2:8">
      <c r="B181" t="s">
        <v>1146</v>
      </c>
      <c r="C181" t="s">
        <v>197</v>
      </c>
      <c r="D181" t="s">
        <v>1147</v>
      </c>
      <c r="E181" s="252">
        <v>462480308.4799999</v>
      </c>
      <c r="F181" s="252">
        <v>229685739.52000001</v>
      </c>
      <c r="G181" s="252">
        <v>37144599.969999999</v>
      </c>
      <c r="H181" s="252">
        <v>133917712.62</v>
      </c>
    </row>
    <row r="182" spans="2:8">
      <c r="C182" t="s">
        <v>198</v>
      </c>
      <c r="D182" t="s">
        <v>1148</v>
      </c>
      <c r="E182" s="252">
        <v>30222661.879999999</v>
      </c>
      <c r="F182" s="252">
        <v>3314984.04</v>
      </c>
      <c r="G182" s="252">
        <v>1361342</v>
      </c>
      <c r="H182" s="252">
        <v>1490556.4000000001</v>
      </c>
    </row>
    <row r="183" spans="2:8">
      <c r="C183" t="s">
        <v>199</v>
      </c>
      <c r="D183" t="s">
        <v>1149</v>
      </c>
      <c r="E183" s="252">
        <v>46734335.289999999</v>
      </c>
      <c r="F183" s="252">
        <v>10423176.25</v>
      </c>
      <c r="G183" s="252">
        <v>2203787.88</v>
      </c>
      <c r="H183" s="252">
        <v>3339429.55</v>
      </c>
    </row>
    <row r="184" spans="2:8">
      <c r="C184" t="s">
        <v>200</v>
      </c>
      <c r="D184" t="s">
        <v>1150</v>
      </c>
      <c r="E184" s="252">
        <v>28884718.850000001</v>
      </c>
      <c r="F184" s="252">
        <v>11798505.369999999</v>
      </c>
      <c r="G184" s="252">
        <v>4926976.8600000003</v>
      </c>
      <c r="H184" s="252">
        <v>3082584.8500000006</v>
      </c>
    </row>
    <row r="185" spans="2:8">
      <c r="C185" t="s">
        <v>201</v>
      </c>
      <c r="D185" t="s">
        <v>1151</v>
      </c>
      <c r="E185" s="252">
        <v>58915033.419999994</v>
      </c>
      <c r="F185" s="252">
        <v>10728578.43</v>
      </c>
      <c r="G185" s="252">
        <v>2627464.2000000002</v>
      </c>
      <c r="H185" s="252">
        <v>3648876.41</v>
      </c>
    </row>
    <row r="186" spans="2:8">
      <c r="C186" t="s">
        <v>202</v>
      </c>
      <c r="D186" t="s">
        <v>1152</v>
      </c>
      <c r="E186" s="252">
        <v>30033193.539999999</v>
      </c>
      <c r="F186" s="252">
        <v>5139092.79</v>
      </c>
      <c r="G186" s="252">
        <v>1878426.35</v>
      </c>
      <c r="H186" s="252">
        <v>1433789.04</v>
      </c>
    </row>
    <row r="187" spans="2:8">
      <c r="C187" t="s">
        <v>203</v>
      </c>
      <c r="D187" t="s">
        <v>1153</v>
      </c>
      <c r="E187" s="252">
        <v>70279649.069999993</v>
      </c>
      <c r="F187" s="252">
        <v>15145602.83</v>
      </c>
      <c r="G187" s="252">
        <v>3648797.28</v>
      </c>
      <c r="H187" s="252">
        <v>4637073.5</v>
      </c>
    </row>
    <row r="188" spans="2:8">
      <c r="C188" t="s">
        <v>204</v>
      </c>
      <c r="D188" t="s">
        <v>1154</v>
      </c>
      <c r="E188" s="252">
        <v>42173241.310000002</v>
      </c>
      <c r="F188" s="252">
        <v>9134416.9100000001</v>
      </c>
      <c r="G188" s="252">
        <v>2423899.2200000002</v>
      </c>
      <c r="H188" s="252">
        <v>2124961.62</v>
      </c>
    </row>
    <row r="189" spans="2:8">
      <c r="C189" t="s">
        <v>205</v>
      </c>
      <c r="D189" t="s">
        <v>1155</v>
      </c>
      <c r="E189" s="252">
        <v>41043317.370000005</v>
      </c>
      <c r="F189" s="252">
        <v>6696656.9199999999</v>
      </c>
      <c r="G189" s="252">
        <v>2803471.3</v>
      </c>
      <c r="H189" s="252">
        <v>1646091.43</v>
      </c>
    </row>
    <row r="190" spans="2:8">
      <c r="C190" t="s">
        <v>206</v>
      </c>
      <c r="D190" t="s">
        <v>1156</v>
      </c>
      <c r="E190" s="252">
        <v>31368553.219999999</v>
      </c>
      <c r="F190" s="252">
        <v>6389037.5800000001</v>
      </c>
      <c r="G190" s="252">
        <v>2759486.5</v>
      </c>
      <c r="H190" s="252">
        <v>1539665.73</v>
      </c>
    </row>
    <row r="191" spans="2:8">
      <c r="C191" t="s">
        <v>207</v>
      </c>
      <c r="D191" t="s">
        <v>1157</v>
      </c>
      <c r="E191" s="252">
        <v>64715356.710000008</v>
      </c>
      <c r="F191" s="252">
        <v>14645467.02</v>
      </c>
      <c r="G191" s="252">
        <v>5319836.0999999996</v>
      </c>
      <c r="H191" s="252">
        <v>4439813.12</v>
      </c>
    </row>
    <row r="192" spans="2:8">
      <c r="C192" t="s">
        <v>208</v>
      </c>
      <c r="D192" t="s">
        <v>1158</v>
      </c>
      <c r="E192" s="252">
        <v>35161793.850000001</v>
      </c>
      <c r="F192" s="252">
        <v>5426604.3099999996</v>
      </c>
      <c r="G192" s="252">
        <v>956658.98</v>
      </c>
      <c r="H192" s="252">
        <v>1445020.32</v>
      </c>
    </row>
    <row r="193" spans="2:8">
      <c r="C193" t="s">
        <v>209</v>
      </c>
      <c r="D193" t="s">
        <v>1159</v>
      </c>
      <c r="E193" s="252">
        <v>24399150.020000003</v>
      </c>
      <c r="F193" s="252">
        <v>5074441.0599999996</v>
      </c>
      <c r="G193" s="252">
        <v>3521710.46</v>
      </c>
      <c r="H193" s="252">
        <v>1180107.98</v>
      </c>
    </row>
    <row r="194" spans="2:8">
      <c r="C194" t="s">
        <v>210</v>
      </c>
      <c r="D194" t="s">
        <v>1160</v>
      </c>
      <c r="E194" s="252">
        <v>11452492.420000002</v>
      </c>
      <c r="F194" s="252">
        <v>2208848.9500000002</v>
      </c>
      <c r="G194" s="252">
        <v>1027657.1</v>
      </c>
      <c r="H194" s="252">
        <v>463547.53</v>
      </c>
    </row>
    <row r="195" spans="2:8">
      <c r="B195" t="s">
        <v>1161</v>
      </c>
      <c r="C195" t="s">
        <v>211</v>
      </c>
      <c r="D195" t="s">
        <v>1162</v>
      </c>
      <c r="E195" s="252">
        <v>280674255.52000004</v>
      </c>
      <c r="F195" s="252">
        <v>91674064.219999999</v>
      </c>
      <c r="G195" s="252">
        <v>15383857.699999999</v>
      </c>
      <c r="H195" s="252">
        <v>42993485.740000002</v>
      </c>
    </row>
    <row r="196" spans="2:8">
      <c r="C196" t="s">
        <v>212</v>
      </c>
      <c r="D196" t="s">
        <v>1163</v>
      </c>
      <c r="E196" s="252">
        <v>26923710.279999997</v>
      </c>
      <c r="F196" s="252">
        <v>3287059.02</v>
      </c>
      <c r="G196" s="252">
        <v>1532713.09</v>
      </c>
      <c r="H196" s="252">
        <v>996162.71</v>
      </c>
    </row>
    <row r="197" spans="2:8">
      <c r="C197" t="s">
        <v>213</v>
      </c>
      <c r="D197" t="s">
        <v>1164</v>
      </c>
      <c r="E197" s="252">
        <v>28758796.989999998</v>
      </c>
      <c r="F197" s="252">
        <v>3209717.33</v>
      </c>
      <c r="G197" s="252">
        <v>937091.14</v>
      </c>
      <c r="H197" s="252">
        <v>1040204.46</v>
      </c>
    </row>
    <row r="198" spans="2:8">
      <c r="C198" t="s">
        <v>214</v>
      </c>
      <c r="D198" t="s">
        <v>1165</v>
      </c>
      <c r="E198" s="252">
        <v>56712804.300000004</v>
      </c>
      <c r="F198" s="252">
        <v>9558971.5299999993</v>
      </c>
      <c r="G198" s="252">
        <v>3205281.87</v>
      </c>
      <c r="H198" s="252">
        <v>8725509.5600000005</v>
      </c>
    </row>
    <row r="199" spans="2:8">
      <c r="C199" t="s">
        <v>215</v>
      </c>
      <c r="D199" t="s">
        <v>1166</v>
      </c>
      <c r="E199" s="252">
        <v>36556351.760000005</v>
      </c>
      <c r="F199" s="252">
        <v>5310241.7</v>
      </c>
      <c r="G199" s="252">
        <v>1431071.43</v>
      </c>
      <c r="H199" s="252">
        <v>1604302.23</v>
      </c>
    </row>
    <row r="200" spans="2:8">
      <c r="C200" t="s">
        <v>216</v>
      </c>
      <c r="D200" t="s">
        <v>1167</v>
      </c>
      <c r="E200" s="252">
        <v>29169472.16</v>
      </c>
      <c r="F200" s="252">
        <v>3904087.03</v>
      </c>
      <c r="G200" s="252">
        <v>1257774.72</v>
      </c>
      <c r="H200" s="252">
        <v>1284928.8799999999</v>
      </c>
    </row>
    <row r="201" spans="2:8">
      <c r="C201" t="s">
        <v>217</v>
      </c>
      <c r="D201" t="s">
        <v>1168</v>
      </c>
      <c r="E201" s="252">
        <v>30686706.460000001</v>
      </c>
      <c r="F201" s="252">
        <v>4183654.69</v>
      </c>
      <c r="G201" s="252">
        <v>847945.99</v>
      </c>
      <c r="H201" s="252">
        <v>998816.99</v>
      </c>
    </row>
    <row r="202" spans="2:8">
      <c r="C202" t="s">
        <v>218</v>
      </c>
      <c r="D202" t="s">
        <v>1169</v>
      </c>
      <c r="E202" s="252">
        <v>74836267.020000011</v>
      </c>
      <c r="F202" s="252">
        <v>16535511.279999999</v>
      </c>
      <c r="G202" s="252">
        <v>3808268.67</v>
      </c>
      <c r="H202" s="252">
        <v>4888459.45</v>
      </c>
    </row>
    <row r="203" spans="2:8">
      <c r="C203" t="s">
        <v>219</v>
      </c>
      <c r="D203" t="s">
        <v>1170</v>
      </c>
      <c r="E203" s="252">
        <v>26041431.619999997</v>
      </c>
      <c r="F203" s="252">
        <v>2714375.77</v>
      </c>
      <c r="G203" s="252">
        <v>1182726.1200000001</v>
      </c>
      <c r="H203" s="252">
        <v>906767.87999999989</v>
      </c>
    </row>
    <row r="204" spans="2:8">
      <c r="C204" t="s">
        <v>220</v>
      </c>
      <c r="D204" t="s">
        <v>1171</v>
      </c>
      <c r="E204" s="252">
        <v>9781219.2799999993</v>
      </c>
      <c r="F204" s="252">
        <v>2513272.5699999998</v>
      </c>
      <c r="G204" s="252">
        <v>639766.04</v>
      </c>
      <c r="H204" s="252">
        <v>601259.85</v>
      </c>
    </row>
    <row r="205" spans="2:8">
      <c r="C205" t="s">
        <v>221</v>
      </c>
      <c r="D205" t="s">
        <v>1172</v>
      </c>
      <c r="E205" s="252">
        <v>9519341.5500000007</v>
      </c>
      <c r="F205" s="252">
        <v>1586603.77</v>
      </c>
      <c r="G205" s="252">
        <v>490705.89</v>
      </c>
      <c r="H205" s="252">
        <v>424077.42</v>
      </c>
    </row>
    <row r="206" spans="2:8">
      <c r="C206" t="s">
        <v>222</v>
      </c>
      <c r="D206" t="s">
        <v>1173</v>
      </c>
      <c r="E206" s="252">
        <v>9203904.5999999996</v>
      </c>
      <c r="F206" s="252">
        <v>1383571.78</v>
      </c>
      <c r="G206" s="252">
        <v>444145.02</v>
      </c>
      <c r="H206" s="252">
        <v>440367.20999999996</v>
      </c>
    </row>
    <row r="207" spans="2:8">
      <c r="B207" t="s">
        <v>1174</v>
      </c>
      <c r="C207" t="s">
        <v>223</v>
      </c>
      <c r="D207" t="s">
        <v>1175</v>
      </c>
      <c r="E207" s="252">
        <v>181961708.91999999</v>
      </c>
      <c r="F207" s="252">
        <v>46138848.789999999</v>
      </c>
      <c r="G207" s="252">
        <v>8739780.3499999996</v>
      </c>
      <c r="H207" s="252">
        <v>27520726.560000002</v>
      </c>
    </row>
    <row r="208" spans="2:8">
      <c r="C208" t="s">
        <v>224</v>
      </c>
      <c r="D208" t="s">
        <v>1176</v>
      </c>
      <c r="E208" s="252">
        <v>53800142.920000002</v>
      </c>
      <c r="F208" s="252">
        <v>8599585.5600000005</v>
      </c>
      <c r="G208" s="252">
        <v>2747606.1</v>
      </c>
      <c r="H208" s="252">
        <v>2760161.66</v>
      </c>
    </row>
    <row r="209" spans="1:8">
      <c r="C209" t="s">
        <v>225</v>
      </c>
      <c r="D209" t="s">
        <v>1177</v>
      </c>
      <c r="E209" s="252">
        <v>31718778.950000007</v>
      </c>
      <c r="F209" s="252">
        <v>3114093.89</v>
      </c>
      <c r="G209" s="252">
        <v>1987617.2</v>
      </c>
      <c r="H209" s="252">
        <v>829197.74</v>
      </c>
    </row>
    <row r="210" spans="1:8">
      <c r="C210" t="s">
        <v>226</v>
      </c>
      <c r="D210" t="s">
        <v>1178</v>
      </c>
      <c r="E210" s="252">
        <v>51482512.419999994</v>
      </c>
      <c r="F210" s="252">
        <v>8378593.6600000001</v>
      </c>
      <c r="G210" s="252">
        <v>3436704.4</v>
      </c>
      <c r="H210" s="252">
        <v>3021107.17</v>
      </c>
    </row>
    <row r="211" spans="1:8">
      <c r="C211" t="s">
        <v>227</v>
      </c>
      <c r="D211" t="s">
        <v>1179</v>
      </c>
      <c r="E211" s="252">
        <v>13641438.1</v>
      </c>
      <c r="F211" s="252">
        <v>1034104.08</v>
      </c>
      <c r="G211" s="252">
        <v>599092.9</v>
      </c>
      <c r="H211" s="252">
        <v>466705.11</v>
      </c>
    </row>
    <row r="212" spans="1:8">
      <c r="C212" t="s">
        <v>228</v>
      </c>
      <c r="D212" t="s">
        <v>1180</v>
      </c>
      <c r="E212" s="252">
        <v>40350726.390000001</v>
      </c>
      <c r="F212" s="252">
        <v>4832787.5599999996</v>
      </c>
      <c r="G212" s="252">
        <v>1975022.6</v>
      </c>
      <c r="H212" s="252">
        <v>1796594.66</v>
      </c>
    </row>
    <row r="213" spans="1:8">
      <c r="C213" t="s">
        <v>229</v>
      </c>
      <c r="D213" t="s">
        <v>1181</v>
      </c>
      <c r="E213" s="252">
        <v>40756928.799999997</v>
      </c>
      <c r="F213" s="252">
        <v>6321997.3300000001</v>
      </c>
      <c r="G213" s="252">
        <v>3444621.87</v>
      </c>
      <c r="H213" s="252">
        <v>1861476.48</v>
      </c>
    </row>
    <row r="214" spans="1:8">
      <c r="C214" t="s">
        <v>230</v>
      </c>
      <c r="D214" t="s">
        <v>1182</v>
      </c>
      <c r="E214" s="252">
        <v>22199679.809999999</v>
      </c>
      <c r="F214" s="252">
        <v>2253114.54</v>
      </c>
      <c r="G214" s="252">
        <v>1046801.5</v>
      </c>
      <c r="H214" s="252">
        <v>848075.27999999991</v>
      </c>
    </row>
    <row r="215" spans="1:8">
      <c r="A215">
        <v>4</v>
      </c>
      <c r="B215" t="s">
        <v>1183</v>
      </c>
      <c r="C215" t="s">
        <v>231</v>
      </c>
      <c r="D215" t="s">
        <v>1184</v>
      </c>
      <c r="E215" s="252">
        <v>195909717.58999997</v>
      </c>
      <c r="F215" s="252">
        <v>52912266.700000003</v>
      </c>
      <c r="G215" s="252">
        <v>9841718.3800000008</v>
      </c>
      <c r="H215" s="252">
        <v>26554233.379999999</v>
      </c>
    </row>
    <row r="216" spans="1:8">
      <c r="C216" t="s">
        <v>232</v>
      </c>
      <c r="D216" t="s">
        <v>1185</v>
      </c>
      <c r="E216" s="252">
        <v>21406392.149999999</v>
      </c>
      <c r="F216" s="252">
        <v>3607094.18</v>
      </c>
      <c r="G216" s="252">
        <v>538020</v>
      </c>
      <c r="H216" s="252">
        <v>800737.61999999988</v>
      </c>
    </row>
    <row r="217" spans="1:8">
      <c r="C217" t="s">
        <v>233</v>
      </c>
      <c r="D217" t="s">
        <v>1186</v>
      </c>
      <c r="E217" s="252">
        <v>51662458.300000004</v>
      </c>
      <c r="F217" s="252">
        <v>6669756.7699999996</v>
      </c>
      <c r="G217" s="252">
        <v>2274801.75</v>
      </c>
      <c r="H217" s="252">
        <v>1682814.7600000002</v>
      </c>
    </row>
    <row r="218" spans="1:8">
      <c r="C218" t="s">
        <v>234</v>
      </c>
      <c r="D218" t="s">
        <v>1187</v>
      </c>
      <c r="E218" s="252">
        <v>36013244.049999997</v>
      </c>
      <c r="F218" s="252">
        <v>5341815.62</v>
      </c>
      <c r="G218" s="252">
        <v>1340581.45</v>
      </c>
      <c r="H218" s="252">
        <v>1070225</v>
      </c>
    </row>
    <row r="219" spans="1:8">
      <c r="B219" t="s">
        <v>1188</v>
      </c>
      <c r="C219" t="s">
        <v>235</v>
      </c>
      <c r="D219" t="s">
        <v>1189</v>
      </c>
      <c r="E219" s="252">
        <v>409559825.58000004</v>
      </c>
      <c r="F219" s="252">
        <v>259904269.84</v>
      </c>
      <c r="G219" s="252">
        <v>39716323.869999997</v>
      </c>
      <c r="H219" s="252">
        <v>106795221.57000001</v>
      </c>
    </row>
    <row r="220" spans="1:8">
      <c r="C220" t="s">
        <v>236</v>
      </c>
      <c r="D220" t="s">
        <v>1190</v>
      </c>
      <c r="E220" s="252">
        <v>56639171.219999999</v>
      </c>
      <c r="F220" s="252">
        <v>12944758.58</v>
      </c>
      <c r="G220" s="252">
        <v>1279416.53</v>
      </c>
      <c r="H220" s="252">
        <v>3361950.74</v>
      </c>
    </row>
    <row r="221" spans="1:8">
      <c r="C221" t="s">
        <v>237</v>
      </c>
      <c r="D221" t="s">
        <v>1191</v>
      </c>
      <c r="E221" s="252">
        <v>72123423.829999983</v>
      </c>
      <c r="F221" s="252">
        <v>15970800.83</v>
      </c>
      <c r="G221" s="252">
        <v>6307074.2599999998</v>
      </c>
      <c r="H221" s="252">
        <v>7357080.3300000001</v>
      </c>
    </row>
    <row r="222" spans="1:8">
      <c r="C222" t="s">
        <v>238</v>
      </c>
      <c r="D222" t="s">
        <v>1192</v>
      </c>
      <c r="E222" s="252">
        <v>70915911.800000012</v>
      </c>
      <c r="F222" s="252">
        <v>14430737.310000001</v>
      </c>
      <c r="G222" s="252">
        <v>3713704.06</v>
      </c>
      <c r="H222" s="252">
        <v>6416785.9100000001</v>
      </c>
    </row>
    <row r="223" spans="1:8">
      <c r="C223" t="s">
        <v>239</v>
      </c>
      <c r="D223" t="s">
        <v>1193</v>
      </c>
      <c r="E223" s="252">
        <v>48525142.990000002</v>
      </c>
      <c r="F223" s="252">
        <v>7829552.8399999999</v>
      </c>
      <c r="G223" s="252">
        <v>3378881.94</v>
      </c>
      <c r="H223" s="252">
        <v>2302628.09</v>
      </c>
    </row>
    <row r="224" spans="1:8">
      <c r="C224" t="s">
        <v>240</v>
      </c>
      <c r="D224" t="s">
        <v>1194</v>
      </c>
      <c r="E224" s="252">
        <v>74170508.370000005</v>
      </c>
      <c r="F224" s="252">
        <v>20823946.16</v>
      </c>
      <c r="G224" s="252">
        <v>4542515.53</v>
      </c>
      <c r="H224" s="252">
        <v>5597058.7699999996</v>
      </c>
    </row>
    <row r="225" spans="2:8">
      <c r="C225" t="s">
        <v>241</v>
      </c>
      <c r="D225" t="s">
        <v>1195</v>
      </c>
      <c r="E225" s="252">
        <v>14938601.140000001</v>
      </c>
      <c r="F225" s="252">
        <v>1663706.82</v>
      </c>
      <c r="G225" s="252">
        <v>751001.74</v>
      </c>
      <c r="H225" s="252">
        <v>804355.43</v>
      </c>
    </row>
    <row r="226" spans="2:8">
      <c r="B226" t="s">
        <v>1196</v>
      </c>
      <c r="C226" t="s">
        <v>242</v>
      </c>
      <c r="D226" t="s">
        <v>1197</v>
      </c>
      <c r="E226" s="252">
        <v>288040791.23999989</v>
      </c>
      <c r="F226" s="252">
        <v>75311578.780000001</v>
      </c>
      <c r="G226" s="252">
        <v>17613700.960000001</v>
      </c>
      <c r="H226" s="252">
        <v>46601578.490000002</v>
      </c>
    </row>
    <row r="227" spans="2:8">
      <c r="C227" t="s">
        <v>243</v>
      </c>
      <c r="D227" t="s">
        <v>1198</v>
      </c>
      <c r="E227" s="252">
        <v>51510057.140000008</v>
      </c>
      <c r="F227" s="252">
        <v>10255772.869999999</v>
      </c>
      <c r="G227" s="252">
        <v>8081358.9199999999</v>
      </c>
      <c r="H227" s="252">
        <v>2036207.9699999997</v>
      </c>
    </row>
    <row r="228" spans="2:8">
      <c r="C228" t="s">
        <v>244</v>
      </c>
      <c r="D228" t="s">
        <v>1199</v>
      </c>
      <c r="E228" s="252">
        <v>54746034.119999997</v>
      </c>
      <c r="F228" s="252">
        <v>12815666.710000001</v>
      </c>
      <c r="G228" s="252">
        <v>5942484</v>
      </c>
      <c r="H228" s="252">
        <v>4029538.2</v>
      </c>
    </row>
    <row r="229" spans="2:8">
      <c r="C229" t="s">
        <v>245</v>
      </c>
      <c r="D229" t="s">
        <v>1200</v>
      </c>
      <c r="E229" s="252">
        <v>42195831.75</v>
      </c>
      <c r="F229" s="252">
        <v>6891505.3499999996</v>
      </c>
      <c r="G229" s="252">
        <v>1288588.92</v>
      </c>
      <c r="H229" s="252">
        <v>1731019.46</v>
      </c>
    </row>
    <row r="230" spans="2:8">
      <c r="C230" t="s">
        <v>246</v>
      </c>
      <c r="D230" t="s">
        <v>1201</v>
      </c>
      <c r="E230" s="252">
        <v>29395228.159999996</v>
      </c>
      <c r="F230" s="252">
        <v>5820859.1799999997</v>
      </c>
      <c r="G230" s="252">
        <v>2071418.86</v>
      </c>
      <c r="H230" s="252">
        <v>1629614.27</v>
      </c>
    </row>
    <row r="231" spans="2:8">
      <c r="C231" t="s">
        <v>247</v>
      </c>
      <c r="D231" t="s">
        <v>1202</v>
      </c>
      <c r="E231" s="252">
        <v>32260382.219999999</v>
      </c>
      <c r="F231" s="252">
        <v>5638326.25</v>
      </c>
      <c r="G231" s="252">
        <v>1335429</v>
      </c>
      <c r="H231" s="252">
        <v>1070526.92</v>
      </c>
    </row>
    <row r="232" spans="2:8">
      <c r="C232" t="s">
        <v>248</v>
      </c>
      <c r="D232" t="s">
        <v>1203</v>
      </c>
      <c r="E232" s="252">
        <v>46249306.809999995</v>
      </c>
      <c r="F232" s="252">
        <v>8774867.3399999999</v>
      </c>
      <c r="G232" s="252">
        <v>2407987</v>
      </c>
      <c r="H232" s="252">
        <v>3100475.0300000003</v>
      </c>
    </row>
    <row r="233" spans="2:8">
      <c r="C233" t="s">
        <v>249</v>
      </c>
      <c r="D233" t="s">
        <v>1204</v>
      </c>
      <c r="E233" s="252">
        <v>24794681.510000002</v>
      </c>
      <c r="F233" s="252">
        <v>3762105.37</v>
      </c>
      <c r="G233" s="252">
        <v>298024.01</v>
      </c>
      <c r="H233" s="252">
        <v>728977.79999999993</v>
      </c>
    </row>
    <row r="234" spans="2:8">
      <c r="B234" t="s">
        <v>1205</v>
      </c>
      <c r="C234" t="s">
        <v>250</v>
      </c>
      <c r="D234" t="s">
        <v>1206</v>
      </c>
      <c r="E234" s="252">
        <v>353348525.58000004</v>
      </c>
      <c r="F234" s="252">
        <v>137966512.94</v>
      </c>
      <c r="G234" s="252">
        <v>37163626.520000003</v>
      </c>
      <c r="H234" s="252">
        <v>65315853.400000006</v>
      </c>
    </row>
    <row r="235" spans="2:8">
      <c r="C235" t="s">
        <v>251</v>
      </c>
      <c r="D235" t="s">
        <v>1207</v>
      </c>
      <c r="E235" s="252">
        <v>131028095.18000001</v>
      </c>
      <c r="F235" s="252">
        <v>28226434.48</v>
      </c>
      <c r="G235" s="252">
        <v>6725181.4800000004</v>
      </c>
      <c r="H235" s="252">
        <v>17029143.43</v>
      </c>
    </row>
    <row r="236" spans="2:8">
      <c r="C236" t="s">
        <v>252</v>
      </c>
      <c r="D236" t="s">
        <v>1209</v>
      </c>
      <c r="E236" s="252">
        <v>36109982.799999997</v>
      </c>
      <c r="F236" s="252">
        <v>4542347.07</v>
      </c>
      <c r="G236" s="252">
        <v>1563564.93</v>
      </c>
      <c r="H236" s="252">
        <v>1832021.58</v>
      </c>
    </row>
    <row r="237" spans="2:8">
      <c r="C237" t="s">
        <v>253</v>
      </c>
      <c r="D237" t="s">
        <v>1210</v>
      </c>
      <c r="E237" s="252">
        <v>26389283.16</v>
      </c>
      <c r="F237" s="252">
        <v>4891550.72</v>
      </c>
      <c r="G237" s="252">
        <v>1550859.98</v>
      </c>
      <c r="H237" s="252">
        <v>640084.01</v>
      </c>
    </row>
    <row r="238" spans="2:8">
      <c r="C238" t="s">
        <v>254</v>
      </c>
      <c r="D238" t="s">
        <v>1211</v>
      </c>
      <c r="E238" s="252">
        <v>26612277.330000002</v>
      </c>
      <c r="F238" s="252">
        <v>3998285.85</v>
      </c>
      <c r="G238" s="252">
        <v>1443479.11</v>
      </c>
      <c r="H238" s="252">
        <v>910682.4</v>
      </c>
    </row>
    <row r="239" spans="2:8">
      <c r="C239" t="s">
        <v>255</v>
      </c>
      <c r="D239" t="s">
        <v>1212</v>
      </c>
      <c r="E239" s="252">
        <v>23251370.829999998</v>
      </c>
      <c r="F239" s="252">
        <v>1697226.49</v>
      </c>
      <c r="G239" s="252">
        <v>1334941.75</v>
      </c>
      <c r="H239" s="252">
        <v>889784.84</v>
      </c>
    </row>
    <row r="240" spans="2:8">
      <c r="C240" t="s">
        <v>256</v>
      </c>
      <c r="D240" t="s">
        <v>1213</v>
      </c>
      <c r="E240" s="252">
        <v>59389354.079999983</v>
      </c>
      <c r="F240" s="252">
        <v>14253903.35</v>
      </c>
      <c r="G240" s="252">
        <v>3783900.28</v>
      </c>
      <c r="H240" s="252">
        <v>2537973.91</v>
      </c>
    </row>
    <row r="241" spans="2:8">
      <c r="C241" t="s">
        <v>257</v>
      </c>
      <c r="D241" t="s">
        <v>1214</v>
      </c>
      <c r="E241" s="252">
        <v>21873561.550000001</v>
      </c>
      <c r="F241" s="252">
        <v>7255447.7800000003</v>
      </c>
      <c r="G241" s="252">
        <v>2125386.0499999998</v>
      </c>
      <c r="H241" s="252">
        <v>1849685.1600000001</v>
      </c>
    </row>
    <row r="242" spans="2:8">
      <c r="C242" t="s">
        <v>258</v>
      </c>
      <c r="D242" t="s">
        <v>1215</v>
      </c>
      <c r="E242" s="252">
        <v>25506206.459999997</v>
      </c>
      <c r="F242" s="252">
        <v>4332996.53</v>
      </c>
      <c r="G242" s="252">
        <v>2614618.62</v>
      </c>
      <c r="H242" s="252">
        <v>706333.21</v>
      </c>
    </row>
    <row r="243" spans="2:8">
      <c r="C243" t="s">
        <v>259</v>
      </c>
      <c r="D243" t="s">
        <v>1216</v>
      </c>
      <c r="E243" s="252">
        <v>25425740.330000002</v>
      </c>
      <c r="F243" s="252">
        <v>3771086.71</v>
      </c>
      <c r="G243" s="252">
        <v>1140200</v>
      </c>
      <c r="H243" s="252">
        <v>717264.39</v>
      </c>
    </row>
    <row r="244" spans="2:8">
      <c r="C244" t="s">
        <v>260</v>
      </c>
      <c r="D244" t="s">
        <v>1217</v>
      </c>
      <c r="E244" s="252">
        <v>27296722.259999998</v>
      </c>
      <c r="F244" s="252">
        <v>3482183.01</v>
      </c>
      <c r="G244" s="252">
        <v>859918</v>
      </c>
      <c r="H244" s="252">
        <v>836302.35000000009</v>
      </c>
    </row>
    <row r="245" spans="2:8">
      <c r="C245" t="s">
        <v>261</v>
      </c>
      <c r="D245" t="s">
        <v>1218</v>
      </c>
      <c r="E245" s="252">
        <v>41426753.890000001</v>
      </c>
      <c r="F245" s="252">
        <v>5829853.3899999997</v>
      </c>
      <c r="G245" s="252">
        <v>1962847.8</v>
      </c>
      <c r="H245" s="252">
        <v>2817336.8</v>
      </c>
    </row>
    <row r="246" spans="2:8">
      <c r="C246" t="s">
        <v>262</v>
      </c>
      <c r="D246" t="s">
        <v>1219</v>
      </c>
      <c r="E246" s="252">
        <v>16380141.950000001</v>
      </c>
      <c r="F246" s="252">
        <v>1200574.17</v>
      </c>
      <c r="G246" s="252">
        <v>239339.5</v>
      </c>
      <c r="H246" s="252">
        <v>280303.43</v>
      </c>
    </row>
    <row r="247" spans="2:8">
      <c r="C247" t="s">
        <v>263</v>
      </c>
      <c r="D247" t="s">
        <v>1220</v>
      </c>
      <c r="E247" s="252">
        <v>32144001.560000002</v>
      </c>
      <c r="F247" s="252">
        <v>4118031.24</v>
      </c>
      <c r="G247" s="252">
        <v>1929812</v>
      </c>
      <c r="H247" s="252">
        <v>1410431.5</v>
      </c>
    </row>
    <row r="248" spans="2:8">
      <c r="C248" t="s">
        <v>264</v>
      </c>
      <c r="D248" t="s">
        <v>1221</v>
      </c>
      <c r="E248" s="252">
        <v>18499636.5</v>
      </c>
      <c r="F248" s="252">
        <v>1622134.67</v>
      </c>
      <c r="G248" s="252">
        <v>924434.2</v>
      </c>
      <c r="H248" s="252">
        <v>1104575.98</v>
      </c>
    </row>
    <row r="249" spans="2:8">
      <c r="C249" t="s">
        <v>265</v>
      </c>
      <c r="D249" t="s">
        <v>1222</v>
      </c>
      <c r="E249" s="252">
        <v>19780378.77</v>
      </c>
      <c r="F249" s="252">
        <v>2034923.65</v>
      </c>
      <c r="G249" s="252">
        <v>753597</v>
      </c>
      <c r="H249" s="252">
        <v>590859.52000000002</v>
      </c>
    </row>
    <row r="250" spans="2:8">
      <c r="B250" t="s">
        <v>1223</v>
      </c>
      <c r="C250" t="s">
        <v>266</v>
      </c>
      <c r="D250" t="s">
        <v>1224</v>
      </c>
      <c r="E250" s="252">
        <v>300978854.29000002</v>
      </c>
      <c r="F250" s="252">
        <v>79173113.819999993</v>
      </c>
      <c r="G250" s="252">
        <v>22331180.789999999</v>
      </c>
      <c r="H250" s="252">
        <v>59073551.460000001</v>
      </c>
    </row>
    <row r="251" spans="2:8">
      <c r="C251" t="s">
        <v>267</v>
      </c>
      <c r="D251" t="s">
        <v>1225</v>
      </c>
      <c r="E251" s="252">
        <v>125299284.33000003</v>
      </c>
      <c r="F251" s="252">
        <v>26850886.899999999</v>
      </c>
      <c r="G251" s="252">
        <v>5080037</v>
      </c>
      <c r="H251" s="252">
        <v>14708741.939999999</v>
      </c>
    </row>
    <row r="252" spans="2:8">
      <c r="C252" t="s">
        <v>268</v>
      </c>
      <c r="D252" t="s">
        <v>1226</v>
      </c>
      <c r="E252" s="252">
        <v>42692459.180000007</v>
      </c>
      <c r="F252" s="252">
        <v>7874495.0599999996</v>
      </c>
      <c r="G252" s="252">
        <v>3590543.37</v>
      </c>
      <c r="H252" s="252">
        <v>2053224.3499999999</v>
      </c>
    </row>
    <row r="253" spans="2:8">
      <c r="C253" t="s">
        <v>269</v>
      </c>
      <c r="D253" t="s">
        <v>1227</v>
      </c>
      <c r="E253" s="252">
        <v>58441832.110000007</v>
      </c>
      <c r="F253" s="252">
        <v>11620168.130000001</v>
      </c>
      <c r="G253" s="252">
        <v>4341065.4400000004</v>
      </c>
      <c r="H253" s="252">
        <v>6164786.96</v>
      </c>
    </row>
    <row r="254" spans="2:8">
      <c r="C254" t="s">
        <v>270</v>
      </c>
      <c r="D254" t="s">
        <v>1228</v>
      </c>
      <c r="E254" s="252">
        <v>88886121.24000001</v>
      </c>
      <c r="F254" s="252">
        <v>16788493.66</v>
      </c>
      <c r="G254" s="252">
        <v>4947028.28</v>
      </c>
      <c r="H254" s="252">
        <v>10541092.000000002</v>
      </c>
    </row>
    <row r="255" spans="2:8">
      <c r="C255" t="s">
        <v>271</v>
      </c>
      <c r="D255" t="s">
        <v>1229</v>
      </c>
      <c r="E255" s="252">
        <v>33586655.859999999</v>
      </c>
      <c r="F255" s="252">
        <v>4965410.8499999996</v>
      </c>
      <c r="G255" s="252">
        <v>1811885.31</v>
      </c>
      <c r="H255" s="252">
        <v>2101383.63</v>
      </c>
    </row>
    <row r="256" spans="2:8">
      <c r="C256" t="s">
        <v>272</v>
      </c>
      <c r="D256" t="s">
        <v>1230</v>
      </c>
      <c r="E256" s="252">
        <v>29826409.429999992</v>
      </c>
      <c r="F256" s="252">
        <v>3200937.5</v>
      </c>
      <c r="G256" s="252">
        <v>1544031</v>
      </c>
      <c r="H256" s="252">
        <v>1120862.44</v>
      </c>
    </row>
    <row r="257" spans="2:8">
      <c r="C257" t="s">
        <v>273</v>
      </c>
      <c r="D257" t="s">
        <v>1231</v>
      </c>
      <c r="E257" s="252">
        <v>20110549.75</v>
      </c>
      <c r="F257" s="252">
        <v>2508949.62</v>
      </c>
      <c r="G257" s="252">
        <v>1185037.5</v>
      </c>
      <c r="H257" s="252">
        <v>993269.89999999991</v>
      </c>
    </row>
    <row r="258" spans="2:8">
      <c r="C258" t="s">
        <v>274</v>
      </c>
      <c r="D258" t="s">
        <v>1232</v>
      </c>
      <c r="E258" s="252">
        <v>22909366.139999997</v>
      </c>
      <c r="F258" s="252">
        <v>1748253.23</v>
      </c>
      <c r="G258" s="252">
        <v>1061546.8</v>
      </c>
      <c r="H258" s="252">
        <v>877768.97</v>
      </c>
    </row>
    <row r="259" spans="2:8">
      <c r="C259" t="s">
        <v>275</v>
      </c>
      <c r="D259" t="s">
        <v>1233</v>
      </c>
      <c r="E259" s="252">
        <v>23608313.709999997</v>
      </c>
      <c r="F259" s="252">
        <v>2834936.11</v>
      </c>
      <c r="G259" s="252">
        <v>1408142.5</v>
      </c>
      <c r="H259" s="252">
        <v>1439718.96</v>
      </c>
    </row>
    <row r="260" spans="2:8">
      <c r="C260" t="s">
        <v>276</v>
      </c>
      <c r="D260" t="s">
        <v>1234</v>
      </c>
      <c r="E260" s="252">
        <v>25233628.829999998</v>
      </c>
      <c r="F260" s="252">
        <v>3907838.46</v>
      </c>
      <c r="G260" s="252">
        <v>1493714.5</v>
      </c>
      <c r="H260" s="252">
        <v>1217489.47</v>
      </c>
    </row>
    <row r="261" spans="2:8">
      <c r="B261" t="s">
        <v>1235</v>
      </c>
      <c r="C261" t="s">
        <v>277</v>
      </c>
      <c r="D261" t="s">
        <v>1236</v>
      </c>
      <c r="E261" s="252">
        <v>442325899.50000006</v>
      </c>
      <c r="F261" s="252">
        <v>193702143.43000001</v>
      </c>
      <c r="G261" s="252">
        <v>24825740.359999999</v>
      </c>
      <c r="H261" s="252">
        <v>99540181.86999999</v>
      </c>
    </row>
    <row r="262" spans="2:8">
      <c r="C262" t="s">
        <v>278</v>
      </c>
      <c r="D262" t="s">
        <v>1237</v>
      </c>
      <c r="E262" s="252">
        <v>194190303.93999997</v>
      </c>
      <c r="F262" s="252">
        <v>40556664.93</v>
      </c>
      <c r="G262" s="252">
        <v>6791043.0999999996</v>
      </c>
      <c r="H262" s="252">
        <v>29947997.420000002</v>
      </c>
    </row>
    <row r="263" spans="2:8">
      <c r="C263" t="s">
        <v>279</v>
      </c>
      <c r="D263" t="s">
        <v>1238</v>
      </c>
      <c r="E263" s="252">
        <v>57894124.519999996</v>
      </c>
      <c r="F263" s="252">
        <v>7615047.6399999997</v>
      </c>
      <c r="G263" s="252">
        <v>4186169.59</v>
      </c>
      <c r="H263" s="252">
        <v>4485219.79</v>
      </c>
    </row>
    <row r="264" spans="2:8">
      <c r="C264" t="s">
        <v>280</v>
      </c>
      <c r="D264" t="s">
        <v>1239</v>
      </c>
      <c r="E264" s="252">
        <v>40197656.959999993</v>
      </c>
      <c r="F264" s="252">
        <v>5473418.8499999996</v>
      </c>
      <c r="G264" s="252">
        <v>2307505.63</v>
      </c>
      <c r="H264" s="252">
        <v>1873109.71</v>
      </c>
    </row>
    <row r="265" spans="2:8">
      <c r="C265" t="s">
        <v>281</v>
      </c>
      <c r="D265" t="s">
        <v>1240</v>
      </c>
      <c r="E265" s="252">
        <v>29426873.139999997</v>
      </c>
      <c r="F265" s="252">
        <v>3270978.19</v>
      </c>
      <c r="G265" s="252">
        <v>1514855</v>
      </c>
      <c r="H265" s="252">
        <v>1793174.49</v>
      </c>
    </row>
    <row r="266" spans="2:8">
      <c r="C266" t="s">
        <v>282</v>
      </c>
      <c r="D266" t="s">
        <v>1241</v>
      </c>
      <c r="E266" s="252">
        <v>18043220.600000001</v>
      </c>
      <c r="F266" s="252">
        <v>1092040.46</v>
      </c>
      <c r="G266" s="252">
        <v>576507.18000000005</v>
      </c>
      <c r="H266" s="252">
        <v>482807.94</v>
      </c>
    </row>
    <row r="267" spans="2:8">
      <c r="C267" t="s">
        <v>283</v>
      </c>
      <c r="D267" t="s">
        <v>1242</v>
      </c>
      <c r="E267" s="252">
        <v>31136379.529999994</v>
      </c>
      <c r="F267" s="252">
        <v>2846172.84</v>
      </c>
      <c r="G267" s="252">
        <v>900419.76</v>
      </c>
      <c r="H267" s="252">
        <v>1618831.1500000001</v>
      </c>
    </row>
    <row r="268" spans="2:8">
      <c r="C268" t="s">
        <v>284</v>
      </c>
      <c r="D268" t="s">
        <v>1243</v>
      </c>
      <c r="E268" s="252">
        <v>18521352</v>
      </c>
      <c r="F268" s="252">
        <v>884151.32</v>
      </c>
      <c r="G268" s="252">
        <v>372709.26</v>
      </c>
      <c r="H268" s="252">
        <v>534230.25</v>
      </c>
    </row>
    <row r="269" spans="2:8">
      <c r="C269" t="s">
        <v>285</v>
      </c>
      <c r="D269" t="s">
        <v>1244</v>
      </c>
      <c r="E269" s="252">
        <v>22612551.259999994</v>
      </c>
      <c r="F269" s="252">
        <v>3263472.69</v>
      </c>
      <c r="G269" s="252">
        <v>344477</v>
      </c>
      <c r="H269" s="252">
        <v>545124.41</v>
      </c>
    </row>
    <row r="270" spans="2:8">
      <c r="C270" t="s">
        <v>286</v>
      </c>
      <c r="D270" t="s">
        <v>1245</v>
      </c>
      <c r="E270" s="252">
        <v>35496734.839999996</v>
      </c>
      <c r="F270" s="252">
        <v>3973345.54</v>
      </c>
      <c r="G270" s="252">
        <v>2506153.5</v>
      </c>
      <c r="H270" s="252">
        <v>1186651.0900000001</v>
      </c>
    </row>
    <row r="271" spans="2:8">
      <c r="C271" t="s">
        <v>287</v>
      </c>
      <c r="D271" t="s">
        <v>1246</v>
      </c>
      <c r="E271" s="252">
        <v>35480656.780000001</v>
      </c>
      <c r="F271" s="252">
        <v>3327068.39</v>
      </c>
      <c r="G271" s="252">
        <v>1638641.03</v>
      </c>
      <c r="H271" s="252">
        <v>1767302.35</v>
      </c>
    </row>
    <row r="272" spans="2:8">
      <c r="C272" t="s">
        <v>288</v>
      </c>
      <c r="D272" t="s">
        <v>1247</v>
      </c>
      <c r="E272" s="252">
        <v>26487234.199999999</v>
      </c>
      <c r="F272" s="252">
        <v>2971017.39</v>
      </c>
      <c r="G272" s="252">
        <v>985390.17</v>
      </c>
      <c r="H272" s="252">
        <v>1028448.79</v>
      </c>
    </row>
    <row r="273" spans="1:8">
      <c r="B273" t="s">
        <v>1248</v>
      </c>
      <c r="C273" t="s">
        <v>289</v>
      </c>
      <c r="D273" t="s">
        <v>1249</v>
      </c>
      <c r="E273" s="252">
        <v>177614229.40999997</v>
      </c>
      <c r="F273" s="252">
        <v>49405074.039999999</v>
      </c>
      <c r="G273" s="252">
        <v>6256064.8000000007</v>
      </c>
      <c r="H273" s="252">
        <v>20655436</v>
      </c>
    </row>
    <row r="274" spans="1:8">
      <c r="C274" t="s">
        <v>290</v>
      </c>
      <c r="D274" t="s">
        <v>1250</v>
      </c>
      <c r="E274" s="252">
        <v>121723022.03</v>
      </c>
      <c r="F274" s="252">
        <v>16913956.030000001</v>
      </c>
      <c r="G274" s="252">
        <v>2662603.9900000002</v>
      </c>
      <c r="H274" s="252">
        <v>6112463.9199999999</v>
      </c>
    </row>
    <row r="275" spans="1:8">
      <c r="C275" t="s">
        <v>291</v>
      </c>
      <c r="D275" t="s">
        <v>1251</v>
      </c>
      <c r="E275" s="252">
        <v>29297990.739999998</v>
      </c>
      <c r="F275" s="252">
        <v>3605201.38</v>
      </c>
      <c r="G275" s="252">
        <v>638709.19999999995</v>
      </c>
      <c r="H275" s="252">
        <v>854492.53</v>
      </c>
    </row>
    <row r="276" spans="1:8">
      <c r="C276" t="s">
        <v>292</v>
      </c>
      <c r="D276" t="s">
        <v>1252</v>
      </c>
      <c r="E276" s="252">
        <v>25093460.629999999</v>
      </c>
      <c r="F276" s="252">
        <v>3116200.32</v>
      </c>
      <c r="G276" s="252">
        <v>932428.6</v>
      </c>
      <c r="H276" s="252">
        <v>761248.3</v>
      </c>
    </row>
    <row r="277" spans="1:8">
      <c r="C277" t="s">
        <v>293</v>
      </c>
      <c r="D277" t="s">
        <v>1253</v>
      </c>
      <c r="E277" s="252">
        <v>20800574.319999997</v>
      </c>
      <c r="F277" s="252">
        <v>1679662.99</v>
      </c>
      <c r="G277" s="252">
        <v>825562.52</v>
      </c>
      <c r="H277" s="252">
        <v>645765.9</v>
      </c>
    </row>
    <row r="278" spans="1:8">
      <c r="C278" t="s">
        <v>294</v>
      </c>
      <c r="D278" t="s">
        <v>1254</v>
      </c>
      <c r="E278" s="252">
        <v>24719930.209999997</v>
      </c>
      <c r="F278" s="252">
        <v>2444170.12</v>
      </c>
      <c r="G278" s="252">
        <v>501270.8</v>
      </c>
      <c r="H278" s="252">
        <v>747231.73</v>
      </c>
    </row>
    <row r="279" spans="1:8">
      <c r="B279" t="s">
        <v>1255</v>
      </c>
      <c r="C279" t="s">
        <v>295</v>
      </c>
      <c r="D279" t="s">
        <v>1256</v>
      </c>
      <c r="E279" s="252">
        <v>192609666.88999996</v>
      </c>
      <c r="F279" s="252">
        <v>45763293.420000002</v>
      </c>
      <c r="G279" s="252">
        <v>7304864.9400000004</v>
      </c>
      <c r="H279" s="252">
        <v>25749949.050000001</v>
      </c>
    </row>
    <row r="280" spans="1:8">
      <c r="C280" t="s">
        <v>296</v>
      </c>
      <c r="D280" t="s">
        <v>1257</v>
      </c>
      <c r="E280" s="252">
        <v>22568395.5</v>
      </c>
      <c r="F280" s="252">
        <v>2809296.76</v>
      </c>
      <c r="G280" s="252">
        <v>760829.65</v>
      </c>
      <c r="H280" s="252">
        <v>607416.09</v>
      </c>
    </row>
    <row r="281" spans="1:8">
      <c r="C281" t="s">
        <v>297</v>
      </c>
      <c r="D281" t="s">
        <v>1258</v>
      </c>
      <c r="E281" s="252">
        <v>33199086.789999995</v>
      </c>
      <c r="F281" s="252">
        <v>4147917.84</v>
      </c>
      <c r="G281" s="252">
        <v>788306.95</v>
      </c>
      <c r="H281" s="252">
        <v>1392904.6099999999</v>
      </c>
    </row>
    <row r="282" spans="1:8">
      <c r="C282" t="s">
        <v>298</v>
      </c>
      <c r="D282" t="s">
        <v>1259</v>
      </c>
      <c r="E282" s="252">
        <v>41400175.890000001</v>
      </c>
      <c r="F282" s="252">
        <v>5412028.0999999996</v>
      </c>
      <c r="G282" s="252">
        <v>1156939.8899999999</v>
      </c>
      <c r="H282" s="252">
        <v>1809840.5499999998</v>
      </c>
    </row>
    <row r="283" spans="1:8">
      <c r="C283" t="s">
        <v>299</v>
      </c>
      <c r="D283" t="s">
        <v>1260</v>
      </c>
      <c r="E283" s="252">
        <v>28005420.649999999</v>
      </c>
      <c r="F283" s="252">
        <v>4177057.16</v>
      </c>
      <c r="G283" s="252">
        <v>875964.29</v>
      </c>
      <c r="H283" s="252">
        <v>1056870.73</v>
      </c>
    </row>
    <row r="284" spans="1:8">
      <c r="C284" t="s">
        <v>300</v>
      </c>
      <c r="D284" t="s">
        <v>1261</v>
      </c>
      <c r="E284" s="252">
        <v>61092225.400000006</v>
      </c>
      <c r="F284" s="252">
        <v>8385915.7800000003</v>
      </c>
      <c r="G284" s="252">
        <v>2241515.58</v>
      </c>
      <c r="H284" s="252">
        <v>3440416.9000000004</v>
      </c>
    </row>
    <row r="285" spans="1:8">
      <c r="C285" t="s">
        <v>301</v>
      </c>
      <c r="D285" t="s">
        <v>1262</v>
      </c>
      <c r="E285" s="252">
        <v>22051098.59</v>
      </c>
      <c r="F285" s="252">
        <v>2254795.33</v>
      </c>
      <c r="G285" s="252">
        <v>661462.4</v>
      </c>
      <c r="H285" s="252">
        <v>620926.81000000006</v>
      </c>
    </row>
    <row r="286" spans="1:8">
      <c r="A286">
        <v>5</v>
      </c>
      <c r="B286" t="s">
        <v>1263</v>
      </c>
      <c r="C286" t="s">
        <v>302</v>
      </c>
      <c r="D286" t="s">
        <v>1264</v>
      </c>
      <c r="E286" s="252">
        <v>302935580.95999998</v>
      </c>
      <c r="F286" s="252">
        <v>148395223.12</v>
      </c>
      <c r="G286" s="252">
        <v>22468422.670000002</v>
      </c>
      <c r="H286" s="252">
        <v>52493058.579999998</v>
      </c>
    </row>
    <row r="287" spans="1:8">
      <c r="C287" t="s">
        <v>303</v>
      </c>
      <c r="D287" t="s">
        <v>1265</v>
      </c>
      <c r="E287" s="252">
        <v>170484970.19</v>
      </c>
      <c r="F287" s="252">
        <v>40614703.640000001</v>
      </c>
      <c r="G287" s="252">
        <v>13148855.310000001</v>
      </c>
      <c r="H287" s="252">
        <v>24356874.829999998</v>
      </c>
    </row>
    <row r="288" spans="1:8">
      <c r="C288" t="s">
        <v>304</v>
      </c>
      <c r="D288" t="s">
        <v>1266</v>
      </c>
      <c r="E288" s="252">
        <v>31223953.470000003</v>
      </c>
      <c r="F288" s="252">
        <v>10044118.529999999</v>
      </c>
      <c r="G288" s="252">
        <v>2145094.1</v>
      </c>
      <c r="H288" s="252">
        <v>1617221.28</v>
      </c>
    </row>
    <row r="289" spans="2:8">
      <c r="C289" t="s">
        <v>305</v>
      </c>
      <c r="D289" t="s">
        <v>1267</v>
      </c>
      <c r="E289" s="252">
        <v>19215469.5</v>
      </c>
      <c r="F289" s="252">
        <v>2466531.75</v>
      </c>
      <c r="G289" s="252">
        <v>876846.05</v>
      </c>
      <c r="H289" s="252">
        <v>594079.82999999996</v>
      </c>
    </row>
    <row r="290" spans="2:8">
      <c r="C290" t="s">
        <v>306</v>
      </c>
      <c r="D290" t="s">
        <v>1268</v>
      </c>
      <c r="E290" s="252">
        <v>44084273.019999996</v>
      </c>
      <c r="F290" s="252">
        <v>8916489.7200000007</v>
      </c>
      <c r="G290" s="252">
        <v>2935173.24</v>
      </c>
      <c r="H290" s="252">
        <v>2626135.0500000003</v>
      </c>
    </row>
    <row r="291" spans="2:8">
      <c r="C291" t="s">
        <v>307</v>
      </c>
      <c r="D291" t="s">
        <v>1269</v>
      </c>
      <c r="E291" s="252">
        <v>17614840.359999999</v>
      </c>
      <c r="F291" s="252">
        <v>1153257.07</v>
      </c>
      <c r="G291" s="252">
        <v>915556.85</v>
      </c>
      <c r="H291" s="252">
        <v>582063.30999999994</v>
      </c>
    </row>
    <row r="292" spans="2:8">
      <c r="C292" t="s">
        <v>308</v>
      </c>
      <c r="D292" t="s">
        <v>1270</v>
      </c>
      <c r="E292" s="252">
        <v>87910338.75999999</v>
      </c>
      <c r="F292" s="252">
        <v>21321494.129999999</v>
      </c>
      <c r="G292" s="252">
        <v>5367595</v>
      </c>
      <c r="H292" s="252">
        <v>6879881.3300000001</v>
      </c>
    </row>
    <row r="293" spans="2:8">
      <c r="C293" t="s">
        <v>309</v>
      </c>
      <c r="D293" t="s">
        <v>1271</v>
      </c>
      <c r="E293" s="252">
        <v>53706320.750000007</v>
      </c>
      <c r="F293" s="252">
        <v>8386445.71</v>
      </c>
      <c r="G293" s="252">
        <v>2948411.74</v>
      </c>
      <c r="H293" s="252">
        <v>3519374.24</v>
      </c>
    </row>
    <row r="294" spans="2:8">
      <c r="C294" t="s">
        <v>310</v>
      </c>
      <c r="D294" t="s">
        <v>1272</v>
      </c>
      <c r="E294" s="252">
        <v>29002218.02</v>
      </c>
      <c r="F294" s="252">
        <v>4463865.5999999996</v>
      </c>
      <c r="G294" s="252">
        <v>1291415.8</v>
      </c>
      <c r="H294" s="252">
        <v>1605157.98</v>
      </c>
    </row>
    <row r="295" spans="2:8">
      <c r="C295" t="s">
        <v>311</v>
      </c>
      <c r="D295" t="s">
        <v>1273</v>
      </c>
      <c r="E295" s="252">
        <v>42271455.93</v>
      </c>
      <c r="F295" s="252">
        <v>8925456.0899999999</v>
      </c>
      <c r="G295" s="252">
        <v>2310089.25</v>
      </c>
      <c r="H295" s="252">
        <v>2905054.98</v>
      </c>
    </row>
    <row r="296" spans="2:8">
      <c r="C296" t="s">
        <v>312</v>
      </c>
      <c r="D296" t="s">
        <v>1274</v>
      </c>
      <c r="E296" s="252">
        <v>29439936.940000001</v>
      </c>
      <c r="F296" s="252">
        <v>6895839.8600000003</v>
      </c>
      <c r="G296" s="252">
        <v>1484851.03</v>
      </c>
      <c r="H296" s="252">
        <v>1903593.12</v>
      </c>
    </row>
    <row r="297" spans="2:8">
      <c r="C297" t="s">
        <v>313</v>
      </c>
      <c r="D297" t="s">
        <v>1275</v>
      </c>
      <c r="E297" s="252">
        <v>30218537.77</v>
      </c>
      <c r="F297" s="252">
        <v>4983068.4400000004</v>
      </c>
      <c r="G297" s="252">
        <v>1486444.94</v>
      </c>
      <c r="H297" s="252">
        <v>1282707.27</v>
      </c>
    </row>
    <row r="298" spans="2:8">
      <c r="C298" t="s">
        <v>314</v>
      </c>
      <c r="D298" t="s">
        <v>1276</v>
      </c>
      <c r="E298" s="252">
        <v>27896462.73</v>
      </c>
      <c r="F298" s="252">
        <v>3554996.65</v>
      </c>
      <c r="G298" s="252">
        <v>938778.9</v>
      </c>
      <c r="H298" s="252">
        <v>1223371.02</v>
      </c>
    </row>
    <row r="299" spans="2:8">
      <c r="C299" t="s">
        <v>315</v>
      </c>
      <c r="D299" t="s">
        <v>1277</v>
      </c>
      <c r="E299" s="252">
        <v>11967411</v>
      </c>
      <c r="F299" s="252">
        <v>768633.82</v>
      </c>
      <c r="G299" s="252">
        <v>190070</v>
      </c>
      <c r="H299" s="252">
        <v>188102.90000000002</v>
      </c>
    </row>
    <row r="300" spans="2:8">
      <c r="C300" t="s">
        <v>316</v>
      </c>
      <c r="D300" t="s">
        <v>1278</v>
      </c>
      <c r="E300" s="252">
        <v>23464683.27</v>
      </c>
      <c r="F300" s="252">
        <v>3298031.47</v>
      </c>
      <c r="G300" s="252">
        <v>1468759.4</v>
      </c>
      <c r="H300" s="252">
        <v>1605245.8699999999</v>
      </c>
    </row>
    <row r="301" spans="2:8">
      <c r="B301" t="s">
        <v>1279</v>
      </c>
      <c r="C301" t="s">
        <v>317</v>
      </c>
      <c r="D301" t="s">
        <v>1280</v>
      </c>
      <c r="E301" s="252">
        <v>486987655.0200001</v>
      </c>
      <c r="F301" s="252">
        <v>238594898.11000001</v>
      </c>
      <c r="G301" s="252">
        <v>27035052.199999999</v>
      </c>
      <c r="H301" s="252">
        <v>120740417.8</v>
      </c>
    </row>
    <row r="302" spans="2:8">
      <c r="C302" t="s">
        <v>318</v>
      </c>
      <c r="D302" t="s">
        <v>1281</v>
      </c>
      <c r="E302" s="252">
        <v>62403798.129999995</v>
      </c>
      <c r="F302" s="252">
        <v>17569699.699999999</v>
      </c>
      <c r="G302" s="252">
        <v>3286842.89</v>
      </c>
      <c r="H302" s="252">
        <v>7117608.4799999995</v>
      </c>
    </row>
    <row r="303" spans="2:8">
      <c r="C303" t="s">
        <v>319</v>
      </c>
      <c r="D303" t="s">
        <v>1282</v>
      </c>
      <c r="E303" s="252">
        <v>33722317.920000002</v>
      </c>
      <c r="F303" s="252">
        <v>6034408.9000000004</v>
      </c>
      <c r="G303" s="252">
        <v>2331693.16</v>
      </c>
      <c r="H303" s="252">
        <v>2315652.29</v>
      </c>
    </row>
    <row r="304" spans="2:8">
      <c r="C304" t="s">
        <v>320</v>
      </c>
      <c r="D304" t="s">
        <v>1283</v>
      </c>
      <c r="E304" s="252">
        <v>47417012.140000001</v>
      </c>
      <c r="F304" s="252">
        <v>5883294</v>
      </c>
      <c r="G304" s="252">
        <v>1663785.42</v>
      </c>
      <c r="H304" s="252">
        <v>1944296.4100000001</v>
      </c>
    </row>
    <row r="305" spans="2:8">
      <c r="C305" t="s">
        <v>321</v>
      </c>
      <c r="D305" t="s">
        <v>1284</v>
      </c>
      <c r="E305" s="252">
        <v>38041712.469999999</v>
      </c>
      <c r="F305" s="252">
        <v>6775030.5999999996</v>
      </c>
      <c r="G305" s="252">
        <v>2021809.65</v>
      </c>
      <c r="H305" s="252">
        <v>6176735.1299999999</v>
      </c>
    </row>
    <row r="306" spans="2:8">
      <c r="C306" t="s">
        <v>322</v>
      </c>
      <c r="D306" t="s">
        <v>1285</v>
      </c>
      <c r="E306" s="252">
        <v>31565878.629999999</v>
      </c>
      <c r="F306" s="252">
        <v>7329241.1799999997</v>
      </c>
      <c r="G306" s="252">
        <v>1270975.04</v>
      </c>
      <c r="H306" s="252">
        <v>2497399.71</v>
      </c>
    </row>
    <row r="307" spans="2:8">
      <c r="C307" t="s">
        <v>323</v>
      </c>
      <c r="D307" t="s">
        <v>1286</v>
      </c>
      <c r="E307" s="252">
        <v>97663179.710000008</v>
      </c>
      <c r="F307" s="252">
        <v>29599845.710000001</v>
      </c>
      <c r="G307" s="252">
        <v>4183892.88</v>
      </c>
      <c r="H307" s="252">
        <v>16535011.869999999</v>
      </c>
    </row>
    <row r="308" spans="2:8">
      <c r="C308" t="s">
        <v>324</v>
      </c>
      <c r="D308" t="s">
        <v>1287</v>
      </c>
      <c r="E308" s="252">
        <v>26137134.129999999</v>
      </c>
      <c r="F308" s="252">
        <v>6171136.1399999997</v>
      </c>
      <c r="G308" s="252">
        <v>1346202.89</v>
      </c>
      <c r="H308" s="252">
        <v>1053459.73</v>
      </c>
    </row>
    <row r="309" spans="2:8">
      <c r="C309" t="s">
        <v>325</v>
      </c>
      <c r="D309" t="s">
        <v>1288</v>
      </c>
      <c r="E309" s="252">
        <v>33936633.230000004</v>
      </c>
      <c r="F309" s="252">
        <v>3492073.36</v>
      </c>
      <c r="G309" s="252">
        <v>756278.87</v>
      </c>
      <c r="H309" s="252">
        <v>1172906.5</v>
      </c>
    </row>
    <row r="310" spans="2:8">
      <c r="B310" t="s">
        <v>1289</v>
      </c>
      <c r="C310" t="s">
        <v>326</v>
      </c>
      <c r="D310" t="s">
        <v>1290</v>
      </c>
      <c r="E310" s="252">
        <v>169042281.19000003</v>
      </c>
      <c r="F310" s="252">
        <v>50352019.149999999</v>
      </c>
      <c r="G310" s="252">
        <v>10478019.800000001</v>
      </c>
      <c r="H310" s="252">
        <v>25720408.27</v>
      </c>
    </row>
    <row r="311" spans="2:8">
      <c r="C311" t="s">
        <v>327</v>
      </c>
      <c r="D311" t="s">
        <v>1291</v>
      </c>
      <c r="E311" s="252">
        <v>35214384.490000002</v>
      </c>
      <c r="F311" s="252">
        <v>3989217.45</v>
      </c>
      <c r="G311" s="252">
        <v>2107490.6</v>
      </c>
      <c r="H311" s="252">
        <v>1055378.78</v>
      </c>
    </row>
    <row r="312" spans="2:8">
      <c r="C312" t="s">
        <v>328</v>
      </c>
      <c r="D312" t="s">
        <v>1292</v>
      </c>
      <c r="E312" s="252">
        <v>45553285.100000001</v>
      </c>
      <c r="F312" s="252">
        <v>8154558.0999999996</v>
      </c>
      <c r="G312" s="252">
        <v>3226829.43</v>
      </c>
      <c r="H312" s="252">
        <v>1882298.11</v>
      </c>
    </row>
    <row r="313" spans="2:8">
      <c r="C313" t="s">
        <v>329</v>
      </c>
      <c r="D313" t="s">
        <v>1293</v>
      </c>
      <c r="E313" s="252">
        <v>77162479.370000005</v>
      </c>
      <c r="F313" s="252">
        <v>17642527.960000001</v>
      </c>
      <c r="G313" s="252">
        <v>3831189.19</v>
      </c>
      <c r="H313" s="252">
        <v>13634525.070000002</v>
      </c>
    </row>
    <row r="314" spans="2:8">
      <c r="C314" t="s">
        <v>330</v>
      </c>
      <c r="D314" t="s">
        <v>1294</v>
      </c>
      <c r="E314" s="252">
        <v>29534829.070000004</v>
      </c>
      <c r="F314" s="252">
        <v>4195151.01</v>
      </c>
      <c r="G314" s="252">
        <v>1499297.99</v>
      </c>
      <c r="H314" s="252">
        <v>1241684.08</v>
      </c>
    </row>
    <row r="315" spans="2:8">
      <c r="C315" t="s">
        <v>331</v>
      </c>
      <c r="D315" t="s">
        <v>1295</v>
      </c>
      <c r="E315" s="252">
        <v>43228014.030000001</v>
      </c>
      <c r="F315" s="252">
        <v>9053792.9100000001</v>
      </c>
      <c r="G315" s="252">
        <v>2042860.64</v>
      </c>
      <c r="H315" s="252">
        <v>2058964.98</v>
      </c>
    </row>
    <row r="316" spans="2:8">
      <c r="C316" t="s">
        <v>332</v>
      </c>
      <c r="D316" t="s">
        <v>1296</v>
      </c>
      <c r="E316" s="252">
        <v>215968087.70000002</v>
      </c>
      <c r="F316" s="252">
        <v>85874623.689999998</v>
      </c>
      <c r="G316" s="252">
        <v>22411473.699999999</v>
      </c>
      <c r="H316" s="252">
        <v>56733952.700000003</v>
      </c>
    </row>
    <row r="317" spans="2:8">
      <c r="C317" t="s">
        <v>333</v>
      </c>
      <c r="D317" t="s">
        <v>1297</v>
      </c>
      <c r="E317" s="252">
        <v>48911413.270000003</v>
      </c>
      <c r="F317" s="252">
        <v>8078410.9100000001</v>
      </c>
      <c r="G317" s="252">
        <v>2441961.2000000002</v>
      </c>
      <c r="H317" s="252">
        <v>2963955.21</v>
      </c>
    </row>
    <row r="318" spans="2:8">
      <c r="B318" t="s">
        <v>1298</v>
      </c>
      <c r="C318" t="s">
        <v>334</v>
      </c>
      <c r="D318" t="s">
        <v>1299</v>
      </c>
      <c r="E318" s="252">
        <v>280254147.48999995</v>
      </c>
      <c r="F318" s="252">
        <v>98349386.390000001</v>
      </c>
      <c r="G318" s="252">
        <v>10729301.91</v>
      </c>
      <c r="H318" s="252">
        <v>30797277.16</v>
      </c>
    </row>
    <row r="319" spans="2:8">
      <c r="C319" t="s">
        <v>335</v>
      </c>
      <c r="D319" t="s">
        <v>1300</v>
      </c>
      <c r="E319" s="252">
        <v>35757008.249999993</v>
      </c>
      <c r="F319" s="252">
        <v>5610483.2400000002</v>
      </c>
      <c r="G319" s="252">
        <v>2690781.06</v>
      </c>
      <c r="H319" s="252">
        <v>1526208.94</v>
      </c>
    </row>
    <row r="320" spans="2:8">
      <c r="C320" t="s">
        <v>336</v>
      </c>
      <c r="D320" t="s">
        <v>1301</v>
      </c>
      <c r="E320" s="252">
        <v>24767091.829999998</v>
      </c>
      <c r="F320" s="252">
        <v>1788557.77</v>
      </c>
      <c r="G320" s="252">
        <v>822985</v>
      </c>
      <c r="H320" s="252">
        <v>648679.39</v>
      </c>
    </row>
    <row r="321" spans="2:8">
      <c r="C321" t="s">
        <v>337</v>
      </c>
      <c r="D321" t="s">
        <v>1302</v>
      </c>
      <c r="E321" s="252">
        <v>55469472.700000003</v>
      </c>
      <c r="F321" s="252">
        <v>12390536.640000001</v>
      </c>
      <c r="G321" s="252">
        <v>5009665.8600000003</v>
      </c>
      <c r="H321" s="252">
        <v>2759456.63</v>
      </c>
    </row>
    <row r="322" spans="2:8">
      <c r="C322" t="s">
        <v>338</v>
      </c>
      <c r="D322" t="s">
        <v>1303</v>
      </c>
      <c r="E322" s="252">
        <v>52678023.449999996</v>
      </c>
      <c r="F322" s="252">
        <v>9820580.3300000001</v>
      </c>
      <c r="G322" s="252">
        <v>3488703.29</v>
      </c>
      <c r="H322" s="252">
        <v>2887155.7700000005</v>
      </c>
    </row>
    <row r="323" spans="2:8">
      <c r="C323" t="s">
        <v>339</v>
      </c>
      <c r="D323" t="s">
        <v>1304</v>
      </c>
      <c r="E323" s="252">
        <v>37617459</v>
      </c>
      <c r="F323" s="252">
        <v>5799909.3300000001</v>
      </c>
      <c r="G323" s="252">
        <v>1792525.15</v>
      </c>
      <c r="H323" s="252">
        <v>1221805.8800000001</v>
      </c>
    </row>
    <row r="324" spans="2:8">
      <c r="C324" t="s">
        <v>340</v>
      </c>
      <c r="D324" t="s">
        <v>1305</v>
      </c>
      <c r="E324" s="252">
        <v>31616277.669999998</v>
      </c>
      <c r="F324" s="252">
        <v>5721173.7800000003</v>
      </c>
      <c r="G324" s="252">
        <v>2267337.44</v>
      </c>
      <c r="H324" s="252">
        <v>942007.32000000007</v>
      </c>
    </row>
    <row r="325" spans="2:8">
      <c r="C325" t="s">
        <v>341</v>
      </c>
      <c r="D325" t="s">
        <v>1306</v>
      </c>
      <c r="E325" s="252">
        <v>26770873.100000001</v>
      </c>
      <c r="F325" s="252">
        <v>2849117.66</v>
      </c>
      <c r="G325" s="252">
        <v>1409355.21</v>
      </c>
      <c r="H325" s="252">
        <v>1024353.25</v>
      </c>
    </row>
    <row r="326" spans="2:8">
      <c r="B326" t="s">
        <v>1307</v>
      </c>
      <c r="C326" t="s">
        <v>342</v>
      </c>
      <c r="D326" t="s">
        <v>1308</v>
      </c>
      <c r="E326" s="252">
        <v>520354164.08000004</v>
      </c>
      <c r="F326" s="252">
        <v>358687353.26999998</v>
      </c>
      <c r="G326" s="252">
        <v>35933456.630000003</v>
      </c>
      <c r="H326" s="252">
        <v>121440285.31</v>
      </c>
    </row>
    <row r="327" spans="2:8">
      <c r="C327" t="s">
        <v>343</v>
      </c>
      <c r="D327" t="s">
        <v>1309</v>
      </c>
      <c r="E327" s="252">
        <v>133589904.56</v>
      </c>
      <c r="F327" s="252">
        <v>26803520.379999999</v>
      </c>
      <c r="G327" s="252">
        <v>6654947.3899999997</v>
      </c>
      <c r="H327" s="252">
        <v>14946492.619999999</v>
      </c>
    </row>
    <row r="328" spans="2:8">
      <c r="C328" t="s">
        <v>344</v>
      </c>
      <c r="D328" t="s">
        <v>1310</v>
      </c>
      <c r="E328" s="252">
        <v>181978896.70999998</v>
      </c>
      <c r="F328" s="252">
        <v>48440815.909999996</v>
      </c>
      <c r="G328" s="252">
        <v>4070961.76</v>
      </c>
      <c r="H328" s="252">
        <v>25982807.619999997</v>
      </c>
    </row>
    <row r="329" spans="2:8">
      <c r="C329" t="s">
        <v>345</v>
      </c>
      <c r="D329" t="s">
        <v>1311</v>
      </c>
      <c r="E329" s="252">
        <v>157178248.29000002</v>
      </c>
      <c r="F329" s="252">
        <v>31326639.039999999</v>
      </c>
      <c r="G329" s="252">
        <v>3675133.91</v>
      </c>
      <c r="H329" s="252">
        <v>14432994.66</v>
      </c>
    </row>
    <row r="330" spans="2:8">
      <c r="C330" t="s">
        <v>346</v>
      </c>
      <c r="D330" t="s">
        <v>1312</v>
      </c>
      <c r="E330" s="252">
        <v>40675174.520000003</v>
      </c>
      <c r="F330" s="252">
        <v>6338062.5099999998</v>
      </c>
      <c r="G330" s="252">
        <v>1155220.6000000001</v>
      </c>
      <c r="H330" s="252">
        <v>3676249.83</v>
      </c>
    </row>
    <row r="331" spans="2:8">
      <c r="C331" t="s">
        <v>347</v>
      </c>
      <c r="D331" t="s">
        <v>1313</v>
      </c>
      <c r="E331" s="252">
        <v>35849474.479999997</v>
      </c>
      <c r="F331" s="252">
        <v>4673827.33</v>
      </c>
      <c r="G331" s="252">
        <v>1407424.8</v>
      </c>
      <c r="H331" s="252">
        <v>1427182.8900000001</v>
      </c>
    </row>
    <row r="332" spans="2:8">
      <c r="C332" t="s">
        <v>348</v>
      </c>
      <c r="D332" t="s">
        <v>1314</v>
      </c>
      <c r="E332" s="252">
        <v>24876969.649999999</v>
      </c>
      <c r="F332" s="252">
        <v>2111916.6800000002</v>
      </c>
      <c r="G332" s="252">
        <v>1297894.57</v>
      </c>
      <c r="H332" s="252">
        <v>631892.04</v>
      </c>
    </row>
    <row r="333" spans="2:8">
      <c r="C333" t="s">
        <v>349</v>
      </c>
      <c r="D333" t="s">
        <v>1315</v>
      </c>
      <c r="E333" s="252">
        <v>45962940.279999994</v>
      </c>
      <c r="F333" s="252">
        <v>4335840.68</v>
      </c>
      <c r="G333" s="252">
        <v>1590011.74</v>
      </c>
      <c r="H333" s="252">
        <v>2256439.2999999998</v>
      </c>
    </row>
    <row r="334" spans="2:8">
      <c r="C334" t="s">
        <v>350</v>
      </c>
      <c r="D334" t="s">
        <v>1316</v>
      </c>
      <c r="E334" s="252">
        <v>27742057.399999999</v>
      </c>
      <c r="F334" s="252">
        <v>3834221.51</v>
      </c>
      <c r="G334" s="252">
        <v>1318692</v>
      </c>
      <c r="H334" s="252">
        <v>1495084.12</v>
      </c>
    </row>
    <row r="335" spans="2:8">
      <c r="C335" t="s">
        <v>351</v>
      </c>
      <c r="D335" t="s">
        <v>1317</v>
      </c>
      <c r="E335" s="252">
        <v>46623661.309999995</v>
      </c>
      <c r="F335" s="252">
        <v>8115465.0199999996</v>
      </c>
      <c r="G335" s="252">
        <v>3631419.55</v>
      </c>
      <c r="H335" s="252">
        <v>2546487.1800000002</v>
      </c>
    </row>
    <row r="336" spans="2:8">
      <c r="C336" t="s">
        <v>352</v>
      </c>
      <c r="D336" t="s">
        <v>1318</v>
      </c>
      <c r="E336" s="252">
        <v>14118284.25</v>
      </c>
      <c r="F336" s="252">
        <v>1524751.27</v>
      </c>
      <c r="G336" s="252">
        <v>926836.5</v>
      </c>
      <c r="H336" s="252">
        <v>1346313.25</v>
      </c>
    </row>
    <row r="337" spans="1:8">
      <c r="B337" t="s">
        <v>1319</v>
      </c>
      <c r="C337" t="s">
        <v>353</v>
      </c>
      <c r="D337" t="s">
        <v>1320</v>
      </c>
      <c r="E337" s="252">
        <v>192995159.08000004</v>
      </c>
      <c r="F337" s="252">
        <v>59694089.160000004</v>
      </c>
      <c r="G337" s="252">
        <v>12009922.439999999</v>
      </c>
      <c r="H337" s="252">
        <v>26198225.969999995</v>
      </c>
    </row>
    <row r="338" spans="1:8">
      <c r="C338" t="s">
        <v>354</v>
      </c>
      <c r="D338" t="s">
        <v>1321</v>
      </c>
      <c r="E338" s="252">
        <v>54589103.68999999</v>
      </c>
      <c r="F338" s="252">
        <v>6939271.5099999998</v>
      </c>
      <c r="G338" s="252">
        <v>763330.93</v>
      </c>
      <c r="H338" s="252">
        <v>1723328.54</v>
      </c>
    </row>
    <row r="339" spans="1:8">
      <c r="C339" t="s">
        <v>355</v>
      </c>
      <c r="D339" t="s">
        <v>1322</v>
      </c>
      <c r="E339" s="252">
        <v>30515287.030000001</v>
      </c>
      <c r="F339" s="252">
        <v>3490099.77</v>
      </c>
      <c r="G339" s="252">
        <v>1057234.1100000001</v>
      </c>
      <c r="H339" s="252">
        <v>682346.49</v>
      </c>
    </row>
    <row r="340" spans="1:8">
      <c r="B340" t="s">
        <v>1323</v>
      </c>
      <c r="C340" t="s">
        <v>356</v>
      </c>
      <c r="D340" t="s">
        <v>1324</v>
      </c>
      <c r="E340" s="252">
        <v>471330086.29000008</v>
      </c>
      <c r="F340" s="252">
        <v>144271377.72</v>
      </c>
      <c r="G340" s="252">
        <v>101310724.73</v>
      </c>
      <c r="H340" s="252">
        <v>4697163.84</v>
      </c>
    </row>
    <row r="341" spans="1:8">
      <c r="C341" t="s">
        <v>357</v>
      </c>
      <c r="D341" t="s">
        <v>1325</v>
      </c>
      <c r="E341" s="252">
        <v>173057611.67000002</v>
      </c>
      <c r="F341" s="252">
        <v>61348596.689999998</v>
      </c>
      <c r="G341" s="252">
        <v>9380888.3000000007</v>
      </c>
      <c r="H341" s="252">
        <v>33989550.940000005</v>
      </c>
    </row>
    <row r="342" spans="1:8">
      <c r="B342" t="s">
        <v>1326</v>
      </c>
      <c r="C342" t="s">
        <v>358</v>
      </c>
      <c r="D342" t="s">
        <v>1327</v>
      </c>
      <c r="E342" s="252">
        <v>386182795.20999986</v>
      </c>
      <c r="F342" s="252">
        <v>179297156.38999999</v>
      </c>
      <c r="G342" s="252">
        <v>7993221.3399999999</v>
      </c>
      <c r="H342" s="252">
        <v>101094889.28</v>
      </c>
    </row>
    <row r="343" spans="1:8">
      <c r="C343" t="s">
        <v>359</v>
      </c>
      <c r="D343" t="s">
        <v>1328</v>
      </c>
      <c r="E343" s="252">
        <v>155718143.58999997</v>
      </c>
      <c r="F343" s="252">
        <v>33776830.049999997</v>
      </c>
      <c r="G343" s="252">
        <v>8041090.46</v>
      </c>
      <c r="H343" s="252">
        <v>19853109.57</v>
      </c>
    </row>
    <row r="344" spans="1:8">
      <c r="C344" t="s">
        <v>360</v>
      </c>
      <c r="D344" t="s">
        <v>1329</v>
      </c>
      <c r="E344" s="252">
        <v>59495406.739999987</v>
      </c>
      <c r="F344" s="252">
        <v>23355643.050000001</v>
      </c>
      <c r="G344" s="252">
        <v>3285054.34</v>
      </c>
      <c r="H344" s="252">
        <v>4335633.99</v>
      </c>
    </row>
    <row r="345" spans="1:8">
      <c r="C345" t="s">
        <v>361</v>
      </c>
      <c r="D345" t="s">
        <v>1330</v>
      </c>
      <c r="E345" s="252">
        <v>57478556.219999999</v>
      </c>
      <c r="F345" s="252">
        <v>13274353.390000001</v>
      </c>
      <c r="G345" s="252">
        <v>1321678</v>
      </c>
      <c r="H345" s="252">
        <v>3220904.3200000003</v>
      </c>
    </row>
    <row r="346" spans="1:8">
      <c r="C346" t="s">
        <v>362</v>
      </c>
      <c r="D346" t="s">
        <v>1331</v>
      </c>
      <c r="E346" s="252">
        <v>48958421.75</v>
      </c>
      <c r="F346" s="252">
        <v>12557840.869999999</v>
      </c>
      <c r="G346" s="252">
        <v>1916913.8</v>
      </c>
      <c r="H346" s="252">
        <v>1979250.97</v>
      </c>
    </row>
    <row r="347" spans="1:8">
      <c r="C347" t="s">
        <v>363</v>
      </c>
      <c r="D347" t="s">
        <v>1332</v>
      </c>
      <c r="E347" s="252">
        <v>43623507.490000002</v>
      </c>
      <c r="F347" s="252">
        <v>12826879.34</v>
      </c>
      <c r="G347" s="252">
        <v>2709885.76</v>
      </c>
      <c r="H347" s="252">
        <v>1735451.9000000001</v>
      </c>
    </row>
    <row r="348" spans="1:8">
      <c r="C348" t="s">
        <v>364</v>
      </c>
      <c r="D348" t="s">
        <v>1333</v>
      </c>
      <c r="E348" s="252">
        <v>42572874.059999995</v>
      </c>
      <c r="F348" s="252">
        <v>12277927.23</v>
      </c>
      <c r="G348" s="252">
        <v>2390014.5699999998</v>
      </c>
      <c r="H348" s="252">
        <v>2131494.62</v>
      </c>
    </row>
    <row r="349" spans="1:8">
      <c r="C349" t="s">
        <v>365</v>
      </c>
      <c r="D349" t="s">
        <v>1334</v>
      </c>
      <c r="E349" s="252">
        <v>44625880.350000001</v>
      </c>
      <c r="F349" s="252">
        <v>18209698.899999999</v>
      </c>
      <c r="G349" s="252">
        <v>2368677.2400000002</v>
      </c>
      <c r="H349" s="252">
        <v>5183712.0199999996</v>
      </c>
    </row>
    <row r="350" spans="1:8">
      <c r="C350" t="s">
        <v>366</v>
      </c>
      <c r="D350" t="s">
        <v>1335</v>
      </c>
      <c r="E350" s="252">
        <v>90371848.850000024</v>
      </c>
      <c r="F350" s="252">
        <v>25630491.640000001</v>
      </c>
      <c r="G350" s="252">
        <v>4490003.03</v>
      </c>
      <c r="H350" s="252">
        <v>9356488.6000000015</v>
      </c>
    </row>
    <row r="351" spans="1:8">
      <c r="C351" t="s">
        <v>367</v>
      </c>
      <c r="D351" t="s">
        <v>1336</v>
      </c>
      <c r="E351" s="252">
        <v>31124898.75</v>
      </c>
      <c r="F351" s="252">
        <v>4602780.71</v>
      </c>
      <c r="G351" s="252">
        <v>998189.85</v>
      </c>
      <c r="H351" s="252">
        <v>1297791.8600000001</v>
      </c>
    </row>
    <row r="352" spans="1:8">
      <c r="A352">
        <v>6</v>
      </c>
      <c r="B352" t="s">
        <v>1337</v>
      </c>
      <c r="C352" t="s">
        <v>368</v>
      </c>
      <c r="D352" t="s">
        <v>1338</v>
      </c>
      <c r="E352" s="252">
        <v>514981059.54999995</v>
      </c>
      <c r="F352" s="252">
        <v>177025032.19</v>
      </c>
      <c r="G352" s="252">
        <v>47384404.07</v>
      </c>
      <c r="H352" s="252">
        <v>88611450.909999996</v>
      </c>
    </row>
    <row r="353" spans="2:8">
      <c r="C353" t="s">
        <v>369</v>
      </c>
      <c r="D353" t="s">
        <v>1339</v>
      </c>
      <c r="E353" s="252">
        <v>34707089.380000003</v>
      </c>
      <c r="F353" s="252">
        <v>6201526.5</v>
      </c>
      <c r="G353" s="252">
        <v>3308524.11</v>
      </c>
      <c r="H353" s="252">
        <v>1108397.95</v>
      </c>
    </row>
    <row r="354" spans="2:8">
      <c r="C354" t="s">
        <v>370</v>
      </c>
      <c r="D354" t="s">
        <v>1340</v>
      </c>
      <c r="E354" s="252">
        <v>23030685.729999997</v>
      </c>
      <c r="F354" s="252">
        <v>2077601.3</v>
      </c>
      <c r="G354" s="252">
        <v>856551.17</v>
      </c>
      <c r="H354" s="252">
        <v>1034816.1300000001</v>
      </c>
    </row>
    <row r="355" spans="2:8">
      <c r="C355" t="s">
        <v>371</v>
      </c>
      <c r="D355" t="s">
        <v>1341</v>
      </c>
      <c r="E355" s="252">
        <v>24360000.900000002</v>
      </c>
      <c r="F355" s="252">
        <v>2343844.5099999998</v>
      </c>
      <c r="G355" s="252">
        <v>1861359</v>
      </c>
      <c r="H355" s="252">
        <v>1172212.4099999999</v>
      </c>
    </row>
    <row r="356" spans="2:8">
      <c r="C356" t="s">
        <v>372</v>
      </c>
      <c r="D356" t="s">
        <v>1342</v>
      </c>
      <c r="E356" s="252">
        <v>21832817.920000002</v>
      </c>
      <c r="F356" s="252">
        <v>3161903.84</v>
      </c>
      <c r="G356" s="252">
        <v>1469629.75</v>
      </c>
      <c r="H356" s="252">
        <v>1035182.36</v>
      </c>
    </row>
    <row r="357" spans="2:8">
      <c r="C357" t="s">
        <v>373</v>
      </c>
      <c r="D357" t="s">
        <v>1343</v>
      </c>
      <c r="E357" s="252">
        <v>39408780.49000001</v>
      </c>
      <c r="F357" s="252">
        <v>6951019.8900000006</v>
      </c>
      <c r="G357" s="252">
        <v>1575286.35</v>
      </c>
      <c r="H357" s="252">
        <v>1747482.0400000003</v>
      </c>
    </row>
    <row r="358" spans="2:8">
      <c r="C358" t="s">
        <v>374</v>
      </c>
      <c r="D358" t="s">
        <v>1344</v>
      </c>
      <c r="E358" s="252">
        <v>28852957.609999999</v>
      </c>
      <c r="F358" s="252">
        <v>2944823.12</v>
      </c>
      <c r="G358" s="252">
        <v>2091500.1</v>
      </c>
      <c r="H358" s="252">
        <v>1242410.54</v>
      </c>
    </row>
    <row r="359" spans="2:8">
      <c r="C359" t="s">
        <v>375</v>
      </c>
      <c r="D359" t="s">
        <v>1345</v>
      </c>
      <c r="E359" s="252">
        <v>28507302.099999998</v>
      </c>
      <c r="F359" s="252">
        <v>5034434.03</v>
      </c>
      <c r="G359" s="252">
        <v>1663340.98</v>
      </c>
      <c r="H359" s="252">
        <v>1512437.77</v>
      </c>
    </row>
    <row r="360" spans="2:8">
      <c r="C360" t="s">
        <v>376</v>
      </c>
      <c r="D360" t="s">
        <v>1346</v>
      </c>
      <c r="E360" s="252">
        <v>43721615.150000006</v>
      </c>
      <c r="F360" s="252">
        <v>8384924.2199999997</v>
      </c>
      <c r="G360" s="252">
        <v>523048</v>
      </c>
      <c r="H360" s="252">
        <v>2542071.56</v>
      </c>
    </row>
    <row r="361" spans="2:8">
      <c r="C361" t="s">
        <v>377</v>
      </c>
      <c r="D361" t="s">
        <v>1347</v>
      </c>
      <c r="E361" s="252">
        <v>24136309.510000002</v>
      </c>
      <c r="F361" s="252">
        <v>3264201.42</v>
      </c>
      <c r="G361" s="252">
        <v>975576.15</v>
      </c>
      <c r="H361" s="252">
        <v>1104820.1499999999</v>
      </c>
    </row>
    <row r="362" spans="2:8">
      <c r="C362" t="s">
        <v>378</v>
      </c>
      <c r="D362" t="s">
        <v>1348</v>
      </c>
      <c r="E362" s="252">
        <v>27972401.549999997</v>
      </c>
      <c r="F362" s="252">
        <v>2498451.96</v>
      </c>
      <c r="G362" s="252">
        <v>1574753.05</v>
      </c>
      <c r="H362" s="252">
        <v>1103277.44</v>
      </c>
    </row>
    <row r="363" spans="2:8">
      <c r="C363" t="s">
        <v>379</v>
      </c>
      <c r="D363" t="s">
        <v>1349</v>
      </c>
      <c r="E363" s="252">
        <v>24621185.910000004</v>
      </c>
      <c r="F363" s="252">
        <v>4899850.91</v>
      </c>
      <c r="G363" s="252">
        <v>2020972.8</v>
      </c>
      <c r="H363" s="252">
        <v>1380512.29</v>
      </c>
    </row>
    <row r="364" spans="2:8">
      <c r="B364" t="s">
        <v>1350</v>
      </c>
      <c r="C364" t="s">
        <v>380</v>
      </c>
      <c r="D364" t="s">
        <v>1351</v>
      </c>
      <c r="E364" s="252">
        <v>363042889.29000002</v>
      </c>
      <c r="F364" s="252">
        <v>140108934.38999999</v>
      </c>
      <c r="G364" s="252">
        <v>20637961.149999999</v>
      </c>
      <c r="H364" s="252">
        <v>47473816.880000003</v>
      </c>
    </row>
    <row r="365" spans="2:8">
      <c r="C365" t="s">
        <v>381</v>
      </c>
      <c r="D365" t="s">
        <v>1352</v>
      </c>
      <c r="E365" s="252">
        <v>33142141.520000003</v>
      </c>
      <c r="F365" s="252">
        <v>3199047.62</v>
      </c>
      <c r="G365" s="252">
        <v>1522360.5</v>
      </c>
      <c r="H365" s="252">
        <v>2225783.4899999998</v>
      </c>
    </row>
    <row r="366" spans="2:8">
      <c r="C366" t="s">
        <v>382</v>
      </c>
      <c r="D366" t="s">
        <v>1353</v>
      </c>
      <c r="E366" s="252">
        <v>37792215</v>
      </c>
      <c r="F366" s="252">
        <v>5734484.6500000004</v>
      </c>
      <c r="G366" s="252">
        <v>1046458</v>
      </c>
      <c r="H366" s="252">
        <v>1552142.84</v>
      </c>
    </row>
    <row r="367" spans="2:8">
      <c r="C367" t="s">
        <v>383</v>
      </c>
      <c r="D367" t="s">
        <v>1354</v>
      </c>
      <c r="E367" s="252">
        <v>57565725.450000003</v>
      </c>
      <c r="F367" s="252">
        <v>7323742.6600000001</v>
      </c>
      <c r="G367" s="252">
        <v>2262440.2000000002</v>
      </c>
      <c r="H367" s="252">
        <v>2594552.96</v>
      </c>
    </row>
    <row r="368" spans="2:8">
      <c r="C368" t="s">
        <v>384</v>
      </c>
      <c r="D368" t="s">
        <v>1355</v>
      </c>
      <c r="E368" s="252">
        <v>55091352.079999998</v>
      </c>
      <c r="F368" s="252">
        <v>8396777.9700000007</v>
      </c>
      <c r="G368" s="252">
        <v>2417172</v>
      </c>
      <c r="H368" s="252">
        <v>2986901.9099999997</v>
      </c>
    </row>
    <row r="369" spans="2:8">
      <c r="C369" t="s">
        <v>385</v>
      </c>
      <c r="D369" t="s">
        <v>1356</v>
      </c>
      <c r="E369" s="252">
        <v>35714894.049999997</v>
      </c>
      <c r="F369" s="252">
        <v>6973044.6699999999</v>
      </c>
      <c r="G369" s="252">
        <v>1693086</v>
      </c>
      <c r="H369" s="252">
        <v>1066733.3</v>
      </c>
    </row>
    <row r="370" spans="2:8">
      <c r="C370" t="s">
        <v>386</v>
      </c>
      <c r="D370" t="s">
        <v>1357</v>
      </c>
      <c r="E370" s="252">
        <v>77721394.61999999</v>
      </c>
      <c r="F370" s="252">
        <v>12591962.24</v>
      </c>
      <c r="G370" s="252">
        <v>3499820</v>
      </c>
      <c r="H370" s="252">
        <v>7167789.0096999994</v>
      </c>
    </row>
    <row r="371" spans="2:8">
      <c r="C371" t="s">
        <v>387</v>
      </c>
      <c r="D371" t="s">
        <v>1358</v>
      </c>
      <c r="E371" s="252">
        <v>64315742.18</v>
      </c>
      <c r="F371" s="252">
        <v>6917780.8399999999</v>
      </c>
      <c r="G371" s="252">
        <v>2295259.5</v>
      </c>
      <c r="H371" s="252">
        <v>5385624.7999999998</v>
      </c>
    </row>
    <row r="372" spans="2:8">
      <c r="C372" t="s">
        <v>388</v>
      </c>
      <c r="D372" t="s">
        <v>1359</v>
      </c>
      <c r="E372" s="252">
        <v>38506907.32</v>
      </c>
      <c r="F372" s="252">
        <v>6556384.3800000008</v>
      </c>
      <c r="G372" s="252">
        <v>1509380.6</v>
      </c>
      <c r="H372" s="252">
        <v>1684592.54</v>
      </c>
    </row>
    <row r="373" spans="2:8">
      <c r="C373" t="s">
        <v>389</v>
      </c>
      <c r="D373" t="s">
        <v>1360</v>
      </c>
      <c r="E373" s="252">
        <v>17004485.899999999</v>
      </c>
      <c r="F373" s="252">
        <v>1675644.75</v>
      </c>
      <c r="G373" s="252">
        <v>528083.9</v>
      </c>
      <c r="H373" s="252">
        <v>507791.97</v>
      </c>
    </row>
    <row r="374" spans="2:8">
      <c r="C374" t="s">
        <v>390</v>
      </c>
      <c r="D374" t="s">
        <v>1361</v>
      </c>
      <c r="E374" s="252">
        <v>10281383.789999999</v>
      </c>
      <c r="F374" s="252">
        <v>1244393.92</v>
      </c>
      <c r="G374" s="252">
        <v>585284.5</v>
      </c>
      <c r="H374" s="252">
        <v>384997.41</v>
      </c>
    </row>
    <row r="375" spans="2:8">
      <c r="B375" t="s">
        <v>1362</v>
      </c>
      <c r="C375" t="s">
        <v>391</v>
      </c>
      <c r="D375" t="s">
        <v>1363</v>
      </c>
      <c r="E375" s="252">
        <v>613552076.62000012</v>
      </c>
      <c r="F375" s="252">
        <v>334504683.16000003</v>
      </c>
      <c r="G375" s="252">
        <v>52958404.840000004</v>
      </c>
      <c r="H375" s="252">
        <v>142058263.25</v>
      </c>
    </row>
    <row r="376" spans="2:8">
      <c r="C376" t="s">
        <v>392</v>
      </c>
      <c r="D376" t="s">
        <v>1364</v>
      </c>
      <c r="E376" s="252">
        <v>89747908.750000015</v>
      </c>
      <c r="F376" s="252">
        <v>17647916.170000002</v>
      </c>
      <c r="G376" s="252">
        <v>7544080.2000000002</v>
      </c>
      <c r="H376" s="252">
        <v>8334968.5300000003</v>
      </c>
    </row>
    <row r="377" spans="2:8">
      <c r="C377" t="s">
        <v>393</v>
      </c>
      <c r="D377" t="s">
        <v>1365</v>
      </c>
      <c r="E377" s="252">
        <v>28455877.439999998</v>
      </c>
      <c r="F377" s="252">
        <v>3449666.09</v>
      </c>
      <c r="G377" s="252">
        <v>1769580</v>
      </c>
      <c r="H377" s="252">
        <v>1347497.27</v>
      </c>
    </row>
    <row r="378" spans="2:8">
      <c r="C378" t="s">
        <v>394</v>
      </c>
      <c r="D378" t="s">
        <v>1366</v>
      </c>
      <c r="E378" s="252">
        <v>209836777.56999999</v>
      </c>
      <c r="F378" s="252">
        <v>74096603.629999995</v>
      </c>
      <c r="G378" s="252">
        <v>9943944.3900000006</v>
      </c>
      <c r="H378" s="252">
        <v>37064275.119999997</v>
      </c>
    </row>
    <row r="379" spans="2:8">
      <c r="C379" t="s">
        <v>395</v>
      </c>
      <c r="D379" t="s">
        <v>1367</v>
      </c>
      <c r="E379" s="252">
        <v>28741643.830000002</v>
      </c>
      <c r="F379" s="252">
        <v>3613639.74</v>
      </c>
      <c r="G379" s="252">
        <v>1514392.91</v>
      </c>
      <c r="H379" s="252">
        <v>1256092.9899999998</v>
      </c>
    </row>
    <row r="380" spans="2:8">
      <c r="C380" t="s">
        <v>396</v>
      </c>
      <c r="D380" t="s">
        <v>1368</v>
      </c>
      <c r="E380" s="252">
        <v>68370914</v>
      </c>
      <c r="F380" s="252">
        <v>12495727.73</v>
      </c>
      <c r="G380" s="252">
        <v>2820646.2</v>
      </c>
      <c r="H380" s="252">
        <v>3143513.6199999996</v>
      </c>
    </row>
    <row r="381" spans="2:8">
      <c r="C381" t="s">
        <v>397</v>
      </c>
      <c r="D381" t="s">
        <v>1369</v>
      </c>
      <c r="E381" s="252">
        <v>127841392.68999998</v>
      </c>
      <c r="F381" s="252">
        <v>28878795.550000001</v>
      </c>
      <c r="G381" s="252">
        <v>8465287.2300000004</v>
      </c>
      <c r="H381" s="252">
        <v>19094474.200000003</v>
      </c>
    </row>
    <row r="382" spans="2:8">
      <c r="C382" t="s">
        <v>398</v>
      </c>
      <c r="D382" t="s">
        <v>1370</v>
      </c>
      <c r="E382" s="252">
        <v>113972775.73999999</v>
      </c>
      <c r="F382" s="252">
        <v>25343939.02</v>
      </c>
      <c r="G382" s="252">
        <v>10081613.700000001</v>
      </c>
      <c r="H382" s="252">
        <v>10390479.379999999</v>
      </c>
    </row>
    <row r="383" spans="2:8">
      <c r="C383" t="s">
        <v>399</v>
      </c>
      <c r="D383" t="s">
        <v>1371</v>
      </c>
      <c r="E383" s="252">
        <v>14132425.52</v>
      </c>
      <c r="F383" s="252">
        <v>916182.41</v>
      </c>
      <c r="G383" s="252">
        <v>277004.5</v>
      </c>
      <c r="H383" s="252">
        <v>461675.71</v>
      </c>
    </row>
    <row r="384" spans="2:8">
      <c r="C384" t="s">
        <v>400</v>
      </c>
      <c r="D384" t="s">
        <v>1372</v>
      </c>
      <c r="E384" s="252">
        <v>51138599.550000004</v>
      </c>
      <c r="F384" s="252">
        <v>8167082.0899999999</v>
      </c>
      <c r="G384" s="252">
        <v>2691553.45</v>
      </c>
      <c r="H384" s="252">
        <v>2627981.7200000002</v>
      </c>
    </row>
    <row r="385" spans="2:8">
      <c r="C385" t="s">
        <v>401</v>
      </c>
      <c r="D385" t="s">
        <v>1373</v>
      </c>
      <c r="E385" s="252">
        <v>38030717.890000008</v>
      </c>
      <c r="F385" s="252">
        <v>6669782.0300000003</v>
      </c>
      <c r="G385" s="252">
        <v>1437464.9</v>
      </c>
      <c r="H385" s="252">
        <v>1994249.1600000001</v>
      </c>
    </row>
    <row r="386" spans="2:8">
      <c r="C386" t="s">
        <v>402</v>
      </c>
      <c r="D386" t="s">
        <v>1374</v>
      </c>
      <c r="E386" s="252">
        <v>22226331.93</v>
      </c>
      <c r="F386" s="252">
        <v>3576885.09</v>
      </c>
      <c r="G386" s="252">
        <v>1944028.54</v>
      </c>
      <c r="H386" s="252">
        <v>1894708.98</v>
      </c>
    </row>
    <row r="387" spans="2:8">
      <c r="B387" t="s">
        <v>1375</v>
      </c>
      <c r="C387" t="s">
        <v>403</v>
      </c>
      <c r="D387" t="s">
        <v>1376</v>
      </c>
      <c r="E387" s="252">
        <v>198231775.24000001</v>
      </c>
      <c r="F387" s="252">
        <v>49414268.82</v>
      </c>
      <c r="G387" s="252">
        <v>11848682.310000001</v>
      </c>
      <c r="H387" s="252">
        <v>21041203.919999998</v>
      </c>
    </row>
    <row r="388" spans="2:8">
      <c r="C388" t="s">
        <v>404</v>
      </c>
      <c r="D388" t="s">
        <v>1377</v>
      </c>
      <c r="E388" s="252">
        <v>30733670.279999997</v>
      </c>
      <c r="F388" s="252">
        <v>3851893.29</v>
      </c>
      <c r="G388" s="252">
        <v>1868502.22</v>
      </c>
      <c r="H388" s="252">
        <v>407177.4</v>
      </c>
    </row>
    <row r="389" spans="2:8">
      <c r="C389" t="s">
        <v>405</v>
      </c>
      <c r="D389" t="s">
        <v>1378</v>
      </c>
      <c r="E389" s="252">
        <v>27730447.079999998</v>
      </c>
      <c r="F389" s="252">
        <v>4191439.12</v>
      </c>
      <c r="G389" s="252">
        <v>1101912.3</v>
      </c>
      <c r="H389" s="252">
        <v>912939.02</v>
      </c>
    </row>
    <row r="390" spans="2:8">
      <c r="C390" t="s">
        <v>406</v>
      </c>
      <c r="D390" t="s">
        <v>1379</v>
      </c>
      <c r="E390" s="252">
        <v>27825417.110000003</v>
      </c>
      <c r="F390" s="252">
        <v>4595065.28</v>
      </c>
      <c r="G390" s="252">
        <v>1539774.5</v>
      </c>
      <c r="H390" s="252">
        <v>1014721.01</v>
      </c>
    </row>
    <row r="391" spans="2:8">
      <c r="C391" t="s">
        <v>407</v>
      </c>
      <c r="D391" t="s">
        <v>1380</v>
      </c>
      <c r="E391" s="252">
        <v>26206222.650000002</v>
      </c>
      <c r="F391" s="252">
        <v>2165058.0099999998</v>
      </c>
      <c r="G391" s="252">
        <v>1043709</v>
      </c>
      <c r="H391" s="252">
        <v>463431.79000000004</v>
      </c>
    </row>
    <row r="392" spans="2:8">
      <c r="C392" t="s">
        <v>408</v>
      </c>
      <c r="D392" t="s">
        <v>1381</v>
      </c>
      <c r="E392" s="252">
        <v>11592709.479999999</v>
      </c>
      <c r="F392" s="252">
        <v>525909.41</v>
      </c>
      <c r="G392" s="252">
        <v>234010</v>
      </c>
      <c r="H392" s="252">
        <v>131172.5</v>
      </c>
    </row>
    <row r="393" spans="2:8">
      <c r="C393" t="s">
        <v>409</v>
      </c>
      <c r="D393" t="s">
        <v>1382</v>
      </c>
      <c r="E393" s="252">
        <v>16762280.829999998</v>
      </c>
      <c r="F393" s="252">
        <v>1242682.8799999999</v>
      </c>
      <c r="G393" s="252">
        <v>1137736.5</v>
      </c>
      <c r="H393" s="252">
        <v>485617.21</v>
      </c>
    </row>
    <row r="394" spans="2:8">
      <c r="B394" t="s">
        <v>1383</v>
      </c>
      <c r="C394" t="s">
        <v>410</v>
      </c>
      <c r="D394" t="s">
        <v>1384</v>
      </c>
      <c r="E394" s="252">
        <v>310893459.88</v>
      </c>
      <c r="F394" s="252">
        <v>109475700.18000001</v>
      </c>
      <c r="G394" s="252">
        <v>19674583.390000001</v>
      </c>
      <c r="H394" s="252">
        <v>44397625.43</v>
      </c>
    </row>
    <row r="395" spans="2:8">
      <c r="C395" t="s">
        <v>411</v>
      </c>
      <c r="D395" t="s">
        <v>1385</v>
      </c>
      <c r="E395" s="252">
        <v>124873981.72000001</v>
      </c>
      <c r="F395" s="252">
        <v>28045145.420000002</v>
      </c>
      <c r="G395" s="252">
        <v>10661797.5</v>
      </c>
      <c r="H395" s="252">
        <v>19839841.310000002</v>
      </c>
    </row>
    <row r="396" spans="2:8">
      <c r="C396" t="s">
        <v>412</v>
      </c>
      <c r="D396" t="s">
        <v>1386</v>
      </c>
      <c r="E396" s="252">
        <v>32098773.819999997</v>
      </c>
      <c r="F396" s="252">
        <v>2851400.7399999998</v>
      </c>
      <c r="G396" s="252">
        <v>2013656.65</v>
      </c>
      <c r="H396" s="252">
        <v>1334442.03</v>
      </c>
    </row>
    <row r="397" spans="2:8">
      <c r="C397" t="s">
        <v>413</v>
      </c>
      <c r="D397" t="s">
        <v>1387</v>
      </c>
      <c r="E397" s="252">
        <v>20900819.240000002</v>
      </c>
      <c r="F397" s="252">
        <v>2807986.89</v>
      </c>
      <c r="G397" s="252">
        <v>969774.5</v>
      </c>
      <c r="H397" s="252">
        <v>1061519.4339999999</v>
      </c>
    </row>
    <row r="398" spans="2:8">
      <c r="C398" t="s">
        <v>414</v>
      </c>
      <c r="D398" t="s">
        <v>1388</v>
      </c>
      <c r="E398" s="252">
        <v>32695258.839999996</v>
      </c>
      <c r="F398" s="252">
        <v>3154762.84</v>
      </c>
      <c r="G398" s="252">
        <v>1679564</v>
      </c>
      <c r="H398" s="252">
        <v>1308318.52</v>
      </c>
    </row>
    <row r="399" spans="2:8">
      <c r="C399" t="s">
        <v>415</v>
      </c>
      <c r="D399" t="s">
        <v>1389</v>
      </c>
      <c r="E399" s="252">
        <v>45545230.259999998</v>
      </c>
      <c r="F399" s="252">
        <v>6379909.5599999996</v>
      </c>
      <c r="G399" s="252">
        <v>2026649.81</v>
      </c>
      <c r="H399" s="252">
        <v>1258932.3700000001</v>
      </c>
    </row>
    <row r="400" spans="2:8">
      <c r="C400" t="s">
        <v>416</v>
      </c>
      <c r="D400" t="s">
        <v>1390</v>
      </c>
      <c r="E400" s="252">
        <v>22528059.830000002</v>
      </c>
      <c r="F400" s="252">
        <v>1662590.66</v>
      </c>
      <c r="G400" s="252">
        <v>990128.14</v>
      </c>
      <c r="H400" s="252">
        <v>651923.9</v>
      </c>
    </row>
    <row r="401" spans="2:8">
      <c r="B401" t="s">
        <v>1391</v>
      </c>
      <c r="C401" t="s">
        <v>417</v>
      </c>
      <c r="D401" t="s">
        <v>1392</v>
      </c>
      <c r="E401" s="252">
        <v>367284177.62</v>
      </c>
      <c r="F401" s="252">
        <v>226813692.13</v>
      </c>
      <c r="G401" s="252">
        <v>32658020.670000002</v>
      </c>
      <c r="H401" s="252">
        <v>91033429.790000007</v>
      </c>
    </row>
    <row r="402" spans="2:8">
      <c r="C402" t="s">
        <v>418</v>
      </c>
      <c r="D402" t="s">
        <v>1393</v>
      </c>
      <c r="E402" s="252">
        <v>107842179.77</v>
      </c>
      <c r="F402" s="252">
        <v>18122896.469999999</v>
      </c>
      <c r="G402" s="252">
        <v>5473287.96</v>
      </c>
      <c r="H402" s="252">
        <v>15945133.65</v>
      </c>
    </row>
    <row r="403" spans="2:8">
      <c r="C403" t="s">
        <v>419</v>
      </c>
      <c r="D403" t="s">
        <v>1394</v>
      </c>
      <c r="E403" s="252">
        <v>48109794.31000001</v>
      </c>
      <c r="F403" s="252">
        <v>9904174.9900000002</v>
      </c>
      <c r="G403" s="252">
        <v>2030326.92</v>
      </c>
      <c r="H403" s="252">
        <v>1905541.08</v>
      </c>
    </row>
    <row r="404" spans="2:8">
      <c r="C404" t="s">
        <v>420</v>
      </c>
      <c r="D404" t="s">
        <v>1395</v>
      </c>
      <c r="E404" s="252">
        <v>108943396.95999998</v>
      </c>
      <c r="F404" s="252">
        <v>31574268.129999999</v>
      </c>
      <c r="G404" s="252">
        <v>3884215.97</v>
      </c>
      <c r="H404" s="252">
        <v>12076844.640000001</v>
      </c>
    </row>
    <row r="405" spans="2:8">
      <c r="C405" t="s">
        <v>421</v>
      </c>
      <c r="D405" t="s">
        <v>1396</v>
      </c>
      <c r="E405" s="252">
        <v>31398702.169999987</v>
      </c>
      <c r="F405" s="252">
        <v>5671441.0099999998</v>
      </c>
      <c r="G405" s="252">
        <v>1266210.8</v>
      </c>
      <c r="H405" s="252">
        <v>1153758.0999999999</v>
      </c>
    </row>
    <row r="406" spans="2:8">
      <c r="C406" t="s">
        <v>422</v>
      </c>
      <c r="D406" t="s">
        <v>1397</v>
      </c>
      <c r="E406" s="252">
        <v>44150219.009999998</v>
      </c>
      <c r="F406" s="252">
        <v>8802859.3599999994</v>
      </c>
      <c r="G406" s="252">
        <v>1357257.52</v>
      </c>
      <c r="H406" s="252">
        <v>1249984.04</v>
      </c>
    </row>
    <row r="407" spans="2:8">
      <c r="C407" t="s">
        <v>423</v>
      </c>
      <c r="D407" t="s">
        <v>1398</v>
      </c>
      <c r="E407" s="252">
        <v>44091237.639999993</v>
      </c>
      <c r="F407" s="252">
        <v>14966366.17</v>
      </c>
      <c r="G407" s="252">
        <v>3841603.04</v>
      </c>
      <c r="H407" s="252">
        <v>6553241.8799999999</v>
      </c>
    </row>
    <row r="408" spans="2:8">
      <c r="C408" t="s">
        <v>424</v>
      </c>
      <c r="D408" t="s">
        <v>1399</v>
      </c>
      <c r="E408" s="252">
        <v>22953005.969999999</v>
      </c>
      <c r="F408" s="252">
        <v>3091203.37</v>
      </c>
      <c r="G408" s="252">
        <v>1482477.38</v>
      </c>
      <c r="H408" s="252">
        <v>971329.65</v>
      </c>
    </row>
    <row r="409" spans="2:8">
      <c r="C409" t="s">
        <v>425</v>
      </c>
      <c r="D409" t="s">
        <v>1400</v>
      </c>
      <c r="E409" s="252">
        <v>19039101.050000001</v>
      </c>
      <c r="F409" s="252">
        <v>3511171.76</v>
      </c>
      <c r="G409" s="252">
        <v>4235621.03</v>
      </c>
      <c r="H409" s="252">
        <v>2057463.87</v>
      </c>
    </row>
    <row r="410" spans="2:8">
      <c r="B410" t="s">
        <v>1401</v>
      </c>
      <c r="C410" t="s">
        <v>426</v>
      </c>
      <c r="D410" t="s">
        <v>1402</v>
      </c>
      <c r="E410" s="252">
        <v>360227526.41000009</v>
      </c>
      <c r="F410" s="252">
        <v>143069996.47999999</v>
      </c>
      <c r="G410" s="252">
        <v>38548632.740000002</v>
      </c>
      <c r="H410" s="252">
        <v>58350448.960000001</v>
      </c>
    </row>
    <row r="411" spans="2:8">
      <c r="C411" t="s">
        <v>427</v>
      </c>
      <c r="D411" t="s">
        <v>1403</v>
      </c>
      <c r="E411" s="252">
        <v>103167518.80000001</v>
      </c>
      <c r="F411" s="252">
        <v>21271236.16</v>
      </c>
      <c r="G411" s="252">
        <v>8990414.5800000001</v>
      </c>
      <c r="H411" s="252">
        <v>9280010.6500000004</v>
      </c>
    </row>
    <row r="412" spans="2:8">
      <c r="C412" t="s">
        <v>428</v>
      </c>
      <c r="D412" t="s">
        <v>1404</v>
      </c>
      <c r="E412" s="252">
        <v>128099768.70999999</v>
      </c>
      <c r="F412" s="252">
        <v>30039404.670000002</v>
      </c>
      <c r="G412" s="252">
        <v>7708003.0700000003</v>
      </c>
      <c r="H412" s="252">
        <v>22657718.710000001</v>
      </c>
    </row>
    <row r="413" spans="2:8">
      <c r="C413" t="s">
        <v>429</v>
      </c>
      <c r="D413" t="s">
        <v>1405</v>
      </c>
      <c r="E413" s="252">
        <v>57762710.00999999</v>
      </c>
      <c r="F413" s="252">
        <v>11062195.949999999</v>
      </c>
      <c r="G413" s="252">
        <v>4987080.2300000004</v>
      </c>
      <c r="H413" s="252">
        <v>2441091.8299999996</v>
      </c>
    </row>
    <row r="414" spans="2:8">
      <c r="C414" t="s">
        <v>430</v>
      </c>
      <c r="D414" t="s">
        <v>1406</v>
      </c>
      <c r="E414" s="252">
        <v>45858321.86999999</v>
      </c>
      <c r="F414" s="252">
        <v>7533663.6500000004</v>
      </c>
      <c r="G414" s="252">
        <v>2954008.14</v>
      </c>
      <c r="H414" s="252">
        <v>1952228.35</v>
      </c>
    </row>
    <row r="415" spans="2:8">
      <c r="C415" t="s">
        <v>431</v>
      </c>
      <c r="D415" t="s">
        <v>1407</v>
      </c>
      <c r="E415" s="252">
        <v>18826686.370000001</v>
      </c>
      <c r="F415" s="252">
        <v>2255565.11</v>
      </c>
      <c r="G415" s="252">
        <v>1520884.24</v>
      </c>
      <c r="H415" s="252">
        <v>805124.56</v>
      </c>
    </row>
    <row r="416" spans="2:8">
      <c r="B416" t="s">
        <v>1408</v>
      </c>
      <c r="C416" t="s">
        <v>432</v>
      </c>
      <c r="D416" t="s">
        <v>1409</v>
      </c>
      <c r="E416" s="252">
        <v>218759053.93000001</v>
      </c>
      <c r="F416" s="252">
        <v>69731251.019999996</v>
      </c>
      <c r="G416" s="252">
        <v>11133424.76</v>
      </c>
      <c r="H416" s="252">
        <v>37686112.829999998</v>
      </c>
    </row>
    <row r="417" spans="1:8">
      <c r="C417" t="s">
        <v>433</v>
      </c>
      <c r="D417" t="s">
        <v>1410</v>
      </c>
      <c r="E417" s="252">
        <v>25330913.460000001</v>
      </c>
      <c r="F417" s="252">
        <v>3161548.54</v>
      </c>
      <c r="G417" s="252">
        <v>1210619.21</v>
      </c>
      <c r="H417" s="252">
        <v>758648.93</v>
      </c>
    </row>
    <row r="418" spans="1:8">
      <c r="C418" t="s">
        <v>434</v>
      </c>
      <c r="D418" t="s">
        <v>1411</v>
      </c>
      <c r="E418" s="252">
        <v>28050407.010000002</v>
      </c>
      <c r="F418" s="252">
        <v>4553983.7300000004</v>
      </c>
      <c r="G418" s="252">
        <v>562286.93000000005</v>
      </c>
      <c r="H418" s="252">
        <v>2170932.6300000004</v>
      </c>
    </row>
    <row r="419" spans="1:8">
      <c r="C419" t="s">
        <v>435</v>
      </c>
      <c r="D419" t="s">
        <v>1412</v>
      </c>
      <c r="E419" s="252">
        <v>47111685.510000005</v>
      </c>
      <c r="F419" s="252">
        <v>6930572.3700000001</v>
      </c>
      <c r="G419" s="252">
        <v>2333057.89</v>
      </c>
      <c r="H419" s="252">
        <v>1539246.91</v>
      </c>
    </row>
    <row r="420" spans="1:8">
      <c r="C420" t="s">
        <v>436</v>
      </c>
      <c r="D420" t="s">
        <v>1413</v>
      </c>
      <c r="E420" s="252">
        <v>46715965.150000006</v>
      </c>
      <c r="F420" s="252">
        <v>6229833.5700000003</v>
      </c>
      <c r="G420" s="252">
        <v>2197738.7000000002</v>
      </c>
      <c r="H420" s="252">
        <v>1943189.6300000001</v>
      </c>
    </row>
    <row r="421" spans="1:8">
      <c r="C421" t="s">
        <v>437</v>
      </c>
      <c r="D421" t="s">
        <v>1414</v>
      </c>
      <c r="E421" s="252">
        <v>86600968.570000008</v>
      </c>
      <c r="F421" s="252">
        <v>24187203.699999999</v>
      </c>
      <c r="G421" s="252">
        <v>6540130.2000000002</v>
      </c>
      <c r="H421" s="252">
        <v>6628790.290000001</v>
      </c>
    </row>
    <row r="422" spans="1:8">
      <c r="C422" t="s">
        <v>438</v>
      </c>
      <c r="D422" t="s">
        <v>1415</v>
      </c>
      <c r="E422" s="252">
        <v>29513639.579999998</v>
      </c>
      <c r="F422" s="252">
        <v>5158432.82</v>
      </c>
      <c r="G422" s="252">
        <v>1739475</v>
      </c>
      <c r="H422" s="252">
        <v>1244214.72</v>
      </c>
    </row>
    <row r="423" spans="1:8">
      <c r="C423" t="s">
        <v>439</v>
      </c>
      <c r="D423" t="s">
        <v>1416</v>
      </c>
      <c r="E423" s="252">
        <v>15247314.860000001</v>
      </c>
      <c r="F423" s="252">
        <v>1940250.4</v>
      </c>
      <c r="G423" s="252">
        <v>788144.08</v>
      </c>
      <c r="H423" s="252">
        <v>980049.93</v>
      </c>
    </row>
    <row r="424" spans="1:8">
      <c r="C424" t="s">
        <v>440</v>
      </c>
      <c r="D424" t="s">
        <v>1417</v>
      </c>
      <c r="E424" s="252">
        <v>13806937.289999999</v>
      </c>
      <c r="F424" s="252">
        <v>2234786.54</v>
      </c>
      <c r="G424" s="252">
        <v>906990</v>
      </c>
      <c r="H424" s="252">
        <v>701164.11</v>
      </c>
    </row>
    <row r="425" spans="1:8">
      <c r="A425">
        <v>7</v>
      </c>
      <c r="B425" t="s">
        <v>1418</v>
      </c>
      <c r="C425" t="s">
        <v>441</v>
      </c>
      <c r="D425" t="s">
        <v>1419</v>
      </c>
      <c r="E425" s="252">
        <v>314449964.16000003</v>
      </c>
      <c r="F425" s="252">
        <v>93806348.920000002</v>
      </c>
      <c r="G425" s="252">
        <v>28580980.23</v>
      </c>
      <c r="H425" s="252">
        <v>59130812.349999994</v>
      </c>
    </row>
    <row r="426" spans="1:8">
      <c r="C426" t="s">
        <v>442</v>
      </c>
      <c r="D426" t="s">
        <v>1420</v>
      </c>
      <c r="E426" s="252">
        <v>24894913.16</v>
      </c>
      <c r="F426" s="252">
        <v>3991267.87</v>
      </c>
      <c r="G426" s="252">
        <v>1114972.7</v>
      </c>
      <c r="H426" s="252">
        <v>855072.34</v>
      </c>
    </row>
    <row r="427" spans="1:8">
      <c r="C427" t="s">
        <v>443</v>
      </c>
      <c r="D427" t="s">
        <v>1421</v>
      </c>
      <c r="E427" s="252">
        <v>74177058.230000019</v>
      </c>
      <c r="F427" s="252">
        <v>15401052.24</v>
      </c>
      <c r="G427" s="252">
        <v>3621391.25</v>
      </c>
      <c r="H427" s="252">
        <v>2769146.74</v>
      </c>
    </row>
    <row r="428" spans="1:8">
      <c r="C428" t="s">
        <v>444</v>
      </c>
      <c r="D428" t="s">
        <v>1422</v>
      </c>
      <c r="E428" s="252">
        <v>20466827.969999999</v>
      </c>
      <c r="F428" s="252">
        <v>1845275.26</v>
      </c>
      <c r="G428" s="252">
        <v>1337797.7</v>
      </c>
      <c r="H428" s="252">
        <v>859585.01</v>
      </c>
    </row>
    <row r="429" spans="1:8">
      <c r="C429" t="s">
        <v>445</v>
      </c>
      <c r="D429" t="s">
        <v>1423</v>
      </c>
      <c r="E429" s="252">
        <v>47169687.760000005</v>
      </c>
      <c r="F429" s="252">
        <v>8333566.2699999996</v>
      </c>
      <c r="G429" s="252">
        <v>2825203.1</v>
      </c>
      <c r="H429" s="252">
        <v>2705488.9699999997</v>
      </c>
    </row>
    <row r="430" spans="1:8">
      <c r="C430" t="s">
        <v>446</v>
      </c>
      <c r="D430" t="s">
        <v>1424</v>
      </c>
      <c r="E430" s="252">
        <v>85776478.510000005</v>
      </c>
      <c r="F430" s="252">
        <v>17625355.010000002</v>
      </c>
      <c r="G430" s="252">
        <v>6395765.3499999996</v>
      </c>
      <c r="H430" s="252">
        <v>5406441.1200000001</v>
      </c>
    </row>
    <row r="431" spans="1:8">
      <c r="C431" t="s">
        <v>447</v>
      </c>
      <c r="D431" t="s">
        <v>1425</v>
      </c>
      <c r="E431" s="252">
        <v>29065932.399999999</v>
      </c>
      <c r="F431" s="252">
        <v>5296284.07</v>
      </c>
      <c r="G431" s="252">
        <v>1830845</v>
      </c>
      <c r="H431" s="252">
        <v>1183781.47</v>
      </c>
    </row>
    <row r="432" spans="1:8">
      <c r="C432" t="s">
        <v>448</v>
      </c>
      <c r="D432" t="s">
        <v>1426</v>
      </c>
      <c r="E432" s="252">
        <v>25901233.330000006</v>
      </c>
      <c r="F432" s="252">
        <v>4474062.92</v>
      </c>
      <c r="G432" s="252">
        <v>2208122.25</v>
      </c>
      <c r="H432" s="252">
        <v>1546820.08</v>
      </c>
    </row>
    <row r="433" spans="2:8">
      <c r="C433" t="s">
        <v>449</v>
      </c>
      <c r="D433" t="s">
        <v>1427</v>
      </c>
      <c r="E433" s="252">
        <v>36335767.560000002</v>
      </c>
      <c r="F433" s="252">
        <v>6869792.2800000003</v>
      </c>
      <c r="G433" s="252">
        <v>3151710.54</v>
      </c>
      <c r="H433" s="252">
        <v>1891994.6400000001</v>
      </c>
    </row>
    <row r="434" spans="2:8">
      <c r="C434" t="s">
        <v>450</v>
      </c>
      <c r="D434" t="s">
        <v>1428</v>
      </c>
      <c r="E434" s="252">
        <v>29997506.910000004</v>
      </c>
      <c r="F434" s="252">
        <v>6400394.25</v>
      </c>
      <c r="G434" s="252">
        <v>2110522</v>
      </c>
      <c r="H434" s="252">
        <v>1994136.93</v>
      </c>
    </row>
    <row r="435" spans="2:8">
      <c r="C435" t="s">
        <v>451</v>
      </c>
      <c r="D435" t="s">
        <v>1429</v>
      </c>
      <c r="E435" s="252">
        <v>36083540.109999999</v>
      </c>
      <c r="F435" s="252">
        <v>7591368.21</v>
      </c>
      <c r="G435" s="252">
        <v>4486265</v>
      </c>
      <c r="H435" s="252">
        <v>1957341.7999999998</v>
      </c>
    </row>
    <row r="436" spans="2:8">
      <c r="C436" t="s">
        <v>452</v>
      </c>
      <c r="D436" t="s">
        <v>1430</v>
      </c>
      <c r="E436" s="252">
        <v>53083163.309999995</v>
      </c>
      <c r="F436" s="252">
        <v>12077658.66</v>
      </c>
      <c r="G436" s="252">
        <v>4011591.08</v>
      </c>
      <c r="H436" s="252">
        <v>4421531.96</v>
      </c>
    </row>
    <row r="437" spans="2:8">
      <c r="C437" t="s">
        <v>453</v>
      </c>
      <c r="D437" t="s">
        <v>1431</v>
      </c>
      <c r="E437" s="252">
        <v>25630373.400000002</v>
      </c>
      <c r="F437" s="252">
        <v>3286340.67</v>
      </c>
      <c r="G437" s="252">
        <v>1518535.03</v>
      </c>
      <c r="H437" s="252">
        <v>1158297.6499999999</v>
      </c>
    </row>
    <row r="438" spans="2:8">
      <c r="C438" t="s">
        <v>454</v>
      </c>
      <c r="D438" t="s">
        <v>1432</v>
      </c>
      <c r="E438" s="252">
        <v>96572905.049999997</v>
      </c>
      <c r="F438" s="252">
        <v>22132410.09</v>
      </c>
      <c r="G438" s="252">
        <v>7176037.7599999998</v>
      </c>
      <c r="H438" s="252">
        <v>9250841.6400000006</v>
      </c>
    </row>
    <row r="439" spans="2:8">
      <c r="C439" t="s">
        <v>455</v>
      </c>
      <c r="D439" t="s">
        <v>1433</v>
      </c>
      <c r="E439" s="252">
        <v>14902908.930000002</v>
      </c>
      <c r="F439" s="252">
        <v>3205145.19</v>
      </c>
      <c r="G439" s="252">
        <v>1853588.89</v>
      </c>
      <c r="H439" s="252">
        <v>1013328.03</v>
      </c>
    </row>
    <row r="440" spans="2:8">
      <c r="C440" t="s">
        <v>456</v>
      </c>
      <c r="D440" t="s">
        <v>1434</v>
      </c>
      <c r="E440" s="252">
        <v>10709625.029999999</v>
      </c>
      <c r="F440" s="252">
        <v>2083324.43</v>
      </c>
      <c r="G440" s="252">
        <v>1015229.46</v>
      </c>
      <c r="H440" s="252">
        <v>614961.57999999996</v>
      </c>
    </row>
    <row r="441" spans="2:8">
      <c r="C441" t="s">
        <v>457</v>
      </c>
      <c r="D441" t="s">
        <v>1435</v>
      </c>
      <c r="E441" s="252">
        <v>10894915.959999999</v>
      </c>
      <c r="F441" s="252">
        <v>1542464.7</v>
      </c>
      <c r="G441" s="252">
        <v>1437607.6</v>
      </c>
      <c r="H441" s="252">
        <v>412584.55</v>
      </c>
    </row>
    <row r="442" spans="2:8">
      <c r="C442" t="s">
        <v>458</v>
      </c>
      <c r="D442" t="s">
        <v>1436</v>
      </c>
      <c r="E442" s="252">
        <v>14186795.359999999</v>
      </c>
      <c r="F442" s="252">
        <v>2330693.46</v>
      </c>
      <c r="G442" s="252">
        <v>1129774</v>
      </c>
      <c r="H442" s="252">
        <v>762137.61</v>
      </c>
    </row>
    <row r="443" spans="2:8">
      <c r="B443" t="s">
        <v>1437</v>
      </c>
      <c r="C443" t="s">
        <v>459</v>
      </c>
      <c r="D443" t="s">
        <v>1438</v>
      </c>
      <c r="E443" s="252">
        <v>771131325.38999987</v>
      </c>
      <c r="F443" s="252">
        <v>357151044.95999998</v>
      </c>
      <c r="G443" s="252">
        <v>74422489.730000004</v>
      </c>
      <c r="H443" s="252">
        <v>170511349.13999999</v>
      </c>
    </row>
    <row r="444" spans="2:8">
      <c r="C444" t="s">
        <v>460</v>
      </c>
      <c r="D444" t="s">
        <v>1439</v>
      </c>
      <c r="E444" s="252">
        <v>36215929.840000004</v>
      </c>
      <c r="F444" s="252">
        <v>4235746.33</v>
      </c>
      <c r="G444" s="252">
        <v>1154808.78</v>
      </c>
      <c r="H444" s="252">
        <v>1430548.6099999999</v>
      </c>
    </row>
    <row r="445" spans="2:8">
      <c r="C445" t="s">
        <v>461</v>
      </c>
      <c r="D445" t="s">
        <v>1440</v>
      </c>
      <c r="E445" s="252">
        <v>37118160.899999999</v>
      </c>
      <c r="F445" s="252">
        <v>5064218.75</v>
      </c>
      <c r="G445" s="252">
        <v>1281114.3700000001</v>
      </c>
      <c r="H445" s="252">
        <v>2590512.5299999998</v>
      </c>
    </row>
    <row r="446" spans="2:8">
      <c r="C446" t="s">
        <v>462</v>
      </c>
      <c r="D446" t="s">
        <v>1441</v>
      </c>
      <c r="E446" s="252">
        <v>50886951.509999998</v>
      </c>
      <c r="F446" s="252">
        <v>10157360.58</v>
      </c>
      <c r="G446" s="252">
        <v>5679930.5999999996</v>
      </c>
      <c r="H446" s="252">
        <v>4101693.33</v>
      </c>
    </row>
    <row r="447" spans="2:8">
      <c r="C447" t="s">
        <v>463</v>
      </c>
      <c r="D447" t="s">
        <v>1442</v>
      </c>
      <c r="E447" s="252">
        <v>159931569.03999996</v>
      </c>
      <c r="F447" s="252">
        <v>62904403.82</v>
      </c>
      <c r="G447" s="252">
        <v>7035815.8899999997</v>
      </c>
      <c r="H447" s="252">
        <v>20301421.670000002</v>
      </c>
    </row>
    <row r="448" spans="2:8">
      <c r="C448" t="s">
        <v>464</v>
      </c>
      <c r="D448" t="s">
        <v>1443</v>
      </c>
      <c r="E448" s="252">
        <v>47096283.939999998</v>
      </c>
      <c r="F448" s="252">
        <v>5728153.1600000001</v>
      </c>
      <c r="G448" s="252">
        <v>2114200.2400000002</v>
      </c>
      <c r="H448" s="252">
        <v>1809080.52</v>
      </c>
    </row>
    <row r="449" spans="3:8">
      <c r="C449" t="s">
        <v>465</v>
      </c>
      <c r="D449" t="s">
        <v>1444</v>
      </c>
      <c r="E449" s="252">
        <v>90959420.450000003</v>
      </c>
      <c r="F449" s="252">
        <v>15864109.18</v>
      </c>
      <c r="G449" s="252">
        <v>5095988.26</v>
      </c>
      <c r="H449" s="252">
        <v>6599517.7899999991</v>
      </c>
    </row>
    <row r="450" spans="3:8">
      <c r="C450" t="s">
        <v>466</v>
      </c>
      <c r="D450" t="s">
        <v>1445</v>
      </c>
      <c r="E450" s="252">
        <v>35108195.5</v>
      </c>
      <c r="F450" s="252">
        <v>4522611.32</v>
      </c>
      <c r="G450" s="252">
        <v>1209560.6299999999</v>
      </c>
      <c r="H450" s="252">
        <v>1228785.42</v>
      </c>
    </row>
    <row r="451" spans="3:8">
      <c r="C451" t="s">
        <v>467</v>
      </c>
      <c r="D451" t="s">
        <v>1446</v>
      </c>
      <c r="E451" s="252">
        <v>78006435.879999995</v>
      </c>
      <c r="F451" s="252">
        <v>13787595.24</v>
      </c>
      <c r="G451" s="252">
        <v>3880838.09</v>
      </c>
      <c r="H451" s="252">
        <v>6239880.4100000001</v>
      </c>
    </row>
    <row r="452" spans="3:8">
      <c r="C452" t="s">
        <v>468</v>
      </c>
      <c r="D452" t="s">
        <v>1447</v>
      </c>
      <c r="E452" s="252">
        <v>22871744.170000002</v>
      </c>
      <c r="F452" s="252">
        <v>2577409.58</v>
      </c>
      <c r="G452" s="252">
        <v>1191632.7</v>
      </c>
      <c r="H452" s="252">
        <v>984664.59000000008</v>
      </c>
    </row>
    <row r="453" spans="3:8">
      <c r="C453" t="s">
        <v>469</v>
      </c>
      <c r="D453" t="s">
        <v>1448</v>
      </c>
      <c r="E453" s="252">
        <v>69250408.819999993</v>
      </c>
      <c r="F453" s="252">
        <v>9031804.4499999993</v>
      </c>
      <c r="G453" s="252">
        <v>4595915.9400000004</v>
      </c>
      <c r="H453" s="252">
        <v>3655228.05</v>
      </c>
    </row>
    <row r="454" spans="3:8">
      <c r="C454" t="s">
        <v>470</v>
      </c>
      <c r="D454" t="s">
        <v>1449</v>
      </c>
      <c r="E454" s="252">
        <v>25344086.5</v>
      </c>
      <c r="F454" s="252">
        <v>2888478.79</v>
      </c>
      <c r="G454" s="252">
        <v>1112971.75</v>
      </c>
      <c r="H454" s="252">
        <v>1210325.23</v>
      </c>
    </row>
    <row r="455" spans="3:8">
      <c r="C455" t="s">
        <v>471</v>
      </c>
      <c r="D455" t="s">
        <v>1450</v>
      </c>
      <c r="E455" s="252">
        <v>30386841.570000004</v>
      </c>
      <c r="F455" s="252">
        <v>5800833.75</v>
      </c>
      <c r="G455" s="252">
        <v>2341557.2000000002</v>
      </c>
      <c r="H455" s="252">
        <v>2051267.99</v>
      </c>
    </row>
    <row r="456" spans="3:8">
      <c r="C456" t="s">
        <v>472</v>
      </c>
      <c r="D456" t="s">
        <v>1451</v>
      </c>
      <c r="E456" s="252">
        <v>49524060.499999993</v>
      </c>
      <c r="F456" s="252">
        <v>8269965.96</v>
      </c>
      <c r="G456" s="252">
        <v>2423484.0299999998</v>
      </c>
      <c r="H456" s="252">
        <v>2254801.37</v>
      </c>
    </row>
    <row r="457" spans="3:8">
      <c r="C457" t="s">
        <v>473</v>
      </c>
      <c r="D457" t="s">
        <v>1452</v>
      </c>
      <c r="E457" s="252">
        <v>60599114.789999999</v>
      </c>
      <c r="F457" s="252">
        <v>8457214.1500000004</v>
      </c>
      <c r="G457" s="252">
        <v>4575987.95</v>
      </c>
      <c r="H457" s="252">
        <v>4830666.07</v>
      </c>
    </row>
    <row r="458" spans="3:8">
      <c r="C458" t="s">
        <v>474</v>
      </c>
      <c r="D458" t="s">
        <v>1453</v>
      </c>
      <c r="E458" s="252">
        <v>56558649.259999998</v>
      </c>
      <c r="F458" s="252">
        <v>9247995.7400000002</v>
      </c>
      <c r="G458" s="252">
        <v>2518144.06</v>
      </c>
      <c r="H458" s="252">
        <v>3023659.79</v>
      </c>
    </row>
    <row r="459" spans="3:8">
      <c r="C459" t="s">
        <v>475</v>
      </c>
      <c r="D459" t="s">
        <v>1454</v>
      </c>
      <c r="E459" s="252">
        <v>32820116.5</v>
      </c>
      <c r="F459" s="252">
        <v>3750851.99</v>
      </c>
      <c r="G459" s="252">
        <v>1364085.7</v>
      </c>
      <c r="H459" s="252">
        <v>1826808.37</v>
      </c>
    </row>
    <row r="460" spans="3:8">
      <c r="C460" t="s">
        <v>476</v>
      </c>
      <c r="D460" t="s">
        <v>1455</v>
      </c>
      <c r="E460" s="252">
        <v>30947310.629999999</v>
      </c>
      <c r="F460" s="252">
        <v>3544787.97</v>
      </c>
      <c r="G460" s="252">
        <v>1503207.24</v>
      </c>
      <c r="H460" s="252">
        <v>1440050.73</v>
      </c>
    </row>
    <row r="461" spans="3:8">
      <c r="C461" t="s">
        <v>477</v>
      </c>
      <c r="D461" t="s">
        <v>1456</v>
      </c>
      <c r="E461" s="252">
        <v>25104598.549999997</v>
      </c>
      <c r="F461" s="252">
        <v>2158480.7400000002</v>
      </c>
      <c r="G461" s="252">
        <v>679939.64</v>
      </c>
      <c r="H461" s="252">
        <v>1103314.3700000001</v>
      </c>
    </row>
    <row r="462" spans="3:8">
      <c r="C462" t="s">
        <v>478</v>
      </c>
      <c r="D462" t="s">
        <v>1457</v>
      </c>
      <c r="E462" s="252">
        <v>70861319.049999982</v>
      </c>
      <c r="F462" s="252">
        <v>8179112.5899999999</v>
      </c>
      <c r="G462" s="252">
        <v>2709499.01</v>
      </c>
      <c r="H462" s="252">
        <v>3464295.8499999996</v>
      </c>
    </row>
    <row r="463" spans="3:8">
      <c r="C463" t="s">
        <v>479</v>
      </c>
      <c r="D463" t="s">
        <v>1458</v>
      </c>
      <c r="E463" s="252">
        <v>78774310.040000007</v>
      </c>
      <c r="F463" s="252">
        <v>14270784.98</v>
      </c>
      <c r="G463" s="252">
        <v>3094733.4</v>
      </c>
      <c r="H463" s="252">
        <v>14649378.460000001</v>
      </c>
    </row>
    <row r="464" spans="3:8">
      <c r="C464" t="s">
        <v>480</v>
      </c>
      <c r="D464" t="s">
        <v>1459</v>
      </c>
      <c r="E464" s="252">
        <v>25147219.580000002</v>
      </c>
      <c r="F464" s="252">
        <v>2483717.88</v>
      </c>
      <c r="G464" s="252">
        <v>939220</v>
      </c>
      <c r="H464" s="252">
        <v>1253480.68</v>
      </c>
    </row>
    <row r="465" spans="2:8">
      <c r="C465" t="s">
        <v>481</v>
      </c>
      <c r="D465" t="s">
        <v>1460</v>
      </c>
      <c r="E465" s="252">
        <v>8960861</v>
      </c>
      <c r="F465" s="252">
        <v>1785224.66</v>
      </c>
      <c r="G465" s="252">
        <v>717616.42</v>
      </c>
      <c r="H465" s="252">
        <v>713769.16</v>
      </c>
    </row>
    <row r="466" spans="2:8">
      <c r="C466" t="s">
        <v>482</v>
      </c>
      <c r="D466" t="s">
        <v>1461</v>
      </c>
      <c r="E466" s="252">
        <v>9284918.5099999998</v>
      </c>
      <c r="F466" s="252">
        <v>842514.81</v>
      </c>
      <c r="G466" s="252">
        <v>991347.05</v>
      </c>
      <c r="H466" s="252">
        <v>857169.16</v>
      </c>
    </row>
    <row r="467" spans="2:8">
      <c r="C467" t="s">
        <v>483</v>
      </c>
      <c r="D467" t="s">
        <v>1462</v>
      </c>
      <c r="E467" s="252">
        <v>8793397.1999999993</v>
      </c>
      <c r="F467" s="252">
        <v>2037691.43</v>
      </c>
      <c r="G467" s="252">
        <v>643623.72</v>
      </c>
      <c r="H467" s="252">
        <v>306158.23</v>
      </c>
    </row>
    <row r="468" spans="2:8">
      <c r="C468" t="s">
        <v>484</v>
      </c>
      <c r="D468" t="s">
        <v>1463</v>
      </c>
      <c r="E468" s="252">
        <v>8359402.7399999993</v>
      </c>
      <c r="F468" s="252">
        <v>1137399.5900000001</v>
      </c>
      <c r="G468" s="252">
        <v>265126</v>
      </c>
      <c r="H468" s="252">
        <v>498712.28</v>
      </c>
    </row>
    <row r="469" spans="2:8">
      <c r="B469" t="s">
        <v>1464</v>
      </c>
      <c r="C469" t="s">
        <v>485</v>
      </c>
      <c r="D469" t="s">
        <v>1465</v>
      </c>
      <c r="E469" s="252">
        <v>369682303.78000003</v>
      </c>
      <c r="F469" s="252">
        <v>100868369.68000001</v>
      </c>
      <c r="G469" s="252">
        <v>25617448.649999999</v>
      </c>
      <c r="H469" s="252">
        <v>50739132.400000006</v>
      </c>
    </row>
    <row r="470" spans="2:8">
      <c r="C470" t="s">
        <v>486</v>
      </c>
      <c r="D470" t="s">
        <v>1466</v>
      </c>
      <c r="E470" s="252">
        <v>25676153</v>
      </c>
      <c r="F470" s="252">
        <v>2988113.82</v>
      </c>
      <c r="G470" s="252">
        <v>895323</v>
      </c>
      <c r="H470" s="252">
        <v>886223.69</v>
      </c>
    </row>
    <row r="471" spans="2:8">
      <c r="C471" t="s">
        <v>487</v>
      </c>
      <c r="D471" t="s">
        <v>1467</v>
      </c>
      <c r="E471" s="252">
        <v>67927840.799999997</v>
      </c>
      <c r="F471" s="252">
        <v>15936714.210000001</v>
      </c>
      <c r="G471" s="252">
        <v>4314663.0199999996</v>
      </c>
      <c r="H471" s="252">
        <v>3734925.2299999995</v>
      </c>
    </row>
    <row r="472" spans="2:8">
      <c r="C472" t="s">
        <v>488</v>
      </c>
      <c r="D472" t="s">
        <v>1468</v>
      </c>
      <c r="E472" s="252">
        <v>40125730.459999993</v>
      </c>
      <c r="F472" s="252">
        <v>3369493.38</v>
      </c>
      <c r="G472" s="252">
        <v>2688028</v>
      </c>
      <c r="H472" s="252">
        <v>1328809.08</v>
      </c>
    </row>
    <row r="473" spans="2:8">
      <c r="C473" t="s">
        <v>489</v>
      </c>
      <c r="D473" t="s">
        <v>1469</v>
      </c>
      <c r="E473" s="252">
        <v>41070017.640000001</v>
      </c>
      <c r="F473" s="252">
        <v>4557291.3499999996</v>
      </c>
      <c r="G473" s="252">
        <v>2447719</v>
      </c>
      <c r="H473" s="252">
        <v>2027219.91</v>
      </c>
    </row>
    <row r="474" spans="2:8">
      <c r="C474" t="s">
        <v>490</v>
      </c>
      <c r="D474" t="s">
        <v>1470</v>
      </c>
      <c r="E474" s="252">
        <v>74867916.140000001</v>
      </c>
      <c r="F474" s="252">
        <v>18363087.84</v>
      </c>
      <c r="G474" s="252">
        <v>6139981.4800000004</v>
      </c>
      <c r="H474" s="252">
        <v>8679187.9399999995</v>
      </c>
    </row>
    <row r="475" spans="2:8">
      <c r="C475" t="s">
        <v>491</v>
      </c>
      <c r="D475" t="s">
        <v>1471</v>
      </c>
      <c r="E475" s="252">
        <v>31247997.849999998</v>
      </c>
      <c r="F475" s="252">
        <v>2678832.7000000002</v>
      </c>
      <c r="G475" s="252">
        <v>2801181.6</v>
      </c>
      <c r="H475" s="252">
        <v>1276283.8199999998</v>
      </c>
    </row>
    <row r="476" spans="2:8">
      <c r="C476" t="s">
        <v>492</v>
      </c>
      <c r="D476" t="s">
        <v>1472</v>
      </c>
      <c r="E476" s="252">
        <v>62353222.800000004</v>
      </c>
      <c r="F476" s="252">
        <v>9358001.1699999999</v>
      </c>
      <c r="G476" s="252">
        <v>2756053.5</v>
      </c>
      <c r="H476" s="252">
        <v>3788676.05</v>
      </c>
    </row>
    <row r="477" spans="2:8">
      <c r="C477" t="s">
        <v>493</v>
      </c>
      <c r="D477" t="s">
        <v>1473</v>
      </c>
      <c r="E477" s="252">
        <v>67761144.269999996</v>
      </c>
      <c r="F477" s="252">
        <v>8882025.6899999995</v>
      </c>
      <c r="G477" s="252">
        <v>6244443.9299999997</v>
      </c>
      <c r="H477" s="252">
        <v>3459038.42</v>
      </c>
    </row>
    <row r="478" spans="2:8">
      <c r="C478" t="s">
        <v>494</v>
      </c>
      <c r="D478" t="s">
        <v>1474</v>
      </c>
      <c r="E478" s="252">
        <v>26684868.809999995</v>
      </c>
      <c r="F478" s="252">
        <v>3159777.58</v>
      </c>
      <c r="G478" s="252">
        <v>795882.75</v>
      </c>
      <c r="H478" s="252">
        <v>887380.58</v>
      </c>
    </row>
    <row r="479" spans="2:8">
      <c r="C479" t="s">
        <v>495</v>
      </c>
      <c r="D479" t="s">
        <v>1475</v>
      </c>
      <c r="E479" s="252">
        <v>23894485.25</v>
      </c>
      <c r="F479" s="252">
        <v>2732975.16</v>
      </c>
      <c r="G479" s="252">
        <v>1768406.9</v>
      </c>
      <c r="H479" s="252">
        <v>1381251.3199999998</v>
      </c>
    </row>
    <row r="480" spans="2:8">
      <c r="C480" t="s">
        <v>496</v>
      </c>
      <c r="D480" t="s">
        <v>1476</v>
      </c>
      <c r="E480" s="252">
        <v>12395110</v>
      </c>
      <c r="F480" s="252">
        <v>1540308.94</v>
      </c>
      <c r="G480" s="252">
        <v>899637</v>
      </c>
      <c r="H480" s="252">
        <v>591758.95000000007</v>
      </c>
    </row>
    <row r="481" spans="2:8">
      <c r="C481" t="s">
        <v>497</v>
      </c>
      <c r="D481" t="s">
        <v>1477</v>
      </c>
      <c r="E481" s="252">
        <v>10610893</v>
      </c>
      <c r="F481" s="252">
        <v>1391252.42</v>
      </c>
      <c r="G481" s="252">
        <v>987185</v>
      </c>
      <c r="H481" s="252">
        <v>265897.07</v>
      </c>
    </row>
    <row r="482" spans="2:8">
      <c r="B482" t="s">
        <v>1478</v>
      </c>
      <c r="C482" t="s">
        <v>498</v>
      </c>
      <c r="D482" t="s">
        <v>1479</v>
      </c>
      <c r="E482" s="252">
        <v>494556141.66000003</v>
      </c>
      <c r="F482" s="252">
        <v>201765920.41999999</v>
      </c>
      <c r="G482" s="252">
        <v>37504981.32</v>
      </c>
      <c r="H482" s="252">
        <v>95530182.030000016</v>
      </c>
    </row>
    <row r="483" spans="2:8">
      <c r="C483" t="s">
        <v>499</v>
      </c>
      <c r="D483" t="s">
        <v>1480</v>
      </c>
      <c r="E483" s="252">
        <v>67397599.159999996</v>
      </c>
      <c r="F483" s="252">
        <v>14699857.949999999</v>
      </c>
      <c r="G483" s="252">
        <v>7401217.79</v>
      </c>
      <c r="H483" s="252">
        <v>6508395.9300000006</v>
      </c>
    </row>
    <row r="484" spans="2:8">
      <c r="C484" t="s">
        <v>500</v>
      </c>
      <c r="D484" t="s">
        <v>1481</v>
      </c>
      <c r="E484" s="252">
        <v>28035734.48</v>
      </c>
      <c r="F484" s="252">
        <v>6849704.0999999996</v>
      </c>
      <c r="G484" s="252">
        <v>3562486.16</v>
      </c>
      <c r="H484" s="252">
        <v>1829817.69</v>
      </c>
    </row>
    <row r="485" spans="2:8">
      <c r="C485" t="s">
        <v>501</v>
      </c>
      <c r="D485" t="s">
        <v>1482</v>
      </c>
      <c r="E485" s="252">
        <v>44522395.940000005</v>
      </c>
      <c r="F485" s="252">
        <v>8578272.7699999996</v>
      </c>
      <c r="G485" s="252">
        <v>3239844</v>
      </c>
      <c r="H485" s="252">
        <v>2586529.96</v>
      </c>
    </row>
    <row r="486" spans="2:8">
      <c r="C486" t="s">
        <v>502</v>
      </c>
      <c r="D486" t="s">
        <v>1483</v>
      </c>
      <c r="E486" s="252">
        <v>38423283.210000001</v>
      </c>
      <c r="F486" s="252">
        <v>4693142.8099999996</v>
      </c>
      <c r="G486" s="252">
        <v>1943786.12</v>
      </c>
      <c r="H486" s="252">
        <v>1323181.71</v>
      </c>
    </row>
    <row r="487" spans="2:8">
      <c r="C487" t="s">
        <v>503</v>
      </c>
      <c r="D487" t="s">
        <v>1484</v>
      </c>
      <c r="E487" s="252">
        <v>43774355.200000003</v>
      </c>
      <c r="F487" s="252">
        <v>9752168.0299999993</v>
      </c>
      <c r="G487" s="252">
        <v>2930247.14</v>
      </c>
      <c r="H487" s="252">
        <v>3803176.8400000003</v>
      </c>
    </row>
    <row r="488" spans="2:8">
      <c r="C488" t="s">
        <v>504</v>
      </c>
      <c r="D488" t="s">
        <v>1485</v>
      </c>
      <c r="E488" s="252">
        <v>71140580.030000001</v>
      </c>
      <c r="F488" s="252">
        <v>19114281.280000001</v>
      </c>
      <c r="G488" s="252">
        <v>6246157.9400000004</v>
      </c>
      <c r="H488" s="252">
        <v>5543170.0800000001</v>
      </c>
    </row>
    <row r="489" spans="2:8">
      <c r="C489" t="s">
        <v>505</v>
      </c>
      <c r="D489" t="s">
        <v>1486</v>
      </c>
      <c r="E489" s="252">
        <v>29811127.370000001</v>
      </c>
      <c r="F489" s="252">
        <v>5768648.7000000002</v>
      </c>
      <c r="G489" s="252">
        <v>2239401</v>
      </c>
      <c r="H489" s="252">
        <v>1565034.74</v>
      </c>
    </row>
    <row r="490" spans="2:8">
      <c r="C490" t="s">
        <v>506</v>
      </c>
      <c r="D490" t="s">
        <v>1487</v>
      </c>
      <c r="E490" s="252">
        <v>38734152.409999996</v>
      </c>
      <c r="F490" s="252">
        <v>7753709.6200000001</v>
      </c>
      <c r="G490" s="252">
        <v>2441909.27</v>
      </c>
      <c r="H490" s="252">
        <v>2122350.85</v>
      </c>
    </row>
    <row r="491" spans="2:8">
      <c r="C491" t="s">
        <v>507</v>
      </c>
      <c r="D491" t="s">
        <v>1488</v>
      </c>
      <c r="E491" s="252">
        <v>64795550.43</v>
      </c>
      <c r="F491" s="252">
        <v>18729116.350000001</v>
      </c>
      <c r="G491" s="252">
        <v>7824086.2999999998</v>
      </c>
      <c r="H491" s="252">
        <v>4902020.0600000005</v>
      </c>
    </row>
    <row r="492" spans="2:8">
      <c r="C492" t="s">
        <v>508</v>
      </c>
      <c r="D492" t="s">
        <v>1489</v>
      </c>
      <c r="E492" s="252">
        <v>81056309.120000005</v>
      </c>
      <c r="F492" s="252">
        <v>22026331.620000001</v>
      </c>
      <c r="G492" s="252">
        <v>5168386.0599999996</v>
      </c>
      <c r="H492" s="252">
        <v>7778741.4100000001</v>
      </c>
    </row>
    <row r="493" spans="2:8">
      <c r="C493" t="s">
        <v>509</v>
      </c>
      <c r="D493" t="s">
        <v>1490</v>
      </c>
      <c r="E493" s="252">
        <v>26769604.030000001</v>
      </c>
      <c r="F493" s="252">
        <v>2175397.46</v>
      </c>
      <c r="G493" s="252">
        <v>938483.04</v>
      </c>
      <c r="H493" s="252">
        <v>1264571.45</v>
      </c>
    </row>
    <row r="494" spans="2:8">
      <c r="C494" t="s">
        <v>510</v>
      </c>
      <c r="D494" t="s">
        <v>1491</v>
      </c>
      <c r="E494" s="252">
        <v>19688194.379999999</v>
      </c>
      <c r="F494" s="252">
        <v>2239217.58</v>
      </c>
      <c r="G494" s="252">
        <v>621043.31999999995</v>
      </c>
      <c r="H494" s="252">
        <v>882452.98</v>
      </c>
    </row>
    <row r="495" spans="2:8">
      <c r="C495" t="s">
        <v>511</v>
      </c>
      <c r="D495" t="s">
        <v>1492</v>
      </c>
      <c r="E495" s="252">
        <v>35429241.760000005</v>
      </c>
      <c r="F495" s="252">
        <v>7550077.6399999997</v>
      </c>
      <c r="G495" s="252">
        <v>3674772.84</v>
      </c>
      <c r="H495" s="252">
        <v>2159352.12</v>
      </c>
    </row>
    <row r="496" spans="2:8">
      <c r="C496" t="s">
        <v>512</v>
      </c>
      <c r="D496" t="s">
        <v>1493</v>
      </c>
      <c r="E496" s="252">
        <v>21604381.57</v>
      </c>
      <c r="F496" s="252">
        <v>2871137.85</v>
      </c>
      <c r="G496" s="252">
        <v>1885886</v>
      </c>
      <c r="H496" s="252">
        <v>1183875.1200000001</v>
      </c>
    </row>
    <row r="497" spans="1:8">
      <c r="C497" t="s">
        <v>513</v>
      </c>
      <c r="D497" t="s">
        <v>1494</v>
      </c>
      <c r="E497" s="252">
        <v>26022955.279999997</v>
      </c>
      <c r="F497" s="252">
        <v>2729889.55</v>
      </c>
      <c r="G497" s="252">
        <v>759848.5</v>
      </c>
      <c r="H497" s="252">
        <v>1276611.3900000001</v>
      </c>
    </row>
    <row r="498" spans="1:8">
      <c r="C498" t="s">
        <v>514</v>
      </c>
      <c r="D498" t="s">
        <v>1495</v>
      </c>
      <c r="E498" s="252">
        <v>33210618.23</v>
      </c>
      <c r="F498" s="252">
        <v>4235389.33</v>
      </c>
      <c r="G498" s="252">
        <v>2550837.5</v>
      </c>
      <c r="H498" s="252">
        <v>1576345.87</v>
      </c>
    </row>
    <row r="499" spans="1:8">
      <c r="C499" t="s">
        <v>515</v>
      </c>
      <c r="D499" t="s">
        <v>1496</v>
      </c>
      <c r="E499" s="252">
        <v>7896530.4800000004</v>
      </c>
      <c r="F499" s="252">
        <v>1421682.16</v>
      </c>
      <c r="G499" s="252">
        <v>1058684</v>
      </c>
      <c r="H499" s="252">
        <v>695888.82000000007</v>
      </c>
    </row>
    <row r="500" spans="1:8">
      <c r="C500" t="s">
        <v>516</v>
      </c>
      <c r="D500" t="s">
        <v>1497</v>
      </c>
      <c r="E500" s="252">
        <v>7078004.7300000004</v>
      </c>
      <c r="F500" s="252">
        <v>1492211.94</v>
      </c>
      <c r="G500" s="252">
        <v>826731.75</v>
      </c>
      <c r="H500" s="252">
        <v>394666.68</v>
      </c>
    </row>
    <row r="501" spans="1:8">
      <c r="C501" t="s">
        <v>517</v>
      </c>
      <c r="D501" t="s">
        <v>1498</v>
      </c>
      <c r="E501" s="252">
        <v>9087896.1000000015</v>
      </c>
      <c r="F501" s="252">
        <v>2626915.5699999998</v>
      </c>
      <c r="G501" s="252">
        <v>628334</v>
      </c>
      <c r="H501" s="252">
        <v>852671.79999999993</v>
      </c>
    </row>
    <row r="502" spans="1:8">
      <c r="A502">
        <v>8</v>
      </c>
      <c r="B502" t="s">
        <v>1499</v>
      </c>
      <c r="C502" t="s">
        <v>518</v>
      </c>
      <c r="D502" t="s">
        <v>1500</v>
      </c>
      <c r="E502" s="252">
        <v>225337934.28</v>
      </c>
      <c r="F502" s="252">
        <v>72219424.890000001</v>
      </c>
      <c r="G502" s="252">
        <v>18652736.399999999</v>
      </c>
      <c r="H502" s="252">
        <v>30104989.5</v>
      </c>
    </row>
    <row r="503" spans="1:8">
      <c r="C503" t="s">
        <v>519</v>
      </c>
      <c r="D503" t="s">
        <v>1501</v>
      </c>
      <c r="E503" s="252">
        <v>31096806.149999999</v>
      </c>
      <c r="F503" s="252">
        <v>4832289.16</v>
      </c>
      <c r="G503" s="252">
        <v>1365154.5</v>
      </c>
      <c r="H503" s="252">
        <v>2589999.5499999998</v>
      </c>
    </row>
    <row r="504" spans="1:8">
      <c r="C504" t="s">
        <v>520</v>
      </c>
      <c r="D504" t="s">
        <v>1502</v>
      </c>
      <c r="E504" s="252">
        <v>31798112.949999999</v>
      </c>
      <c r="F504" s="252">
        <v>3345093.37</v>
      </c>
      <c r="G504" s="252">
        <v>1853287.21</v>
      </c>
      <c r="H504" s="252">
        <v>1368850.23</v>
      </c>
    </row>
    <row r="505" spans="1:8">
      <c r="C505" t="s">
        <v>521</v>
      </c>
      <c r="D505" t="s">
        <v>1503</v>
      </c>
      <c r="E505" s="252">
        <v>29563287.169999998</v>
      </c>
      <c r="F505" s="252">
        <v>3898303.06</v>
      </c>
      <c r="G505" s="252">
        <v>1961977</v>
      </c>
      <c r="H505" s="252">
        <v>715449.8899999999</v>
      </c>
    </row>
    <row r="506" spans="1:8">
      <c r="C506" t="s">
        <v>522</v>
      </c>
      <c r="D506" t="s">
        <v>1504</v>
      </c>
      <c r="E506" s="252">
        <v>18891104.43</v>
      </c>
      <c r="F506" s="252">
        <v>2107985.04</v>
      </c>
      <c r="G506" s="252">
        <v>796679</v>
      </c>
      <c r="H506" s="252">
        <v>1038377.33</v>
      </c>
    </row>
    <row r="507" spans="1:8">
      <c r="C507" t="s">
        <v>523</v>
      </c>
      <c r="D507" t="s">
        <v>1505</v>
      </c>
      <c r="E507" s="252">
        <v>33526213.620000001</v>
      </c>
      <c r="F507" s="252">
        <v>5232443.43</v>
      </c>
      <c r="G507" s="252">
        <v>1838384</v>
      </c>
      <c r="H507" s="252">
        <v>2669920.8299999996</v>
      </c>
    </row>
    <row r="508" spans="1:8">
      <c r="C508" t="s">
        <v>524</v>
      </c>
      <c r="D508" t="s">
        <v>1506</v>
      </c>
      <c r="E508" s="252">
        <v>40630128.800000004</v>
      </c>
      <c r="F508" s="252">
        <v>5087950.7699999996</v>
      </c>
      <c r="G508" s="252">
        <v>2404520.44</v>
      </c>
      <c r="H508" s="252">
        <v>1154013.02</v>
      </c>
    </row>
    <row r="509" spans="1:8">
      <c r="C509" t="s">
        <v>525</v>
      </c>
      <c r="D509" t="s">
        <v>1507</v>
      </c>
      <c r="E509" s="252">
        <v>49563145.759999998</v>
      </c>
      <c r="F509" s="252">
        <v>9410423.1799999997</v>
      </c>
      <c r="G509" s="252">
        <v>3134456.5</v>
      </c>
      <c r="H509" s="252">
        <v>3797851.35</v>
      </c>
    </row>
    <row r="510" spans="1:8">
      <c r="C510" t="s">
        <v>526</v>
      </c>
      <c r="D510" t="s">
        <v>1508</v>
      </c>
      <c r="E510" s="252">
        <v>29899198.780000001</v>
      </c>
      <c r="F510" s="252">
        <v>3565915.36</v>
      </c>
      <c r="G510" s="252">
        <v>1938049.7</v>
      </c>
      <c r="H510" s="252">
        <v>1338972.74</v>
      </c>
    </row>
    <row r="511" spans="1:8">
      <c r="C511" t="s">
        <v>527</v>
      </c>
      <c r="D511" t="s">
        <v>1509</v>
      </c>
      <c r="E511" s="252">
        <v>29724438.799999997</v>
      </c>
      <c r="F511" s="252">
        <v>5640406.1500000004</v>
      </c>
      <c r="G511" s="252">
        <v>2407985.6</v>
      </c>
      <c r="H511" s="252">
        <v>1302054.7</v>
      </c>
    </row>
    <row r="512" spans="1:8">
      <c r="C512" t="s">
        <v>528</v>
      </c>
      <c r="D512" t="s">
        <v>1510</v>
      </c>
      <c r="E512" s="252">
        <v>69388188.269999981</v>
      </c>
      <c r="F512" s="252">
        <v>14235785.630000001</v>
      </c>
      <c r="G512" s="252">
        <v>4146227</v>
      </c>
      <c r="H512" s="252">
        <v>7019783.8100000005</v>
      </c>
    </row>
    <row r="513" spans="2:8">
      <c r="C513" t="s">
        <v>529</v>
      </c>
      <c r="D513" t="s">
        <v>1511</v>
      </c>
      <c r="E513" s="252">
        <v>8730125.3099999987</v>
      </c>
      <c r="F513" s="252">
        <v>1982557.89</v>
      </c>
      <c r="G513" s="252">
        <v>1023484</v>
      </c>
      <c r="H513" s="252">
        <v>373968.59</v>
      </c>
    </row>
    <row r="514" spans="2:8">
      <c r="B514" t="s">
        <v>1512</v>
      </c>
      <c r="C514" t="s">
        <v>530</v>
      </c>
      <c r="D514" t="s">
        <v>1513</v>
      </c>
      <c r="E514" s="252">
        <v>125284549.46999998</v>
      </c>
      <c r="F514" s="252">
        <v>32386303.25</v>
      </c>
      <c r="G514" s="252">
        <v>8058665.3499999996</v>
      </c>
      <c r="H514" s="252">
        <v>27138818.469999999</v>
      </c>
    </row>
    <row r="515" spans="2:8">
      <c r="C515" t="s">
        <v>531</v>
      </c>
      <c r="D515" t="s">
        <v>1514</v>
      </c>
      <c r="E515" s="252">
        <v>27908035.950000003</v>
      </c>
      <c r="F515" s="252">
        <v>5943786.3099999996</v>
      </c>
      <c r="G515" s="252">
        <v>2037234.6</v>
      </c>
      <c r="H515" s="252">
        <v>1901689.64</v>
      </c>
    </row>
    <row r="516" spans="2:8">
      <c r="C516" t="s">
        <v>532</v>
      </c>
      <c r="D516" t="s">
        <v>1515</v>
      </c>
      <c r="E516" s="252">
        <v>34052240.359999999</v>
      </c>
      <c r="F516" s="252">
        <v>5773848.7300000004</v>
      </c>
      <c r="G516" s="252">
        <v>2174137.2999999998</v>
      </c>
      <c r="H516" s="252">
        <v>1724556.92</v>
      </c>
    </row>
    <row r="517" spans="2:8">
      <c r="C517" t="s">
        <v>533</v>
      </c>
      <c r="D517" t="s">
        <v>1516</v>
      </c>
      <c r="E517" s="252">
        <v>55816865.710000001</v>
      </c>
      <c r="F517" s="252">
        <v>12641733.720000001</v>
      </c>
      <c r="G517" s="252">
        <v>3254144.6</v>
      </c>
      <c r="H517" s="252">
        <v>6200890.96</v>
      </c>
    </row>
    <row r="518" spans="2:8">
      <c r="C518" t="s">
        <v>534</v>
      </c>
      <c r="D518" t="s">
        <v>1517</v>
      </c>
      <c r="E518" s="252">
        <v>31382603.18</v>
      </c>
      <c r="F518" s="252">
        <v>4363277.99</v>
      </c>
      <c r="G518" s="252">
        <v>1935459.63</v>
      </c>
      <c r="H518" s="252">
        <v>1280813.6000000001</v>
      </c>
    </row>
    <row r="519" spans="2:8">
      <c r="C519" t="s">
        <v>535</v>
      </c>
      <c r="D519" t="s">
        <v>1518</v>
      </c>
      <c r="E519" s="252">
        <v>30411168.210000001</v>
      </c>
      <c r="F519" s="252">
        <v>4999294.79</v>
      </c>
      <c r="G519" s="252">
        <v>1327145.75</v>
      </c>
      <c r="H519" s="252">
        <v>1537910.6600000001</v>
      </c>
    </row>
    <row r="520" spans="2:8">
      <c r="C520" t="s">
        <v>536</v>
      </c>
      <c r="D520" t="s">
        <v>1519</v>
      </c>
      <c r="E520" s="252">
        <v>26971890.690000001</v>
      </c>
      <c r="F520" s="252">
        <v>3633007.59</v>
      </c>
      <c r="G520" s="252">
        <v>1666947.5</v>
      </c>
      <c r="H520" s="252">
        <v>907270.75</v>
      </c>
    </row>
    <row r="521" spans="2:8">
      <c r="C521" t="s">
        <v>537</v>
      </c>
      <c r="D521" t="s">
        <v>1520</v>
      </c>
      <c r="E521" s="252">
        <v>16294597.200000001</v>
      </c>
      <c r="F521" s="252">
        <v>2341241.09</v>
      </c>
      <c r="G521" s="252">
        <v>694663.2</v>
      </c>
      <c r="H521" s="252">
        <v>678060.33000000007</v>
      </c>
    </row>
    <row r="522" spans="2:8">
      <c r="B522" t="s">
        <v>1521</v>
      </c>
      <c r="C522" t="s">
        <v>538</v>
      </c>
      <c r="D522" t="s">
        <v>1522</v>
      </c>
      <c r="E522" s="252">
        <v>272804950.25999999</v>
      </c>
      <c r="F522" s="252">
        <v>98019007.209999993</v>
      </c>
      <c r="G522" s="252">
        <v>19959606.850000001</v>
      </c>
      <c r="H522" s="252">
        <v>52667775.910000004</v>
      </c>
    </row>
    <row r="523" spans="2:8">
      <c r="C523" t="s">
        <v>539</v>
      </c>
      <c r="D523" t="s">
        <v>1523</v>
      </c>
      <c r="E523" s="252">
        <v>22423489.460000001</v>
      </c>
      <c r="F523" s="252">
        <v>3099612.62</v>
      </c>
      <c r="G523" s="252">
        <v>824957.29</v>
      </c>
      <c r="H523" s="252">
        <v>1318721.6199999999</v>
      </c>
    </row>
    <row r="524" spans="2:8">
      <c r="C524" t="s">
        <v>540</v>
      </c>
      <c r="D524" t="s">
        <v>1524</v>
      </c>
      <c r="E524" s="252">
        <v>36721971.130000003</v>
      </c>
      <c r="F524" s="252">
        <v>8875573.8000000007</v>
      </c>
      <c r="G524" s="252">
        <v>2865909.95</v>
      </c>
      <c r="H524" s="252">
        <v>3093031.7600000002</v>
      </c>
    </row>
    <row r="525" spans="2:8">
      <c r="C525" t="s">
        <v>541</v>
      </c>
      <c r="D525" t="s">
        <v>1525</v>
      </c>
      <c r="E525" s="252">
        <v>29849823.559999999</v>
      </c>
      <c r="F525" s="252">
        <v>4092964.14</v>
      </c>
      <c r="G525" s="252">
        <v>1564219.8</v>
      </c>
      <c r="H525" s="252">
        <v>1995986.96</v>
      </c>
    </row>
    <row r="526" spans="2:8">
      <c r="C526" t="s">
        <v>542</v>
      </c>
      <c r="D526" t="s">
        <v>1526</v>
      </c>
      <c r="E526" s="252">
        <v>16560169.5</v>
      </c>
      <c r="F526" s="252">
        <v>1708146.2</v>
      </c>
      <c r="G526" s="252">
        <v>1314828.3</v>
      </c>
      <c r="H526" s="252">
        <v>614067.9</v>
      </c>
    </row>
    <row r="527" spans="2:8">
      <c r="C527" t="s">
        <v>543</v>
      </c>
      <c r="D527" t="s">
        <v>1527</v>
      </c>
      <c r="E527" s="252">
        <v>22968868.849999998</v>
      </c>
      <c r="F527" s="252">
        <v>2444203.5499999998</v>
      </c>
      <c r="G527" s="252">
        <v>936923</v>
      </c>
      <c r="H527" s="252">
        <v>930689.88</v>
      </c>
    </row>
    <row r="528" spans="2:8">
      <c r="C528" t="s">
        <v>544</v>
      </c>
      <c r="D528" t="s">
        <v>1528</v>
      </c>
      <c r="E528" s="252">
        <v>27845236.700000003</v>
      </c>
      <c r="F528" s="252">
        <v>3726568.29</v>
      </c>
      <c r="G528" s="252">
        <v>3437056.5</v>
      </c>
      <c r="H528" s="252">
        <v>2037614.0299999998</v>
      </c>
    </row>
    <row r="529" spans="2:8">
      <c r="C529" t="s">
        <v>545</v>
      </c>
      <c r="D529" t="s">
        <v>1529</v>
      </c>
      <c r="E529" s="252">
        <v>75593954.359999999</v>
      </c>
      <c r="F529" s="252">
        <v>9327030.5099999998</v>
      </c>
      <c r="G529" s="252">
        <v>5365103.45</v>
      </c>
      <c r="H529" s="252">
        <v>4320263.4000000004</v>
      </c>
    </row>
    <row r="530" spans="2:8">
      <c r="C530" t="s">
        <v>546</v>
      </c>
      <c r="D530" t="s">
        <v>1530</v>
      </c>
      <c r="E530" s="252">
        <v>28224044.800000001</v>
      </c>
      <c r="F530" s="252">
        <v>2943450.5</v>
      </c>
      <c r="G530" s="252">
        <v>1042207</v>
      </c>
      <c r="H530" s="252">
        <v>1733029.13</v>
      </c>
    </row>
    <row r="531" spans="2:8">
      <c r="C531" t="s">
        <v>547</v>
      </c>
      <c r="D531" t="s">
        <v>1531</v>
      </c>
      <c r="E531" s="252">
        <v>24244749.359999999</v>
      </c>
      <c r="F531" s="252">
        <v>2566658.04</v>
      </c>
      <c r="G531" s="252">
        <v>1641367.6</v>
      </c>
      <c r="H531" s="252">
        <v>1342133.4200000002</v>
      </c>
    </row>
    <row r="532" spans="2:8">
      <c r="C532" t="s">
        <v>548</v>
      </c>
      <c r="D532" t="s">
        <v>1532</v>
      </c>
      <c r="E532" s="252">
        <v>28740302.490000002</v>
      </c>
      <c r="F532" s="252">
        <v>4876933.78</v>
      </c>
      <c r="G532" s="252">
        <v>3953447.7</v>
      </c>
      <c r="H532" s="252">
        <v>1286692.9300000002</v>
      </c>
    </row>
    <row r="533" spans="2:8">
      <c r="C533" t="s">
        <v>549</v>
      </c>
      <c r="D533" t="s">
        <v>1533</v>
      </c>
      <c r="E533" s="252">
        <v>49503287.210000001</v>
      </c>
      <c r="F533" s="252">
        <v>11864678.449999999</v>
      </c>
      <c r="G533" s="252">
        <v>2487601.66</v>
      </c>
      <c r="H533" s="252">
        <v>3816996.9299999997</v>
      </c>
    </row>
    <row r="534" spans="2:8">
      <c r="C534" t="s">
        <v>550</v>
      </c>
      <c r="D534" t="s">
        <v>1534</v>
      </c>
      <c r="E534" s="252">
        <v>24633738.5</v>
      </c>
      <c r="F534" s="252">
        <v>3273644.97</v>
      </c>
      <c r="G534" s="252">
        <v>1586004.8</v>
      </c>
      <c r="H534" s="252">
        <v>1825638.85</v>
      </c>
    </row>
    <row r="535" spans="2:8">
      <c r="C535" t="s">
        <v>551</v>
      </c>
      <c r="D535" t="s">
        <v>1535</v>
      </c>
      <c r="E535" s="252">
        <v>16685200.949999997</v>
      </c>
      <c r="F535" s="252">
        <v>2256282.37</v>
      </c>
      <c r="G535" s="252">
        <v>964175.14</v>
      </c>
      <c r="H535" s="252">
        <v>1102029.33</v>
      </c>
    </row>
    <row r="536" spans="2:8">
      <c r="B536" t="s">
        <v>1536</v>
      </c>
      <c r="C536" t="s">
        <v>552</v>
      </c>
      <c r="D536" t="s">
        <v>1537</v>
      </c>
      <c r="E536" s="252">
        <v>430938180.7899999</v>
      </c>
      <c r="F536" s="252">
        <v>260954370.66</v>
      </c>
      <c r="G536" s="252">
        <v>31208383.690000001</v>
      </c>
      <c r="H536" s="252">
        <v>91012892.379999995</v>
      </c>
    </row>
    <row r="537" spans="2:8">
      <c r="C537" t="s">
        <v>553</v>
      </c>
      <c r="D537" t="s">
        <v>1538</v>
      </c>
      <c r="E537" s="252">
        <v>29316513.149999999</v>
      </c>
      <c r="F537" s="252">
        <v>3473522.32</v>
      </c>
      <c r="G537" s="252">
        <v>1170738</v>
      </c>
      <c r="H537" s="252">
        <v>1849122.47</v>
      </c>
    </row>
    <row r="538" spans="2:8">
      <c r="C538" t="s">
        <v>554</v>
      </c>
      <c r="D538" t="s">
        <v>1539</v>
      </c>
      <c r="E538" s="252">
        <v>22390191.170000002</v>
      </c>
      <c r="F538" s="252">
        <v>3135768.9</v>
      </c>
      <c r="G538" s="252">
        <v>1161798.5</v>
      </c>
      <c r="H538" s="252">
        <v>1562627.9200000002</v>
      </c>
    </row>
    <row r="539" spans="2:8">
      <c r="C539" t="s">
        <v>555</v>
      </c>
      <c r="D539" t="s">
        <v>1540</v>
      </c>
      <c r="E539" s="252">
        <v>56869082.930000007</v>
      </c>
      <c r="F539" s="252">
        <v>7983563.5999999996</v>
      </c>
      <c r="G539" s="252">
        <v>2471148.02</v>
      </c>
      <c r="H539" s="252">
        <v>6715807.5599999996</v>
      </c>
    </row>
    <row r="540" spans="2:8">
      <c r="C540" t="s">
        <v>556</v>
      </c>
      <c r="D540" t="s">
        <v>1541</v>
      </c>
      <c r="E540" s="252">
        <v>50473323.210000008</v>
      </c>
      <c r="F540" s="252">
        <v>6719772.2400000002</v>
      </c>
      <c r="G540" s="252">
        <v>4327962.16</v>
      </c>
      <c r="H540" s="252">
        <v>3831044.0599999996</v>
      </c>
    </row>
    <row r="541" spans="2:8">
      <c r="C541" t="s">
        <v>557</v>
      </c>
      <c r="D541" t="s">
        <v>1542</v>
      </c>
      <c r="E541" s="252">
        <v>31589849.600000001</v>
      </c>
      <c r="F541" s="252">
        <v>5493110.6100000003</v>
      </c>
      <c r="G541" s="252">
        <v>2090000.78</v>
      </c>
      <c r="H541" s="252">
        <v>1717107.15</v>
      </c>
    </row>
    <row r="542" spans="2:8">
      <c r="C542" t="s">
        <v>558</v>
      </c>
      <c r="D542" t="s">
        <v>1543</v>
      </c>
      <c r="E542" s="252">
        <v>17115472.43</v>
      </c>
      <c r="F542" s="252">
        <v>1368521.25</v>
      </c>
      <c r="G542" s="252">
        <v>722090</v>
      </c>
      <c r="H542" s="252">
        <v>760142.27</v>
      </c>
    </row>
    <row r="543" spans="2:8">
      <c r="C543" t="s">
        <v>559</v>
      </c>
      <c r="D543" t="s">
        <v>1544</v>
      </c>
      <c r="E543" s="252">
        <v>91669269.939999998</v>
      </c>
      <c r="F543" s="252">
        <v>12359034.460000001</v>
      </c>
      <c r="G543" s="252">
        <v>6853168.71</v>
      </c>
      <c r="H543" s="252">
        <v>16501693.93</v>
      </c>
    </row>
    <row r="544" spans="2:8">
      <c r="C544" t="s">
        <v>560</v>
      </c>
      <c r="D544" t="s">
        <v>1545</v>
      </c>
      <c r="E544" s="252">
        <v>30018090.380000006</v>
      </c>
      <c r="F544" s="252">
        <v>4080534.11</v>
      </c>
      <c r="G544" s="252">
        <v>1447191.87</v>
      </c>
      <c r="H544" s="252">
        <v>1423458.3900000001</v>
      </c>
    </row>
    <row r="545" spans="2:8">
      <c r="C545" t="s">
        <v>561</v>
      </c>
      <c r="D545" t="s">
        <v>1546</v>
      </c>
      <c r="E545" s="252">
        <v>48947194.07</v>
      </c>
      <c r="F545" s="252">
        <v>8627986.1199999992</v>
      </c>
      <c r="G545" s="252">
        <v>2591209.4</v>
      </c>
      <c r="H545" s="252">
        <v>4948632.87</v>
      </c>
    </row>
    <row r="546" spans="2:8">
      <c r="C546" t="s">
        <v>562</v>
      </c>
      <c r="D546" t="s">
        <v>1547</v>
      </c>
      <c r="E546" s="252">
        <v>48852893.590000004</v>
      </c>
      <c r="F546" s="252">
        <v>9668533.4299999997</v>
      </c>
      <c r="G546" s="252">
        <v>3980952.62</v>
      </c>
      <c r="H546" s="252">
        <v>4597255.8900000006</v>
      </c>
    </row>
    <row r="547" spans="2:8">
      <c r="C547" t="s">
        <v>563</v>
      </c>
      <c r="D547" t="s">
        <v>1548</v>
      </c>
      <c r="E547" s="252">
        <v>28346658.43</v>
      </c>
      <c r="F547" s="252">
        <v>3000323.13</v>
      </c>
      <c r="G547" s="252">
        <v>1566986</v>
      </c>
      <c r="H547" s="252">
        <v>1602488.06</v>
      </c>
    </row>
    <row r="548" spans="2:8">
      <c r="C548" t="s">
        <v>564</v>
      </c>
      <c r="D548" t="s">
        <v>1549</v>
      </c>
      <c r="E548" s="252">
        <v>20066456.009999998</v>
      </c>
      <c r="F548" s="252">
        <v>2368646.96</v>
      </c>
      <c r="G548" s="252">
        <v>1084791.67</v>
      </c>
      <c r="H548" s="252">
        <v>1236557.8499999999</v>
      </c>
    </row>
    <row r="549" spans="2:8">
      <c r="C549" t="s">
        <v>565</v>
      </c>
      <c r="D549" t="s">
        <v>1550</v>
      </c>
      <c r="E549" s="252">
        <v>33406001.059999999</v>
      </c>
      <c r="F549" s="252">
        <v>4176175.1</v>
      </c>
      <c r="G549" s="252">
        <v>1945252.01</v>
      </c>
      <c r="H549" s="252">
        <v>1691693.6199999999</v>
      </c>
    </row>
    <row r="550" spans="2:8">
      <c r="C550" t="s">
        <v>566</v>
      </c>
      <c r="D550" t="s">
        <v>1551</v>
      </c>
      <c r="E550" s="252">
        <v>25427063.839999996</v>
      </c>
      <c r="F550" s="252">
        <v>3291764.68</v>
      </c>
      <c r="G550" s="252">
        <v>1650819.9</v>
      </c>
      <c r="H550" s="252">
        <v>1523712.1099999999</v>
      </c>
    </row>
    <row r="551" spans="2:8">
      <c r="C551" t="s">
        <v>567</v>
      </c>
      <c r="D551" t="s">
        <v>1552</v>
      </c>
      <c r="E551" s="252">
        <v>23614652.98</v>
      </c>
      <c r="F551" s="252">
        <v>2260513.7000000002</v>
      </c>
      <c r="G551" s="252">
        <v>1007411.4</v>
      </c>
      <c r="H551" s="252">
        <v>1282139.92</v>
      </c>
    </row>
    <row r="552" spans="2:8">
      <c r="C552" t="s">
        <v>568</v>
      </c>
      <c r="D552" t="s">
        <v>1553</v>
      </c>
      <c r="E552" s="252">
        <v>125615707.24999999</v>
      </c>
      <c r="F552" s="252">
        <v>47608039.700000003</v>
      </c>
      <c r="G552" s="252">
        <v>10224109.76</v>
      </c>
      <c r="H552" s="252">
        <v>18299813.57</v>
      </c>
    </row>
    <row r="553" spans="2:8">
      <c r="C553" t="s">
        <v>569</v>
      </c>
      <c r="D553" t="s">
        <v>1554</v>
      </c>
      <c r="E553" s="252">
        <v>24309786.280000001</v>
      </c>
      <c r="F553" s="252">
        <v>2404023.48</v>
      </c>
      <c r="G553" s="252">
        <v>919440.98</v>
      </c>
      <c r="H553" s="252">
        <v>1747935.49</v>
      </c>
    </row>
    <row r="554" spans="2:8">
      <c r="B554" t="s">
        <v>1555</v>
      </c>
      <c r="C554" t="s">
        <v>570</v>
      </c>
      <c r="D554" t="s">
        <v>1556</v>
      </c>
      <c r="E554" s="252">
        <v>243858191.09999999</v>
      </c>
      <c r="F554" s="252">
        <v>92825409.459999993</v>
      </c>
      <c r="G554" s="252">
        <v>13266355.27</v>
      </c>
      <c r="H554" s="252">
        <v>44872343.359999999</v>
      </c>
    </row>
    <row r="555" spans="2:8">
      <c r="C555" t="s">
        <v>571</v>
      </c>
      <c r="D555" t="s">
        <v>1557</v>
      </c>
      <c r="E555" s="252">
        <v>63751792.719999999</v>
      </c>
      <c r="F555" s="252">
        <v>12309165.02</v>
      </c>
      <c r="G555" s="252">
        <v>3045266.07</v>
      </c>
      <c r="H555" s="252">
        <v>4146719.74</v>
      </c>
    </row>
    <row r="556" spans="2:8">
      <c r="C556" t="s">
        <v>572</v>
      </c>
      <c r="D556" t="s">
        <v>1558</v>
      </c>
      <c r="E556" s="252">
        <v>27868834.460000001</v>
      </c>
      <c r="F556" s="252">
        <v>2818594.14</v>
      </c>
      <c r="G556" s="252">
        <v>1363967</v>
      </c>
      <c r="H556" s="252">
        <v>1082300.6800000002</v>
      </c>
    </row>
    <row r="557" spans="2:8">
      <c r="C557" t="s">
        <v>573</v>
      </c>
      <c r="D557" t="s">
        <v>1559</v>
      </c>
      <c r="E557" s="252">
        <v>27093999.760000002</v>
      </c>
      <c r="F557" s="252">
        <v>3054329.67</v>
      </c>
      <c r="G557" s="252">
        <v>1453216</v>
      </c>
      <c r="H557" s="252">
        <v>1301797.3900000001</v>
      </c>
    </row>
    <row r="558" spans="2:8">
      <c r="C558" t="s">
        <v>574</v>
      </c>
      <c r="D558" t="s">
        <v>1560</v>
      </c>
      <c r="E558" s="252">
        <v>158971871.67999998</v>
      </c>
      <c r="F558" s="252">
        <v>35588202.909999996</v>
      </c>
      <c r="G558" s="252">
        <v>8845122.3900000006</v>
      </c>
      <c r="H558" s="252">
        <v>36740691.719999999</v>
      </c>
    </row>
    <row r="559" spans="2:8">
      <c r="C559" t="s">
        <v>575</v>
      </c>
      <c r="D559" t="s">
        <v>1561</v>
      </c>
      <c r="E559" s="252">
        <v>20852108.399999999</v>
      </c>
      <c r="F559" s="252">
        <v>2417867.16</v>
      </c>
      <c r="G559" s="252">
        <v>1104037.2</v>
      </c>
      <c r="H559" s="252">
        <v>976031.67999999993</v>
      </c>
    </row>
    <row r="560" spans="2:8">
      <c r="C560" t="s">
        <v>576</v>
      </c>
      <c r="D560" t="s">
        <v>1562</v>
      </c>
      <c r="E560" s="252">
        <v>14086371.710000001</v>
      </c>
      <c r="F560" s="252">
        <v>1421829.32</v>
      </c>
      <c r="G560" s="252">
        <v>852382.89</v>
      </c>
      <c r="H560" s="252">
        <v>1101543.21</v>
      </c>
    </row>
    <row r="561" spans="2:8">
      <c r="C561" t="s">
        <v>577</v>
      </c>
      <c r="D561" t="s">
        <v>1563</v>
      </c>
      <c r="E561" s="252">
        <v>19277756.620000001</v>
      </c>
      <c r="F561" s="252">
        <v>4913494.84</v>
      </c>
      <c r="G561" s="252">
        <v>1267588.6000000001</v>
      </c>
      <c r="H561" s="252">
        <v>1494981.73</v>
      </c>
    </row>
    <row r="562" spans="2:8">
      <c r="C562" t="s">
        <v>578</v>
      </c>
      <c r="D562" t="s">
        <v>1564</v>
      </c>
      <c r="E562" s="252">
        <v>16141452.880000001</v>
      </c>
      <c r="F562" s="252">
        <v>2942604.86</v>
      </c>
      <c r="G562" s="252">
        <v>1512182</v>
      </c>
      <c r="H562" s="252">
        <v>1686126.43</v>
      </c>
    </row>
    <row r="563" spans="2:8">
      <c r="B563" t="s">
        <v>1565</v>
      </c>
      <c r="C563" t="s">
        <v>579</v>
      </c>
      <c r="D563" t="s">
        <v>1566</v>
      </c>
      <c r="E563" s="252">
        <v>175722266.48999998</v>
      </c>
      <c r="F563" s="252">
        <v>47731988.490000002</v>
      </c>
      <c r="G563" s="252">
        <v>11622431</v>
      </c>
      <c r="H563" s="252">
        <v>18037430.199999999</v>
      </c>
    </row>
    <row r="564" spans="2:8">
      <c r="C564" t="s">
        <v>580</v>
      </c>
      <c r="D564" t="s">
        <v>1567</v>
      </c>
      <c r="E564" s="252">
        <v>47420967.670000002</v>
      </c>
      <c r="F564" s="252">
        <v>8670896.7400000002</v>
      </c>
      <c r="G564" s="252">
        <v>3170076.1</v>
      </c>
      <c r="H564" s="252">
        <v>3205854.99</v>
      </c>
    </row>
    <row r="565" spans="2:8">
      <c r="C565" t="s">
        <v>581</v>
      </c>
      <c r="D565" t="s">
        <v>1568</v>
      </c>
      <c r="E565" s="252">
        <v>32382494.140000001</v>
      </c>
      <c r="F565" s="252">
        <v>7110912.5199999996</v>
      </c>
      <c r="G565" s="252">
        <v>3022428.1600000001</v>
      </c>
      <c r="H565" s="252">
        <v>2054410.58</v>
      </c>
    </row>
    <row r="566" spans="2:8">
      <c r="C566" t="s">
        <v>582</v>
      </c>
      <c r="D566" t="s">
        <v>1569</v>
      </c>
      <c r="E566" s="252">
        <v>52696544.979999997</v>
      </c>
      <c r="F566" s="252">
        <v>13073159.210000001</v>
      </c>
      <c r="G566" s="252">
        <v>3471879</v>
      </c>
      <c r="H566" s="252">
        <v>4368360.09</v>
      </c>
    </row>
    <row r="567" spans="2:8">
      <c r="C567" t="s">
        <v>583</v>
      </c>
      <c r="D567" t="s">
        <v>1570</v>
      </c>
      <c r="E567" s="252">
        <v>34565663.939999998</v>
      </c>
      <c r="F567" s="252">
        <v>7688118.8399999999</v>
      </c>
      <c r="G567" s="252">
        <v>2227496.2999999998</v>
      </c>
      <c r="H567" s="252">
        <v>2684390.16</v>
      </c>
    </row>
    <row r="568" spans="2:8">
      <c r="C568" t="s">
        <v>584</v>
      </c>
      <c r="D568" t="s">
        <v>1571</v>
      </c>
      <c r="E568" s="252">
        <v>24645577.869999997</v>
      </c>
      <c r="F568" s="252">
        <v>4949803.5199999996</v>
      </c>
      <c r="G568" s="252">
        <v>2306927.2799999998</v>
      </c>
      <c r="H568" s="252">
        <v>1105828.82</v>
      </c>
    </row>
    <row r="569" spans="2:8">
      <c r="B569" t="s">
        <v>1572</v>
      </c>
      <c r="C569" t="s">
        <v>585</v>
      </c>
      <c r="D569" t="s">
        <v>1573</v>
      </c>
      <c r="E569" s="252">
        <v>707202709.12</v>
      </c>
      <c r="F569" s="252">
        <v>403132946.08999997</v>
      </c>
      <c r="G569" s="252">
        <v>37841720.140000001</v>
      </c>
      <c r="H569" s="252">
        <v>245394572.46000001</v>
      </c>
    </row>
    <row r="570" spans="2:8">
      <c r="C570" t="s">
        <v>586</v>
      </c>
      <c r="D570" t="s">
        <v>1574</v>
      </c>
      <c r="E570" s="252">
        <v>35676879.469999999</v>
      </c>
      <c r="F570" s="252">
        <v>6649312.8799999999</v>
      </c>
      <c r="G570" s="252">
        <v>2285659</v>
      </c>
      <c r="H570" s="252">
        <v>2490548.7999999998</v>
      </c>
    </row>
    <row r="571" spans="2:8">
      <c r="C571" t="s">
        <v>587</v>
      </c>
      <c r="D571" t="s">
        <v>1575</v>
      </c>
      <c r="E571" s="252">
        <v>37202508.130000003</v>
      </c>
      <c r="F571" s="252">
        <v>3890430.27</v>
      </c>
      <c r="G571" s="252">
        <v>2312608.5</v>
      </c>
      <c r="H571" s="252">
        <v>2190454.33</v>
      </c>
    </row>
    <row r="572" spans="2:8">
      <c r="C572" t="s">
        <v>588</v>
      </c>
      <c r="D572" t="s">
        <v>1576</v>
      </c>
      <c r="E572" s="252">
        <v>115387467.87000002</v>
      </c>
      <c r="F572" s="252">
        <v>34306696.719999999</v>
      </c>
      <c r="G572" s="252">
        <v>12072279.59</v>
      </c>
      <c r="H572" s="252">
        <v>15713468.430000002</v>
      </c>
    </row>
    <row r="573" spans="2:8">
      <c r="C573" t="s">
        <v>589</v>
      </c>
      <c r="D573" t="s">
        <v>1577</v>
      </c>
      <c r="E573" s="252">
        <v>9515889.9000000004</v>
      </c>
      <c r="F573" s="252">
        <v>598035.07999999996</v>
      </c>
      <c r="G573" s="252">
        <v>4185</v>
      </c>
      <c r="H573" s="252">
        <v>168045.57</v>
      </c>
    </row>
    <row r="574" spans="2:8">
      <c r="C574" t="s">
        <v>590</v>
      </c>
      <c r="D574" t="s">
        <v>1578</v>
      </c>
      <c r="E574" s="252">
        <v>30685362.300000001</v>
      </c>
      <c r="F574" s="252">
        <v>5165491.68</v>
      </c>
      <c r="G574" s="252">
        <v>2097682.41</v>
      </c>
      <c r="H574" s="252">
        <v>1512423.3699999999</v>
      </c>
    </row>
    <row r="575" spans="2:8">
      <c r="C575" t="s">
        <v>591</v>
      </c>
      <c r="D575" t="s">
        <v>1579</v>
      </c>
      <c r="E575" s="252">
        <v>76375651.020000011</v>
      </c>
      <c r="F575" s="252">
        <v>15337672.699999999</v>
      </c>
      <c r="G575" s="252">
        <v>5956903.4000000004</v>
      </c>
      <c r="H575" s="252">
        <v>6797037.7999999998</v>
      </c>
    </row>
    <row r="576" spans="2:8">
      <c r="C576" t="s">
        <v>592</v>
      </c>
      <c r="D576" t="s">
        <v>1580</v>
      </c>
      <c r="E576" s="252">
        <v>25507644.650000002</v>
      </c>
      <c r="F576" s="252">
        <v>3873612.27</v>
      </c>
      <c r="G576" s="252">
        <v>1489847.3</v>
      </c>
      <c r="H576" s="252">
        <v>1397042.3399999999</v>
      </c>
    </row>
    <row r="577" spans="1:8">
      <c r="C577" t="s">
        <v>593</v>
      </c>
      <c r="D577" t="s">
        <v>1581</v>
      </c>
      <c r="E577" s="252">
        <v>22339089.960000001</v>
      </c>
      <c r="F577" s="252">
        <v>3262981.75</v>
      </c>
      <c r="G577" s="252">
        <v>2055525.5</v>
      </c>
      <c r="H577" s="252">
        <v>1481716.92</v>
      </c>
    </row>
    <row r="578" spans="1:8">
      <c r="C578" t="s">
        <v>594</v>
      </c>
      <c r="D578" t="s">
        <v>1582</v>
      </c>
      <c r="E578" s="252">
        <v>27383475.479999997</v>
      </c>
      <c r="F578" s="252">
        <v>4058751.57</v>
      </c>
      <c r="G578" s="252">
        <v>1989165.57</v>
      </c>
      <c r="H578" s="252">
        <v>1503713.4900000002</v>
      </c>
    </row>
    <row r="579" spans="1:8">
      <c r="C579" t="s">
        <v>595</v>
      </c>
      <c r="D579" t="s">
        <v>1583</v>
      </c>
      <c r="E579" s="252">
        <v>35789286</v>
      </c>
      <c r="F579" s="252">
        <v>4688156.93</v>
      </c>
      <c r="G579" s="252">
        <v>3175321.3</v>
      </c>
      <c r="H579" s="252">
        <v>1916911.1500000001</v>
      </c>
    </row>
    <row r="580" spans="1:8">
      <c r="C580" t="s">
        <v>596</v>
      </c>
      <c r="D580" t="s">
        <v>1584</v>
      </c>
      <c r="E580" s="252">
        <v>66411554.780000009</v>
      </c>
      <c r="F580" s="252">
        <v>14972344.84</v>
      </c>
      <c r="G580" s="252">
        <v>7783616.1299999999</v>
      </c>
      <c r="H580" s="252">
        <v>5225730.2600000007</v>
      </c>
    </row>
    <row r="581" spans="1:8">
      <c r="C581" t="s">
        <v>597</v>
      </c>
      <c r="D581" t="s">
        <v>1585</v>
      </c>
      <c r="E581" s="252">
        <v>40405285.109999999</v>
      </c>
      <c r="F581" s="252">
        <v>6051778.0199999996</v>
      </c>
      <c r="G581" s="252">
        <v>1734287.27</v>
      </c>
      <c r="H581" s="252">
        <v>2384457.83</v>
      </c>
    </row>
    <row r="582" spans="1:8">
      <c r="C582" t="s">
        <v>598</v>
      </c>
      <c r="D582" t="s">
        <v>1586</v>
      </c>
      <c r="E582" s="252">
        <v>59374496.580000006</v>
      </c>
      <c r="F582" s="252">
        <v>12363004.93</v>
      </c>
      <c r="G582" s="252">
        <v>4013493.31</v>
      </c>
      <c r="H582" s="252">
        <v>4374204.28</v>
      </c>
    </row>
    <row r="583" spans="1:8">
      <c r="C583" t="s">
        <v>599</v>
      </c>
      <c r="D583" t="s">
        <v>1587</v>
      </c>
      <c r="E583" s="252">
        <v>23462922.629999999</v>
      </c>
      <c r="F583" s="252">
        <v>1875011.49</v>
      </c>
      <c r="G583" s="252">
        <v>1027464</v>
      </c>
      <c r="H583" s="252">
        <v>1297046.69</v>
      </c>
    </row>
    <row r="584" spans="1:8">
      <c r="C584" t="s">
        <v>600</v>
      </c>
      <c r="D584" t="s">
        <v>1588</v>
      </c>
      <c r="E584" s="252">
        <v>21258697.120000001</v>
      </c>
      <c r="F584" s="252">
        <v>2457509.19</v>
      </c>
      <c r="G584" s="252">
        <v>1008361.65</v>
      </c>
      <c r="H584" s="252">
        <v>867790.19000000006</v>
      </c>
    </row>
    <row r="585" spans="1:8">
      <c r="C585" t="s">
        <v>601</v>
      </c>
      <c r="D585" t="s">
        <v>1589</v>
      </c>
      <c r="E585" s="252">
        <v>20080650.170000002</v>
      </c>
      <c r="F585" s="252">
        <v>3342760.23</v>
      </c>
      <c r="G585" s="252">
        <v>1564197.3</v>
      </c>
      <c r="H585" s="252">
        <v>1259653.9000000001</v>
      </c>
    </row>
    <row r="586" spans="1:8">
      <c r="C586" t="s">
        <v>602</v>
      </c>
      <c r="D586" t="s">
        <v>1590</v>
      </c>
      <c r="E586" s="252">
        <v>21992197.849999998</v>
      </c>
      <c r="F586" s="252">
        <v>2587181.5</v>
      </c>
      <c r="G586" s="252">
        <v>1296459.1100000001</v>
      </c>
      <c r="H586" s="252">
        <v>1542724.4400000002</v>
      </c>
    </row>
    <row r="587" spans="1:8">
      <c r="C587" t="s">
        <v>603</v>
      </c>
      <c r="D587" t="s">
        <v>1591</v>
      </c>
      <c r="E587" s="252">
        <v>78475796.939999998</v>
      </c>
      <c r="F587" s="252">
        <v>19313522.41</v>
      </c>
      <c r="G587" s="252">
        <v>10433746.82</v>
      </c>
      <c r="H587" s="252">
        <v>12128416.380000001</v>
      </c>
    </row>
    <row r="588" spans="1:8">
      <c r="C588" t="s">
        <v>604</v>
      </c>
      <c r="D588" t="s">
        <v>1592</v>
      </c>
      <c r="E588" s="252">
        <v>12699415.24</v>
      </c>
      <c r="F588" s="252">
        <v>1617865.49</v>
      </c>
      <c r="G588" s="252">
        <v>801020</v>
      </c>
      <c r="H588" s="252">
        <v>1076720.55</v>
      </c>
    </row>
    <row r="589" spans="1:8">
      <c r="C589" t="s">
        <v>605</v>
      </c>
      <c r="D589" t="s">
        <v>1593</v>
      </c>
      <c r="E589" s="252">
        <v>13554988.43</v>
      </c>
      <c r="F589" s="252">
        <v>1700374.79</v>
      </c>
      <c r="G589" s="252">
        <v>876949.15</v>
      </c>
      <c r="H589" s="252">
        <v>1164040.99</v>
      </c>
    </row>
    <row r="590" spans="1:8">
      <c r="A590">
        <v>9</v>
      </c>
      <c r="B590" t="s">
        <v>1594</v>
      </c>
      <c r="C590" t="s">
        <v>606</v>
      </c>
      <c r="D590" t="s">
        <v>1595</v>
      </c>
      <c r="E590" s="252">
        <v>11848260</v>
      </c>
      <c r="F590" s="252">
        <v>1661683.54</v>
      </c>
      <c r="G590" s="252">
        <v>819127</v>
      </c>
      <c r="H590" s="252">
        <v>570011.93999999994</v>
      </c>
    </row>
    <row r="591" spans="1:8">
      <c r="C591" t="s">
        <v>607</v>
      </c>
      <c r="D591" t="s">
        <v>1596</v>
      </c>
      <c r="E591" s="252">
        <v>337951510.54000002</v>
      </c>
      <c r="F591" s="252">
        <v>137721972.91</v>
      </c>
      <c r="G591" s="252">
        <v>32296081.079999998</v>
      </c>
      <c r="H591" s="252">
        <v>79347770.530000001</v>
      </c>
    </row>
    <row r="592" spans="1:8">
      <c r="C592" t="s">
        <v>608</v>
      </c>
      <c r="D592" t="s">
        <v>1597</v>
      </c>
      <c r="E592" s="252">
        <v>36176507.960000001</v>
      </c>
      <c r="F592" s="252">
        <v>5592271.79</v>
      </c>
      <c r="G592" s="252">
        <v>2231637</v>
      </c>
      <c r="H592" s="252">
        <v>1456751.97</v>
      </c>
    </row>
    <row r="593" spans="2:8">
      <c r="C593" t="s">
        <v>609</v>
      </c>
      <c r="D593" t="s">
        <v>1598</v>
      </c>
      <c r="E593" s="252">
        <v>35188758.670000002</v>
      </c>
      <c r="F593" s="252">
        <v>5323628.4300000006</v>
      </c>
      <c r="G593" s="252">
        <v>1858720.09</v>
      </c>
      <c r="H593" s="252">
        <v>1809235.3900000001</v>
      </c>
    </row>
    <row r="594" spans="2:8">
      <c r="C594" t="s">
        <v>610</v>
      </c>
      <c r="D594" t="s">
        <v>1599</v>
      </c>
      <c r="E594" s="252">
        <v>46941096.43</v>
      </c>
      <c r="F594" s="252">
        <v>15826675.02</v>
      </c>
      <c r="G594" s="252">
        <v>8541671</v>
      </c>
      <c r="H594" s="252">
        <v>3935434.3099999996</v>
      </c>
    </row>
    <row r="595" spans="2:8">
      <c r="C595" t="s">
        <v>611</v>
      </c>
      <c r="D595" t="s">
        <v>1600</v>
      </c>
      <c r="E595" s="252">
        <v>59585267.900000013</v>
      </c>
      <c r="F595" s="252">
        <v>16628119.85</v>
      </c>
      <c r="G595" s="252">
        <v>4833284.5</v>
      </c>
      <c r="H595" s="252">
        <v>4635259.03</v>
      </c>
    </row>
    <row r="596" spans="2:8">
      <c r="C596" t="s">
        <v>612</v>
      </c>
      <c r="D596" t="s">
        <v>1601</v>
      </c>
      <c r="E596" s="252">
        <v>52019039.219999999</v>
      </c>
      <c r="F596" s="252">
        <v>12214604.869999999</v>
      </c>
      <c r="G596" s="252">
        <v>5220470.71</v>
      </c>
      <c r="H596" s="252">
        <v>4691924.0199999996</v>
      </c>
    </row>
    <row r="597" spans="2:8">
      <c r="C597" t="s">
        <v>613</v>
      </c>
      <c r="D597" t="s">
        <v>1602</v>
      </c>
      <c r="E597" s="252">
        <v>44005259.959999993</v>
      </c>
      <c r="F597" s="252">
        <v>7216370.4000000004</v>
      </c>
      <c r="G597" s="252">
        <v>2060305.1</v>
      </c>
      <c r="H597" s="252">
        <v>2305777.4000000004</v>
      </c>
    </row>
    <row r="598" spans="2:8">
      <c r="C598" t="s">
        <v>614</v>
      </c>
      <c r="D598" t="s">
        <v>1603</v>
      </c>
      <c r="E598" s="252">
        <v>32694568.890000001</v>
      </c>
      <c r="F598" s="252">
        <v>4957603.29</v>
      </c>
      <c r="G598" s="252">
        <v>2397618.2999999998</v>
      </c>
      <c r="H598" s="252">
        <v>2108554.77</v>
      </c>
    </row>
    <row r="599" spans="2:8">
      <c r="C599" t="s">
        <v>615</v>
      </c>
      <c r="D599" t="s">
        <v>1604</v>
      </c>
      <c r="E599" s="252">
        <v>31567598.470000003</v>
      </c>
      <c r="F599" s="252">
        <v>4969334.42</v>
      </c>
      <c r="G599" s="252">
        <v>2122942.71</v>
      </c>
      <c r="H599" s="252">
        <v>3234033.23</v>
      </c>
    </row>
    <row r="600" spans="2:8">
      <c r="C600" t="s">
        <v>616</v>
      </c>
      <c r="D600" t="s">
        <v>1605</v>
      </c>
      <c r="E600" s="252">
        <v>110268066.38000001</v>
      </c>
      <c r="F600" s="252">
        <v>28202640.949999999</v>
      </c>
      <c r="G600" s="252">
        <v>8638462.4800000004</v>
      </c>
      <c r="H600" s="252">
        <v>18866083.199999999</v>
      </c>
    </row>
    <row r="601" spans="2:8">
      <c r="C601" t="s">
        <v>617</v>
      </c>
      <c r="D601" t="s">
        <v>1606</v>
      </c>
      <c r="E601" s="252">
        <v>32178640.059999999</v>
      </c>
      <c r="F601" s="252">
        <v>5460153.4800000004</v>
      </c>
      <c r="G601" s="252">
        <v>2295472.6</v>
      </c>
      <c r="H601" s="252">
        <v>1958824.96</v>
      </c>
    </row>
    <row r="602" spans="2:8">
      <c r="C602" t="s">
        <v>618</v>
      </c>
      <c r="D602" t="s">
        <v>1607</v>
      </c>
      <c r="E602" s="252">
        <v>55472925.93</v>
      </c>
      <c r="F602" s="252">
        <v>11057635.890000001</v>
      </c>
      <c r="G602" s="252">
        <v>7227864.0999999996</v>
      </c>
      <c r="H602" s="252">
        <v>4076439.7800000003</v>
      </c>
    </row>
    <row r="603" spans="2:8">
      <c r="C603" t="s">
        <v>619</v>
      </c>
      <c r="D603" t="s">
        <v>1608</v>
      </c>
      <c r="E603" s="252">
        <v>30008287.900000006</v>
      </c>
      <c r="F603" s="252">
        <v>7491676.5999999996</v>
      </c>
      <c r="G603" s="252">
        <v>2409155.71</v>
      </c>
      <c r="H603" s="252">
        <v>2186879.7399999998</v>
      </c>
    </row>
    <row r="604" spans="2:8">
      <c r="C604" t="s">
        <v>620</v>
      </c>
      <c r="D604" t="s">
        <v>1609</v>
      </c>
      <c r="E604" s="252">
        <v>24911661.839999996</v>
      </c>
      <c r="F604" s="252">
        <v>3129300.52</v>
      </c>
      <c r="G604" s="252">
        <v>1499370.02</v>
      </c>
      <c r="H604" s="252">
        <v>1765106.73</v>
      </c>
    </row>
    <row r="605" spans="2:8">
      <c r="C605" t="s">
        <v>621</v>
      </c>
      <c r="D605" t="s">
        <v>1610</v>
      </c>
      <c r="E605" s="252">
        <v>22724759.930000003</v>
      </c>
      <c r="F605" s="252">
        <v>2658765.88</v>
      </c>
      <c r="G605" s="252">
        <v>1234824</v>
      </c>
      <c r="H605" s="252">
        <v>1211628.04</v>
      </c>
    </row>
    <row r="606" spans="2:8">
      <c r="B606" t="s">
        <v>1611</v>
      </c>
      <c r="C606" t="s">
        <v>622</v>
      </c>
      <c r="D606" t="s">
        <v>1612</v>
      </c>
      <c r="E606" s="252">
        <v>1023334362.17</v>
      </c>
      <c r="F606" s="252">
        <v>600802192.35000002</v>
      </c>
      <c r="G606" s="252">
        <v>126094526</v>
      </c>
      <c r="H606" s="252">
        <v>360835198.74000001</v>
      </c>
    </row>
    <row r="607" spans="2:8">
      <c r="C607" t="s">
        <v>623</v>
      </c>
      <c r="D607" t="s">
        <v>1613</v>
      </c>
      <c r="E607" s="252">
        <v>63879977.959999993</v>
      </c>
      <c r="F607" s="252">
        <v>14764426.57</v>
      </c>
      <c r="G607" s="252">
        <v>3968798.92</v>
      </c>
      <c r="H607" s="252">
        <v>4455454.1399999997</v>
      </c>
    </row>
    <row r="608" spans="2:8">
      <c r="C608" t="s">
        <v>624</v>
      </c>
      <c r="D608" t="s">
        <v>1614</v>
      </c>
      <c r="E608" s="252">
        <v>47125230.07</v>
      </c>
      <c r="F608" s="252">
        <v>6712037.4800000004</v>
      </c>
      <c r="G608" s="252">
        <v>2633510.44</v>
      </c>
      <c r="H608" s="252">
        <v>2330540.88</v>
      </c>
    </row>
    <row r="609" spans="3:8">
      <c r="C609" t="s">
        <v>625</v>
      </c>
      <c r="D609" t="s">
        <v>1615</v>
      </c>
      <c r="E609" s="252">
        <v>38071277.709999993</v>
      </c>
      <c r="F609" s="252">
        <v>5683220.5999999996</v>
      </c>
      <c r="G609" s="252">
        <v>3377640.45</v>
      </c>
      <c r="H609" s="252">
        <v>1253612.8</v>
      </c>
    </row>
    <row r="610" spans="3:8">
      <c r="C610" t="s">
        <v>626</v>
      </c>
      <c r="D610" t="s">
        <v>1616</v>
      </c>
      <c r="E610" s="252">
        <v>28703887.640000001</v>
      </c>
      <c r="F610" s="252">
        <v>4209504.87</v>
      </c>
      <c r="G610" s="252">
        <v>1417529</v>
      </c>
      <c r="H610" s="252">
        <v>1166561.6200000001</v>
      </c>
    </row>
    <row r="611" spans="3:8">
      <c r="C611" t="s">
        <v>627</v>
      </c>
      <c r="D611" t="s">
        <v>1617</v>
      </c>
      <c r="E611" s="252">
        <v>49678702.630000003</v>
      </c>
      <c r="F611" s="252">
        <v>7924433.1100000003</v>
      </c>
      <c r="G611" s="252">
        <v>2832101.4</v>
      </c>
      <c r="H611" s="252">
        <v>2874177.0199999996</v>
      </c>
    </row>
    <row r="612" spans="3:8">
      <c r="C612" t="s">
        <v>628</v>
      </c>
      <c r="D612" t="s">
        <v>1618</v>
      </c>
      <c r="E612" s="252">
        <v>68136756.939999998</v>
      </c>
      <c r="F612" s="252">
        <v>14566410.77</v>
      </c>
      <c r="G612" s="252">
        <v>4631398</v>
      </c>
      <c r="H612" s="252">
        <v>5651667.8600000003</v>
      </c>
    </row>
    <row r="613" spans="3:8">
      <c r="C613" t="s">
        <v>629</v>
      </c>
      <c r="D613" t="s">
        <v>1619</v>
      </c>
      <c r="E613" s="252">
        <v>72747720.609999985</v>
      </c>
      <c r="F613" s="252">
        <v>20167094.02</v>
      </c>
      <c r="G613" s="252">
        <v>5351762</v>
      </c>
      <c r="H613" s="252">
        <v>4787005.5500000007</v>
      </c>
    </row>
    <row r="614" spans="3:8">
      <c r="C614" t="s">
        <v>630</v>
      </c>
      <c r="D614" t="s">
        <v>1620</v>
      </c>
      <c r="E614" s="252">
        <v>46297258.519999996</v>
      </c>
      <c r="F614" s="252">
        <v>7675558.96</v>
      </c>
      <c r="G614" s="252">
        <v>3254493.34</v>
      </c>
      <c r="H614" s="252">
        <v>2905108.76</v>
      </c>
    </row>
    <row r="615" spans="3:8">
      <c r="C615" t="s">
        <v>631</v>
      </c>
      <c r="D615" t="s">
        <v>1621</v>
      </c>
      <c r="E615" s="252">
        <v>61574547.210000001</v>
      </c>
      <c r="F615" s="252">
        <v>12047472.039999999</v>
      </c>
      <c r="G615" s="252">
        <v>5098319.5999999996</v>
      </c>
      <c r="H615" s="252">
        <v>3946926.3600000003</v>
      </c>
    </row>
    <row r="616" spans="3:8">
      <c r="C616" t="s">
        <v>632</v>
      </c>
      <c r="D616" t="s">
        <v>1622</v>
      </c>
      <c r="E616" s="252">
        <v>38964605.810000002</v>
      </c>
      <c r="F616" s="252">
        <v>5918951.4199999999</v>
      </c>
      <c r="G616" s="252">
        <v>1533578.69</v>
      </c>
      <c r="H616" s="252">
        <v>1544238.37</v>
      </c>
    </row>
    <row r="617" spans="3:8">
      <c r="C617" t="s">
        <v>633</v>
      </c>
      <c r="D617" t="s">
        <v>1623</v>
      </c>
      <c r="E617" s="252">
        <v>88052954.230000004</v>
      </c>
      <c r="F617" s="252">
        <v>20275248.510000002</v>
      </c>
      <c r="G617" s="252">
        <v>12854860</v>
      </c>
      <c r="H617" s="252">
        <v>8733095.4899999984</v>
      </c>
    </row>
    <row r="618" spans="3:8">
      <c r="C618" t="s">
        <v>634</v>
      </c>
      <c r="D618" t="s">
        <v>1624</v>
      </c>
      <c r="E618" s="252">
        <v>44927775.300000004</v>
      </c>
      <c r="F618" s="252">
        <v>8622327.9600000009</v>
      </c>
      <c r="G618" s="252">
        <v>4186323</v>
      </c>
      <c r="H618" s="252">
        <v>2172515.2999999998</v>
      </c>
    </row>
    <row r="619" spans="3:8">
      <c r="C619" t="s">
        <v>635</v>
      </c>
      <c r="D619" t="s">
        <v>1625</v>
      </c>
      <c r="E619" s="252">
        <v>66333109.579999998</v>
      </c>
      <c r="F619" s="252">
        <v>14877994.949999999</v>
      </c>
      <c r="G619" s="252">
        <v>4818171.71</v>
      </c>
      <c r="H619" s="252">
        <v>4079937.54</v>
      </c>
    </row>
    <row r="620" spans="3:8">
      <c r="C620" t="s">
        <v>636</v>
      </c>
      <c r="D620" t="s">
        <v>1626</v>
      </c>
      <c r="E620" s="252">
        <v>94595035.039999992</v>
      </c>
      <c r="F620" s="252">
        <v>31767173.579999998</v>
      </c>
      <c r="G620" s="252">
        <v>7365598.0300000003</v>
      </c>
      <c r="H620" s="252">
        <v>9396157.5300000012</v>
      </c>
    </row>
    <row r="621" spans="3:8">
      <c r="C621" t="s">
        <v>637</v>
      </c>
      <c r="D621" t="s">
        <v>1627</v>
      </c>
      <c r="E621" s="252">
        <v>44556863.849999994</v>
      </c>
      <c r="F621" s="252">
        <v>8350327.6500000004</v>
      </c>
      <c r="G621" s="252">
        <v>4535629.7300000004</v>
      </c>
      <c r="H621" s="252">
        <v>2265801.25</v>
      </c>
    </row>
    <row r="622" spans="3:8">
      <c r="C622" t="s">
        <v>638</v>
      </c>
      <c r="D622" t="s">
        <v>1628</v>
      </c>
      <c r="E622" s="252">
        <v>53928012.810000002</v>
      </c>
      <c r="F622" s="252">
        <v>10743802.73</v>
      </c>
      <c r="G622" s="252">
        <v>2844355.1</v>
      </c>
      <c r="H622" s="252">
        <v>3076814.54</v>
      </c>
    </row>
    <row r="623" spans="3:8">
      <c r="C623" t="s">
        <v>639</v>
      </c>
      <c r="D623" t="s">
        <v>1629</v>
      </c>
      <c r="E623" s="252">
        <v>64103181.329999991</v>
      </c>
      <c r="F623" s="252">
        <v>10470386.6</v>
      </c>
      <c r="G623" s="252">
        <v>4135949.96</v>
      </c>
      <c r="H623" s="252">
        <v>2863526.47</v>
      </c>
    </row>
    <row r="624" spans="3:8">
      <c r="C624" t="s">
        <v>640</v>
      </c>
      <c r="D624" t="s">
        <v>1630</v>
      </c>
      <c r="E624" s="252">
        <v>34011572.140000001</v>
      </c>
      <c r="F624" s="252">
        <v>4830212.1500000004</v>
      </c>
      <c r="G624" s="252">
        <v>1517347.8</v>
      </c>
      <c r="H624" s="252">
        <v>1295540.8799999999</v>
      </c>
    </row>
    <row r="625" spans="2:8">
      <c r="C625" t="s">
        <v>641</v>
      </c>
      <c r="D625" t="s">
        <v>1631</v>
      </c>
      <c r="E625" s="252">
        <v>81493602.950000003</v>
      </c>
      <c r="F625" s="252">
        <v>14912232.42</v>
      </c>
      <c r="G625" s="252">
        <v>5715722.6900000004</v>
      </c>
      <c r="H625" s="252">
        <v>5857929.3200000003</v>
      </c>
    </row>
    <row r="626" spans="2:8">
      <c r="C626" t="s">
        <v>642</v>
      </c>
      <c r="D626" t="s">
        <v>1632</v>
      </c>
      <c r="E626" s="252">
        <v>153323826.64000002</v>
      </c>
      <c r="F626" s="252">
        <v>50620142.229999997</v>
      </c>
      <c r="G626" s="252">
        <v>12705767.359999999</v>
      </c>
      <c r="H626" s="252">
        <v>26740122.740000002</v>
      </c>
    </row>
    <row r="627" spans="2:8">
      <c r="C627" t="s">
        <v>643</v>
      </c>
      <c r="D627" t="s">
        <v>1633</v>
      </c>
      <c r="E627" s="252">
        <v>43583641.710000001</v>
      </c>
      <c r="F627" s="252">
        <v>8007362.25</v>
      </c>
      <c r="G627" s="252">
        <v>2819082.97</v>
      </c>
      <c r="H627" s="252">
        <v>1737822.1800000002</v>
      </c>
    </row>
    <row r="628" spans="2:8">
      <c r="C628" t="s">
        <v>644</v>
      </c>
      <c r="D628" t="s">
        <v>1634</v>
      </c>
      <c r="E628" s="252">
        <v>30117502.979999997</v>
      </c>
      <c r="F628" s="252">
        <v>4097671.85</v>
      </c>
      <c r="G628" s="252">
        <v>1185860.3</v>
      </c>
      <c r="H628" s="252">
        <v>1247267.3299999998</v>
      </c>
    </row>
    <row r="629" spans="2:8">
      <c r="C629" t="s">
        <v>645</v>
      </c>
      <c r="D629" t="s">
        <v>1635</v>
      </c>
      <c r="E629" s="252">
        <v>25507726.09</v>
      </c>
      <c r="F629" s="252">
        <v>3264979.62</v>
      </c>
      <c r="G629" s="252">
        <v>1223877.6000000001</v>
      </c>
      <c r="H629" s="252">
        <v>1230859.27</v>
      </c>
    </row>
    <row r="630" spans="2:8">
      <c r="C630" t="s">
        <v>646</v>
      </c>
      <c r="D630" t="s">
        <v>1636</v>
      </c>
      <c r="E630" s="252">
        <v>33293109.379999999</v>
      </c>
      <c r="F630" s="252">
        <v>3208870.24</v>
      </c>
      <c r="G630" s="252">
        <v>1516849.06</v>
      </c>
      <c r="H630" s="252">
        <v>1551334.1600000001</v>
      </c>
    </row>
    <row r="631" spans="2:8">
      <c r="C631" t="s">
        <v>647</v>
      </c>
      <c r="D631" t="s">
        <v>1637</v>
      </c>
      <c r="E631" s="252">
        <v>23691778.449999999</v>
      </c>
      <c r="F631" s="252">
        <v>3792495.01</v>
      </c>
      <c r="G631" s="252">
        <v>1140628.5</v>
      </c>
      <c r="H631" s="252">
        <v>1212237.07</v>
      </c>
    </row>
    <row r="632" spans="2:8">
      <c r="C632" t="s">
        <v>648</v>
      </c>
      <c r="D632" t="s">
        <v>1638</v>
      </c>
      <c r="E632" s="252">
        <v>24201500.5</v>
      </c>
      <c r="F632" s="252">
        <v>3555577.17</v>
      </c>
      <c r="G632" s="252">
        <v>1128110.5</v>
      </c>
      <c r="H632" s="252">
        <v>1421728.89</v>
      </c>
    </row>
    <row r="633" spans="2:8">
      <c r="C633" t="s">
        <v>649</v>
      </c>
      <c r="D633" t="s">
        <v>1639</v>
      </c>
      <c r="E633" s="252">
        <v>27307474.109999999</v>
      </c>
      <c r="F633" s="252">
        <v>5226955.9400000004</v>
      </c>
      <c r="G633" s="252">
        <v>1264359.3799999999</v>
      </c>
      <c r="H633" s="252">
        <v>1851157.26</v>
      </c>
    </row>
    <row r="634" spans="2:8">
      <c r="C634" t="s">
        <v>650</v>
      </c>
      <c r="D634" t="s">
        <v>1640</v>
      </c>
      <c r="E634" s="252">
        <v>106084313.40000001</v>
      </c>
      <c r="F634" s="252">
        <v>31651604.890000001</v>
      </c>
      <c r="G634" s="252">
        <v>8255220.5899999999</v>
      </c>
      <c r="H634" s="252">
        <v>24412852.25</v>
      </c>
    </row>
    <row r="635" spans="2:8">
      <c r="C635" t="s">
        <v>651</v>
      </c>
      <c r="D635" t="s">
        <v>1641</v>
      </c>
      <c r="E635" s="252">
        <v>14493686.559999999</v>
      </c>
      <c r="F635" s="252">
        <v>2819077.97</v>
      </c>
      <c r="G635" s="252">
        <v>1364503.8</v>
      </c>
      <c r="H635" s="252">
        <v>1574204.66</v>
      </c>
    </row>
    <row r="636" spans="2:8">
      <c r="C636" t="s">
        <v>652</v>
      </c>
      <c r="D636" t="s">
        <v>1642</v>
      </c>
      <c r="E636" s="252">
        <v>10548146.15</v>
      </c>
      <c r="F636" s="252">
        <v>2697595.09</v>
      </c>
      <c r="G636" s="252">
        <v>1392936.78</v>
      </c>
      <c r="H636" s="252">
        <v>784405.13</v>
      </c>
    </row>
    <row r="637" spans="2:8">
      <c r="C637" t="s">
        <v>653</v>
      </c>
      <c r="D637" t="s">
        <v>1643</v>
      </c>
      <c r="E637" s="252">
        <v>10666505.26</v>
      </c>
      <c r="F637" s="252">
        <v>1971027.35</v>
      </c>
      <c r="G637" s="252">
        <v>661408</v>
      </c>
      <c r="H637" s="252">
        <v>700655.8</v>
      </c>
    </row>
    <row r="638" spans="2:8">
      <c r="C638" t="s">
        <v>654</v>
      </c>
      <c r="D638" t="s">
        <v>1644</v>
      </c>
      <c r="E638" s="252">
        <v>11239384.73</v>
      </c>
      <c r="F638" s="252">
        <v>1884543.88</v>
      </c>
      <c r="G638" s="252">
        <v>1344097.4</v>
      </c>
      <c r="H638" s="252">
        <v>731525.87</v>
      </c>
    </row>
    <row r="639" spans="2:8">
      <c r="B639" t="s">
        <v>1645</v>
      </c>
      <c r="C639" t="s">
        <v>655</v>
      </c>
      <c r="D639" t="s">
        <v>1646</v>
      </c>
      <c r="E639" s="252">
        <v>512264727.23999995</v>
      </c>
      <c r="F639" s="252">
        <v>260120802.13999999</v>
      </c>
      <c r="G639" s="252">
        <v>29466692.969999999</v>
      </c>
      <c r="H639" s="252">
        <v>108467778.73</v>
      </c>
    </row>
    <row r="640" spans="2:8">
      <c r="C640" t="s">
        <v>656</v>
      </c>
      <c r="D640" t="s">
        <v>1647</v>
      </c>
      <c r="E640" s="252">
        <v>46864925.429999992</v>
      </c>
      <c r="F640" s="252">
        <v>9740451.25</v>
      </c>
      <c r="G640" s="252">
        <v>3424623</v>
      </c>
      <c r="H640" s="252">
        <v>2484513.37</v>
      </c>
    </row>
    <row r="641" spans="3:8">
      <c r="C641" t="s">
        <v>657</v>
      </c>
      <c r="D641" t="s">
        <v>1648</v>
      </c>
      <c r="E641" s="252">
        <v>49547626.869999997</v>
      </c>
      <c r="F641" s="252">
        <v>9096012.9399999995</v>
      </c>
      <c r="G641" s="252">
        <v>3391024.55</v>
      </c>
      <c r="H641" s="252">
        <v>3090647.59</v>
      </c>
    </row>
    <row r="642" spans="3:8">
      <c r="C642" t="s">
        <v>658</v>
      </c>
      <c r="D642" t="s">
        <v>1649</v>
      </c>
      <c r="E642" s="252">
        <v>185597293.02999997</v>
      </c>
      <c r="F642" s="252">
        <v>50649484.460000001</v>
      </c>
      <c r="G642" s="252">
        <v>15113890.300000001</v>
      </c>
      <c r="H642" s="252">
        <v>22282221.810000002</v>
      </c>
    </row>
    <row r="643" spans="3:8">
      <c r="C643" t="s">
        <v>659</v>
      </c>
      <c r="D643" t="s">
        <v>1650</v>
      </c>
      <c r="E643" s="252">
        <v>47328151.850000001</v>
      </c>
      <c r="F643" s="252">
        <v>7492333.5899999999</v>
      </c>
      <c r="G643" s="252">
        <v>3503941.99</v>
      </c>
      <c r="H643" s="252">
        <v>2055549.5999999999</v>
      </c>
    </row>
    <row r="644" spans="3:8">
      <c r="C644" t="s">
        <v>660</v>
      </c>
      <c r="D644" t="s">
        <v>1651</v>
      </c>
      <c r="E644" s="252">
        <v>57695338.659999989</v>
      </c>
      <c r="F644" s="252">
        <v>11765206.58</v>
      </c>
      <c r="G644" s="252">
        <v>3763407.1</v>
      </c>
      <c r="H644" s="252">
        <v>3092139.9400000004</v>
      </c>
    </row>
    <row r="645" spans="3:8">
      <c r="C645" t="s">
        <v>661</v>
      </c>
      <c r="D645" t="s">
        <v>1652</v>
      </c>
      <c r="E645" s="252">
        <v>81131452.919999987</v>
      </c>
      <c r="F645" s="252">
        <v>17309958.27</v>
      </c>
      <c r="G645" s="252">
        <v>5286659.8499999996</v>
      </c>
      <c r="H645" s="252">
        <v>6192114.7000000002</v>
      </c>
    </row>
    <row r="646" spans="3:8">
      <c r="C646" t="s">
        <v>662</v>
      </c>
      <c r="D646" t="s">
        <v>1653</v>
      </c>
      <c r="E646" s="252">
        <v>42693818.439999998</v>
      </c>
      <c r="F646" s="252">
        <v>7490065.8399999999</v>
      </c>
      <c r="G646" s="252">
        <v>2083672.5</v>
      </c>
      <c r="H646" s="252">
        <v>2037326.03</v>
      </c>
    </row>
    <row r="647" spans="3:8">
      <c r="C647" t="s">
        <v>663</v>
      </c>
      <c r="D647" t="s">
        <v>1654</v>
      </c>
      <c r="E647" s="252">
        <v>43712936.789999992</v>
      </c>
      <c r="F647" s="252">
        <v>5737571.21</v>
      </c>
      <c r="G647" s="252">
        <v>2215817.98</v>
      </c>
      <c r="H647" s="252">
        <v>1780137.82</v>
      </c>
    </row>
    <row r="648" spans="3:8">
      <c r="C648" t="s">
        <v>664</v>
      </c>
      <c r="D648" t="s">
        <v>1655</v>
      </c>
      <c r="E648" s="252">
        <v>85249783.120000005</v>
      </c>
      <c r="F648" s="252">
        <v>18977156.920000002</v>
      </c>
      <c r="G648" s="252">
        <v>7559918.2999999998</v>
      </c>
      <c r="H648" s="252">
        <v>5478154.8100000005</v>
      </c>
    </row>
    <row r="649" spans="3:8">
      <c r="C649" t="s">
        <v>665</v>
      </c>
      <c r="D649" t="s">
        <v>1656</v>
      </c>
      <c r="E649" s="252">
        <v>60360754.760000005</v>
      </c>
      <c r="F649" s="252">
        <v>16167639.779999999</v>
      </c>
      <c r="G649" s="252">
        <v>3913728</v>
      </c>
      <c r="H649" s="252">
        <v>3559438.84</v>
      </c>
    </row>
    <row r="650" spans="3:8">
      <c r="C650" t="s">
        <v>666</v>
      </c>
      <c r="D650" t="s">
        <v>1657</v>
      </c>
      <c r="E650" s="252">
        <v>29671628.439999998</v>
      </c>
      <c r="F650" s="252">
        <v>4195646.12</v>
      </c>
      <c r="G650" s="252">
        <v>1409116.8</v>
      </c>
      <c r="H650" s="252">
        <v>1259070.6399999999</v>
      </c>
    </row>
    <row r="651" spans="3:8">
      <c r="C651" t="s">
        <v>667</v>
      </c>
      <c r="D651" t="s">
        <v>1658</v>
      </c>
      <c r="E651" s="252">
        <v>27582475.740000002</v>
      </c>
      <c r="F651" s="252">
        <v>4152484.94</v>
      </c>
      <c r="G651" s="252">
        <v>1703769.95</v>
      </c>
      <c r="H651" s="252">
        <v>1086335.3</v>
      </c>
    </row>
    <row r="652" spans="3:8">
      <c r="C652" t="s">
        <v>668</v>
      </c>
      <c r="D652" t="s">
        <v>1659</v>
      </c>
      <c r="E652" s="252">
        <v>31866727.82</v>
      </c>
      <c r="F652" s="252">
        <v>5897871.7199999997</v>
      </c>
      <c r="G652" s="252">
        <v>2017426.5</v>
      </c>
      <c r="H652" s="252">
        <v>1535101.4300000002</v>
      </c>
    </row>
    <row r="653" spans="3:8">
      <c r="C653" t="s">
        <v>669</v>
      </c>
      <c r="D653" t="s">
        <v>1660</v>
      </c>
      <c r="E653" s="252">
        <v>29744777.100000001</v>
      </c>
      <c r="F653" s="252">
        <v>4484988.8600000003</v>
      </c>
      <c r="G653" s="252">
        <v>1144941</v>
      </c>
      <c r="H653" s="252">
        <v>1300158.3799999999</v>
      </c>
    </row>
    <row r="654" spans="3:8">
      <c r="C654" t="s">
        <v>670</v>
      </c>
      <c r="D654" t="s">
        <v>1661</v>
      </c>
      <c r="E654" s="252">
        <v>28003037.620000001</v>
      </c>
      <c r="F654" s="252">
        <v>2836780.9</v>
      </c>
      <c r="G654" s="252">
        <v>892362</v>
      </c>
      <c r="H654" s="252">
        <v>1141209.71</v>
      </c>
    </row>
    <row r="655" spans="3:8">
      <c r="C655" t="s">
        <v>671</v>
      </c>
      <c r="D655" t="s">
        <v>1662</v>
      </c>
      <c r="E655" s="252">
        <v>20539403.350000001</v>
      </c>
      <c r="F655" s="252">
        <v>3203795.2</v>
      </c>
      <c r="G655" s="252">
        <v>1148747.1000000001</v>
      </c>
      <c r="H655" s="252">
        <v>974047.21</v>
      </c>
    </row>
    <row r="656" spans="3:8">
      <c r="C656" t="s">
        <v>672</v>
      </c>
      <c r="D656" t="s">
        <v>1663</v>
      </c>
      <c r="E656" s="252">
        <v>25110160.550000004</v>
      </c>
      <c r="F656" s="252">
        <v>3258657.74</v>
      </c>
      <c r="G656" s="252">
        <v>1817205.5</v>
      </c>
      <c r="H656" s="252">
        <v>1158226.1199999999</v>
      </c>
    </row>
    <row r="657" spans="2:8">
      <c r="C657" t="s">
        <v>673</v>
      </c>
      <c r="D657" t="s">
        <v>1664</v>
      </c>
      <c r="E657" s="252">
        <v>26084081.550000004</v>
      </c>
      <c r="F657" s="252">
        <v>3721928.98</v>
      </c>
      <c r="G657" s="252">
        <v>1306986</v>
      </c>
      <c r="H657" s="252">
        <v>1478914.73</v>
      </c>
    </row>
    <row r="658" spans="2:8">
      <c r="C658" t="s">
        <v>674</v>
      </c>
      <c r="D658" t="s">
        <v>1665</v>
      </c>
      <c r="E658" s="252">
        <v>26079740.199999999</v>
      </c>
      <c r="F658" s="252">
        <v>3453350.67</v>
      </c>
      <c r="G658" s="252">
        <v>1275334.71</v>
      </c>
      <c r="H658" s="252">
        <v>1218522.1400000001</v>
      </c>
    </row>
    <row r="659" spans="2:8">
      <c r="C659" t="s">
        <v>675</v>
      </c>
      <c r="D659" t="s">
        <v>1666</v>
      </c>
      <c r="E659" s="252">
        <v>25515331.91</v>
      </c>
      <c r="F659" s="252">
        <v>4191086.67</v>
      </c>
      <c r="G659" s="252">
        <v>2055110</v>
      </c>
      <c r="H659" s="252">
        <v>1669703.71</v>
      </c>
    </row>
    <row r="660" spans="2:8">
      <c r="C660" t="s">
        <v>676</v>
      </c>
      <c r="D660" t="s">
        <v>1667</v>
      </c>
      <c r="E660" s="252">
        <v>19460536.199999999</v>
      </c>
      <c r="F660" s="252">
        <v>3537690.17</v>
      </c>
      <c r="G660" s="252">
        <v>1257235</v>
      </c>
      <c r="H660" s="252">
        <v>979556</v>
      </c>
    </row>
    <row r="661" spans="2:8">
      <c r="C661" t="s">
        <v>677</v>
      </c>
      <c r="D661" t="s">
        <v>1668</v>
      </c>
      <c r="E661" s="252">
        <v>18349608.199999999</v>
      </c>
      <c r="F661" s="252">
        <v>2255133.4900000002</v>
      </c>
      <c r="G661" s="252">
        <v>1335554.3999999999</v>
      </c>
      <c r="H661" s="252">
        <v>1161407.3799999999</v>
      </c>
    </row>
    <row r="662" spans="2:8">
      <c r="B662" t="s">
        <v>1669</v>
      </c>
      <c r="C662" t="s">
        <v>678</v>
      </c>
      <c r="D662" t="s">
        <v>1670</v>
      </c>
      <c r="E662" s="252">
        <v>556679180.20999992</v>
      </c>
      <c r="F662" s="252">
        <v>252370111.30000001</v>
      </c>
      <c r="G662" s="252">
        <v>23037176.489999998</v>
      </c>
      <c r="H662" s="252">
        <v>79919193.51000002</v>
      </c>
    </row>
    <row r="663" spans="2:8">
      <c r="C663" t="s">
        <v>679</v>
      </c>
      <c r="D663" t="s">
        <v>1671</v>
      </c>
      <c r="E663" s="252">
        <v>37221387.680000007</v>
      </c>
      <c r="F663" s="252">
        <v>6451217.8499999996</v>
      </c>
      <c r="G663" s="252">
        <v>2829210.78</v>
      </c>
      <c r="H663" s="252">
        <v>1538608.92</v>
      </c>
    </row>
    <row r="664" spans="2:8">
      <c r="C664" t="s">
        <v>680</v>
      </c>
      <c r="D664" t="s">
        <v>1672</v>
      </c>
      <c r="E664" s="252">
        <v>68198150.900000006</v>
      </c>
      <c r="F664" s="252">
        <v>15671550.130000001</v>
      </c>
      <c r="G664" s="252">
        <v>5769793.96</v>
      </c>
      <c r="H664" s="252">
        <v>4591894.63</v>
      </c>
    </row>
    <row r="665" spans="2:8">
      <c r="C665" t="s">
        <v>681</v>
      </c>
      <c r="D665" t="s">
        <v>1673</v>
      </c>
      <c r="E665" s="252">
        <v>34595426</v>
      </c>
      <c r="F665" s="252">
        <v>5695145.3399999999</v>
      </c>
      <c r="G665" s="252">
        <v>1795125.6</v>
      </c>
      <c r="H665" s="252">
        <v>1378409.52</v>
      </c>
    </row>
    <row r="666" spans="2:8">
      <c r="C666" t="s">
        <v>682</v>
      </c>
      <c r="D666" t="s">
        <v>1674</v>
      </c>
      <c r="E666" s="252">
        <v>121160838.69000001</v>
      </c>
      <c r="F666" s="252">
        <v>31330845.829999998</v>
      </c>
      <c r="G666" s="252">
        <v>9991677.9000000004</v>
      </c>
      <c r="H666" s="252">
        <v>11504941.110000001</v>
      </c>
    </row>
    <row r="667" spans="2:8">
      <c r="C667" t="s">
        <v>683</v>
      </c>
      <c r="D667" t="s">
        <v>1675</v>
      </c>
      <c r="E667" s="252">
        <v>43068300.429999992</v>
      </c>
      <c r="F667" s="252">
        <v>5213782.95</v>
      </c>
      <c r="G667" s="252">
        <v>2224372.79</v>
      </c>
      <c r="H667" s="252">
        <v>1511791.6099999999</v>
      </c>
    </row>
    <row r="668" spans="2:8">
      <c r="C668" t="s">
        <v>684</v>
      </c>
      <c r="D668" t="s">
        <v>1676</v>
      </c>
      <c r="E668" s="252">
        <v>66685949.399999999</v>
      </c>
      <c r="F668" s="252">
        <v>11790677.050000001</v>
      </c>
      <c r="G668" s="252">
        <v>4430038.7</v>
      </c>
      <c r="H668" s="252">
        <v>3054836.63</v>
      </c>
    </row>
    <row r="669" spans="2:8">
      <c r="C669" t="s">
        <v>685</v>
      </c>
      <c r="D669" t="s">
        <v>1677</v>
      </c>
      <c r="E669" s="252">
        <v>26704570.920000002</v>
      </c>
      <c r="F669" s="252">
        <v>2724955.94</v>
      </c>
      <c r="G669" s="252">
        <v>1472546.8</v>
      </c>
      <c r="H669" s="252">
        <v>879901.86</v>
      </c>
    </row>
    <row r="670" spans="2:8">
      <c r="C670" t="s">
        <v>686</v>
      </c>
      <c r="D670" t="s">
        <v>1678</v>
      </c>
      <c r="E670" s="252">
        <v>97238911.229999989</v>
      </c>
      <c r="F670" s="252">
        <v>15417173.66</v>
      </c>
      <c r="G670" s="252">
        <v>8659026.5999999996</v>
      </c>
      <c r="H670" s="252">
        <v>10095900</v>
      </c>
    </row>
    <row r="671" spans="2:8">
      <c r="C671" t="s">
        <v>687</v>
      </c>
      <c r="D671" t="s">
        <v>1679</v>
      </c>
      <c r="E671" s="252">
        <v>76419047.980000004</v>
      </c>
      <c r="F671" s="252">
        <v>14296617.449999999</v>
      </c>
      <c r="G671" s="252">
        <v>5368758.4000000004</v>
      </c>
      <c r="H671" s="252">
        <v>8497029.2400000002</v>
      </c>
    </row>
    <row r="672" spans="2:8">
      <c r="C672" t="s">
        <v>688</v>
      </c>
      <c r="D672" t="s">
        <v>1680</v>
      </c>
      <c r="E672" s="252">
        <v>51475689.650000006</v>
      </c>
      <c r="F672" s="252">
        <v>7084935.4400000004</v>
      </c>
      <c r="G672" s="252">
        <v>3178558.97</v>
      </c>
      <c r="H672" s="252">
        <v>2739908.26</v>
      </c>
    </row>
    <row r="673" spans="1:8">
      <c r="C673" t="s">
        <v>689</v>
      </c>
      <c r="D673" t="s">
        <v>1681</v>
      </c>
      <c r="E673" s="252">
        <v>34591752.560000002</v>
      </c>
      <c r="F673" s="252">
        <v>3934822.77</v>
      </c>
      <c r="G673" s="252">
        <v>1636604.77</v>
      </c>
      <c r="H673" s="252">
        <v>2284689.4699999997</v>
      </c>
    </row>
    <row r="674" spans="1:8">
      <c r="C674" t="s">
        <v>690</v>
      </c>
      <c r="D674" t="s">
        <v>1682</v>
      </c>
      <c r="E674" s="252">
        <v>24628547.399999999</v>
      </c>
      <c r="F674" s="252">
        <v>3837250.41</v>
      </c>
      <c r="G674" s="252">
        <v>1562856.8</v>
      </c>
      <c r="H674" s="252">
        <v>1837650.01</v>
      </c>
    </row>
    <row r="675" spans="1:8">
      <c r="C675" t="s">
        <v>691</v>
      </c>
      <c r="D675" t="s">
        <v>1683</v>
      </c>
      <c r="E675" s="252">
        <v>26371736.629999999</v>
      </c>
      <c r="F675" s="252">
        <v>3361067.66</v>
      </c>
      <c r="G675" s="252">
        <v>1505112.6</v>
      </c>
      <c r="H675" s="252">
        <v>1597333.51</v>
      </c>
    </row>
    <row r="676" spans="1:8">
      <c r="C676" t="s">
        <v>692</v>
      </c>
      <c r="D676" t="s">
        <v>1684</v>
      </c>
      <c r="E676" s="252">
        <v>13804262.050000001</v>
      </c>
      <c r="F676" s="252">
        <v>2869281.23</v>
      </c>
      <c r="G676" s="252">
        <v>1394851.91</v>
      </c>
      <c r="H676" s="252">
        <v>975928.32000000007</v>
      </c>
    </row>
    <row r="677" spans="1:8">
      <c r="C677" t="s">
        <v>693</v>
      </c>
      <c r="D677" t="s">
        <v>1685</v>
      </c>
      <c r="E677" s="252">
        <v>14615720.770000001</v>
      </c>
      <c r="F677" s="252">
        <v>3228866.98</v>
      </c>
      <c r="G677" s="252">
        <v>1218971</v>
      </c>
      <c r="H677" s="252">
        <v>1803292.1500000001</v>
      </c>
    </row>
    <row r="678" spans="1:8">
      <c r="C678" t="s">
        <v>694</v>
      </c>
      <c r="D678" t="s">
        <v>1686</v>
      </c>
      <c r="E678" s="252">
        <v>14499239.209999999</v>
      </c>
      <c r="F678" s="252">
        <v>2623284.0699999998</v>
      </c>
      <c r="G678" s="252">
        <v>1012483.3</v>
      </c>
      <c r="H678" s="252">
        <v>1053314</v>
      </c>
    </row>
    <row r="679" spans="1:8">
      <c r="A679">
        <v>10</v>
      </c>
      <c r="B679" t="s">
        <v>1687</v>
      </c>
      <c r="C679" t="s">
        <v>695</v>
      </c>
      <c r="D679" t="s">
        <v>1688</v>
      </c>
      <c r="E679" s="252">
        <v>209277503</v>
      </c>
      <c r="F679" s="252">
        <v>65706865.689999998</v>
      </c>
      <c r="G679" s="252">
        <v>11625086.52</v>
      </c>
      <c r="H679" s="252">
        <v>33588139.899999999</v>
      </c>
    </row>
    <row r="680" spans="1:8">
      <c r="C680" t="s">
        <v>696</v>
      </c>
      <c r="D680" t="s">
        <v>1689</v>
      </c>
      <c r="E680" s="252">
        <v>35662948.540000007</v>
      </c>
      <c r="F680" s="252">
        <v>3033512.04</v>
      </c>
      <c r="G680" s="252">
        <v>1251852</v>
      </c>
      <c r="H680" s="252">
        <v>912391.55999999994</v>
      </c>
    </row>
    <row r="681" spans="1:8">
      <c r="C681" t="s">
        <v>697</v>
      </c>
      <c r="D681" t="s">
        <v>1690</v>
      </c>
      <c r="E681" s="252">
        <v>31970751.320000004</v>
      </c>
      <c r="F681" s="252">
        <v>3036922.3</v>
      </c>
      <c r="G681" s="252">
        <v>448036.01</v>
      </c>
      <c r="H681" s="252">
        <v>860095.54</v>
      </c>
    </row>
    <row r="682" spans="1:8">
      <c r="C682" t="s">
        <v>698</v>
      </c>
      <c r="D682" t="s">
        <v>1691</v>
      </c>
      <c r="E682" s="252">
        <v>28939446.159999996</v>
      </c>
      <c r="F682" s="252">
        <v>2651001.2799999998</v>
      </c>
      <c r="G682" s="252">
        <v>2162698.5</v>
      </c>
      <c r="H682" s="252">
        <v>539397.1</v>
      </c>
    </row>
    <row r="683" spans="1:8">
      <c r="C683" t="s">
        <v>699</v>
      </c>
      <c r="D683" t="s">
        <v>1692</v>
      </c>
      <c r="E683" s="252">
        <v>36444490.420000002</v>
      </c>
      <c r="F683" s="252">
        <v>5096611.6399999997</v>
      </c>
      <c r="G683" s="252">
        <v>1850397.35</v>
      </c>
      <c r="H683" s="252">
        <v>1016445.83</v>
      </c>
    </row>
    <row r="684" spans="1:8">
      <c r="C684" t="s">
        <v>700</v>
      </c>
      <c r="D684" t="s">
        <v>1693</v>
      </c>
      <c r="E684" s="252">
        <v>23415871.039999995</v>
      </c>
      <c r="F684" s="252">
        <v>1615520.04</v>
      </c>
      <c r="G684" s="252">
        <v>541220.23</v>
      </c>
      <c r="H684" s="252">
        <v>901068.31</v>
      </c>
    </row>
    <row r="685" spans="1:8">
      <c r="C685" t="s">
        <v>701</v>
      </c>
      <c r="D685" t="s">
        <v>1694</v>
      </c>
      <c r="E685" s="252">
        <v>28267601.049999997</v>
      </c>
      <c r="F685" s="252">
        <v>3273533.84</v>
      </c>
      <c r="G685" s="252">
        <v>2048781</v>
      </c>
      <c r="H685" s="252">
        <v>852434.52</v>
      </c>
    </row>
    <row r="686" spans="1:8">
      <c r="B686" t="s">
        <v>1695</v>
      </c>
      <c r="C686" t="s">
        <v>702</v>
      </c>
      <c r="D686" t="s">
        <v>1696</v>
      </c>
      <c r="E686" s="252">
        <v>241582577.42999998</v>
      </c>
      <c r="F686" s="252">
        <v>63896946.079999998</v>
      </c>
      <c r="G686" s="252">
        <v>8537700.9299999997</v>
      </c>
      <c r="H686" s="252">
        <v>38949486.5</v>
      </c>
    </row>
    <row r="687" spans="1:8">
      <c r="C687" t="s">
        <v>703</v>
      </c>
      <c r="D687" t="s">
        <v>1697</v>
      </c>
      <c r="E687" s="252">
        <v>27078698.66</v>
      </c>
      <c r="F687" s="252">
        <v>2819529.51</v>
      </c>
      <c r="G687" s="252">
        <v>988682.75</v>
      </c>
      <c r="H687" s="252">
        <v>1394651.75</v>
      </c>
    </row>
    <row r="688" spans="1:8">
      <c r="C688" t="s">
        <v>704</v>
      </c>
      <c r="D688" t="s">
        <v>1698</v>
      </c>
      <c r="E688" s="252">
        <v>39785427.480000004</v>
      </c>
      <c r="F688" s="252">
        <v>4594989.49</v>
      </c>
      <c r="G688" s="252">
        <v>2117747.2000000002</v>
      </c>
      <c r="H688" s="252">
        <v>1369452.29</v>
      </c>
    </row>
    <row r="689" spans="2:8">
      <c r="C689" t="s">
        <v>705</v>
      </c>
      <c r="D689" t="s">
        <v>1699</v>
      </c>
      <c r="E689" s="252">
        <v>45919754.740000002</v>
      </c>
      <c r="F689" s="252">
        <v>6079717.5</v>
      </c>
      <c r="G689" s="252">
        <v>2103169.54</v>
      </c>
      <c r="H689" s="252">
        <v>2006439.2299999997</v>
      </c>
    </row>
    <row r="690" spans="2:8">
      <c r="C690" t="s">
        <v>706</v>
      </c>
      <c r="D690" t="s">
        <v>1700</v>
      </c>
      <c r="E690" s="252">
        <v>25735134.929999996</v>
      </c>
      <c r="F690" s="252">
        <v>3305731.22</v>
      </c>
      <c r="G690" s="252">
        <v>1028131</v>
      </c>
      <c r="H690" s="252">
        <v>924238</v>
      </c>
    </row>
    <row r="691" spans="2:8">
      <c r="C691" t="s">
        <v>707</v>
      </c>
      <c r="D691" t="s">
        <v>1701</v>
      </c>
      <c r="E691" s="252">
        <v>34752676.649999991</v>
      </c>
      <c r="F691" s="252">
        <v>4474910.01</v>
      </c>
      <c r="G691" s="252">
        <v>2328795</v>
      </c>
      <c r="H691" s="252">
        <v>1295638.81</v>
      </c>
    </row>
    <row r="692" spans="2:8">
      <c r="C692" t="s">
        <v>708</v>
      </c>
      <c r="D692" t="s">
        <v>1702</v>
      </c>
      <c r="E692" s="252">
        <v>21629053</v>
      </c>
      <c r="F692" s="252">
        <v>2184705.2200000002</v>
      </c>
      <c r="G692" s="252">
        <v>954191</v>
      </c>
      <c r="H692" s="252">
        <v>878117.51000000013</v>
      </c>
    </row>
    <row r="693" spans="2:8">
      <c r="C693" t="s">
        <v>709</v>
      </c>
      <c r="D693" t="s">
        <v>1703</v>
      </c>
      <c r="E693" s="252">
        <v>22144833.370000001</v>
      </c>
      <c r="F693" s="252">
        <v>3337571</v>
      </c>
      <c r="G693" s="252">
        <v>1147700.28</v>
      </c>
      <c r="H693" s="252">
        <v>757558.08999999985</v>
      </c>
    </row>
    <row r="694" spans="2:8">
      <c r="C694" t="s">
        <v>710</v>
      </c>
      <c r="D694" t="s">
        <v>1704</v>
      </c>
      <c r="E694" s="252">
        <v>77568126.780000001</v>
      </c>
      <c r="F694" s="252">
        <v>17512903.829999998</v>
      </c>
      <c r="G694" s="252">
        <v>5327146.9000000004</v>
      </c>
      <c r="H694" s="252">
        <v>4041910.8</v>
      </c>
    </row>
    <row r="695" spans="2:8">
      <c r="B695" t="s">
        <v>1705</v>
      </c>
      <c r="C695" t="s">
        <v>711</v>
      </c>
      <c r="D695" t="s">
        <v>1706</v>
      </c>
      <c r="E695" s="252">
        <v>425743383.62000006</v>
      </c>
      <c r="F695" s="252">
        <v>192053376.91</v>
      </c>
      <c r="G695" s="252">
        <v>26616619.949999999</v>
      </c>
      <c r="H695" s="252">
        <v>89756324.560000002</v>
      </c>
    </row>
    <row r="696" spans="2:8">
      <c r="C696" t="s">
        <v>712</v>
      </c>
      <c r="D696" t="s">
        <v>1707</v>
      </c>
      <c r="E696" s="252">
        <v>25588113.240000002</v>
      </c>
      <c r="F696" s="252">
        <v>3044188.82</v>
      </c>
      <c r="G696" s="252">
        <v>1375537.3</v>
      </c>
      <c r="H696" s="252">
        <v>1140590.1200000001</v>
      </c>
    </row>
    <row r="697" spans="2:8">
      <c r="C697" t="s">
        <v>713</v>
      </c>
      <c r="D697" t="s">
        <v>1708</v>
      </c>
      <c r="E697" s="252">
        <v>58094569.200000003</v>
      </c>
      <c r="F697" s="252">
        <v>14393176.33</v>
      </c>
      <c r="G697" s="252">
        <v>4076764.86</v>
      </c>
      <c r="H697" s="252">
        <v>2686263.46</v>
      </c>
    </row>
    <row r="698" spans="2:8">
      <c r="C698" t="s">
        <v>714</v>
      </c>
      <c r="D698" t="s">
        <v>1709</v>
      </c>
      <c r="E698" s="252">
        <v>111918252.48999999</v>
      </c>
      <c r="F698" s="252">
        <v>27235737.539999999</v>
      </c>
      <c r="G698" s="252">
        <v>11897110.279999999</v>
      </c>
      <c r="H698" s="252">
        <v>11127379.1</v>
      </c>
    </row>
    <row r="699" spans="2:8">
      <c r="C699" t="s">
        <v>715</v>
      </c>
      <c r="D699" t="s">
        <v>1710</v>
      </c>
      <c r="E699" s="252">
        <v>74576746.150000006</v>
      </c>
      <c r="F699" s="252">
        <v>16735701.82</v>
      </c>
      <c r="G699" s="252">
        <v>6167871.7199999997</v>
      </c>
      <c r="H699" s="252">
        <v>5888607.3599999994</v>
      </c>
    </row>
    <row r="700" spans="2:8">
      <c r="C700" t="s">
        <v>716</v>
      </c>
      <c r="D700" t="s">
        <v>1711</v>
      </c>
      <c r="E700" s="252">
        <v>29894115.599999998</v>
      </c>
      <c r="F700" s="252">
        <v>4710096.12</v>
      </c>
      <c r="G700" s="252">
        <v>1920026.4</v>
      </c>
      <c r="H700" s="252">
        <v>816529.59</v>
      </c>
    </row>
    <row r="701" spans="2:8">
      <c r="C701" t="s">
        <v>717</v>
      </c>
      <c r="D701" t="s">
        <v>1712</v>
      </c>
      <c r="E701" s="252">
        <v>33617022.370000005</v>
      </c>
      <c r="F701" s="252">
        <v>6731630.3600000003</v>
      </c>
      <c r="G701" s="252">
        <v>3204169.87</v>
      </c>
      <c r="H701" s="252">
        <v>2329549.67</v>
      </c>
    </row>
    <row r="702" spans="2:8">
      <c r="C702" t="s">
        <v>718</v>
      </c>
      <c r="D702" t="s">
        <v>1713</v>
      </c>
      <c r="E702" s="252">
        <v>63352283.869999982</v>
      </c>
      <c r="F702" s="252">
        <v>11470419.289999999</v>
      </c>
      <c r="G702" s="252">
        <v>4158056.6</v>
      </c>
      <c r="H702" s="252">
        <v>5778739.7899999991</v>
      </c>
    </row>
    <row r="703" spans="2:8">
      <c r="C703" t="s">
        <v>719</v>
      </c>
      <c r="D703" t="s">
        <v>1714</v>
      </c>
      <c r="E703" s="252">
        <v>60984675</v>
      </c>
      <c r="F703" s="252">
        <v>13439212.91</v>
      </c>
      <c r="G703" s="252">
        <v>2937978.98</v>
      </c>
      <c r="H703" s="252">
        <v>3293201.34</v>
      </c>
    </row>
    <row r="704" spans="2:8">
      <c r="C704" t="s">
        <v>720</v>
      </c>
      <c r="D704" t="s">
        <v>1715</v>
      </c>
      <c r="E704" s="252">
        <v>77109555.159999982</v>
      </c>
      <c r="F704" s="252">
        <v>15003793.34</v>
      </c>
      <c r="G704" s="252">
        <v>6928671.9500000002</v>
      </c>
      <c r="H704" s="252">
        <v>6683669.7300000004</v>
      </c>
    </row>
    <row r="705" spans="2:8">
      <c r="C705" t="s">
        <v>721</v>
      </c>
      <c r="D705" t="s">
        <v>1716</v>
      </c>
      <c r="E705" s="252">
        <v>21789106.180000003</v>
      </c>
      <c r="F705" s="252">
        <v>1560221.8</v>
      </c>
      <c r="G705" s="252">
        <v>713414.88</v>
      </c>
      <c r="H705" s="252">
        <v>756423.01</v>
      </c>
    </row>
    <row r="706" spans="2:8">
      <c r="C706" t="s">
        <v>722</v>
      </c>
      <c r="D706" t="s">
        <v>1717</v>
      </c>
      <c r="E706" s="252">
        <v>25281344.679999996</v>
      </c>
      <c r="F706" s="252">
        <v>4921132.3600000003</v>
      </c>
      <c r="G706" s="252">
        <v>1590750.25</v>
      </c>
      <c r="H706" s="252">
        <v>1139099.56</v>
      </c>
    </row>
    <row r="707" spans="2:8">
      <c r="C707" t="s">
        <v>723</v>
      </c>
      <c r="D707" t="s">
        <v>1718</v>
      </c>
      <c r="E707" s="252">
        <v>24147022.389999997</v>
      </c>
      <c r="F707" s="252">
        <v>3756747.81</v>
      </c>
      <c r="G707" s="252">
        <v>1847952.5</v>
      </c>
      <c r="H707" s="252">
        <v>1480899.4</v>
      </c>
    </row>
    <row r="708" spans="2:8">
      <c r="C708" t="s">
        <v>724</v>
      </c>
      <c r="D708" t="s">
        <v>1719</v>
      </c>
      <c r="E708" s="252">
        <v>32698190.199999999</v>
      </c>
      <c r="F708" s="252">
        <v>7342360.2999999998</v>
      </c>
      <c r="G708" s="252">
        <v>2122078.5099999998</v>
      </c>
      <c r="H708" s="252">
        <v>2017432.9300000002</v>
      </c>
    </row>
    <row r="709" spans="2:8">
      <c r="C709" t="s">
        <v>725</v>
      </c>
      <c r="D709" t="s">
        <v>1720</v>
      </c>
      <c r="E709" s="252">
        <v>26414810.010000002</v>
      </c>
      <c r="F709" s="252">
        <v>3538453.51</v>
      </c>
      <c r="G709" s="252">
        <v>1570823.2</v>
      </c>
      <c r="H709" s="252">
        <v>1916227.92</v>
      </c>
    </row>
    <row r="710" spans="2:8">
      <c r="C710" t="s">
        <v>726</v>
      </c>
      <c r="D710" t="s">
        <v>1721</v>
      </c>
      <c r="E710" s="252">
        <v>26766799.430000003</v>
      </c>
      <c r="F710" s="252">
        <v>4295424.93</v>
      </c>
      <c r="G710" s="252">
        <v>1460462.55</v>
      </c>
      <c r="H710" s="252">
        <v>1429979.96</v>
      </c>
    </row>
    <row r="711" spans="2:8">
      <c r="C711" t="s">
        <v>727</v>
      </c>
      <c r="D711" t="s">
        <v>1722</v>
      </c>
      <c r="E711" s="252">
        <v>28058222.899999999</v>
      </c>
      <c r="F711" s="252">
        <v>5582566.9900000002</v>
      </c>
      <c r="G711" s="252">
        <v>1788362.56</v>
      </c>
      <c r="H711" s="252">
        <v>1432601.7499999998</v>
      </c>
    </row>
    <row r="712" spans="2:8">
      <c r="C712" t="s">
        <v>728</v>
      </c>
      <c r="D712" t="s">
        <v>1723</v>
      </c>
      <c r="E712" s="252">
        <v>17341319.609999999</v>
      </c>
      <c r="F712" s="252">
        <v>1768232.13</v>
      </c>
      <c r="G712" s="252">
        <v>1030794</v>
      </c>
      <c r="H712" s="252">
        <v>782766.33</v>
      </c>
    </row>
    <row r="713" spans="2:8">
      <c r="C713" t="s">
        <v>729</v>
      </c>
      <c r="D713" t="s">
        <v>1724</v>
      </c>
      <c r="E713" s="252">
        <v>19497388.560000002</v>
      </c>
      <c r="F713" s="252">
        <v>5825950.1600000001</v>
      </c>
      <c r="G713" s="252">
        <v>1815621.05</v>
      </c>
      <c r="H713" s="252">
        <v>1346716.04</v>
      </c>
    </row>
    <row r="714" spans="2:8">
      <c r="C714" t="s">
        <v>730</v>
      </c>
      <c r="D714" t="s">
        <v>1725</v>
      </c>
      <c r="E714" s="252">
        <v>13974560.26</v>
      </c>
      <c r="F714" s="252">
        <v>3014073.26</v>
      </c>
      <c r="G714" s="252">
        <v>1343188.22</v>
      </c>
      <c r="H714" s="252">
        <v>1234168.81</v>
      </c>
    </row>
    <row r="715" spans="2:8">
      <c r="C715" t="s">
        <v>731</v>
      </c>
      <c r="D715" t="s">
        <v>1726</v>
      </c>
      <c r="E715" s="252">
        <v>15049224.83</v>
      </c>
      <c r="F715" s="252">
        <v>1722036.88</v>
      </c>
      <c r="G715" s="252">
        <v>1248155</v>
      </c>
      <c r="H715" s="252">
        <v>997914.81</v>
      </c>
    </row>
    <row r="716" spans="2:8">
      <c r="C716" t="s">
        <v>732</v>
      </c>
      <c r="D716" t="s">
        <v>1727</v>
      </c>
      <c r="E716" s="252">
        <v>12474268.120000001</v>
      </c>
      <c r="F716" s="252">
        <v>2557371.0699999998</v>
      </c>
      <c r="G716" s="252">
        <v>806274.62</v>
      </c>
      <c r="H716" s="252">
        <v>746879.84000000008</v>
      </c>
    </row>
    <row r="717" spans="2:8">
      <c r="B717" t="s">
        <v>1728</v>
      </c>
      <c r="C717" t="s">
        <v>733</v>
      </c>
      <c r="D717" t="s">
        <v>1729</v>
      </c>
      <c r="E717" s="252">
        <v>197976251.17000002</v>
      </c>
      <c r="F717" s="252">
        <v>55164973.130000003</v>
      </c>
      <c r="G717" s="252">
        <v>10300750.52</v>
      </c>
      <c r="H717" s="252">
        <v>21983868.579999998</v>
      </c>
    </row>
    <row r="718" spans="2:8">
      <c r="C718" t="s">
        <v>734</v>
      </c>
      <c r="D718" t="s">
        <v>1730</v>
      </c>
      <c r="E718" s="252">
        <v>28841381.600000001</v>
      </c>
      <c r="F718" s="252">
        <v>4207212.9800000004</v>
      </c>
      <c r="G718" s="252">
        <v>1225700.05</v>
      </c>
      <c r="H718" s="252">
        <v>1464481.93</v>
      </c>
    </row>
    <row r="719" spans="2:8">
      <c r="C719" t="s">
        <v>735</v>
      </c>
      <c r="D719" t="s">
        <v>1731</v>
      </c>
      <c r="E719" s="252">
        <v>30715837.329999998</v>
      </c>
      <c r="F719" s="252">
        <v>4430374.75</v>
      </c>
      <c r="G719" s="252">
        <v>2632790.2999999998</v>
      </c>
      <c r="H719" s="252">
        <v>1959396.94</v>
      </c>
    </row>
    <row r="720" spans="2:8">
      <c r="C720" t="s">
        <v>736</v>
      </c>
      <c r="D720" t="s">
        <v>1732</v>
      </c>
      <c r="E720" s="252">
        <v>29513345.419999998</v>
      </c>
      <c r="F720" s="252">
        <v>3410451.12</v>
      </c>
      <c r="G720" s="252">
        <v>1141521</v>
      </c>
      <c r="H720" s="252">
        <v>1081023.8500000001</v>
      </c>
    </row>
    <row r="721" spans="2:8">
      <c r="C721" t="s">
        <v>737</v>
      </c>
      <c r="D721" t="s">
        <v>1733</v>
      </c>
      <c r="E721" s="252">
        <v>29122390.16</v>
      </c>
      <c r="F721" s="252">
        <v>3726150.32</v>
      </c>
      <c r="G721" s="252">
        <v>981402</v>
      </c>
      <c r="H721" s="252">
        <v>988357.19000000006</v>
      </c>
    </row>
    <row r="722" spans="2:8">
      <c r="C722" t="s">
        <v>738</v>
      </c>
      <c r="D722" t="s">
        <v>1734</v>
      </c>
      <c r="E722" s="252">
        <v>35896052.740000002</v>
      </c>
      <c r="F722" s="252">
        <v>8033396.7300000004</v>
      </c>
      <c r="G722" s="252">
        <v>3298976</v>
      </c>
      <c r="H722" s="252">
        <v>1880932.44</v>
      </c>
    </row>
    <row r="723" spans="2:8">
      <c r="C723" t="s">
        <v>739</v>
      </c>
      <c r="D723" t="s">
        <v>1735</v>
      </c>
      <c r="E723" s="252">
        <v>24165572.580000002</v>
      </c>
      <c r="F723" s="252">
        <v>4071872.41</v>
      </c>
      <c r="G723" s="252">
        <v>1674888.51</v>
      </c>
      <c r="H723" s="252">
        <v>1065460.52</v>
      </c>
    </row>
    <row r="724" spans="2:8">
      <c r="B724" t="s">
        <v>1736</v>
      </c>
      <c r="C724" t="s">
        <v>740</v>
      </c>
      <c r="D724" t="s">
        <v>1737</v>
      </c>
      <c r="E724" s="252">
        <v>846268187.50999999</v>
      </c>
      <c r="F724" s="252">
        <v>460091437.02999997</v>
      </c>
      <c r="G724" s="252">
        <v>89701917.689999998</v>
      </c>
      <c r="H724" s="252">
        <v>256535312.94</v>
      </c>
    </row>
    <row r="725" spans="2:8">
      <c r="C725" t="s">
        <v>741</v>
      </c>
      <c r="D725" t="s">
        <v>1738</v>
      </c>
      <c r="E725" s="252">
        <v>38277852.590000004</v>
      </c>
      <c r="F725" s="252">
        <v>7651188.1399999997</v>
      </c>
      <c r="G725" s="252">
        <v>1713734.94</v>
      </c>
      <c r="H725" s="252">
        <v>2755618.8800000004</v>
      </c>
    </row>
    <row r="726" spans="2:8">
      <c r="C726" t="s">
        <v>742</v>
      </c>
      <c r="D726" t="s">
        <v>1739</v>
      </c>
      <c r="E726" s="252">
        <v>21899752.270000003</v>
      </c>
      <c r="F726" s="252">
        <v>3332293.5</v>
      </c>
      <c r="G726" s="252">
        <v>624886.69999999995</v>
      </c>
      <c r="H726" s="252">
        <v>1334309.94</v>
      </c>
    </row>
    <row r="727" spans="2:8">
      <c r="C727" t="s">
        <v>743</v>
      </c>
      <c r="D727" t="s">
        <v>1740</v>
      </c>
      <c r="E727" s="252">
        <v>56354393.809999995</v>
      </c>
      <c r="F727" s="252">
        <v>12370379.550000001</v>
      </c>
      <c r="G727" s="252">
        <v>4256544.09</v>
      </c>
      <c r="H727" s="252">
        <v>3317652.3699999996</v>
      </c>
    </row>
    <row r="728" spans="2:8">
      <c r="C728" t="s">
        <v>744</v>
      </c>
      <c r="D728" t="s">
        <v>1741</v>
      </c>
      <c r="E728" s="252">
        <v>43827423.560000002</v>
      </c>
      <c r="F728" s="252">
        <v>9866918.2599999998</v>
      </c>
      <c r="G728" s="252">
        <v>2652738</v>
      </c>
      <c r="H728" s="252">
        <v>3083780.27</v>
      </c>
    </row>
    <row r="729" spans="2:8">
      <c r="C729" t="s">
        <v>745</v>
      </c>
      <c r="D729" t="s">
        <v>1742</v>
      </c>
      <c r="E729" s="252">
        <v>33252171.16</v>
      </c>
      <c r="F729" s="252">
        <v>4844840.79</v>
      </c>
      <c r="G729" s="252">
        <v>1331993.67</v>
      </c>
      <c r="H729" s="252">
        <v>2152911.2000000002</v>
      </c>
    </row>
    <row r="730" spans="2:8">
      <c r="C730" t="s">
        <v>746</v>
      </c>
      <c r="D730" t="s">
        <v>1743</v>
      </c>
      <c r="E730" s="252">
        <v>37430352.579999998</v>
      </c>
      <c r="F730" s="252">
        <v>6699576.7300000004</v>
      </c>
      <c r="G730" s="252">
        <v>2227335.64</v>
      </c>
      <c r="H730" s="252">
        <v>3034391.6399999997</v>
      </c>
    </row>
    <row r="731" spans="2:8">
      <c r="C731" t="s">
        <v>747</v>
      </c>
      <c r="D731" t="s">
        <v>1744</v>
      </c>
      <c r="E731" s="252">
        <v>45017425.159999996</v>
      </c>
      <c r="F731" s="252">
        <v>10412403.76</v>
      </c>
      <c r="G731" s="252">
        <v>4002546.25</v>
      </c>
      <c r="H731" s="252">
        <v>5083931.0599999996</v>
      </c>
    </row>
    <row r="732" spans="2:8">
      <c r="C732" t="s">
        <v>748</v>
      </c>
      <c r="D732" t="s">
        <v>1745</v>
      </c>
      <c r="E732" s="252">
        <v>73159457.179999992</v>
      </c>
      <c r="F732" s="252">
        <v>20348385.34</v>
      </c>
      <c r="G732" s="252">
        <v>6733250.4199999999</v>
      </c>
      <c r="H732" s="252">
        <v>7036598.75</v>
      </c>
    </row>
    <row r="733" spans="2:8">
      <c r="C733" t="s">
        <v>749</v>
      </c>
      <c r="D733" t="s">
        <v>1746</v>
      </c>
      <c r="E733" s="252">
        <v>25040611.700000003</v>
      </c>
      <c r="F733" s="252">
        <v>4578166.93</v>
      </c>
      <c r="G733" s="252">
        <v>1275489.42</v>
      </c>
      <c r="H733" s="252">
        <v>1969763.08</v>
      </c>
    </row>
    <row r="734" spans="2:8">
      <c r="C734" t="s">
        <v>750</v>
      </c>
      <c r="D734" t="s">
        <v>1747</v>
      </c>
      <c r="E734" s="252">
        <v>43895725.379999995</v>
      </c>
      <c r="F734" s="252">
        <v>8888620.9100000001</v>
      </c>
      <c r="G734" s="252">
        <v>3186319.98</v>
      </c>
      <c r="H734" s="252">
        <v>3094133.21</v>
      </c>
    </row>
    <row r="735" spans="2:8">
      <c r="C735" t="s">
        <v>751</v>
      </c>
      <c r="D735" t="s">
        <v>1748</v>
      </c>
      <c r="E735" s="252">
        <v>145606736.73000002</v>
      </c>
      <c r="F735" s="252">
        <v>44889360.700000003</v>
      </c>
      <c r="G735" s="252">
        <v>10758750.970000001</v>
      </c>
      <c r="H735" s="252">
        <v>26245618.750000004</v>
      </c>
    </row>
    <row r="736" spans="2:8">
      <c r="C736" t="s">
        <v>752</v>
      </c>
      <c r="D736" t="s">
        <v>1749</v>
      </c>
      <c r="E736" s="252">
        <v>78160938.00999999</v>
      </c>
      <c r="F736" s="252">
        <v>16965010.920000002</v>
      </c>
      <c r="G736" s="252">
        <v>6267921.9299999997</v>
      </c>
      <c r="H736" s="252">
        <v>7503239.3600000003</v>
      </c>
    </row>
    <row r="737" spans="1:8">
      <c r="C737" t="s">
        <v>753</v>
      </c>
      <c r="D737" t="s">
        <v>1750</v>
      </c>
      <c r="E737" s="252">
        <v>23009130.199999999</v>
      </c>
      <c r="F737" s="252">
        <v>2697671.51</v>
      </c>
      <c r="G737" s="252">
        <v>768152.3</v>
      </c>
      <c r="H737" s="252">
        <v>884544.4</v>
      </c>
    </row>
    <row r="738" spans="1:8">
      <c r="C738" t="s">
        <v>754</v>
      </c>
      <c r="D738" t="s">
        <v>1751</v>
      </c>
      <c r="E738" s="252">
        <v>26198366.099999998</v>
      </c>
      <c r="F738" s="252">
        <v>5313995.2</v>
      </c>
      <c r="G738" s="252">
        <v>1310167.98</v>
      </c>
      <c r="H738" s="252">
        <v>2220413.54</v>
      </c>
    </row>
    <row r="739" spans="1:8">
      <c r="C739" t="s">
        <v>755</v>
      </c>
      <c r="D739" t="s">
        <v>1752</v>
      </c>
      <c r="E739" s="252">
        <v>30256304.899999999</v>
      </c>
      <c r="F739" s="252">
        <v>5288742.7</v>
      </c>
      <c r="G739" s="252">
        <v>1209774.3999999999</v>
      </c>
      <c r="H739" s="252">
        <v>1630416.9900000002</v>
      </c>
    </row>
    <row r="740" spans="1:8">
      <c r="C740" t="s">
        <v>756</v>
      </c>
      <c r="D740" t="s">
        <v>1753</v>
      </c>
      <c r="E740" s="252">
        <v>18001014.920000002</v>
      </c>
      <c r="F740" s="252">
        <v>2572657.17</v>
      </c>
      <c r="G740" s="252">
        <v>757278.35</v>
      </c>
      <c r="H740" s="252">
        <v>933097.01</v>
      </c>
    </row>
    <row r="741" spans="1:8">
      <c r="C741" t="s">
        <v>757</v>
      </c>
      <c r="D741" t="s">
        <v>1754</v>
      </c>
      <c r="E741" s="252">
        <v>28041749.300000001</v>
      </c>
      <c r="F741" s="252">
        <v>5149998.51</v>
      </c>
      <c r="G741" s="252">
        <v>1133389.28</v>
      </c>
      <c r="H741" s="252">
        <v>2117951.21</v>
      </c>
    </row>
    <row r="742" spans="1:8">
      <c r="C742" t="s">
        <v>758</v>
      </c>
      <c r="D742" t="s">
        <v>1755</v>
      </c>
      <c r="E742" s="252">
        <v>19542819</v>
      </c>
      <c r="F742" s="252">
        <v>3281190.03</v>
      </c>
      <c r="G742" s="252">
        <v>1091637.06</v>
      </c>
      <c r="H742" s="252">
        <v>1005812.39</v>
      </c>
    </row>
    <row r="743" spans="1:8">
      <c r="C743" t="s">
        <v>759</v>
      </c>
      <c r="D743" t="s">
        <v>1756</v>
      </c>
      <c r="E743" s="252">
        <v>169541255.40000004</v>
      </c>
      <c r="F743" s="252">
        <v>37837275.93</v>
      </c>
      <c r="G743" s="252">
        <v>8789663.6400000006</v>
      </c>
      <c r="H743" s="252">
        <v>24666397.149999999</v>
      </c>
    </row>
    <row r="744" spans="1:8">
      <c r="C744" t="s">
        <v>760</v>
      </c>
      <c r="D744" t="s">
        <v>1757</v>
      </c>
      <c r="E744" s="252">
        <v>125557156.50999999</v>
      </c>
      <c r="F744" s="252">
        <v>29688976.149999999</v>
      </c>
      <c r="G744" s="252">
        <v>9027169.6300000008</v>
      </c>
      <c r="H744" s="252">
        <v>24284460.569999997</v>
      </c>
    </row>
    <row r="745" spans="1:8">
      <c r="C745" t="s">
        <v>761</v>
      </c>
      <c r="D745" t="s">
        <v>1758</v>
      </c>
      <c r="E745" s="252">
        <v>17755972.100000001</v>
      </c>
      <c r="F745" s="252">
        <v>3363648.5</v>
      </c>
      <c r="G745" s="252">
        <v>1070363.01</v>
      </c>
      <c r="H745" s="252">
        <v>1646007.35</v>
      </c>
    </row>
    <row r="746" spans="1:8">
      <c r="C746" t="s">
        <v>762</v>
      </c>
      <c r="D746" t="s">
        <v>1759</v>
      </c>
      <c r="E746" s="252">
        <v>16241922.68</v>
      </c>
      <c r="F746" s="252">
        <v>2967888.83</v>
      </c>
      <c r="G746" s="252">
        <v>770562.69</v>
      </c>
      <c r="H746" s="252">
        <v>1346117.19</v>
      </c>
    </row>
    <row r="747" spans="1:8">
      <c r="C747" t="s">
        <v>763</v>
      </c>
      <c r="D747" t="s">
        <v>1760</v>
      </c>
      <c r="E747" s="252">
        <v>15265979.4</v>
      </c>
      <c r="F747" s="252">
        <v>3692312.65</v>
      </c>
      <c r="G747" s="252">
        <v>977708.8</v>
      </c>
      <c r="H747" s="252">
        <v>1196282.1499999999</v>
      </c>
    </row>
    <row r="748" spans="1:8">
      <c r="C748" t="s">
        <v>764</v>
      </c>
      <c r="D748" t="s">
        <v>1761</v>
      </c>
      <c r="E748" s="252">
        <v>13509840.800000001</v>
      </c>
      <c r="F748" s="252">
        <v>1568846.7</v>
      </c>
      <c r="G748" s="252">
        <v>526239.68000000005</v>
      </c>
      <c r="H748" s="252">
        <v>1140703.03</v>
      </c>
    </row>
    <row r="749" spans="1:8">
      <c r="C749" t="s">
        <v>765</v>
      </c>
      <c r="D749" t="s">
        <v>1762</v>
      </c>
      <c r="E749" s="252">
        <v>15214891.68</v>
      </c>
      <c r="F749" s="252">
        <v>1914245.97</v>
      </c>
      <c r="G749" s="252">
        <v>786791</v>
      </c>
      <c r="H749" s="252">
        <v>847424.11</v>
      </c>
    </row>
    <row r="750" spans="1:8">
      <c r="A750">
        <v>11</v>
      </c>
      <c r="B750" t="s">
        <v>1763</v>
      </c>
      <c r="C750" t="s">
        <v>766</v>
      </c>
      <c r="D750" t="s">
        <v>1764</v>
      </c>
      <c r="E750" s="252">
        <v>229285733.29000002</v>
      </c>
      <c r="F750" s="252">
        <v>81495059.599999994</v>
      </c>
      <c r="G750" s="252">
        <v>10339298.15</v>
      </c>
      <c r="H750" s="252">
        <v>42469539.140000001</v>
      </c>
    </row>
    <row r="751" spans="1:8">
      <c r="C751" t="s">
        <v>767</v>
      </c>
      <c r="D751" t="s">
        <v>1765</v>
      </c>
      <c r="E751" s="252">
        <v>36510320.989999995</v>
      </c>
      <c r="F751" s="252">
        <v>5453145.3700000001</v>
      </c>
      <c r="G751" s="252">
        <v>2163997.2000000002</v>
      </c>
      <c r="H751" s="252">
        <v>2224093.6100000003</v>
      </c>
    </row>
    <row r="752" spans="1:8">
      <c r="C752" t="s">
        <v>768</v>
      </c>
      <c r="D752" t="s">
        <v>1766</v>
      </c>
      <c r="E752" s="252">
        <v>24320907.930000003</v>
      </c>
      <c r="F752" s="252">
        <v>3037555.94</v>
      </c>
      <c r="G752" s="252">
        <v>733235.81</v>
      </c>
      <c r="H752" s="252">
        <v>671039.21</v>
      </c>
    </row>
    <row r="753" spans="2:8">
      <c r="C753" t="s">
        <v>769</v>
      </c>
      <c r="D753" t="s">
        <v>1767</v>
      </c>
      <c r="E753" s="252">
        <v>44680030.799999997</v>
      </c>
      <c r="F753" s="252">
        <v>10111455.970000001</v>
      </c>
      <c r="G753" s="252">
        <v>2029119.72</v>
      </c>
      <c r="H753" s="252">
        <v>2323882.23</v>
      </c>
    </row>
    <row r="754" spans="2:8">
      <c r="C754" t="s">
        <v>770</v>
      </c>
      <c r="D754" t="s">
        <v>1768</v>
      </c>
      <c r="E754" s="252">
        <v>48877020.710000001</v>
      </c>
      <c r="F754" s="252">
        <v>5463607.5099999998</v>
      </c>
      <c r="G754" s="252">
        <v>4141148.5</v>
      </c>
      <c r="H754" s="252">
        <v>2137985.7600000002</v>
      </c>
    </row>
    <row r="755" spans="2:8">
      <c r="C755" t="s">
        <v>771</v>
      </c>
      <c r="D755" t="s">
        <v>1769</v>
      </c>
      <c r="E755" s="252">
        <v>31763035.860000003</v>
      </c>
      <c r="F755" s="252">
        <v>4440637.2</v>
      </c>
      <c r="G755" s="252">
        <v>1409399.68</v>
      </c>
      <c r="H755" s="252">
        <v>1407988.3599999999</v>
      </c>
    </row>
    <row r="756" spans="2:8">
      <c r="C756" t="s">
        <v>772</v>
      </c>
      <c r="D756" t="s">
        <v>1770</v>
      </c>
      <c r="E756" s="252">
        <v>28477798.270000003</v>
      </c>
      <c r="F756" s="252">
        <v>3484072.02</v>
      </c>
      <c r="G756" s="252">
        <v>1776565.54</v>
      </c>
      <c r="H756" s="252">
        <v>999636.61</v>
      </c>
    </row>
    <row r="757" spans="2:8">
      <c r="C757" t="s">
        <v>773</v>
      </c>
      <c r="D757" t="s">
        <v>1771</v>
      </c>
      <c r="E757" s="252">
        <v>39252879.100000001</v>
      </c>
      <c r="F757" s="252">
        <v>5539388.5999999996</v>
      </c>
      <c r="G757" s="252">
        <v>2809317.28</v>
      </c>
      <c r="H757" s="252">
        <v>1702363.1799999997</v>
      </c>
    </row>
    <row r="758" spans="2:8">
      <c r="C758" t="s">
        <v>774</v>
      </c>
      <c r="D758" t="s">
        <v>1772</v>
      </c>
      <c r="E758" s="252">
        <v>11065389</v>
      </c>
      <c r="F758" s="252">
        <v>399069.12</v>
      </c>
      <c r="G758" s="252">
        <v>583613.5</v>
      </c>
      <c r="H758" s="252">
        <v>246925.29</v>
      </c>
    </row>
    <row r="759" spans="2:8">
      <c r="B759" t="s">
        <v>1773</v>
      </c>
      <c r="C759" t="s">
        <v>775</v>
      </c>
      <c r="D759" t="s">
        <v>1774</v>
      </c>
      <c r="E759" s="252">
        <v>279004543.81</v>
      </c>
      <c r="F759" s="252">
        <v>99783408.129999995</v>
      </c>
      <c r="G759" s="252">
        <v>24335087.859999999</v>
      </c>
      <c r="H759" s="252">
        <v>41205666.75</v>
      </c>
    </row>
    <row r="760" spans="2:8">
      <c r="C760" t="s">
        <v>776</v>
      </c>
      <c r="D760" t="s">
        <v>1775</v>
      </c>
      <c r="E760" s="252">
        <v>25680009.960000001</v>
      </c>
      <c r="F760" s="252">
        <v>2344746.37</v>
      </c>
      <c r="G760" s="252">
        <v>4305270.7</v>
      </c>
      <c r="H760" s="252">
        <v>1049472.8799999999</v>
      </c>
    </row>
    <row r="761" spans="2:8">
      <c r="C761" t="s">
        <v>777</v>
      </c>
      <c r="D761" t="s">
        <v>1776</v>
      </c>
      <c r="E761" s="252">
        <v>51082066.159999996</v>
      </c>
      <c r="F761" s="252">
        <v>10555114.75</v>
      </c>
      <c r="G761" s="252">
        <v>3841806.5</v>
      </c>
      <c r="H761" s="252">
        <v>4008434.82</v>
      </c>
    </row>
    <row r="762" spans="2:8">
      <c r="C762" t="s">
        <v>778</v>
      </c>
      <c r="D762" t="s">
        <v>1777</v>
      </c>
      <c r="E762" s="252">
        <v>31658879.120000001</v>
      </c>
      <c r="F762" s="252">
        <v>2557521.1800000002</v>
      </c>
      <c r="G762" s="252">
        <v>1546222.41</v>
      </c>
      <c r="H762" s="252">
        <v>904600.37</v>
      </c>
    </row>
    <row r="763" spans="2:8">
      <c r="C763" t="s">
        <v>779</v>
      </c>
      <c r="D763" t="s">
        <v>1778</v>
      </c>
      <c r="E763" s="252">
        <v>21836703.640000001</v>
      </c>
      <c r="F763" s="252">
        <v>2103770.3199999998</v>
      </c>
      <c r="G763" s="252">
        <v>1091473.24</v>
      </c>
      <c r="H763" s="252">
        <v>870086.54999999993</v>
      </c>
    </row>
    <row r="764" spans="2:8">
      <c r="C764" t="s">
        <v>780</v>
      </c>
      <c r="D764" t="s">
        <v>1779</v>
      </c>
      <c r="E764" s="252">
        <v>77336296.700000003</v>
      </c>
      <c r="F764" s="252">
        <v>15055454.869999999</v>
      </c>
      <c r="G764" s="252">
        <v>4037526.05</v>
      </c>
      <c r="H764" s="252">
        <v>8816988.1799999997</v>
      </c>
    </row>
    <row r="765" spans="2:8">
      <c r="C765" t="s">
        <v>781</v>
      </c>
      <c r="D765" t="s">
        <v>1780</v>
      </c>
      <c r="E765" s="252">
        <v>18506310.140000001</v>
      </c>
      <c r="F765" s="252">
        <v>1718147.58</v>
      </c>
      <c r="G765" s="252">
        <v>999527.86</v>
      </c>
      <c r="H765" s="252">
        <v>1364499.1400000001</v>
      </c>
    </row>
    <row r="766" spans="2:8">
      <c r="C766" t="s">
        <v>782</v>
      </c>
      <c r="D766" t="s">
        <v>1781</v>
      </c>
      <c r="E766" s="252">
        <v>32273993.099999994</v>
      </c>
      <c r="F766" s="252">
        <v>3558772.66</v>
      </c>
      <c r="G766" s="252">
        <v>1510612.27</v>
      </c>
      <c r="H766" s="252">
        <v>1115219.6200000001</v>
      </c>
    </row>
    <row r="767" spans="2:8">
      <c r="C767" t="s">
        <v>783</v>
      </c>
      <c r="D767" t="s">
        <v>1782</v>
      </c>
      <c r="E767" s="252">
        <v>24897940.079999998</v>
      </c>
      <c r="F767" s="252">
        <v>2245135.25</v>
      </c>
      <c r="G767" s="252">
        <v>1067246</v>
      </c>
      <c r="H767" s="252">
        <v>1306749.9899999998</v>
      </c>
    </row>
    <row r="768" spans="2:8">
      <c r="C768" t="s">
        <v>784</v>
      </c>
      <c r="D768" t="s">
        <v>1783</v>
      </c>
      <c r="E768" s="252">
        <v>41108606.549999997</v>
      </c>
      <c r="F768" s="252">
        <v>8937540.4199999999</v>
      </c>
      <c r="G768" s="252">
        <v>2646283.4</v>
      </c>
      <c r="H768" s="252">
        <v>2734658.7800000003</v>
      </c>
    </row>
    <row r="769" spans="2:8">
      <c r="C769" t="s">
        <v>785</v>
      </c>
      <c r="D769" t="s">
        <v>1784</v>
      </c>
      <c r="E769" s="252">
        <v>18098626.099999998</v>
      </c>
      <c r="F769" s="252">
        <v>2100853.56</v>
      </c>
      <c r="G769" s="252">
        <v>964825.15</v>
      </c>
      <c r="H769" s="252">
        <v>1024532.65</v>
      </c>
    </row>
    <row r="770" spans="2:8">
      <c r="B770" t="s">
        <v>1785</v>
      </c>
      <c r="C770" t="s">
        <v>786</v>
      </c>
      <c r="D770" t="s">
        <v>1786</v>
      </c>
      <c r="E770" s="252">
        <v>558374013.61000001</v>
      </c>
      <c r="F770" s="252">
        <v>209587655.91999999</v>
      </c>
      <c r="G770" s="252">
        <v>28199279.469999999</v>
      </c>
      <c r="H770" s="252">
        <v>88115659.799999997</v>
      </c>
    </row>
    <row r="771" spans="2:8">
      <c r="C771" t="s">
        <v>787</v>
      </c>
      <c r="D771" t="s">
        <v>1787</v>
      </c>
      <c r="E771" s="252">
        <v>33104883.849999994</v>
      </c>
      <c r="F771" s="252">
        <v>3170052.75</v>
      </c>
      <c r="G771" s="252">
        <v>1689657.22</v>
      </c>
      <c r="H771" s="252">
        <v>2247697.4500000002</v>
      </c>
    </row>
    <row r="772" spans="2:8">
      <c r="C772" t="s">
        <v>788</v>
      </c>
      <c r="D772" t="s">
        <v>1788</v>
      </c>
      <c r="E772" s="252">
        <v>39112983.809999995</v>
      </c>
      <c r="F772" s="252">
        <v>6438070.1200000001</v>
      </c>
      <c r="G772" s="252">
        <v>3550965.88</v>
      </c>
      <c r="H772" s="252">
        <v>1727740.72</v>
      </c>
    </row>
    <row r="773" spans="2:8">
      <c r="C773" t="s">
        <v>789</v>
      </c>
      <c r="D773" t="s">
        <v>1789</v>
      </c>
      <c r="E773" s="252">
        <v>61694445.249999993</v>
      </c>
      <c r="F773" s="252">
        <v>9883659.3599999994</v>
      </c>
      <c r="G773" s="252">
        <v>2809144.5</v>
      </c>
      <c r="H773" s="252">
        <v>2739276.92</v>
      </c>
    </row>
    <row r="774" spans="2:8">
      <c r="C774" t="s">
        <v>790</v>
      </c>
      <c r="D774" t="s">
        <v>1790</v>
      </c>
      <c r="E774" s="252">
        <v>26416769.190000001</v>
      </c>
      <c r="F774" s="252">
        <v>5723663.8099999996</v>
      </c>
      <c r="G774" s="252">
        <v>1590584</v>
      </c>
      <c r="H774" s="252">
        <v>1043360.9199999999</v>
      </c>
    </row>
    <row r="775" spans="2:8">
      <c r="C775" t="s">
        <v>791</v>
      </c>
      <c r="D775" t="s">
        <v>1791</v>
      </c>
      <c r="E775" s="252">
        <v>34208645.290000007</v>
      </c>
      <c r="F775" s="252">
        <v>5676713.7999999998</v>
      </c>
      <c r="G775" s="252">
        <v>2372123.2999999998</v>
      </c>
      <c r="H775" s="252">
        <v>2806155.27</v>
      </c>
    </row>
    <row r="776" spans="2:8">
      <c r="C776" t="s">
        <v>792</v>
      </c>
      <c r="D776" t="s">
        <v>1792</v>
      </c>
      <c r="E776" s="252">
        <v>54368071.920000002</v>
      </c>
      <c r="F776" s="252">
        <v>8809388.0700000003</v>
      </c>
      <c r="G776" s="252">
        <v>2400045</v>
      </c>
      <c r="H776" s="252">
        <v>2283205.11</v>
      </c>
    </row>
    <row r="777" spans="2:8">
      <c r="C777" t="s">
        <v>793</v>
      </c>
      <c r="D777" t="s">
        <v>1793</v>
      </c>
      <c r="E777" s="252">
        <v>126889723.91</v>
      </c>
      <c r="F777" s="252">
        <v>31249745.25</v>
      </c>
      <c r="G777" s="252">
        <v>8046786.1900000004</v>
      </c>
      <c r="H777" s="252">
        <v>16826329.879999999</v>
      </c>
    </row>
    <row r="778" spans="2:8">
      <c r="C778" t="s">
        <v>794</v>
      </c>
      <c r="D778" t="s">
        <v>1794</v>
      </c>
      <c r="E778" s="252">
        <v>154608226.75999999</v>
      </c>
      <c r="F778" s="252">
        <v>45886181.960000001</v>
      </c>
      <c r="G778" s="252">
        <v>7477142.7000000002</v>
      </c>
      <c r="H778" s="252">
        <v>21420785.030000001</v>
      </c>
    </row>
    <row r="779" spans="2:8">
      <c r="C779" t="s">
        <v>795</v>
      </c>
      <c r="D779" t="s">
        <v>1795</v>
      </c>
      <c r="E779" s="252">
        <v>38187580.320000008</v>
      </c>
      <c r="F779" s="252">
        <v>3624532.74</v>
      </c>
      <c r="G779" s="252">
        <v>2097267</v>
      </c>
      <c r="H779" s="252">
        <v>1314515.23</v>
      </c>
    </row>
    <row r="780" spans="2:8">
      <c r="C780" t="s">
        <v>796</v>
      </c>
      <c r="D780" t="s">
        <v>1796</v>
      </c>
      <c r="E780" s="252">
        <v>46456403.410000004</v>
      </c>
      <c r="F780" s="252">
        <v>7272908.0499999998</v>
      </c>
      <c r="G780" s="252">
        <v>2987907</v>
      </c>
      <c r="H780" s="252">
        <v>2789028.2199999997</v>
      </c>
    </row>
    <row r="781" spans="2:8">
      <c r="C781" t="s">
        <v>797</v>
      </c>
      <c r="D781" t="s">
        <v>1797</v>
      </c>
      <c r="E781" s="252">
        <v>53996371.979999997</v>
      </c>
      <c r="F781" s="252">
        <v>9186002.0800000001</v>
      </c>
      <c r="G781" s="252">
        <v>1924019.39</v>
      </c>
      <c r="H781" s="252">
        <v>2635621.21</v>
      </c>
    </row>
    <row r="782" spans="2:8">
      <c r="C782" t="s">
        <v>798</v>
      </c>
      <c r="D782" t="s">
        <v>1798</v>
      </c>
      <c r="E782" s="252">
        <v>49781920.679999992</v>
      </c>
      <c r="F782" s="252">
        <v>7681127.0199999996</v>
      </c>
      <c r="G782" s="252">
        <v>1903890.27</v>
      </c>
      <c r="H782" s="252">
        <v>2323316.2999999998</v>
      </c>
    </row>
    <row r="783" spans="2:8">
      <c r="C783" t="s">
        <v>799</v>
      </c>
      <c r="D783" t="s">
        <v>1799</v>
      </c>
      <c r="E783" s="252">
        <v>101983474.91000001</v>
      </c>
      <c r="F783" s="252">
        <v>24644719.34</v>
      </c>
      <c r="G783" s="252">
        <v>7660008.2999999998</v>
      </c>
      <c r="H783" s="252">
        <v>19610331.259999998</v>
      </c>
    </row>
    <row r="784" spans="2:8">
      <c r="C784" t="s">
        <v>800</v>
      </c>
      <c r="D784" t="s">
        <v>1800</v>
      </c>
      <c r="E784" s="252">
        <v>32772704.739999998</v>
      </c>
      <c r="F784" s="252">
        <v>4579925.58</v>
      </c>
      <c r="G784" s="252">
        <v>3209934</v>
      </c>
      <c r="H784" s="252">
        <v>1939032.82</v>
      </c>
    </row>
    <row r="785" spans="2:8">
      <c r="C785" t="s">
        <v>801</v>
      </c>
      <c r="D785" t="s">
        <v>1801</v>
      </c>
      <c r="E785" s="252">
        <v>43550392.789999999</v>
      </c>
      <c r="F785" s="252">
        <v>4294249.97</v>
      </c>
      <c r="G785" s="252">
        <v>2822497.6</v>
      </c>
      <c r="H785" s="252">
        <v>1539198.28</v>
      </c>
    </row>
    <row r="786" spans="2:8">
      <c r="C786" t="s">
        <v>802</v>
      </c>
      <c r="D786" t="s">
        <v>1802</v>
      </c>
      <c r="E786" s="252">
        <v>29959230.360000003</v>
      </c>
      <c r="F786" s="252">
        <v>3195087.73</v>
      </c>
      <c r="G786" s="252">
        <v>2155345</v>
      </c>
      <c r="H786" s="252">
        <v>1783669.52</v>
      </c>
    </row>
    <row r="787" spans="2:8">
      <c r="C787" t="s">
        <v>803</v>
      </c>
      <c r="D787" t="s">
        <v>1803</v>
      </c>
      <c r="E787" s="252">
        <v>23417100.660000004</v>
      </c>
      <c r="F787" s="252">
        <v>1823413.61</v>
      </c>
      <c r="G787" s="252">
        <v>1650247.5</v>
      </c>
      <c r="H787" s="252">
        <v>611715.4</v>
      </c>
    </row>
    <row r="788" spans="2:8">
      <c r="C788" t="s">
        <v>804</v>
      </c>
      <c r="D788" t="s">
        <v>1804</v>
      </c>
      <c r="E788" s="252">
        <v>23887780.670000002</v>
      </c>
      <c r="F788" s="252">
        <v>2989432.34</v>
      </c>
      <c r="G788" s="252">
        <v>1741090</v>
      </c>
      <c r="H788" s="252">
        <v>624400.30000000005</v>
      </c>
    </row>
    <row r="789" spans="2:8">
      <c r="C789" t="s">
        <v>805</v>
      </c>
      <c r="D789" t="s">
        <v>1641</v>
      </c>
      <c r="E789" s="252">
        <v>19175338.66</v>
      </c>
      <c r="F789" s="252">
        <v>1920342.7</v>
      </c>
      <c r="G789" s="252">
        <v>1094956.7</v>
      </c>
      <c r="H789" s="252">
        <v>787007.22000000009</v>
      </c>
    </row>
    <row r="790" spans="2:8">
      <c r="C790" t="s">
        <v>806</v>
      </c>
      <c r="D790" t="s">
        <v>1805</v>
      </c>
      <c r="E790" s="252">
        <v>14019756.130000001</v>
      </c>
      <c r="F790" s="252">
        <v>1911761.26</v>
      </c>
      <c r="G790" s="252">
        <v>718379.79</v>
      </c>
      <c r="H790" s="252">
        <v>676364.43</v>
      </c>
    </row>
    <row r="791" spans="2:8">
      <c r="C791" t="s">
        <v>807</v>
      </c>
      <c r="D791" t="s">
        <v>1806</v>
      </c>
      <c r="E791" s="252">
        <v>12419823.5</v>
      </c>
      <c r="F791" s="252">
        <v>3238447.55</v>
      </c>
      <c r="G791" s="252">
        <v>916103.2</v>
      </c>
      <c r="H791" s="252">
        <v>981393</v>
      </c>
    </row>
    <row r="792" spans="2:8">
      <c r="C792" t="s">
        <v>808</v>
      </c>
      <c r="D792" t="s">
        <v>1807</v>
      </c>
      <c r="E792" s="252">
        <v>17274975.43</v>
      </c>
      <c r="F792" s="252">
        <v>4069836.02</v>
      </c>
      <c r="G792" s="252">
        <v>1436042.1</v>
      </c>
      <c r="H792" s="252">
        <v>1180310.31</v>
      </c>
    </row>
    <row r="793" spans="2:8">
      <c r="B793" t="s">
        <v>1808</v>
      </c>
      <c r="C793" t="s">
        <v>809</v>
      </c>
      <c r="D793" t="s">
        <v>1809</v>
      </c>
      <c r="E793" s="252">
        <v>140833749.34</v>
      </c>
      <c r="F793" s="252">
        <v>31206361</v>
      </c>
      <c r="G793" s="252">
        <v>5433456.1699999999</v>
      </c>
      <c r="H793" s="252">
        <v>11377528.359999999</v>
      </c>
    </row>
    <row r="794" spans="2:8">
      <c r="C794" t="s">
        <v>810</v>
      </c>
      <c r="D794" t="s">
        <v>1810</v>
      </c>
      <c r="E794" s="252">
        <v>125356903.68999998</v>
      </c>
      <c r="F794" s="252">
        <v>23445242.379999999</v>
      </c>
      <c r="G794" s="252">
        <v>5349208.74</v>
      </c>
      <c r="H794" s="252">
        <v>12668736.83</v>
      </c>
    </row>
    <row r="795" spans="2:8">
      <c r="C795" t="s">
        <v>811</v>
      </c>
      <c r="D795" t="s">
        <v>1811</v>
      </c>
      <c r="E795" s="252">
        <v>20870509.820000004</v>
      </c>
      <c r="F795" s="252">
        <v>650011.47</v>
      </c>
      <c r="G795" s="252">
        <v>445673.5</v>
      </c>
      <c r="H795" s="252">
        <v>502739.61</v>
      </c>
    </row>
    <row r="796" spans="2:8">
      <c r="C796" t="s">
        <v>812</v>
      </c>
      <c r="D796" t="s">
        <v>1812</v>
      </c>
      <c r="E796" s="252">
        <v>23131852.100000001</v>
      </c>
      <c r="F796" s="252">
        <v>880937.12</v>
      </c>
      <c r="G796" s="252">
        <v>657157.4</v>
      </c>
      <c r="H796" s="252">
        <v>401550.99</v>
      </c>
    </row>
    <row r="797" spans="2:8">
      <c r="C797" t="s">
        <v>813</v>
      </c>
      <c r="D797" t="s">
        <v>1813</v>
      </c>
      <c r="E797" s="252">
        <v>28458302</v>
      </c>
      <c r="F797" s="252">
        <v>3097862.94</v>
      </c>
      <c r="G797" s="252">
        <v>1526742.5</v>
      </c>
      <c r="H797" s="252">
        <v>1350208.14</v>
      </c>
    </row>
    <row r="798" spans="2:8">
      <c r="C798" t="s">
        <v>814</v>
      </c>
      <c r="D798" t="s">
        <v>1211</v>
      </c>
      <c r="E798" s="252">
        <v>15035308.220000001</v>
      </c>
      <c r="F798" s="252">
        <v>707729.49</v>
      </c>
      <c r="G798" s="252">
        <v>218734.06</v>
      </c>
      <c r="H798" s="252">
        <v>500168.17</v>
      </c>
    </row>
    <row r="799" spans="2:8">
      <c r="C799" t="s">
        <v>815</v>
      </c>
      <c r="D799" t="s">
        <v>1814</v>
      </c>
      <c r="E799" s="252">
        <v>30026101.640000004</v>
      </c>
      <c r="F799" s="252">
        <v>2763496.0700000003</v>
      </c>
      <c r="G799" s="252">
        <v>1356978.01</v>
      </c>
      <c r="H799" s="252">
        <v>1034930.3500000001</v>
      </c>
    </row>
    <row r="800" spans="2:8">
      <c r="C800" t="s">
        <v>816</v>
      </c>
      <c r="D800" t="s">
        <v>1815</v>
      </c>
      <c r="E800" s="252">
        <v>24939860.400000002</v>
      </c>
      <c r="F800" s="252">
        <v>2568936.12</v>
      </c>
      <c r="G800" s="252">
        <v>1289198.98</v>
      </c>
      <c r="H800" s="252">
        <v>621898.48</v>
      </c>
    </row>
    <row r="801" spans="2:8">
      <c r="C801" t="s">
        <v>817</v>
      </c>
      <c r="D801" t="s">
        <v>1816</v>
      </c>
      <c r="E801" s="252">
        <v>29117885.830000002</v>
      </c>
      <c r="F801" s="252">
        <v>3573543.09</v>
      </c>
      <c r="G801" s="252">
        <v>2075117</v>
      </c>
      <c r="H801" s="252">
        <v>900094.86</v>
      </c>
    </row>
    <row r="802" spans="2:8">
      <c r="B802" t="s">
        <v>1817</v>
      </c>
      <c r="C802" t="s">
        <v>818</v>
      </c>
      <c r="D802" t="s">
        <v>1818</v>
      </c>
      <c r="E802" s="252">
        <v>511950815.10999995</v>
      </c>
      <c r="F802" s="252">
        <v>208962252.93000001</v>
      </c>
      <c r="G802" s="252">
        <v>51720775.490000002</v>
      </c>
      <c r="H802" s="252">
        <v>149580321.69999999</v>
      </c>
    </row>
    <row r="803" spans="2:8">
      <c r="C803" t="s">
        <v>819</v>
      </c>
      <c r="D803" t="s">
        <v>1819</v>
      </c>
      <c r="E803" s="252">
        <v>68888256.789999992</v>
      </c>
      <c r="F803" s="252">
        <v>12736929.73</v>
      </c>
      <c r="G803" s="252">
        <v>7627334.5700000003</v>
      </c>
      <c r="H803" s="252">
        <v>7083609.6100000003</v>
      </c>
    </row>
    <row r="804" spans="2:8">
      <c r="C804" t="s">
        <v>820</v>
      </c>
      <c r="D804" t="s">
        <v>1820</v>
      </c>
      <c r="E804" s="252">
        <v>62539870.600000001</v>
      </c>
      <c r="F804" s="252">
        <v>11587912.33</v>
      </c>
      <c r="G804" s="252">
        <v>3939411.87</v>
      </c>
      <c r="H804" s="252">
        <v>6618503.8799999999</v>
      </c>
    </row>
    <row r="805" spans="2:8">
      <c r="B805" t="s">
        <v>1821</v>
      </c>
      <c r="C805" t="s">
        <v>821</v>
      </c>
      <c r="D805" t="s">
        <v>1822</v>
      </c>
      <c r="E805" s="252">
        <v>181151867.16</v>
      </c>
      <c r="F805" s="252">
        <v>32116942.190000001</v>
      </c>
      <c r="G805" s="252">
        <v>8320165.9000000004</v>
      </c>
      <c r="H805" s="252">
        <v>15004040.620000001</v>
      </c>
    </row>
    <row r="806" spans="2:8">
      <c r="C806" t="s">
        <v>822</v>
      </c>
      <c r="D806" t="s">
        <v>1823</v>
      </c>
      <c r="E806" s="252">
        <v>20130491.030000001</v>
      </c>
      <c r="F806" s="252">
        <v>1115200.32</v>
      </c>
      <c r="G806" s="252">
        <v>567934</v>
      </c>
      <c r="H806" s="252">
        <v>430449.63</v>
      </c>
    </row>
    <row r="807" spans="2:8">
      <c r="C807" t="s">
        <v>823</v>
      </c>
      <c r="D807" t="s">
        <v>1824</v>
      </c>
      <c r="E807" s="252">
        <v>22310216.800000001</v>
      </c>
      <c r="F807" s="252">
        <v>1342375.13</v>
      </c>
      <c r="G807" s="252">
        <v>1018171</v>
      </c>
      <c r="H807" s="252">
        <v>438160.95</v>
      </c>
    </row>
    <row r="808" spans="2:8">
      <c r="C808" t="s">
        <v>824</v>
      </c>
      <c r="D808" t="s">
        <v>1825</v>
      </c>
      <c r="E808" s="252">
        <v>37489399.760000005</v>
      </c>
      <c r="F808" s="252">
        <v>3098747.3</v>
      </c>
      <c r="G808" s="252">
        <v>1729693.22</v>
      </c>
      <c r="H808" s="252">
        <v>1129619.03</v>
      </c>
    </row>
    <row r="809" spans="2:8">
      <c r="C809" t="s">
        <v>825</v>
      </c>
      <c r="D809" t="s">
        <v>1826</v>
      </c>
      <c r="E809" s="252">
        <v>18288992.039999999</v>
      </c>
      <c r="F809" s="252">
        <v>852172</v>
      </c>
      <c r="G809" s="252">
        <v>620925</v>
      </c>
      <c r="H809" s="252">
        <v>813880.16</v>
      </c>
    </row>
    <row r="810" spans="2:8">
      <c r="B810" t="s">
        <v>1827</v>
      </c>
      <c r="C810" t="s">
        <v>826</v>
      </c>
      <c r="D810" t="s">
        <v>1828</v>
      </c>
      <c r="E810" s="252">
        <v>577054119.93000007</v>
      </c>
      <c r="F810" s="252">
        <v>286875674.50999999</v>
      </c>
      <c r="G810" s="252">
        <v>28825163.550000001</v>
      </c>
      <c r="H810" s="252">
        <v>130693024.40000001</v>
      </c>
    </row>
    <row r="811" spans="2:8">
      <c r="C811" t="s">
        <v>827</v>
      </c>
      <c r="D811" t="s">
        <v>1829</v>
      </c>
      <c r="E811" s="252">
        <v>121179004.3</v>
      </c>
      <c r="F811" s="252">
        <v>24705317.98</v>
      </c>
      <c r="G811" s="252">
        <v>7870192.6799999997</v>
      </c>
      <c r="H811" s="252">
        <v>18318340.640000001</v>
      </c>
    </row>
    <row r="812" spans="2:8">
      <c r="C812" t="s">
        <v>828</v>
      </c>
      <c r="D812" t="s">
        <v>1830</v>
      </c>
      <c r="E812" s="252">
        <v>96075249.140000015</v>
      </c>
      <c r="F812" s="252">
        <v>19066696.920000002</v>
      </c>
      <c r="G812" s="252">
        <v>5820276.0099999998</v>
      </c>
      <c r="H812" s="252">
        <v>10981064.5</v>
      </c>
    </row>
    <row r="813" spans="2:8">
      <c r="C813" t="s">
        <v>829</v>
      </c>
      <c r="D813" t="s">
        <v>1831</v>
      </c>
      <c r="E813" s="252">
        <v>30852895.280000001</v>
      </c>
      <c r="F813" s="252">
        <v>3759816.37</v>
      </c>
      <c r="G813" s="252">
        <v>1764215.76</v>
      </c>
      <c r="H813" s="252">
        <v>1383003.1099999999</v>
      </c>
    </row>
    <row r="814" spans="2:8">
      <c r="C814" t="s">
        <v>830</v>
      </c>
      <c r="D814" t="s">
        <v>1832</v>
      </c>
      <c r="E814" s="252">
        <v>32087742.130000003</v>
      </c>
      <c r="F814" s="252">
        <v>4691144.17</v>
      </c>
      <c r="G814" s="252">
        <v>2507417.7400000002</v>
      </c>
      <c r="H814" s="252">
        <v>2604625.8800000004</v>
      </c>
    </row>
    <row r="815" spans="2:8">
      <c r="C815" t="s">
        <v>831</v>
      </c>
      <c r="D815" t="s">
        <v>1833</v>
      </c>
      <c r="E815" s="252">
        <v>48332666.460000001</v>
      </c>
      <c r="F815" s="252">
        <v>8800180.7400000002</v>
      </c>
      <c r="G815" s="252">
        <v>4105134.81</v>
      </c>
      <c r="H815" s="252">
        <v>4186477.44</v>
      </c>
    </row>
    <row r="816" spans="2:8">
      <c r="C816" t="s">
        <v>832</v>
      </c>
      <c r="D816" t="s">
        <v>1834</v>
      </c>
      <c r="E816" s="252">
        <v>37933338.339999996</v>
      </c>
      <c r="F816" s="252">
        <v>5414747.0899999999</v>
      </c>
      <c r="G816" s="252">
        <v>2668950.2999999998</v>
      </c>
      <c r="H816" s="252">
        <v>1616008.0899999999</v>
      </c>
    </row>
    <row r="817" spans="1:8">
      <c r="C817" t="s">
        <v>833</v>
      </c>
      <c r="D817" t="s">
        <v>1835</v>
      </c>
      <c r="E817" s="252">
        <v>35009287.199999996</v>
      </c>
      <c r="F817" s="252">
        <v>3696670.49</v>
      </c>
      <c r="G817" s="252">
        <v>1795139.09</v>
      </c>
      <c r="H817" s="252">
        <v>1392055.6600000001</v>
      </c>
    </row>
    <row r="818" spans="1:8">
      <c r="C818" t="s">
        <v>834</v>
      </c>
      <c r="D818" t="s">
        <v>1836</v>
      </c>
      <c r="E818" s="252">
        <v>30066530.859999999</v>
      </c>
      <c r="F818" s="252">
        <v>2407078.71</v>
      </c>
      <c r="G818" s="252">
        <v>1141345.5</v>
      </c>
      <c r="H818" s="252">
        <v>1365695.46</v>
      </c>
    </row>
    <row r="819" spans="1:8">
      <c r="C819" t="s">
        <v>835</v>
      </c>
      <c r="D819" t="s">
        <v>1837</v>
      </c>
      <c r="E819" s="252">
        <v>27942089.630000003</v>
      </c>
      <c r="F819" s="252">
        <v>3637639.73</v>
      </c>
      <c r="G819" s="252">
        <v>1084151.32</v>
      </c>
      <c r="H819" s="252">
        <v>840824.48</v>
      </c>
    </row>
    <row r="820" spans="1:8">
      <c r="C820" t="s">
        <v>836</v>
      </c>
      <c r="D820" t="s">
        <v>1838</v>
      </c>
      <c r="E820" s="252">
        <v>30702012.990000002</v>
      </c>
      <c r="F820" s="252">
        <v>4193884.81</v>
      </c>
      <c r="G820" s="252">
        <v>1755153.53</v>
      </c>
      <c r="H820" s="252">
        <v>3164951.2199999997</v>
      </c>
    </row>
    <row r="821" spans="1:8">
      <c r="C821" t="s">
        <v>837</v>
      </c>
      <c r="D821" t="s">
        <v>1839</v>
      </c>
      <c r="E821" s="252">
        <v>53023498.340000004</v>
      </c>
      <c r="F821" s="252">
        <v>9300321.5700000003</v>
      </c>
      <c r="G821" s="252">
        <v>4284289</v>
      </c>
      <c r="H821" s="252">
        <v>3142830.8899999997</v>
      </c>
    </row>
    <row r="822" spans="1:8">
      <c r="C822" t="s">
        <v>838</v>
      </c>
      <c r="D822" t="s">
        <v>1840</v>
      </c>
      <c r="E822" s="252">
        <v>30961937.23</v>
      </c>
      <c r="F822" s="252">
        <v>3998003.42</v>
      </c>
      <c r="G822" s="252">
        <v>1462273.85</v>
      </c>
      <c r="H822" s="252">
        <v>1546888.8399999999</v>
      </c>
    </row>
    <row r="823" spans="1:8">
      <c r="C823" t="s">
        <v>839</v>
      </c>
      <c r="D823" t="s">
        <v>1841</v>
      </c>
      <c r="E823" s="252">
        <v>35502451.829999998</v>
      </c>
      <c r="F823" s="252">
        <v>6045491.3700000001</v>
      </c>
      <c r="G823" s="252">
        <v>2707878.8</v>
      </c>
      <c r="H823" s="252">
        <v>1449285.1</v>
      </c>
    </row>
    <row r="824" spans="1:8">
      <c r="C824" t="s">
        <v>840</v>
      </c>
      <c r="D824" t="s">
        <v>1842</v>
      </c>
      <c r="E824" s="252">
        <v>44730202.539999999</v>
      </c>
      <c r="F824" s="252">
        <v>8616487.9499999993</v>
      </c>
      <c r="G824" s="252">
        <v>2598229.58</v>
      </c>
      <c r="H824" s="252">
        <v>2240175.23</v>
      </c>
    </row>
    <row r="825" spans="1:8">
      <c r="C825" t="s">
        <v>841</v>
      </c>
      <c r="D825" t="s">
        <v>1843</v>
      </c>
      <c r="E825" s="252">
        <v>48364739.240000002</v>
      </c>
      <c r="F825" s="252">
        <v>6924911.5199999996</v>
      </c>
      <c r="G825" s="252">
        <v>2112070.13</v>
      </c>
      <c r="H825" s="252">
        <v>2095764.64</v>
      </c>
    </row>
    <row r="826" spans="1:8">
      <c r="C826" t="s">
        <v>842</v>
      </c>
      <c r="D826" t="s">
        <v>1844</v>
      </c>
      <c r="E826" s="252">
        <v>30712126.550000001</v>
      </c>
      <c r="F826" s="252">
        <v>2134815.58</v>
      </c>
      <c r="G826" s="252">
        <v>1202553.8</v>
      </c>
      <c r="H826" s="252">
        <v>1434047</v>
      </c>
    </row>
    <row r="827" spans="1:8">
      <c r="C827" t="s">
        <v>843</v>
      </c>
      <c r="D827" t="s">
        <v>1845</v>
      </c>
      <c r="E827" s="252">
        <v>59882684.720000006</v>
      </c>
      <c r="F827" s="252">
        <v>9939837.3000000007</v>
      </c>
      <c r="G827" s="252">
        <v>4845106</v>
      </c>
      <c r="H827" s="252">
        <v>5349561.87</v>
      </c>
    </row>
    <row r="828" spans="1:8">
      <c r="C828" t="s">
        <v>844</v>
      </c>
      <c r="D828" t="s">
        <v>1846</v>
      </c>
      <c r="E828" s="252">
        <v>21187183.140000001</v>
      </c>
      <c r="F828" s="252">
        <v>2420612.37</v>
      </c>
      <c r="G828" s="252">
        <v>1077116.5</v>
      </c>
      <c r="H828" s="252">
        <v>1020198.37</v>
      </c>
    </row>
    <row r="829" spans="1:8">
      <c r="C829" t="s">
        <v>845</v>
      </c>
      <c r="D829" t="s">
        <v>1847</v>
      </c>
      <c r="E829" s="252">
        <v>47142801.370000005</v>
      </c>
      <c r="F829" s="252">
        <v>7531348.2300000004</v>
      </c>
      <c r="G829" s="252">
        <v>4810550.2699999996</v>
      </c>
      <c r="H829" s="252">
        <v>2624437.23</v>
      </c>
    </row>
    <row r="830" spans="1:8">
      <c r="A830">
        <v>12</v>
      </c>
      <c r="B830" t="s">
        <v>1848</v>
      </c>
      <c r="C830" t="s">
        <v>846</v>
      </c>
      <c r="D830" t="s">
        <v>1849</v>
      </c>
      <c r="E830" s="252">
        <v>392185248.31</v>
      </c>
      <c r="F830" s="252">
        <v>146664882.97</v>
      </c>
      <c r="G830" s="252">
        <v>28126254.280000001</v>
      </c>
      <c r="H830" s="252">
        <v>78080391.460000008</v>
      </c>
    </row>
    <row r="831" spans="1:8">
      <c r="C831" t="s">
        <v>847</v>
      </c>
      <c r="D831" t="s">
        <v>1850</v>
      </c>
      <c r="E831" s="252">
        <v>55756969.380000003</v>
      </c>
      <c r="F831" s="252">
        <v>12071096.23</v>
      </c>
      <c r="G831" s="252">
        <v>4260921.2699999996</v>
      </c>
      <c r="H831" s="252">
        <v>3556232.8400000003</v>
      </c>
    </row>
    <row r="832" spans="1:8">
      <c r="C832" t="s">
        <v>848</v>
      </c>
      <c r="D832" t="s">
        <v>1851</v>
      </c>
      <c r="E832" s="252">
        <v>54882401.550000012</v>
      </c>
      <c r="F832" s="252">
        <v>7848780.4400000004</v>
      </c>
      <c r="G832" s="252">
        <v>3199512.5</v>
      </c>
      <c r="H832" s="252">
        <v>2872365.3899999997</v>
      </c>
    </row>
    <row r="833" spans="2:8">
      <c r="C833" t="s">
        <v>849</v>
      </c>
      <c r="D833" t="s">
        <v>1852</v>
      </c>
      <c r="E833" s="252">
        <v>38181222.099999994</v>
      </c>
      <c r="F833" s="252">
        <v>6120010.96</v>
      </c>
      <c r="G833" s="252">
        <v>2618560.2999999998</v>
      </c>
      <c r="H833" s="252">
        <v>2423104.54</v>
      </c>
    </row>
    <row r="834" spans="2:8">
      <c r="C834" t="s">
        <v>850</v>
      </c>
      <c r="D834" t="s">
        <v>1853</v>
      </c>
      <c r="E834" s="252">
        <v>33122918.279999997</v>
      </c>
      <c r="F834" s="252">
        <v>4792280.18</v>
      </c>
      <c r="G834" s="252">
        <v>2052133</v>
      </c>
      <c r="H834" s="252">
        <v>1572149.49</v>
      </c>
    </row>
    <row r="835" spans="2:8">
      <c r="C835" t="s">
        <v>851</v>
      </c>
      <c r="D835" t="s">
        <v>1854</v>
      </c>
      <c r="E835" s="252">
        <v>74739410.039999992</v>
      </c>
      <c r="F835" s="252">
        <v>15897711.91</v>
      </c>
      <c r="G835" s="252">
        <v>6767879.4500000002</v>
      </c>
      <c r="H835" s="252">
        <v>7416224.5800000001</v>
      </c>
    </row>
    <row r="836" spans="2:8">
      <c r="C836" t="s">
        <v>852</v>
      </c>
      <c r="D836" t="s">
        <v>1855</v>
      </c>
      <c r="E836" s="252">
        <v>33780019.909999996</v>
      </c>
      <c r="F836" s="252">
        <v>6037669.6600000001</v>
      </c>
      <c r="G836" s="252">
        <v>1692042.3</v>
      </c>
      <c r="H836" s="252">
        <v>1952560.2799999998</v>
      </c>
    </row>
    <row r="837" spans="2:8">
      <c r="C837" t="s">
        <v>853</v>
      </c>
      <c r="D837" t="s">
        <v>1856</v>
      </c>
      <c r="E837" s="252">
        <v>42116133.079999998</v>
      </c>
      <c r="F837" s="252">
        <v>7292711.8799999999</v>
      </c>
      <c r="G837" s="252">
        <v>3209962.5</v>
      </c>
      <c r="H837" s="252">
        <v>2357562.25</v>
      </c>
    </row>
    <row r="838" spans="2:8">
      <c r="C838" t="s">
        <v>854</v>
      </c>
      <c r="D838" t="s">
        <v>1857</v>
      </c>
      <c r="E838" s="252">
        <v>30928896.029999997</v>
      </c>
      <c r="F838" s="252">
        <v>4363228.1399999997</v>
      </c>
      <c r="G838" s="252">
        <v>1499834.85</v>
      </c>
      <c r="H838" s="252">
        <v>883905.14999999991</v>
      </c>
    </row>
    <row r="839" spans="2:8">
      <c r="C839" t="s">
        <v>855</v>
      </c>
      <c r="D839" t="s">
        <v>1858</v>
      </c>
      <c r="E839" s="252">
        <v>14734763</v>
      </c>
      <c r="F839" s="252">
        <v>1591780.28</v>
      </c>
      <c r="G839" s="252">
        <v>1586630.4</v>
      </c>
      <c r="H839" s="252">
        <v>526435.15999999992</v>
      </c>
    </row>
    <row r="840" spans="2:8">
      <c r="B840" t="s">
        <v>1859</v>
      </c>
      <c r="C840" t="s">
        <v>856</v>
      </c>
      <c r="D840" t="s">
        <v>1860</v>
      </c>
      <c r="E840" s="252">
        <v>296708740.69999999</v>
      </c>
      <c r="F840" s="252">
        <v>54257408.950000003</v>
      </c>
      <c r="G840" s="252">
        <v>17272929.73</v>
      </c>
      <c r="H840" s="252">
        <v>26596411.830000002</v>
      </c>
    </row>
    <row r="841" spans="2:8">
      <c r="C841" t="s">
        <v>857</v>
      </c>
      <c r="D841" t="s">
        <v>1861</v>
      </c>
      <c r="E841" s="252">
        <v>174610998.21999997</v>
      </c>
      <c r="F841" s="252">
        <v>32397633.109999999</v>
      </c>
      <c r="G841" s="252">
        <v>9141368.0800000001</v>
      </c>
      <c r="H841" s="252">
        <v>14962415.539999999</v>
      </c>
    </row>
    <row r="842" spans="2:8">
      <c r="C842" t="s">
        <v>858</v>
      </c>
      <c r="D842" t="s">
        <v>1862</v>
      </c>
      <c r="E842" s="252">
        <v>64674344.169999994</v>
      </c>
      <c r="F842" s="252">
        <v>8662243.75</v>
      </c>
      <c r="G842" s="252">
        <v>7088867</v>
      </c>
      <c r="H842" s="252">
        <v>4635465.99</v>
      </c>
    </row>
    <row r="843" spans="2:8">
      <c r="C843" t="s">
        <v>859</v>
      </c>
      <c r="D843" t="s">
        <v>1863</v>
      </c>
      <c r="E843" s="252">
        <v>56590882.649999999</v>
      </c>
      <c r="F843" s="252">
        <v>4897646.16</v>
      </c>
      <c r="G843" s="252">
        <v>2982298.1</v>
      </c>
      <c r="H843" s="252">
        <v>2525474.7999999998</v>
      </c>
    </row>
    <row r="844" spans="2:8">
      <c r="C844" t="s">
        <v>860</v>
      </c>
      <c r="D844" t="s">
        <v>1864</v>
      </c>
      <c r="E844" s="252">
        <v>86501949.719999999</v>
      </c>
      <c r="F844" s="252">
        <v>8030620.4500000002</v>
      </c>
      <c r="G844" s="252">
        <v>7755529.25</v>
      </c>
      <c r="H844" s="252">
        <v>3727122.34</v>
      </c>
    </row>
    <row r="845" spans="2:8">
      <c r="C845" t="s">
        <v>861</v>
      </c>
      <c r="D845" t="s">
        <v>1865</v>
      </c>
      <c r="E845" s="252">
        <v>64314116.580000013</v>
      </c>
      <c r="F845" s="252">
        <v>7700618.9100000001</v>
      </c>
      <c r="G845" s="252">
        <v>5244111</v>
      </c>
      <c r="H845" s="252">
        <v>4292362.16</v>
      </c>
    </row>
    <row r="846" spans="2:8">
      <c r="C846" t="s">
        <v>862</v>
      </c>
      <c r="D846" t="s">
        <v>1866</v>
      </c>
      <c r="E846" s="252">
        <v>46429160.869999997</v>
      </c>
      <c r="F846" s="252">
        <v>3156916.84</v>
      </c>
      <c r="G846" s="252">
        <v>2256307</v>
      </c>
      <c r="H846" s="252">
        <v>1350498.78</v>
      </c>
    </row>
    <row r="847" spans="2:8">
      <c r="C847" t="s">
        <v>863</v>
      </c>
      <c r="D847" t="s">
        <v>1867</v>
      </c>
      <c r="E847" s="252">
        <v>59051103.909999996</v>
      </c>
      <c r="F847" s="252">
        <v>6092177.3899999997</v>
      </c>
      <c r="G847" s="252">
        <v>4218209</v>
      </c>
      <c r="H847" s="252">
        <v>1874913.31</v>
      </c>
    </row>
    <row r="848" spans="2:8">
      <c r="C848" t="s">
        <v>864</v>
      </c>
      <c r="D848" t="s">
        <v>1868</v>
      </c>
      <c r="E848" s="252">
        <v>34424006.290000007</v>
      </c>
      <c r="F848" s="252">
        <v>1993027.58</v>
      </c>
      <c r="G848" s="252">
        <v>896160</v>
      </c>
      <c r="H848" s="252">
        <v>783168.04</v>
      </c>
    </row>
    <row r="849" spans="2:8">
      <c r="C849" t="s">
        <v>865</v>
      </c>
      <c r="D849" t="s">
        <v>1869</v>
      </c>
      <c r="E849" s="252">
        <v>49779438.369999997</v>
      </c>
      <c r="F849" s="252">
        <v>3594293.53</v>
      </c>
      <c r="G849" s="252">
        <v>6681630</v>
      </c>
      <c r="H849" s="252">
        <v>1656855.58</v>
      </c>
    </row>
    <row r="850" spans="2:8">
      <c r="C850" t="s">
        <v>866</v>
      </c>
      <c r="D850" t="s">
        <v>1870</v>
      </c>
      <c r="E850" s="252">
        <v>47662788.609999999</v>
      </c>
      <c r="F850" s="252">
        <v>3790163.32</v>
      </c>
      <c r="G850" s="252">
        <v>3055040.5</v>
      </c>
      <c r="H850" s="252">
        <v>1840561.61</v>
      </c>
    </row>
    <row r="851" spans="2:8">
      <c r="C851" t="s">
        <v>867</v>
      </c>
      <c r="D851" t="s">
        <v>1871</v>
      </c>
      <c r="E851" s="252">
        <v>43799505.609999992</v>
      </c>
      <c r="F851" s="252">
        <v>2986143.18</v>
      </c>
      <c r="G851" s="252">
        <v>2095388.5</v>
      </c>
      <c r="H851" s="252">
        <v>1691527.6099999999</v>
      </c>
    </row>
    <row r="852" spans="2:8">
      <c r="C852" t="s">
        <v>868</v>
      </c>
      <c r="D852" t="s">
        <v>1872</v>
      </c>
      <c r="E852" s="252">
        <v>58203834.370000005</v>
      </c>
      <c r="F852" s="252">
        <v>3565530.68</v>
      </c>
      <c r="G852" s="252">
        <v>2937337.76</v>
      </c>
      <c r="H852" s="252">
        <v>1975701.01</v>
      </c>
    </row>
    <row r="853" spans="2:8">
      <c r="B853" t="s">
        <v>1873</v>
      </c>
      <c r="C853" t="s">
        <v>869</v>
      </c>
      <c r="D853" t="s">
        <v>1874</v>
      </c>
      <c r="E853" s="252">
        <v>322614123.82999998</v>
      </c>
      <c r="F853" s="252">
        <v>73008242.920000002</v>
      </c>
      <c r="G853" s="252">
        <v>31510629.420000002</v>
      </c>
      <c r="H853" s="252">
        <v>32214354.02</v>
      </c>
    </row>
    <row r="854" spans="2:8">
      <c r="C854" t="s">
        <v>870</v>
      </c>
      <c r="D854" t="s">
        <v>1875</v>
      </c>
      <c r="E854" s="252">
        <v>80431417.429999977</v>
      </c>
      <c r="F854" s="252">
        <v>6002109.6900000004</v>
      </c>
      <c r="G854" s="252">
        <v>3990954.9</v>
      </c>
      <c r="H854" s="252">
        <v>3217822.82</v>
      </c>
    </row>
    <row r="855" spans="2:8">
      <c r="C855" t="s">
        <v>871</v>
      </c>
      <c r="D855" t="s">
        <v>1876</v>
      </c>
      <c r="E855" s="252">
        <v>54887379.749999993</v>
      </c>
      <c r="F855" s="252">
        <v>6119995.4100000001</v>
      </c>
      <c r="G855" s="252">
        <v>3017684.87</v>
      </c>
      <c r="H855" s="252">
        <v>2577326.7800000003</v>
      </c>
    </row>
    <row r="856" spans="2:8">
      <c r="C856" t="s">
        <v>872</v>
      </c>
      <c r="D856" t="s">
        <v>1877</v>
      </c>
      <c r="E856" s="252">
        <v>51046616.819999993</v>
      </c>
      <c r="F856" s="252">
        <v>2838630.56</v>
      </c>
      <c r="G856" s="252">
        <v>1627611</v>
      </c>
      <c r="H856" s="252">
        <v>1233528.42</v>
      </c>
    </row>
    <row r="857" spans="2:8">
      <c r="C857" t="s">
        <v>873</v>
      </c>
      <c r="D857" t="s">
        <v>1878</v>
      </c>
      <c r="E857" s="252">
        <v>55099058.920000002</v>
      </c>
      <c r="F857" s="252">
        <v>3603925.28</v>
      </c>
      <c r="G857" s="252">
        <v>2810804.5</v>
      </c>
      <c r="H857" s="252">
        <v>1649908.4899999998</v>
      </c>
    </row>
    <row r="858" spans="2:8">
      <c r="C858" t="s">
        <v>874</v>
      </c>
      <c r="D858" t="s">
        <v>1879</v>
      </c>
      <c r="E858" s="252">
        <v>39861642.460000001</v>
      </c>
      <c r="F858" s="252">
        <v>1861784.76</v>
      </c>
      <c r="G858" s="252">
        <v>1805027.99</v>
      </c>
      <c r="H858" s="252">
        <v>928513.00999999989</v>
      </c>
    </row>
    <row r="859" spans="2:8">
      <c r="C859" t="s">
        <v>875</v>
      </c>
      <c r="D859" t="s">
        <v>1880</v>
      </c>
      <c r="E859" s="252">
        <v>32178608.329999998</v>
      </c>
      <c r="F859" s="252">
        <v>1582992.01</v>
      </c>
      <c r="G859" s="252">
        <v>1198520</v>
      </c>
      <c r="H859" s="252">
        <v>657495.37</v>
      </c>
    </row>
    <row r="860" spans="2:8">
      <c r="C860" t="s">
        <v>876</v>
      </c>
      <c r="D860" t="s">
        <v>1881</v>
      </c>
      <c r="E860" s="252">
        <v>64894974.479999989</v>
      </c>
      <c r="F860" s="252">
        <v>5462726.3899999997</v>
      </c>
      <c r="G860" s="252">
        <v>2786062.96</v>
      </c>
      <c r="H860" s="252">
        <v>2741691.81</v>
      </c>
    </row>
    <row r="861" spans="2:8">
      <c r="C861" t="s">
        <v>877</v>
      </c>
      <c r="D861" t="s">
        <v>1882</v>
      </c>
      <c r="E861" s="252">
        <v>64908695.160000011</v>
      </c>
      <c r="F861" s="252">
        <v>5237251.51</v>
      </c>
      <c r="G861" s="252">
        <v>3804720.56</v>
      </c>
      <c r="H861" s="252">
        <v>2951909.68</v>
      </c>
    </row>
    <row r="862" spans="2:8">
      <c r="C862" t="s">
        <v>878</v>
      </c>
      <c r="D862" t="s">
        <v>1883</v>
      </c>
      <c r="E862" s="252">
        <v>35103768.559999995</v>
      </c>
      <c r="F862" s="252">
        <v>2395728.3099999996</v>
      </c>
      <c r="G862" s="252">
        <v>1285834.5</v>
      </c>
      <c r="H862" s="252">
        <v>841755.39999999991</v>
      </c>
    </row>
    <row r="863" spans="2:8">
      <c r="C863" t="s">
        <v>879</v>
      </c>
      <c r="D863" t="s">
        <v>1884</v>
      </c>
      <c r="E863" s="252">
        <v>73085686.169999987</v>
      </c>
      <c r="F863" s="252">
        <v>9033747.1600000001</v>
      </c>
      <c r="G863" s="252">
        <v>3359236.93</v>
      </c>
      <c r="H863" s="252">
        <v>4564401.58</v>
      </c>
    </row>
    <row r="864" spans="2:8">
      <c r="C864" t="s">
        <v>880</v>
      </c>
      <c r="D864" t="s">
        <v>1885</v>
      </c>
      <c r="E864" s="252">
        <v>33437481.239999998</v>
      </c>
      <c r="F864" s="252">
        <v>2171849.2599999998</v>
      </c>
      <c r="G864" s="252">
        <v>1071870.25</v>
      </c>
      <c r="H864" s="252">
        <v>1085836.78</v>
      </c>
    </row>
    <row r="865" spans="2:8">
      <c r="B865" t="s">
        <v>1886</v>
      </c>
      <c r="C865" t="s">
        <v>881</v>
      </c>
      <c r="D865" t="s">
        <v>1887</v>
      </c>
      <c r="E865" s="252">
        <v>308877762.25999999</v>
      </c>
      <c r="F865" s="252">
        <v>94362361.450000003</v>
      </c>
      <c r="G865" s="252">
        <v>17381977.41</v>
      </c>
      <c r="H865" s="252">
        <v>43685815.640000001</v>
      </c>
    </row>
    <row r="866" spans="2:8">
      <c r="C866" t="s">
        <v>882</v>
      </c>
      <c r="D866" t="s">
        <v>1888</v>
      </c>
      <c r="E866" s="252">
        <v>32071300.530000001</v>
      </c>
      <c r="F866" s="252">
        <v>3012749.73</v>
      </c>
      <c r="G866" s="252">
        <v>1016803.93</v>
      </c>
      <c r="H866" s="252">
        <v>833736.71</v>
      </c>
    </row>
    <row r="867" spans="2:8">
      <c r="C867" t="s">
        <v>883</v>
      </c>
      <c r="D867" t="s">
        <v>1889</v>
      </c>
      <c r="E867" s="252">
        <v>32864815.330000006</v>
      </c>
      <c r="F867" s="252">
        <v>3555291.1</v>
      </c>
      <c r="G867" s="252">
        <v>1506481.5</v>
      </c>
      <c r="H867" s="252">
        <v>1549361.58</v>
      </c>
    </row>
    <row r="868" spans="2:8">
      <c r="C868" t="s">
        <v>884</v>
      </c>
      <c r="D868" t="s">
        <v>1890</v>
      </c>
      <c r="E868" s="252">
        <v>31948145.679999996</v>
      </c>
      <c r="F868" s="252">
        <v>4125068.79</v>
      </c>
      <c r="G868" s="252">
        <v>1699836.59</v>
      </c>
      <c r="H868" s="252">
        <v>1160510.24</v>
      </c>
    </row>
    <row r="869" spans="2:8">
      <c r="C869" t="s">
        <v>885</v>
      </c>
      <c r="D869" t="s">
        <v>1891</v>
      </c>
      <c r="E869" s="252">
        <v>69054297.519999981</v>
      </c>
      <c r="F869" s="252">
        <v>11888561.49</v>
      </c>
      <c r="G869" s="252">
        <v>3619292.15</v>
      </c>
      <c r="H869" s="252">
        <v>3641707.9899999998</v>
      </c>
    </row>
    <row r="870" spans="2:8">
      <c r="C870" t="s">
        <v>886</v>
      </c>
      <c r="D870" t="s">
        <v>1892</v>
      </c>
      <c r="E870" s="252">
        <v>35763328.25999999</v>
      </c>
      <c r="F870" s="252">
        <v>4291485.09</v>
      </c>
      <c r="G870" s="252">
        <v>1692929.55</v>
      </c>
      <c r="H870" s="252">
        <v>1124548.6000000001</v>
      </c>
    </row>
    <row r="871" spans="2:8">
      <c r="C871" t="s">
        <v>887</v>
      </c>
      <c r="D871" t="s">
        <v>1893</v>
      </c>
      <c r="E871" s="252">
        <v>26378476.600000001</v>
      </c>
      <c r="F871" s="252">
        <v>1883381.41</v>
      </c>
      <c r="G871" s="252">
        <v>921293.77</v>
      </c>
      <c r="H871" s="252">
        <v>775479.37</v>
      </c>
    </row>
    <row r="872" spans="2:8">
      <c r="C872" t="s">
        <v>888</v>
      </c>
      <c r="D872" t="s">
        <v>1894</v>
      </c>
      <c r="E872" s="252">
        <v>30102077.730000008</v>
      </c>
      <c r="F872" s="252">
        <v>3310968.52</v>
      </c>
      <c r="G872" s="252">
        <v>1364399.2</v>
      </c>
      <c r="H872" s="252">
        <v>1769850.94</v>
      </c>
    </row>
    <row r="873" spans="2:8">
      <c r="C873" t="s">
        <v>889</v>
      </c>
      <c r="D873" t="s">
        <v>1895</v>
      </c>
      <c r="E873" s="252">
        <v>26079173.300000001</v>
      </c>
      <c r="F873" s="252">
        <v>2303189.75</v>
      </c>
      <c r="G873" s="252">
        <v>1078825.75</v>
      </c>
      <c r="H873" s="252">
        <v>829676.42999999993</v>
      </c>
    </row>
    <row r="874" spans="2:8">
      <c r="C874" t="s">
        <v>890</v>
      </c>
      <c r="D874" t="s">
        <v>1896</v>
      </c>
      <c r="E874" s="252">
        <v>34753231.560000002</v>
      </c>
      <c r="F874" s="252">
        <v>3420426.08</v>
      </c>
      <c r="G874" s="252">
        <v>1203745.75</v>
      </c>
      <c r="H874" s="252">
        <v>1002823.6300000001</v>
      </c>
    </row>
    <row r="875" spans="2:8">
      <c r="C875" t="s">
        <v>891</v>
      </c>
      <c r="D875" t="s">
        <v>1897</v>
      </c>
      <c r="E875" s="252">
        <v>19278706.800000004</v>
      </c>
      <c r="F875" s="252">
        <v>2459977.6</v>
      </c>
      <c r="G875" s="252">
        <v>1053015.55</v>
      </c>
      <c r="H875" s="252">
        <v>710094</v>
      </c>
    </row>
    <row r="876" spans="2:8">
      <c r="B876" t="s">
        <v>1898</v>
      </c>
      <c r="C876" t="s">
        <v>892</v>
      </c>
      <c r="D876" t="s">
        <v>1899</v>
      </c>
      <c r="E876" s="252">
        <v>430324257.33999997</v>
      </c>
      <c r="F876" s="252">
        <v>117866816.18000001</v>
      </c>
      <c r="G876" s="252">
        <v>20146490.489999998</v>
      </c>
      <c r="H876" s="252">
        <v>82414293.910000011</v>
      </c>
    </row>
    <row r="877" spans="2:8">
      <c r="C877" t="s">
        <v>893</v>
      </c>
      <c r="D877" t="s">
        <v>1900</v>
      </c>
      <c r="E877" s="252">
        <v>111148948.26000001</v>
      </c>
      <c r="F877" s="252">
        <v>12684694.130000001</v>
      </c>
      <c r="G877" s="252">
        <v>2606619.14</v>
      </c>
      <c r="H877" s="252">
        <v>3891265.7099999995</v>
      </c>
    </row>
    <row r="878" spans="2:8">
      <c r="C878" t="s">
        <v>894</v>
      </c>
      <c r="D878" t="s">
        <v>1901</v>
      </c>
      <c r="E878" s="252">
        <v>57216578.640000001</v>
      </c>
      <c r="F878" s="252">
        <v>5291731.3899999997</v>
      </c>
      <c r="G878" s="252">
        <v>2851175.56</v>
      </c>
      <c r="H878" s="252">
        <v>3598121.85</v>
      </c>
    </row>
    <row r="879" spans="2:8">
      <c r="C879" t="s">
        <v>895</v>
      </c>
      <c r="D879" t="s">
        <v>1902</v>
      </c>
      <c r="E879" s="252">
        <v>34895274.020000003</v>
      </c>
      <c r="F879" s="252">
        <v>2173865.29</v>
      </c>
      <c r="G879" s="252">
        <v>763583.69</v>
      </c>
      <c r="H879" s="252">
        <v>968202.42999999993</v>
      </c>
    </row>
    <row r="880" spans="2:8">
      <c r="C880" t="s">
        <v>896</v>
      </c>
      <c r="D880" t="s">
        <v>1903</v>
      </c>
      <c r="E880" s="252">
        <v>72454778.039999992</v>
      </c>
      <c r="F880" s="252">
        <v>7707272.6399999997</v>
      </c>
      <c r="G880" s="252">
        <v>6567281.8499999996</v>
      </c>
      <c r="H880" s="252">
        <v>3381414.04</v>
      </c>
    </row>
    <row r="881" spans="2:8">
      <c r="C881" t="s">
        <v>897</v>
      </c>
      <c r="D881" t="s">
        <v>1904</v>
      </c>
      <c r="E881" s="252">
        <v>62786749.589999996</v>
      </c>
      <c r="F881" s="252">
        <v>3999902.59</v>
      </c>
      <c r="G881" s="252">
        <v>1517363.84</v>
      </c>
      <c r="H881" s="252">
        <v>2908754.95</v>
      </c>
    </row>
    <row r="882" spans="2:8">
      <c r="C882" t="s">
        <v>898</v>
      </c>
      <c r="D882" t="s">
        <v>1905</v>
      </c>
      <c r="E882" s="252">
        <v>31123680.310000002</v>
      </c>
      <c r="F882" s="252">
        <v>2081403.3399999999</v>
      </c>
      <c r="G882" s="252">
        <v>1024678.15</v>
      </c>
      <c r="H882" s="252">
        <v>1140955.92</v>
      </c>
    </row>
    <row r="883" spans="2:8">
      <c r="C883" t="s">
        <v>899</v>
      </c>
      <c r="D883" t="s">
        <v>1906</v>
      </c>
      <c r="E883" s="252">
        <v>31784194.190000001</v>
      </c>
      <c r="F883" s="252">
        <v>2275679.92</v>
      </c>
      <c r="G883" s="252">
        <v>1741936.6</v>
      </c>
      <c r="H883" s="252">
        <v>1466684.2600000002</v>
      </c>
    </row>
    <row r="884" spans="2:8">
      <c r="B884" t="s">
        <v>1907</v>
      </c>
      <c r="C884" t="s">
        <v>900</v>
      </c>
      <c r="D884" t="s">
        <v>1908</v>
      </c>
      <c r="E884" s="252">
        <v>632287477.22000003</v>
      </c>
      <c r="F884" s="252">
        <v>201643651.63</v>
      </c>
      <c r="G884" s="252">
        <v>57093498.450000003</v>
      </c>
      <c r="H884" s="252">
        <v>145359599.59000003</v>
      </c>
    </row>
    <row r="885" spans="2:8">
      <c r="C885" t="s">
        <v>901</v>
      </c>
      <c r="D885" t="s">
        <v>1909</v>
      </c>
      <c r="E885" s="252">
        <v>379084118.44</v>
      </c>
      <c r="F885" s="252">
        <v>135718631.53</v>
      </c>
      <c r="G885" s="252">
        <v>24623370.93</v>
      </c>
      <c r="H885" s="252">
        <v>52323990.670000002</v>
      </c>
    </row>
    <row r="886" spans="2:8">
      <c r="C886" t="s">
        <v>902</v>
      </c>
      <c r="D886" t="s">
        <v>1910</v>
      </c>
      <c r="E886" s="252">
        <v>39719699.470000006</v>
      </c>
      <c r="F886" s="252">
        <v>6124501.8399999999</v>
      </c>
      <c r="G886" s="252">
        <v>1215287.2</v>
      </c>
      <c r="H886" s="252">
        <v>1491025.81</v>
      </c>
    </row>
    <row r="887" spans="2:8">
      <c r="C887" t="s">
        <v>903</v>
      </c>
      <c r="D887" t="s">
        <v>1911</v>
      </c>
      <c r="E887" s="252">
        <v>78616534.789999992</v>
      </c>
      <c r="F887" s="252">
        <v>10125812.870000001</v>
      </c>
      <c r="G887" s="252">
        <v>3121866.46</v>
      </c>
      <c r="H887" s="252">
        <v>2674840.5099999998</v>
      </c>
    </row>
    <row r="888" spans="2:8">
      <c r="C888" t="s">
        <v>904</v>
      </c>
      <c r="D888" t="s">
        <v>1912</v>
      </c>
      <c r="E888" s="252">
        <v>104408945.46000001</v>
      </c>
      <c r="F888" s="252">
        <v>14943059.16</v>
      </c>
      <c r="G888" s="252">
        <v>5228937.33</v>
      </c>
      <c r="H888" s="252">
        <v>7630287.8600000003</v>
      </c>
    </row>
    <row r="889" spans="2:8">
      <c r="C889" t="s">
        <v>905</v>
      </c>
      <c r="D889" t="s">
        <v>1913</v>
      </c>
      <c r="E889" s="252">
        <v>70841973.390000001</v>
      </c>
      <c r="F889" s="252">
        <v>8649113.1099999994</v>
      </c>
      <c r="G889" s="252">
        <v>2949591</v>
      </c>
      <c r="H889" s="252">
        <v>2279493</v>
      </c>
    </row>
    <row r="890" spans="2:8">
      <c r="C890" t="s">
        <v>906</v>
      </c>
      <c r="D890" t="s">
        <v>1914</v>
      </c>
      <c r="E890" s="252">
        <v>60934293.079999983</v>
      </c>
      <c r="F890" s="252">
        <v>6942731.6200000001</v>
      </c>
      <c r="G890" s="252">
        <v>1306902.5</v>
      </c>
      <c r="H890" s="252">
        <v>2188430.9300000002</v>
      </c>
    </row>
    <row r="891" spans="2:8">
      <c r="C891" t="s">
        <v>907</v>
      </c>
      <c r="D891" t="s">
        <v>1915</v>
      </c>
      <c r="E891" s="252">
        <v>50651692.329999991</v>
      </c>
      <c r="F891" s="252">
        <v>8574419.9600000009</v>
      </c>
      <c r="G891" s="252">
        <v>2623501.4</v>
      </c>
      <c r="H891" s="252">
        <v>2072120.76</v>
      </c>
    </row>
    <row r="892" spans="2:8">
      <c r="C892" t="s">
        <v>908</v>
      </c>
      <c r="D892" t="s">
        <v>1916</v>
      </c>
      <c r="E892" s="252">
        <v>22749215.359999996</v>
      </c>
      <c r="F892" s="252">
        <v>1866337.92</v>
      </c>
      <c r="G892" s="252">
        <v>1092688.8</v>
      </c>
      <c r="H892" s="252">
        <v>519424.36</v>
      </c>
    </row>
    <row r="893" spans="2:8">
      <c r="C893" t="s">
        <v>909</v>
      </c>
      <c r="D893" t="s">
        <v>1917</v>
      </c>
      <c r="E893" s="252">
        <v>43894374.010000005</v>
      </c>
      <c r="F893" s="252">
        <v>5404421.2599999998</v>
      </c>
      <c r="G893" s="252">
        <v>2868664.27</v>
      </c>
      <c r="H893" s="252">
        <v>2318795.0499999998</v>
      </c>
    </row>
    <row r="894" spans="2:8">
      <c r="C894" t="s">
        <v>910</v>
      </c>
      <c r="D894" t="s">
        <v>1918</v>
      </c>
      <c r="E894" s="252">
        <v>48882422.979999989</v>
      </c>
      <c r="F894" s="252">
        <v>9583112.1799999997</v>
      </c>
      <c r="G894" s="252">
        <v>2677923.5</v>
      </c>
      <c r="H894" s="252">
        <v>2662521.3699999996</v>
      </c>
    </row>
    <row r="895" spans="2:8">
      <c r="C895" t="s">
        <v>911</v>
      </c>
      <c r="D895" t="s">
        <v>1919</v>
      </c>
      <c r="E895" s="252">
        <v>31357157.09</v>
      </c>
      <c r="F895" s="252">
        <v>2753562.93</v>
      </c>
      <c r="G895" s="252">
        <v>1430535</v>
      </c>
      <c r="H895" s="252">
        <v>1459048.5499999998</v>
      </c>
    </row>
    <row r="896" spans="2:8">
      <c r="C896" t="s">
        <v>912</v>
      </c>
      <c r="D896" t="s">
        <v>1920</v>
      </c>
      <c r="E896" s="252">
        <v>30718153.519999996</v>
      </c>
      <c r="F896" s="252">
        <v>2727691.76</v>
      </c>
      <c r="G896" s="252">
        <v>1239797.5</v>
      </c>
      <c r="H896" s="252">
        <v>790002.34000000008</v>
      </c>
    </row>
    <row r="897" spans="1:8">
      <c r="C897" t="s">
        <v>913</v>
      </c>
      <c r="D897" t="s">
        <v>1921</v>
      </c>
      <c r="E897" s="252">
        <v>29456969.289999999</v>
      </c>
      <c r="F897" s="252">
        <v>3766346.6900000004</v>
      </c>
      <c r="G897" s="252">
        <v>1315827.5</v>
      </c>
      <c r="H897" s="252">
        <v>1504773.6099999999</v>
      </c>
    </row>
    <row r="898" spans="1:8">
      <c r="C898" t="s">
        <v>914</v>
      </c>
      <c r="D898" t="s">
        <v>1922</v>
      </c>
      <c r="E898" s="252">
        <v>31229347.489999998</v>
      </c>
      <c r="F898" s="252">
        <v>2373142.34</v>
      </c>
      <c r="G898" s="252">
        <v>787566</v>
      </c>
      <c r="H898" s="252">
        <v>691352.56</v>
      </c>
    </row>
    <row r="899" spans="1:8">
      <c r="C899" t="s">
        <v>915</v>
      </c>
      <c r="D899" t="s">
        <v>1923</v>
      </c>
      <c r="E899" s="252">
        <v>37334445.749999993</v>
      </c>
      <c r="F899" s="252">
        <v>3848061.91</v>
      </c>
      <c r="G899" s="252">
        <v>1105832.8</v>
      </c>
      <c r="H899" s="252">
        <v>1479942.3599999999</v>
      </c>
    </row>
    <row r="900" spans="1:8">
      <c r="C900" t="s">
        <v>916</v>
      </c>
      <c r="D900" t="s">
        <v>1924</v>
      </c>
      <c r="E900" s="252">
        <v>29499142.460000001</v>
      </c>
      <c r="F900" s="252">
        <v>2505077.0699999998</v>
      </c>
      <c r="G900" s="252">
        <v>1085154.5</v>
      </c>
      <c r="H900" s="252">
        <v>1309211.3500000001</v>
      </c>
    </row>
    <row r="901" spans="1:8">
      <c r="B901" t="s">
        <v>1925</v>
      </c>
      <c r="C901" t="s">
        <v>917</v>
      </c>
      <c r="D901" t="s">
        <v>1926</v>
      </c>
      <c r="E901" s="252">
        <v>176342226.70000002</v>
      </c>
      <c r="F901" s="252">
        <v>44492195.509999998</v>
      </c>
      <c r="G901" s="252">
        <v>7198303.6100000003</v>
      </c>
      <c r="H901" s="252">
        <v>21076951.190000001</v>
      </c>
    </row>
    <row r="902" spans="1:8">
      <c r="C902" t="s">
        <v>918</v>
      </c>
      <c r="D902" t="s">
        <v>1927</v>
      </c>
      <c r="E902" s="252">
        <v>37101956.909999996</v>
      </c>
      <c r="F902" s="252">
        <v>2765250.49</v>
      </c>
      <c r="G902" s="252">
        <v>2144259.2000000002</v>
      </c>
      <c r="H902" s="252">
        <v>1027246.3</v>
      </c>
    </row>
    <row r="903" spans="1:8">
      <c r="C903" t="s">
        <v>919</v>
      </c>
      <c r="D903" t="s">
        <v>1928</v>
      </c>
      <c r="E903" s="252">
        <v>38672201.049999997</v>
      </c>
      <c r="F903" s="252">
        <v>3634551.71</v>
      </c>
      <c r="G903" s="252">
        <v>1703988.8</v>
      </c>
      <c r="H903" s="252">
        <v>1137380.2</v>
      </c>
    </row>
    <row r="904" spans="1:8">
      <c r="C904" t="s">
        <v>920</v>
      </c>
      <c r="D904" t="s">
        <v>1929</v>
      </c>
      <c r="E904" s="252">
        <v>34666563.320000008</v>
      </c>
      <c r="F904" s="252">
        <v>2479794.7000000002</v>
      </c>
      <c r="G904" s="252">
        <v>2523725.98</v>
      </c>
      <c r="H904" s="252">
        <v>1440216.17</v>
      </c>
    </row>
    <row r="905" spans="1:8">
      <c r="C905" t="s">
        <v>921</v>
      </c>
      <c r="D905" t="s">
        <v>1930</v>
      </c>
      <c r="E905" s="252">
        <v>60231499.600000001</v>
      </c>
      <c r="F905" s="252">
        <v>11278410.76</v>
      </c>
      <c r="G905" s="252">
        <v>5089631</v>
      </c>
      <c r="H905" s="252">
        <v>3619426</v>
      </c>
    </row>
    <row r="906" spans="1:8">
      <c r="C906" t="s">
        <v>922</v>
      </c>
      <c r="D906" t="s">
        <v>1931</v>
      </c>
      <c r="E906" s="252">
        <v>33266832.789999995</v>
      </c>
      <c r="F906" s="252">
        <v>2452356.5699999998</v>
      </c>
      <c r="G906" s="252">
        <v>1646095.8</v>
      </c>
      <c r="H906" s="252">
        <v>811092.19</v>
      </c>
    </row>
    <row r="907" spans="1:8">
      <c r="C907" t="s">
        <v>923</v>
      </c>
      <c r="D907" t="s">
        <v>1932</v>
      </c>
      <c r="E907" s="252">
        <v>15896982.280000003</v>
      </c>
      <c r="F907" s="252">
        <v>2441266.09</v>
      </c>
      <c r="G907" s="252">
        <v>1578195</v>
      </c>
      <c r="H907" s="252">
        <v>834756.45</v>
      </c>
    </row>
    <row r="908" spans="1:8">
      <c r="A908" t="s">
        <v>2956</v>
      </c>
      <c r="E908" s="252">
        <v>63880270258.849983</v>
      </c>
      <c r="F908" s="252">
        <v>17984781768.330006</v>
      </c>
      <c r="G908" s="252">
        <v>4188634267.2500052</v>
      </c>
      <c r="H908" s="252">
        <v>8293877706.703701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9"/>
  <sheetViews>
    <sheetView tabSelected="1" zoomScale="80" zoomScaleNormal="80" workbookViewId="0">
      <selection activeCell="H16" sqref="H16"/>
    </sheetView>
  </sheetViews>
  <sheetFormatPr defaultRowHeight="24.6"/>
  <cols>
    <col min="1" max="1" width="6.77734375" style="9" customWidth="1"/>
    <col min="2" max="2" width="26.109375" style="9" customWidth="1"/>
    <col min="3" max="3" width="41.88671875" style="9" customWidth="1"/>
    <col min="4" max="4" width="11.21875" style="9" customWidth="1"/>
    <col min="5" max="5" width="13.44140625" style="9" customWidth="1"/>
    <col min="6" max="6" width="6.44140625" style="9" customWidth="1"/>
    <col min="7" max="7" width="36.5546875" style="9" customWidth="1"/>
    <col min="8" max="8" width="20.44140625" style="9" customWidth="1"/>
    <col min="9" max="9" width="8.88671875" style="9"/>
    <col min="10" max="11" width="0" style="9" hidden="1" customWidth="1"/>
    <col min="12" max="246" width="8.88671875" style="9"/>
    <col min="247" max="247" width="41.88671875" style="9" customWidth="1"/>
    <col min="248" max="250" width="6.44140625" style="9" customWidth="1"/>
    <col min="251" max="260" width="7.44140625" style="9" customWidth="1"/>
    <col min="261" max="261" width="8.88671875" style="9"/>
    <col min="262" max="262" width="55.6640625" style="9" customWidth="1"/>
    <col min="263" max="264" width="11.109375" style="9" customWidth="1"/>
    <col min="265" max="502" width="8.88671875" style="9"/>
    <col min="503" max="503" width="41.88671875" style="9" customWidth="1"/>
    <col min="504" max="506" width="6.44140625" style="9" customWidth="1"/>
    <col min="507" max="516" width="7.44140625" style="9" customWidth="1"/>
    <col min="517" max="517" width="8.88671875" style="9"/>
    <col min="518" max="518" width="55.6640625" style="9" customWidth="1"/>
    <col min="519" max="520" width="11.109375" style="9" customWidth="1"/>
    <col min="521" max="758" width="8.88671875" style="9"/>
    <col min="759" max="759" width="41.88671875" style="9" customWidth="1"/>
    <col min="760" max="762" width="6.44140625" style="9" customWidth="1"/>
    <col min="763" max="772" width="7.44140625" style="9" customWidth="1"/>
    <col min="773" max="773" width="8.88671875" style="9"/>
    <col min="774" max="774" width="55.6640625" style="9" customWidth="1"/>
    <col min="775" max="776" width="11.109375" style="9" customWidth="1"/>
    <col min="777" max="1014" width="8.88671875" style="9"/>
    <col min="1015" max="1015" width="41.88671875" style="9" customWidth="1"/>
    <col min="1016" max="1018" width="6.44140625" style="9" customWidth="1"/>
    <col min="1019" max="1028" width="7.44140625" style="9" customWidth="1"/>
    <col min="1029" max="1029" width="8.88671875" style="9"/>
    <col min="1030" max="1030" width="55.6640625" style="9" customWidth="1"/>
    <col min="1031" max="1032" width="11.109375" style="9" customWidth="1"/>
    <col min="1033" max="1270" width="8.88671875" style="9"/>
    <col min="1271" max="1271" width="41.88671875" style="9" customWidth="1"/>
    <col min="1272" max="1274" width="6.44140625" style="9" customWidth="1"/>
    <col min="1275" max="1284" width="7.44140625" style="9" customWidth="1"/>
    <col min="1285" max="1285" width="8.88671875" style="9"/>
    <col min="1286" max="1286" width="55.6640625" style="9" customWidth="1"/>
    <col min="1287" max="1288" width="11.109375" style="9" customWidth="1"/>
    <col min="1289" max="1526" width="8.88671875" style="9"/>
    <col min="1527" max="1527" width="41.88671875" style="9" customWidth="1"/>
    <col min="1528" max="1530" width="6.44140625" style="9" customWidth="1"/>
    <col min="1531" max="1540" width="7.44140625" style="9" customWidth="1"/>
    <col min="1541" max="1541" width="8.88671875" style="9"/>
    <col min="1542" max="1542" width="55.6640625" style="9" customWidth="1"/>
    <col min="1543" max="1544" width="11.109375" style="9" customWidth="1"/>
    <col min="1545" max="1782" width="8.88671875" style="9"/>
    <col min="1783" max="1783" width="41.88671875" style="9" customWidth="1"/>
    <col min="1784" max="1786" width="6.44140625" style="9" customWidth="1"/>
    <col min="1787" max="1796" width="7.44140625" style="9" customWidth="1"/>
    <col min="1797" max="1797" width="8.88671875" style="9"/>
    <col min="1798" max="1798" width="55.6640625" style="9" customWidth="1"/>
    <col min="1799" max="1800" width="11.109375" style="9" customWidth="1"/>
    <col min="1801" max="2038" width="8.88671875" style="9"/>
    <col min="2039" max="2039" width="41.88671875" style="9" customWidth="1"/>
    <col min="2040" max="2042" width="6.44140625" style="9" customWidth="1"/>
    <col min="2043" max="2052" width="7.44140625" style="9" customWidth="1"/>
    <col min="2053" max="2053" width="8.88671875" style="9"/>
    <col min="2054" max="2054" width="55.6640625" style="9" customWidth="1"/>
    <col min="2055" max="2056" width="11.109375" style="9" customWidth="1"/>
    <col min="2057" max="2294" width="8.88671875" style="9"/>
    <col min="2295" max="2295" width="41.88671875" style="9" customWidth="1"/>
    <col min="2296" max="2298" width="6.44140625" style="9" customWidth="1"/>
    <col min="2299" max="2308" width="7.44140625" style="9" customWidth="1"/>
    <col min="2309" max="2309" width="8.88671875" style="9"/>
    <col min="2310" max="2310" width="55.6640625" style="9" customWidth="1"/>
    <col min="2311" max="2312" width="11.109375" style="9" customWidth="1"/>
    <col min="2313" max="2550" width="8.88671875" style="9"/>
    <col min="2551" max="2551" width="41.88671875" style="9" customWidth="1"/>
    <col min="2552" max="2554" width="6.44140625" style="9" customWidth="1"/>
    <col min="2555" max="2564" width="7.44140625" style="9" customWidth="1"/>
    <col min="2565" max="2565" width="8.88671875" style="9"/>
    <col min="2566" max="2566" width="55.6640625" style="9" customWidth="1"/>
    <col min="2567" max="2568" width="11.109375" style="9" customWidth="1"/>
    <col min="2569" max="2806" width="8.88671875" style="9"/>
    <col min="2807" max="2807" width="41.88671875" style="9" customWidth="1"/>
    <col min="2808" max="2810" width="6.44140625" style="9" customWidth="1"/>
    <col min="2811" max="2820" width="7.44140625" style="9" customWidth="1"/>
    <col min="2821" max="2821" width="8.88671875" style="9"/>
    <col min="2822" max="2822" width="55.6640625" style="9" customWidth="1"/>
    <col min="2823" max="2824" width="11.109375" style="9" customWidth="1"/>
    <col min="2825" max="3062" width="8.88671875" style="9"/>
    <col min="3063" max="3063" width="41.88671875" style="9" customWidth="1"/>
    <col min="3064" max="3066" width="6.44140625" style="9" customWidth="1"/>
    <col min="3067" max="3076" width="7.44140625" style="9" customWidth="1"/>
    <col min="3077" max="3077" width="8.88671875" style="9"/>
    <col min="3078" max="3078" width="55.6640625" style="9" customWidth="1"/>
    <col min="3079" max="3080" width="11.109375" style="9" customWidth="1"/>
    <col min="3081" max="3318" width="8.88671875" style="9"/>
    <col min="3319" max="3319" width="41.88671875" style="9" customWidth="1"/>
    <col min="3320" max="3322" width="6.44140625" style="9" customWidth="1"/>
    <col min="3323" max="3332" width="7.44140625" style="9" customWidth="1"/>
    <col min="3333" max="3333" width="8.88671875" style="9"/>
    <col min="3334" max="3334" width="55.6640625" style="9" customWidth="1"/>
    <col min="3335" max="3336" width="11.109375" style="9" customWidth="1"/>
    <col min="3337" max="3574" width="8.88671875" style="9"/>
    <col min="3575" max="3575" width="41.88671875" style="9" customWidth="1"/>
    <col min="3576" max="3578" width="6.44140625" style="9" customWidth="1"/>
    <col min="3579" max="3588" width="7.44140625" style="9" customWidth="1"/>
    <col min="3589" max="3589" width="8.88671875" style="9"/>
    <col min="3590" max="3590" width="55.6640625" style="9" customWidth="1"/>
    <col min="3591" max="3592" width="11.109375" style="9" customWidth="1"/>
    <col min="3593" max="3830" width="8.88671875" style="9"/>
    <col min="3831" max="3831" width="41.88671875" style="9" customWidth="1"/>
    <col min="3832" max="3834" width="6.44140625" style="9" customWidth="1"/>
    <col min="3835" max="3844" width="7.44140625" style="9" customWidth="1"/>
    <col min="3845" max="3845" width="8.88671875" style="9"/>
    <col min="3846" max="3846" width="55.6640625" style="9" customWidth="1"/>
    <col min="3847" max="3848" width="11.109375" style="9" customWidth="1"/>
    <col min="3849" max="4086" width="8.88671875" style="9"/>
    <col min="4087" max="4087" width="41.88671875" style="9" customWidth="1"/>
    <col min="4088" max="4090" width="6.44140625" style="9" customWidth="1"/>
    <col min="4091" max="4100" width="7.44140625" style="9" customWidth="1"/>
    <col min="4101" max="4101" width="8.88671875" style="9"/>
    <col min="4102" max="4102" width="55.6640625" style="9" customWidth="1"/>
    <col min="4103" max="4104" width="11.109375" style="9" customWidth="1"/>
    <col min="4105" max="4342" width="8.88671875" style="9"/>
    <col min="4343" max="4343" width="41.88671875" style="9" customWidth="1"/>
    <col min="4344" max="4346" width="6.44140625" style="9" customWidth="1"/>
    <col min="4347" max="4356" width="7.44140625" style="9" customWidth="1"/>
    <col min="4357" max="4357" width="8.88671875" style="9"/>
    <col min="4358" max="4358" width="55.6640625" style="9" customWidth="1"/>
    <col min="4359" max="4360" width="11.109375" style="9" customWidth="1"/>
    <col min="4361" max="4598" width="8.88671875" style="9"/>
    <col min="4599" max="4599" width="41.88671875" style="9" customWidth="1"/>
    <col min="4600" max="4602" width="6.44140625" style="9" customWidth="1"/>
    <col min="4603" max="4612" width="7.44140625" style="9" customWidth="1"/>
    <col min="4613" max="4613" width="8.88671875" style="9"/>
    <col min="4614" max="4614" width="55.6640625" style="9" customWidth="1"/>
    <col min="4615" max="4616" width="11.109375" style="9" customWidth="1"/>
    <col min="4617" max="4854" width="8.88671875" style="9"/>
    <col min="4855" max="4855" width="41.88671875" style="9" customWidth="1"/>
    <col min="4856" max="4858" width="6.44140625" style="9" customWidth="1"/>
    <col min="4859" max="4868" width="7.44140625" style="9" customWidth="1"/>
    <col min="4869" max="4869" width="8.88671875" style="9"/>
    <col min="4870" max="4870" width="55.6640625" style="9" customWidth="1"/>
    <col min="4871" max="4872" width="11.109375" style="9" customWidth="1"/>
    <col min="4873" max="5110" width="8.88671875" style="9"/>
    <col min="5111" max="5111" width="41.88671875" style="9" customWidth="1"/>
    <col min="5112" max="5114" width="6.44140625" style="9" customWidth="1"/>
    <col min="5115" max="5124" width="7.44140625" style="9" customWidth="1"/>
    <col min="5125" max="5125" width="8.88671875" style="9"/>
    <col min="5126" max="5126" width="55.6640625" style="9" customWidth="1"/>
    <col min="5127" max="5128" width="11.109375" style="9" customWidth="1"/>
    <col min="5129" max="5366" width="8.88671875" style="9"/>
    <col min="5367" max="5367" width="41.88671875" style="9" customWidth="1"/>
    <col min="5368" max="5370" width="6.44140625" style="9" customWidth="1"/>
    <col min="5371" max="5380" width="7.44140625" style="9" customWidth="1"/>
    <col min="5381" max="5381" width="8.88671875" style="9"/>
    <col min="5382" max="5382" width="55.6640625" style="9" customWidth="1"/>
    <col min="5383" max="5384" width="11.109375" style="9" customWidth="1"/>
    <col min="5385" max="5622" width="8.88671875" style="9"/>
    <col min="5623" max="5623" width="41.88671875" style="9" customWidth="1"/>
    <col min="5624" max="5626" width="6.44140625" style="9" customWidth="1"/>
    <col min="5627" max="5636" width="7.44140625" style="9" customWidth="1"/>
    <col min="5637" max="5637" width="8.88671875" style="9"/>
    <col min="5638" max="5638" width="55.6640625" style="9" customWidth="1"/>
    <col min="5639" max="5640" width="11.109375" style="9" customWidth="1"/>
    <col min="5641" max="5878" width="8.88671875" style="9"/>
    <col min="5879" max="5879" width="41.88671875" style="9" customWidth="1"/>
    <col min="5880" max="5882" width="6.44140625" style="9" customWidth="1"/>
    <col min="5883" max="5892" width="7.44140625" style="9" customWidth="1"/>
    <col min="5893" max="5893" width="8.88671875" style="9"/>
    <col min="5894" max="5894" width="55.6640625" style="9" customWidth="1"/>
    <col min="5895" max="5896" width="11.109375" style="9" customWidth="1"/>
    <col min="5897" max="6134" width="8.88671875" style="9"/>
    <col min="6135" max="6135" width="41.88671875" style="9" customWidth="1"/>
    <col min="6136" max="6138" width="6.44140625" style="9" customWidth="1"/>
    <col min="6139" max="6148" width="7.44140625" style="9" customWidth="1"/>
    <col min="6149" max="6149" width="8.88671875" style="9"/>
    <col min="6150" max="6150" width="55.6640625" style="9" customWidth="1"/>
    <col min="6151" max="6152" width="11.109375" style="9" customWidth="1"/>
    <col min="6153" max="6390" width="8.88671875" style="9"/>
    <col min="6391" max="6391" width="41.88671875" style="9" customWidth="1"/>
    <col min="6392" max="6394" width="6.44140625" style="9" customWidth="1"/>
    <col min="6395" max="6404" width="7.44140625" style="9" customWidth="1"/>
    <col min="6405" max="6405" width="8.88671875" style="9"/>
    <col min="6406" max="6406" width="55.6640625" style="9" customWidth="1"/>
    <col min="6407" max="6408" width="11.109375" style="9" customWidth="1"/>
    <col min="6409" max="6646" width="8.88671875" style="9"/>
    <col min="6647" max="6647" width="41.88671875" style="9" customWidth="1"/>
    <col min="6648" max="6650" width="6.44140625" style="9" customWidth="1"/>
    <col min="6651" max="6660" width="7.44140625" style="9" customWidth="1"/>
    <col min="6661" max="6661" width="8.88671875" style="9"/>
    <col min="6662" max="6662" width="55.6640625" style="9" customWidth="1"/>
    <col min="6663" max="6664" width="11.109375" style="9" customWidth="1"/>
    <col min="6665" max="6902" width="8.88671875" style="9"/>
    <col min="6903" max="6903" width="41.88671875" style="9" customWidth="1"/>
    <col min="6904" max="6906" width="6.44140625" style="9" customWidth="1"/>
    <col min="6907" max="6916" width="7.44140625" style="9" customWidth="1"/>
    <col min="6917" max="6917" width="8.88671875" style="9"/>
    <col min="6918" max="6918" width="55.6640625" style="9" customWidth="1"/>
    <col min="6919" max="6920" width="11.109375" style="9" customWidth="1"/>
    <col min="6921" max="7158" width="8.88671875" style="9"/>
    <col min="7159" max="7159" width="41.88671875" style="9" customWidth="1"/>
    <col min="7160" max="7162" width="6.44140625" style="9" customWidth="1"/>
    <col min="7163" max="7172" width="7.44140625" style="9" customWidth="1"/>
    <col min="7173" max="7173" width="8.88671875" style="9"/>
    <col min="7174" max="7174" width="55.6640625" style="9" customWidth="1"/>
    <col min="7175" max="7176" width="11.109375" style="9" customWidth="1"/>
    <col min="7177" max="7414" width="8.88671875" style="9"/>
    <col min="7415" max="7415" width="41.88671875" style="9" customWidth="1"/>
    <col min="7416" max="7418" width="6.44140625" style="9" customWidth="1"/>
    <col min="7419" max="7428" width="7.44140625" style="9" customWidth="1"/>
    <col min="7429" max="7429" width="8.88671875" style="9"/>
    <col min="7430" max="7430" width="55.6640625" style="9" customWidth="1"/>
    <col min="7431" max="7432" width="11.109375" style="9" customWidth="1"/>
    <col min="7433" max="7670" width="8.88671875" style="9"/>
    <col min="7671" max="7671" width="41.88671875" style="9" customWidth="1"/>
    <col min="7672" max="7674" width="6.44140625" style="9" customWidth="1"/>
    <col min="7675" max="7684" width="7.44140625" style="9" customWidth="1"/>
    <col min="7685" max="7685" width="8.88671875" style="9"/>
    <col min="7686" max="7686" width="55.6640625" style="9" customWidth="1"/>
    <col min="7687" max="7688" width="11.109375" style="9" customWidth="1"/>
    <col min="7689" max="7926" width="8.88671875" style="9"/>
    <col min="7927" max="7927" width="41.88671875" style="9" customWidth="1"/>
    <col min="7928" max="7930" width="6.44140625" style="9" customWidth="1"/>
    <col min="7931" max="7940" width="7.44140625" style="9" customWidth="1"/>
    <col min="7941" max="7941" width="8.88671875" style="9"/>
    <col min="7942" max="7942" width="55.6640625" style="9" customWidth="1"/>
    <col min="7943" max="7944" width="11.109375" style="9" customWidth="1"/>
    <col min="7945" max="8182" width="8.88671875" style="9"/>
    <col min="8183" max="8183" width="41.88671875" style="9" customWidth="1"/>
    <col min="8184" max="8186" width="6.44140625" style="9" customWidth="1"/>
    <col min="8187" max="8196" width="7.44140625" style="9" customWidth="1"/>
    <col min="8197" max="8197" width="8.88671875" style="9"/>
    <col min="8198" max="8198" width="55.6640625" style="9" customWidth="1"/>
    <col min="8199" max="8200" width="11.109375" style="9" customWidth="1"/>
    <col min="8201" max="8438" width="8.88671875" style="9"/>
    <col min="8439" max="8439" width="41.88671875" style="9" customWidth="1"/>
    <col min="8440" max="8442" width="6.44140625" style="9" customWidth="1"/>
    <col min="8443" max="8452" width="7.44140625" style="9" customWidth="1"/>
    <col min="8453" max="8453" width="8.88671875" style="9"/>
    <col min="8454" max="8454" width="55.6640625" style="9" customWidth="1"/>
    <col min="8455" max="8456" width="11.109375" style="9" customWidth="1"/>
    <col min="8457" max="8694" width="8.88671875" style="9"/>
    <col min="8695" max="8695" width="41.88671875" style="9" customWidth="1"/>
    <col min="8696" max="8698" width="6.44140625" style="9" customWidth="1"/>
    <col min="8699" max="8708" width="7.44140625" style="9" customWidth="1"/>
    <col min="8709" max="8709" width="8.88671875" style="9"/>
    <col min="8710" max="8710" width="55.6640625" style="9" customWidth="1"/>
    <col min="8711" max="8712" width="11.109375" style="9" customWidth="1"/>
    <col min="8713" max="8950" width="8.88671875" style="9"/>
    <col min="8951" max="8951" width="41.88671875" style="9" customWidth="1"/>
    <col min="8952" max="8954" width="6.44140625" style="9" customWidth="1"/>
    <col min="8955" max="8964" width="7.44140625" style="9" customWidth="1"/>
    <col min="8965" max="8965" width="8.88671875" style="9"/>
    <col min="8966" max="8966" width="55.6640625" style="9" customWidth="1"/>
    <col min="8967" max="8968" width="11.109375" style="9" customWidth="1"/>
    <col min="8969" max="9206" width="8.88671875" style="9"/>
    <col min="9207" max="9207" width="41.88671875" style="9" customWidth="1"/>
    <col min="9208" max="9210" width="6.44140625" style="9" customWidth="1"/>
    <col min="9211" max="9220" width="7.44140625" style="9" customWidth="1"/>
    <col min="9221" max="9221" width="8.88671875" style="9"/>
    <col min="9222" max="9222" width="55.6640625" style="9" customWidth="1"/>
    <col min="9223" max="9224" width="11.109375" style="9" customWidth="1"/>
    <col min="9225" max="9462" width="8.88671875" style="9"/>
    <col min="9463" max="9463" width="41.88671875" style="9" customWidth="1"/>
    <col min="9464" max="9466" width="6.44140625" style="9" customWidth="1"/>
    <col min="9467" max="9476" width="7.44140625" style="9" customWidth="1"/>
    <col min="9477" max="9477" width="8.88671875" style="9"/>
    <col min="9478" max="9478" width="55.6640625" style="9" customWidth="1"/>
    <col min="9479" max="9480" width="11.109375" style="9" customWidth="1"/>
    <col min="9481" max="9718" width="8.88671875" style="9"/>
    <col min="9719" max="9719" width="41.88671875" style="9" customWidth="1"/>
    <col min="9720" max="9722" width="6.44140625" style="9" customWidth="1"/>
    <col min="9723" max="9732" width="7.44140625" style="9" customWidth="1"/>
    <col min="9733" max="9733" width="8.88671875" style="9"/>
    <col min="9734" max="9734" width="55.6640625" style="9" customWidth="1"/>
    <col min="9735" max="9736" width="11.109375" style="9" customWidth="1"/>
    <col min="9737" max="9974" width="8.88671875" style="9"/>
    <col min="9975" max="9975" width="41.88671875" style="9" customWidth="1"/>
    <col min="9976" max="9978" width="6.44140625" style="9" customWidth="1"/>
    <col min="9979" max="9988" width="7.44140625" style="9" customWidth="1"/>
    <col min="9989" max="9989" width="8.88671875" style="9"/>
    <col min="9990" max="9990" width="55.6640625" style="9" customWidth="1"/>
    <col min="9991" max="9992" width="11.109375" style="9" customWidth="1"/>
    <col min="9993" max="10230" width="8.88671875" style="9"/>
    <col min="10231" max="10231" width="41.88671875" style="9" customWidth="1"/>
    <col min="10232" max="10234" width="6.44140625" style="9" customWidth="1"/>
    <col min="10235" max="10244" width="7.44140625" style="9" customWidth="1"/>
    <col min="10245" max="10245" width="8.88671875" style="9"/>
    <col min="10246" max="10246" width="55.6640625" style="9" customWidth="1"/>
    <col min="10247" max="10248" width="11.109375" style="9" customWidth="1"/>
    <col min="10249" max="10486" width="8.88671875" style="9"/>
    <col min="10487" max="10487" width="41.88671875" style="9" customWidth="1"/>
    <col min="10488" max="10490" width="6.44140625" style="9" customWidth="1"/>
    <col min="10491" max="10500" width="7.44140625" style="9" customWidth="1"/>
    <col min="10501" max="10501" width="8.88671875" style="9"/>
    <col min="10502" max="10502" width="55.6640625" style="9" customWidth="1"/>
    <col min="10503" max="10504" width="11.109375" style="9" customWidth="1"/>
    <col min="10505" max="10742" width="8.88671875" style="9"/>
    <col min="10743" max="10743" width="41.88671875" style="9" customWidth="1"/>
    <col min="10744" max="10746" width="6.44140625" style="9" customWidth="1"/>
    <col min="10747" max="10756" width="7.44140625" style="9" customWidth="1"/>
    <col min="10757" max="10757" width="8.88671875" style="9"/>
    <col min="10758" max="10758" width="55.6640625" style="9" customWidth="1"/>
    <col min="10759" max="10760" width="11.109375" style="9" customWidth="1"/>
    <col min="10761" max="10998" width="8.88671875" style="9"/>
    <col min="10999" max="10999" width="41.88671875" style="9" customWidth="1"/>
    <col min="11000" max="11002" width="6.44140625" style="9" customWidth="1"/>
    <col min="11003" max="11012" width="7.44140625" style="9" customWidth="1"/>
    <col min="11013" max="11013" width="8.88671875" style="9"/>
    <col min="11014" max="11014" width="55.6640625" style="9" customWidth="1"/>
    <col min="11015" max="11016" width="11.109375" style="9" customWidth="1"/>
    <col min="11017" max="11254" width="8.88671875" style="9"/>
    <col min="11255" max="11255" width="41.88671875" style="9" customWidth="1"/>
    <col min="11256" max="11258" width="6.44140625" style="9" customWidth="1"/>
    <col min="11259" max="11268" width="7.44140625" style="9" customWidth="1"/>
    <col min="11269" max="11269" width="8.88671875" style="9"/>
    <col min="11270" max="11270" width="55.6640625" style="9" customWidth="1"/>
    <col min="11271" max="11272" width="11.109375" style="9" customWidth="1"/>
    <col min="11273" max="11510" width="8.88671875" style="9"/>
    <col min="11511" max="11511" width="41.88671875" style="9" customWidth="1"/>
    <col min="11512" max="11514" width="6.44140625" style="9" customWidth="1"/>
    <col min="11515" max="11524" width="7.44140625" style="9" customWidth="1"/>
    <col min="11525" max="11525" width="8.88671875" style="9"/>
    <col min="11526" max="11526" width="55.6640625" style="9" customWidth="1"/>
    <col min="11527" max="11528" width="11.109375" style="9" customWidth="1"/>
    <col min="11529" max="11766" width="8.88671875" style="9"/>
    <col min="11767" max="11767" width="41.88671875" style="9" customWidth="1"/>
    <col min="11768" max="11770" width="6.44140625" style="9" customWidth="1"/>
    <col min="11771" max="11780" width="7.44140625" style="9" customWidth="1"/>
    <col min="11781" max="11781" width="8.88671875" style="9"/>
    <col min="11782" max="11782" width="55.6640625" style="9" customWidth="1"/>
    <col min="11783" max="11784" width="11.109375" style="9" customWidth="1"/>
    <col min="11785" max="12022" width="8.88671875" style="9"/>
    <col min="12023" max="12023" width="41.88671875" style="9" customWidth="1"/>
    <col min="12024" max="12026" width="6.44140625" style="9" customWidth="1"/>
    <col min="12027" max="12036" width="7.44140625" style="9" customWidth="1"/>
    <col min="12037" max="12037" width="8.88671875" style="9"/>
    <col min="12038" max="12038" width="55.6640625" style="9" customWidth="1"/>
    <col min="12039" max="12040" width="11.109375" style="9" customWidth="1"/>
    <col min="12041" max="12278" width="8.88671875" style="9"/>
    <col min="12279" max="12279" width="41.88671875" style="9" customWidth="1"/>
    <col min="12280" max="12282" width="6.44140625" style="9" customWidth="1"/>
    <col min="12283" max="12292" width="7.44140625" style="9" customWidth="1"/>
    <col min="12293" max="12293" width="8.88671875" style="9"/>
    <col min="12294" max="12294" width="55.6640625" style="9" customWidth="1"/>
    <col min="12295" max="12296" width="11.109375" style="9" customWidth="1"/>
    <col min="12297" max="12534" width="8.88671875" style="9"/>
    <col min="12535" max="12535" width="41.88671875" style="9" customWidth="1"/>
    <col min="12536" max="12538" width="6.44140625" style="9" customWidth="1"/>
    <col min="12539" max="12548" width="7.44140625" style="9" customWidth="1"/>
    <col min="12549" max="12549" width="8.88671875" style="9"/>
    <col min="12550" max="12550" width="55.6640625" style="9" customWidth="1"/>
    <col min="12551" max="12552" width="11.109375" style="9" customWidth="1"/>
    <col min="12553" max="12790" width="8.88671875" style="9"/>
    <col min="12791" max="12791" width="41.88671875" style="9" customWidth="1"/>
    <col min="12792" max="12794" width="6.44140625" style="9" customWidth="1"/>
    <col min="12795" max="12804" width="7.44140625" style="9" customWidth="1"/>
    <col min="12805" max="12805" width="8.88671875" style="9"/>
    <col min="12806" max="12806" width="55.6640625" style="9" customWidth="1"/>
    <col min="12807" max="12808" width="11.109375" style="9" customWidth="1"/>
    <col min="12809" max="13046" width="8.88671875" style="9"/>
    <col min="13047" max="13047" width="41.88671875" style="9" customWidth="1"/>
    <col min="13048" max="13050" width="6.44140625" style="9" customWidth="1"/>
    <col min="13051" max="13060" width="7.44140625" style="9" customWidth="1"/>
    <col min="13061" max="13061" width="8.88671875" style="9"/>
    <col min="13062" max="13062" width="55.6640625" style="9" customWidth="1"/>
    <col min="13063" max="13064" width="11.109375" style="9" customWidth="1"/>
    <col min="13065" max="13302" width="8.88671875" style="9"/>
    <col min="13303" max="13303" width="41.88671875" style="9" customWidth="1"/>
    <col min="13304" max="13306" width="6.44140625" style="9" customWidth="1"/>
    <col min="13307" max="13316" width="7.44140625" style="9" customWidth="1"/>
    <col min="13317" max="13317" width="8.88671875" style="9"/>
    <col min="13318" max="13318" width="55.6640625" style="9" customWidth="1"/>
    <col min="13319" max="13320" width="11.109375" style="9" customWidth="1"/>
    <col min="13321" max="13558" width="8.88671875" style="9"/>
    <col min="13559" max="13559" width="41.88671875" style="9" customWidth="1"/>
    <col min="13560" max="13562" width="6.44140625" style="9" customWidth="1"/>
    <col min="13563" max="13572" width="7.44140625" style="9" customWidth="1"/>
    <col min="13573" max="13573" width="8.88671875" style="9"/>
    <col min="13574" max="13574" width="55.6640625" style="9" customWidth="1"/>
    <col min="13575" max="13576" width="11.109375" style="9" customWidth="1"/>
    <col min="13577" max="13814" width="8.88671875" style="9"/>
    <col min="13815" max="13815" width="41.88671875" style="9" customWidth="1"/>
    <col min="13816" max="13818" width="6.44140625" style="9" customWidth="1"/>
    <col min="13819" max="13828" width="7.44140625" style="9" customWidth="1"/>
    <col min="13829" max="13829" width="8.88671875" style="9"/>
    <col min="13830" max="13830" width="55.6640625" style="9" customWidth="1"/>
    <col min="13831" max="13832" width="11.109375" style="9" customWidth="1"/>
    <col min="13833" max="14070" width="8.88671875" style="9"/>
    <col min="14071" max="14071" width="41.88671875" style="9" customWidth="1"/>
    <col min="14072" max="14074" width="6.44140625" style="9" customWidth="1"/>
    <col min="14075" max="14084" width="7.44140625" style="9" customWidth="1"/>
    <col min="14085" max="14085" width="8.88671875" style="9"/>
    <col min="14086" max="14086" width="55.6640625" style="9" customWidth="1"/>
    <col min="14087" max="14088" width="11.109375" style="9" customWidth="1"/>
    <col min="14089" max="14326" width="8.88671875" style="9"/>
    <col min="14327" max="14327" width="41.88671875" style="9" customWidth="1"/>
    <col min="14328" max="14330" width="6.44140625" style="9" customWidth="1"/>
    <col min="14331" max="14340" width="7.44140625" style="9" customWidth="1"/>
    <col min="14341" max="14341" width="8.88671875" style="9"/>
    <col min="14342" max="14342" width="55.6640625" style="9" customWidth="1"/>
    <col min="14343" max="14344" width="11.109375" style="9" customWidth="1"/>
    <col min="14345" max="14582" width="8.88671875" style="9"/>
    <col min="14583" max="14583" width="41.88671875" style="9" customWidth="1"/>
    <col min="14584" max="14586" width="6.44140625" style="9" customWidth="1"/>
    <col min="14587" max="14596" width="7.44140625" style="9" customWidth="1"/>
    <col min="14597" max="14597" width="8.88671875" style="9"/>
    <col min="14598" max="14598" width="55.6640625" style="9" customWidth="1"/>
    <col min="14599" max="14600" width="11.109375" style="9" customWidth="1"/>
    <col min="14601" max="14838" width="8.88671875" style="9"/>
    <col min="14839" max="14839" width="41.88671875" style="9" customWidth="1"/>
    <col min="14840" max="14842" width="6.44140625" style="9" customWidth="1"/>
    <col min="14843" max="14852" width="7.44140625" style="9" customWidth="1"/>
    <col min="14853" max="14853" width="8.88671875" style="9"/>
    <col min="14854" max="14854" width="55.6640625" style="9" customWidth="1"/>
    <col min="14855" max="14856" width="11.109375" style="9" customWidth="1"/>
    <col min="14857" max="15094" width="8.88671875" style="9"/>
    <col min="15095" max="15095" width="41.88671875" style="9" customWidth="1"/>
    <col min="15096" max="15098" width="6.44140625" style="9" customWidth="1"/>
    <col min="15099" max="15108" width="7.44140625" style="9" customWidth="1"/>
    <col min="15109" max="15109" width="8.88671875" style="9"/>
    <col min="15110" max="15110" width="55.6640625" style="9" customWidth="1"/>
    <col min="15111" max="15112" width="11.109375" style="9" customWidth="1"/>
    <col min="15113" max="15350" width="8.88671875" style="9"/>
    <col min="15351" max="15351" width="41.88671875" style="9" customWidth="1"/>
    <col min="15352" max="15354" width="6.44140625" style="9" customWidth="1"/>
    <col min="15355" max="15364" width="7.44140625" style="9" customWidth="1"/>
    <col min="15365" max="15365" width="8.88671875" style="9"/>
    <col min="15366" max="15366" width="55.6640625" style="9" customWidth="1"/>
    <col min="15367" max="15368" width="11.109375" style="9" customWidth="1"/>
    <col min="15369" max="15606" width="8.88671875" style="9"/>
    <col min="15607" max="15607" width="41.88671875" style="9" customWidth="1"/>
    <col min="15608" max="15610" width="6.44140625" style="9" customWidth="1"/>
    <col min="15611" max="15620" width="7.44140625" style="9" customWidth="1"/>
    <col min="15621" max="15621" width="8.88671875" style="9"/>
    <col min="15622" max="15622" width="55.6640625" style="9" customWidth="1"/>
    <col min="15623" max="15624" width="11.109375" style="9" customWidth="1"/>
    <col min="15625" max="15862" width="8.88671875" style="9"/>
    <col min="15863" max="15863" width="41.88671875" style="9" customWidth="1"/>
    <col min="15864" max="15866" width="6.44140625" style="9" customWidth="1"/>
    <col min="15867" max="15876" width="7.44140625" style="9" customWidth="1"/>
    <col min="15877" max="15877" width="8.88671875" style="9"/>
    <col min="15878" max="15878" width="55.6640625" style="9" customWidth="1"/>
    <col min="15879" max="15880" width="11.109375" style="9" customWidth="1"/>
    <col min="15881" max="16118" width="8.88671875" style="9"/>
    <col min="16119" max="16119" width="41.88671875" style="9" customWidth="1"/>
    <col min="16120" max="16122" width="6.44140625" style="9" customWidth="1"/>
    <col min="16123" max="16132" width="7.44140625" style="9" customWidth="1"/>
    <col min="16133" max="16133" width="8.88671875" style="9"/>
    <col min="16134" max="16134" width="55.6640625" style="9" customWidth="1"/>
    <col min="16135" max="16136" width="11.109375" style="9" customWidth="1"/>
    <col min="16137" max="16384" width="8.88671875" style="9"/>
  </cols>
  <sheetData>
    <row r="1" spans="1:11" ht="35.4" customHeight="1">
      <c r="A1" s="21"/>
      <c r="B1" s="33" t="s">
        <v>3939</v>
      </c>
      <c r="C1" s="21"/>
      <c r="D1" s="21"/>
      <c r="E1" s="21"/>
    </row>
    <row r="2" spans="1:11" ht="28.8" customHeight="1" thickBot="1">
      <c r="A2" s="22"/>
      <c r="B2" s="22"/>
      <c r="C2" s="23" t="str">
        <f>IFERROR(VLOOKUP($D$2,ตารางคะแนน!$C$6:$AD$93,2,0),0)</f>
        <v>รพ.เลย</v>
      </c>
      <c r="D2" s="128" t="s">
        <v>538</v>
      </c>
      <c r="E2" s="24" t="s">
        <v>2860</v>
      </c>
      <c r="G2" s="42" t="s">
        <v>2878</v>
      </c>
    </row>
    <row r="3" spans="1:11" s="94" customFormat="1" ht="30">
      <c r="A3" s="167" t="s">
        <v>3940</v>
      </c>
      <c r="B3" s="168"/>
      <c r="C3" s="168"/>
      <c r="D3" s="168"/>
      <c r="E3" s="169"/>
      <c r="G3" s="170" t="s">
        <v>2879</v>
      </c>
    </row>
    <row r="4" spans="1:11" ht="22.2" customHeight="1">
      <c r="A4" s="237">
        <v>1.1000000000000001</v>
      </c>
      <c r="B4" s="107" t="s">
        <v>4</v>
      </c>
      <c r="C4" s="238"/>
      <c r="D4" s="240"/>
      <c r="E4" s="274">
        <f>IFERROR(VLOOKUP($D$2,ตารางคะแนน!$C$6:$AD$93,11,0),0)</f>
        <v>1</v>
      </c>
      <c r="G4" s="11"/>
    </row>
    <row r="5" spans="1:11">
      <c r="A5" s="237">
        <v>1.2</v>
      </c>
      <c r="B5" s="108" t="s">
        <v>2850</v>
      </c>
      <c r="C5" s="109"/>
      <c r="D5" s="293">
        <f>IFERROR(VLOOKUP($D$2,ตารางคะแนน!$C$6:$AD$93,7,0),0)</f>
        <v>183103486.11000001</v>
      </c>
      <c r="E5" s="294"/>
      <c r="G5" s="11"/>
    </row>
    <row r="6" spans="1:11" ht="25.2" customHeight="1">
      <c r="A6" s="237">
        <v>1.3</v>
      </c>
      <c r="B6" s="107" t="s">
        <v>2851</v>
      </c>
      <c r="C6" s="107"/>
      <c r="D6" s="293">
        <f>IFERROR(VLOOKUP($D$2,ตารางคะแนน!$C$6:$AD$93,8,0),0)</f>
        <v>-84902917.640000001</v>
      </c>
      <c r="E6" s="294"/>
      <c r="F6"/>
      <c r="G6" s="11"/>
    </row>
    <row r="7" spans="1:11" ht="43.2" customHeight="1">
      <c r="A7" s="237">
        <v>1.4</v>
      </c>
      <c r="B7" s="291" t="s">
        <v>2852</v>
      </c>
      <c r="C7" s="291"/>
      <c r="D7" s="293">
        <f>IFERROR(VLOOKUP($D$2,ตารางคะแนน!$C$6:$AD$93,9,0),0)</f>
        <v>51282680.380000003</v>
      </c>
      <c r="E7" s="294"/>
      <c r="G7" s="11"/>
    </row>
    <row r="8" spans="1:11" s="18" customFormat="1" ht="25.2" thickBot="1">
      <c r="A8" s="239">
        <v>1.5</v>
      </c>
      <c r="B8" s="292" t="s">
        <v>2853</v>
      </c>
      <c r="C8" s="292"/>
      <c r="D8" s="295">
        <f>IFERROR(VLOOKUP($D$2,ตารางคะแนน!$C$6:$AD$93,10,0),0)</f>
        <v>57832557.789999999</v>
      </c>
      <c r="E8" s="296"/>
      <c r="F8" s="9"/>
    </row>
    <row r="9" spans="1:11" ht="18.600000000000001" customHeight="1" thickBot="1"/>
    <row r="10" spans="1:11">
      <c r="A10" s="25" t="s">
        <v>3941</v>
      </c>
      <c r="B10" s="26"/>
      <c r="C10" s="26"/>
      <c r="D10" s="27"/>
      <c r="E10" s="28"/>
    </row>
    <row r="11" spans="1:11" ht="25.8" customHeight="1">
      <c r="A11" s="29"/>
      <c r="B11" s="278" t="s">
        <v>2862</v>
      </c>
      <c r="C11" s="278"/>
      <c r="D11" s="124">
        <f>IFERROR(VLOOKUP($D$2,ตารางคะแนน!$C$6:$AD$93,27,0),0)</f>
        <v>6</v>
      </c>
      <c r="E11" s="113"/>
    </row>
    <row r="12" spans="1:11" ht="30.6" thickBot="1">
      <c r="A12" s="30"/>
      <c r="B12" s="110" t="s">
        <v>2855</v>
      </c>
      <c r="C12" s="111" t="s">
        <v>2860</v>
      </c>
      <c r="D12" s="124" t="str">
        <f>IFERROR(VLOOKUP($D$2,ตารางคะแนน!$C$6:$AD$93,28,0),0)</f>
        <v>C</v>
      </c>
      <c r="E12" s="112"/>
      <c r="J12" s="19" t="s">
        <v>938</v>
      </c>
      <c r="K12" s="20" t="s">
        <v>2856</v>
      </c>
    </row>
    <row r="13" spans="1:11" ht="9" customHeight="1" thickBot="1">
      <c r="J13" s="19" t="s">
        <v>2827</v>
      </c>
      <c r="K13" s="20" t="s">
        <v>2857</v>
      </c>
    </row>
    <row r="14" spans="1:11" ht="30">
      <c r="A14" s="283" t="s">
        <v>2854</v>
      </c>
      <c r="B14" s="284"/>
      <c r="C14" s="284"/>
      <c r="D14" s="31" t="s">
        <v>2837</v>
      </c>
      <c r="E14" s="32" t="s">
        <v>2838</v>
      </c>
      <c r="J14" s="19" t="s">
        <v>2828</v>
      </c>
      <c r="K14" s="20" t="s">
        <v>2858</v>
      </c>
    </row>
    <row r="15" spans="1:11">
      <c r="A15" s="281" t="s">
        <v>2978</v>
      </c>
      <c r="B15" s="282"/>
      <c r="C15" s="282"/>
      <c r="D15" s="100"/>
      <c r="E15" s="125"/>
      <c r="J15" s="19" t="s">
        <v>2830</v>
      </c>
      <c r="K15" s="20" t="s">
        <v>2859</v>
      </c>
    </row>
    <row r="16" spans="1:11" ht="27">
      <c r="A16" s="279" t="s">
        <v>2839</v>
      </c>
      <c r="B16" s="280"/>
      <c r="C16" s="280"/>
      <c r="D16" s="251">
        <v>1</v>
      </c>
      <c r="E16" s="250" t="str">
        <f>IFERROR(VLOOKUP($D$2,ตารางคะแนน!$C$6:$AD$93,12,0),0)</f>
        <v>0</v>
      </c>
    </row>
    <row r="17" spans="1:5" ht="27">
      <c r="A17" s="279" t="s">
        <v>2840</v>
      </c>
      <c r="B17" s="280"/>
      <c r="C17" s="280"/>
      <c r="D17" s="251">
        <v>1</v>
      </c>
      <c r="E17" s="245" t="str">
        <f>IFERROR(VLOOKUP($D$2,ตารางคะแนน!$C$6:$AD$93,13,0),0)</f>
        <v>1</v>
      </c>
    </row>
    <row r="18" spans="1:5" s="18" customFormat="1" ht="27">
      <c r="A18" s="70" t="s">
        <v>2873</v>
      </c>
      <c r="B18" s="71"/>
      <c r="C18" s="71"/>
      <c r="D18" s="246"/>
      <c r="E18" s="247"/>
    </row>
    <row r="19" spans="1:5" ht="27">
      <c r="A19" s="279" t="s">
        <v>2841</v>
      </c>
      <c r="B19" s="280"/>
      <c r="C19" s="280"/>
      <c r="D19" s="251">
        <v>1</v>
      </c>
      <c r="E19" s="251" t="str">
        <f>IFERROR(VLOOKUP($D$2,ตารางคะแนน!$C$6:$AD$93,14,0),0)</f>
        <v>1</v>
      </c>
    </row>
    <row r="20" spans="1:5" ht="27">
      <c r="A20" s="285" t="s">
        <v>2842</v>
      </c>
      <c r="B20" s="286"/>
      <c r="C20" s="286"/>
      <c r="D20" s="251">
        <v>1</v>
      </c>
      <c r="E20" s="251" t="str">
        <f>IFERROR(VLOOKUP($D$2,ตารางคะแนน!$C$6:$AD$93,15,0),0)</f>
        <v>1</v>
      </c>
    </row>
    <row r="21" spans="1:5" s="18" customFormat="1" ht="27">
      <c r="A21" s="70" t="s">
        <v>2872</v>
      </c>
      <c r="B21" s="71"/>
      <c r="C21" s="71"/>
      <c r="D21" s="246"/>
      <c r="E21" s="248"/>
    </row>
    <row r="22" spans="1:5" ht="27">
      <c r="A22" s="279" t="s">
        <v>2843</v>
      </c>
      <c r="B22" s="280"/>
      <c r="C22" s="280"/>
      <c r="D22" s="243">
        <v>0.5</v>
      </c>
      <c r="E22" s="244">
        <f>IFERROR(VLOOKUP($D$2,ตารางคะแนน!$C$6:$AD$93,16,0),0)</f>
        <v>0</v>
      </c>
    </row>
    <row r="23" spans="1:5" ht="27">
      <c r="A23" s="279" t="s">
        <v>2844</v>
      </c>
      <c r="B23" s="280"/>
      <c r="C23" s="280"/>
      <c r="D23" s="243">
        <v>0.5</v>
      </c>
      <c r="E23" s="244">
        <f>IFERROR(VLOOKUP($D$2,ตารางคะแนน!$C$6:$AD$93,17,0),0)</f>
        <v>0</v>
      </c>
    </row>
    <row r="24" spans="1:5" ht="27">
      <c r="A24" s="279" t="s">
        <v>2846</v>
      </c>
      <c r="B24" s="280"/>
      <c r="C24" s="280"/>
      <c r="D24" s="243">
        <v>0.5</v>
      </c>
      <c r="E24" s="244">
        <f>IFERROR(VLOOKUP($D$2,ตารางคะแนน!$C$6:$AD$93,18,0),0)</f>
        <v>0</v>
      </c>
    </row>
    <row r="25" spans="1:5" ht="27">
      <c r="A25" s="279" t="s">
        <v>2847</v>
      </c>
      <c r="B25" s="280"/>
      <c r="C25" s="280"/>
      <c r="D25" s="243">
        <v>0.5</v>
      </c>
      <c r="E25" s="244">
        <f>IFERROR(VLOOKUP($D$2,ตารางคะแนน!$C$6:$AD$93,19,0),0)</f>
        <v>0</v>
      </c>
    </row>
    <row r="26" spans="1:5" s="18" customFormat="1" ht="27">
      <c r="A26" s="281" t="s">
        <v>2845</v>
      </c>
      <c r="B26" s="282"/>
      <c r="C26" s="282"/>
      <c r="D26" s="246"/>
      <c r="E26" s="247"/>
    </row>
    <row r="27" spans="1:5" ht="27">
      <c r="A27" s="279" t="s">
        <v>2977</v>
      </c>
      <c r="B27" s="280"/>
      <c r="C27" s="280"/>
      <c r="D27" s="243">
        <v>1</v>
      </c>
      <c r="E27" s="244">
        <f>IFERROR(VLOOKUP($D$2,ตารางคะแนน!$C$6:$AD$93,21,0),0)</f>
        <v>1</v>
      </c>
    </row>
    <row r="28" spans="1:5" ht="27">
      <c r="A28" s="241" t="s">
        <v>2848</v>
      </c>
      <c r="B28" s="242"/>
      <c r="C28" s="242"/>
      <c r="D28" s="243">
        <v>1</v>
      </c>
      <c r="E28" s="244">
        <f>IFERROR(VLOOKUP($D$2,ตารางคะแนน!$C$6:$AD$93,23,0),0)</f>
        <v>1</v>
      </c>
    </row>
    <row r="29" spans="1:5" s="18" customFormat="1" ht="27">
      <c r="A29" s="289" t="s">
        <v>2863</v>
      </c>
      <c r="B29" s="290"/>
      <c r="C29" s="290"/>
      <c r="D29" s="249">
        <v>1</v>
      </c>
      <c r="E29" s="244">
        <f>IFERROR(VLOOKUP($D$2,ตารางคะแนน!$C$6:$AD$93,25,0),0)</f>
        <v>0</v>
      </c>
    </row>
    <row r="30" spans="1:5" s="18" customFormat="1" ht="27">
      <c r="A30" s="289" t="s">
        <v>2864</v>
      </c>
      <c r="B30" s="290"/>
      <c r="C30" s="290"/>
      <c r="D30" s="249">
        <v>1</v>
      </c>
      <c r="E30" s="244">
        <f>IFERROR(VLOOKUP($D$2,ตารางคะแนน!$C$6:$AD$93,26,0),0)</f>
        <v>1</v>
      </c>
    </row>
    <row r="31" spans="1:5" ht="22.8" customHeight="1" thickBot="1">
      <c r="A31" s="287" t="s">
        <v>2849</v>
      </c>
      <c r="B31" s="288"/>
      <c r="C31" s="288"/>
      <c r="D31" s="127">
        <f>SUM(D16:D30)</f>
        <v>10</v>
      </c>
      <c r="E31" s="126">
        <f>E16+E17+E19+E20+E22+E23+E24+E25+E27+E28+E29+E30</f>
        <v>6</v>
      </c>
    </row>
    <row r="32" spans="1:5" ht="11.4" customHeight="1"/>
    <row r="33" spans="1:5">
      <c r="A33" s="36"/>
      <c r="B33" s="36"/>
      <c r="C33" s="37" t="s">
        <v>2875</v>
      </c>
      <c r="D33" s="38" t="s">
        <v>2869</v>
      </c>
      <c r="E33" s="36"/>
    </row>
    <row r="35" spans="1:5" s="35" customFormat="1" ht="30">
      <c r="A35" s="22"/>
      <c r="B35" s="22" t="s">
        <v>3942</v>
      </c>
      <c r="C35" s="22"/>
      <c r="D35" s="22"/>
      <c r="E35" s="22"/>
    </row>
    <row r="36" spans="1:5" s="35" customFormat="1" ht="30">
      <c r="A36" s="22"/>
      <c r="B36" s="22" t="s">
        <v>2868</v>
      </c>
      <c r="C36" s="22" t="str">
        <f>C2</f>
        <v>รพ.เลย</v>
      </c>
      <c r="D36" s="22"/>
      <c r="E36" s="22"/>
    </row>
    <row r="40" spans="1:5">
      <c r="C40" s="9" t="s">
        <v>2870</v>
      </c>
      <c r="D40" s="34">
        <f>E16+E17</f>
        <v>1</v>
      </c>
    </row>
    <row r="41" spans="1:5">
      <c r="C41" s="9" t="s">
        <v>2874</v>
      </c>
      <c r="D41" s="34">
        <f>E19+E20</f>
        <v>2</v>
      </c>
    </row>
    <row r="42" spans="1:5">
      <c r="C42" s="9" t="s">
        <v>2871</v>
      </c>
      <c r="D42" s="34">
        <v>0</v>
      </c>
    </row>
    <row r="43" spans="1:5">
      <c r="C43" s="9" t="s">
        <v>2865</v>
      </c>
      <c r="D43" s="34">
        <f>E27+E28</f>
        <v>2</v>
      </c>
    </row>
    <row r="44" spans="1:5">
      <c r="C44" s="9" t="s">
        <v>2866</v>
      </c>
      <c r="D44" s="34">
        <f>E29</f>
        <v>0</v>
      </c>
    </row>
    <row r="45" spans="1:5">
      <c r="C45" s="9" t="s">
        <v>2867</v>
      </c>
      <c r="D45" s="34">
        <f>E30</f>
        <v>1</v>
      </c>
    </row>
    <row r="50" spans="2:6">
      <c r="F50" s="9" t="s">
        <v>2995</v>
      </c>
    </row>
    <row r="51" spans="2:6" ht="39" customHeight="1">
      <c r="B51" s="39" t="s">
        <v>2819</v>
      </c>
      <c r="C51" s="276" t="s">
        <v>2861</v>
      </c>
      <c r="D51" s="277"/>
    </row>
    <row r="52" spans="2:6">
      <c r="B52" s="101" t="s">
        <v>2973</v>
      </c>
      <c r="C52" s="119" t="s">
        <v>938</v>
      </c>
      <c r="D52" s="114" t="s">
        <v>2856</v>
      </c>
    </row>
    <row r="53" spans="2:6">
      <c r="B53" s="102" t="s">
        <v>2974</v>
      </c>
      <c r="C53" s="120" t="s">
        <v>2827</v>
      </c>
      <c r="D53" s="115" t="s">
        <v>2856</v>
      </c>
    </row>
    <row r="54" spans="2:6">
      <c r="B54" s="103" t="s">
        <v>2975</v>
      </c>
      <c r="C54" s="121" t="s">
        <v>2828</v>
      </c>
      <c r="D54" s="116" t="s">
        <v>2858</v>
      </c>
    </row>
    <row r="55" spans="2:6">
      <c r="B55" s="104" t="s">
        <v>2976</v>
      </c>
      <c r="C55" s="122" t="s">
        <v>2830</v>
      </c>
      <c r="D55" s="117" t="s">
        <v>2859</v>
      </c>
    </row>
    <row r="56" spans="2:6">
      <c r="B56" s="105" t="s">
        <v>2876</v>
      </c>
      <c r="C56" s="123" t="s">
        <v>2829</v>
      </c>
      <c r="D56" s="118" t="s">
        <v>2826</v>
      </c>
    </row>
    <row r="58" spans="2:6" s="41" customFormat="1" ht="27">
      <c r="B58" s="40" t="s">
        <v>2877</v>
      </c>
    </row>
    <row r="69" spans="1:5">
      <c r="A69" s="36"/>
      <c r="B69" s="36"/>
      <c r="C69" s="43" t="s">
        <v>2875</v>
      </c>
      <c r="D69" s="38" t="s">
        <v>2880</v>
      </c>
      <c r="E69" s="36"/>
    </row>
  </sheetData>
  <mergeCells count="23">
    <mergeCell ref="A29:C29"/>
    <mergeCell ref="B7:C7"/>
    <mergeCell ref="B8:C8"/>
    <mergeCell ref="D5:E5"/>
    <mergeCell ref="D6:E6"/>
    <mergeCell ref="D7:E7"/>
    <mergeCell ref="D8:E8"/>
    <mergeCell ref="C51:D51"/>
    <mergeCell ref="B11:C11"/>
    <mergeCell ref="A17:C17"/>
    <mergeCell ref="A15:C15"/>
    <mergeCell ref="A14:C14"/>
    <mergeCell ref="A16:C16"/>
    <mergeCell ref="A25:C25"/>
    <mergeCell ref="A24:C24"/>
    <mergeCell ref="A23:C23"/>
    <mergeCell ref="A22:C22"/>
    <mergeCell ref="A19:C19"/>
    <mergeCell ref="A20:C20"/>
    <mergeCell ref="A27:C27"/>
    <mergeCell ref="A31:C31"/>
    <mergeCell ref="A30:C30"/>
    <mergeCell ref="A26:C26"/>
  </mergeCells>
  <conditionalFormatting sqref="D11:D12">
    <cfRule type="containsText" dxfId="25" priority="6" operator="containsText" text="F">
      <formula>NOT(ISERROR(SEARCH("F",D11)))</formula>
    </cfRule>
    <cfRule type="containsText" dxfId="24" priority="7" operator="containsText" text="D">
      <formula>NOT(ISERROR(SEARCH("D",D11)))</formula>
    </cfRule>
    <cfRule type="containsText" dxfId="23" priority="8" operator="containsText" text="C">
      <formula>NOT(ISERROR(SEARCH("C",D11)))</formula>
    </cfRule>
    <cfRule type="containsText" dxfId="22" priority="9" operator="containsText" text="B">
      <formula>NOT(ISERROR(SEARCH("B",D11)))</formula>
    </cfRule>
    <cfRule type="containsText" dxfId="21" priority="10" operator="containsText" text="A">
      <formula>NOT(ISERROR(SEARCH("A",D11)))</formula>
    </cfRule>
  </conditionalFormatting>
  <pageMargins left="0.47" right="0.31496062992126" top="0.44" bottom="0.15748031496063" header="0.31496062992126" footer="0.31496062992126"/>
  <pageSetup paperSize="9" scale="95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93"/>
  <sheetViews>
    <sheetView zoomScale="80" zoomScaleNormal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I95" sqref="I95"/>
    </sheetView>
  </sheetViews>
  <sheetFormatPr defaultColWidth="8.77734375" defaultRowHeight="24.6"/>
  <cols>
    <col min="1" max="1" width="5.77734375" style="11" customWidth="1"/>
    <col min="2" max="2" width="15.21875" style="9" customWidth="1"/>
    <col min="3" max="3" width="6.88671875" style="11" customWidth="1"/>
    <col min="4" max="4" width="19.21875" style="9" customWidth="1"/>
    <col min="5" max="5" width="6.88671875" style="11" customWidth="1"/>
    <col min="6" max="6" width="6.88671875" style="182" customWidth="1"/>
    <col min="7" max="7" width="25.44140625" style="85" customWidth="1"/>
    <col min="8" max="8" width="16.88671875" style="9" customWidth="1"/>
    <col min="9" max="12" width="19.6640625" style="86" customWidth="1"/>
    <col min="13" max="13" width="3.88671875" style="73" customWidth="1"/>
    <col min="14" max="14" width="8.21875" style="87" customWidth="1"/>
    <col min="15" max="15" width="8.33203125" style="87" bestFit="1" customWidth="1"/>
    <col min="16" max="16" width="6.5546875" style="87" customWidth="1"/>
    <col min="17" max="17" width="6.88671875" style="87" customWidth="1"/>
    <col min="18" max="19" width="7" style="87" customWidth="1"/>
    <col min="20" max="20" width="13" style="87" customWidth="1"/>
    <col min="21" max="21" width="12.109375" style="87" customWidth="1"/>
    <col min="22" max="22" width="8.44140625" style="87" customWidth="1"/>
    <col min="23" max="23" width="7.33203125" style="93" customWidth="1"/>
    <col min="24" max="24" width="8.44140625" style="215" customWidth="1"/>
    <col min="25" max="25" width="9.21875" style="88" customWidth="1"/>
    <col min="26" max="26" width="9.21875" style="87" customWidth="1"/>
    <col min="27" max="27" width="8" style="87" customWidth="1"/>
    <col min="28" max="28" width="8.44140625" style="87" customWidth="1"/>
    <col min="29" max="29" width="8.6640625" style="106" customWidth="1"/>
    <col min="30" max="30" width="7.109375" style="73" customWidth="1"/>
    <col min="31" max="31" width="23.44140625" style="9" customWidth="1"/>
    <col min="32" max="32" width="8" style="9" customWidth="1"/>
    <col min="33" max="33" width="10.5546875" style="9" customWidth="1"/>
    <col min="34" max="36" width="8.77734375" style="9"/>
    <col min="37" max="37" width="17.44140625" style="9" customWidth="1"/>
    <col min="38" max="16384" width="8.77734375" style="9"/>
  </cols>
  <sheetData>
    <row r="1" spans="1:43" ht="26.4" customHeight="1">
      <c r="A1" s="272" t="s">
        <v>3936</v>
      </c>
      <c r="AC1" s="106" t="s">
        <v>2819</v>
      </c>
    </row>
    <row r="2" spans="1:43" s="94" customFormat="1" ht="24.6" customHeight="1">
      <c r="A2" s="95"/>
      <c r="C2" s="95"/>
      <c r="E2" s="95"/>
      <c r="F2" s="95"/>
      <c r="G2" s="96"/>
      <c r="I2" s="97"/>
      <c r="J2" s="97"/>
      <c r="K2" s="97"/>
      <c r="L2" s="97"/>
      <c r="M2" s="65"/>
      <c r="N2" s="12" t="s">
        <v>2808</v>
      </c>
      <c r="O2" s="12" t="s">
        <v>2809</v>
      </c>
      <c r="P2" s="12" t="s">
        <v>2810</v>
      </c>
      <c r="Q2" s="12" t="s">
        <v>2811</v>
      </c>
      <c r="R2" s="12" t="s">
        <v>2812</v>
      </c>
      <c r="S2" s="12" t="s">
        <v>2813</v>
      </c>
      <c r="T2" s="12" t="s">
        <v>2814</v>
      </c>
      <c r="U2" s="12" t="s">
        <v>2815</v>
      </c>
      <c r="V2" s="298" t="s">
        <v>2816</v>
      </c>
      <c r="W2" s="298"/>
      <c r="X2" s="301" t="s">
        <v>2817</v>
      </c>
      <c r="Y2" s="298"/>
      <c r="Z2" s="298" t="s">
        <v>2824</v>
      </c>
      <c r="AA2" s="298"/>
      <c r="AB2" s="12" t="s">
        <v>2835</v>
      </c>
      <c r="AC2" s="13" t="s">
        <v>2836</v>
      </c>
      <c r="AD2" s="65"/>
    </row>
    <row r="3" spans="1:43" s="18" customFormat="1" ht="23.4" customHeight="1">
      <c r="A3" s="310" t="s">
        <v>0</v>
      </c>
      <c r="B3" s="310" t="s">
        <v>1</v>
      </c>
      <c r="C3" s="310" t="s">
        <v>2</v>
      </c>
      <c r="D3" s="310" t="s">
        <v>3</v>
      </c>
      <c r="E3" s="310" t="s">
        <v>925</v>
      </c>
      <c r="F3" s="311" t="s">
        <v>2882</v>
      </c>
      <c r="G3" s="310" t="s">
        <v>7</v>
      </c>
      <c r="H3" s="311" t="s">
        <v>2832</v>
      </c>
      <c r="I3" s="309" t="s">
        <v>3909</v>
      </c>
      <c r="J3" s="309"/>
      <c r="K3" s="309"/>
      <c r="L3" s="309"/>
      <c r="M3" s="309"/>
      <c r="N3" s="305" t="s">
        <v>9</v>
      </c>
      <c r="O3" s="305"/>
      <c r="P3" s="305"/>
      <c r="Q3" s="305"/>
      <c r="R3" s="305"/>
      <c r="S3" s="305"/>
      <c r="T3" s="305"/>
      <c r="U3" s="305"/>
      <c r="V3" s="305"/>
      <c r="W3" s="305"/>
      <c r="X3" s="306"/>
      <c r="Y3" s="305"/>
      <c r="Z3" s="305"/>
      <c r="AA3" s="305"/>
      <c r="AB3" s="149"/>
      <c r="AC3" s="302" t="s">
        <v>2972</v>
      </c>
      <c r="AD3" s="297" t="s">
        <v>2861</v>
      </c>
    </row>
    <row r="4" spans="1:43" s="73" customFormat="1" ht="58.8" customHeight="1">
      <c r="A4" s="310"/>
      <c r="B4" s="310"/>
      <c r="C4" s="310"/>
      <c r="D4" s="310"/>
      <c r="E4" s="310"/>
      <c r="F4" s="311"/>
      <c r="G4" s="310"/>
      <c r="H4" s="311"/>
      <c r="I4" s="299" t="s">
        <v>2986</v>
      </c>
      <c r="J4" s="299" t="s">
        <v>2831</v>
      </c>
      <c r="K4" s="299" t="s">
        <v>6</v>
      </c>
      <c r="L4" s="299" t="s">
        <v>2987</v>
      </c>
      <c r="M4" s="300" t="s">
        <v>4</v>
      </c>
      <c r="N4" s="307" t="s">
        <v>3000</v>
      </c>
      <c r="O4" s="307"/>
      <c r="P4" s="304" t="s">
        <v>3001</v>
      </c>
      <c r="Q4" s="304"/>
      <c r="R4" s="305" t="s">
        <v>3002</v>
      </c>
      <c r="S4" s="305"/>
      <c r="T4" s="305"/>
      <c r="U4" s="305"/>
      <c r="V4" s="304" t="s">
        <v>3910</v>
      </c>
      <c r="W4" s="304"/>
      <c r="X4" s="303" t="s">
        <v>3911</v>
      </c>
      <c r="Y4" s="304"/>
      <c r="Z4" s="304" t="s">
        <v>3903</v>
      </c>
      <c r="AA4" s="304"/>
      <c r="AB4" s="308" t="s">
        <v>2820</v>
      </c>
      <c r="AC4" s="302"/>
      <c r="AD4" s="297"/>
    </row>
    <row r="5" spans="1:43" s="75" customFormat="1" ht="93.6" customHeight="1">
      <c r="A5" s="310"/>
      <c r="B5" s="310"/>
      <c r="C5" s="310"/>
      <c r="D5" s="310"/>
      <c r="E5" s="310"/>
      <c r="F5" s="311"/>
      <c r="G5" s="310"/>
      <c r="H5" s="311"/>
      <c r="I5" s="299"/>
      <c r="J5" s="299"/>
      <c r="K5" s="299"/>
      <c r="L5" s="299"/>
      <c r="M5" s="300"/>
      <c r="N5" s="150" t="s">
        <v>2833</v>
      </c>
      <c r="O5" s="150" t="s">
        <v>2834</v>
      </c>
      <c r="P5" s="151" t="s">
        <v>1955</v>
      </c>
      <c r="Q5" s="150" t="s">
        <v>1956</v>
      </c>
      <c r="R5" s="150" t="s">
        <v>1961</v>
      </c>
      <c r="S5" s="150" t="s">
        <v>2821</v>
      </c>
      <c r="T5" s="152" t="s">
        <v>2823</v>
      </c>
      <c r="U5" s="152" t="s">
        <v>2822</v>
      </c>
      <c r="V5" s="153" t="s">
        <v>926</v>
      </c>
      <c r="W5" s="154" t="s">
        <v>927</v>
      </c>
      <c r="X5" s="216" t="s">
        <v>926</v>
      </c>
      <c r="Y5" s="155" t="s">
        <v>927</v>
      </c>
      <c r="Z5" s="150" t="s">
        <v>926</v>
      </c>
      <c r="AA5" s="150" t="s">
        <v>927</v>
      </c>
      <c r="AB5" s="308"/>
      <c r="AC5" s="302"/>
      <c r="AD5" s="297"/>
    </row>
    <row r="6" spans="1:43">
      <c r="A6" s="11" t="s">
        <v>2928</v>
      </c>
      <c r="B6" s="9" t="s">
        <v>1521</v>
      </c>
      <c r="C6" s="89" t="s">
        <v>538</v>
      </c>
      <c r="D6" s="9" t="s">
        <v>2449</v>
      </c>
      <c r="E6" s="171" t="s">
        <v>974</v>
      </c>
      <c r="F6" s="182">
        <f>VLOOKUP($C6,ข้อมูลพื้นฐานรพ_สป_ณสค61!$C$3:$J$899,5,0)</f>
        <v>480</v>
      </c>
      <c r="G6" s="85" t="s">
        <v>1002</v>
      </c>
      <c r="H6" s="181">
        <v>93137</v>
      </c>
      <c r="I6" s="275">
        <f>VLOOKUP($C6,Risk2563Q2!$D$2:$Z$89,9,0)</f>
        <v>183103486.11000001</v>
      </c>
      <c r="J6" s="275">
        <f>VLOOKUP($C6,Risk2563Q2!$D$2:$Z$89,13,0)</f>
        <v>-84902917.640000001</v>
      </c>
      <c r="K6" s="275">
        <f>VLOOKUP($C6,Risk2563Q2!$D$2:$Z$89,12,0)</f>
        <v>51282680.380000003</v>
      </c>
      <c r="L6" s="275">
        <f>VLOOKUP($C6,Risk2563Q2!$D$2:$Z$89,10,0)</f>
        <v>57832557.789999999</v>
      </c>
      <c r="M6" s="90">
        <f>VLOOKUP($C6,Risk2563Q2!$D$2:$Z$89,11,0)</f>
        <v>1</v>
      </c>
      <c r="N6" s="91" t="str">
        <f>VLOOKUP($C6,Planfin2563Q2!$C$3:$Q$98,11,0)</f>
        <v>0</v>
      </c>
      <c r="O6" s="91" t="str">
        <f>VLOOKUP($C6,Planfin2563Q2!$C$3:$Q$98,12,0)</f>
        <v>1</v>
      </c>
      <c r="P6" s="91" t="str">
        <f>VLOOKUP($C6,'Quick MethodQ2Y63'!$C$3:$T$90,14,0)</f>
        <v>1</v>
      </c>
      <c r="Q6" s="91" t="str">
        <f>VLOOKUP($C6,'Quick MethodQ2Y63'!$C$3:$T$90,15,0)</f>
        <v>1</v>
      </c>
      <c r="R6" s="91">
        <f>VLOOKUP($C6,HGR2563Q2!$C$3:$Z$90,21,0)</f>
        <v>0</v>
      </c>
      <c r="S6" s="91">
        <f>VLOOKUP($C6,HGR2563Q2!$C$3:$Z$90,22,0)</f>
        <v>0</v>
      </c>
      <c r="T6" s="91">
        <f>VLOOKUP($C6,HGR2563Q2!$C$3:$Z$90,23,0)</f>
        <v>0</v>
      </c>
      <c r="U6" s="91">
        <f>VLOOKUP($C6,HGR2563Q2!$C$3:$Z$90,24,0)</f>
        <v>0</v>
      </c>
      <c r="V6" s="92">
        <f>IFERROR(VLOOKUP($C6,อัตราการครองเตียง!$A$4:$AY$900,50,0),0)</f>
        <v>121.40824225865209</v>
      </c>
      <c r="W6" s="95">
        <f t="shared" ref="W6:W28" si="0">IFERROR(IF(F6=0,1,IF(V6&gt;=80,1,0)),0)</f>
        <v>1</v>
      </c>
      <c r="X6" s="217">
        <f>VLOOKUP($C6,CMI2562Q3!$C$2:$K$89,7,0)</f>
        <v>1.48</v>
      </c>
      <c r="Y6" s="236">
        <f>VLOOKUP($C6,CMI2562Q3!$C$2:$K$89,9,0)</f>
        <v>1</v>
      </c>
      <c r="Z6" s="148" t="str">
        <f>VLOOKUP($C6,Risk2563Q2!$D$2:$Z$89,21,0)</f>
        <v>C-</v>
      </c>
      <c r="AA6" s="147">
        <f>VLOOKUP($C6,Risk2563Q2!$D$2:$Z$89,23,0)</f>
        <v>0</v>
      </c>
      <c r="AB6" s="74">
        <f>VLOOKUP($C6,PointQ2Y63!$C$4:$J$91,8,0)</f>
        <v>1</v>
      </c>
      <c r="AC6" s="98">
        <f t="shared" ref="AC6:AC28" si="1">N6+O6+P6+Q6+R6+S6+T6+U6+W6+Y6+AA6+AB6</f>
        <v>6</v>
      </c>
      <c r="AD6" s="99" t="str">
        <f t="shared" ref="AD6:AD28" si="2">IF(AC6&lt;5,"F",IF(AC6&lt;6,"D",IF(AC6&lt;7,"C",IF(AC6&lt;8,"B","A"))))</f>
        <v>C</v>
      </c>
      <c r="AJ6" s="9" t="s">
        <v>538</v>
      </c>
      <c r="AK6" s="9" t="s">
        <v>2449</v>
      </c>
      <c r="AL6" s="9" t="s">
        <v>974</v>
      </c>
      <c r="AM6" s="9" t="s">
        <v>1001</v>
      </c>
      <c r="AN6" s="9">
        <v>480</v>
      </c>
      <c r="AO6" s="9">
        <v>93137</v>
      </c>
      <c r="AP6" s="9">
        <v>17</v>
      </c>
      <c r="AQ6" s="9" t="s">
        <v>1002</v>
      </c>
    </row>
    <row r="7" spans="1:43">
      <c r="A7" s="11" t="s">
        <v>2928</v>
      </c>
      <c r="B7" s="9" t="s">
        <v>1521</v>
      </c>
      <c r="C7" s="89" t="s">
        <v>539</v>
      </c>
      <c r="D7" s="9" t="s">
        <v>2450</v>
      </c>
      <c r="E7" s="171" t="s">
        <v>941</v>
      </c>
      <c r="F7" s="182">
        <f>VLOOKUP($C7,ข้อมูลพื้นฐานรพ_สป_ณสค61!$C$3:$J$899,5,0)</f>
        <v>38</v>
      </c>
      <c r="G7" s="85" t="s">
        <v>947</v>
      </c>
      <c r="H7" s="181">
        <v>21471</v>
      </c>
      <c r="I7" s="275">
        <f>VLOOKUP($C7,Risk2563Q2!$D$2:$Z$89,9,0)</f>
        <v>26860726.039999999</v>
      </c>
      <c r="J7" s="275">
        <f>VLOOKUP($C7,Risk2563Q2!$D$2:$Z$89,13,0)</f>
        <v>12954356.91</v>
      </c>
      <c r="K7" s="275">
        <f>VLOOKUP($C7,Risk2563Q2!$D$2:$Z$89,12,0)</f>
        <v>16658901.710000001</v>
      </c>
      <c r="L7" s="275">
        <f>VLOOKUP($C7,Risk2563Q2!$D$2:$Z$89,10,0)</f>
        <v>16747405.960000001</v>
      </c>
      <c r="M7" s="90">
        <f>VLOOKUP($C7,Risk2563Q2!$D$2:$Z$89,11,0)</f>
        <v>0</v>
      </c>
      <c r="N7" s="91" t="str">
        <f>VLOOKUP($C7,Planfin2563Q2!$C$3:$Q$98,11,0)</f>
        <v>0</v>
      </c>
      <c r="O7" s="91" t="str">
        <f>VLOOKUP($C7,Planfin2563Q2!$C$3:$Q$98,12,0)</f>
        <v>1</v>
      </c>
      <c r="P7" s="91" t="str">
        <f>VLOOKUP($C7,'Quick MethodQ2Y63'!$C$3:$T$90,14,0)</f>
        <v>1</v>
      </c>
      <c r="Q7" s="91" t="str">
        <f>VLOOKUP($C7,'Quick MethodQ2Y63'!$C$3:$T$90,15,0)</f>
        <v>1</v>
      </c>
      <c r="R7" s="91">
        <f>VLOOKUP($C7,HGR2563Q2!$C$3:$Z$90,21,0)</f>
        <v>0</v>
      </c>
      <c r="S7" s="91">
        <f>VLOOKUP($C7,HGR2563Q2!$C$3:$Z$90,22,0)</f>
        <v>0</v>
      </c>
      <c r="T7" s="91">
        <f>VLOOKUP($C7,HGR2563Q2!$C$3:$Z$90,23,0)</f>
        <v>0</v>
      </c>
      <c r="U7" s="91">
        <f>VLOOKUP($C7,HGR2563Q2!$C$3:$Z$90,24,0)</f>
        <v>0</v>
      </c>
      <c r="V7" s="92">
        <f>IFERROR(VLOOKUP($C7,อัตราการครองเตียง!$A$4:$AY$900,50,0),0)</f>
        <v>78.084555651423642</v>
      </c>
      <c r="W7" s="95">
        <f t="shared" si="0"/>
        <v>0</v>
      </c>
      <c r="X7" s="217">
        <f>VLOOKUP($C7,CMI2562Q3!$C$2:$K$89,7,0)</f>
        <v>0</v>
      </c>
      <c r="Y7" s="236">
        <f>VLOOKUP($C7,CMI2562Q3!$C$2:$K$89,9,0)</f>
        <v>0</v>
      </c>
      <c r="Z7" s="148" t="str">
        <f>VLOOKUP($C7,Risk2563Q2!$D$2:$Z$89,21,0)</f>
        <v>C</v>
      </c>
      <c r="AA7" s="147">
        <f>VLOOKUP($C7,Risk2563Q2!$D$2:$Z$89,23,0)</f>
        <v>0</v>
      </c>
      <c r="AB7" s="74">
        <f>VLOOKUP($C7,PointQ2Y63!$C$4:$J$91,8,0)</f>
        <v>1</v>
      </c>
      <c r="AC7" s="98">
        <f t="shared" si="1"/>
        <v>4</v>
      </c>
      <c r="AD7" s="99" t="str">
        <f t="shared" si="2"/>
        <v>F</v>
      </c>
      <c r="AJ7" s="9" t="s">
        <v>539</v>
      </c>
      <c r="AK7" s="9" t="s">
        <v>2450</v>
      </c>
      <c r="AL7" s="9" t="s">
        <v>941</v>
      </c>
      <c r="AM7" s="9" t="s">
        <v>946</v>
      </c>
      <c r="AN7" s="9">
        <v>38</v>
      </c>
      <c r="AO7" s="9">
        <v>21471</v>
      </c>
      <c r="AP7" s="9">
        <v>5</v>
      </c>
      <c r="AQ7" s="9" t="s">
        <v>947</v>
      </c>
    </row>
    <row r="8" spans="1:43">
      <c r="A8" s="11" t="s">
        <v>2928</v>
      </c>
      <c r="B8" s="9" t="s">
        <v>1521</v>
      </c>
      <c r="C8" s="89" t="s">
        <v>540</v>
      </c>
      <c r="D8" s="9" t="s">
        <v>2451</v>
      </c>
      <c r="E8" s="171" t="s">
        <v>941</v>
      </c>
      <c r="F8" s="182">
        <f>VLOOKUP($C8,ข้อมูลพื้นฐานรพ_สป_ณสค61!$C$3:$J$899,5,0)</f>
        <v>49</v>
      </c>
      <c r="G8" s="85" t="s">
        <v>2885</v>
      </c>
      <c r="H8" s="181">
        <v>47698</v>
      </c>
      <c r="I8" s="275">
        <f>VLOOKUP($C8,Risk2563Q2!$D$2:$Z$89,9,0)</f>
        <v>55205930.509999998</v>
      </c>
      <c r="J8" s="275">
        <f>VLOOKUP($C8,Risk2563Q2!$D$2:$Z$89,13,0)</f>
        <v>38218947.670000002</v>
      </c>
      <c r="K8" s="275">
        <f>VLOOKUP($C8,Risk2563Q2!$D$2:$Z$89,12,0)</f>
        <v>14443006.76</v>
      </c>
      <c r="L8" s="275">
        <f>VLOOKUP($C8,Risk2563Q2!$D$2:$Z$89,10,0)</f>
        <v>13924627</v>
      </c>
      <c r="M8" s="90">
        <f>VLOOKUP($C8,Risk2563Q2!$D$2:$Z$89,11,0)</f>
        <v>0</v>
      </c>
      <c r="N8" s="91" t="str">
        <f>VLOOKUP($C8,Planfin2563Q2!$C$3:$Q$98,11,0)</f>
        <v>0</v>
      </c>
      <c r="O8" s="91" t="str">
        <f>VLOOKUP($C8,Planfin2563Q2!$C$3:$Q$98,12,0)</f>
        <v>1</v>
      </c>
      <c r="P8" s="91" t="str">
        <f>VLOOKUP($C8,'Quick MethodQ2Y63'!$C$3:$T$90,14,0)</f>
        <v>1</v>
      </c>
      <c r="Q8" s="91" t="str">
        <f>VLOOKUP($C8,'Quick MethodQ2Y63'!$C$3:$T$90,15,0)</f>
        <v>1</v>
      </c>
      <c r="R8" s="91">
        <f>VLOOKUP($C8,HGR2563Q2!$C$3:$Z$90,21,0)</f>
        <v>0</v>
      </c>
      <c r="S8" s="91">
        <f>VLOOKUP($C8,HGR2563Q2!$C$3:$Z$90,22,0)</f>
        <v>0</v>
      </c>
      <c r="T8" s="91">
        <f>VLOOKUP($C8,HGR2563Q2!$C$3:$Z$90,23,0)</f>
        <v>0</v>
      </c>
      <c r="U8" s="91">
        <f>VLOOKUP($C8,HGR2563Q2!$C$3:$Z$90,24,0)</f>
        <v>0</v>
      </c>
      <c r="V8" s="92">
        <f>IFERROR(VLOOKUP($C8,อัตราการครองเตียง!$A$4:$AY$900,50,0),0)</f>
        <v>96.832831493253039</v>
      </c>
      <c r="W8" s="95">
        <f t="shared" si="0"/>
        <v>1</v>
      </c>
      <c r="X8" s="217">
        <f>VLOOKUP($C8,CMI2562Q3!$C$2:$K$89,7,0)</f>
        <v>0</v>
      </c>
      <c r="Y8" s="236">
        <f>VLOOKUP($C8,CMI2562Q3!$C$2:$K$89,9,0)</f>
        <v>0</v>
      </c>
      <c r="Z8" s="148" t="str">
        <f>VLOOKUP($C8,Risk2563Q2!$D$2:$Z$89,21,0)</f>
        <v>C-</v>
      </c>
      <c r="AA8" s="147">
        <f>VLOOKUP($C8,Risk2563Q2!$D$2:$Z$89,23,0)</f>
        <v>0</v>
      </c>
      <c r="AB8" s="74">
        <f>VLOOKUP($C8,PointQ2Y63!$C$4:$J$91,8,0)</f>
        <v>1</v>
      </c>
      <c r="AC8" s="98">
        <f t="shared" si="1"/>
        <v>5</v>
      </c>
      <c r="AD8" s="99" t="str">
        <f t="shared" si="2"/>
        <v>D</v>
      </c>
      <c r="AJ8" s="9" t="s">
        <v>540</v>
      </c>
      <c r="AK8" s="9" t="s">
        <v>2451</v>
      </c>
      <c r="AL8" s="9" t="s">
        <v>941</v>
      </c>
      <c r="AM8" s="9" t="s">
        <v>946</v>
      </c>
      <c r="AN8" s="9">
        <v>49</v>
      </c>
      <c r="AO8" s="9">
        <v>47698</v>
      </c>
      <c r="AP8" s="9">
        <v>6</v>
      </c>
      <c r="AQ8" s="9" t="s">
        <v>2885</v>
      </c>
    </row>
    <row r="9" spans="1:43">
      <c r="A9" s="11" t="s">
        <v>2928</v>
      </c>
      <c r="B9" s="9" t="s">
        <v>1521</v>
      </c>
      <c r="C9" s="89" t="s">
        <v>541</v>
      </c>
      <c r="D9" s="9" t="s">
        <v>2452</v>
      </c>
      <c r="E9" s="171" t="s">
        <v>941</v>
      </c>
      <c r="F9" s="182">
        <f>VLOOKUP($C9,ข้อมูลพื้นฐานรพ_สป_ณสค61!$C$3:$J$899,5,0)</f>
        <v>47</v>
      </c>
      <c r="G9" s="85" t="s">
        <v>2885</v>
      </c>
      <c r="H9" s="181">
        <v>34486</v>
      </c>
      <c r="I9" s="275">
        <f>VLOOKUP($C9,Risk2563Q2!$D$2:$Z$89,9,0)</f>
        <v>36367624.539999999</v>
      </c>
      <c r="J9" s="275">
        <f>VLOOKUP($C9,Risk2563Q2!$D$2:$Z$89,13,0)</f>
        <v>24408818.719999999</v>
      </c>
      <c r="K9" s="275">
        <f>VLOOKUP($C9,Risk2563Q2!$D$2:$Z$89,12,0)</f>
        <v>20041608.960000001</v>
      </c>
      <c r="L9" s="275">
        <f>VLOOKUP($C9,Risk2563Q2!$D$2:$Z$89,10,0)</f>
        <v>20556560.710000001</v>
      </c>
      <c r="M9" s="90">
        <f>VLOOKUP($C9,Risk2563Q2!$D$2:$Z$89,11,0)</f>
        <v>0</v>
      </c>
      <c r="N9" s="91" t="str">
        <f>VLOOKUP($C9,Planfin2563Q2!$C$3:$Q$98,11,0)</f>
        <v>0</v>
      </c>
      <c r="O9" s="91" t="str">
        <f>VLOOKUP($C9,Planfin2563Q2!$C$3:$Q$98,12,0)</f>
        <v>0</v>
      </c>
      <c r="P9" s="91" t="str">
        <f>VLOOKUP($C9,'Quick MethodQ2Y63'!$C$3:$T$90,14,0)</f>
        <v>1</v>
      </c>
      <c r="Q9" s="91" t="str">
        <f>VLOOKUP($C9,'Quick MethodQ2Y63'!$C$3:$T$90,15,0)</f>
        <v>1</v>
      </c>
      <c r="R9" s="91">
        <f>VLOOKUP($C9,HGR2563Q2!$C$3:$Z$90,21,0)</f>
        <v>0</v>
      </c>
      <c r="S9" s="91">
        <f>VLOOKUP($C9,HGR2563Q2!$C$3:$Z$90,22,0)</f>
        <v>0</v>
      </c>
      <c r="T9" s="91">
        <f>VLOOKUP($C9,HGR2563Q2!$C$3:$Z$90,23,0)</f>
        <v>0</v>
      </c>
      <c r="U9" s="91">
        <f>VLOOKUP($C9,HGR2563Q2!$C$3:$Z$90,24,0)</f>
        <v>0</v>
      </c>
      <c r="V9" s="92">
        <f>IFERROR(VLOOKUP($C9,อัตราการครองเตียง!$A$4:$AY$900,50,0),0)</f>
        <v>72.828740844087903</v>
      </c>
      <c r="W9" s="95">
        <f t="shared" si="0"/>
        <v>0</v>
      </c>
      <c r="X9" s="217">
        <f>VLOOKUP($C9,CMI2562Q3!$C$2:$K$89,7,0)</f>
        <v>0.6</v>
      </c>
      <c r="Y9" s="236">
        <f>VLOOKUP($C9,CMI2562Q3!$C$2:$K$89,9,0)</f>
        <v>0</v>
      </c>
      <c r="Z9" s="148" t="str">
        <f>VLOOKUP($C9,Risk2563Q2!$D$2:$Z$89,21,0)</f>
        <v>C</v>
      </c>
      <c r="AA9" s="147">
        <f>VLOOKUP($C9,Risk2563Q2!$D$2:$Z$89,23,0)</f>
        <v>0</v>
      </c>
      <c r="AB9" s="74">
        <f>VLOOKUP($C9,PointQ2Y63!$C$4:$J$91,8,0)</f>
        <v>1</v>
      </c>
      <c r="AC9" s="98">
        <f t="shared" si="1"/>
        <v>3</v>
      </c>
      <c r="AD9" s="99" t="str">
        <f t="shared" si="2"/>
        <v>F</v>
      </c>
      <c r="AJ9" s="9" t="s">
        <v>541</v>
      </c>
      <c r="AK9" s="9" t="s">
        <v>2452</v>
      </c>
      <c r="AL9" s="9" t="s">
        <v>941</v>
      </c>
      <c r="AM9" s="9" t="s">
        <v>946</v>
      </c>
      <c r="AN9" s="9">
        <v>47</v>
      </c>
      <c r="AO9" s="9">
        <v>34486</v>
      </c>
      <c r="AP9" s="9">
        <v>6</v>
      </c>
      <c r="AQ9" s="9" t="s">
        <v>2885</v>
      </c>
    </row>
    <row r="10" spans="1:43">
      <c r="A10" s="11" t="s">
        <v>2928</v>
      </c>
      <c r="B10" s="9" t="s">
        <v>1521</v>
      </c>
      <c r="C10" s="89" t="s">
        <v>542</v>
      </c>
      <c r="D10" s="9" t="s">
        <v>2453</v>
      </c>
      <c r="E10" s="171" t="s">
        <v>941</v>
      </c>
      <c r="F10" s="182">
        <f>VLOOKUP($C10,ข้อมูลพื้นฐานรพ_สป_ณสค61!$C$3:$J$899,5,0)</f>
        <v>27</v>
      </c>
      <c r="G10" s="85" t="s">
        <v>969</v>
      </c>
      <c r="H10" s="181">
        <v>8794</v>
      </c>
      <c r="I10" s="275">
        <f>VLOOKUP($C10,Risk2563Q2!$D$2:$Z$89,9,0)</f>
        <v>16298805.359999999</v>
      </c>
      <c r="J10" s="275">
        <f>VLOOKUP($C10,Risk2563Q2!$D$2:$Z$89,13,0)</f>
        <v>10931022.369999999</v>
      </c>
      <c r="K10" s="275">
        <f>VLOOKUP($C10,Risk2563Q2!$D$2:$Z$89,12,0)</f>
        <v>12253728.550000001</v>
      </c>
      <c r="L10" s="275">
        <f>VLOOKUP($C10,Risk2563Q2!$D$2:$Z$89,10,0)</f>
        <v>12506784.949999999</v>
      </c>
      <c r="M10" s="90">
        <f>VLOOKUP($C10,Risk2563Q2!$D$2:$Z$89,11,0)</f>
        <v>0</v>
      </c>
      <c r="N10" s="91" t="str">
        <f>VLOOKUP($C10,Planfin2563Q2!$C$3:$Q$98,11,0)</f>
        <v>1</v>
      </c>
      <c r="O10" s="91" t="str">
        <f>VLOOKUP($C10,Planfin2563Q2!$C$3:$Q$98,12,0)</f>
        <v>1</v>
      </c>
      <c r="P10" s="91" t="str">
        <f>VLOOKUP($C10,'Quick MethodQ2Y63'!$C$3:$T$90,14,0)</f>
        <v>1</v>
      </c>
      <c r="Q10" s="91" t="str">
        <f>VLOOKUP($C10,'Quick MethodQ2Y63'!$C$3:$T$90,15,0)</f>
        <v>1</v>
      </c>
      <c r="R10" s="91">
        <f>VLOOKUP($C10,HGR2563Q2!$C$3:$Z$90,21,0)</f>
        <v>0</v>
      </c>
      <c r="S10" s="91">
        <f>VLOOKUP($C10,HGR2563Q2!$C$3:$Z$90,22,0)</f>
        <v>0</v>
      </c>
      <c r="T10" s="91">
        <f>VLOOKUP($C10,HGR2563Q2!$C$3:$Z$90,23,0)</f>
        <v>0</v>
      </c>
      <c r="U10" s="91">
        <f>VLOOKUP($C10,HGR2563Q2!$C$3:$Z$90,24,0)</f>
        <v>0</v>
      </c>
      <c r="V10" s="92">
        <f>IFERROR(VLOOKUP($C10,อัตราการครองเตียง!$A$4:$AY$900,50,0),0)</f>
        <v>32.766646427848613</v>
      </c>
      <c r="W10" s="95">
        <f t="shared" si="0"/>
        <v>0</v>
      </c>
      <c r="X10" s="217">
        <f>VLOOKUP($C10,CMI2562Q3!$C$2:$K$89,7,0)</f>
        <v>0</v>
      </c>
      <c r="Y10" s="236">
        <f>VLOOKUP($C10,CMI2562Q3!$C$2:$K$89,9,0)</f>
        <v>0</v>
      </c>
      <c r="Z10" s="148" t="str">
        <f>VLOOKUP($C10,Risk2563Q2!$D$2:$Z$89,21,0)</f>
        <v>C</v>
      </c>
      <c r="AA10" s="147">
        <f>VLOOKUP($C10,Risk2563Q2!$D$2:$Z$89,23,0)</f>
        <v>0</v>
      </c>
      <c r="AB10" s="74">
        <f>VLOOKUP($C10,PointQ2Y63!$C$4:$J$91,8,0)</f>
        <v>1</v>
      </c>
      <c r="AC10" s="98">
        <f t="shared" si="1"/>
        <v>5</v>
      </c>
      <c r="AD10" s="99" t="str">
        <f t="shared" si="2"/>
        <v>D</v>
      </c>
      <c r="AJ10" s="9" t="s">
        <v>542</v>
      </c>
      <c r="AK10" s="9" t="s">
        <v>2453</v>
      </c>
      <c r="AL10" s="9" t="s">
        <v>941</v>
      </c>
      <c r="AM10" s="9" t="s">
        <v>968</v>
      </c>
      <c r="AN10" s="9">
        <v>27</v>
      </c>
      <c r="AO10" s="9">
        <v>8794</v>
      </c>
      <c r="AP10" s="9">
        <v>2</v>
      </c>
      <c r="AQ10" s="9" t="s">
        <v>969</v>
      </c>
    </row>
    <row r="11" spans="1:43">
      <c r="A11" s="11" t="s">
        <v>2928</v>
      </c>
      <c r="B11" s="9" t="s">
        <v>1521</v>
      </c>
      <c r="C11" s="89" t="s">
        <v>543</v>
      </c>
      <c r="D11" s="9" t="s">
        <v>2454</v>
      </c>
      <c r="E11" s="171" t="s">
        <v>941</v>
      </c>
      <c r="F11" s="182">
        <f>VLOOKUP($C11,ข้อมูลพื้นฐานรพ_สป_ณสค61!$C$3:$J$899,5,0)</f>
        <v>30</v>
      </c>
      <c r="G11" s="85" t="s">
        <v>947</v>
      </c>
      <c r="H11" s="181">
        <v>18283</v>
      </c>
      <c r="I11" s="275">
        <f>VLOOKUP($C11,Risk2563Q2!$D$2:$Z$89,9,0)</f>
        <v>16782257.449999999</v>
      </c>
      <c r="J11" s="275">
        <f>VLOOKUP($C11,Risk2563Q2!$D$2:$Z$89,13,0)</f>
        <v>10992506.73</v>
      </c>
      <c r="K11" s="275">
        <f>VLOOKUP($C11,Risk2563Q2!$D$2:$Z$89,12,0)</f>
        <v>9943137.6199999992</v>
      </c>
      <c r="L11" s="275">
        <f>VLOOKUP($C11,Risk2563Q2!$D$2:$Z$89,10,0)</f>
        <v>9980207</v>
      </c>
      <c r="M11" s="90">
        <f>VLOOKUP($C11,Risk2563Q2!$D$2:$Z$89,11,0)</f>
        <v>0</v>
      </c>
      <c r="N11" s="91" t="str">
        <f>VLOOKUP($C11,Planfin2563Q2!$C$3:$Q$98,11,0)</f>
        <v>1</v>
      </c>
      <c r="O11" s="91" t="str">
        <f>VLOOKUP($C11,Planfin2563Q2!$C$3:$Q$98,12,0)</f>
        <v>1</v>
      </c>
      <c r="P11" s="91" t="str">
        <f>VLOOKUP($C11,'Quick MethodQ2Y63'!$C$3:$T$90,14,0)</f>
        <v>1</v>
      </c>
      <c r="Q11" s="91" t="str">
        <f>VLOOKUP($C11,'Quick MethodQ2Y63'!$C$3:$T$90,15,0)</f>
        <v>1</v>
      </c>
      <c r="R11" s="91">
        <f>VLOOKUP($C11,HGR2563Q2!$C$3:$Z$90,21,0)</f>
        <v>0</v>
      </c>
      <c r="S11" s="91">
        <f>VLOOKUP($C11,HGR2563Q2!$C$3:$Z$90,22,0)</f>
        <v>0</v>
      </c>
      <c r="T11" s="91">
        <f>VLOOKUP($C11,HGR2563Q2!$C$3:$Z$90,23,0)</f>
        <v>0</v>
      </c>
      <c r="U11" s="91">
        <f>VLOOKUP($C11,HGR2563Q2!$C$3:$Z$90,24,0)</f>
        <v>0</v>
      </c>
      <c r="V11" s="92">
        <f>IFERROR(VLOOKUP($C11,อัตราการครองเตียง!$A$4:$AY$900,50,0),0)</f>
        <v>59.744990892531874</v>
      </c>
      <c r="W11" s="95">
        <f t="shared" si="0"/>
        <v>0</v>
      </c>
      <c r="X11" s="217">
        <f>VLOOKUP($C11,CMI2562Q3!$C$2:$K$89,7,0)</f>
        <v>0.57000000000000006</v>
      </c>
      <c r="Y11" s="236">
        <f>VLOOKUP($C11,CMI2562Q3!$C$2:$K$89,9,0)</f>
        <v>0</v>
      </c>
      <c r="Z11" s="148" t="str">
        <f>VLOOKUP($C11,Risk2563Q2!$D$2:$Z$89,21,0)</f>
        <v>C</v>
      </c>
      <c r="AA11" s="147">
        <f>VLOOKUP($C11,Risk2563Q2!$D$2:$Z$89,23,0)</f>
        <v>0</v>
      </c>
      <c r="AB11" s="74">
        <f>VLOOKUP($C11,PointQ2Y63!$C$4:$J$91,8,0)</f>
        <v>1</v>
      </c>
      <c r="AC11" s="98">
        <f t="shared" si="1"/>
        <v>5</v>
      </c>
      <c r="AD11" s="99" t="str">
        <f t="shared" si="2"/>
        <v>D</v>
      </c>
      <c r="AJ11" s="9" t="s">
        <v>543</v>
      </c>
      <c r="AK11" s="9" t="s">
        <v>2454</v>
      </c>
      <c r="AL11" s="9" t="s">
        <v>941</v>
      </c>
      <c r="AM11" s="9" t="s">
        <v>946</v>
      </c>
      <c r="AN11" s="9">
        <v>30</v>
      </c>
      <c r="AO11" s="9">
        <v>18283</v>
      </c>
      <c r="AP11" s="9">
        <v>5</v>
      </c>
      <c r="AQ11" s="9" t="s">
        <v>947</v>
      </c>
    </row>
    <row r="12" spans="1:43">
      <c r="A12" s="11" t="s">
        <v>2928</v>
      </c>
      <c r="B12" s="9" t="s">
        <v>1521</v>
      </c>
      <c r="C12" s="89" t="s">
        <v>544</v>
      </c>
      <c r="D12" s="9" t="s">
        <v>2455</v>
      </c>
      <c r="E12" s="171" t="s">
        <v>941</v>
      </c>
      <c r="F12" s="182">
        <f>VLOOKUP($C12,ข้อมูลพื้นฐานรพ_สป_ณสค61!$C$3:$J$899,5,0)</f>
        <v>50</v>
      </c>
      <c r="G12" s="85" t="s">
        <v>947</v>
      </c>
      <c r="H12" s="181">
        <v>21408</v>
      </c>
      <c r="I12" s="275">
        <f>VLOOKUP($C12,Risk2563Q2!$D$2:$Z$89,9,0)</f>
        <v>33511840.530000001</v>
      </c>
      <c r="J12" s="275">
        <f>VLOOKUP($C12,Risk2563Q2!$D$2:$Z$89,13,0)</f>
        <v>21654200.989999998</v>
      </c>
      <c r="K12" s="275">
        <f>VLOOKUP($C12,Risk2563Q2!$D$2:$Z$89,12,0)</f>
        <v>10134973.74</v>
      </c>
      <c r="L12" s="275">
        <f>VLOOKUP($C12,Risk2563Q2!$D$2:$Z$89,10,0)</f>
        <v>10382074.58</v>
      </c>
      <c r="M12" s="90">
        <f>VLOOKUP($C12,Risk2563Q2!$D$2:$Z$89,11,0)</f>
        <v>0</v>
      </c>
      <c r="N12" s="91" t="str">
        <f>VLOOKUP($C12,Planfin2563Q2!$C$3:$Q$98,11,0)</f>
        <v>0</v>
      </c>
      <c r="O12" s="91" t="str">
        <f>VLOOKUP($C12,Planfin2563Q2!$C$3:$Q$98,12,0)</f>
        <v>1</v>
      </c>
      <c r="P12" s="91" t="str">
        <f>VLOOKUP($C12,'Quick MethodQ2Y63'!$C$3:$T$90,14,0)</f>
        <v>1</v>
      </c>
      <c r="Q12" s="91" t="str">
        <f>VLOOKUP($C12,'Quick MethodQ2Y63'!$C$3:$T$90,15,0)</f>
        <v>1</v>
      </c>
      <c r="R12" s="91">
        <f>VLOOKUP($C12,HGR2563Q2!$C$3:$Z$90,21,0)</f>
        <v>0</v>
      </c>
      <c r="S12" s="91">
        <f>VLOOKUP($C12,HGR2563Q2!$C$3:$Z$90,22,0)</f>
        <v>0</v>
      </c>
      <c r="T12" s="91">
        <f>VLOOKUP($C12,HGR2563Q2!$C$3:$Z$90,23,0)</f>
        <v>0</v>
      </c>
      <c r="U12" s="91">
        <f>VLOOKUP($C12,HGR2563Q2!$C$3:$Z$90,24,0)</f>
        <v>0</v>
      </c>
      <c r="V12" s="92">
        <f>IFERROR(VLOOKUP($C12,อัตราการครองเตียง!$A$4:$AY$900,50,0),0)</f>
        <v>55.57377049180328</v>
      </c>
      <c r="W12" s="95">
        <f t="shared" si="0"/>
        <v>0</v>
      </c>
      <c r="X12" s="217">
        <f>VLOOKUP($C12,CMI2562Q3!$C$2:$K$89,7,0)</f>
        <v>0</v>
      </c>
      <c r="Y12" s="236">
        <f>VLOOKUP($C12,CMI2562Q3!$C$2:$K$89,9,0)</f>
        <v>0</v>
      </c>
      <c r="Z12" s="148" t="str">
        <f>VLOOKUP($C12,Risk2563Q2!$D$2:$Z$89,21,0)</f>
        <v>C-</v>
      </c>
      <c r="AA12" s="147">
        <f>VLOOKUP($C12,Risk2563Q2!$D$2:$Z$89,23,0)</f>
        <v>0</v>
      </c>
      <c r="AB12" s="74">
        <f>VLOOKUP($C12,PointQ2Y63!$C$4:$J$91,8,0)</f>
        <v>0</v>
      </c>
      <c r="AC12" s="98">
        <f t="shared" si="1"/>
        <v>3</v>
      </c>
      <c r="AD12" s="99" t="str">
        <f t="shared" si="2"/>
        <v>F</v>
      </c>
      <c r="AJ12" s="9" t="s">
        <v>544</v>
      </c>
      <c r="AK12" s="9" t="s">
        <v>2455</v>
      </c>
      <c r="AL12" s="9" t="s">
        <v>941</v>
      </c>
      <c r="AM12" s="9" t="s">
        <v>946</v>
      </c>
      <c r="AN12" s="9">
        <v>50</v>
      </c>
      <c r="AO12" s="9">
        <v>21408</v>
      </c>
      <c r="AP12" s="9">
        <v>5</v>
      </c>
      <c r="AQ12" s="9" t="s">
        <v>947</v>
      </c>
    </row>
    <row r="13" spans="1:43">
      <c r="A13" s="11" t="s">
        <v>2928</v>
      </c>
      <c r="B13" s="9" t="s">
        <v>1521</v>
      </c>
      <c r="C13" s="89" t="s">
        <v>545</v>
      </c>
      <c r="D13" s="9" t="s">
        <v>2456</v>
      </c>
      <c r="E13" s="171" t="s">
        <v>941</v>
      </c>
      <c r="F13" s="182">
        <f>VLOOKUP($C13,ข้อมูลพื้นฐานรพ_สป_ณสค61!$C$3:$J$899,5,0)</f>
        <v>113</v>
      </c>
      <c r="G13" s="85" t="s">
        <v>943</v>
      </c>
      <c r="H13" s="181">
        <v>86937</v>
      </c>
      <c r="I13" s="275">
        <f>VLOOKUP($C13,Risk2563Q2!$D$2:$Z$89,9,0)</f>
        <v>39389873.689999998</v>
      </c>
      <c r="J13" s="275">
        <f>VLOOKUP($C13,Risk2563Q2!$D$2:$Z$89,13,0)</f>
        <v>-3244063.32</v>
      </c>
      <c r="K13" s="275">
        <f>VLOOKUP($C13,Risk2563Q2!$D$2:$Z$89,12,0)</f>
        <v>26926546.370000001</v>
      </c>
      <c r="L13" s="275">
        <f>VLOOKUP($C13,Risk2563Q2!$D$2:$Z$89,10,0)</f>
        <v>23505040.25</v>
      </c>
      <c r="M13" s="90">
        <f>VLOOKUP($C13,Risk2563Q2!$D$2:$Z$89,11,0)</f>
        <v>0</v>
      </c>
      <c r="N13" s="91" t="str">
        <f>VLOOKUP($C13,Planfin2563Q2!$C$3:$Q$98,11,0)</f>
        <v>0</v>
      </c>
      <c r="O13" s="91" t="str">
        <f>VLOOKUP($C13,Planfin2563Q2!$C$3:$Q$98,12,0)</f>
        <v>1</v>
      </c>
      <c r="P13" s="91" t="str">
        <f>VLOOKUP($C13,'Quick MethodQ2Y63'!$C$3:$T$90,14,0)</f>
        <v>1</v>
      </c>
      <c r="Q13" s="91" t="str">
        <f>VLOOKUP($C13,'Quick MethodQ2Y63'!$C$3:$T$90,15,0)</f>
        <v>1</v>
      </c>
      <c r="R13" s="91">
        <f>VLOOKUP($C13,HGR2563Q2!$C$3:$Z$90,21,0)</f>
        <v>0</v>
      </c>
      <c r="S13" s="91">
        <f>VLOOKUP($C13,HGR2563Q2!$C$3:$Z$90,22,0)</f>
        <v>0</v>
      </c>
      <c r="T13" s="91">
        <f>VLOOKUP($C13,HGR2563Q2!$C$3:$Z$90,23,0)</f>
        <v>0</v>
      </c>
      <c r="U13" s="91">
        <f>VLOOKUP($C13,HGR2563Q2!$C$3:$Z$90,24,0)</f>
        <v>0</v>
      </c>
      <c r="V13" s="92">
        <f>IFERROR(VLOOKUP($C13,อัตราการครองเตียง!$A$4:$AY$900,50,0),0)</f>
        <v>63.857053048986891</v>
      </c>
      <c r="W13" s="95">
        <f t="shared" si="0"/>
        <v>0</v>
      </c>
      <c r="X13" s="217">
        <f>VLOOKUP($C13,CMI2562Q3!$C$2:$K$89,7,0)</f>
        <v>0.7</v>
      </c>
      <c r="Y13" s="236">
        <f>VLOOKUP($C13,CMI2562Q3!$C$2:$K$89,9,0)</f>
        <v>1</v>
      </c>
      <c r="Z13" s="148" t="str">
        <f>VLOOKUP($C13,Risk2563Q2!$D$2:$Z$89,21,0)</f>
        <v>D</v>
      </c>
      <c r="AA13" s="147">
        <f>VLOOKUP($C13,Risk2563Q2!$D$2:$Z$89,23,0)</f>
        <v>0</v>
      </c>
      <c r="AB13" s="74">
        <f>VLOOKUP($C13,PointQ2Y63!$C$4:$J$91,8,0)</f>
        <v>1</v>
      </c>
      <c r="AC13" s="98">
        <f t="shared" si="1"/>
        <v>5</v>
      </c>
      <c r="AD13" s="99" t="str">
        <f t="shared" si="2"/>
        <v>D</v>
      </c>
      <c r="AJ13" s="9" t="s">
        <v>545</v>
      </c>
      <c r="AK13" s="9" t="s">
        <v>2456</v>
      </c>
      <c r="AL13" s="9" t="s">
        <v>941</v>
      </c>
      <c r="AM13" s="9" t="s">
        <v>942</v>
      </c>
      <c r="AN13" s="9">
        <v>113</v>
      </c>
      <c r="AO13" s="9">
        <v>86937</v>
      </c>
      <c r="AP13" s="9">
        <v>10</v>
      </c>
      <c r="AQ13" s="9" t="s">
        <v>943</v>
      </c>
    </row>
    <row r="14" spans="1:43">
      <c r="A14" s="11" t="s">
        <v>2928</v>
      </c>
      <c r="B14" s="9" t="s">
        <v>1521</v>
      </c>
      <c r="C14" s="89" t="s">
        <v>546</v>
      </c>
      <c r="D14" s="9" t="s">
        <v>2457</v>
      </c>
      <c r="E14" s="171" t="s">
        <v>941</v>
      </c>
      <c r="F14" s="182">
        <f>VLOOKUP($C14,ข้อมูลพื้นฐานรพ_สป_ณสค61!$C$3:$J$899,5,0)</f>
        <v>47</v>
      </c>
      <c r="G14" s="85" t="s">
        <v>947</v>
      </c>
      <c r="H14" s="181">
        <v>27063</v>
      </c>
      <c r="I14" s="275">
        <f>VLOOKUP($C14,Risk2563Q2!$D$2:$Z$89,9,0)</f>
        <v>14853786.210000001</v>
      </c>
      <c r="J14" s="275">
        <f>VLOOKUP($C14,Risk2563Q2!$D$2:$Z$89,13,0)</f>
        <v>3800653.8</v>
      </c>
      <c r="K14" s="275">
        <f>VLOOKUP($C14,Risk2563Q2!$D$2:$Z$89,12,0)</f>
        <v>10234077.310000001</v>
      </c>
      <c r="L14" s="275">
        <f>VLOOKUP($C14,Risk2563Q2!$D$2:$Z$89,10,0)</f>
        <v>9734996.0899999999</v>
      </c>
      <c r="M14" s="90">
        <f>VLOOKUP($C14,Risk2563Q2!$D$2:$Z$89,11,0)</f>
        <v>0</v>
      </c>
      <c r="N14" s="91" t="str">
        <f>VLOOKUP($C14,Planfin2563Q2!$C$3:$Q$98,11,0)</f>
        <v>1</v>
      </c>
      <c r="O14" s="91" t="str">
        <f>VLOOKUP($C14,Planfin2563Q2!$C$3:$Q$98,12,0)</f>
        <v>1</v>
      </c>
      <c r="P14" s="91" t="str">
        <f>VLOOKUP($C14,'Quick MethodQ2Y63'!$C$3:$T$90,14,0)</f>
        <v>1</v>
      </c>
      <c r="Q14" s="91" t="str">
        <f>VLOOKUP($C14,'Quick MethodQ2Y63'!$C$3:$T$90,15,0)</f>
        <v>1</v>
      </c>
      <c r="R14" s="91">
        <f>VLOOKUP($C14,HGR2563Q2!$C$3:$Z$90,21,0)</f>
        <v>0</v>
      </c>
      <c r="S14" s="91">
        <f>VLOOKUP($C14,HGR2563Q2!$C$3:$Z$90,22,0)</f>
        <v>0</v>
      </c>
      <c r="T14" s="91">
        <f>VLOOKUP($C14,HGR2563Q2!$C$3:$Z$90,23,0)</f>
        <v>0</v>
      </c>
      <c r="U14" s="91">
        <f>VLOOKUP($C14,HGR2563Q2!$C$3:$Z$90,24,0)</f>
        <v>0</v>
      </c>
      <c r="V14" s="92">
        <f>IFERROR(VLOOKUP($C14,อัตราการครองเตียง!$A$4:$AY$900,50,0),0)</f>
        <v>67.341006859667488</v>
      </c>
      <c r="W14" s="95">
        <f t="shared" si="0"/>
        <v>0</v>
      </c>
      <c r="X14" s="217">
        <f>VLOOKUP($C14,CMI2562Q3!$C$2:$K$89,7,0)</f>
        <v>0.51</v>
      </c>
      <c r="Y14" s="236">
        <f>VLOOKUP($C14,CMI2562Q3!$C$2:$K$89,9,0)</f>
        <v>0</v>
      </c>
      <c r="Z14" s="148" t="str">
        <f>VLOOKUP($C14,Risk2563Q2!$D$2:$Z$89,21,0)</f>
        <v>C</v>
      </c>
      <c r="AA14" s="147">
        <f>VLOOKUP($C14,Risk2563Q2!$D$2:$Z$89,23,0)</f>
        <v>0</v>
      </c>
      <c r="AB14" s="74">
        <f>VLOOKUP($C14,PointQ2Y63!$C$4:$J$91,8,0)</f>
        <v>1</v>
      </c>
      <c r="AC14" s="98">
        <f t="shared" si="1"/>
        <v>5</v>
      </c>
      <c r="AD14" s="99" t="str">
        <f t="shared" si="2"/>
        <v>D</v>
      </c>
      <c r="AJ14" s="9" t="s">
        <v>546</v>
      </c>
      <c r="AK14" s="9" t="s">
        <v>2457</v>
      </c>
      <c r="AL14" s="9" t="s">
        <v>941</v>
      </c>
      <c r="AM14" s="9" t="s">
        <v>946</v>
      </c>
      <c r="AN14" s="9">
        <v>47</v>
      </c>
      <c r="AO14" s="9">
        <v>27063</v>
      </c>
      <c r="AP14" s="9">
        <v>5</v>
      </c>
      <c r="AQ14" s="9" t="s">
        <v>947</v>
      </c>
    </row>
    <row r="15" spans="1:43">
      <c r="A15" s="11" t="s">
        <v>2928</v>
      </c>
      <c r="B15" s="9" t="s">
        <v>1521</v>
      </c>
      <c r="C15" s="89" t="s">
        <v>547</v>
      </c>
      <c r="D15" s="9" t="s">
        <v>2458</v>
      </c>
      <c r="E15" s="171" t="s">
        <v>941</v>
      </c>
      <c r="F15" s="182">
        <f>VLOOKUP($C15,ข้อมูลพื้นฐานรพ_สป_ณสค61!$C$3:$J$899,5,0)</f>
        <v>32</v>
      </c>
      <c r="G15" s="85" t="s">
        <v>947</v>
      </c>
      <c r="H15" s="181">
        <v>20065</v>
      </c>
      <c r="I15" s="275">
        <f>VLOOKUP($C15,Risk2563Q2!$D$2:$Z$89,9,0)</f>
        <v>11546600.66</v>
      </c>
      <c r="J15" s="275">
        <f>VLOOKUP($C15,Risk2563Q2!$D$2:$Z$89,13,0)</f>
        <v>-2113585.92</v>
      </c>
      <c r="K15" s="275">
        <f>VLOOKUP($C15,Risk2563Q2!$D$2:$Z$89,12,0)</f>
        <v>4567545.72</v>
      </c>
      <c r="L15" s="275">
        <f>VLOOKUP($C15,Risk2563Q2!$D$2:$Z$89,10,0)</f>
        <v>4392727.6900000004</v>
      </c>
      <c r="M15" s="90">
        <f>VLOOKUP($C15,Risk2563Q2!$D$2:$Z$89,11,0)</f>
        <v>1</v>
      </c>
      <c r="N15" s="91" t="str">
        <f>VLOOKUP($C15,Planfin2563Q2!$C$3:$Q$98,11,0)</f>
        <v>0</v>
      </c>
      <c r="O15" s="91" t="str">
        <f>VLOOKUP($C15,Planfin2563Q2!$C$3:$Q$98,12,0)</f>
        <v>1</v>
      </c>
      <c r="P15" s="91" t="str">
        <f>VLOOKUP($C15,'Quick MethodQ2Y63'!$C$3:$T$90,14,0)</f>
        <v>1</v>
      </c>
      <c r="Q15" s="91" t="str">
        <f>VLOOKUP($C15,'Quick MethodQ2Y63'!$C$3:$T$90,15,0)</f>
        <v>1</v>
      </c>
      <c r="R15" s="91">
        <f>VLOOKUP($C15,HGR2563Q2!$C$3:$Z$90,21,0)</f>
        <v>0</v>
      </c>
      <c r="S15" s="91">
        <f>VLOOKUP($C15,HGR2563Q2!$C$3:$Z$90,22,0)</f>
        <v>0</v>
      </c>
      <c r="T15" s="91">
        <f>VLOOKUP($C15,HGR2563Q2!$C$3:$Z$90,23,0)</f>
        <v>0</v>
      </c>
      <c r="U15" s="91">
        <f>VLOOKUP($C15,HGR2563Q2!$C$3:$Z$90,24,0)</f>
        <v>0</v>
      </c>
      <c r="V15" s="92">
        <f>IFERROR(VLOOKUP($C15,อัตราการครองเตียง!$A$4:$AY$900,50,0),0)</f>
        <v>100.85382513661202</v>
      </c>
      <c r="W15" s="95">
        <f t="shared" si="0"/>
        <v>1</v>
      </c>
      <c r="X15" s="217">
        <f>VLOOKUP($C15,CMI2562Q3!$C$2:$K$89,7,0)</f>
        <v>0</v>
      </c>
      <c r="Y15" s="236">
        <f>VLOOKUP($C15,CMI2562Q3!$C$2:$K$89,9,0)</f>
        <v>0</v>
      </c>
      <c r="Z15" s="148" t="str">
        <f>VLOOKUP($C15,Risk2563Q2!$D$2:$Z$89,21,0)</f>
        <v>D</v>
      </c>
      <c r="AA15" s="147">
        <f>VLOOKUP($C15,Risk2563Q2!$D$2:$Z$89,23,0)</f>
        <v>0</v>
      </c>
      <c r="AB15" s="74">
        <f>VLOOKUP($C15,PointQ2Y63!$C$4:$J$91,8,0)</f>
        <v>1</v>
      </c>
      <c r="AC15" s="98">
        <f t="shared" si="1"/>
        <v>5</v>
      </c>
      <c r="AD15" s="99" t="str">
        <f t="shared" si="2"/>
        <v>D</v>
      </c>
      <c r="AJ15" s="9" t="s">
        <v>547</v>
      </c>
      <c r="AK15" s="9" t="s">
        <v>2458</v>
      </c>
      <c r="AL15" s="9" t="s">
        <v>941</v>
      </c>
      <c r="AM15" s="9" t="s">
        <v>946</v>
      </c>
      <c r="AN15" s="9">
        <v>32</v>
      </c>
      <c r="AO15" s="9">
        <v>20065</v>
      </c>
      <c r="AP15" s="9">
        <v>5</v>
      </c>
      <c r="AQ15" s="9" t="s">
        <v>947</v>
      </c>
    </row>
    <row r="16" spans="1:43">
      <c r="A16" s="11" t="s">
        <v>2928</v>
      </c>
      <c r="B16" s="9" t="s">
        <v>1521</v>
      </c>
      <c r="C16" s="89" t="s">
        <v>548</v>
      </c>
      <c r="D16" s="9" t="s">
        <v>2459</v>
      </c>
      <c r="E16" s="171" t="s">
        <v>941</v>
      </c>
      <c r="F16" s="182">
        <f>VLOOKUP($C16,ข้อมูลพื้นฐานรพ_สป_ณสค61!$C$3:$J$899,5,0)</f>
        <v>48</v>
      </c>
      <c r="G16" s="85" t="s">
        <v>2885</v>
      </c>
      <c r="H16" s="181">
        <v>32575</v>
      </c>
      <c r="I16" s="275">
        <f>VLOOKUP($C16,Risk2563Q2!$D$2:$Z$89,9,0)</f>
        <v>52620921.369999997</v>
      </c>
      <c r="J16" s="275">
        <f>VLOOKUP($C16,Risk2563Q2!$D$2:$Z$89,13,0)</f>
        <v>37588147.469999999</v>
      </c>
      <c r="K16" s="275">
        <f>VLOOKUP($C16,Risk2563Q2!$D$2:$Z$89,12,0)</f>
        <v>18686295.710000001</v>
      </c>
      <c r="L16" s="275">
        <f>VLOOKUP($C16,Risk2563Q2!$D$2:$Z$89,10,0)</f>
        <v>18696091.859999999</v>
      </c>
      <c r="M16" s="90">
        <f>VLOOKUP($C16,Risk2563Q2!$D$2:$Z$89,11,0)</f>
        <v>0</v>
      </c>
      <c r="N16" s="91" t="str">
        <f>VLOOKUP($C16,Planfin2563Q2!$C$3:$Q$98,11,0)</f>
        <v>0</v>
      </c>
      <c r="O16" s="91" t="str">
        <f>VLOOKUP($C16,Planfin2563Q2!$C$3:$Q$98,12,0)</f>
        <v>0</v>
      </c>
      <c r="P16" s="91" t="str">
        <f>VLOOKUP($C16,'Quick MethodQ2Y63'!$C$3:$T$90,14,0)</f>
        <v>1</v>
      </c>
      <c r="Q16" s="91" t="str">
        <f>VLOOKUP($C16,'Quick MethodQ2Y63'!$C$3:$T$90,15,0)</f>
        <v>1</v>
      </c>
      <c r="R16" s="91">
        <f>VLOOKUP($C16,HGR2563Q2!$C$3:$Z$90,21,0)</f>
        <v>0</v>
      </c>
      <c r="S16" s="91">
        <f>VLOOKUP($C16,HGR2563Q2!$C$3:$Z$90,22,0)</f>
        <v>0</v>
      </c>
      <c r="T16" s="91">
        <f>VLOOKUP($C16,HGR2563Q2!$C$3:$Z$90,23,0)</f>
        <v>0</v>
      </c>
      <c r="U16" s="91">
        <f>VLOOKUP($C16,HGR2563Q2!$C$3:$Z$90,24,0)</f>
        <v>0</v>
      </c>
      <c r="V16" s="92">
        <f>IFERROR(VLOOKUP($C16,อัตราการครองเตียง!$A$4:$AY$900,50,0),0)</f>
        <v>81.045081967213122</v>
      </c>
      <c r="W16" s="95">
        <f t="shared" si="0"/>
        <v>1</v>
      </c>
      <c r="X16" s="217">
        <f>VLOOKUP($C16,CMI2562Q3!$C$2:$K$89,7,0)</f>
        <v>0</v>
      </c>
      <c r="Y16" s="236">
        <f>VLOOKUP($C16,CMI2562Q3!$C$2:$K$89,9,0)</f>
        <v>0</v>
      </c>
      <c r="Z16" s="148" t="str">
        <f>VLOOKUP($C16,Risk2563Q2!$D$2:$Z$89,21,0)</f>
        <v>B-</v>
      </c>
      <c r="AA16" s="147">
        <f>VLOOKUP($C16,Risk2563Q2!$D$2:$Z$89,23,0)</f>
        <v>0</v>
      </c>
      <c r="AB16" s="74">
        <f>VLOOKUP($C16,PointQ2Y63!$C$4:$J$91,8,0)</f>
        <v>1</v>
      </c>
      <c r="AC16" s="98">
        <f t="shared" si="1"/>
        <v>4</v>
      </c>
      <c r="AD16" s="99" t="str">
        <f t="shared" si="2"/>
        <v>F</v>
      </c>
      <c r="AJ16" s="9" t="s">
        <v>548</v>
      </c>
      <c r="AK16" s="9" t="s">
        <v>2459</v>
      </c>
      <c r="AL16" s="9" t="s">
        <v>941</v>
      </c>
      <c r="AM16" s="9" t="s">
        <v>946</v>
      </c>
      <c r="AN16" s="9">
        <v>48</v>
      </c>
      <c r="AO16" s="9">
        <v>32575</v>
      </c>
      <c r="AP16" s="9">
        <v>6</v>
      </c>
      <c r="AQ16" s="9" t="s">
        <v>2885</v>
      </c>
    </row>
    <row r="17" spans="1:43">
      <c r="A17" s="11" t="s">
        <v>2928</v>
      </c>
      <c r="B17" s="9" t="s">
        <v>1521</v>
      </c>
      <c r="C17" s="89" t="s">
        <v>549</v>
      </c>
      <c r="D17" s="9" t="s">
        <v>2929</v>
      </c>
      <c r="E17" s="171" t="s">
        <v>941</v>
      </c>
      <c r="F17" s="182">
        <f>VLOOKUP($C17,ข้อมูลพื้นฐานรพ_สป_ณสค61!$C$3:$J$899,5,0)</f>
        <v>60</v>
      </c>
      <c r="G17" s="85" t="s">
        <v>2886</v>
      </c>
      <c r="H17" s="181">
        <v>41597</v>
      </c>
      <c r="I17" s="275">
        <f>VLOOKUP($C17,Risk2563Q2!$D$2:$Z$89,9,0)</f>
        <v>23776459.879999999</v>
      </c>
      <c r="J17" s="275">
        <f>VLOOKUP($C17,Risk2563Q2!$D$2:$Z$89,13,0)</f>
        <v>3867473.37</v>
      </c>
      <c r="K17" s="275">
        <f>VLOOKUP($C17,Risk2563Q2!$D$2:$Z$89,12,0)</f>
        <v>14582802.710000001</v>
      </c>
      <c r="L17" s="275">
        <f>VLOOKUP($C17,Risk2563Q2!$D$2:$Z$89,10,0)</f>
        <v>12251648.289999999</v>
      </c>
      <c r="M17" s="90">
        <f>VLOOKUP($C17,Risk2563Q2!$D$2:$Z$89,11,0)</f>
        <v>0</v>
      </c>
      <c r="N17" s="91" t="str">
        <f>VLOOKUP($C17,Planfin2563Q2!$C$3:$Q$98,11,0)</f>
        <v>1</v>
      </c>
      <c r="O17" s="91" t="str">
        <f>VLOOKUP($C17,Planfin2563Q2!$C$3:$Q$98,12,0)</f>
        <v>1</v>
      </c>
      <c r="P17" s="91" t="str">
        <f>VLOOKUP($C17,'Quick MethodQ2Y63'!$C$3:$T$90,14,0)</f>
        <v>1</v>
      </c>
      <c r="Q17" s="91" t="str">
        <f>VLOOKUP($C17,'Quick MethodQ2Y63'!$C$3:$T$90,15,0)</f>
        <v>1</v>
      </c>
      <c r="R17" s="91">
        <f>VLOOKUP($C17,HGR2563Q2!$C$3:$Z$90,21,0)</f>
        <v>0</v>
      </c>
      <c r="S17" s="91">
        <f>VLOOKUP($C17,HGR2563Q2!$C$3:$Z$90,22,0)</f>
        <v>0</v>
      </c>
      <c r="T17" s="91">
        <f>VLOOKUP($C17,HGR2563Q2!$C$3:$Z$90,23,0)</f>
        <v>0</v>
      </c>
      <c r="U17" s="91">
        <f>VLOOKUP($C17,HGR2563Q2!$C$3:$Z$90,24,0)</f>
        <v>0</v>
      </c>
      <c r="V17" s="92">
        <f>IFERROR(VLOOKUP($C17,อัตราการครองเตียง!$A$4:$AY$900,50,0),0)</f>
        <v>69.562841530054641</v>
      </c>
      <c r="W17" s="95">
        <f t="shared" si="0"/>
        <v>0</v>
      </c>
      <c r="X17" s="217">
        <f>VLOOKUP($C17,CMI2562Q3!$C$2:$K$89,7,0)</f>
        <v>0.73</v>
      </c>
      <c r="Y17" s="236">
        <f>VLOOKUP($C17,CMI2562Q3!$C$2:$K$89,9,0)</f>
        <v>0</v>
      </c>
      <c r="Z17" s="148" t="str">
        <f>VLOOKUP($C17,Risk2563Q2!$D$2:$Z$89,21,0)</f>
        <v>C</v>
      </c>
      <c r="AA17" s="147">
        <f>VLOOKUP($C17,Risk2563Q2!$D$2:$Z$89,23,0)</f>
        <v>0</v>
      </c>
      <c r="AB17" s="74">
        <f>VLOOKUP($C17,PointQ2Y63!$C$4:$J$91,8,0)</f>
        <v>0</v>
      </c>
      <c r="AC17" s="98">
        <f t="shared" si="1"/>
        <v>4</v>
      </c>
      <c r="AD17" s="99" t="str">
        <f t="shared" si="2"/>
        <v>F</v>
      </c>
      <c r="AJ17" s="9" t="s">
        <v>549</v>
      </c>
      <c r="AK17" s="9" t="s">
        <v>2929</v>
      </c>
      <c r="AL17" s="9" t="s">
        <v>941</v>
      </c>
      <c r="AM17" s="9" t="s">
        <v>949</v>
      </c>
      <c r="AN17" s="9">
        <v>60</v>
      </c>
      <c r="AO17" s="9">
        <v>41597</v>
      </c>
      <c r="AP17" s="9">
        <v>12</v>
      </c>
      <c r="AQ17" s="9" t="s">
        <v>2886</v>
      </c>
    </row>
    <row r="18" spans="1:43">
      <c r="A18" s="11" t="s">
        <v>2928</v>
      </c>
      <c r="B18" s="9" t="s">
        <v>1521</v>
      </c>
      <c r="C18" s="89" t="s">
        <v>550</v>
      </c>
      <c r="D18" s="9" t="s">
        <v>2460</v>
      </c>
      <c r="E18" s="171" t="s">
        <v>941</v>
      </c>
      <c r="F18" s="182">
        <f>VLOOKUP($C18,ข้อมูลพื้นฐานรพ_สป_ณสค61!$C$3:$J$899,5,0)</f>
        <v>37</v>
      </c>
      <c r="G18" s="85" t="s">
        <v>2885</v>
      </c>
      <c r="H18" s="181">
        <v>31491</v>
      </c>
      <c r="I18" s="275">
        <f>VLOOKUP($C18,Risk2563Q2!$D$2:$Z$89,9,0)</f>
        <v>71494606.670000002</v>
      </c>
      <c r="J18" s="275">
        <f>VLOOKUP($C18,Risk2563Q2!$D$2:$Z$89,13,0)</f>
        <v>57569324.950000003</v>
      </c>
      <c r="K18" s="275">
        <f>VLOOKUP($C18,Risk2563Q2!$D$2:$Z$89,12,0)</f>
        <v>17581915.370000001</v>
      </c>
      <c r="L18" s="275">
        <f>VLOOKUP($C18,Risk2563Q2!$D$2:$Z$89,10,0)</f>
        <v>16633712.470000001</v>
      </c>
      <c r="M18" s="90">
        <f>VLOOKUP($C18,Risk2563Q2!$D$2:$Z$89,11,0)</f>
        <v>0</v>
      </c>
      <c r="N18" s="91" t="str">
        <f>VLOOKUP($C18,Planfin2563Q2!$C$3:$Q$98,11,0)</f>
        <v>1</v>
      </c>
      <c r="O18" s="91" t="str">
        <f>VLOOKUP($C18,Planfin2563Q2!$C$3:$Q$98,12,0)</f>
        <v>1</v>
      </c>
      <c r="P18" s="91" t="str">
        <f>VLOOKUP($C18,'Quick MethodQ2Y63'!$C$3:$T$90,14,0)</f>
        <v>1</v>
      </c>
      <c r="Q18" s="91" t="str">
        <f>VLOOKUP($C18,'Quick MethodQ2Y63'!$C$3:$T$90,15,0)</f>
        <v>1</v>
      </c>
      <c r="R18" s="91">
        <f>VLOOKUP($C18,HGR2563Q2!$C$3:$Z$90,21,0)</f>
        <v>0</v>
      </c>
      <c r="S18" s="91">
        <f>VLOOKUP($C18,HGR2563Q2!$C$3:$Z$90,22,0)</f>
        <v>0</v>
      </c>
      <c r="T18" s="91">
        <f>VLOOKUP($C18,HGR2563Q2!$C$3:$Z$90,23,0)</f>
        <v>0</v>
      </c>
      <c r="U18" s="91">
        <f>VLOOKUP($C18,HGR2563Q2!$C$3:$Z$90,24,0)</f>
        <v>0</v>
      </c>
      <c r="V18" s="92">
        <f>IFERROR(VLOOKUP($C18,อัตราการครองเตียง!$A$4:$AY$900,50,0),0)</f>
        <v>75.660906808447791</v>
      </c>
      <c r="W18" s="95">
        <f t="shared" si="0"/>
        <v>0</v>
      </c>
      <c r="X18" s="217">
        <f>VLOOKUP($C18,CMI2562Q3!$C$2:$K$89,7,0)</f>
        <v>0</v>
      </c>
      <c r="Y18" s="236">
        <f>VLOOKUP($C18,CMI2562Q3!$C$2:$K$89,9,0)</f>
        <v>0</v>
      </c>
      <c r="Z18" s="148" t="str">
        <f>VLOOKUP($C18,Risk2563Q2!$D$2:$Z$89,21,0)</f>
        <v>C-</v>
      </c>
      <c r="AA18" s="147">
        <f>VLOOKUP($C18,Risk2563Q2!$D$2:$Z$89,23,0)</f>
        <v>0</v>
      </c>
      <c r="AB18" s="74">
        <f>VLOOKUP($C18,PointQ2Y63!$C$4:$J$91,8,0)</f>
        <v>1</v>
      </c>
      <c r="AC18" s="98">
        <f t="shared" si="1"/>
        <v>5</v>
      </c>
      <c r="AD18" s="99" t="str">
        <f t="shared" si="2"/>
        <v>D</v>
      </c>
      <c r="AJ18" s="9" t="s">
        <v>550</v>
      </c>
      <c r="AK18" s="9" t="s">
        <v>2460</v>
      </c>
      <c r="AL18" s="9" t="s">
        <v>941</v>
      </c>
      <c r="AM18" s="9" t="s">
        <v>946</v>
      </c>
      <c r="AN18" s="9">
        <v>37</v>
      </c>
      <c r="AO18" s="9">
        <v>31491</v>
      </c>
      <c r="AP18" s="9">
        <v>6</v>
      </c>
      <c r="AQ18" s="9" t="s">
        <v>2885</v>
      </c>
    </row>
    <row r="19" spans="1:43">
      <c r="A19" s="11" t="s">
        <v>2928</v>
      </c>
      <c r="B19" s="9" t="s">
        <v>1521</v>
      </c>
      <c r="C19" s="89" t="s">
        <v>551</v>
      </c>
      <c r="D19" s="9" t="s">
        <v>2461</v>
      </c>
      <c r="E19" s="171" t="s">
        <v>941</v>
      </c>
      <c r="F19" s="182">
        <f>VLOOKUP($C19,ข้อมูลพื้นฐานรพ_สป_ณสค61!$C$3:$J$899,5,0)</f>
        <v>30</v>
      </c>
      <c r="G19" s="85" t="s">
        <v>947</v>
      </c>
      <c r="H19" s="181">
        <v>19737</v>
      </c>
      <c r="I19" s="275">
        <f>VLOOKUP($C19,Risk2563Q2!$D$2:$Z$89,9,0)</f>
        <v>10933365.15</v>
      </c>
      <c r="J19" s="275">
        <f>VLOOKUP($C19,Risk2563Q2!$D$2:$Z$89,13,0)</f>
        <v>-752229.97</v>
      </c>
      <c r="K19" s="275">
        <f>VLOOKUP($C19,Risk2563Q2!$D$2:$Z$89,12,0)</f>
        <v>6833236.3200000003</v>
      </c>
      <c r="L19" s="275">
        <f>VLOOKUP($C19,Risk2563Q2!$D$2:$Z$89,10,0)</f>
        <v>5160883.59</v>
      </c>
      <c r="M19" s="90">
        <f>VLOOKUP($C19,Risk2563Q2!$D$2:$Z$89,11,0)</f>
        <v>0</v>
      </c>
      <c r="N19" s="91" t="str">
        <f>VLOOKUP($C19,Planfin2563Q2!$C$3:$Q$98,11,0)</f>
        <v>0</v>
      </c>
      <c r="O19" s="91" t="str">
        <f>VLOOKUP($C19,Planfin2563Q2!$C$3:$Q$98,12,0)</f>
        <v>0</v>
      </c>
      <c r="P19" s="91" t="str">
        <f>VLOOKUP($C19,'Quick MethodQ2Y63'!$C$3:$T$90,14,0)</f>
        <v>1</v>
      </c>
      <c r="Q19" s="91" t="str">
        <f>VLOOKUP($C19,'Quick MethodQ2Y63'!$C$3:$T$90,15,0)</f>
        <v>1</v>
      </c>
      <c r="R19" s="91">
        <f>VLOOKUP($C19,HGR2563Q2!$C$3:$Z$90,21,0)</f>
        <v>0</v>
      </c>
      <c r="S19" s="91">
        <f>VLOOKUP($C19,HGR2563Q2!$C$3:$Z$90,22,0)</f>
        <v>0</v>
      </c>
      <c r="T19" s="91">
        <f>VLOOKUP($C19,HGR2563Q2!$C$3:$Z$90,23,0)</f>
        <v>0</v>
      </c>
      <c r="U19" s="91">
        <f>VLOOKUP($C19,HGR2563Q2!$C$3:$Z$90,24,0)</f>
        <v>0</v>
      </c>
      <c r="V19" s="92">
        <f>IFERROR(VLOOKUP($C19,อัตราการครองเตียง!$A$4:$AY$900,50,0),0)</f>
        <v>56.921675774134791</v>
      </c>
      <c r="W19" s="95">
        <f t="shared" si="0"/>
        <v>0</v>
      </c>
      <c r="X19" s="217">
        <f>VLOOKUP($C19,CMI2562Q3!$C$2:$K$89,7,0)</f>
        <v>0</v>
      </c>
      <c r="Y19" s="236">
        <f>VLOOKUP($C19,CMI2562Q3!$C$2:$K$89,9,0)</f>
        <v>0</v>
      </c>
      <c r="Z19" s="148" t="str">
        <f>VLOOKUP($C19,Risk2563Q2!$D$2:$Z$89,21,0)</f>
        <v>D</v>
      </c>
      <c r="AA19" s="147">
        <f>VLOOKUP($C19,Risk2563Q2!$D$2:$Z$89,23,0)</f>
        <v>0</v>
      </c>
      <c r="AB19" s="74">
        <f>VLOOKUP($C19,PointQ2Y63!$C$4:$J$91,8,0)</f>
        <v>1</v>
      </c>
      <c r="AC19" s="98">
        <f t="shared" si="1"/>
        <v>3</v>
      </c>
      <c r="AD19" s="99" t="str">
        <f t="shared" si="2"/>
        <v>F</v>
      </c>
      <c r="AJ19" s="9" t="s">
        <v>551</v>
      </c>
      <c r="AK19" s="9" t="s">
        <v>2461</v>
      </c>
      <c r="AL19" s="9" t="s">
        <v>941</v>
      </c>
      <c r="AM19" s="9" t="s">
        <v>946</v>
      </c>
      <c r="AN19" s="9">
        <v>30</v>
      </c>
      <c r="AO19" s="9">
        <v>19737</v>
      </c>
      <c r="AP19" s="9">
        <v>5</v>
      </c>
      <c r="AQ19" s="9" t="s">
        <v>947</v>
      </c>
    </row>
    <row r="20" spans="1:43">
      <c r="A20" s="11" t="s">
        <v>2928</v>
      </c>
      <c r="B20" s="9" t="s">
        <v>1499</v>
      </c>
      <c r="C20" s="89" t="s">
        <v>518</v>
      </c>
      <c r="D20" s="9" t="s">
        <v>2430</v>
      </c>
      <c r="E20" s="171" t="s">
        <v>974</v>
      </c>
      <c r="F20" s="182">
        <f>VLOOKUP($C20,ข้อมูลพื้นฐานรพ_สป_ณสค61!$C$3:$J$899,5,0)</f>
        <v>405</v>
      </c>
      <c r="G20" s="85" t="s">
        <v>1002</v>
      </c>
      <c r="H20" s="181">
        <v>108961</v>
      </c>
      <c r="I20" s="275">
        <f>VLOOKUP($C20,Risk2563Q2!$D$2:$Z$89,9,0)</f>
        <v>241777147.02000001</v>
      </c>
      <c r="J20" s="275">
        <f>VLOOKUP($C20,Risk2563Q2!$D$2:$Z$89,13,0)</f>
        <v>-22563401.789999999</v>
      </c>
      <c r="K20" s="275">
        <f>VLOOKUP($C20,Risk2563Q2!$D$2:$Z$89,12,0)</f>
        <v>66700763.299999997</v>
      </c>
      <c r="L20" s="275">
        <f>VLOOKUP($C20,Risk2563Q2!$D$2:$Z$89,10,0)</f>
        <v>87729251.159999996</v>
      </c>
      <c r="M20" s="90">
        <f>VLOOKUP($C20,Risk2563Q2!$D$2:$Z$89,11,0)</f>
        <v>0</v>
      </c>
      <c r="N20" s="91" t="str">
        <f>VLOOKUP($C20,Planfin2563Q2!$C$3:$Q$98,11,0)</f>
        <v>0</v>
      </c>
      <c r="O20" s="91" t="str">
        <f>VLOOKUP($C20,Planfin2563Q2!$C$3:$Q$98,12,0)</f>
        <v>1</v>
      </c>
      <c r="P20" s="91" t="str">
        <f>VLOOKUP($C20,'Quick MethodQ2Y63'!$C$3:$T$90,14,0)</f>
        <v>1</v>
      </c>
      <c r="Q20" s="91" t="str">
        <f>VLOOKUP($C20,'Quick MethodQ2Y63'!$C$3:$T$90,15,0)</f>
        <v>0</v>
      </c>
      <c r="R20" s="91">
        <f>VLOOKUP($C20,HGR2563Q2!$C$3:$Z$90,21,0)</f>
        <v>0</v>
      </c>
      <c r="S20" s="91">
        <f>VLOOKUP($C20,HGR2563Q2!$C$3:$Z$90,22,0)</f>
        <v>0</v>
      </c>
      <c r="T20" s="91">
        <f>VLOOKUP($C20,HGR2563Q2!$C$3:$Z$90,23,0)</f>
        <v>0</v>
      </c>
      <c r="U20" s="91">
        <f>VLOOKUP($C20,HGR2563Q2!$C$3:$Z$90,24,0)</f>
        <v>0</v>
      </c>
      <c r="V20" s="92">
        <f>IFERROR(VLOOKUP($C20,อัตราการครองเตียง!$A$4:$AY$900,50,0),0)</f>
        <v>93.060783916885924</v>
      </c>
      <c r="W20" s="95">
        <f t="shared" si="0"/>
        <v>1</v>
      </c>
      <c r="X20" s="217">
        <f>VLOOKUP($C20,CMI2562Q3!$C$2:$K$89,7,0)</f>
        <v>1.33</v>
      </c>
      <c r="Y20" s="236">
        <f>VLOOKUP($C20,CMI2562Q3!$C$2:$K$89,9,0)</f>
        <v>1</v>
      </c>
      <c r="Z20" s="148" t="str">
        <f>VLOOKUP($C20,Risk2563Q2!$D$2:$Z$89,21,0)</f>
        <v>C</v>
      </c>
      <c r="AA20" s="147">
        <f>VLOOKUP($C20,Risk2563Q2!$D$2:$Z$89,23,0)</f>
        <v>0</v>
      </c>
      <c r="AB20" s="74">
        <f>VLOOKUP($C20,PointQ2Y63!$C$4:$J$91,8,0)</f>
        <v>1</v>
      </c>
      <c r="AC20" s="98">
        <f t="shared" si="1"/>
        <v>5</v>
      </c>
      <c r="AD20" s="99" t="str">
        <f t="shared" si="2"/>
        <v>D</v>
      </c>
      <c r="AJ20" s="9" t="s">
        <v>518</v>
      </c>
      <c r="AK20" s="9" t="s">
        <v>2430</v>
      </c>
      <c r="AL20" s="9" t="s">
        <v>974</v>
      </c>
      <c r="AM20" s="9" t="s">
        <v>1001</v>
      </c>
      <c r="AN20" s="9">
        <v>405</v>
      </c>
      <c r="AO20" s="9">
        <v>108961</v>
      </c>
      <c r="AP20" s="9">
        <v>17</v>
      </c>
      <c r="AQ20" s="9" t="s">
        <v>1002</v>
      </c>
    </row>
    <row r="21" spans="1:43">
      <c r="A21" s="11" t="s">
        <v>2928</v>
      </c>
      <c r="B21" s="9" t="s">
        <v>1499</v>
      </c>
      <c r="C21" s="89" t="s">
        <v>519</v>
      </c>
      <c r="D21" s="9" t="s">
        <v>2431</v>
      </c>
      <c r="E21" s="171" t="s">
        <v>941</v>
      </c>
      <c r="F21" s="182">
        <f>VLOOKUP($C21,ข้อมูลพื้นฐานรพ_สป_ณสค61!$C$3:$J$899,5,0)</f>
        <v>40</v>
      </c>
      <c r="G21" s="85" t="s">
        <v>2885</v>
      </c>
      <c r="H21" s="181">
        <v>40210</v>
      </c>
      <c r="I21" s="275">
        <f>VLOOKUP($C21,Risk2563Q2!$D$2:$Z$89,9,0)</f>
        <v>50481760.609999999</v>
      </c>
      <c r="J21" s="275">
        <f>VLOOKUP($C21,Risk2563Q2!$D$2:$Z$89,13,0)</f>
        <v>30496722.699999999</v>
      </c>
      <c r="K21" s="275">
        <f>VLOOKUP($C21,Risk2563Q2!$D$2:$Z$89,12,0)</f>
        <v>15159765.029999999</v>
      </c>
      <c r="L21" s="275">
        <f>VLOOKUP($C21,Risk2563Q2!$D$2:$Z$89,10,0)</f>
        <v>16470593.310000001</v>
      </c>
      <c r="M21" s="90">
        <f>VLOOKUP($C21,Risk2563Q2!$D$2:$Z$89,11,0)</f>
        <v>0</v>
      </c>
      <c r="N21" s="91" t="str">
        <f>VLOOKUP($C21,Planfin2563Q2!$C$3:$Q$98,11,0)</f>
        <v>1</v>
      </c>
      <c r="O21" s="91" t="str">
        <f>VLOOKUP($C21,Planfin2563Q2!$C$3:$Q$98,12,0)</f>
        <v>1</v>
      </c>
      <c r="P21" s="91" t="str">
        <f>VLOOKUP($C21,'Quick MethodQ2Y63'!$C$3:$T$90,14,0)</f>
        <v>1</v>
      </c>
      <c r="Q21" s="91" t="str">
        <f>VLOOKUP($C21,'Quick MethodQ2Y63'!$C$3:$T$90,15,0)</f>
        <v>1</v>
      </c>
      <c r="R21" s="91">
        <f>VLOOKUP($C21,HGR2563Q2!$C$3:$Z$90,21,0)</f>
        <v>0</v>
      </c>
      <c r="S21" s="91">
        <f>VLOOKUP($C21,HGR2563Q2!$C$3:$Z$90,22,0)</f>
        <v>0</v>
      </c>
      <c r="T21" s="91">
        <f>VLOOKUP($C21,HGR2563Q2!$C$3:$Z$90,23,0)</f>
        <v>0</v>
      </c>
      <c r="U21" s="91">
        <f>VLOOKUP($C21,HGR2563Q2!$C$3:$Z$90,24,0)</f>
        <v>0</v>
      </c>
      <c r="V21" s="92">
        <f>IFERROR(VLOOKUP($C21,อัตราการครองเตียง!$A$4:$AY$900,50,0),0)</f>
        <v>85.819672131147541</v>
      </c>
      <c r="W21" s="95">
        <f t="shared" si="0"/>
        <v>1</v>
      </c>
      <c r="X21" s="217">
        <f>VLOOKUP($C21,CMI2562Q3!$C$2:$K$89,7,0)</f>
        <v>0.55000000000000004</v>
      </c>
      <c r="Y21" s="236">
        <f>VLOOKUP($C21,CMI2562Q3!$C$2:$K$89,9,0)</f>
        <v>0</v>
      </c>
      <c r="Z21" s="148" t="str">
        <f>VLOOKUP($C21,Risk2563Q2!$D$2:$Z$89,21,0)</f>
        <v>D</v>
      </c>
      <c r="AA21" s="147">
        <f>VLOOKUP($C21,Risk2563Q2!$D$2:$Z$89,23,0)</f>
        <v>0</v>
      </c>
      <c r="AB21" s="74">
        <f>VLOOKUP($C21,PointQ2Y63!$C$4:$J$91,8,0)</f>
        <v>1</v>
      </c>
      <c r="AC21" s="98">
        <f t="shared" si="1"/>
        <v>6</v>
      </c>
      <c r="AD21" s="99" t="str">
        <f t="shared" si="2"/>
        <v>C</v>
      </c>
      <c r="AJ21" s="9" t="s">
        <v>519</v>
      </c>
      <c r="AK21" s="9" t="s">
        <v>2431</v>
      </c>
      <c r="AL21" s="9" t="s">
        <v>941</v>
      </c>
      <c r="AM21" s="9" t="s">
        <v>946</v>
      </c>
      <c r="AN21" s="9">
        <v>40</v>
      </c>
      <c r="AO21" s="9">
        <v>40210</v>
      </c>
      <c r="AP21" s="9">
        <v>6</v>
      </c>
      <c r="AQ21" s="9" t="s">
        <v>2885</v>
      </c>
    </row>
    <row r="22" spans="1:43">
      <c r="A22" s="11" t="s">
        <v>2928</v>
      </c>
      <c r="B22" s="9" t="s">
        <v>1499</v>
      </c>
      <c r="C22" s="89" t="s">
        <v>520</v>
      </c>
      <c r="D22" s="9" t="s">
        <v>2432</v>
      </c>
      <c r="E22" s="171" t="s">
        <v>941</v>
      </c>
      <c r="F22" s="182">
        <f>VLOOKUP($C22,ข้อมูลพื้นฐานรพ_สป_ณสค61!$C$3:$J$899,5,0)</f>
        <v>40</v>
      </c>
      <c r="G22" s="85" t="s">
        <v>2885</v>
      </c>
      <c r="H22" s="181">
        <v>44883</v>
      </c>
      <c r="I22" s="275">
        <f>VLOOKUP($C22,Risk2563Q2!$D$2:$Z$89,9,0)</f>
        <v>29366654.989999998</v>
      </c>
      <c r="J22" s="275">
        <f>VLOOKUP($C22,Risk2563Q2!$D$2:$Z$89,13,0)</f>
        <v>20867621.649999999</v>
      </c>
      <c r="K22" s="275">
        <f>VLOOKUP($C22,Risk2563Q2!$D$2:$Z$89,12,0)</f>
        <v>17470033.289999999</v>
      </c>
      <c r="L22" s="275">
        <f>VLOOKUP($C22,Risk2563Q2!$D$2:$Z$89,10,0)</f>
        <v>18929604.469999999</v>
      </c>
      <c r="M22" s="90">
        <f>VLOOKUP($C22,Risk2563Q2!$D$2:$Z$89,11,0)</f>
        <v>0</v>
      </c>
      <c r="N22" s="91" t="str">
        <f>VLOOKUP($C22,Planfin2563Q2!$C$3:$Q$98,11,0)</f>
        <v>1</v>
      </c>
      <c r="O22" s="91" t="str">
        <f>VLOOKUP($C22,Planfin2563Q2!$C$3:$Q$98,12,0)</f>
        <v>1</v>
      </c>
      <c r="P22" s="91" t="str">
        <f>VLOOKUP($C22,'Quick MethodQ2Y63'!$C$3:$T$90,14,0)</f>
        <v>1</v>
      </c>
      <c r="Q22" s="91" t="str">
        <f>VLOOKUP($C22,'Quick MethodQ2Y63'!$C$3:$T$90,15,0)</f>
        <v>1</v>
      </c>
      <c r="R22" s="91">
        <f>VLOOKUP($C22,HGR2563Q2!$C$3:$Z$90,21,0)</f>
        <v>0</v>
      </c>
      <c r="S22" s="91">
        <f>VLOOKUP($C22,HGR2563Q2!$C$3:$Z$90,22,0)</f>
        <v>0</v>
      </c>
      <c r="T22" s="91">
        <f>VLOOKUP($C22,HGR2563Q2!$C$3:$Z$90,23,0)</f>
        <v>0</v>
      </c>
      <c r="U22" s="91">
        <f>VLOOKUP($C22,HGR2563Q2!$C$3:$Z$90,24,0)</f>
        <v>0</v>
      </c>
      <c r="V22" s="92">
        <f>IFERROR(VLOOKUP($C22,อัตราการครองเตียง!$A$4:$AY$900,50,0),0)</f>
        <v>51.912568306010932</v>
      </c>
      <c r="W22" s="95">
        <f t="shared" si="0"/>
        <v>0</v>
      </c>
      <c r="X22" s="217">
        <f>VLOOKUP($C22,CMI2562Q3!$C$2:$K$89,7,0)</f>
        <v>0.55000000000000004</v>
      </c>
      <c r="Y22" s="236">
        <f>VLOOKUP($C22,CMI2562Q3!$C$2:$K$89,9,0)</f>
        <v>0</v>
      </c>
      <c r="Z22" s="148" t="str">
        <f>VLOOKUP($C22,Risk2563Q2!$D$2:$Z$89,21,0)</f>
        <v>B</v>
      </c>
      <c r="AA22" s="147">
        <f>VLOOKUP($C22,Risk2563Q2!$D$2:$Z$89,23,0)</f>
        <v>1</v>
      </c>
      <c r="AB22" s="74">
        <f>VLOOKUP($C22,PointQ2Y63!$C$4:$J$91,8,0)</f>
        <v>1</v>
      </c>
      <c r="AC22" s="98">
        <f t="shared" si="1"/>
        <v>6</v>
      </c>
      <c r="AD22" s="99" t="str">
        <f t="shared" si="2"/>
        <v>C</v>
      </c>
      <c r="AJ22" s="9" t="s">
        <v>520</v>
      </c>
      <c r="AK22" s="9" t="s">
        <v>2432</v>
      </c>
      <c r="AL22" s="9" t="s">
        <v>941</v>
      </c>
      <c r="AM22" s="9" t="s">
        <v>946</v>
      </c>
      <c r="AN22" s="9">
        <v>40</v>
      </c>
      <c r="AO22" s="9">
        <v>44883</v>
      </c>
      <c r="AP22" s="9">
        <v>6</v>
      </c>
      <c r="AQ22" s="9" t="s">
        <v>2885</v>
      </c>
    </row>
    <row r="23" spans="1:43">
      <c r="A23" s="11" t="s">
        <v>2928</v>
      </c>
      <c r="B23" s="9" t="s">
        <v>1499</v>
      </c>
      <c r="C23" s="89" t="s">
        <v>521</v>
      </c>
      <c r="D23" s="9" t="s">
        <v>2433</v>
      </c>
      <c r="E23" s="171" t="s">
        <v>941</v>
      </c>
      <c r="F23" s="182">
        <f>VLOOKUP($C23,ข้อมูลพื้นฐานรพ_สป_ณสค61!$C$3:$J$899,5,0)</f>
        <v>43</v>
      </c>
      <c r="G23" s="85" t="s">
        <v>947</v>
      </c>
      <c r="H23" s="181">
        <v>26900</v>
      </c>
      <c r="I23" s="275">
        <f>VLOOKUP($C23,Risk2563Q2!$D$2:$Z$89,9,0)</f>
        <v>27708571.329999998</v>
      </c>
      <c r="J23" s="275">
        <f>VLOOKUP($C23,Risk2563Q2!$D$2:$Z$89,13,0)</f>
        <v>16695118.640000001</v>
      </c>
      <c r="K23" s="275">
        <f>VLOOKUP($C23,Risk2563Q2!$D$2:$Z$89,12,0)</f>
        <v>12715042.939999999</v>
      </c>
      <c r="L23" s="275">
        <f>VLOOKUP($C23,Risk2563Q2!$D$2:$Z$89,10,0)</f>
        <v>11662326.880000001</v>
      </c>
      <c r="M23" s="90">
        <f>VLOOKUP($C23,Risk2563Q2!$D$2:$Z$89,11,0)</f>
        <v>0</v>
      </c>
      <c r="N23" s="91" t="str">
        <f>VLOOKUP($C23,Planfin2563Q2!$C$3:$Q$98,11,0)</f>
        <v>1</v>
      </c>
      <c r="O23" s="91" t="str">
        <f>VLOOKUP($C23,Planfin2563Q2!$C$3:$Q$98,12,0)</f>
        <v>0</v>
      </c>
      <c r="P23" s="91" t="str">
        <f>VLOOKUP($C23,'Quick MethodQ2Y63'!$C$3:$T$90,14,0)</f>
        <v>1</v>
      </c>
      <c r="Q23" s="91" t="str">
        <f>VLOOKUP($C23,'Quick MethodQ2Y63'!$C$3:$T$90,15,0)</f>
        <v>1</v>
      </c>
      <c r="R23" s="91">
        <f>VLOOKUP($C23,HGR2563Q2!$C$3:$Z$90,21,0)</f>
        <v>0</v>
      </c>
      <c r="S23" s="91">
        <f>VLOOKUP($C23,HGR2563Q2!$C$3:$Z$90,22,0)</f>
        <v>0</v>
      </c>
      <c r="T23" s="91">
        <f>VLOOKUP($C23,HGR2563Q2!$C$3:$Z$90,23,0)</f>
        <v>0</v>
      </c>
      <c r="U23" s="91">
        <f>VLOOKUP($C23,HGR2563Q2!$C$3:$Z$90,24,0)</f>
        <v>0</v>
      </c>
      <c r="V23" s="92">
        <f>IFERROR(VLOOKUP($C23,อัตราการครองเตียง!$A$4:$AY$900,50,0),0)</f>
        <v>82.971152624221631</v>
      </c>
      <c r="W23" s="95">
        <f t="shared" si="0"/>
        <v>1</v>
      </c>
      <c r="X23" s="217">
        <f>VLOOKUP($C23,CMI2562Q3!$C$2:$K$89,7,0)</f>
        <v>0.55000000000000004</v>
      </c>
      <c r="Y23" s="236">
        <f>VLOOKUP($C23,CMI2562Q3!$C$2:$K$89,9,0)</f>
        <v>0</v>
      </c>
      <c r="Z23" s="148" t="str">
        <f>VLOOKUP($C23,Risk2563Q2!$D$2:$Z$89,21,0)</f>
        <v>C</v>
      </c>
      <c r="AA23" s="147">
        <f>VLOOKUP($C23,Risk2563Q2!$D$2:$Z$89,23,0)</f>
        <v>0</v>
      </c>
      <c r="AB23" s="74">
        <f>VLOOKUP($C23,PointQ2Y63!$C$4:$J$91,8,0)</f>
        <v>1</v>
      </c>
      <c r="AC23" s="98">
        <f t="shared" si="1"/>
        <v>5</v>
      </c>
      <c r="AD23" s="99" t="str">
        <f t="shared" si="2"/>
        <v>D</v>
      </c>
      <c r="AJ23" s="9" t="s">
        <v>521</v>
      </c>
      <c r="AK23" s="9" t="s">
        <v>2433</v>
      </c>
      <c r="AL23" s="9" t="s">
        <v>941</v>
      </c>
      <c r="AM23" s="9" t="s">
        <v>946</v>
      </c>
      <c r="AN23" s="9">
        <v>43</v>
      </c>
      <c r="AO23" s="9">
        <v>26900</v>
      </c>
      <c r="AP23" s="9">
        <v>5</v>
      </c>
      <c r="AQ23" s="9" t="s">
        <v>947</v>
      </c>
    </row>
    <row r="24" spans="1:43">
      <c r="A24" s="11" t="s">
        <v>2928</v>
      </c>
      <c r="B24" s="9" t="s">
        <v>1499</v>
      </c>
      <c r="C24" s="89" t="s">
        <v>522</v>
      </c>
      <c r="D24" s="9" t="s">
        <v>2434</v>
      </c>
      <c r="E24" s="171" t="s">
        <v>941</v>
      </c>
      <c r="F24" s="182">
        <f>VLOOKUP($C24,ข้อมูลพื้นฐานรพ_สป_ณสค61!$C$3:$J$899,5,0)</f>
        <v>30</v>
      </c>
      <c r="G24" s="85" t="s">
        <v>947</v>
      </c>
      <c r="H24" s="181">
        <v>17691</v>
      </c>
      <c r="I24" s="275">
        <f>VLOOKUP($C24,Risk2563Q2!$D$2:$Z$89,9,0)</f>
        <v>22370830.850000001</v>
      </c>
      <c r="J24" s="275">
        <f>VLOOKUP($C24,Risk2563Q2!$D$2:$Z$89,13,0)</f>
        <v>15355377.09</v>
      </c>
      <c r="K24" s="275">
        <f>VLOOKUP($C24,Risk2563Q2!$D$2:$Z$89,12,0)</f>
        <v>13115597.75</v>
      </c>
      <c r="L24" s="275">
        <f>VLOOKUP($C24,Risk2563Q2!$D$2:$Z$89,10,0)</f>
        <v>13760582.59</v>
      </c>
      <c r="M24" s="90">
        <f>VLOOKUP($C24,Risk2563Q2!$D$2:$Z$89,11,0)</f>
        <v>0</v>
      </c>
      <c r="N24" s="91" t="str">
        <f>VLOOKUP($C24,Planfin2563Q2!$C$3:$Q$98,11,0)</f>
        <v>0</v>
      </c>
      <c r="O24" s="91" t="str">
        <f>VLOOKUP($C24,Planfin2563Q2!$C$3:$Q$98,12,0)</f>
        <v>1</v>
      </c>
      <c r="P24" s="91" t="str">
        <f>VLOOKUP($C24,'Quick MethodQ2Y63'!$C$3:$T$90,14,0)</f>
        <v>1</v>
      </c>
      <c r="Q24" s="91" t="str">
        <f>VLOOKUP($C24,'Quick MethodQ2Y63'!$C$3:$T$90,15,0)</f>
        <v>1</v>
      </c>
      <c r="R24" s="91">
        <f>VLOOKUP($C24,HGR2563Q2!$C$3:$Z$90,21,0)</f>
        <v>0</v>
      </c>
      <c r="S24" s="91">
        <f>VLOOKUP($C24,HGR2563Q2!$C$3:$Z$90,22,0)</f>
        <v>0</v>
      </c>
      <c r="T24" s="91">
        <f>VLOOKUP($C24,HGR2563Q2!$C$3:$Z$90,23,0)</f>
        <v>0</v>
      </c>
      <c r="U24" s="91">
        <f>VLOOKUP($C24,HGR2563Q2!$C$3:$Z$90,24,0)</f>
        <v>0</v>
      </c>
      <c r="V24" s="92">
        <f>IFERROR(VLOOKUP($C24,อัตราการครองเตียง!$A$4:$AY$900,50,0),0)</f>
        <v>45.409836065573771</v>
      </c>
      <c r="W24" s="95">
        <f t="shared" si="0"/>
        <v>0</v>
      </c>
      <c r="X24" s="217">
        <f>VLOOKUP($C24,CMI2562Q3!$C$2:$K$89,7,0)</f>
        <v>0.54</v>
      </c>
      <c r="Y24" s="236">
        <f>VLOOKUP($C24,CMI2562Q3!$C$2:$K$89,9,0)</f>
        <v>0</v>
      </c>
      <c r="Z24" s="148" t="str">
        <f>VLOOKUP($C24,Risk2563Q2!$D$2:$Z$89,21,0)</f>
        <v>C</v>
      </c>
      <c r="AA24" s="147">
        <f>VLOOKUP($C24,Risk2563Q2!$D$2:$Z$89,23,0)</f>
        <v>0</v>
      </c>
      <c r="AB24" s="74">
        <f>VLOOKUP($C24,PointQ2Y63!$C$4:$J$91,8,0)</f>
        <v>1</v>
      </c>
      <c r="AC24" s="98">
        <f t="shared" si="1"/>
        <v>4</v>
      </c>
      <c r="AD24" s="99" t="str">
        <f t="shared" si="2"/>
        <v>F</v>
      </c>
      <c r="AJ24" s="9" t="s">
        <v>522</v>
      </c>
      <c r="AK24" s="9" t="s">
        <v>2434</v>
      </c>
      <c r="AL24" s="9" t="s">
        <v>941</v>
      </c>
      <c r="AM24" s="9" t="s">
        <v>946</v>
      </c>
      <c r="AN24" s="9">
        <v>30</v>
      </c>
      <c r="AO24" s="9">
        <v>17691</v>
      </c>
      <c r="AP24" s="9">
        <v>5</v>
      </c>
      <c r="AQ24" s="9" t="s">
        <v>947</v>
      </c>
    </row>
    <row r="25" spans="1:43">
      <c r="A25" s="11" t="s">
        <v>2928</v>
      </c>
      <c r="B25" s="9" t="s">
        <v>1499</v>
      </c>
      <c r="C25" s="89" t="s">
        <v>523</v>
      </c>
      <c r="D25" s="9" t="s">
        <v>2435</v>
      </c>
      <c r="E25" s="171" t="s">
        <v>941</v>
      </c>
      <c r="F25" s="182">
        <f>VLOOKUP($C25,ข้อมูลพื้นฐานรพ_สป_ณสค61!$C$3:$J$899,5,0)</f>
        <v>40</v>
      </c>
      <c r="G25" s="85" t="s">
        <v>2885</v>
      </c>
      <c r="H25" s="181">
        <v>33341</v>
      </c>
      <c r="I25" s="275">
        <f>VLOOKUP($C25,Risk2563Q2!$D$2:$Z$89,9,0)</f>
        <v>22769972.699999999</v>
      </c>
      <c r="J25" s="275">
        <f>VLOOKUP($C25,Risk2563Q2!$D$2:$Z$89,13,0)</f>
        <v>6137618.2400000002</v>
      </c>
      <c r="K25" s="275">
        <f>VLOOKUP($C25,Risk2563Q2!$D$2:$Z$89,12,0)</f>
        <v>6210466.21</v>
      </c>
      <c r="L25" s="275">
        <f>VLOOKUP($C25,Risk2563Q2!$D$2:$Z$89,10,0)</f>
        <v>7096039.4900000002</v>
      </c>
      <c r="M25" s="90">
        <f>VLOOKUP($C25,Risk2563Q2!$D$2:$Z$89,11,0)</f>
        <v>0</v>
      </c>
      <c r="N25" s="91" t="str">
        <f>VLOOKUP($C25,Planfin2563Q2!$C$3:$Q$98,11,0)</f>
        <v>1</v>
      </c>
      <c r="O25" s="91" t="str">
        <f>VLOOKUP($C25,Planfin2563Q2!$C$3:$Q$98,12,0)</f>
        <v>1</v>
      </c>
      <c r="P25" s="91" t="str">
        <f>VLOOKUP($C25,'Quick MethodQ2Y63'!$C$3:$T$90,14,0)</f>
        <v>1</v>
      </c>
      <c r="Q25" s="91" t="str">
        <f>VLOOKUP($C25,'Quick MethodQ2Y63'!$C$3:$T$90,15,0)</f>
        <v>1</v>
      </c>
      <c r="R25" s="91">
        <f>VLOOKUP($C25,HGR2563Q2!$C$3:$Z$90,21,0)</f>
        <v>0</v>
      </c>
      <c r="S25" s="91">
        <f>VLOOKUP($C25,HGR2563Q2!$C$3:$Z$90,22,0)</f>
        <v>0</v>
      </c>
      <c r="T25" s="91">
        <f>VLOOKUP($C25,HGR2563Q2!$C$3:$Z$90,23,0)</f>
        <v>0</v>
      </c>
      <c r="U25" s="91">
        <f>VLOOKUP($C25,HGR2563Q2!$C$3:$Z$90,24,0)</f>
        <v>0</v>
      </c>
      <c r="V25" s="92">
        <f>IFERROR(VLOOKUP($C25,อัตราการครองเตียง!$A$4:$AY$900,50,0),0)</f>
        <v>59.959016393442624</v>
      </c>
      <c r="W25" s="95">
        <f t="shared" si="0"/>
        <v>0</v>
      </c>
      <c r="X25" s="217">
        <f>VLOOKUP($C25,CMI2562Q3!$C$2:$K$89,7,0)</f>
        <v>0.66</v>
      </c>
      <c r="Y25" s="236">
        <f>VLOOKUP($C25,CMI2562Q3!$C$2:$K$89,9,0)</f>
        <v>1</v>
      </c>
      <c r="Z25" s="148" t="str">
        <f>VLOOKUP($C25,Risk2563Q2!$D$2:$Z$89,21,0)</f>
        <v>D</v>
      </c>
      <c r="AA25" s="147">
        <f>VLOOKUP($C25,Risk2563Q2!$D$2:$Z$89,23,0)</f>
        <v>0</v>
      </c>
      <c r="AB25" s="74">
        <f>VLOOKUP($C25,PointQ2Y63!$C$4:$J$91,8,0)</f>
        <v>1</v>
      </c>
      <c r="AC25" s="98">
        <f t="shared" si="1"/>
        <v>6</v>
      </c>
      <c r="AD25" s="99" t="str">
        <f t="shared" si="2"/>
        <v>C</v>
      </c>
      <c r="AJ25" s="9" t="s">
        <v>523</v>
      </c>
      <c r="AK25" s="9" t="s">
        <v>2435</v>
      </c>
      <c r="AL25" s="9" t="s">
        <v>941</v>
      </c>
      <c r="AM25" s="9" t="s">
        <v>946</v>
      </c>
      <c r="AN25" s="9">
        <v>40</v>
      </c>
      <c r="AO25" s="9">
        <v>33341</v>
      </c>
      <c r="AP25" s="9">
        <v>6</v>
      </c>
      <c r="AQ25" s="9" t="s">
        <v>2885</v>
      </c>
    </row>
    <row r="26" spans="1:43">
      <c r="A26" s="11" t="s">
        <v>2928</v>
      </c>
      <c r="B26" s="9" t="s">
        <v>1499</v>
      </c>
      <c r="C26" s="89" t="s">
        <v>524</v>
      </c>
      <c r="D26" s="9" t="s">
        <v>2436</v>
      </c>
      <c r="E26" s="171" t="s">
        <v>941</v>
      </c>
      <c r="F26" s="182">
        <f>VLOOKUP($C26,ข้อมูลพื้นฐานรพ_สป_ณสค61!$C$3:$J$899,5,0)</f>
        <v>60</v>
      </c>
      <c r="G26" s="85" t="s">
        <v>2885</v>
      </c>
      <c r="H26" s="181">
        <v>55455</v>
      </c>
      <c r="I26" s="275">
        <f>VLOOKUP($C26,Risk2563Q2!$D$2:$Z$89,9,0)</f>
        <v>37225040.090000004</v>
      </c>
      <c r="J26" s="275">
        <f>VLOOKUP($C26,Risk2563Q2!$D$2:$Z$89,13,0)</f>
        <v>23473635.530000001</v>
      </c>
      <c r="K26" s="275">
        <f>VLOOKUP($C26,Risk2563Q2!$D$2:$Z$89,12,0)</f>
        <v>6396973.9699999997</v>
      </c>
      <c r="L26" s="275">
        <f>VLOOKUP($C26,Risk2563Q2!$D$2:$Z$89,10,0)</f>
        <v>3192192.52</v>
      </c>
      <c r="M26" s="90">
        <f>VLOOKUP($C26,Risk2563Q2!$D$2:$Z$89,11,0)</f>
        <v>0</v>
      </c>
      <c r="N26" s="91" t="str">
        <f>VLOOKUP($C26,Planfin2563Q2!$C$3:$Q$98,11,0)</f>
        <v>1</v>
      </c>
      <c r="O26" s="91" t="str">
        <f>VLOOKUP($C26,Planfin2563Q2!$C$3:$Q$98,12,0)</f>
        <v>0</v>
      </c>
      <c r="P26" s="91" t="str">
        <f>VLOOKUP($C26,'Quick MethodQ2Y63'!$C$3:$T$90,14,0)</f>
        <v>1</v>
      </c>
      <c r="Q26" s="91" t="str">
        <f>VLOOKUP($C26,'Quick MethodQ2Y63'!$C$3:$T$90,15,0)</f>
        <v>1</v>
      </c>
      <c r="R26" s="91">
        <f>VLOOKUP($C26,HGR2563Q2!$C$3:$Z$90,21,0)</f>
        <v>0</v>
      </c>
      <c r="S26" s="91">
        <f>VLOOKUP($C26,HGR2563Q2!$C$3:$Z$90,22,0)</f>
        <v>0</v>
      </c>
      <c r="T26" s="91">
        <f>VLOOKUP($C26,HGR2563Q2!$C$3:$Z$90,23,0)</f>
        <v>0</v>
      </c>
      <c r="U26" s="91">
        <f>VLOOKUP($C26,HGR2563Q2!$C$3:$Z$90,24,0)</f>
        <v>0</v>
      </c>
      <c r="V26" s="92">
        <f>IFERROR(VLOOKUP($C26,อัตราการครองเตียง!$A$4:$AY$900,50,0),0)</f>
        <v>35.8287795992714</v>
      </c>
      <c r="W26" s="95">
        <f t="shared" si="0"/>
        <v>0</v>
      </c>
      <c r="X26" s="217">
        <f>VLOOKUP($C26,CMI2562Q3!$C$2:$K$89,7,0)</f>
        <v>0.54</v>
      </c>
      <c r="Y26" s="236">
        <f>VLOOKUP($C26,CMI2562Q3!$C$2:$K$89,9,0)</f>
        <v>0</v>
      </c>
      <c r="Z26" s="148" t="str">
        <f>VLOOKUP($C26,Risk2563Q2!$D$2:$Z$89,21,0)</f>
        <v>D</v>
      </c>
      <c r="AA26" s="147">
        <f>VLOOKUP($C26,Risk2563Q2!$D$2:$Z$89,23,0)</f>
        <v>0</v>
      </c>
      <c r="AB26" s="74">
        <f>VLOOKUP($C26,PointQ2Y63!$C$4:$J$91,8,0)</f>
        <v>1</v>
      </c>
      <c r="AC26" s="98">
        <f t="shared" si="1"/>
        <v>4</v>
      </c>
      <c r="AD26" s="99" t="str">
        <f t="shared" si="2"/>
        <v>F</v>
      </c>
      <c r="AJ26" s="9" t="s">
        <v>524</v>
      </c>
      <c r="AK26" s="9" t="s">
        <v>2436</v>
      </c>
      <c r="AL26" s="9" t="s">
        <v>941</v>
      </c>
      <c r="AM26" s="9" t="s">
        <v>946</v>
      </c>
      <c r="AN26" s="9">
        <v>60</v>
      </c>
      <c r="AO26" s="9">
        <v>55455</v>
      </c>
      <c r="AP26" s="9">
        <v>6</v>
      </c>
      <c r="AQ26" s="9" t="s">
        <v>2885</v>
      </c>
    </row>
    <row r="27" spans="1:43">
      <c r="A27" s="11" t="s">
        <v>2928</v>
      </c>
      <c r="B27" s="9" t="s">
        <v>1499</v>
      </c>
      <c r="C27" s="89" t="s">
        <v>525</v>
      </c>
      <c r="D27" s="9" t="s">
        <v>2437</v>
      </c>
      <c r="E27" s="171" t="s">
        <v>941</v>
      </c>
      <c r="F27" s="182">
        <f>VLOOKUP($C27,ข้อมูลพื้นฐานรพ_สป_ณสค61!$C$3:$J$899,5,0)</f>
        <v>88</v>
      </c>
      <c r="G27" s="85" t="s">
        <v>943</v>
      </c>
      <c r="H27" s="181">
        <v>53599</v>
      </c>
      <c r="I27" s="275">
        <f>VLOOKUP($C27,Risk2563Q2!$D$2:$Z$89,9,0)</f>
        <v>66230309.109999999</v>
      </c>
      <c r="J27" s="275">
        <f>VLOOKUP($C27,Risk2563Q2!$D$2:$Z$89,13,0)</f>
        <v>28798985.600000001</v>
      </c>
      <c r="K27" s="275">
        <f>VLOOKUP($C27,Risk2563Q2!$D$2:$Z$89,12,0)</f>
        <v>20187100.920000002</v>
      </c>
      <c r="L27" s="275">
        <f>VLOOKUP($C27,Risk2563Q2!$D$2:$Z$89,10,0)</f>
        <v>19043483.210000001</v>
      </c>
      <c r="M27" s="90">
        <f>VLOOKUP($C27,Risk2563Q2!$D$2:$Z$89,11,0)</f>
        <v>0</v>
      </c>
      <c r="N27" s="91" t="str">
        <f>VLOOKUP($C27,Planfin2563Q2!$C$3:$Q$98,11,0)</f>
        <v>0</v>
      </c>
      <c r="O27" s="91" t="str">
        <f>VLOOKUP($C27,Planfin2563Q2!$C$3:$Q$98,12,0)</f>
        <v>1</v>
      </c>
      <c r="P27" s="91" t="str">
        <f>VLOOKUP($C27,'Quick MethodQ2Y63'!$C$3:$T$90,14,0)</f>
        <v>1</v>
      </c>
      <c r="Q27" s="91" t="str">
        <f>VLOOKUP($C27,'Quick MethodQ2Y63'!$C$3:$T$90,15,0)</f>
        <v>1</v>
      </c>
      <c r="R27" s="91">
        <f>VLOOKUP($C27,HGR2563Q2!$C$3:$Z$90,21,0)</f>
        <v>0</v>
      </c>
      <c r="S27" s="91">
        <f>VLOOKUP($C27,HGR2563Q2!$C$3:$Z$90,22,0)</f>
        <v>0</v>
      </c>
      <c r="T27" s="91">
        <f>VLOOKUP($C27,HGR2563Q2!$C$3:$Z$90,23,0)</f>
        <v>0</v>
      </c>
      <c r="U27" s="91">
        <f>VLOOKUP($C27,HGR2563Q2!$C$3:$Z$90,24,0)</f>
        <v>0</v>
      </c>
      <c r="V27" s="92">
        <f>IFERROR(VLOOKUP($C27,อัตราการครองเตียง!$A$4:$AY$900,50,0),0)</f>
        <v>80.11053154495778</v>
      </c>
      <c r="W27" s="95">
        <f t="shared" si="0"/>
        <v>1</v>
      </c>
      <c r="X27" s="217">
        <f>VLOOKUP($C27,CMI2562Q3!$C$2:$K$89,7,0)</f>
        <v>0.72</v>
      </c>
      <c r="Y27" s="236">
        <f>VLOOKUP($C27,CMI2562Q3!$C$2:$K$89,9,0)</f>
        <v>1</v>
      </c>
      <c r="Z27" s="148" t="str">
        <f>VLOOKUP($C27,Risk2563Q2!$D$2:$Z$89,21,0)</f>
        <v>C-</v>
      </c>
      <c r="AA27" s="147">
        <f>VLOOKUP($C27,Risk2563Q2!$D$2:$Z$89,23,0)</f>
        <v>0</v>
      </c>
      <c r="AB27" s="74">
        <f>VLOOKUP($C27,PointQ2Y63!$C$4:$J$91,8,0)</f>
        <v>1</v>
      </c>
      <c r="AC27" s="98">
        <f t="shared" si="1"/>
        <v>6</v>
      </c>
      <c r="AD27" s="99" t="str">
        <f t="shared" si="2"/>
        <v>C</v>
      </c>
      <c r="AJ27" s="9" t="s">
        <v>525</v>
      </c>
      <c r="AK27" s="9" t="s">
        <v>2437</v>
      </c>
      <c r="AL27" s="9" t="s">
        <v>941</v>
      </c>
      <c r="AM27" s="9" t="s">
        <v>942</v>
      </c>
      <c r="AN27" s="9">
        <v>88</v>
      </c>
      <c r="AO27" s="9">
        <v>53599</v>
      </c>
      <c r="AP27" s="9">
        <v>10</v>
      </c>
      <c r="AQ27" s="9" t="s">
        <v>943</v>
      </c>
    </row>
    <row r="28" spans="1:43">
      <c r="A28" s="11" t="s">
        <v>2928</v>
      </c>
      <c r="B28" s="9" t="s">
        <v>1499</v>
      </c>
      <c r="C28" s="89" t="s">
        <v>526</v>
      </c>
      <c r="D28" s="9" t="s">
        <v>2438</v>
      </c>
      <c r="E28" s="171" t="s">
        <v>941</v>
      </c>
      <c r="F28" s="182">
        <f>VLOOKUP($C28,ข้อมูลพื้นฐานรพ_สป_ณสค61!$C$3:$J$899,5,0)</f>
        <v>36</v>
      </c>
      <c r="G28" s="85" t="s">
        <v>2885</v>
      </c>
      <c r="H28" s="181">
        <v>37999</v>
      </c>
      <c r="I28" s="275">
        <f>VLOOKUP($C28,Risk2563Q2!$D$2:$Z$89,9,0)</f>
        <v>42157383.630000003</v>
      </c>
      <c r="J28" s="275">
        <f>VLOOKUP($C28,Risk2563Q2!$D$2:$Z$89,13,0)</f>
        <v>30474567.629999999</v>
      </c>
      <c r="K28" s="275">
        <f>VLOOKUP($C28,Risk2563Q2!$D$2:$Z$89,12,0)</f>
        <v>13170270.98</v>
      </c>
      <c r="L28" s="275">
        <f>VLOOKUP($C28,Risk2563Q2!$D$2:$Z$89,10,0)</f>
        <v>15308883.91</v>
      </c>
      <c r="M28" s="90">
        <f>VLOOKUP($C28,Risk2563Q2!$D$2:$Z$89,11,0)</f>
        <v>0</v>
      </c>
      <c r="N28" s="91" t="str">
        <f>VLOOKUP($C28,Planfin2563Q2!$C$3:$Q$98,11,0)</f>
        <v>1</v>
      </c>
      <c r="O28" s="91" t="str">
        <f>VLOOKUP($C28,Planfin2563Q2!$C$3:$Q$98,12,0)</f>
        <v>1</v>
      </c>
      <c r="P28" s="91" t="str">
        <f>VLOOKUP($C28,'Quick MethodQ2Y63'!$C$3:$T$90,14,0)</f>
        <v>1</v>
      </c>
      <c r="Q28" s="91" t="str">
        <f>VLOOKUP($C28,'Quick MethodQ2Y63'!$C$3:$T$90,15,0)</f>
        <v>1</v>
      </c>
      <c r="R28" s="91">
        <f>VLOOKUP($C28,HGR2563Q2!$C$3:$Z$90,21,0)</f>
        <v>0</v>
      </c>
      <c r="S28" s="91">
        <f>VLOOKUP($C28,HGR2563Q2!$C$3:$Z$90,22,0)</f>
        <v>0</v>
      </c>
      <c r="T28" s="91">
        <f>VLOOKUP($C28,HGR2563Q2!$C$3:$Z$90,23,0)</f>
        <v>0</v>
      </c>
      <c r="U28" s="91">
        <f>VLOOKUP($C28,HGR2563Q2!$C$3:$Z$90,24,0)</f>
        <v>0</v>
      </c>
      <c r="V28" s="92">
        <f>IFERROR(VLOOKUP($C28,อัตราการครองเตียง!$A$4:$AY$900,50,0),0)</f>
        <v>74.225865209471763</v>
      </c>
      <c r="W28" s="95">
        <f t="shared" si="0"/>
        <v>0</v>
      </c>
      <c r="X28" s="217">
        <f>VLOOKUP($C28,CMI2562Q3!$C$2:$K$89,7,0)</f>
        <v>0.51</v>
      </c>
      <c r="Y28" s="236">
        <f>VLOOKUP($C28,CMI2562Q3!$C$2:$K$89,9,0)</f>
        <v>0</v>
      </c>
      <c r="Z28" s="148" t="str">
        <f>VLOOKUP($C28,Risk2563Q2!$D$2:$Z$89,21,0)</f>
        <v>D</v>
      </c>
      <c r="AA28" s="147">
        <f>VLOOKUP($C28,Risk2563Q2!$D$2:$Z$89,23,0)</f>
        <v>0</v>
      </c>
      <c r="AB28" s="74">
        <f>VLOOKUP($C28,PointQ2Y63!$C$4:$J$91,8,0)</f>
        <v>1</v>
      </c>
      <c r="AC28" s="98">
        <f t="shared" si="1"/>
        <v>5</v>
      </c>
      <c r="AD28" s="99" t="str">
        <f t="shared" si="2"/>
        <v>D</v>
      </c>
      <c r="AJ28" s="9" t="s">
        <v>526</v>
      </c>
      <c r="AK28" s="9" t="s">
        <v>2438</v>
      </c>
      <c r="AL28" s="9" t="s">
        <v>941</v>
      </c>
      <c r="AM28" s="9" t="s">
        <v>946</v>
      </c>
      <c r="AN28" s="9">
        <v>36</v>
      </c>
      <c r="AO28" s="9">
        <v>37999</v>
      </c>
      <c r="AP28" s="9">
        <v>6</v>
      </c>
      <c r="AQ28" s="9" t="s">
        <v>2885</v>
      </c>
    </row>
    <row r="29" spans="1:43">
      <c r="A29" s="11" t="s">
        <v>2928</v>
      </c>
      <c r="B29" s="9" t="s">
        <v>1499</v>
      </c>
      <c r="C29" s="89" t="s">
        <v>527</v>
      </c>
      <c r="D29" s="9" t="s">
        <v>2439</v>
      </c>
      <c r="E29" s="171" t="s">
        <v>941</v>
      </c>
      <c r="F29" s="182">
        <f>VLOOKUP($C29,ข้อมูลพื้นฐานรพ_สป_ณสค61!$C$3:$J$899,5,0)</f>
        <v>30</v>
      </c>
      <c r="G29" s="85" t="s">
        <v>2885</v>
      </c>
      <c r="H29" s="181">
        <v>43769</v>
      </c>
      <c r="I29" s="275">
        <f>VLOOKUP($C29,Risk2563Q2!$D$2:$Z$89,9,0)</f>
        <v>48350164.350000001</v>
      </c>
      <c r="J29" s="275">
        <f>VLOOKUP($C29,Risk2563Q2!$D$2:$Z$89,13,0)</f>
        <v>36366923</v>
      </c>
      <c r="K29" s="275">
        <f>VLOOKUP($C29,Risk2563Q2!$D$2:$Z$89,12,0)</f>
        <v>30520588.940000001</v>
      </c>
      <c r="L29" s="275">
        <f>VLOOKUP($C29,Risk2563Q2!$D$2:$Z$89,10,0)</f>
        <v>34221285.899999999</v>
      </c>
      <c r="M29" s="90">
        <f>VLOOKUP($C29,Risk2563Q2!$D$2:$Z$89,11,0)</f>
        <v>0</v>
      </c>
      <c r="N29" s="91" t="str">
        <f>VLOOKUP($C29,Planfin2563Q2!$C$3:$Q$98,11,0)</f>
        <v>0</v>
      </c>
      <c r="O29" s="91" t="str">
        <f>VLOOKUP($C29,Planfin2563Q2!$C$3:$Q$98,12,0)</f>
        <v>0</v>
      </c>
      <c r="P29" s="91" t="str">
        <f>VLOOKUP($C29,'Quick MethodQ2Y63'!$C$3:$T$90,14,0)</f>
        <v>1</v>
      </c>
      <c r="Q29" s="91" t="str">
        <f>VLOOKUP($C29,'Quick MethodQ2Y63'!$C$3:$T$90,15,0)</f>
        <v>1</v>
      </c>
      <c r="R29" s="91">
        <f>VLOOKUP($C29,HGR2563Q2!$C$3:$Z$90,21,0)</f>
        <v>0</v>
      </c>
      <c r="S29" s="91">
        <f>VLOOKUP($C29,HGR2563Q2!$C$3:$Z$90,22,0)</f>
        <v>0</v>
      </c>
      <c r="T29" s="91">
        <f>VLOOKUP($C29,HGR2563Q2!$C$3:$Z$90,23,0)</f>
        <v>0</v>
      </c>
      <c r="U29" s="91">
        <f>VLOOKUP($C29,HGR2563Q2!$C$3:$Z$90,24,0)</f>
        <v>0</v>
      </c>
      <c r="V29" s="92">
        <f>IFERROR(VLOOKUP($C29,อัตราการครองเตียง!$A$4:$AY$900,50,0),0)</f>
        <v>112.96903460837888</v>
      </c>
      <c r="W29" s="95">
        <f t="shared" ref="W29:W92" si="3">IFERROR(IF(F29=0,1,IF(V29&gt;=80,1,0)),0)</f>
        <v>1</v>
      </c>
      <c r="X29" s="217">
        <f>VLOOKUP($C29,CMI2562Q3!$C$2:$K$89,7,0)</f>
        <v>0.48</v>
      </c>
      <c r="Y29" s="236">
        <f>VLOOKUP($C29,CMI2562Q3!$C$2:$K$89,9,0)</f>
        <v>0</v>
      </c>
      <c r="Z29" s="148" t="str">
        <f>VLOOKUP($C29,Risk2563Q2!$D$2:$Z$89,21,0)</f>
        <v>B</v>
      </c>
      <c r="AA29" s="147">
        <f>VLOOKUP($C29,Risk2563Q2!$D$2:$Z$89,23,0)</f>
        <v>1</v>
      </c>
      <c r="AB29" s="74">
        <f>VLOOKUP($C29,PointQ2Y63!$C$4:$J$91,8,0)</f>
        <v>1</v>
      </c>
      <c r="AC29" s="98">
        <f t="shared" ref="AC29:AC92" si="4">N29+O29+P29+Q29+R29+S29+T29+U29+W29+Y29+AA29+AB29</f>
        <v>5</v>
      </c>
      <c r="AD29" s="99" t="str">
        <f t="shared" ref="AD29:AD92" si="5">IF(AC29&lt;5,"F",IF(AC29&lt;6,"D",IF(AC29&lt;7,"C",IF(AC29&lt;8,"B","A"))))</f>
        <v>D</v>
      </c>
      <c r="AJ29" s="9" t="s">
        <v>527</v>
      </c>
      <c r="AK29" s="9" t="s">
        <v>2439</v>
      </c>
      <c r="AL29" s="9" t="s">
        <v>941</v>
      </c>
      <c r="AM29" s="9" t="s">
        <v>946</v>
      </c>
      <c r="AN29" s="9">
        <v>30</v>
      </c>
      <c r="AO29" s="9">
        <v>43769</v>
      </c>
      <c r="AP29" s="9">
        <v>6</v>
      </c>
      <c r="AQ29" s="9" t="s">
        <v>2885</v>
      </c>
    </row>
    <row r="30" spans="1:43">
      <c r="A30" s="11" t="s">
        <v>2928</v>
      </c>
      <c r="B30" s="9" t="s">
        <v>1499</v>
      </c>
      <c r="C30" s="89" t="s">
        <v>528</v>
      </c>
      <c r="D30" s="9" t="s">
        <v>2930</v>
      </c>
      <c r="E30" s="171" t="s">
        <v>941</v>
      </c>
      <c r="F30" s="182">
        <f>VLOOKUP($C30,ข้อมูลพื้นฐานรพ_สป_ณสค61!$C$3:$J$899,5,0)</f>
        <v>120</v>
      </c>
      <c r="G30" s="85" t="s">
        <v>2884</v>
      </c>
      <c r="H30" s="181">
        <v>54671</v>
      </c>
      <c r="I30" s="275">
        <f>VLOOKUP($C30,Risk2563Q2!$D$2:$Z$89,9,0)</f>
        <v>-1371208.86</v>
      </c>
      <c r="J30" s="275">
        <f>VLOOKUP($C30,Risk2563Q2!$D$2:$Z$89,13,0)</f>
        <v>-36850768.390000001</v>
      </c>
      <c r="K30" s="275">
        <f>VLOOKUP($C30,Risk2563Q2!$D$2:$Z$89,12,0)</f>
        <v>6622405.7599999998</v>
      </c>
      <c r="L30" s="275">
        <f>VLOOKUP($C30,Risk2563Q2!$D$2:$Z$89,10,0)</f>
        <v>3527912.52</v>
      </c>
      <c r="M30" s="90">
        <f>VLOOKUP($C30,Risk2563Q2!$D$2:$Z$89,11,0)</f>
        <v>4</v>
      </c>
      <c r="N30" s="91" t="str">
        <f>VLOOKUP($C30,Planfin2563Q2!$C$3:$Q$98,11,0)</f>
        <v>0</v>
      </c>
      <c r="O30" s="91" t="str">
        <f>VLOOKUP($C30,Planfin2563Q2!$C$3:$Q$98,12,0)</f>
        <v>1</v>
      </c>
      <c r="P30" s="91" t="str">
        <f>VLOOKUP($C30,'Quick MethodQ2Y63'!$C$3:$T$90,14,0)</f>
        <v>1</v>
      </c>
      <c r="Q30" s="91" t="str">
        <f>VLOOKUP($C30,'Quick MethodQ2Y63'!$C$3:$T$90,15,0)</f>
        <v>1</v>
      </c>
      <c r="R30" s="91">
        <f>VLOOKUP($C30,HGR2563Q2!$C$3:$Z$90,21,0)</f>
        <v>0</v>
      </c>
      <c r="S30" s="91">
        <f>VLOOKUP($C30,HGR2563Q2!$C$3:$Z$90,22,0)</f>
        <v>0</v>
      </c>
      <c r="T30" s="91">
        <f>VLOOKUP($C30,HGR2563Q2!$C$3:$Z$90,23,0)</f>
        <v>0</v>
      </c>
      <c r="U30" s="91">
        <f>VLOOKUP($C30,HGR2563Q2!$C$3:$Z$90,24,0)</f>
        <v>0</v>
      </c>
      <c r="V30" s="92">
        <f>IFERROR(VLOOKUP($C30,อัตราการครองเตียง!$A$4:$AY$900,50,0),0)</f>
        <v>63.23770491803279</v>
      </c>
      <c r="W30" s="95">
        <f t="shared" si="3"/>
        <v>0</v>
      </c>
      <c r="X30" s="217">
        <f>VLOOKUP($C30,CMI2562Q3!$C$2:$K$89,7,0)</f>
        <v>0.71</v>
      </c>
      <c r="Y30" s="236">
        <f>VLOOKUP($C30,CMI2562Q3!$C$2:$K$89,9,0)</f>
        <v>0</v>
      </c>
      <c r="Z30" s="148" t="str">
        <f>VLOOKUP($C30,Risk2563Q2!$D$2:$Z$89,21,0)</f>
        <v>F</v>
      </c>
      <c r="AA30" s="147">
        <f>VLOOKUP($C30,Risk2563Q2!$D$2:$Z$89,23,0)</f>
        <v>0</v>
      </c>
      <c r="AB30" s="74">
        <f>VLOOKUP($C30,PointQ2Y63!$C$4:$J$91,8,0)</f>
        <v>1</v>
      </c>
      <c r="AC30" s="98">
        <f t="shared" si="4"/>
        <v>4</v>
      </c>
      <c r="AD30" s="99" t="str">
        <f t="shared" si="5"/>
        <v>F</v>
      </c>
      <c r="AJ30" s="9" t="s">
        <v>528</v>
      </c>
      <c r="AK30" s="9" t="s">
        <v>2930</v>
      </c>
      <c r="AL30" s="9" t="s">
        <v>941</v>
      </c>
      <c r="AM30" s="9" t="s">
        <v>949</v>
      </c>
      <c r="AN30" s="9">
        <v>120</v>
      </c>
      <c r="AO30" s="9">
        <v>54671</v>
      </c>
      <c r="AP30" s="9">
        <v>13</v>
      </c>
      <c r="AQ30" s="9" t="s">
        <v>2884</v>
      </c>
    </row>
    <row r="31" spans="1:43">
      <c r="A31" s="11" t="s">
        <v>2928</v>
      </c>
      <c r="B31" s="9" t="s">
        <v>1499</v>
      </c>
      <c r="C31" s="89" t="s">
        <v>529</v>
      </c>
      <c r="D31" s="9" t="s">
        <v>2440</v>
      </c>
      <c r="E31" s="171" t="s">
        <v>941</v>
      </c>
      <c r="F31" s="182">
        <f>VLOOKUP($C31,ข้อมูลพื้นฐานรพ_สป_ณสค61!$C$3:$J$899,5,0)</f>
        <v>25</v>
      </c>
      <c r="G31" s="85" t="s">
        <v>969</v>
      </c>
      <c r="H31" s="181">
        <v>11512</v>
      </c>
      <c r="I31" s="275">
        <f>VLOOKUP($C31,Risk2563Q2!$D$2:$Z$89,9,0)</f>
        <v>14959479.789999999</v>
      </c>
      <c r="J31" s="275">
        <f>VLOOKUP($C31,Risk2563Q2!$D$2:$Z$89,13,0)</f>
        <v>9349924.3100000005</v>
      </c>
      <c r="K31" s="275">
        <f>VLOOKUP($C31,Risk2563Q2!$D$2:$Z$89,12,0)</f>
        <v>8611455.1799999997</v>
      </c>
      <c r="L31" s="275">
        <f>VLOOKUP($C31,Risk2563Q2!$D$2:$Z$89,10,0)</f>
        <v>5410693.7300000004</v>
      </c>
      <c r="M31" s="90">
        <f>VLOOKUP($C31,Risk2563Q2!$D$2:$Z$89,11,0)</f>
        <v>0</v>
      </c>
      <c r="N31" s="91" t="str">
        <f>VLOOKUP($C31,Planfin2563Q2!$C$3:$Q$98,11,0)</f>
        <v>1</v>
      </c>
      <c r="O31" s="91" t="str">
        <f>VLOOKUP($C31,Planfin2563Q2!$C$3:$Q$98,12,0)</f>
        <v>1</v>
      </c>
      <c r="P31" s="91" t="str">
        <f>VLOOKUP($C31,'Quick MethodQ2Y63'!$C$3:$T$90,14,0)</f>
        <v>1</v>
      </c>
      <c r="Q31" s="91" t="str">
        <f>VLOOKUP($C31,'Quick MethodQ2Y63'!$C$3:$T$90,15,0)</f>
        <v>1</v>
      </c>
      <c r="R31" s="91">
        <f>VLOOKUP($C31,HGR2563Q2!$C$3:$Z$90,21,0)</f>
        <v>0</v>
      </c>
      <c r="S31" s="91">
        <f>VLOOKUP($C31,HGR2563Q2!$C$3:$Z$90,22,0)</f>
        <v>0</v>
      </c>
      <c r="T31" s="91">
        <f>VLOOKUP($C31,HGR2563Q2!$C$3:$Z$90,23,0)</f>
        <v>0</v>
      </c>
      <c r="U31" s="91">
        <f>VLOOKUP($C31,HGR2563Q2!$C$3:$Z$90,24,0)</f>
        <v>0</v>
      </c>
      <c r="V31" s="92">
        <f>IFERROR(VLOOKUP($C31,อัตราการครองเตียง!$A$4:$AY$900,50,0),0)</f>
        <v>39.147540983606561</v>
      </c>
      <c r="W31" s="95">
        <f t="shared" si="3"/>
        <v>0</v>
      </c>
      <c r="X31" s="217">
        <f>VLOOKUP($C31,CMI2562Q3!$C$2:$K$89,7,0)</f>
        <v>0.56000000000000005</v>
      </c>
      <c r="Y31" s="236">
        <f>VLOOKUP($C31,CMI2562Q3!$C$2:$K$89,9,0)</f>
        <v>0</v>
      </c>
      <c r="Z31" s="148" t="str">
        <f>VLOOKUP($C31,Risk2563Q2!$D$2:$Z$89,21,0)</f>
        <v>C-</v>
      </c>
      <c r="AA31" s="147">
        <f>VLOOKUP($C31,Risk2563Q2!$D$2:$Z$89,23,0)</f>
        <v>0</v>
      </c>
      <c r="AB31" s="74">
        <f>VLOOKUP($C31,PointQ2Y63!$C$4:$J$91,8,0)</f>
        <v>1</v>
      </c>
      <c r="AC31" s="98">
        <f t="shared" si="4"/>
        <v>5</v>
      </c>
      <c r="AD31" s="99" t="str">
        <f t="shared" si="5"/>
        <v>D</v>
      </c>
      <c r="AJ31" s="9" t="s">
        <v>529</v>
      </c>
      <c r="AK31" s="9" t="s">
        <v>2440</v>
      </c>
      <c r="AL31" s="9" t="s">
        <v>941</v>
      </c>
      <c r="AM31" s="9" t="s">
        <v>968</v>
      </c>
      <c r="AN31" s="9">
        <v>25</v>
      </c>
      <c r="AO31" s="9">
        <v>11512</v>
      </c>
      <c r="AP31" s="9">
        <v>2</v>
      </c>
      <c r="AQ31" s="9" t="s">
        <v>969</v>
      </c>
    </row>
    <row r="32" spans="1:43">
      <c r="A32" s="11" t="s">
        <v>2928</v>
      </c>
      <c r="B32" s="9" t="s">
        <v>1512</v>
      </c>
      <c r="C32" s="89" t="s">
        <v>530</v>
      </c>
      <c r="D32" s="9" t="s">
        <v>2441</v>
      </c>
      <c r="E32" s="171" t="s">
        <v>974</v>
      </c>
      <c r="F32" s="182">
        <f>VLOOKUP($C32,ข้อมูลพื้นฐานรพ_สป_ณสค61!$C$3:$J$899,5,0)</f>
        <v>259</v>
      </c>
      <c r="G32" s="85" t="s">
        <v>1040</v>
      </c>
      <c r="H32" s="181">
        <v>78191</v>
      </c>
      <c r="I32" s="275">
        <f>VLOOKUP($C32,Risk2563Q2!$D$2:$Z$89,9,0)</f>
        <v>69086217.260000005</v>
      </c>
      <c r="J32" s="275">
        <f>VLOOKUP($C32,Risk2563Q2!$D$2:$Z$89,13,0)</f>
        <v>-27482421.969999999</v>
      </c>
      <c r="K32" s="275">
        <f>VLOOKUP($C32,Risk2563Q2!$D$2:$Z$89,12,0)</f>
        <v>56135971.740000002</v>
      </c>
      <c r="L32" s="275">
        <f>VLOOKUP($C32,Risk2563Q2!$D$2:$Z$89,10,0)</f>
        <v>33075100.25</v>
      </c>
      <c r="M32" s="90">
        <f>VLOOKUP($C32,Risk2563Q2!$D$2:$Z$89,11,0)</f>
        <v>1</v>
      </c>
      <c r="N32" s="91" t="str">
        <f>VLOOKUP($C32,Planfin2563Q2!$C$3:$Q$98,11,0)</f>
        <v>1</v>
      </c>
      <c r="O32" s="91" t="str">
        <f>VLOOKUP($C32,Planfin2563Q2!$C$3:$Q$98,12,0)</f>
        <v>0</v>
      </c>
      <c r="P32" s="91" t="str">
        <f>VLOOKUP($C32,'Quick MethodQ2Y63'!$C$3:$T$90,14,0)</f>
        <v>1</v>
      </c>
      <c r="Q32" s="91" t="str">
        <f>VLOOKUP($C32,'Quick MethodQ2Y63'!$C$3:$T$90,15,0)</f>
        <v>1</v>
      </c>
      <c r="R32" s="91">
        <f>VLOOKUP($C32,HGR2563Q2!$C$3:$Z$90,21,0)</f>
        <v>0</v>
      </c>
      <c r="S32" s="91">
        <f>VLOOKUP($C32,HGR2563Q2!$C$3:$Z$90,22,0)</f>
        <v>0</v>
      </c>
      <c r="T32" s="91">
        <f>VLOOKUP($C32,HGR2563Q2!$C$3:$Z$90,23,0)</f>
        <v>0</v>
      </c>
      <c r="U32" s="91">
        <f>VLOOKUP($C32,HGR2563Q2!$C$3:$Z$90,24,0)</f>
        <v>0</v>
      </c>
      <c r="V32" s="92">
        <f>IFERROR(VLOOKUP($C32,อัตราการครองเตียง!$A$4:$AY$900,50,0),0)</f>
        <v>66.818575015296332</v>
      </c>
      <c r="W32" s="95">
        <f t="shared" si="3"/>
        <v>0</v>
      </c>
      <c r="X32" s="217">
        <f>VLOOKUP($C32,CMI2562Q3!$C$2:$K$89,7,0)</f>
        <v>1.3800000000000001</v>
      </c>
      <c r="Y32" s="236">
        <f>VLOOKUP($C32,CMI2562Q3!$C$2:$K$89,9,0)</f>
        <v>1</v>
      </c>
      <c r="Z32" s="148" t="str">
        <f>VLOOKUP($C32,Risk2563Q2!$D$2:$Z$89,21,0)</f>
        <v>C-</v>
      </c>
      <c r="AA32" s="147">
        <f>VLOOKUP($C32,Risk2563Q2!$D$2:$Z$89,23,0)</f>
        <v>0</v>
      </c>
      <c r="AB32" s="74">
        <f>VLOOKUP($C32,PointQ2Y63!$C$4:$J$91,8,0)</f>
        <v>1</v>
      </c>
      <c r="AC32" s="98">
        <f t="shared" si="4"/>
        <v>5</v>
      </c>
      <c r="AD32" s="99" t="str">
        <f t="shared" si="5"/>
        <v>D</v>
      </c>
      <c r="AJ32" s="9" t="s">
        <v>530</v>
      </c>
      <c r="AK32" s="9" t="s">
        <v>2441</v>
      </c>
      <c r="AL32" s="9" t="s">
        <v>974</v>
      </c>
      <c r="AM32" s="9" t="s">
        <v>1001</v>
      </c>
      <c r="AN32" s="9">
        <v>259</v>
      </c>
      <c r="AO32" s="9">
        <v>78191</v>
      </c>
      <c r="AP32" s="9">
        <v>16</v>
      </c>
      <c r="AQ32" s="9" t="s">
        <v>1040</v>
      </c>
    </row>
    <row r="33" spans="1:43">
      <c r="A33" s="11" t="s">
        <v>2928</v>
      </c>
      <c r="B33" s="9" t="s">
        <v>1512</v>
      </c>
      <c r="C33" s="89" t="s">
        <v>531</v>
      </c>
      <c r="D33" s="9" t="s">
        <v>2442</v>
      </c>
      <c r="E33" s="171" t="s">
        <v>941</v>
      </c>
      <c r="F33" s="182">
        <f>VLOOKUP($C33,ข้อมูลพื้นฐานรพ_สป_ณสค61!$C$3:$J$899,5,0)</f>
        <v>42</v>
      </c>
      <c r="G33" s="85" t="s">
        <v>2885</v>
      </c>
      <c r="H33" s="181">
        <v>42333</v>
      </c>
      <c r="I33" s="275">
        <f>VLOOKUP($C33,Risk2563Q2!$D$2:$Z$89,9,0)</f>
        <v>43619648.420000002</v>
      </c>
      <c r="J33" s="275">
        <f>VLOOKUP($C33,Risk2563Q2!$D$2:$Z$89,13,0)</f>
        <v>32133781</v>
      </c>
      <c r="K33" s="275">
        <f>VLOOKUP($C33,Risk2563Q2!$D$2:$Z$89,12,0)</f>
        <v>16075140.67</v>
      </c>
      <c r="L33" s="275">
        <f>VLOOKUP($C33,Risk2563Q2!$D$2:$Z$89,10,0)</f>
        <v>15563307.4</v>
      </c>
      <c r="M33" s="90">
        <f>VLOOKUP($C33,Risk2563Q2!$D$2:$Z$89,11,0)</f>
        <v>0</v>
      </c>
      <c r="N33" s="91" t="str">
        <f>VLOOKUP($C33,Planfin2563Q2!$C$3:$Q$98,11,0)</f>
        <v>1</v>
      </c>
      <c r="O33" s="91" t="str">
        <f>VLOOKUP($C33,Planfin2563Q2!$C$3:$Q$98,12,0)</f>
        <v>1</v>
      </c>
      <c r="P33" s="91" t="str">
        <f>VLOOKUP($C33,'Quick MethodQ2Y63'!$C$3:$T$90,14,0)</f>
        <v>1</v>
      </c>
      <c r="Q33" s="91" t="str">
        <f>VLOOKUP($C33,'Quick MethodQ2Y63'!$C$3:$T$90,15,0)</f>
        <v>1</v>
      </c>
      <c r="R33" s="91">
        <f>VLOOKUP($C33,HGR2563Q2!$C$3:$Z$90,21,0)</f>
        <v>0</v>
      </c>
      <c r="S33" s="91">
        <f>VLOOKUP($C33,HGR2563Q2!$C$3:$Z$90,22,0)</f>
        <v>0</v>
      </c>
      <c r="T33" s="91">
        <f>VLOOKUP($C33,HGR2563Q2!$C$3:$Z$90,23,0)</f>
        <v>0</v>
      </c>
      <c r="U33" s="91">
        <f>VLOOKUP($C33,HGR2563Q2!$C$3:$Z$90,24,0)</f>
        <v>0</v>
      </c>
      <c r="V33" s="92">
        <f>IFERROR(VLOOKUP($C33,อัตราการครองเตียง!$A$4:$AY$900,50,0),0)</f>
        <v>60.122300286234712</v>
      </c>
      <c r="W33" s="95">
        <f t="shared" si="3"/>
        <v>0</v>
      </c>
      <c r="X33" s="217">
        <f>VLOOKUP($C33,CMI2562Q3!$C$2:$K$89,7,0)</f>
        <v>0.71</v>
      </c>
      <c r="Y33" s="236">
        <f>VLOOKUP($C33,CMI2562Q3!$C$2:$K$89,9,0)</f>
        <v>1</v>
      </c>
      <c r="Z33" s="148" t="str">
        <f>VLOOKUP($C33,Risk2563Q2!$D$2:$Z$89,21,0)</f>
        <v>C</v>
      </c>
      <c r="AA33" s="147">
        <f>VLOOKUP($C33,Risk2563Q2!$D$2:$Z$89,23,0)</f>
        <v>0</v>
      </c>
      <c r="AB33" s="74">
        <f>VLOOKUP($C33,PointQ2Y63!$C$4:$J$91,8,0)</f>
        <v>1</v>
      </c>
      <c r="AC33" s="98">
        <f t="shared" si="4"/>
        <v>6</v>
      </c>
      <c r="AD33" s="99" t="str">
        <f t="shared" si="5"/>
        <v>C</v>
      </c>
      <c r="AJ33" s="9" t="s">
        <v>531</v>
      </c>
      <c r="AK33" s="9" t="s">
        <v>2442</v>
      </c>
      <c r="AL33" s="9" t="s">
        <v>941</v>
      </c>
      <c r="AM33" s="9" t="s">
        <v>946</v>
      </c>
      <c r="AN33" s="9">
        <v>42</v>
      </c>
      <c r="AO33" s="9">
        <v>42333</v>
      </c>
      <c r="AP33" s="9">
        <v>6</v>
      </c>
      <c r="AQ33" s="9" t="s">
        <v>2885</v>
      </c>
    </row>
    <row r="34" spans="1:43">
      <c r="A34" s="11" t="s">
        <v>2928</v>
      </c>
      <c r="B34" s="9" t="s">
        <v>1512</v>
      </c>
      <c r="C34" s="89" t="s">
        <v>532</v>
      </c>
      <c r="D34" s="9" t="s">
        <v>2443</v>
      </c>
      <c r="E34" s="171" t="s">
        <v>941</v>
      </c>
      <c r="F34" s="182">
        <f>VLOOKUP($C34,ข้อมูลพื้นฐานรพ_สป_ณสค61!$C$3:$J$899,5,0)</f>
        <v>75</v>
      </c>
      <c r="G34" s="85" t="s">
        <v>2885</v>
      </c>
      <c r="H34" s="181">
        <v>47833</v>
      </c>
      <c r="I34" s="275">
        <f>VLOOKUP($C34,Risk2563Q2!$D$2:$Z$89,9,0)</f>
        <v>41347846.200000003</v>
      </c>
      <c r="J34" s="275">
        <f>VLOOKUP($C34,Risk2563Q2!$D$2:$Z$89,13,0)</f>
        <v>25674949.27</v>
      </c>
      <c r="K34" s="275">
        <f>VLOOKUP($C34,Risk2563Q2!$D$2:$Z$89,12,0)</f>
        <v>19328591.84</v>
      </c>
      <c r="L34" s="275">
        <f>VLOOKUP($C34,Risk2563Q2!$D$2:$Z$89,10,0)</f>
        <v>18331266.91</v>
      </c>
      <c r="M34" s="90">
        <f>VLOOKUP($C34,Risk2563Q2!$D$2:$Z$89,11,0)</f>
        <v>0</v>
      </c>
      <c r="N34" s="91" t="str">
        <f>VLOOKUP($C34,Planfin2563Q2!$C$3:$Q$98,11,0)</f>
        <v>0</v>
      </c>
      <c r="O34" s="91" t="str">
        <f>VLOOKUP($C34,Planfin2563Q2!$C$3:$Q$98,12,0)</f>
        <v>0</v>
      </c>
      <c r="P34" s="91" t="str">
        <f>VLOOKUP($C34,'Quick MethodQ2Y63'!$C$3:$T$90,14,0)</f>
        <v>1</v>
      </c>
      <c r="Q34" s="91" t="str">
        <f>VLOOKUP($C34,'Quick MethodQ2Y63'!$C$3:$T$90,15,0)</f>
        <v>1</v>
      </c>
      <c r="R34" s="91">
        <f>VLOOKUP($C34,HGR2563Q2!$C$3:$Z$90,21,0)</f>
        <v>0</v>
      </c>
      <c r="S34" s="91">
        <f>VLOOKUP($C34,HGR2563Q2!$C$3:$Z$90,22,0)</f>
        <v>0</v>
      </c>
      <c r="T34" s="91">
        <f>VLOOKUP($C34,HGR2563Q2!$C$3:$Z$90,23,0)</f>
        <v>0</v>
      </c>
      <c r="U34" s="91">
        <f>VLOOKUP($C34,HGR2563Q2!$C$3:$Z$90,24,0)</f>
        <v>0</v>
      </c>
      <c r="V34" s="92">
        <f>IFERROR(VLOOKUP($C34,อัตราการครองเตียง!$A$4:$AY$900,50,0),0)</f>
        <v>42.659380692167581</v>
      </c>
      <c r="W34" s="95">
        <f t="shared" si="3"/>
        <v>0</v>
      </c>
      <c r="X34" s="217">
        <f>VLOOKUP($C34,CMI2562Q3!$C$2:$K$89,7,0)</f>
        <v>0.64</v>
      </c>
      <c r="Y34" s="236">
        <f>VLOOKUP($C34,CMI2562Q3!$C$2:$K$89,9,0)</f>
        <v>1</v>
      </c>
      <c r="Z34" s="148" t="str">
        <f>VLOOKUP($C34,Risk2563Q2!$D$2:$Z$89,21,0)</f>
        <v>C</v>
      </c>
      <c r="AA34" s="147">
        <f>VLOOKUP($C34,Risk2563Q2!$D$2:$Z$89,23,0)</f>
        <v>0</v>
      </c>
      <c r="AB34" s="74">
        <f>VLOOKUP($C34,PointQ2Y63!$C$4:$J$91,8,0)</f>
        <v>1</v>
      </c>
      <c r="AC34" s="98">
        <f t="shared" si="4"/>
        <v>4</v>
      </c>
      <c r="AD34" s="99" t="str">
        <f t="shared" si="5"/>
        <v>F</v>
      </c>
      <c r="AJ34" s="9" t="s">
        <v>532</v>
      </c>
      <c r="AK34" s="9" t="s">
        <v>2443</v>
      </c>
      <c r="AL34" s="9" t="s">
        <v>941</v>
      </c>
      <c r="AM34" s="9" t="s">
        <v>946</v>
      </c>
      <c r="AN34" s="9">
        <v>75</v>
      </c>
      <c r="AO34" s="9">
        <v>47833</v>
      </c>
      <c r="AP34" s="9">
        <v>6</v>
      </c>
      <c r="AQ34" s="9" t="s">
        <v>2885</v>
      </c>
    </row>
    <row r="35" spans="1:43">
      <c r="A35" s="11" t="s">
        <v>2928</v>
      </c>
      <c r="B35" s="9" t="s">
        <v>1512</v>
      </c>
      <c r="C35" s="89" t="s">
        <v>533</v>
      </c>
      <c r="D35" s="9" t="s">
        <v>2444</v>
      </c>
      <c r="E35" s="171" t="s">
        <v>941</v>
      </c>
      <c r="F35" s="182">
        <f>VLOOKUP($C35,ข้อมูลพื้นฐานรพ_สป_ณสค61!$C$3:$J$899,5,0)</f>
        <v>120</v>
      </c>
      <c r="G35" s="85" t="s">
        <v>2884</v>
      </c>
      <c r="H35" s="181">
        <v>54254</v>
      </c>
      <c r="I35" s="275">
        <f>VLOOKUP($C35,Risk2563Q2!$D$2:$Z$89,9,0)</f>
        <v>60672882.799999997</v>
      </c>
      <c r="J35" s="275">
        <f>VLOOKUP($C35,Risk2563Q2!$D$2:$Z$89,13,0)</f>
        <v>9659931.9199999999</v>
      </c>
      <c r="K35" s="275">
        <f>VLOOKUP($C35,Risk2563Q2!$D$2:$Z$89,12,0)</f>
        <v>23869722.579999998</v>
      </c>
      <c r="L35" s="275">
        <f>VLOOKUP($C35,Risk2563Q2!$D$2:$Z$89,10,0)</f>
        <v>20569290.960000001</v>
      </c>
      <c r="M35" s="90">
        <f>VLOOKUP($C35,Risk2563Q2!$D$2:$Z$89,11,0)</f>
        <v>0</v>
      </c>
      <c r="N35" s="91" t="str">
        <f>VLOOKUP($C35,Planfin2563Q2!$C$3:$Q$98,11,0)</f>
        <v>0</v>
      </c>
      <c r="O35" s="91" t="str">
        <f>VLOOKUP($C35,Planfin2563Q2!$C$3:$Q$98,12,0)</f>
        <v>1</v>
      </c>
      <c r="P35" s="91" t="str">
        <f>VLOOKUP($C35,'Quick MethodQ2Y63'!$C$3:$T$90,14,0)</f>
        <v>1</v>
      </c>
      <c r="Q35" s="91" t="str">
        <f>VLOOKUP($C35,'Quick MethodQ2Y63'!$C$3:$T$90,15,0)</f>
        <v>1</v>
      </c>
      <c r="R35" s="91">
        <f>VLOOKUP($C35,HGR2563Q2!$C$3:$Z$90,21,0)</f>
        <v>0</v>
      </c>
      <c r="S35" s="91">
        <f>VLOOKUP($C35,HGR2563Q2!$C$3:$Z$90,22,0)</f>
        <v>0</v>
      </c>
      <c r="T35" s="91">
        <f>VLOOKUP($C35,HGR2563Q2!$C$3:$Z$90,23,0)</f>
        <v>0</v>
      </c>
      <c r="U35" s="91">
        <f>VLOOKUP($C35,HGR2563Q2!$C$3:$Z$90,24,0)</f>
        <v>0</v>
      </c>
      <c r="V35" s="92">
        <f>IFERROR(VLOOKUP($C35,อัตราการครองเตียง!$A$4:$AY$900,50,0),0)</f>
        <v>69.867941712204001</v>
      </c>
      <c r="W35" s="95">
        <f t="shared" si="3"/>
        <v>0</v>
      </c>
      <c r="X35" s="217">
        <f>VLOOKUP($C35,CMI2562Q3!$C$2:$K$89,7,0)</f>
        <v>0.91</v>
      </c>
      <c r="Y35" s="236">
        <f>VLOOKUP($C35,CMI2562Q3!$C$2:$K$89,9,0)</f>
        <v>1</v>
      </c>
      <c r="Z35" s="148" t="str">
        <f>VLOOKUP($C35,Risk2563Q2!$D$2:$Z$89,21,0)</f>
        <v>C</v>
      </c>
      <c r="AA35" s="147">
        <f>VLOOKUP($C35,Risk2563Q2!$D$2:$Z$89,23,0)</f>
        <v>0</v>
      </c>
      <c r="AB35" s="74">
        <f>VLOOKUP($C35,PointQ2Y63!$C$4:$J$91,8,0)</f>
        <v>1</v>
      </c>
      <c r="AC35" s="98">
        <f t="shared" si="4"/>
        <v>5</v>
      </c>
      <c r="AD35" s="99" t="str">
        <f t="shared" si="5"/>
        <v>D</v>
      </c>
      <c r="AJ35" s="9" t="s">
        <v>533</v>
      </c>
      <c r="AK35" s="9" t="s">
        <v>2444</v>
      </c>
      <c r="AL35" s="9" t="s">
        <v>941</v>
      </c>
      <c r="AM35" s="9" t="s">
        <v>949</v>
      </c>
      <c r="AN35" s="9">
        <v>120</v>
      </c>
      <c r="AO35" s="9">
        <v>54254</v>
      </c>
      <c r="AP35" s="9">
        <v>13</v>
      </c>
      <c r="AQ35" s="9" t="s">
        <v>2884</v>
      </c>
    </row>
    <row r="36" spans="1:43">
      <c r="A36" s="11" t="s">
        <v>2928</v>
      </c>
      <c r="B36" s="9" t="s">
        <v>1512</v>
      </c>
      <c r="C36" s="89" t="s">
        <v>534</v>
      </c>
      <c r="D36" s="9" t="s">
        <v>2445</v>
      </c>
      <c r="E36" s="171" t="s">
        <v>941</v>
      </c>
      <c r="F36" s="182">
        <f>VLOOKUP($C36,ข้อมูลพื้นฐานรพ_สป_ณสค61!$C$3:$J$899,5,0)</f>
        <v>37</v>
      </c>
      <c r="G36" s="85" t="s">
        <v>2885</v>
      </c>
      <c r="H36" s="181">
        <v>31682</v>
      </c>
      <c r="I36" s="275">
        <f>VLOOKUP($C36,Risk2563Q2!$D$2:$Z$89,9,0)</f>
        <v>44371070.200000003</v>
      </c>
      <c r="J36" s="275">
        <f>VLOOKUP($C36,Risk2563Q2!$D$2:$Z$89,13,0)</f>
        <v>25325783.010000002</v>
      </c>
      <c r="K36" s="275">
        <f>VLOOKUP($C36,Risk2563Q2!$D$2:$Z$89,12,0)</f>
        <v>14901888.73</v>
      </c>
      <c r="L36" s="275">
        <f>VLOOKUP($C36,Risk2563Q2!$D$2:$Z$89,10,0)</f>
        <v>14774730.16</v>
      </c>
      <c r="M36" s="90">
        <f>VLOOKUP($C36,Risk2563Q2!$D$2:$Z$89,11,0)</f>
        <v>0</v>
      </c>
      <c r="N36" s="91" t="str">
        <f>VLOOKUP($C36,Planfin2563Q2!$C$3:$Q$98,11,0)</f>
        <v>0</v>
      </c>
      <c r="O36" s="91" t="str">
        <f>VLOOKUP($C36,Planfin2563Q2!$C$3:$Q$98,12,0)</f>
        <v>1</v>
      </c>
      <c r="P36" s="91" t="str">
        <f>VLOOKUP($C36,'Quick MethodQ2Y63'!$C$3:$T$90,14,0)</f>
        <v>1</v>
      </c>
      <c r="Q36" s="91" t="str">
        <f>VLOOKUP($C36,'Quick MethodQ2Y63'!$C$3:$T$90,15,0)</f>
        <v>1</v>
      </c>
      <c r="R36" s="91">
        <f>VLOOKUP($C36,HGR2563Q2!$C$3:$Z$90,21,0)</f>
        <v>0</v>
      </c>
      <c r="S36" s="91">
        <f>VLOOKUP($C36,HGR2563Q2!$C$3:$Z$90,22,0)</f>
        <v>0</v>
      </c>
      <c r="T36" s="91">
        <f>VLOOKUP($C36,HGR2563Q2!$C$3:$Z$90,23,0)</f>
        <v>0</v>
      </c>
      <c r="U36" s="91">
        <f>VLOOKUP($C36,HGR2563Q2!$C$3:$Z$90,24,0)</f>
        <v>0</v>
      </c>
      <c r="V36" s="92">
        <f>IFERROR(VLOOKUP($C36,อัตราการครองเตียง!$A$4:$AY$900,50,0),0)</f>
        <v>67.892482646581001</v>
      </c>
      <c r="W36" s="95">
        <f t="shared" si="3"/>
        <v>0</v>
      </c>
      <c r="X36" s="217">
        <f>VLOOKUP($C36,CMI2562Q3!$C$2:$K$89,7,0)</f>
        <v>0.6</v>
      </c>
      <c r="Y36" s="236">
        <f>VLOOKUP($C36,CMI2562Q3!$C$2:$K$89,9,0)</f>
        <v>0</v>
      </c>
      <c r="Z36" s="148" t="str">
        <f>VLOOKUP($C36,Risk2563Q2!$D$2:$Z$89,21,0)</f>
        <v>C-</v>
      </c>
      <c r="AA36" s="147">
        <f>VLOOKUP($C36,Risk2563Q2!$D$2:$Z$89,23,0)</f>
        <v>0</v>
      </c>
      <c r="AB36" s="74">
        <f>VLOOKUP($C36,PointQ2Y63!$C$4:$J$91,8,0)</f>
        <v>1</v>
      </c>
      <c r="AC36" s="98">
        <f t="shared" si="4"/>
        <v>4</v>
      </c>
      <c r="AD36" s="99" t="str">
        <f t="shared" si="5"/>
        <v>F</v>
      </c>
      <c r="AJ36" s="9" t="s">
        <v>534</v>
      </c>
      <c r="AK36" s="9" t="s">
        <v>2445</v>
      </c>
      <c r="AL36" s="9" t="s">
        <v>941</v>
      </c>
      <c r="AM36" s="9" t="s">
        <v>946</v>
      </c>
      <c r="AN36" s="9">
        <v>37</v>
      </c>
      <c r="AO36" s="9">
        <v>31682</v>
      </c>
      <c r="AP36" s="9">
        <v>6</v>
      </c>
      <c r="AQ36" s="9" t="s">
        <v>2885</v>
      </c>
    </row>
    <row r="37" spans="1:43">
      <c r="A37" s="11" t="s">
        <v>2928</v>
      </c>
      <c r="B37" s="9" t="s">
        <v>1512</v>
      </c>
      <c r="C37" s="89" t="s">
        <v>535</v>
      </c>
      <c r="D37" s="9" t="s">
        <v>2446</v>
      </c>
      <c r="E37" s="171" t="s">
        <v>941</v>
      </c>
      <c r="F37" s="182">
        <f>VLOOKUP($C37,ข้อมูลพื้นฐานรพ_สป_ณสค61!$C$3:$J$899,5,0)</f>
        <v>62</v>
      </c>
      <c r="G37" s="85" t="s">
        <v>2885</v>
      </c>
      <c r="H37" s="181">
        <v>30770</v>
      </c>
      <c r="I37" s="275">
        <f>VLOOKUP($C37,Risk2563Q2!$D$2:$Z$89,9,0)</f>
        <v>39517118.710000001</v>
      </c>
      <c r="J37" s="275">
        <f>VLOOKUP($C37,Risk2563Q2!$D$2:$Z$89,13,0)</f>
        <v>26237978.48</v>
      </c>
      <c r="K37" s="275">
        <f>VLOOKUP($C37,Risk2563Q2!$D$2:$Z$89,12,0)</f>
        <v>21218690.460000001</v>
      </c>
      <c r="L37" s="275">
        <f>VLOOKUP($C37,Risk2563Q2!$D$2:$Z$89,10,0)</f>
        <v>21188504.629999999</v>
      </c>
      <c r="M37" s="90">
        <f>VLOOKUP($C37,Risk2563Q2!$D$2:$Z$89,11,0)</f>
        <v>0</v>
      </c>
      <c r="N37" s="91" t="str">
        <f>VLOOKUP($C37,Planfin2563Q2!$C$3:$Q$98,11,0)</f>
        <v>1</v>
      </c>
      <c r="O37" s="91" t="str">
        <f>VLOOKUP($C37,Planfin2563Q2!$C$3:$Q$98,12,0)</f>
        <v>1</v>
      </c>
      <c r="P37" s="91" t="str">
        <f>VLOOKUP($C37,'Quick MethodQ2Y63'!$C$3:$T$90,14,0)</f>
        <v>1</v>
      </c>
      <c r="Q37" s="91" t="str">
        <f>VLOOKUP($C37,'Quick MethodQ2Y63'!$C$3:$T$90,15,0)</f>
        <v>1</v>
      </c>
      <c r="R37" s="91">
        <f>VLOOKUP($C37,HGR2563Q2!$C$3:$Z$90,21,0)</f>
        <v>0</v>
      </c>
      <c r="S37" s="91">
        <f>VLOOKUP($C37,HGR2563Q2!$C$3:$Z$90,22,0)</f>
        <v>0</v>
      </c>
      <c r="T37" s="91">
        <f>VLOOKUP($C37,HGR2563Q2!$C$3:$Z$90,23,0)</f>
        <v>0</v>
      </c>
      <c r="U37" s="91">
        <f>VLOOKUP($C37,HGR2563Q2!$C$3:$Z$90,24,0)</f>
        <v>0</v>
      </c>
      <c r="V37" s="92">
        <f>IFERROR(VLOOKUP($C37,อัตราการครองเตียง!$A$4:$AY$900,50,0),0)</f>
        <v>50.185087255420413</v>
      </c>
      <c r="W37" s="95">
        <f t="shared" si="3"/>
        <v>0</v>
      </c>
      <c r="X37" s="217">
        <f>VLOOKUP($C37,CMI2562Q3!$C$2:$K$89,7,0)</f>
        <v>0.68</v>
      </c>
      <c r="Y37" s="236">
        <f>VLOOKUP($C37,CMI2562Q3!$C$2:$K$89,9,0)</f>
        <v>1</v>
      </c>
      <c r="Z37" s="148" t="str">
        <f>VLOOKUP($C37,Risk2563Q2!$D$2:$Z$89,21,0)</f>
        <v>B-</v>
      </c>
      <c r="AA37" s="147">
        <f>VLOOKUP($C37,Risk2563Q2!$D$2:$Z$89,23,0)</f>
        <v>0</v>
      </c>
      <c r="AB37" s="74">
        <f>VLOOKUP($C37,PointQ2Y63!$C$4:$J$91,8,0)</f>
        <v>1</v>
      </c>
      <c r="AC37" s="98">
        <f t="shared" si="4"/>
        <v>6</v>
      </c>
      <c r="AD37" s="99" t="str">
        <f t="shared" si="5"/>
        <v>C</v>
      </c>
      <c r="AJ37" s="9" t="s">
        <v>535</v>
      </c>
      <c r="AK37" s="9" t="s">
        <v>2446</v>
      </c>
      <c r="AL37" s="9" t="s">
        <v>941</v>
      </c>
      <c r="AM37" s="9" t="s">
        <v>946</v>
      </c>
      <c r="AN37" s="9">
        <v>62</v>
      </c>
      <c r="AO37" s="9">
        <v>30770</v>
      </c>
      <c r="AP37" s="9">
        <v>6</v>
      </c>
      <c r="AQ37" s="9" t="s">
        <v>2885</v>
      </c>
    </row>
    <row r="38" spans="1:43">
      <c r="A38" s="11" t="s">
        <v>2928</v>
      </c>
      <c r="B38" s="9" t="s">
        <v>1512</v>
      </c>
      <c r="C38" s="89" t="s">
        <v>536</v>
      </c>
      <c r="D38" s="9" t="s">
        <v>2447</v>
      </c>
      <c r="E38" s="171" t="s">
        <v>941</v>
      </c>
      <c r="F38" s="182">
        <f>VLOOKUP($C38,ข้อมูลพื้นฐานรพ_สป_ณสค61!$C$3:$J$899,5,0)</f>
        <v>38</v>
      </c>
      <c r="G38" s="85" t="s">
        <v>2885</v>
      </c>
      <c r="H38" s="181">
        <v>32072</v>
      </c>
      <c r="I38" s="275">
        <f>VLOOKUP($C38,Risk2563Q2!$D$2:$Z$89,9,0)</f>
        <v>30319109.75</v>
      </c>
      <c r="J38" s="275">
        <f>VLOOKUP($C38,Risk2563Q2!$D$2:$Z$89,13,0)</f>
        <v>15969954.93</v>
      </c>
      <c r="K38" s="275">
        <f>VLOOKUP($C38,Risk2563Q2!$D$2:$Z$89,12,0)</f>
        <v>17206229.620000001</v>
      </c>
      <c r="L38" s="275">
        <f>VLOOKUP($C38,Risk2563Q2!$D$2:$Z$89,10,0)</f>
        <v>18374788.079999998</v>
      </c>
      <c r="M38" s="90">
        <f>VLOOKUP($C38,Risk2563Q2!$D$2:$Z$89,11,0)</f>
        <v>0</v>
      </c>
      <c r="N38" s="91" t="str">
        <f>VLOOKUP($C38,Planfin2563Q2!$C$3:$Q$98,11,0)</f>
        <v>1</v>
      </c>
      <c r="O38" s="91" t="str">
        <f>VLOOKUP($C38,Planfin2563Q2!$C$3:$Q$98,12,0)</f>
        <v>1</v>
      </c>
      <c r="P38" s="91" t="str">
        <f>VLOOKUP($C38,'Quick MethodQ2Y63'!$C$3:$T$90,14,0)</f>
        <v>1</v>
      </c>
      <c r="Q38" s="91" t="str">
        <f>VLOOKUP($C38,'Quick MethodQ2Y63'!$C$3:$T$90,15,0)</f>
        <v>0</v>
      </c>
      <c r="R38" s="91">
        <f>VLOOKUP($C38,HGR2563Q2!$C$3:$Z$90,21,0)</f>
        <v>0</v>
      </c>
      <c r="S38" s="91">
        <f>VLOOKUP($C38,HGR2563Q2!$C$3:$Z$90,22,0)</f>
        <v>0</v>
      </c>
      <c r="T38" s="91">
        <f>VLOOKUP($C38,HGR2563Q2!$C$3:$Z$90,23,0)</f>
        <v>0</v>
      </c>
      <c r="U38" s="91">
        <f>VLOOKUP($C38,HGR2563Q2!$C$3:$Z$90,24,0)</f>
        <v>0</v>
      </c>
      <c r="V38" s="92">
        <f>IFERROR(VLOOKUP($C38,อัตราการครองเตียง!$A$4:$AY$900,50,0),0)</f>
        <v>55.234397469082545</v>
      </c>
      <c r="W38" s="95">
        <f t="shared" si="3"/>
        <v>0</v>
      </c>
      <c r="X38" s="217">
        <f>VLOOKUP($C38,CMI2562Q3!$C$2:$K$89,7,0)</f>
        <v>0.63</v>
      </c>
      <c r="Y38" s="236">
        <f>VLOOKUP($C38,CMI2562Q3!$C$2:$K$89,9,0)</f>
        <v>1</v>
      </c>
      <c r="Z38" s="148" t="str">
        <f>VLOOKUP($C38,Risk2563Q2!$D$2:$Z$89,21,0)</f>
        <v>C-</v>
      </c>
      <c r="AA38" s="147">
        <f>VLOOKUP($C38,Risk2563Q2!$D$2:$Z$89,23,0)</f>
        <v>0</v>
      </c>
      <c r="AB38" s="74">
        <f>VLOOKUP($C38,PointQ2Y63!$C$4:$J$91,8,0)</f>
        <v>1</v>
      </c>
      <c r="AC38" s="98">
        <f t="shared" si="4"/>
        <v>5</v>
      </c>
      <c r="AD38" s="99" t="str">
        <f t="shared" si="5"/>
        <v>D</v>
      </c>
      <c r="AJ38" s="9" t="s">
        <v>536</v>
      </c>
      <c r="AK38" s="9" t="s">
        <v>2447</v>
      </c>
      <c r="AL38" s="9" t="s">
        <v>941</v>
      </c>
      <c r="AM38" s="9" t="s">
        <v>946</v>
      </c>
      <c r="AN38" s="9">
        <v>38</v>
      </c>
      <c r="AO38" s="9">
        <v>32072</v>
      </c>
      <c r="AP38" s="9">
        <v>6</v>
      </c>
      <c r="AQ38" s="9" t="s">
        <v>2885</v>
      </c>
    </row>
    <row r="39" spans="1:43">
      <c r="A39" s="11" t="s">
        <v>2928</v>
      </c>
      <c r="B39" s="9" t="s">
        <v>1512</v>
      </c>
      <c r="C39" s="89" t="s">
        <v>537</v>
      </c>
      <c r="D39" s="9" t="s">
        <v>2448</v>
      </c>
      <c r="E39" s="171" t="s">
        <v>941</v>
      </c>
      <c r="F39" s="182">
        <f>VLOOKUP($C39,ข้อมูลพื้นฐานรพ_สป_ณสค61!$C$3:$J$899,5,0)</f>
        <v>32</v>
      </c>
      <c r="G39" s="85" t="s">
        <v>969</v>
      </c>
      <c r="H39" s="181">
        <v>11309</v>
      </c>
      <c r="I39" s="275">
        <f>VLOOKUP($C39,Risk2563Q2!$D$2:$Z$89,9,0)</f>
        <v>16094083.91</v>
      </c>
      <c r="J39" s="275">
        <f>VLOOKUP($C39,Risk2563Q2!$D$2:$Z$89,13,0)</f>
        <v>10004344.25</v>
      </c>
      <c r="K39" s="275">
        <f>VLOOKUP($C39,Risk2563Q2!$D$2:$Z$89,12,0)</f>
        <v>7136571.1399999997</v>
      </c>
      <c r="L39" s="275">
        <f>VLOOKUP($C39,Risk2563Q2!$D$2:$Z$89,10,0)</f>
        <v>6821859.3200000003</v>
      </c>
      <c r="M39" s="90">
        <f>VLOOKUP($C39,Risk2563Q2!$D$2:$Z$89,11,0)</f>
        <v>0</v>
      </c>
      <c r="N39" s="91" t="str">
        <f>VLOOKUP($C39,Planfin2563Q2!$C$3:$Q$98,11,0)</f>
        <v>0</v>
      </c>
      <c r="O39" s="91" t="str">
        <f>VLOOKUP($C39,Planfin2563Q2!$C$3:$Q$98,12,0)</f>
        <v>1</v>
      </c>
      <c r="P39" s="91" t="str">
        <f>VLOOKUP($C39,'Quick MethodQ2Y63'!$C$3:$T$90,14,0)</f>
        <v>1</v>
      </c>
      <c r="Q39" s="91" t="str">
        <f>VLOOKUP($C39,'Quick MethodQ2Y63'!$C$3:$T$90,15,0)</f>
        <v>0</v>
      </c>
      <c r="R39" s="91">
        <f>VLOOKUP($C39,HGR2563Q2!$C$3:$Z$90,21,0)</f>
        <v>0</v>
      </c>
      <c r="S39" s="91">
        <f>VLOOKUP($C39,HGR2563Q2!$C$3:$Z$90,22,0)</f>
        <v>0</v>
      </c>
      <c r="T39" s="91">
        <f>VLOOKUP($C39,HGR2563Q2!$C$3:$Z$90,23,0)</f>
        <v>0</v>
      </c>
      <c r="U39" s="91">
        <f>VLOOKUP($C39,HGR2563Q2!$C$3:$Z$90,24,0)</f>
        <v>0</v>
      </c>
      <c r="V39" s="92">
        <f>IFERROR(VLOOKUP($C39,อัตราการครองเตียง!$A$4:$AY$900,50,0),0)</f>
        <v>28.808060109289617</v>
      </c>
      <c r="W39" s="95">
        <f t="shared" si="3"/>
        <v>0</v>
      </c>
      <c r="X39" s="217">
        <f>VLOOKUP($C39,CMI2562Q3!$C$2:$K$89,7,0)</f>
        <v>0.57999999999999996</v>
      </c>
      <c r="Y39" s="236">
        <f>VLOOKUP($C39,CMI2562Q3!$C$2:$K$89,9,0)</f>
        <v>0</v>
      </c>
      <c r="Z39" s="148" t="str">
        <f>VLOOKUP($C39,Risk2563Q2!$D$2:$Z$89,21,0)</f>
        <v>C-</v>
      </c>
      <c r="AA39" s="147">
        <f>VLOOKUP($C39,Risk2563Q2!$D$2:$Z$89,23,0)</f>
        <v>0</v>
      </c>
      <c r="AB39" s="74">
        <f>VLOOKUP($C39,PointQ2Y63!$C$4:$J$91,8,0)</f>
        <v>1</v>
      </c>
      <c r="AC39" s="98">
        <f t="shared" si="4"/>
        <v>3</v>
      </c>
      <c r="AD39" s="99" t="str">
        <f t="shared" si="5"/>
        <v>F</v>
      </c>
      <c r="AJ39" s="9" t="s">
        <v>537</v>
      </c>
      <c r="AK39" s="9" t="s">
        <v>2448</v>
      </c>
      <c r="AL39" s="9" t="s">
        <v>941</v>
      </c>
      <c r="AM39" s="9" t="s">
        <v>968</v>
      </c>
      <c r="AN39" s="9">
        <v>32</v>
      </c>
      <c r="AO39" s="9">
        <v>11309</v>
      </c>
      <c r="AP39" s="9">
        <v>2</v>
      </c>
      <c r="AQ39" s="9" t="s">
        <v>969</v>
      </c>
    </row>
    <row r="40" spans="1:43">
      <c r="A40" s="11" t="s">
        <v>2928</v>
      </c>
      <c r="B40" s="9" t="s">
        <v>1536</v>
      </c>
      <c r="C40" s="89" t="s">
        <v>552</v>
      </c>
      <c r="D40" s="9" t="s">
        <v>2462</v>
      </c>
      <c r="E40" s="171" t="s">
        <v>937</v>
      </c>
      <c r="F40" s="182">
        <f>VLOOKUP($C40,ข้อมูลพื้นฐานรพ_สป_ณสค61!$C$3:$J$899,5,0)</f>
        <v>768</v>
      </c>
      <c r="G40" s="85" t="s">
        <v>1958</v>
      </c>
      <c r="H40" s="181">
        <v>143176</v>
      </c>
      <c r="I40" s="275">
        <f>VLOOKUP($C40,Risk2563Q2!$D$2:$Z$89,9,0)</f>
        <v>229217162.74000001</v>
      </c>
      <c r="J40" s="275">
        <f>VLOOKUP($C40,Risk2563Q2!$D$2:$Z$89,13,0)</f>
        <v>-292364909.63</v>
      </c>
      <c r="K40" s="275">
        <f>VLOOKUP($C40,Risk2563Q2!$D$2:$Z$89,12,0)</f>
        <v>200600023.05000001</v>
      </c>
      <c r="L40" s="275">
        <f>VLOOKUP($C40,Risk2563Q2!$D$2:$Z$89,10,0)</f>
        <v>137927154.22999999</v>
      </c>
      <c r="M40" s="90">
        <f>VLOOKUP($C40,Risk2563Q2!$D$2:$Z$89,11,0)</f>
        <v>2</v>
      </c>
      <c r="N40" s="91" t="str">
        <f>VLOOKUP($C40,Planfin2563Q2!$C$3:$Q$98,11,0)</f>
        <v>1</v>
      </c>
      <c r="O40" s="91" t="str">
        <f>VLOOKUP($C40,Planfin2563Q2!$C$3:$Q$98,12,0)</f>
        <v>1</v>
      </c>
      <c r="P40" s="91" t="str">
        <f>VLOOKUP($C40,'Quick MethodQ2Y63'!$C$3:$T$90,14,0)</f>
        <v>1</v>
      </c>
      <c r="Q40" s="91" t="str">
        <f>VLOOKUP($C40,'Quick MethodQ2Y63'!$C$3:$T$90,15,0)</f>
        <v>0</v>
      </c>
      <c r="R40" s="91">
        <f>VLOOKUP($C40,HGR2563Q2!$C$3:$Z$90,21,0)</f>
        <v>0</v>
      </c>
      <c r="S40" s="91">
        <f>VLOOKUP($C40,HGR2563Q2!$C$3:$Z$90,22,0)</f>
        <v>0</v>
      </c>
      <c r="T40" s="91">
        <f>VLOOKUP($C40,HGR2563Q2!$C$3:$Z$90,23,0)</f>
        <v>0</v>
      </c>
      <c r="U40" s="91">
        <f>VLOOKUP($C40,HGR2563Q2!$C$3:$Z$90,24,0)</f>
        <v>0</v>
      </c>
      <c r="V40" s="92">
        <f>IFERROR(VLOOKUP($C40,อัตราการครองเตียง!$A$4:$AY$900,50,0),0)</f>
        <v>97.638461976320585</v>
      </c>
      <c r="W40" s="95">
        <f t="shared" si="3"/>
        <v>1</v>
      </c>
      <c r="X40" s="217">
        <f>VLOOKUP($C40,CMI2562Q3!$C$2:$K$89,7,0)</f>
        <v>1.9</v>
      </c>
      <c r="Y40" s="236">
        <f>VLOOKUP($C40,CMI2562Q3!$C$2:$K$89,9,0)</f>
        <v>1</v>
      </c>
      <c r="Z40" s="148" t="str">
        <f>VLOOKUP($C40,Risk2563Q2!$D$2:$Z$89,21,0)</f>
        <v>C-</v>
      </c>
      <c r="AA40" s="147">
        <f>VLOOKUP($C40,Risk2563Q2!$D$2:$Z$89,23,0)</f>
        <v>0</v>
      </c>
      <c r="AB40" s="74">
        <f>VLOOKUP($C40,PointQ2Y63!$C$4:$J$91,8,0)</f>
        <v>1</v>
      </c>
      <c r="AC40" s="98">
        <f t="shared" si="4"/>
        <v>6</v>
      </c>
      <c r="AD40" s="99" t="str">
        <f t="shared" si="5"/>
        <v>C</v>
      </c>
      <c r="AJ40" s="9" t="s">
        <v>552</v>
      </c>
      <c r="AK40" s="9" t="s">
        <v>2462</v>
      </c>
      <c r="AL40" s="9" t="s">
        <v>937</v>
      </c>
      <c r="AM40" s="9" t="s">
        <v>938</v>
      </c>
      <c r="AN40" s="9">
        <v>768</v>
      </c>
      <c r="AO40" s="9">
        <v>143176</v>
      </c>
      <c r="AP40" s="9">
        <v>19</v>
      </c>
      <c r="AQ40" s="9" t="s">
        <v>1958</v>
      </c>
    </row>
    <row r="41" spans="1:43">
      <c r="A41" s="11" t="s">
        <v>2928</v>
      </c>
      <c r="B41" s="9" t="s">
        <v>1536</v>
      </c>
      <c r="C41" s="89" t="s">
        <v>553</v>
      </c>
      <c r="D41" s="9" t="s">
        <v>2463</v>
      </c>
      <c r="E41" s="171" t="s">
        <v>941</v>
      </c>
      <c r="F41" s="182">
        <f>VLOOKUP($C41,ข้อมูลพื้นฐานรพ_สป_ณสค61!$C$3:$J$899,5,0)</f>
        <v>40</v>
      </c>
      <c r="G41" s="85" t="s">
        <v>2885</v>
      </c>
      <c r="H41" s="181">
        <v>35805</v>
      </c>
      <c r="I41" s="275">
        <f>VLOOKUP($C41,Risk2563Q2!$D$2:$Z$89,9,0)</f>
        <v>25259713.539999999</v>
      </c>
      <c r="J41" s="275">
        <f>VLOOKUP($C41,Risk2563Q2!$D$2:$Z$89,13,0)</f>
        <v>14190613.48</v>
      </c>
      <c r="K41" s="275">
        <f>VLOOKUP($C41,Risk2563Q2!$D$2:$Z$89,12,0)</f>
        <v>15495408.68</v>
      </c>
      <c r="L41" s="275">
        <f>VLOOKUP($C41,Risk2563Q2!$D$2:$Z$89,10,0)</f>
        <v>14488165.68</v>
      </c>
      <c r="M41" s="90">
        <f>VLOOKUP($C41,Risk2563Q2!$D$2:$Z$89,11,0)</f>
        <v>0</v>
      </c>
      <c r="N41" s="91" t="str">
        <f>VLOOKUP($C41,Planfin2563Q2!$C$3:$Q$98,11,0)</f>
        <v>1</v>
      </c>
      <c r="O41" s="91" t="str">
        <f>VLOOKUP($C41,Planfin2563Q2!$C$3:$Q$98,12,0)</f>
        <v>1</v>
      </c>
      <c r="P41" s="91" t="str">
        <f>VLOOKUP($C41,'Quick MethodQ2Y63'!$C$3:$T$90,14,0)</f>
        <v>1</v>
      </c>
      <c r="Q41" s="91" t="str">
        <f>VLOOKUP($C41,'Quick MethodQ2Y63'!$C$3:$T$90,15,0)</f>
        <v>1</v>
      </c>
      <c r="R41" s="91">
        <f>VLOOKUP($C41,HGR2563Q2!$C$3:$Z$90,21,0)</f>
        <v>0</v>
      </c>
      <c r="S41" s="91">
        <f>VLOOKUP($C41,HGR2563Q2!$C$3:$Z$90,22,0)</f>
        <v>0</v>
      </c>
      <c r="T41" s="91">
        <f>VLOOKUP($C41,HGR2563Q2!$C$3:$Z$90,23,0)</f>
        <v>0</v>
      </c>
      <c r="U41" s="91">
        <f>VLOOKUP($C41,HGR2563Q2!$C$3:$Z$90,24,0)</f>
        <v>0</v>
      </c>
      <c r="V41" s="92">
        <f>IFERROR(VLOOKUP($C41,อัตราการครองเตียง!$A$4:$AY$900,50,0),0)</f>
        <v>44.590163934426229</v>
      </c>
      <c r="W41" s="95">
        <f t="shared" si="3"/>
        <v>0</v>
      </c>
      <c r="X41" s="217">
        <f>VLOOKUP($C41,CMI2562Q3!$C$2:$K$89,7,0)</f>
        <v>0.69000000000000006</v>
      </c>
      <c r="Y41" s="236">
        <f>VLOOKUP($C41,CMI2562Q3!$C$2:$K$89,9,0)</f>
        <v>1</v>
      </c>
      <c r="Z41" s="148" t="str">
        <f>VLOOKUP($C41,Risk2563Q2!$D$2:$Z$89,21,0)</f>
        <v>C</v>
      </c>
      <c r="AA41" s="147">
        <f>VLOOKUP($C41,Risk2563Q2!$D$2:$Z$89,23,0)</f>
        <v>0</v>
      </c>
      <c r="AB41" s="74">
        <f>VLOOKUP($C41,PointQ2Y63!$C$4:$J$91,8,0)</f>
        <v>1</v>
      </c>
      <c r="AC41" s="98">
        <f t="shared" si="4"/>
        <v>6</v>
      </c>
      <c r="AD41" s="99" t="str">
        <f t="shared" si="5"/>
        <v>C</v>
      </c>
      <c r="AJ41" s="9" t="s">
        <v>553</v>
      </c>
      <c r="AK41" s="9" t="s">
        <v>2463</v>
      </c>
      <c r="AL41" s="9" t="s">
        <v>941</v>
      </c>
      <c r="AM41" s="9" t="s">
        <v>946</v>
      </c>
      <c r="AN41" s="9">
        <v>40</v>
      </c>
      <c r="AO41" s="9">
        <v>35805</v>
      </c>
      <c r="AP41" s="9">
        <v>6</v>
      </c>
      <c r="AQ41" s="9" t="s">
        <v>2885</v>
      </c>
    </row>
    <row r="42" spans="1:43">
      <c r="A42" s="11" t="s">
        <v>2928</v>
      </c>
      <c r="B42" s="9" t="s">
        <v>1536</v>
      </c>
      <c r="C42" s="89" t="s">
        <v>554</v>
      </c>
      <c r="D42" s="9" t="s">
        <v>2464</v>
      </c>
      <c r="E42" s="171" t="s">
        <v>941</v>
      </c>
      <c r="F42" s="182">
        <f>VLOOKUP($C42,ข้อมูลพื้นฐานรพ_สป_ณสค61!$C$3:$J$899,5,0)</f>
        <v>38</v>
      </c>
      <c r="G42" s="85" t="s">
        <v>947</v>
      </c>
      <c r="H42" s="181">
        <v>24079</v>
      </c>
      <c r="I42" s="275">
        <f>VLOOKUP($C42,Risk2563Q2!$D$2:$Z$89,9,0)</f>
        <v>27311440</v>
      </c>
      <c r="J42" s="275">
        <f>VLOOKUP($C42,Risk2563Q2!$D$2:$Z$89,13,0)</f>
        <v>20655503.210000001</v>
      </c>
      <c r="K42" s="275">
        <f>VLOOKUP($C42,Risk2563Q2!$D$2:$Z$89,12,0)</f>
        <v>7932039.9100000001</v>
      </c>
      <c r="L42" s="275">
        <f>VLOOKUP($C42,Risk2563Q2!$D$2:$Z$89,10,0)</f>
        <v>8413389.4299999997</v>
      </c>
      <c r="M42" s="90">
        <f>VLOOKUP($C42,Risk2563Q2!$D$2:$Z$89,11,0)</f>
        <v>0</v>
      </c>
      <c r="N42" s="91" t="str">
        <f>VLOOKUP($C42,Planfin2563Q2!$C$3:$Q$98,11,0)</f>
        <v>0</v>
      </c>
      <c r="O42" s="91" t="str">
        <f>VLOOKUP($C42,Planfin2563Q2!$C$3:$Q$98,12,0)</f>
        <v>1</v>
      </c>
      <c r="P42" s="91" t="str">
        <f>VLOOKUP($C42,'Quick MethodQ2Y63'!$C$3:$T$90,14,0)</f>
        <v>1</v>
      </c>
      <c r="Q42" s="91" t="str">
        <f>VLOOKUP($C42,'Quick MethodQ2Y63'!$C$3:$T$90,15,0)</f>
        <v>1</v>
      </c>
      <c r="R42" s="91">
        <f>VLOOKUP($C42,HGR2563Q2!$C$3:$Z$90,21,0)</f>
        <v>0</v>
      </c>
      <c r="S42" s="91">
        <f>VLOOKUP($C42,HGR2563Q2!$C$3:$Z$90,22,0)</f>
        <v>0</v>
      </c>
      <c r="T42" s="91">
        <f>VLOOKUP($C42,HGR2563Q2!$C$3:$Z$90,23,0)</f>
        <v>0</v>
      </c>
      <c r="U42" s="91">
        <f>VLOOKUP($C42,HGR2563Q2!$C$3:$Z$90,24,0)</f>
        <v>0</v>
      </c>
      <c r="V42" s="92">
        <f>IFERROR(VLOOKUP($C42,อัตราการครองเตียง!$A$4:$AY$900,50,0),0)</f>
        <v>45.614035087719301</v>
      </c>
      <c r="W42" s="95">
        <f t="shared" si="3"/>
        <v>0</v>
      </c>
      <c r="X42" s="217">
        <f>VLOOKUP($C42,CMI2562Q3!$C$2:$K$89,7,0)</f>
        <v>0.66</v>
      </c>
      <c r="Y42" s="236">
        <f>VLOOKUP($C42,CMI2562Q3!$C$2:$K$89,9,0)</f>
        <v>1</v>
      </c>
      <c r="Z42" s="148" t="str">
        <f>VLOOKUP($C42,Risk2563Q2!$D$2:$Z$89,21,0)</f>
        <v>C</v>
      </c>
      <c r="AA42" s="147">
        <f>VLOOKUP($C42,Risk2563Q2!$D$2:$Z$89,23,0)</f>
        <v>0</v>
      </c>
      <c r="AB42" s="74">
        <f>VLOOKUP($C42,PointQ2Y63!$C$4:$J$91,8,0)</f>
        <v>1</v>
      </c>
      <c r="AC42" s="98">
        <f t="shared" si="4"/>
        <v>5</v>
      </c>
      <c r="AD42" s="99" t="str">
        <f t="shared" si="5"/>
        <v>D</v>
      </c>
      <c r="AJ42" s="9" t="s">
        <v>554</v>
      </c>
      <c r="AK42" s="9" t="s">
        <v>2464</v>
      </c>
      <c r="AL42" s="9" t="s">
        <v>941</v>
      </c>
      <c r="AM42" s="9" t="s">
        <v>946</v>
      </c>
      <c r="AN42" s="9">
        <v>38</v>
      </c>
      <c r="AO42" s="9">
        <v>24079</v>
      </c>
      <c r="AP42" s="9">
        <v>5</v>
      </c>
      <c r="AQ42" s="9" t="s">
        <v>947</v>
      </c>
    </row>
    <row r="43" spans="1:43">
      <c r="A43" s="11" t="s">
        <v>2928</v>
      </c>
      <c r="B43" s="9" t="s">
        <v>1536</v>
      </c>
      <c r="C43" s="89" t="s">
        <v>555</v>
      </c>
      <c r="D43" s="9" t="s">
        <v>2465</v>
      </c>
      <c r="E43" s="171" t="s">
        <v>941</v>
      </c>
      <c r="F43" s="182">
        <f>VLOOKUP($C43,ข้อมูลพื้นฐานรพ_สป_ณสค61!$C$3:$J$899,5,0)</f>
        <v>105</v>
      </c>
      <c r="G43" s="85" t="s">
        <v>2885</v>
      </c>
      <c r="H43" s="181">
        <v>56444</v>
      </c>
      <c r="I43" s="275">
        <f>VLOOKUP($C43,Risk2563Q2!$D$2:$Z$89,9,0)</f>
        <v>27752363.879999999</v>
      </c>
      <c r="J43" s="275">
        <f>VLOOKUP($C43,Risk2563Q2!$D$2:$Z$89,13,0)</f>
        <v>-23699107.100000001</v>
      </c>
      <c r="K43" s="275">
        <f>VLOOKUP($C43,Risk2563Q2!$D$2:$Z$89,12,0)</f>
        <v>21943738.66</v>
      </c>
      <c r="L43" s="275">
        <f>VLOOKUP($C43,Risk2563Q2!$D$2:$Z$89,10,0)</f>
        <v>17608911.010000002</v>
      </c>
      <c r="M43" s="90">
        <f>VLOOKUP($C43,Risk2563Q2!$D$2:$Z$89,11,0)</f>
        <v>2</v>
      </c>
      <c r="N43" s="91" t="str">
        <f>VLOOKUP($C43,Planfin2563Q2!$C$3:$Q$98,11,0)</f>
        <v>0</v>
      </c>
      <c r="O43" s="91" t="str">
        <f>VLOOKUP($C43,Planfin2563Q2!$C$3:$Q$98,12,0)</f>
        <v>1</v>
      </c>
      <c r="P43" s="91" t="str">
        <f>VLOOKUP($C43,'Quick MethodQ2Y63'!$C$3:$T$90,14,0)</f>
        <v>1</v>
      </c>
      <c r="Q43" s="91" t="str">
        <f>VLOOKUP($C43,'Quick MethodQ2Y63'!$C$3:$T$90,15,0)</f>
        <v>1</v>
      </c>
      <c r="R43" s="91">
        <f>VLOOKUP($C43,HGR2563Q2!$C$3:$Z$90,21,0)</f>
        <v>0</v>
      </c>
      <c r="S43" s="91">
        <f>VLOOKUP($C43,HGR2563Q2!$C$3:$Z$90,22,0)</f>
        <v>0</v>
      </c>
      <c r="T43" s="91">
        <f>VLOOKUP($C43,HGR2563Q2!$C$3:$Z$90,23,0)</f>
        <v>0</v>
      </c>
      <c r="U43" s="91">
        <f>VLOOKUP($C43,HGR2563Q2!$C$3:$Z$90,24,0)</f>
        <v>0</v>
      </c>
      <c r="V43" s="92">
        <f>IFERROR(VLOOKUP($C43,อัตราการครองเตียง!$A$4:$AY$900,50,0),0)</f>
        <v>36.835805360395526</v>
      </c>
      <c r="W43" s="95">
        <f t="shared" si="3"/>
        <v>0</v>
      </c>
      <c r="X43" s="217">
        <f>VLOOKUP($C43,CMI2562Q3!$C$2:$K$89,7,0)</f>
        <v>0.73</v>
      </c>
      <c r="Y43" s="236">
        <f>VLOOKUP($C43,CMI2562Q3!$C$2:$K$89,9,0)</f>
        <v>1</v>
      </c>
      <c r="Z43" s="148" t="str">
        <f>VLOOKUP($C43,Risk2563Q2!$D$2:$Z$89,21,0)</f>
        <v>D</v>
      </c>
      <c r="AA43" s="147">
        <f>VLOOKUP($C43,Risk2563Q2!$D$2:$Z$89,23,0)</f>
        <v>0</v>
      </c>
      <c r="AB43" s="74">
        <f>VLOOKUP($C43,PointQ2Y63!$C$4:$J$91,8,0)</f>
        <v>1</v>
      </c>
      <c r="AC43" s="98">
        <f t="shared" si="4"/>
        <v>5</v>
      </c>
      <c r="AD43" s="99" t="str">
        <f t="shared" si="5"/>
        <v>D</v>
      </c>
      <c r="AJ43" s="9" t="s">
        <v>555</v>
      </c>
      <c r="AK43" s="9" t="s">
        <v>2465</v>
      </c>
      <c r="AL43" s="9" t="s">
        <v>941</v>
      </c>
      <c r="AM43" s="9" t="s">
        <v>946</v>
      </c>
      <c r="AN43" s="9">
        <v>105</v>
      </c>
      <c r="AO43" s="9">
        <v>56444</v>
      </c>
      <c r="AP43" s="9">
        <v>6</v>
      </c>
      <c r="AQ43" s="9" t="s">
        <v>2885</v>
      </c>
    </row>
    <row r="44" spans="1:43">
      <c r="A44" s="11" t="s">
        <v>2928</v>
      </c>
      <c r="B44" s="9" t="s">
        <v>1536</v>
      </c>
      <c r="C44" s="89" t="s">
        <v>556</v>
      </c>
      <c r="D44" s="9" t="s">
        <v>2466</v>
      </c>
      <c r="E44" s="171" t="s">
        <v>941</v>
      </c>
      <c r="F44" s="182">
        <f>VLOOKUP($C44,ข้อมูลพื้นฐานรพ_สป_ณสค61!$C$3:$J$899,5,0)</f>
        <v>85</v>
      </c>
      <c r="G44" s="85" t="s">
        <v>965</v>
      </c>
      <c r="H44" s="181">
        <v>39017</v>
      </c>
      <c r="I44" s="275">
        <f>VLOOKUP($C44,Risk2563Q2!$D$2:$Z$89,9,0)</f>
        <v>7466502.7199999997</v>
      </c>
      <c r="J44" s="275">
        <f>VLOOKUP($C44,Risk2563Q2!$D$2:$Z$89,13,0)</f>
        <v>-9665508.3699999992</v>
      </c>
      <c r="K44" s="275">
        <f>VLOOKUP($C44,Risk2563Q2!$D$2:$Z$89,12,0)</f>
        <v>10603019.4</v>
      </c>
      <c r="L44" s="275">
        <f>VLOOKUP($C44,Risk2563Q2!$D$2:$Z$89,10,0)</f>
        <v>10078889.74</v>
      </c>
      <c r="M44" s="90">
        <f>VLOOKUP($C44,Risk2563Q2!$D$2:$Z$89,11,0)</f>
        <v>2</v>
      </c>
      <c r="N44" s="91" t="str">
        <f>VLOOKUP($C44,Planfin2563Q2!$C$3:$Q$98,11,0)</f>
        <v>1</v>
      </c>
      <c r="O44" s="91" t="str">
        <f>VLOOKUP($C44,Planfin2563Q2!$C$3:$Q$98,12,0)</f>
        <v>1</v>
      </c>
      <c r="P44" s="91" t="str">
        <f>VLOOKUP($C44,'Quick MethodQ2Y63'!$C$3:$T$90,14,0)</f>
        <v>1</v>
      </c>
      <c r="Q44" s="91" t="str">
        <f>VLOOKUP($C44,'Quick MethodQ2Y63'!$C$3:$T$90,15,0)</f>
        <v>1</v>
      </c>
      <c r="R44" s="91">
        <f>VLOOKUP($C44,HGR2563Q2!$C$3:$Z$90,21,0)</f>
        <v>0</v>
      </c>
      <c r="S44" s="91">
        <f>VLOOKUP($C44,HGR2563Q2!$C$3:$Z$90,22,0)</f>
        <v>0</v>
      </c>
      <c r="T44" s="91">
        <f>VLOOKUP($C44,HGR2563Q2!$C$3:$Z$90,23,0)</f>
        <v>0</v>
      </c>
      <c r="U44" s="91">
        <f>VLOOKUP($C44,HGR2563Q2!$C$3:$Z$90,24,0)</f>
        <v>0</v>
      </c>
      <c r="V44" s="92">
        <f>IFERROR(VLOOKUP($C44,อัตราการครองเตียง!$A$4:$AY$900,50,0),0)</f>
        <v>100.32786885245902</v>
      </c>
      <c r="W44" s="95">
        <f t="shared" si="3"/>
        <v>1</v>
      </c>
      <c r="X44" s="217">
        <f>VLOOKUP($C44,CMI2562Q3!$C$2:$K$89,7,0)</f>
        <v>0.75</v>
      </c>
      <c r="Y44" s="236">
        <f>VLOOKUP($C44,CMI2562Q3!$C$2:$K$89,9,0)</f>
        <v>1</v>
      </c>
      <c r="Z44" s="148" t="str">
        <f>VLOOKUP($C44,Risk2563Q2!$D$2:$Z$89,21,0)</f>
        <v>C-</v>
      </c>
      <c r="AA44" s="147">
        <f>VLOOKUP($C44,Risk2563Q2!$D$2:$Z$89,23,0)</f>
        <v>0</v>
      </c>
      <c r="AB44" s="74">
        <f>VLOOKUP($C44,PointQ2Y63!$C$4:$J$91,8,0)</f>
        <v>1</v>
      </c>
      <c r="AC44" s="98">
        <f t="shared" si="4"/>
        <v>7</v>
      </c>
      <c r="AD44" s="99" t="str">
        <f t="shared" si="5"/>
        <v>B</v>
      </c>
      <c r="AJ44" s="9" t="s">
        <v>556</v>
      </c>
      <c r="AK44" s="9" t="s">
        <v>2466</v>
      </c>
      <c r="AL44" s="9" t="s">
        <v>941</v>
      </c>
      <c r="AM44" s="9" t="s">
        <v>942</v>
      </c>
      <c r="AN44" s="9">
        <v>85</v>
      </c>
      <c r="AO44" s="9">
        <v>39017</v>
      </c>
      <c r="AP44" s="9">
        <v>9</v>
      </c>
      <c r="AQ44" s="9" t="s">
        <v>965</v>
      </c>
    </row>
    <row r="45" spans="1:43">
      <c r="A45" s="11" t="s">
        <v>2928</v>
      </c>
      <c r="B45" s="9" t="s">
        <v>1536</v>
      </c>
      <c r="C45" s="89" t="s">
        <v>557</v>
      </c>
      <c r="D45" s="9" t="s">
        <v>2467</v>
      </c>
      <c r="E45" s="171" t="s">
        <v>941</v>
      </c>
      <c r="F45" s="182">
        <f>VLOOKUP($C45,ข้อมูลพื้นฐานรพ_สป_ณสค61!$C$3:$J$899,5,0)</f>
        <v>41</v>
      </c>
      <c r="G45" s="85" t="s">
        <v>2885</v>
      </c>
      <c r="H45" s="181">
        <v>38314</v>
      </c>
      <c r="I45" s="275">
        <f>VLOOKUP($C45,Risk2563Q2!$D$2:$Z$89,9,0)</f>
        <v>11484479.220000001</v>
      </c>
      <c r="J45" s="275">
        <f>VLOOKUP($C45,Risk2563Q2!$D$2:$Z$89,13,0)</f>
        <v>3305418.27</v>
      </c>
      <c r="K45" s="275">
        <f>VLOOKUP($C45,Risk2563Q2!$D$2:$Z$89,12,0)</f>
        <v>10023624.99</v>
      </c>
      <c r="L45" s="275">
        <f>VLOOKUP($C45,Risk2563Q2!$D$2:$Z$89,10,0)</f>
        <v>10393996.300000001</v>
      </c>
      <c r="M45" s="90">
        <f>VLOOKUP($C45,Risk2563Q2!$D$2:$Z$89,11,0)</f>
        <v>0</v>
      </c>
      <c r="N45" s="91" t="str">
        <f>VLOOKUP($C45,Planfin2563Q2!$C$3:$Q$98,11,0)</f>
        <v>1</v>
      </c>
      <c r="O45" s="91" t="str">
        <f>VLOOKUP($C45,Planfin2563Q2!$C$3:$Q$98,12,0)</f>
        <v>1</v>
      </c>
      <c r="P45" s="91" t="str">
        <f>VLOOKUP($C45,'Quick MethodQ2Y63'!$C$3:$T$90,14,0)</f>
        <v>1</v>
      </c>
      <c r="Q45" s="91" t="str">
        <f>VLOOKUP($C45,'Quick MethodQ2Y63'!$C$3:$T$90,15,0)</f>
        <v>1</v>
      </c>
      <c r="R45" s="91">
        <f>VLOOKUP($C45,HGR2563Q2!$C$3:$Z$90,21,0)</f>
        <v>0</v>
      </c>
      <c r="S45" s="91">
        <f>VLOOKUP($C45,HGR2563Q2!$C$3:$Z$90,22,0)</f>
        <v>0</v>
      </c>
      <c r="T45" s="91">
        <f>VLOOKUP($C45,HGR2563Q2!$C$3:$Z$90,23,0)</f>
        <v>0</v>
      </c>
      <c r="U45" s="91">
        <f>VLOOKUP($C45,HGR2563Q2!$C$3:$Z$90,24,0)</f>
        <v>0</v>
      </c>
      <c r="V45" s="92">
        <f>IFERROR(VLOOKUP($C45,อัตราการครองเตียง!$A$4:$AY$900,50,0),0)</f>
        <v>44.288951086232174</v>
      </c>
      <c r="W45" s="95">
        <f t="shared" si="3"/>
        <v>0</v>
      </c>
      <c r="X45" s="217">
        <f>VLOOKUP($C45,CMI2562Q3!$C$2:$K$89,7,0)</f>
        <v>0.64</v>
      </c>
      <c r="Y45" s="236">
        <f>VLOOKUP($C45,CMI2562Q3!$C$2:$K$89,9,0)</f>
        <v>1</v>
      </c>
      <c r="Z45" s="148" t="str">
        <f>VLOOKUP($C45,Risk2563Q2!$D$2:$Z$89,21,0)</f>
        <v>C</v>
      </c>
      <c r="AA45" s="147">
        <f>VLOOKUP($C45,Risk2563Q2!$D$2:$Z$89,23,0)</f>
        <v>0</v>
      </c>
      <c r="AB45" s="74">
        <f>VLOOKUP($C45,PointQ2Y63!$C$4:$J$91,8,0)</f>
        <v>1</v>
      </c>
      <c r="AC45" s="98">
        <f t="shared" si="4"/>
        <v>6</v>
      </c>
      <c r="AD45" s="99" t="str">
        <f t="shared" si="5"/>
        <v>C</v>
      </c>
      <c r="AJ45" s="9" t="s">
        <v>557</v>
      </c>
      <c r="AK45" s="9" t="s">
        <v>2467</v>
      </c>
      <c r="AL45" s="9" t="s">
        <v>941</v>
      </c>
      <c r="AM45" s="9" t="s">
        <v>946</v>
      </c>
      <c r="AN45" s="9">
        <v>41</v>
      </c>
      <c r="AO45" s="9">
        <v>38314</v>
      </c>
      <c r="AP45" s="9">
        <v>6</v>
      </c>
      <c r="AQ45" s="9" t="s">
        <v>2885</v>
      </c>
    </row>
    <row r="46" spans="1:43">
      <c r="A46" s="11" t="s">
        <v>2928</v>
      </c>
      <c r="B46" s="9" t="s">
        <v>1536</v>
      </c>
      <c r="C46" s="89" t="s">
        <v>558</v>
      </c>
      <c r="D46" s="9" t="s">
        <v>2468</v>
      </c>
      <c r="E46" s="171" t="s">
        <v>941</v>
      </c>
      <c r="F46" s="182">
        <f>VLOOKUP($C46,ข้อมูลพื้นฐานรพ_สป_ณสค61!$C$3:$J$899,5,0)</f>
        <v>17</v>
      </c>
      <c r="G46" s="85" t="s">
        <v>969</v>
      </c>
      <c r="H46" s="181">
        <v>10730</v>
      </c>
      <c r="I46" s="275">
        <f>VLOOKUP($C46,Risk2563Q2!$D$2:$Z$89,9,0)</f>
        <v>13096821.4</v>
      </c>
      <c r="J46" s="275">
        <f>VLOOKUP($C46,Risk2563Q2!$D$2:$Z$89,13,0)</f>
        <v>10097162.130000001</v>
      </c>
      <c r="K46" s="275">
        <f>VLOOKUP($C46,Risk2563Q2!$D$2:$Z$89,12,0)</f>
        <v>5397344.9100000001</v>
      </c>
      <c r="L46" s="275">
        <f>VLOOKUP($C46,Risk2563Q2!$D$2:$Z$89,10,0)</f>
        <v>6188089.5</v>
      </c>
      <c r="M46" s="90">
        <f>VLOOKUP($C46,Risk2563Q2!$D$2:$Z$89,11,0)</f>
        <v>0</v>
      </c>
      <c r="N46" s="91" t="str">
        <f>VLOOKUP($C46,Planfin2563Q2!$C$3:$Q$98,11,0)</f>
        <v>1</v>
      </c>
      <c r="O46" s="91" t="str">
        <f>VLOOKUP($C46,Planfin2563Q2!$C$3:$Q$98,12,0)</f>
        <v>1</v>
      </c>
      <c r="P46" s="91" t="str">
        <f>VLOOKUP($C46,'Quick MethodQ2Y63'!$C$3:$T$90,14,0)</f>
        <v>1</v>
      </c>
      <c r="Q46" s="91" t="str">
        <f>VLOOKUP($C46,'Quick MethodQ2Y63'!$C$3:$T$90,15,0)</f>
        <v>1</v>
      </c>
      <c r="R46" s="91">
        <f>VLOOKUP($C46,HGR2563Q2!$C$3:$Z$90,21,0)</f>
        <v>0</v>
      </c>
      <c r="S46" s="91">
        <f>VLOOKUP($C46,HGR2563Q2!$C$3:$Z$90,22,0)</f>
        <v>0</v>
      </c>
      <c r="T46" s="91">
        <f>VLOOKUP($C46,HGR2563Q2!$C$3:$Z$90,23,0)</f>
        <v>0</v>
      </c>
      <c r="U46" s="91">
        <f>VLOOKUP($C46,HGR2563Q2!$C$3:$Z$90,24,0)</f>
        <v>0</v>
      </c>
      <c r="V46" s="92">
        <f>IFERROR(VLOOKUP($C46,อัตราการครองเตียง!$A$4:$AY$900,50,0),0)</f>
        <v>38.60495017679203</v>
      </c>
      <c r="W46" s="95">
        <f t="shared" si="3"/>
        <v>0</v>
      </c>
      <c r="X46" s="217">
        <f>VLOOKUP($C46,CMI2562Q3!$C$2:$K$89,7,0)</f>
        <v>0.54</v>
      </c>
      <c r="Y46" s="236">
        <f>VLOOKUP($C46,CMI2562Q3!$C$2:$K$89,9,0)</f>
        <v>0</v>
      </c>
      <c r="Z46" s="148" t="str">
        <f>VLOOKUP($C46,Risk2563Q2!$D$2:$Z$89,21,0)</f>
        <v>C-</v>
      </c>
      <c r="AA46" s="147">
        <f>VLOOKUP($C46,Risk2563Q2!$D$2:$Z$89,23,0)</f>
        <v>0</v>
      </c>
      <c r="AB46" s="74">
        <f>VLOOKUP($C46,PointQ2Y63!$C$4:$J$91,8,0)</f>
        <v>1</v>
      </c>
      <c r="AC46" s="98">
        <f t="shared" si="4"/>
        <v>5</v>
      </c>
      <c r="AD46" s="99" t="str">
        <f t="shared" si="5"/>
        <v>D</v>
      </c>
      <c r="AJ46" s="9" t="s">
        <v>558</v>
      </c>
      <c r="AK46" s="9" t="s">
        <v>2468</v>
      </c>
      <c r="AL46" s="9" t="s">
        <v>941</v>
      </c>
      <c r="AM46" s="9" t="s">
        <v>968</v>
      </c>
      <c r="AN46" s="9">
        <v>17</v>
      </c>
      <c r="AO46" s="9">
        <v>10730</v>
      </c>
      <c r="AP46" s="9">
        <v>2</v>
      </c>
      <c r="AQ46" s="9" t="s">
        <v>969</v>
      </c>
    </row>
    <row r="47" spans="1:43">
      <c r="A47" s="11" t="s">
        <v>2928</v>
      </c>
      <c r="B47" s="9" t="s">
        <v>1536</v>
      </c>
      <c r="C47" s="89" t="s">
        <v>559</v>
      </c>
      <c r="D47" s="9" t="s">
        <v>2469</v>
      </c>
      <c r="E47" s="171" t="s">
        <v>974</v>
      </c>
      <c r="F47" s="182">
        <f>VLOOKUP($C47,ข้อมูลพื้นฐานรพ_สป_ณสค61!$C$3:$J$899,5,0)</f>
        <v>186</v>
      </c>
      <c r="G47" s="85" t="s">
        <v>2888</v>
      </c>
      <c r="H47" s="181">
        <v>93408</v>
      </c>
      <c r="I47" s="275">
        <f>VLOOKUP($C47,Risk2563Q2!$D$2:$Z$89,9,0)</f>
        <v>51871111.149999999</v>
      </c>
      <c r="J47" s="275">
        <f>VLOOKUP($C47,Risk2563Q2!$D$2:$Z$89,13,0)</f>
        <v>-6820834.0999999996</v>
      </c>
      <c r="K47" s="275">
        <f>VLOOKUP($C47,Risk2563Q2!$D$2:$Z$89,12,0)</f>
        <v>31960216.219999999</v>
      </c>
      <c r="L47" s="275">
        <f>VLOOKUP($C47,Risk2563Q2!$D$2:$Z$89,10,0)</f>
        <v>28297957.699999999</v>
      </c>
      <c r="M47" s="90">
        <f>VLOOKUP($C47,Risk2563Q2!$D$2:$Z$89,11,0)</f>
        <v>0</v>
      </c>
      <c r="N47" s="91" t="str">
        <f>VLOOKUP($C47,Planfin2563Q2!$C$3:$Q$98,11,0)</f>
        <v>1</v>
      </c>
      <c r="O47" s="91" t="str">
        <f>VLOOKUP($C47,Planfin2563Q2!$C$3:$Q$98,12,0)</f>
        <v>0</v>
      </c>
      <c r="P47" s="91" t="str">
        <f>VLOOKUP($C47,'Quick MethodQ2Y63'!$C$3:$T$90,14,0)</f>
        <v>1</v>
      </c>
      <c r="Q47" s="91" t="str">
        <f>VLOOKUP($C47,'Quick MethodQ2Y63'!$C$3:$T$90,15,0)</f>
        <v>1</v>
      </c>
      <c r="R47" s="91">
        <f>VLOOKUP($C47,HGR2563Q2!$C$3:$Z$90,21,0)</f>
        <v>0</v>
      </c>
      <c r="S47" s="91">
        <f>VLOOKUP($C47,HGR2563Q2!$C$3:$Z$90,22,0)</f>
        <v>0</v>
      </c>
      <c r="T47" s="91">
        <f>VLOOKUP($C47,HGR2563Q2!$C$3:$Z$90,23,0)</f>
        <v>0</v>
      </c>
      <c r="U47" s="91">
        <f>VLOOKUP($C47,HGR2563Q2!$C$3:$Z$90,24,0)</f>
        <v>0</v>
      </c>
      <c r="V47" s="92">
        <f>IFERROR(VLOOKUP($C47,อัตราการครองเตียง!$A$4:$AY$900,50,0),0)</f>
        <v>84.925671308537517</v>
      </c>
      <c r="W47" s="95">
        <f t="shared" si="3"/>
        <v>1</v>
      </c>
      <c r="X47" s="217">
        <f>VLOOKUP($C47,CMI2562Q3!$C$2:$K$89,7,0)</f>
        <v>1.1100000000000001</v>
      </c>
      <c r="Y47" s="236">
        <f>VLOOKUP($C47,CMI2562Q3!$C$2:$K$89,9,0)</f>
        <v>1</v>
      </c>
      <c r="Z47" s="148" t="str">
        <f>VLOOKUP($C47,Risk2563Q2!$D$2:$Z$89,21,0)</f>
        <v>D</v>
      </c>
      <c r="AA47" s="147">
        <f>VLOOKUP($C47,Risk2563Q2!$D$2:$Z$89,23,0)</f>
        <v>0</v>
      </c>
      <c r="AB47" s="74">
        <f>VLOOKUP($C47,PointQ2Y63!$C$4:$J$91,8,0)</f>
        <v>1</v>
      </c>
      <c r="AC47" s="98">
        <f t="shared" si="4"/>
        <v>6</v>
      </c>
      <c r="AD47" s="99" t="str">
        <f t="shared" si="5"/>
        <v>C</v>
      </c>
      <c r="AJ47" s="9" t="s">
        <v>559</v>
      </c>
      <c r="AK47" s="9" t="s">
        <v>2469</v>
      </c>
      <c r="AL47" s="9" t="s">
        <v>974</v>
      </c>
      <c r="AM47" s="9" t="s">
        <v>975</v>
      </c>
      <c r="AN47" s="9">
        <v>186</v>
      </c>
      <c r="AO47" s="9">
        <v>93408</v>
      </c>
      <c r="AP47" s="9">
        <v>14</v>
      </c>
      <c r="AQ47" s="9" t="s">
        <v>2888</v>
      </c>
    </row>
    <row r="48" spans="1:43">
      <c r="A48" s="11" t="s">
        <v>2928</v>
      </c>
      <c r="B48" s="9" t="s">
        <v>1536</v>
      </c>
      <c r="C48" s="89" t="s">
        <v>560</v>
      </c>
      <c r="D48" s="9" t="s">
        <v>2470</v>
      </c>
      <c r="E48" s="171" t="s">
        <v>941</v>
      </c>
      <c r="F48" s="182">
        <f>VLOOKUP($C48,ข้อมูลพื้นฐานรพ_สป_ณสค61!$C$3:$J$899,5,0)</f>
        <v>37</v>
      </c>
      <c r="G48" s="85" t="s">
        <v>2885</v>
      </c>
      <c r="H48" s="181">
        <v>30729</v>
      </c>
      <c r="I48" s="275">
        <f>VLOOKUP($C48,Risk2563Q2!$D$2:$Z$89,9,0)</f>
        <v>27287954.469999999</v>
      </c>
      <c r="J48" s="275">
        <f>VLOOKUP($C48,Risk2563Q2!$D$2:$Z$89,13,0)</f>
        <v>17244960.280000001</v>
      </c>
      <c r="K48" s="275">
        <f>VLOOKUP($C48,Risk2563Q2!$D$2:$Z$89,12,0)</f>
        <v>11323020.26</v>
      </c>
      <c r="L48" s="275">
        <f>VLOOKUP($C48,Risk2563Q2!$D$2:$Z$89,10,0)</f>
        <v>11021729.970000001</v>
      </c>
      <c r="M48" s="90">
        <f>VLOOKUP($C48,Risk2563Q2!$D$2:$Z$89,11,0)</f>
        <v>0</v>
      </c>
      <c r="N48" s="91" t="str">
        <f>VLOOKUP($C48,Planfin2563Q2!$C$3:$Q$98,11,0)</f>
        <v>1</v>
      </c>
      <c r="O48" s="91" t="str">
        <f>VLOOKUP($C48,Planfin2563Q2!$C$3:$Q$98,12,0)</f>
        <v>1</v>
      </c>
      <c r="P48" s="91" t="str">
        <f>VLOOKUP($C48,'Quick MethodQ2Y63'!$C$3:$T$90,14,0)</f>
        <v>1</v>
      </c>
      <c r="Q48" s="91" t="str">
        <f>VLOOKUP($C48,'Quick MethodQ2Y63'!$C$3:$T$90,15,0)</f>
        <v>1</v>
      </c>
      <c r="R48" s="91">
        <f>VLOOKUP($C48,HGR2563Q2!$C$3:$Z$90,21,0)</f>
        <v>0</v>
      </c>
      <c r="S48" s="91">
        <f>VLOOKUP($C48,HGR2563Q2!$C$3:$Z$90,22,0)</f>
        <v>0</v>
      </c>
      <c r="T48" s="91">
        <f>VLOOKUP($C48,HGR2563Q2!$C$3:$Z$90,23,0)</f>
        <v>0</v>
      </c>
      <c r="U48" s="91">
        <f>VLOOKUP($C48,HGR2563Q2!$C$3:$Z$90,24,0)</f>
        <v>0</v>
      </c>
      <c r="V48" s="92">
        <f>IFERROR(VLOOKUP($C48,อัตราการครองเตียง!$A$4:$AY$900,50,0),0)</f>
        <v>81.789986708019498</v>
      </c>
      <c r="W48" s="95">
        <f t="shared" si="3"/>
        <v>1</v>
      </c>
      <c r="X48" s="217">
        <f>VLOOKUP($C48,CMI2562Q3!$C$2:$K$89,7,0)</f>
        <v>0.62</v>
      </c>
      <c r="Y48" s="236">
        <f>VLOOKUP($C48,CMI2562Q3!$C$2:$K$89,9,0)</f>
        <v>1</v>
      </c>
      <c r="Z48" s="148" t="str">
        <f>VLOOKUP($C48,Risk2563Q2!$D$2:$Z$89,21,0)</f>
        <v>D</v>
      </c>
      <c r="AA48" s="147">
        <f>VLOOKUP($C48,Risk2563Q2!$D$2:$Z$89,23,0)</f>
        <v>0</v>
      </c>
      <c r="AB48" s="74">
        <f>VLOOKUP($C48,PointQ2Y63!$C$4:$J$91,8,0)</f>
        <v>1</v>
      </c>
      <c r="AC48" s="98">
        <f t="shared" si="4"/>
        <v>7</v>
      </c>
      <c r="AD48" s="99" t="str">
        <f t="shared" si="5"/>
        <v>B</v>
      </c>
      <c r="AJ48" s="9" t="s">
        <v>560</v>
      </c>
      <c r="AK48" s="9" t="s">
        <v>2470</v>
      </c>
      <c r="AL48" s="9" t="s">
        <v>941</v>
      </c>
      <c r="AM48" s="9" t="s">
        <v>946</v>
      </c>
      <c r="AN48" s="9">
        <v>37</v>
      </c>
      <c r="AO48" s="9">
        <v>30729</v>
      </c>
      <c r="AP48" s="9">
        <v>6</v>
      </c>
      <c r="AQ48" s="9" t="s">
        <v>2885</v>
      </c>
    </row>
    <row r="49" spans="1:43">
      <c r="A49" s="11" t="s">
        <v>2928</v>
      </c>
      <c r="B49" s="9" t="s">
        <v>1536</v>
      </c>
      <c r="C49" s="89" t="s">
        <v>561</v>
      </c>
      <c r="D49" s="9" t="s">
        <v>2471</v>
      </c>
      <c r="E49" s="171" t="s">
        <v>941</v>
      </c>
      <c r="F49" s="182">
        <f>VLOOKUP($C49,ข้อมูลพื้นฐานรพ_สป_ณสค61!$C$3:$J$899,5,0)</f>
        <v>78</v>
      </c>
      <c r="G49" s="85" t="s">
        <v>943</v>
      </c>
      <c r="H49" s="181">
        <v>53363</v>
      </c>
      <c r="I49" s="275">
        <f>VLOOKUP($C49,Risk2563Q2!$D$2:$Z$89,9,0)</f>
        <v>14896920.32</v>
      </c>
      <c r="J49" s="275">
        <f>VLOOKUP($C49,Risk2563Q2!$D$2:$Z$89,13,0)</f>
        <v>-4266078.0199999996</v>
      </c>
      <c r="K49" s="275">
        <f>VLOOKUP($C49,Risk2563Q2!$D$2:$Z$89,12,0)</f>
        <v>20313782.890000001</v>
      </c>
      <c r="L49" s="275">
        <f>VLOOKUP($C49,Risk2563Q2!$D$2:$Z$89,10,0)</f>
        <v>18702550.859999999</v>
      </c>
      <c r="M49" s="90">
        <f>VLOOKUP($C49,Risk2563Q2!$D$2:$Z$89,11,0)</f>
        <v>0</v>
      </c>
      <c r="N49" s="91" t="str">
        <f>VLOOKUP($C49,Planfin2563Q2!$C$3:$Q$98,11,0)</f>
        <v>0</v>
      </c>
      <c r="O49" s="91" t="str">
        <f>VLOOKUP($C49,Planfin2563Q2!$C$3:$Q$98,12,0)</f>
        <v>0</v>
      </c>
      <c r="P49" s="91" t="str">
        <f>VLOOKUP($C49,'Quick MethodQ2Y63'!$C$3:$T$90,14,0)</f>
        <v>1</v>
      </c>
      <c r="Q49" s="91" t="str">
        <f>VLOOKUP($C49,'Quick MethodQ2Y63'!$C$3:$T$90,15,0)</f>
        <v>0</v>
      </c>
      <c r="R49" s="91">
        <f>VLOOKUP($C49,HGR2563Q2!$C$3:$Z$90,21,0)</f>
        <v>0</v>
      </c>
      <c r="S49" s="91">
        <f>VLOOKUP($C49,HGR2563Q2!$C$3:$Z$90,22,0)</f>
        <v>0</v>
      </c>
      <c r="T49" s="91">
        <f>VLOOKUP($C49,HGR2563Q2!$C$3:$Z$90,23,0)</f>
        <v>0</v>
      </c>
      <c r="U49" s="91">
        <f>VLOOKUP($C49,HGR2563Q2!$C$3:$Z$90,24,0)</f>
        <v>0</v>
      </c>
      <c r="V49" s="92">
        <f>IFERROR(VLOOKUP($C49,อัตราการครองเตียง!$A$4:$AY$900,50,0),0)</f>
        <v>47.611041053664003</v>
      </c>
      <c r="W49" s="95">
        <f t="shared" si="3"/>
        <v>0</v>
      </c>
      <c r="X49" s="217">
        <f>VLOOKUP($C49,CMI2562Q3!$C$2:$K$89,7,0)</f>
        <v>0.65</v>
      </c>
      <c r="Y49" s="236">
        <f>VLOOKUP($C49,CMI2562Q3!$C$2:$K$89,9,0)</f>
        <v>1</v>
      </c>
      <c r="Z49" s="148" t="str">
        <f>VLOOKUP($C49,Risk2563Q2!$D$2:$Z$89,21,0)</f>
        <v>C-</v>
      </c>
      <c r="AA49" s="147">
        <f>VLOOKUP($C49,Risk2563Q2!$D$2:$Z$89,23,0)</f>
        <v>0</v>
      </c>
      <c r="AB49" s="74">
        <f>VLOOKUP($C49,PointQ2Y63!$C$4:$J$91,8,0)</f>
        <v>1</v>
      </c>
      <c r="AC49" s="98">
        <f t="shared" si="4"/>
        <v>3</v>
      </c>
      <c r="AD49" s="99" t="str">
        <f t="shared" si="5"/>
        <v>F</v>
      </c>
      <c r="AJ49" s="9" t="s">
        <v>561</v>
      </c>
      <c r="AK49" s="9" t="s">
        <v>2471</v>
      </c>
      <c r="AL49" s="9" t="s">
        <v>941</v>
      </c>
      <c r="AM49" s="9" t="s">
        <v>942</v>
      </c>
      <c r="AN49" s="9">
        <v>78</v>
      </c>
      <c r="AO49" s="9">
        <v>53363</v>
      </c>
      <c r="AP49" s="9">
        <v>10</v>
      </c>
      <c r="AQ49" s="9" t="s">
        <v>943</v>
      </c>
    </row>
    <row r="50" spans="1:43">
      <c r="A50" s="11" t="s">
        <v>2928</v>
      </c>
      <c r="B50" s="9" t="s">
        <v>1536</v>
      </c>
      <c r="C50" s="89" t="s">
        <v>562</v>
      </c>
      <c r="D50" s="9" t="s">
        <v>2472</v>
      </c>
      <c r="E50" s="171" t="s">
        <v>941</v>
      </c>
      <c r="F50" s="182">
        <f>VLOOKUP($C50,ข้อมูลพื้นฐานรพ_สป_ณสค61!$C$3:$J$899,5,0)</f>
        <v>96</v>
      </c>
      <c r="G50" s="85" t="s">
        <v>943</v>
      </c>
      <c r="H50" s="181">
        <v>53585</v>
      </c>
      <c r="I50" s="275">
        <f>VLOOKUP($C50,Risk2563Q2!$D$2:$Z$89,9,0)</f>
        <v>-5864446.54</v>
      </c>
      <c r="J50" s="275">
        <f>VLOOKUP($C50,Risk2563Q2!$D$2:$Z$89,13,0)</f>
        <v>-24838093.02</v>
      </c>
      <c r="K50" s="275">
        <f>VLOOKUP($C50,Risk2563Q2!$D$2:$Z$89,12,0)</f>
        <v>18863049.609999999</v>
      </c>
      <c r="L50" s="275">
        <f>VLOOKUP($C50,Risk2563Q2!$D$2:$Z$89,10,0)</f>
        <v>20354298.25</v>
      </c>
      <c r="M50" s="90">
        <f>VLOOKUP($C50,Risk2563Q2!$D$2:$Z$89,11,0)</f>
        <v>4</v>
      </c>
      <c r="N50" s="91" t="str">
        <f>VLOOKUP($C50,Planfin2563Q2!$C$3:$Q$98,11,0)</f>
        <v>0</v>
      </c>
      <c r="O50" s="91" t="str">
        <f>VLOOKUP($C50,Planfin2563Q2!$C$3:$Q$98,12,0)</f>
        <v>1</v>
      </c>
      <c r="P50" s="91" t="str">
        <f>VLOOKUP($C50,'Quick MethodQ2Y63'!$C$3:$T$90,14,0)</f>
        <v>1</v>
      </c>
      <c r="Q50" s="91" t="str">
        <f>VLOOKUP($C50,'Quick MethodQ2Y63'!$C$3:$T$90,15,0)</f>
        <v>1</v>
      </c>
      <c r="R50" s="91">
        <f>VLOOKUP($C50,HGR2563Q2!$C$3:$Z$90,21,0)</f>
        <v>0</v>
      </c>
      <c r="S50" s="91">
        <f>VLOOKUP($C50,HGR2563Q2!$C$3:$Z$90,22,0)</f>
        <v>0</v>
      </c>
      <c r="T50" s="91">
        <f>VLOOKUP($C50,HGR2563Q2!$C$3:$Z$90,23,0)</f>
        <v>0</v>
      </c>
      <c r="U50" s="91">
        <f>VLOOKUP($C50,HGR2563Q2!$C$3:$Z$90,24,0)</f>
        <v>0</v>
      </c>
      <c r="V50" s="92">
        <f>IFERROR(VLOOKUP($C50,อัตราการครองเตียง!$A$4:$AY$900,50,0),0)</f>
        <v>60.866347905282332</v>
      </c>
      <c r="W50" s="95">
        <f t="shared" si="3"/>
        <v>0</v>
      </c>
      <c r="X50" s="217">
        <f>VLOOKUP($C50,CMI2562Q3!$C$2:$K$89,7,0)</f>
        <v>0.59</v>
      </c>
      <c r="Y50" s="236">
        <f>VLOOKUP($C50,CMI2562Q3!$C$2:$K$89,9,0)</f>
        <v>0</v>
      </c>
      <c r="Z50" s="148" t="str">
        <f>VLOOKUP($C50,Risk2563Q2!$D$2:$Z$89,21,0)</f>
        <v>C</v>
      </c>
      <c r="AA50" s="147">
        <f>VLOOKUP($C50,Risk2563Q2!$D$2:$Z$89,23,0)</f>
        <v>0</v>
      </c>
      <c r="AB50" s="74">
        <f>VLOOKUP($C50,PointQ2Y63!$C$4:$J$91,8,0)</f>
        <v>1</v>
      </c>
      <c r="AC50" s="98">
        <f t="shared" si="4"/>
        <v>4</v>
      </c>
      <c r="AD50" s="99" t="str">
        <f t="shared" si="5"/>
        <v>F</v>
      </c>
      <c r="AJ50" s="9" t="s">
        <v>562</v>
      </c>
      <c r="AK50" s="9" t="s">
        <v>2472</v>
      </c>
      <c r="AL50" s="9" t="s">
        <v>941</v>
      </c>
      <c r="AM50" s="9" t="s">
        <v>942</v>
      </c>
      <c r="AN50" s="9">
        <v>96</v>
      </c>
      <c r="AO50" s="9">
        <v>53585</v>
      </c>
      <c r="AP50" s="9">
        <v>10</v>
      </c>
      <c r="AQ50" s="9" t="s">
        <v>943</v>
      </c>
    </row>
    <row r="51" spans="1:43">
      <c r="A51" s="11" t="s">
        <v>2928</v>
      </c>
      <c r="B51" s="9" t="s">
        <v>1536</v>
      </c>
      <c r="C51" s="89" t="s">
        <v>563</v>
      </c>
      <c r="D51" s="9" t="s">
        <v>2473</v>
      </c>
      <c r="E51" s="171" t="s">
        <v>941</v>
      </c>
      <c r="F51" s="182">
        <f>VLOOKUP($C51,ข้อมูลพื้นฐานรพ_สป_ณสค61!$C$3:$J$899,5,0)</f>
        <v>41</v>
      </c>
      <c r="G51" s="85" t="s">
        <v>947</v>
      </c>
      <c r="H51" s="181">
        <v>26447</v>
      </c>
      <c r="I51" s="275">
        <f>VLOOKUP($C51,Risk2563Q2!$D$2:$Z$89,9,0)</f>
        <v>25240589.77</v>
      </c>
      <c r="J51" s="275">
        <f>VLOOKUP($C51,Risk2563Q2!$D$2:$Z$89,13,0)</f>
        <v>18262270.460000001</v>
      </c>
      <c r="K51" s="275">
        <f>VLOOKUP($C51,Risk2563Q2!$D$2:$Z$89,12,0)</f>
        <v>12032453.74</v>
      </c>
      <c r="L51" s="275">
        <f>VLOOKUP($C51,Risk2563Q2!$D$2:$Z$89,10,0)</f>
        <v>13542563.630000001</v>
      </c>
      <c r="M51" s="90">
        <f>VLOOKUP($C51,Risk2563Q2!$D$2:$Z$89,11,0)</f>
        <v>0</v>
      </c>
      <c r="N51" s="91" t="str">
        <f>VLOOKUP($C51,Planfin2563Q2!$C$3:$Q$98,11,0)</f>
        <v>1</v>
      </c>
      <c r="O51" s="91" t="str">
        <f>VLOOKUP($C51,Planfin2563Q2!$C$3:$Q$98,12,0)</f>
        <v>1</v>
      </c>
      <c r="P51" s="91" t="str">
        <f>VLOOKUP($C51,'Quick MethodQ2Y63'!$C$3:$T$90,14,0)</f>
        <v>1</v>
      </c>
      <c r="Q51" s="91" t="str">
        <f>VLOOKUP($C51,'Quick MethodQ2Y63'!$C$3:$T$90,15,0)</f>
        <v>1</v>
      </c>
      <c r="R51" s="91">
        <f>VLOOKUP($C51,HGR2563Q2!$C$3:$Z$90,21,0)</f>
        <v>0</v>
      </c>
      <c r="S51" s="91">
        <f>VLOOKUP($C51,HGR2563Q2!$C$3:$Z$90,22,0)</f>
        <v>0</v>
      </c>
      <c r="T51" s="91">
        <f>VLOOKUP($C51,HGR2563Q2!$C$3:$Z$90,23,0)</f>
        <v>0</v>
      </c>
      <c r="U51" s="91">
        <f>VLOOKUP($C51,HGR2563Q2!$C$3:$Z$90,24,0)</f>
        <v>0</v>
      </c>
      <c r="V51" s="92">
        <f>IFERROR(VLOOKUP($C51,อัตราการครองเตียง!$A$4:$AY$900,50,0),0)</f>
        <v>64.787418365986937</v>
      </c>
      <c r="W51" s="95">
        <f t="shared" si="3"/>
        <v>0</v>
      </c>
      <c r="X51" s="217">
        <f>VLOOKUP($C51,CMI2562Q3!$C$2:$K$89,7,0)</f>
        <v>0.55000000000000004</v>
      </c>
      <c r="Y51" s="236">
        <f>VLOOKUP($C51,CMI2562Q3!$C$2:$K$89,9,0)</f>
        <v>0</v>
      </c>
      <c r="Z51" s="148" t="str">
        <f>VLOOKUP($C51,Risk2563Q2!$D$2:$Z$89,21,0)</f>
        <v>B-</v>
      </c>
      <c r="AA51" s="147">
        <f>VLOOKUP($C51,Risk2563Q2!$D$2:$Z$89,23,0)</f>
        <v>0</v>
      </c>
      <c r="AB51" s="74">
        <f>VLOOKUP($C51,PointQ2Y63!$C$4:$J$91,8,0)</f>
        <v>1</v>
      </c>
      <c r="AC51" s="98">
        <f t="shared" si="4"/>
        <v>5</v>
      </c>
      <c r="AD51" s="99" t="str">
        <f t="shared" si="5"/>
        <v>D</v>
      </c>
      <c r="AJ51" s="9" t="s">
        <v>563</v>
      </c>
      <c r="AK51" s="9" t="s">
        <v>2473</v>
      </c>
      <c r="AL51" s="9" t="s">
        <v>941</v>
      </c>
      <c r="AM51" s="9" t="s">
        <v>946</v>
      </c>
      <c r="AN51" s="9">
        <v>41</v>
      </c>
      <c r="AO51" s="9">
        <v>26447</v>
      </c>
      <c r="AP51" s="9">
        <v>5</v>
      </c>
      <c r="AQ51" s="9" t="s">
        <v>947</v>
      </c>
    </row>
    <row r="52" spans="1:43">
      <c r="A52" s="11" t="s">
        <v>2928</v>
      </c>
      <c r="B52" s="9" t="s">
        <v>1536</v>
      </c>
      <c r="C52" s="89" t="s">
        <v>564</v>
      </c>
      <c r="D52" s="9" t="s">
        <v>2474</v>
      </c>
      <c r="E52" s="171" t="s">
        <v>941</v>
      </c>
      <c r="F52" s="182">
        <f>VLOOKUP($C52,ข้อมูลพื้นฐานรพ_สป_ณสค61!$C$3:$J$899,5,0)</f>
        <v>30</v>
      </c>
      <c r="G52" s="85" t="s">
        <v>947</v>
      </c>
      <c r="H52" s="181">
        <v>18036</v>
      </c>
      <c r="I52" s="275">
        <f>VLOOKUP($C52,Risk2563Q2!$D$2:$Z$89,9,0)</f>
        <v>14305382.34</v>
      </c>
      <c r="J52" s="275">
        <f>VLOOKUP($C52,Risk2563Q2!$D$2:$Z$89,13,0)</f>
        <v>7600213.8600000003</v>
      </c>
      <c r="K52" s="275">
        <f>VLOOKUP($C52,Risk2563Q2!$D$2:$Z$89,12,0)</f>
        <v>6276510.6100000003</v>
      </c>
      <c r="L52" s="275">
        <f>VLOOKUP($C52,Risk2563Q2!$D$2:$Z$89,10,0)</f>
        <v>7522810.7000000002</v>
      </c>
      <c r="M52" s="90">
        <f>VLOOKUP($C52,Risk2563Q2!$D$2:$Z$89,11,0)</f>
        <v>0</v>
      </c>
      <c r="N52" s="91" t="str">
        <f>VLOOKUP($C52,Planfin2563Q2!$C$3:$Q$98,11,0)</f>
        <v>1</v>
      </c>
      <c r="O52" s="91" t="str">
        <f>VLOOKUP($C52,Planfin2563Q2!$C$3:$Q$98,12,0)</f>
        <v>1</v>
      </c>
      <c r="P52" s="91" t="str">
        <f>VLOOKUP($C52,'Quick MethodQ2Y63'!$C$3:$T$90,14,0)</f>
        <v>1</v>
      </c>
      <c r="Q52" s="91" t="str">
        <f>VLOOKUP($C52,'Quick MethodQ2Y63'!$C$3:$T$90,15,0)</f>
        <v>1</v>
      </c>
      <c r="R52" s="91">
        <f>VLOOKUP($C52,HGR2563Q2!$C$3:$Z$90,21,0)</f>
        <v>0</v>
      </c>
      <c r="S52" s="91">
        <f>VLOOKUP($C52,HGR2563Q2!$C$3:$Z$90,22,0)</f>
        <v>0</v>
      </c>
      <c r="T52" s="91">
        <f>VLOOKUP($C52,HGR2563Q2!$C$3:$Z$90,23,0)</f>
        <v>0</v>
      </c>
      <c r="U52" s="91">
        <f>VLOOKUP($C52,HGR2563Q2!$C$3:$Z$90,24,0)</f>
        <v>0</v>
      </c>
      <c r="V52" s="92">
        <f>IFERROR(VLOOKUP($C52,อัตราการครองเตียง!$A$4:$AY$900,50,0),0)</f>
        <v>74.699453551912569</v>
      </c>
      <c r="W52" s="95">
        <f t="shared" si="3"/>
        <v>0</v>
      </c>
      <c r="X52" s="217">
        <f>VLOOKUP($C52,CMI2562Q3!$C$2:$K$89,7,0)</f>
        <v>0.51</v>
      </c>
      <c r="Y52" s="236">
        <f>VLOOKUP($C52,CMI2562Q3!$C$2:$K$89,9,0)</f>
        <v>0</v>
      </c>
      <c r="Z52" s="148" t="str">
        <f>VLOOKUP($C52,Risk2563Q2!$D$2:$Z$89,21,0)</f>
        <v>C-</v>
      </c>
      <c r="AA52" s="147">
        <f>VLOOKUP($C52,Risk2563Q2!$D$2:$Z$89,23,0)</f>
        <v>0</v>
      </c>
      <c r="AB52" s="74">
        <f>VLOOKUP($C52,PointQ2Y63!$C$4:$J$91,8,0)</f>
        <v>1</v>
      </c>
      <c r="AC52" s="98">
        <f t="shared" si="4"/>
        <v>5</v>
      </c>
      <c r="AD52" s="99" t="str">
        <f t="shared" si="5"/>
        <v>D</v>
      </c>
      <c r="AJ52" s="9" t="s">
        <v>564</v>
      </c>
      <c r="AK52" s="9" t="s">
        <v>2474</v>
      </c>
      <c r="AL52" s="9" t="s">
        <v>941</v>
      </c>
      <c r="AM52" s="9" t="s">
        <v>946</v>
      </c>
      <c r="AN52" s="9">
        <v>30</v>
      </c>
      <c r="AO52" s="9">
        <v>18036</v>
      </c>
      <c r="AP52" s="9">
        <v>5</v>
      </c>
      <c r="AQ52" s="9" t="s">
        <v>947</v>
      </c>
    </row>
    <row r="53" spans="1:43">
      <c r="A53" s="11" t="s">
        <v>2928</v>
      </c>
      <c r="B53" s="9" t="s">
        <v>1536</v>
      </c>
      <c r="C53" s="89" t="s">
        <v>565</v>
      </c>
      <c r="D53" s="9" t="s">
        <v>2475</v>
      </c>
      <c r="E53" s="171" t="s">
        <v>941</v>
      </c>
      <c r="F53" s="182">
        <f>VLOOKUP($C53,ข้อมูลพื้นฐานรพ_สป_ณสค61!$C$3:$J$899,5,0)</f>
        <v>54</v>
      </c>
      <c r="G53" s="85" t="s">
        <v>947</v>
      </c>
      <c r="H53" s="181">
        <v>25040</v>
      </c>
      <c r="I53" s="275">
        <f>VLOOKUP($C53,Risk2563Q2!$D$2:$Z$89,9,0)</f>
        <v>8758380.6199999992</v>
      </c>
      <c r="J53" s="275">
        <f>VLOOKUP($C53,Risk2563Q2!$D$2:$Z$89,13,0)</f>
        <v>-943278.99</v>
      </c>
      <c r="K53" s="275">
        <f>VLOOKUP($C53,Risk2563Q2!$D$2:$Z$89,12,0)</f>
        <v>9120418.6999999993</v>
      </c>
      <c r="L53" s="275">
        <f>VLOOKUP($C53,Risk2563Q2!$D$2:$Z$89,10,0)</f>
        <v>8293249.7599999998</v>
      </c>
      <c r="M53" s="90">
        <f>VLOOKUP($C53,Risk2563Q2!$D$2:$Z$89,11,0)</f>
        <v>1</v>
      </c>
      <c r="N53" s="91" t="str">
        <f>VLOOKUP($C53,Planfin2563Q2!$C$3:$Q$98,11,0)</f>
        <v>1</v>
      </c>
      <c r="O53" s="91" t="str">
        <f>VLOOKUP($C53,Planfin2563Q2!$C$3:$Q$98,12,0)</f>
        <v>1</v>
      </c>
      <c r="P53" s="91" t="str">
        <f>VLOOKUP($C53,'Quick MethodQ2Y63'!$C$3:$T$90,14,0)</f>
        <v>1</v>
      </c>
      <c r="Q53" s="91" t="str">
        <f>VLOOKUP($C53,'Quick MethodQ2Y63'!$C$3:$T$90,15,0)</f>
        <v>1</v>
      </c>
      <c r="R53" s="91">
        <f>VLOOKUP($C53,HGR2563Q2!$C$3:$Z$90,21,0)</f>
        <v>0</v>
      </c>
      <c r="S53" s="91">
        <f>VLOOKUP($C53,HGR2563Q2!$C$3:$Z$90,22,0)</f>
        <v>0</v>
      </c>
      <c r="T53" s="91">
        <f>VLOOKUP($C53,HGR2563Q2!$C$3:$Z$90,23,0)</f>
        <v>0</v>
      </c>
      <c r="U53" s="91">
        <f>VLOOKUP($C53,HGR2563Q2!$C$3:$Z$90,24,0)</f>
        <v>0</v>
      </c>
      <c r="V53" s="92">
        <f>IFERROR(VLOOKUP($C53,อัตราการครองเตียง!$A$4:$AY$900,50,0),0)</f>
        <v>62.780813600485729</v>
      </c>
      <c r="W53" s="95">
        <f t="shared" si="3"/>
        <v>0</v>
      </c>
      <c r="X53" s="217">
        <f>VLOOKUP($C53,CMI2562Q3!$C$2:$K$89,7,0)</f>
        <v>0.6</v>
      </c>
      <c r="Y53" s="236">
        <f>VLOOKUP($C53,CMI2562Q3!$C$2:$K$89,9,0)</f>
        <v>0</v>
      </c>
      <c r="Z53" s="148" t="str">
        <f>VLOOKUP($C53,Risk2563Q2!$D$2:$Z$89,21,0)</f>
        <v>C-</v>
      </c>
      <c r="AA53" s="147">
        <f>VLOOKUP($C53,Risk2563Q2!$D$2:$Z$89,23,0)</f>
        <v>0</v>
      </c>
      <c r="AB53" s="74">
        <f>VLOOKUP($C53,PointQ2Y63!$C$4:$J$91,8,0)</f>
        <v>1</v>
      </c>
      <c r="AC53" s="98">
        <f t="shared" si="4"/>
        <v>5</v>
      </c>
      <c r="AD53" s="99" t="str">
        <f t="shared" si="5"/>
        <v>D</v>
      </c>
      <c r="AJ53" s="9" t="s">
        <v>565</v>
      </c>
      <c r="AK53" s="9" t="s">
        <v>2475</v>
      </c>
      <c r="AL53" s="9" t="s">
        <v>941</v>
      </c>
      <c r="AM53" s="9" t="s">
        <v>946</v>
      </c>
      <c r="AN53" s="9">
        <v>54</v>
      </c>
      <c r="AO53" s="9">
        <v>25040</v>
      </c>
      <c r="AP53" s="9">
        <v>5</v>
      </c>
      <c r="AQ53" s="9" t="s">
        <v>947</v>
      </c>
    </row>
    <row r="54" spans="1:43">
      <c r="A54" s="11" t="s">
        <v>2928</v>
      </c>
      <c r="B54" s="9" t="s">
        <v>1536</v>
      </c>
      <c r="C54" s="89" t="s">
        <v>566</v>
      </c>
      <c r="D54" s="9" t="s">
        <v>2476</v>
      </c>
      <c r="E54" s="171" t="s">
        <v>941</v>
      </c>
      <c r="F54" s="182">
        <f>VLOOKUP($C54,ข้อมูลพื้นฐานรพ_สป_ณสค61!$C$3:$J$899,5,0)</f>
        <v>40</v>
      </c>
      <c r="G54" s="85" t="s">
        <v>2885</v>
      </c>
      <c r="H54" s="181">
        <v>33202</v>
      </c>
      <c r="I54" s="275">
        <f>VLOOKUP($C54,Risk2563Q2!$D$2:$Z$89,9,0)</f>
        <v>17012862.289999999</v>
      </c>
      <c r="J54" s="275">
        <f>VLOOKUP($C54,Risk2563Q2!$D$2:$Z$89,13,0)</f>
        <v>6233148.9299999997</v>
      </c>
      <c r="K54" s="275">
        <f>VLOOKUP($C54,Risk2563Q2!$D$2:$Z$89,12,0)</f>
        <v>13343909.050000001</v>
      </c>
      <c r="L54" s="275">
        <f>VLOOKUP($C54,Risk2563Q2!$D$2:$Z$89,10,0)</f>
        <v>9942168.3200000003</v>
      </c>
      <c r="M54" s="90">
        <f>VLOOKUP($C54,Risk2563Q2!$D$2:$Z$89,11,0)</f>
        <v>0</v>
      </c>
      <c r="N54" s="91" t="str">
        <f>VLOOKUP($C54,Planfin2563Q2!$C$3:$Q$98,11,0)</f>
        <v>0</v>
      </c>
      <c r="O54" s="91" t="str">
        <f>VLOOKUP($C54,Planfin2563Q2!$C$3:$Q$98,12,0)</f>
        <v>1</v>
      </c>
      <c r="P54" s="91" t="str">
        <f>VLOOKUP($C54,'Quick MethodQ2Y63'!$C$3:$T$90,14,0)</f>
        <v>1</v>
      </c>
      <c r="Q54" s="91" t="str">
        <f>VLOOKUP($C54,'Quick MethodQ2Y63'!$C$3:$T$90,15,0)</f>
        <v>1</v>
      </c>
      <c r="R54" s="91">
        <f>VLOOKUP($C54,HGR2563Q2!$C$3:$Z$90,21,0)</f>
        <v>0</v>
      </c>
      <c r="S54" s="91">
        <f>VLOOKUP($C54,HGR2563Q2!$C$3:$Z$90,22,0)</f>
        <v>0</v>
      </c>
      <c r="T54" s="91">
        <f>VLOOKUP($C54,HGR2563Q2!$C$3:$Z$90,23,0)</f>
        <v>0</v>
      </c>
      <c r="U54" s="91">
        <f>VLOOKUP($C54,HGR2563Q2!$C$3:$Z$90,24,0)</f>
        <v>0</v>
      </c>
      <c r="V54" s="92">
        <f>IFERROR(VLOOKUP($C54,อัตราการครองเตียง!$A$4:$AY$900,50,0),0)</f>
        <v>41.297814207650276</v>
      </c>
      <c r="W54" s="95">
        <f t="shared" si="3"/>
        <v>0</v>
      </c>
      <c r="X54" s="217">
        <f>VLOOKUP($C54,CMI2562Q3!$C$2:$K$89,7,0)</f>
        <v>0.64</v>
      </c>
      <c r="Y54" s="236">
        <f>VLOOKUP($C54,CMI2562Q3!$C$2:$K$89,9,0)</f>
        <v>1</v>
      </c>
      <c r="Z54" s="148" t="str">
        <f>VLOOKUP($C54,Risk2563Q2!$D$2:$Z$89,21,0)</f>
        <v>C</v>
      </c>
      <c r="AA54" s="147">
        <f>VLOOKUP($C54,Risk2563Q2!$D$2:$Z$89,23,0)</f>
        <v>0</v>
      </c>
      <c r="AB54" s="74">
        <f>VLOOKUP($C54,PointQ2Y63!$C$4:$J$91,8,0)</f>
        <v>1</v>
      </c>
      <c r="AC54" s="98">
        <f t="shared" si="4"/>
        <v>5</v>
      </c>
      <c r="AD54" s="99" t="str">
        <f t="shared" si="5"/>
        <v>D</v>
      </c>
      <c r="AJ54" s="9" t="s">
        <v>566</v>
      </c>
      <c r="AK54" s="9" t="s">
        <v>2476</v>
      </c>
      <c r="AL54" s="9" t="s">
        <v>941</v>
      </c>
      <c r="AM54" s="9" t="s">
        <v>946</v>
      </c>
      <c r="AN54" s="9">
        <v>40</v>
      </c>
      <c r="AO54" s="9">
        <v>33202</v>
      </c>
      <c r="AP54" s="9">
        <v>6</v>
      </c>
      <c r="AQ54" s="9" t="s">
        <v>2885</v>
      </c>
    </row>
    <row r="55" spans="1:43">
      <c r="A55" s="11" t="s">
        <v>2928</v>
      </c>
      <c r="B55" s="9" t="s">
        <v>1536</v>
      </c>
      <c r="C55" s="89" t="s">
        <v>567</v>
      </c>
      <c r="D55" s="9" t="s">
        <v>2477</v>
      </c>
      <c r="E55" s="171" t="s">
        <v>941</v>
      </c>
      <c r="F55" s="182">
        <f>VLOOKUP($C55,ข้อมูลพื้นฐานรพ_สป_ณสค61!$C$3:$J$899,5,0)</f>
        <v>41</v>
      </c>
      <c r="G55" s="85" t="s">
        <v>947</v>
      </c>
      <c r="H55" s="181">
        <v>28393</v>
      </c>
      <c r="I55" s="275">
        <f>VLOOKUP($C55,Risk2563Q2!$D$2:$Z$89,9,0)</f>
        <v>25906290.829999998</v>
      </c>
      <c r="J55" s="275">
        <f>VLOOKUP($C55,Risk2563Q2!$D$2:$Z$89,13,0)</f>
        <v>17862151.969999999</v>
      </c>
      <c r="K55" s="275">
        <f>VLOOKUP($C55,Risk2563Q2!$D$2:$Z$89,12,0)</f>
        <v>12832161.810000001</v>
      </c>
      <c r="L55" s="275">
        <f>VLOOKUP($C55,Risk2563Q2!$D$2:$Z$89,10,0)</f>
        <v>10769023.939999999</v>
      </c>
      <c r="M55" s="90">
        <f>VLOOKUP($C55,Risk2563Q2!$D$2:$Z$89,11,0)</f>
        <v>0</v>
      </c>
      <c r="N55" s="91" t="str">
        <f>VLOOKUP($C55,Planfin2563Q2!$C$3:$Q$98,11,0)</f>
        <v>0</v>
      </c>
      <c r="O55" s="91" t="str">
        <f>VLOOKUP($C55,Planfin2563Q2!$C$3:$Q$98,12,0)</f>
        <v>0</v>
      </c>
      <c r="P55" s="91" t="str">
        <f>VLOOKUP($C55,'Quick MethodQ2Y63'!$C$3:$T$90,14,0)</f>
        <v>1</v>
      </c>
      <c r="Q55" s="91" t="str">
        <f>VLOOKUP($C55,'Quick MethodQ2Y63'!$C$3:$T$90,15,0)</f>
        <v>1</v>
      </c>
      <c r="R55" s="91">
        <f>VLOOKUP($C55,HGR2563Q2!$C$3:$Z$90,21,0)</f>
        <v>0</v>
      </c>
      <c r="S55" s="91">
        <f>VLOOKUP($C55,HGR2563Q2!$C$3:$Z$90,22,0)</f>
        <v>0</v>
      </c>
      <c r="T55" s="91">
        <f>VLOOKUP($C55,HGR2563Q2!$C$3:$Z$90,23,0)</f>
        <v>0</v>
      </c>
      <c r="U55" s="91">
        <f>VLOOKUP($C55,HGR2563Q2!$C$3:$Z$90,24,0)</f>
        <v>0</v>
      </c>
      <c r="V55" s="92">
        <f>IFERROR(VLOOKUP($C55,อัตราการครองเตียง!$A$4:$AY$900,50,0),0)</f>
        <v>32.773557243769162</v>
      </c>
      <c r="W55" s="95">
        <f t="shared" si="3"/>
        <v>0</v>
      </c>
      <c r="X55" s="217">
        <f>VLOOKUP($C55,CMI2562Q3!$C$2:$K$89,7,0)</f>
        <v>0.54</v>
      </c>
      <c r="Y55" s="236">
        <f>VLOOKUP($C55,CMI2562Q3!$C$2:$K$89,9,0)</f>
        <v>0</v>
      </c>
      <c r="Z55" s="148" t="str">
        <f>VLOOKUP($C55,Risk2563Q2!$D$2:$Z$89,21,0)</f>
        <v>C</v>
      </c>
      <c r="AA55" s="147">
        <f>VLOOKUP($C55,Risk2563Q2!$D$2:$Z$89,23,0)</f>
        <v>0</v>
      </c>
      <c r="AB55" s="74">
        <f>VLOOKUP($C55,PointQ2Y63!$C$4:$J$91,8,0)</f>
        <v>1</v>
      </c>
      <c r="AC55" s="98">
        <f t="shared" si="4"/>
        <v>3</v>
      </c>
      <c r="AD55" s="99" t="str">
        <f t="shared" si="5"/>
        <v>F</v>
      </c>
      <c r="AJ55" s="9" t="s">
        <v>567</v>
      </c>
      <c r="AK55" s="9" t="s">
        <v>2477</v>
      </c>
      <c r="AL55" s="9" t="s">
        <v>941</v>
      </c>
      <c r="AM55" s="9" t="s">
        <v>946</v>
      </c>
      <c r="AN55" s="9">
        <v>41</v>
      </c>
      <c r="AO55" s="9">
        <v>28393</v>
      </c>
      <c r="AP55" s="9">
        <v>5</v>
      </c>
      <c r="AQ55" s="9" t="s">
        <v>947</v>
      </c>
    </row>
    <row r="56" spans="1:43">
      <c r="A56" s="11" t="s">
        <v>2928</v>
      </c>
      <c r="B56" s="9" t="s">
        <v>1536</v>
      </c>
      <c r="C56" s="89" t="s">
        <v>568</v>
      </c>
      <c r="D56" s="9" t="s">
        <v>2931</v>
      </c>
      <c r="E56" s="171" t="s">
        <v>974</v>
      </c>
      <c r="F56" s="182">
        <f>VLOOKUP($C56,ข้อมูลพื้นฐานรพ_สป_ณสค61!$C$3:$J$899,5,0)</f>
        <v>240</v>
      </c>
      <c r="G56" s="85" t="s">
        <v>2887</v>
      </c>
      <c r="H56" s="181">
        <v>114802</v>
      </c>
      <c r="I56" s="275">
        <f>VLOOKUP($C56,Risk2563Q2!$D$2:$Z$89,9,0)</f>
        <v>105856096.67</v>
      </c>
      <c r="J56" s="275">
        <f>VLOOKUP($C56,Risk2563Q2!$D$2:$Z$89,13,0)</f>
        <v>18894242.809999999</v>
      </c>
      <c r="K56" s="275">
        <f>VLOOKUP($C56,Risk2563Q2!$D$2:$Z$89,12,0)</f>
        <v>36216324.479999997</v>
      </c>
      <c r="L56" s="275">
        <f>VLOOKUP($C56,Risk2563Q2!$D$2:$Z$89,10,0)</f>
        <v>8086816.8700000001</v>
      </c>
      <c r="M56" s="90">
        <f>VLOOKUP($C56,Risk2563Q2!$D$2:$Z$89,11,0)</f>
        <v>0</v>
      </c>
      <c r="N56" s="91" t="str">
        <f>VLOOKUP($C56,Planfin2563Q2!$C$3:$Q$98,11,0)</f>
        <v>0</v>
      </c>
      <c r="O56" s="91" t="str">
        <f>VLOOKUP($C56,Planfin2563Q2!$C$3:$Q$98,12,0)</f>
        <v>1</v>
      </c>
      <c r="P56" s="91" t="str">
        <f>VLOOKUP($C56,'Quick MethodQ2Y63'!$C$3:$T$90,14,0)</f>
        <v>1</v>
      </c>
      <c r="Q56" s="91" t="str">
        <f>VLOOKUP($C56,'Quick MethodQ2Y63'!$C$3:$T$90,15,0)</f>
        <v>1</v>
      </c>
      <c r="R56" s="91">
        <f>VLOOKUP($C56,HGR2563Q2!$C$3:$Z$90,21,0)</f>
        <v>0</v>
      </c>
      <c r="S56" s="91">
        <f>VLOOKUP($C56,HGR2563Q2!$C$3:$Z$90,22,0)</f>
        <v>0</v>
      </c>
      <c r="T56" s="91">
        <f>VLOOKUP($C56,HGR2563Q2!$C$3:$Z$90,23,0)</f>
        <v>0</v>
      </c>
      <c r="U56" s="91">
        <f>VLOOKUP($C56,HGR2563Q2!$C$3:$Z$90,24,0)</f>
        <v>0</v>
      </c>
      <c r="V56" s="92">
        <f>IFERROR(VLOOKUP($C56,อัตราการครองเตียง!$A$4:$AY$900,50,0),0)</f>
        <v>85.469034608378877</v>
      </c>
      <c r="W56" s="95">
        <f t="shared" si="3"/>
        <v>1</v>
      </c>
      <c r="X56" s="217">
        <f>VLOOKUP($C56,CMI2562Q3!$C$2:$K$89,7,0)</f>
        <v>1.24</v>
      </c>
      <c r="Y56" s="236">
        <f>VLOOKUP($C56,CMI2562Q3!$C$2:$K$89,9,0)</f>
        <v>1</v>
      </c>
      <c r="Z56" s="148" t="str">
        <f>VLOOKUP($C56,Risk2563Q2!$D$2:$Z$89,21,0)</f>
        <v>D</v>
      </c>
      <c r="AA56" s="147">
        <f>VLOOKUP($C56,Risk2563Q2!$D$2:$Z$89,23,0)</f>
        <v>0</v>
      </c>
      <c r="AB56" s="74">
        <f>VLOOKUP($C56,PointQ2Y63!$C$4:$J$91,8,0)</f>
        <v>1</v>
      </c>
      <c r="AC56" s="98">
        <f t="shared" si="4"/>
        <v>6</v>
      </c>
      <c r="AD56" s="99" t="str">
        <f t="shared" si="5"/>
        <v>C</v>
      </c>
      <c r="AJ56" s="9" t="s">
        <v>568</v>
      </c>
      <c r="AK56" s="9" t="s">
        <v>2931</v>
      </c>
      <c r="AL56" s="9" t="s">
        <v>974</v>
      </c>
      <c r="AM56" s="9" t="s">
        <v>975</v>
      </c>
      <c r="AN56" s="9">
        <v>240</v>
      </c>
      <c r="AO56" s="9">
        <v>114802</v>
      </c>
      <c r="AP56" s="9">
        <v>15</v>
      </c>
      <c r="AQ56" s="9" t="s">
        <v>2887</v>
      </c>
    </row>
    <row r="57" spans="1:43">
      <c r="A57" s="11" t="s">
        <v>2928</v>
      </c>
      <c r="B57" s="9" t="s">
        <v>1536</v>
      </c>
      <c r="C57" s="89" t="s">
        <v>569</v>
      </c>
      <c r="D57" s="9" t="s">
        <v>2932</v>
      </c>
      <c r="E57" s="171" t="s">
        <v>941</v>
      </c>
      <c r="F57" s="182">
        <f>VLOOKUP($C57,ข้อมูลพื้นฐานรพ_สป_ณสค61!$C$3:$J$899,5,0)</f>
        <v>57</v>
      </c>
      <c r="G57" s="85" t="s">
        <v>947</v>
      </c>
      <c r="H57" s="181">
        <v>28659</v>
      </c>
      <c r="I57" s="275">
        <f>VLOOKUP($C57,Risk2563Q2!$D$2:$Z$89,9,0)</f>
        <v>16636615.630000001</v>
      </c>
      <c r="J57" s="275">
        <f>VLOOKUP($C57,Risk2563Q2!$D$2:$Z$89,13,0)</f>
        <v>5573449.1200000001</v>
      </c>
      <c r="K57" s="275">
        <f>VLOOKUP($C57,Risk2563Q2!$D$2:$Z$89,12,0)</f>
        <v>18456571.399999999</v>
      </c>
      <c r="L57" s="275">
        <f>VLOOKUP($C57,Risk2563Q2!$D$2:$Z$89,10,0)</f>
        <v>15159939.84</v>
      </c>
      <c r="M57" s="90">
        <f>VLOOKUP($C57,Risk2563Q2!$D$2:$Z$89,11,0)</f>
        <v>0</v>
      </c>
      <c r="N57" s="91" t="str">
        <f>VLOOKUP($C57,Planfin2563Q2!$C$3:$Q$98,11,0)</f>
        <v>0</v>
      </c>
      <c r="O57" s="91" t="str">
        <f>VLOOKUP($C57,Planfin2563Q2!$C$3:$Q$98,12,0)</f>
        <v>1</v>
      </c>
      <c r="P57" s="91" t="str">
        <f>VLOOKUP($C57,'Quick MethodQ2Y63'!$C$3:$T$90,14,0)</f>
        <v>1</v>
      </c>
      <c r="Q57" s="91" t="str">
        <f>VLOOKUP($C57,'Quick MethodQ2Y63'!$C$3:$T$90,15,0)</f>
        <v>1</v>
      </c>
      <c r="R57" s="91">
        <f>VLOOKUP($C57,HGR2563Q2!$C$3:$Z$90,21,0)</f>
        <v>0</v>
      </c>
      <c r="S57" s="91">
        <f>VLOOKUP($C57,HGR2563Q2!$C$3:$Z$90,22,0)</f>
        <v>0</v>
      </c>
      <c r="T57" s="91">
        <f>VLOOKUP($C57,HGR2563Q2!$C$3:$Z$90,23,0)</f>
        <v>0</v>
      </c>
      <c r="U57" s="91">
        <f>VLOOKUP($C57,HGR2563Q2!$C$3:$Z$90,24,0)</f>
        <v>0</v>
      </c>
      <c r="V57" s="92">
        <f>IFERROR(VLOOKUP($C57,อัตราการครองเตียง!$A$4:$AY$900,50,0),0)</f>
        <v>32.815645671555941</v>
      </c>
      <c r="W57" s="95">
        <f t="shared" si="3"/>
        <v>0</v>
      </c>
      <c r="X57" s="217">
        <f>VLOOKUP($C57,CMI2562Q3!$C$2:$K$89,7,0)</f>
        <v>0.62</v>
      </c>
      <c r="Y57" s="236">
        <f>VLOOKUP($C57,CMI2562Q3!$C$2:$K$89,9,0)</f>
        <v>1</v>
      </c>
      <c r="Z57" s="148" t="str">
        <f>VLOOKUP($C57,Risk2563Q2!$D$2:$Z$89,21,0)</f>
        <v>C-</v>
      </c>
      <c r="AA57" s="147">
        <f>VLOOKUP($C57,Risk2563Q2!$D$2:$Z$89,23,0)</f>
        <v>0</v>
      </c>
      <c r="AB57" s="74">
        <f>VLOOKUP($C57,PointQ2Y63!$C$4:$J$91,8,0)</f>
        <v>1</v>
      </c>
      <c r="AC57" s="98">
        <f t="shared" si="4"/>
        <v>5</v>
      </c>
      <c r="AD57" s="99" t="str">
        <f t="shared" si="5"/>
        <v>D</v>
      </c>
      <c r="AJ57" s="9" t="s">
        <v>569</v>
      </c>
      <c r="AK57" s="9" t="s">
        <v>2932</v>
      </c>
      <c r="AL57" s="9" t="s">
        <v>941</v>
      </c>
      <c r="AM57" s="9" t="s">
        <v>946</v>
      </c>
      <c r="AN57" s="9">
        <v>57</v>
      </c>
      <c r="AO57" s="9">
        <v>28659</v>
      </c>
      <c r="AP57" s="9">
        <v>5</v>
      </c>
      <c r="AQ57" s="9" t="s">
        <v>947</v>
      </c>
    </row>
    <row r="58" spans="1:43">
      <c r="A58" s="11" t="s">
        <v>2928</v>
      </c>
      <c r="B58" s="9" t="s">
        <v>1555</v>
      </c>
      <c r="C58" s="89" t="s">
        <v>570</v>
      </c>
      <c r="D58" s="9" t="s">
        <v>2478</v>
      </c>
      <c r="E58" s="171" t="s">
        <v>974</v>
      </c>
      <c r="F58" s="182">
        <f>VLOOKUP($C58,ข้อมูลพื้นฐานรพ_สป_ณสค61!$C$3:$J$899,5,0)</f>
        <v>429</v>
      </c>
      <c r="G58" s="85" t="s">
        <v>1002</v>
      </c>
      <c r="H58" s="181">
        <v>112903</v>
      </c>
      <c r="I58" s="275">
        <f>VLOOKUP($C58,Risk2563Q2!$D$2:$Z$89,9,0)</f>
        <v>360619829.29000002</v>
      </c>
      <c r="J58" s="275">
        <f>VLOOKUP($C58,Risk2563Q2!$D$2:$Z$89,13,0)</f>
        <v>190531077.49000001</v>
      </c>
      <c r="K58" s="275">
        <f>VLOOKUP($C58,Risk2563Q2!$D$2:$Z$89,12,0)</f>
        <v>258483608.40000001</v>
      </c>
      <c r="L58" s="275">
        <f>VLOOKUP($C58,Risk2563Q2!$D$2:$Z$89,10,0)</f>
        <v>222631003.68000001</v>
      </c>
      <c r="M58" s="90">
        <f>VLOOKUP($C58,Risk2563Q2!$D$2:$Z$89,11,0)</f>
        <v>0</v>
      </c>
      <c r="N58" s="91" t="str">
        <f>VLOOKUP($C58,Planfin2563Q2!$C$3:$Q$98,11,0)</f>
        <v>0</v>
      </c>
      <c r="O58" s="91" t="str">
        <f>VLOOKUP($C58,Planfin2563Q2!$C$3:$Q$98,12,0)</f>
        <v>1</v>
      </c>
      <c r="P58" s="91" t="str">
        <f>VLOOKUP($C58,'Quick MethodQ2Y63'!$C$3:$T$90,14,0)</f>
        <v>1</v>
      </c>
      <c r="Q58" s="91" t="str">
        <f>VLOOKUP($C58,'Quick MethodQ2Y63'!$C$3:$T$90,15,0)</f>
        <v>1</v>
      </c>
      <c r="R58" s="91">
        <f>VLOOKUP($C58,HGR2563Q2!$C$3:$Z$90,21,0)</f>
        <v>0</v>
      </c>
      <c r="S58" s="91">
        <f>VLOOKUP($C58,HGR2563Q2!$C$3:$Z$90,22,0)</f>
        <v>0</v>
      </c>
      <c r="T58" s="91">
        <f>VLOOKUP($C58,HGR2563Q2!$C$3:$Z$90,23,0)</f>
        <v>0</v>
      </c>
      <c r="U58" s="91">
        <f>VLOOKUP($C58,HGR2563Q2!$C$3:$Z$90,24,0)</f>
        <v>0</v>
      </c>
      <c r="V58" s="92">
        <f>IFERROR(VLOOKUP($C58,อัตราการครองเตียง!$A$4:$AY$900,50,0),0)</f>
        <v>84.858675022609447</v>
      </c>
      <c r="W58" s="95">
        <f t="shared" si="3"/>
        <v>1</v>
      </c>
      <c r="X58" s="217">
        <f>VLOOKUP($C58,CMI2562Q3!$C$2:$K$89,7,0)</f>
        <v>1.4</v>
      </c>
      <c r="Y58" s="236">
        <f>VLOOKUP($C58,CMI2562Q3!$C$2:$K$89,9,0)</f>
        <v>1</v>
      </c>
      <c r="Z58" s="148" t="str">
        <f>VLOOKUP($C58,Risk2563Q2!$D$2:$Z$89,21,0)</f>
        <v>C</v>
      </c>
      <c r="AA58" s="147">
        <f>VLOOKUP($C58,Risk2563Q2!$D$2:$Z$89,23,0)</f>
        <v>0</v>
      </c>
      <c r="AB58" s="74">
        <f>VLOOKUP($C58,PointQ2Y63!$C$4:$J$91,8,0)</f>
        <v>1</v>
      </c>
      <c r="AC58" s="98">
        <f t="shared" si="4"/>
        <v>6</v>
      </c>
      <c r="AD58" s="99" t="str">
        <f t="shared" si="5"/>
        <v>C</v>
      </c>
      <c r="AJ58" s="9" t="s">
        <v>570</v>
      </c>
      <c r="AK58" s="9" t="s">
        <v>2478</v>
      </c>
      <c r="AL58" s="9" t="s">
        <v>974</v>
      </c>
      <c r="AM58" s="9" t="s">
        <v>1001</v>
      </c>
      <c r="AN58" s="9">
        <v>429</v>
      </c>
      <c r="AO58" s="9">
        <v>112903</v>
      </c>
      <c r="AP58" s="9">
        <v>17</v>
      </c>
      <c r="AQ58" s="9" t="s">
        <v>1002</v>
      </c>
    </row>
    <row r="59" spans="1:43">
      <c r="A59" s="11" t="s">
        <v>2928</v>
      </c>
      <c r="B59" s="9" t="s">
        <v>1555</v>
      </c>
      <c r="C59" s="89" t="s">
        <v>571</v>
      </c>
      <c r="D59" s="9" t="s">
        <v>2479</v>
      </c>
      <c r="E59" s="171" t="s">
        <v>941</v>
      </c>
      <c r="F59" s="182">
        <f>VLOOKUP($C59,ข้อมูลพื้นฐานรพ_สป_ณสค61!$C$3:$J$899,5,0)</f>
        <v>109</v>
      </c>
      <c r="G59" s="85" t="s">
        <v>943</v>
      </c>
      <c r="H59" s="181">
        <v>59826</v>
      </c>
      <c r="I59" s="275">
        <f>VLOOKUP($C59,Risk2563Q2!$D$2:$Z$89,9,0)</f>
        <v>47992782.140000001</v>
      </c>
      <c r="J59" s="275">
        <f>VLOOKUP($C59,Risk2563Q2!$D$2:$Z$89,13,0)</f>
        <v>7760388.5800000001</v>
      </c>
      <c r="K59" s="275">
        <f>VLOOKUP($C59,Risk2563Q2!$D$2:$Z$89,12,0)</f>
        <v>25506477.780000001</v>
      </c>
      <c r="L59" s="275">
        <f>VLOOKUP($C59,Risk2563Q2!$D$2:$Z$89,10,0)</f>
        <v>21846806.260000002</v>
      </c>
      <c r="M59" s="90">
        <f>VLOOKUP($C59,Risk2563Q2!$D$2:$Z$89,11,0)</f>
        <v>0</v>
      </c>
      <c r="N59" s="91" t="str">
        <f>VLOOKUP($C59,Planfin2563Q2!$C$3:$Q$98,11,0)</f>
        <v>0</v>
      </c>
      <c r="O59" s="91" t="str">
        <f>VLOOKUP($C59,Planfin2563Q2!$C$3:$Q$98,12,0)</f>
        <v>1</v>
      </c>
      <c r="P59" s="91" t="str">
        <f>VLOOKUP($C59,'Quick MethodQ2Y63'!$C$3:$T$90,14,0)</f>
        <v>1</v>
      </c>
      <c r="Q59" s="91" t="str">
        <f>VLOOKUP($C59,'Quick MethodQ2Y63'!$C$3:$T$90,15,0)</f>
        <v>1</v>
      </c>
      <c r="R59" s="91">
        <f>VLOOKUP($C59,HGR2563Q2!$C$3:$Z$90,21,0)</f>
        <v>0</v>
      </c>
      <c r="S59" s="91">
        <f>VLOOKUP($C59,HGR2563Q2!$C$3:$Z$90,22,0)</f>
        <v>0</v>
      </c>
      <c r="T59" s="91">
        <f>VLOOKUP($C59,HGR2563Q2!$C$3:$Z$90,23,0)</f>
        <v>0</v>
      </c>
      <c r="U59" s="91">
        <f>VLOOKUP($C59,HGR2563Q2!$C$3:$Z$90,24,0)</f>
        <v>0</v>
      </c>
      <c r="V59" s="92">
        <f>IFERROR(VLOOKUP($C59,อัตราการครองเตียง!$A$4:$AY$900,50,0),0)</f>
        <v>64.340502331177618</v>
      </c>
      <c r="W59" s="95">
        <f t="shared" si="3"/>
        <v>0</v>
      </c>
      <c r="X59" s="217">
        <f>VLOOKUP($C59,CMI2562Q3!$C$2:$K$89,7,0)</f>
        <v>0.61</v>
      </c>
      <c r="Y59" s="236">
        <f>VLOOKUP($C59,CMI2562Q3!$C$2:$K$89,9,0)</f>
        <v>1</v>
      </c>
      <c r="Z59" s="148" t="str">
        <f>VLOOKUP($C59,Risk2563Q2!$D$2:$Z$89,21,0)</f>
        <v>F</v>
      </c>
      <c r="AA59" s="147">
        <f>VLOOKUP($C59,Risk2563Q2!$D$2:$Z$89,23,0)</f>
        <v>0</v>
      </c>
      <c r="AB59" s="74">
        <f>VLOOKUP($C59,PointQ2Y63!$C$4:$J$91,8,0)</f>
        <v>1</v>
      </c>
      <c r="AC59" s="98">
        <f t="shared" si="4"/>
        <v>5</v>
      </c>
      <c r="AD59" s="99" t="str">
        <f t="shared" si="5"/>
        <v>D</v>
      </c>
      <c r="AJ59" s="9" t="s">
        <v>571</v>
      </c>
      <c r="AK59" s="9" t="s">
        <v>2479</v>
      </c>
      <c r="AL59" s="9" t="s">
        <v>941</v>
      </c>
      <c r="AM59" s="9" t="s">
        <v>942</v>
      </c>
      <c r="AN59" s="9">
        <v>109</v>
      </c>
      <c r="AO59" s="9">
        <v>59826</v>
      </c>
      <c r="AP59" s="9">
        <v>10</v>
      </c>
      <c r="AQ59" s="9" t="s">
        <v>943</v>
      </c>
    </row>
    <row r="60" spans="1:43">
      <c r="A60" s="11" t="s">
        <v>2928</v>
      </c>
      <c r="B60" s="9" t="s">
        <v>1555</v>
      </c>
      <c r="C60" s="89" t="s">
        <v>572</v>
      </c>
      <c r="D60" s="9" t="s">
        <v>2480</v>
      </c>
      <c r="E60" s="171" t="s">
        <v>941</v>
      </c>
      <c r="F60" s="182">
        <f>VLOOKUP($C60,ข้อมูลพื้นฐานรพ_สป_ณสค61!$C$3:$J$899,5,0)</f>
        <v>32</v>
      </c>
      <c r="G60" s="85" t="s">
        <v>947</v>
      </c>
      <c r="H60" s="181">
        <v>23871</v>
      </c>
      <c r="I60" s="275">
        <f>VLOOKUP($C60,Risk2563Q2!$D$2:$Z$89,9,0)</f>
        <v>11014257.699999999</v>
      </c>
      <c r="J60" s="275">
        <f>VLOOKUP($C60,Risk2563Q2!$D$2:$Z$89,13,0)</f>
        <v>-344268.25</v>
      </c>
      <c r="K60" s="275">
        <f>VLOOKUP($C60,Risk2563Q2!$D$2:$Z$89,12,0)</f>
        <v>8345620.4900000002</v>
      </c>
      <c r="L60" s="275">
        <f>VLOOKUP($C60,Risk2563Q2!$D$2:$Z$89,10,0)</f>
        <v>8504610.8699999992</v>
      </c>
      <c r="M60" s="90">
        <f>VLOOKUP($C60,Risk2563Q2!$D$2:$Z$89,11,0)</f>
        <v>0</v>
      </c>
      <c r="N60" s="91" t="str">
        <f>VLOOKUP($C60,Planfin2563Q2!$C$3:$Q$98,11,0)</f>
        <v>0</v>
      </c>
      <c r="O60" s="91" t="str">
        <f>VLOOKUP($C60,Planfin2563Q2!$C$3:$Q$98,12,0)</f>
        <v>1</v>
      </c>
      <c r="P60" s="91" t="str">
        <f>VLOOKUP($C60,'Quick MethodQ2Y63'!$C$3:$T$90,14,0)</f>
        <v>1</v>
      </c>
      <c r="Q60" s="91" t="str">
        <f>VLOOKUP($C60,'Quick MethodQ2Y63'!$C$3:$T$90,15,0)</f>
        <v>1</v>
      </c>
      <c r="R60" s="91">
        <f>VLOOKUP($C60,HGR2563Q2!$C$3:$Z$90,21,0)</f>
        <v>0</v>
      </c>
      <c r="S60" s="91">
        <f>VLOOKUP($C60,HGR2563Q2!$C$3:$Z$90,22,0)</f>
        <v>0</v>
      </c>
      <c r="T60" s="91">
        <f>VLOOKUP($C60,HGR2563Q2!$C$3:$Z$90,23,0)</f>
        <v>0</v>
      </c>
      <c r="U60" s="91">
        <f>VLOOKUP($C60,HGR2563Q2!$C$3:$Z$90,24,0)</f>
        <v>0</v>
      </c>
      <c r="V60" s="92">
        <f>IFERROR(VLOOKUP($C60,อัตราการครองเตียง!$A$4:$AY$900,50,0),0)</f>
        <v>53.329918032786885</v>
      </c>
      <c r="W60" s="95">
        <f t="shared" si="3"/>
        <v>0</v>
      </c>
      <c r="X60" s="217">
        <f>VLOOKUP($C60,CMI2562Q3!$C$2:$K$89,7,0)</f>
        <v>0.53</v>
      </c>
      <c r="Y60" s="236">
        <f>VLOOKUP($C60,CMI2562Q3!$C$2:$K$89,9,0)</f>
        <v>0</v>
      </c>
      <c r="Z60" s="148" t="str">
        <f>VLOOKUP($C60,Risk2563Q2!$D$2:$Z$89,21,0)</f>
        <v>C</v>
      </c>
      <c r="AA60" s="147">
        <f>VLOOKUP($C60,Risk2563Q2!$D$2:$Z$89,23,0)</f>
        <v>0</v>
      </c>
      <c r="AB60" s="74">
        <f>VLOOKUP($C60,PointQ2Y63!$C$4:$J$91,8,0)</f>
        <v>1</v>
      </c>
      <c r="AC60" s="98">
        <f t="shared" si="4"/>
        <v>4</v>
      </c>
      <c r="AD60" s="99" t="str">
        <f t="shared" si="5"/>
        <v>F</v>
      </c>
      <c r="AJ60" s="9" t="s">
        <v>572</v>
      </c>
      <c r="AK60" s="9" t="s">
        <v>2480</v>
      </c>
      <c r="AL60" s="9" t="s">
        <v>941</v>
      </c>
      <c r="AM60" s="9" t="s">
        <v>946</v>
      </c>
      <c r="AN60" s="9">
        <v>32</v>
      </c>
      <c r="AO60" s="9">
        <v>23871</v>
      </c>
      <c r="AP60" s="9">
        <v>5</v>
      </c>
      <c r="AQ60" s="9" t="s">
        <v>947</v>
      </c>
    </row>
    <row r="61" spans="1:43">
      <c r="A61" s="11" t="s">
        <v>2928</v>
      </c>
      <c r="B61" s="9" t="s">
        <v>1555</v>
      </c>
      <c r="C61" s="89" t="s">
        <v>573</v>
      </c>
      <c r="D61" s="9" t="s">
        <v>2481</v>
      </c>
      <c r="E61" s="171" t="s">
        <v>941</v>
      </c>
      <c r="F61" s="182">
        <f>VLOOKUP($C61,ข้อมูลพื้นฐานรพ_สป_ณสค61!$C$3:$J$899,5,0)</f>
        <v>40</v>
      </c>
      <c r="G61" s="85" t="s">
        <v>947</v>
      </c>
      <c r="H61" s="181">
        <v>20467</v>
      </c>
      <c r="I61" s="275">
        <f>VLOOKUP($C61,Risk2563Q2!$D$2:$Z$89,9,0)</f>
        <v>11762681.640000001</v>
      </c>
      <c r="J61" s="275">
        <f>VLOOKUP($C61,Risk2563Q2!$D$2:$Z$89,13,0)</f>
        <v>118327.44</v>
      </c>
      <c r="K61" s="275">
        <f>VLOOKUP($C61,Risk2563Q2!$D$2:$Z$89,12,0)</f>
        <v>24242481.399999999</v>
      </c>
      <c r="L61" s="275">
        <f>VLOOKUP($C61,Risk2563Q2!$D$2:$Z$89,10,0)</f>
        <v>27565568.280000001</v>
      </c>
      <c r="M61" s="90">
        <f>VLOOKUP($C61,Risk2563Q2!$D$2:$Z$89,11,0)</f>
        <v>1</v>
      </c>
      <c r="N61" s="91" t="str">
        <f>VLOOKUP($C61,Planfin2563Q2!$C$3:$Q$98,11,0)</f>
        <v>0</v>
      </c>
      <c r="O61" s="91" t="str">
        <f>VLOOKUP($C61,Planfin2563Q2!$C$3:$Q$98,12,0)</f>
        <v>0</v>
      </c>
      <c r="P61" s="91" t="str">
        <f>VLOOKUP($C61,'Quick MethodQ2Y63'!$C$3:$T$90,14,0)</f>
        <v>1</v>
      </c>
      <c r="Q61" s="91" t="str">
        <f>VLOOKUP($C61,'Quick MethodQ2Y63'!$C$3:$T$90,15,0)</f>
        <v>1</v>
      </c>
      <c r="R61" s="91">
        <f>VLOOKUP($C61,HGR2563Q2!$C$3:$Z$90,21,0)</f>
        <v>0</v>
      </c>
      <c r="S61" s="91">
        <f>VLOOKUP($C61,HGR2563Q2!$C$3:$Z$90,22,0)</f>
        <v>0</v>
      </c>
      <c r="T61" s="91">
        <f>VLOOKUP($C61,HGR2563Q2!$C$3:$Z$90,23,0)</f>
        <v>0</v>
      </c>
      <c r="U61" s="91">
        <f>VLOOKUP($C61,HGR2563Q2!$C$3:$Z$90,24,0)</f>
        <v>0</v>
      </c>
      <c r="V61" s="92">
        <f>IFERROR(VLOOKUP($C61,อัตราการครองเตียง!$A$4:$AY$900,50,0),0)</f>
        <v>80.259562841530055</v>
      </c>
      <c r="W61" s="95">
        <f t="shared" si="3"/>
        <v>1</v>
      </c>
      <c r="X61" s="217">
        <f>VLOOKUP($C61,CMI2562Q3!$C$2:$K$89,7,0)</f>
        <v>0.46</v>
      </c>
      <c r="Y61" s="236">
        <f>VLOOKUP($C61,CMI2562Q3!$C$2:$K$89,9,0)</f>
        <v>0</v>
      </c>
      <c r="Z61" s="148" t="str">
        <f>VLOOKUP($C61,Risk2563Q2!$D$2:$Z$89,21,0)</f>
        <v>C</v>
      </c>
      <c r="AA61" s="147">
        <f>VLOOKUP($C61,Risk2563Q2!$D$2:$Z$89,23,0)</f>
        <v>0</v>
      </c>
      <c r="AB61" s="74">
        <f>VLOOKUP($C61,PointQ2Y63!$C$4:$J$91,8,0)</f>
        <v>1</v>
      </c>
      <c r="AC61" s="98">
        <f t="shared" si="4"/>
        <v>4</v>
      </c>
      <c r="AD61" s="99" t="str">
        <f t="shared" si="5"/>
        <v>F</v>
      </c>
      <c r="AJ61" s="9" t="s">
        <v>573</v>
      </c>
      <c r="AK61" s="9" t="s">
        <v>2481</v>
      </c>
      <c r="AL61" s="9" t="s">
        <v>941</v>
      </c>
      <c r="AM61" s="9" t="s">
        <v>946</v>
      </c>
      <c r="AN61" s="9">
        <v>40</v>
      </c>
      <c r="AO61" s="9">
        <v>20467</v>
      </c>
      <c r="AP61" s="9">
        <v>5</v>
      </c>
      <c r="AQ61" s="9" t="s">
        <v>947</v>
      </c>
    </row>
    <row r="62" spans="1:43">
      <c r="A62" s="11" t="s">
        <v>2928</v>
      </c>
      <c r="B62" s="9" t="s">
        <v>1555</v>
      </c>
      <c r="C62" s="89" t="s">
        <v>574</v>
      </c>
      <c r="D62" s="9" t="s">
        <v>2933</v>
      </c>
      <c r="E62" s="171" t="s">
        <v>941</v>
      </c>
      <c r="F62" s="182">
        <f>VLOOKUP($C62,ข้อมูลพื้นฐานรพ_สป_ณสค61!$C$3:$J$899,5,0)</f>
        <v>251</v>
      </c>
      <c r="G62" s="85" t="s">
        <v>2884</v>
      </c>
      <c r="H62" s="181">
        <v>64168</v>
      </c>
      <c r="I62" s="275">
        <f>VLOOKUP($C62,Risk2563Q2!$D$2:$Z$89,9,0)</f>
        <v>-37671226.789999999</v>
      </c>
      <c r="J62" s="275">
        <f>VLOOKUP($C62,Risk2563Q2!$D$2:$Z$89,13,0)</f>
        <v>-161207836.59999999</v>
      </c>
      <c r="K62" s="275">
        <f>VLOOKUP($C62,Risk2563Q2!$D$2:$Z$89,12,0)</f>
        <v>39564425.039999999</v>
      </c>
      <c r="L62" s="275">
        <f>VLOOKUP($C62,Risk2563Q2!$D$2:$Z$89,10,0)</f>
        <v>54724972.75</v>
      </c>
      <c r="M62" s="90">
        <f>VLOOKUP($C62,Risk2563Q2!$D$2:$Z$89,11,0)</f>
        <v>5</v>
      </c>
      <c r="N62" s="91" t="str">
        <f>VLOOKUP($C62,Planfin2563Q2!$C$3:$Q$98,11,0)</f>
        <v>0</v>
      </c>
      <c r="O62" s="91" t="str">
        <f>VLOOKUP($C62,Planfin2563Q2!$C$3:$Q$98,12,0)</f>
        <v>0</v>
      </c>
      <c r="P62" s="91" t="str">
        <f>VLOOKUP($C62,'Quick MethodQ2Y63'!$C$3:$T$90,14,0)</f>
        <v>0</v>
      </c>
      <c r="Q62" s="91" t="str">
        <f>VLOOKUP($C62,'Quick MethodQ2Y63'!$C$3:$T$90,15,0)</f>
        <v>1</v>
      </c>
      <c r="R62" s="91">
        <f>VLOOKUP($C62,HGR2563Q2!$C$3:$Z$90,21,0)</f>
        <v>0</v>
      </c>
      <c r="S62" s="91">
        <f>VLOOKUP($C62,HGR2563Q2!$C$3:$Z$90,22,0)</f>
        <v>0</v>
      </c>
      <c r="T62" s="91">
        <f>VLOOKUP($C62,HGR2563Q2!$C$3:$Z$90,23,0)</f>
        <v>0</v>
      </c>
      <c r="U62" s="91">
        <f>VLOOKUP($C62,HGR2563Q2!$C$3:$Z$90,24,0)</f>
        <v>0</v>
      </c>
      <c r="V62" s="92">
        <f>IFERROR(VLOOKUP($C62,อัตราการครองเตียง!$A$4:$AY$900,50,0),0)</f>
        <v>70.574532471208059</v>
      </c>
      <c r="W62" s="95">
        <f t="shared" si="3"/>
        <v>0</v>
      </c>
      <c r="X62" s="217">
        <f>VLOOKUP($C62,CMI2562Q3!$C$2:$K$89,7,0)</f>
        <v>1.49</v>
      </c>
      <c r="Y62" s="236">
        <f>VLOOKUP($C62,CMI2562Q3!$C$2:$K$89,9,0)</f>
        <v>1</v>
      </c>
      <c r="Z62" s="148" t="str">
        <f>VLOOKUP($C62,Risk2563Q2!$D$2:$Z$89,21,0)</f>
        <v>C-</v>
      </c>
      <c r="AA62" s="147">
        <f>VLOOKUP($C62,Risk2563Q2!$D$2:$Z$89,23,0)</f>
        <v>0</v>
      </c>
      <c r="AB62" s="74">
        <f>VLOOKUP($C62,PointQ2Y63!$C$4:$J$91,8,0)</f>
        <v>1</v>
      </c>
      <c r="AC62" s="98">
        <f t="shared" si="4"/>
        <v>3</v>
      </c>
      <c r="AD62" s="99" t="str">
        <f t="shared" si="5"/>
        <v>F</v>
      </c>
      <c r="AJ62" s="9" t="s">
        <v>574</v>
      </c>
      <c r="AK62" s="9" t="s">
        <v>2933</v>
      </c>
      <c r="AL62" s="9" t="s">
        <v>941</v>
      </c>
      <c r="AM62" s="9" t="s">
        <v>949</v>
      </c>
      <c r="AN62" s="9">
        <v>251</v>
      </c>
      <c r="AO62" s="9">
        <v>64168</v>
      </c>
      <c r="AP62" s="9">
        <v>13</v>
      </c>
      <c r="AQ62" s="9" t="s">
        <v>2884</v>
      </c>
    </row>
    <row r="63" spans="1:43">
      <c r="A63" s="11" t="s">
        <v>2928</v>
      </c>
      <c r="B63" s="9" t="s">
        <v>1555</v>
      </c>
      <c r="C63" s="89" t="s">
        <v>575</v>
      </c>
      <c r="D63" s="9" t="s">
        <v>2482</v>
      </c>
      <c r="E63" s="171" t="s">
        <v>941</v>
      </c>
      <c r="F63" s="182">
        <f>VLOOKUP($C63,ข้อมูลพื้นฐานรพ_สป_ณสค61!$C$3:$J$899,5,0)</f>
        <v>28</v>
      </c>
      <c r="G63" s="85" t="s">
        <v>1017</v>
      </c>
      <c r="H63" s="181">
        <v>20443</v>
      </c>
      <c r="I63" s="275">
        <f>VLOOKUP($C63,Risk2563Q2!$D$2:$Z$89,9,0)</f>
        <v>21090461.510000002</v>
      </c>
      <c r="J63" s="275">
        <f>VLOOKUP($C63,Risk2563Q2!$D$2:$Z$89,13,0)</f>
        <v>13781856.93</v>
      </c>
      <c r="K63" s="275">
        <f>VLOOKUP($C63,Risk2563Q2!$D$2:$Z$89,12,0)</f>
        <v>13196357.26</v>
      </c>
      <c r="L63" s="275">
        <f>VLOOKUP($C63,Risk2563Q2!$D$2:$Z$89,10,0)</f>
        <v>12830754.710000001</v>
      </c>
      <c r="M63" s="90">
        <f>VLOOKUP($C63,Risk2563Q2!$D$2:$Z$89,11,0)</f>
        <v>0</v>
      </c>
      <c r="N63" s="91" t="str">
        <f>VLOOKUP($C63,Planfin2563Q2!$C$3:$Q$98,11,0)</f>
        <v>0</v>
      </c>
      <c r="O63" s="91" t="str">
        <f>VLOOKUP($C63,Planfin2563Q2!$C$3:$Q$98,12,0)</f>
        <v>1</v>
      </c>
      <c r="P63" s="91" t="str">
        <f>VLOOKUP($C63,'Quick MethodQ2Y63'!$C$3:$T$90,14,0)</f>
        <v>1</v>
      </c>
      <c r="Q63" s="91" t="str">
        <f>VLOOKUP($C63,'Quick MethodQ2Y63'!$C$3:$T$90,15,0)</f>
        <v>1</v>
      </c>
      <c r="R63" s="91">
        <f>VLOOKUP($C63,HGR2563Q2!$C$3:$Z$90,21,0)</f>
        <v>0</v>
      </c>
      <c r="S63" s="91">
        <f>VLOOKUP($C63,HGR2563Q2!$C$3:$Z$90,22,0)</f>
        <v>0</v>
      </c>
      <c r="T63" s="91">
        <f>VLOOKUP($C63,HGR2563Q2!$C$3:$Z$90,23,0)</f>
        <v>0</v>
      </c>
      <c r="U63" s="91">
        <f>VLOOKUP($C63,HGR2563Q2!$C$3:$Z$90,24,0)</f>
        <v>0</v>
      </c>
      <c r="V63" s="92">
        <f>IFERROR(VLOOKUP($C63,อัตราการครองเตียง!$A$4:$AY$900,50,0),0)</f>
        <v>53.356752537080403</v>
      </c>
      <c r="W63" s="95">
        <f t="shared" si="3"/>
        <v>0</v>
      </c>
      <c r="X63" s="217">
        <f>VLOOKUP($C63,CMI2562Q3!$C$2:$K$89,7,0)</f>
        <v>0.48</v>
      </c>
      <c r="Y63" s="236">
        <f>VLOOKUP($C63,CMI2562Q3!$C$2:$K$89,9,0)</f>
        <v>0</v>
      </c>
      <c r="Z63" s="148" t="str">
        <f>VLOOKUP($C63,Risk2563Q2!$D$2:$Z$89,21,0)</f>
        <v>B-</v>
      </c>
      <c r="AA63" s="147">
        <f>VLOOKUP($C63,Risk2563Q2!$D$2:$Z$89,23,0)</f>
        <v>0</v>
      </c>
      <c r="AB63" s="74">
        <f>VLOOKUP($C63,PointQ2Y63!$C$4:$J$91,8,0)</f>
        <v>1</v>
      </c>
      <c r="AC63" s="98">
        <f t="shared" si="4"/>
        <v>4</v>
      </c>
      <c r="AD63" s="99" t="str">
        <f t="shared" si="5"/>
        <v>F</v>
      </c>
      <c r="AJ63" s="9" t="s">
        <v>575</v>
      </c>
      <c r="AK63" s="9" t="s">
        <v>2482</v>
      </c>
      <c r="AL63" s="9" t="s">
        <v>941</v>
      </c>
      <c r="AM63" s="9" t="s">
        <v>968</v>
      </c>
      <c r="AN63" s="9">
        <v>28</v>
      </c>
      <c r="AO63" s="9">
        <v>20443</v>
      </c>
      <c r="AP63" s="9">
        <v>3</v>
      </c>
      <c r="AQ63" s="9" t="s">
        <v>1017</v>
      </c>
    </row>
    <row r="64" spans="1:43">
      <c r="A64" s="11" t="s">
        <v>2928</v>
      </c>
      <c r="B64" s="9" t="s">
        <v>1555</v>
      </c>
      <c r="C64" s="89" t="s">
        <v>576</v>
      </c>
      <c r="D64" s="9" t="s">
        <v>2483</v>
      </c>
      <c r="E64" s="171" t="s">
        <v>941</v>
      </c>
      <c r="F64" s="182">
        <f>VLOOKUP($C64,ข้อมูลพื้นฐานรพ_สป_ณสค61!$C$3:$J$899,5,0)</f>
        <v>16</v>
      </c>
      <c r="G64" s="85" t="s">
        <v>969</v>
      </c>
      <c r="H64" s="181">
        <v>12021</v>
      </c>
      <c r="I64" s="275">
        <f>VLOOKUP($C64,Risk2563Q2!$D$2:$Z$89,9,0)</f>
        <v>-892378.88</v>
      </c>
      <c r="J64" s="275">
        <f>VLOOKUP($C64,Risk2563Q2!$D$2:$Z$89,13,0)</f>
        <v>-7214962.4500000002</v>
      </c>
      <c r="K64" s="275">
        <f>VLOOKUP($C64,Risk2563Q2!$D$2:$Z$89,12,0)</f>
        <v>1902123.36</v>
      </c>
      <c r="L64" s="275">
        <f>VLOOKUP($C64,Risk2563Q2!$D$2:$Z$89,10,0)</f>
        <v>2925778.8</v>
      </c>
      <c r="M64" s="90">
        <f>VLOOKUP($C64,Risk2563Q2!$D$2:$Z$89,11,0)</f>
        <v>4</v>
      </c>
      <c r="N64" s="91" t="str">
        <f>VLOOKUP($C64,Planfin2563Q2!$C$3:$Q$98,11,0)</f>
        <v>0</v>
      </c>
      <c r="O64" s="91" t="str">
        <f>VLOOKUP($C64,Planfin2563Q2!$C$3:$Q$98,12,0)</f>
        <v>0</v>
      </c>
      <c r="P64" s="91" t="str">
        <f>VLOOKUP($C64,'Quick MethodQ2Y63'!$C$3:$T$90,14,0)</f>
        <v>1</v>
      </c>
      <c r="Q64" s="91" t="str">
        <f>VLOOKUP($C64,'Quick MethodQ2Y63'!$C$3:$T$90,15,0)</f>
        <v>1</v>
      </c>
      <c r="R64" s="91">
        <f>VLOOKUP($C64,HGR2563Q2!$C$3:$Z$90,21,0)</f>
        <v>0</v>
      </c>
      <c r="S64" s="91">
        <f>VLOOKUP($C64,HGR2563Q2!$C$3:$Z$90,22,0)</f>
        <v>0</v>
      </c>
      <c r="T64" s="91">
        <f>VLOOKUP($C64,HGR2563Q2!$C$3:$Z$90,23,0)</f>
        <v>0</v>
      </c>
      <c r="U64" s="91">
        <f>VLOOKUP($C64,HGR2563Q2!$C$3:$Z$90,24,0)</f>
        <v>0</v>
      </c>
      <c r="V64" s="92">
        <f>IFERROR(VLOOKUP($C64,อัตราการครองเตียง!$A$4:$AY$900,50,0),0)</f>
        <v>76.36612021857924</v>
      </c>
      <c r="W64" s="95">
        <f t="shared" si="3"/>
        <v>0</v>
      </c>
      <c r="X64" s="217">
        <f>VLOOKUP($C64,CMI2562Q3!$C$2:$K$89,7,0)</f>
        <v>0.48</v>
      </c>
      <c r="Y64" s="236">
        <f>VLOOKUP($C64,CMI2562Q3!$C$2:$K$89,9,0)</f>
        <v>0</v>
      </c>
      <c r="Z64" s="148" t="str">
        <f>VLOOKUP($C64,Risk2563Q2!$D$2:$Z$89,21,0)</f>
        <v>C-</v>
      </c>
      <c r="AA64" s="147">
        <f>VLOOKUP($C64,Risk2563Q2!$D$2:$Z$89,23,0)</f>
        <v>0</v>
      </c>
      <c r="AB64" s="74">
        <f>VLOOKUP($C64,PointQ2Y63!$C$4:$J$91,8,0)</f>
        <v>1</v>
      </c>
      <c r="AC64" s="98">
        <f t="shared" si="4"/>
        <v>3</v>
      </c>
      <c r="AD64" s="99" t="str">
        <f t="shared" si="5"/>
        <v>F</v>
      </c>
      <c r="AJ64" s="9" t="s">
        <v>576</v>
      </c>
      <c r="AK64" s="9" t="s">
        <v>2483</v>
      </c>
      <c r="AL64" s="9" t="s">
        <v>941</v>
      </c>
      <c r="AM64" s="9" t="s">
        <v>968</v>
      </c>
      <c r="AN64" s="9">
        <v>16</v>
      </c>
      <c r="AO64" s="9">
        <v>12021</v>
      </c>
      <c r="AP64" s="9">
        <v>2</v>
      </c>
      <c r="AQ64" s="9" t="s">
        <v>969</v>
      </c>
    </row>
    <row r="65" spans="1:43">
      <c r="A65" s="11" t="s">
        <v>2928</v>
      </c>
      <c r="B65" s="9" t="s">
        <v>1555</v>
      </c>
      <c r="C65" s="89" t="s">
        <v>577</v>
      </c>
      <c r="D65" s="9" t="s">
        <v>2484</v>
      </c>
      <c r="E65" s="171" t="s">
        <v>941</v>
      </c>
      <c r="F65" s="182">
        <f>VLOOKUP($C65,ข้อมูลพื้นฐานรพ_สป_ณสค61!$C$3:$J$899,5,0)</f>
        <v>30</v>
      </c>
      <c r="G65" s="85" t="s">
        <v>2885</v>
      </c>
      <c r="H65" s="181">
        <v>36564</v>
      </c>
      <c r="I65" s="275">
        <f>VLOOKUP($C65,Risk2563Q2!$D$2:$Z$89,9,0)</f>
        <v>16308731.130000001</v>
      </c>
      <c r="J65" s="275">
        <f>VLOOKUP($C65,Risk2563Q2!$D$2:$Z$89,13,0)</f>
        <v>2547184.69</v>
      </c>
      <c r="K65" s="275">
        <f>VLOOKUP($C65,Risk2563Q2!$D$2:$Z$89,12,0)</f>
        <v>-183690.15</v>
      </c>
      <c r="L65" s="275">
        <f>VLOOKUP($C65,Risk2563Q2!$D$2:$Z$89,10,0)</f>
        <v>-814309.75</v>
      </c>
      <c r="M65" s="90">
        <f>VLOOKUP($C65,Risk2563Q2!$D$2:$Z$89,11,0)</f>
        <v>2</v>
      </c>
      <c r="N65" s="91" t="str">
        <f>VLOOKUP($C65,Planfin2563Q2!$C$3:$Q$98,11,0)</f>
        <v>1</v>
      </c>
      <c r="O65" s="91" t="str">
        <f>VLOOKUP($C65,Planfin2563Q2!$C$3:$Q$98,12,0)</f>
        <v>1</v>
      </c>
      <c r="P65" s="91" t="str">
        <f>VLOOKUP($C65,'Quick MethodQ2Y63'!$C$3:$T$90,14,0)</f>
        <v>1</v>
      </c>
      <c r="Q65" s="91" t="str">
        <f>VLOOKUP($C65,'Quick MethodQ2Y63'!$C$3:$T$90,15,0)</f>
        <v>1</v>
      </c>
      <c r="R65" s="91">
        <f>VLOOKUP($C65,HGR2563Q2!$C$3:$Z$90,21,0)</f>
        <v>0</v>
      </c>
      <c r="S65" s="91">
        <f>VLOOKUP($C65,HGR2563Q2!$C$3:$Z$90,22,0)</f>
        <v>0</v>
      </c>
      <c r="T65" s="91">
        <f>VLOOKUP($C65,HGR2563Q2!$C$3:$Z$90,23,0)</f>
        <v>0</v>
      </c>
      <c r="U65" s="91">
        <f>VLOOKUP($C65,HGR2563Q2!$C$3:$Z$90,24,0)</f>
        <v>0</v>
      </c>
      <c r="V65" s="92">
        <f>IFERROR(VLOOKUP($C65,อัตราการครองเตียง!$A$4:$AY$900,50,0),0)</f>
        <v>50.491803278688522</v>
      </c>
      <c r="W65" s="95">
        <f t="shared" si="3"/>
        <v>0</v>
      </c>
      <c r="X65" s="217">
        <f>VLOOKUP($C65,CMI2562Q3!$C$2:$K$89,7,0)</f>
        <v>0.65</v>
      </c>
      <c r="Y65" s="236">
        <f>VLOOKUP($C65,CMI2562Q3!$C$2:$K$89,9,0)</f>
        <v>1</v>
      </c>
      <c r="Z65" s="148" t="str">
        <f>VLOOKUP($C65,Risk2563Q2!$D$2:$Z$89,21,0)</f>
        <v>F</v>
      </c>
      <c r="AA65" s="147">
        <f>VLOOKUP($C65,Risk2563Q2!$D$2:$Z$89,23,0)</f>
        <v>0</v>
      </c>
      <c r="AB65" s="74">
        <f>VLOOKUP($C65,PointQ2Y63!$C$4:$J$91,8,0)</f>
        <v>1</v>
      </c>
      <c r="AC65" s="98">
        <f t="shared" si="4"/>
        <v>6</v>
      </c>
      <c r="AD65" s="99" t="str">
        <f t="shared" si="5"/>
        <v>C</v>
      </c>
      <c r="AJ65" s="9" t="s">
        <v>577</v>
      </c>
      <c r="AK65" s="9" t="s">
        <v>2484</v>
      </c>
      <c r="AL65" s="9" t="s">
        <v>941</v>
      </c>
      <c r="AM65" s="9" t="s">
        <v>946</v>
      </c>
      <c r="AN65" s="9">
        <v>30</v>
      </c>
      <c r="AO65" s="9">
        <v>36564</v>
      </c>
      <c r="AP65" s="9">
        <v>6</v>
      </c>
      <c r="AQ65" s="9" t="s">
        <v>2885</v>
      </c>
    </row>
    <row r="66" spans="1:43">
      <c r="A66" s="11" t="s">
        <v>2928</v>
      </c>
      <c r="B66" s="9" t="s">
        <v>1555</v>
      </c>
      <c r="C66" s="89" t="s">
        <v>578</v>
      </c>
      <c r="D66" s="9" t="s">
        <v>2485</v>
      </c>
      <c r="E66" s="171" t="s">
        <v>941</v>
      </c>
      <c r="F66" s="182">
        <f>VLOOKUP($C66,ข้อมูลพื้นฐานรพ_สป_ณสค61!$C$3:$J$899,5,0)</f>
        <v>36</v>
      </c>
      <c r="G66" s="85" t="s">
        <v>1080</v>
      </c>
      <c r="H66" s="181">
        <v>29044</v>
      </c>
      <c r="I66" s="275">
        <f>VLOOKUP($C66,Risk2563Q2!$D$2:$Z$89,9,0)</f>
        <v>20454387.649999999</v>
      </c>
      <c r="J66" s="275">
        <f>VLOOKUP($C66,Risk2563Q2!$D$2:$Z$89,13,0)</f>
        <v>12230410.029999999</v>
      </c>
      <c r="K66" s="275">
        <f>VLOOKUP($C66,Risk2563Q2!$D$2:$Z$89,12,0)</f>
        <v>19964676.16</v>
      </c>
      <c r="L66" s="275">
        <f>VLOOKUP($C66,Risk2563Q2!$D$2:$Z$89,10,0)</f>
        <v>18408213.09</v>
      </c>
      <c r="M66" s="90">
        <f>VLOOKUP($C66,Risk2563Q2!$D$2:$Z$89,11,0)</f>
        <v>0</v>
      </c>
      <c r="N66" s="91" t="str">
        <f>VLOOKUP($C66,Planfin2563Q2!$C$3:$Q$98,11,0)</f>
        <v>0</v>
      </c>
      <c r="O66" s="91" t="str">
        <f>VLOOKUP($C66,Planfin2563Q2!$C$3:$Q$98,12,0)</f>
        <v>0</v>
      </c>
      <c r="P66" s="91" t="str">
        <f>VLOOKUP($C66,'Quick MethodQ2Y63'!$C$3:$T$90,14,0)</f>
        <v>1</v>
      </c>
      <c r="Q66" s="91" t="str">
        <f>VLOOKUP($C66,'Quick MethodQ2Y63'!$C$3:$T$90,15,0)</f>
        <v>1</v>
      </c>
      <c r="R66" s="91">
        <f>VLOOKUP($C66,HGR2563Q2!$C$3:$Z$90,21,0)</f>
        <v>0</v>
      </c>
      <c r="S66" s="91">
        <f>VLOOKUP($C66,HGR2563Q2!$C$3:$Z$90,22,0)</f>
        <v>0</v>
      </c>
      <c r="T66" s="91">
        <f>VLOOKUP($C66,HGR2563Q2!$C$3:$Z$90,23,0)</f>
        <v>0</v>
      </c>
      <c r="U66" s="91">
        <f>VLOOKUP($C66,HGR2563Q2!$C$3:$Z$90,24,0)</f>
        <v>0</v>
      </c>
      <c r="V66" s="92">
        <f>IFERROR(VLOOKUP($C66,อัตราการครองเตียง!$A$4:$AY$900,50,0),0)</f>
        <v>36.824529447480266</v>
      </c>
      <c r="W66" s="95">
        <f t="shared" si="3"/>
        <v>0</v>
      </c>
      <c r="X66" s="217">
        <f>VLOOKUP($C66,CMI2562Q3!$C$2:$K$89,7,0)</f>
        <v>0.56000000000000005</v>
      </c>
      <c r="Y66" s="236">
        <f>VLOOKUP($C66,CMI2562Q3!$C$2:$K$89,9,0)</f>
        <v>0</v>
      </c>
      <c r="Z66" s="148" t="str">
        <f>VLOOKUP($C66,Risk2563Q2!$D$2:$Z$89,21,0)</f>
        <v>C-</v>
      </c>
      <c r="AA66" s="147">
        <f>VLOOKUP($C66,Risk2563Q2!$D$2:$Z$89,23,0)</f>
        <v>0</v>
      </c>
      <c r="AB66" s="74">
        <f>VLOOKUP($C66,PointQ2Y63!$C$4:$J$91,8,0)</f>
        <v>1</v>
      </c>
      <c r="AC66" s="98">
        <f t="shared" si="4"/>
        <v>3</v>
      </c>
      <c r="AD66" s="99" t="str">
        <f t="shared" si="5"/>
        <v>F</v>
      </c>
      <c r="AJ66" s="9" t="s">
        <v>578</v>
      </c>
      <c r="AK66" s="9" t="s">
        <v>2485</v>
      </c>
      <c r="AL66" s="9" t="s">
        <v>941</v>
      </c>
      <c r="AM66" s="9" t="s">
        <v>968</v>
      </c>
      <c r="AN66" s="9">
        <v>36</v>
      </c>
      <c r="AO66" s="9">
        <v>29044</v>
      </c>
      <c r="AP66" s="9">
        <v>4</v>
      </c>
      <c r="AQ66" s="9" t="s">
        <v>1080</v>
      </c>
    </row>
    <row r="67" spans="1:43">
      <c r="A67" s="11" t="s">
        <v>2928</v>
      </c>
      <c r="B67" s="9" t="s">
        <v>1565</v>
      </c>
      <c r="C67" s="89" t="s">
        <v>579</v>
      </c>
      <c r="D67" s="9" t="s">
        <v>2486</v>
      </c>
      <c r="E67" s="171" t="s">
        <v>974</v>
      </c>
      <c r="F67" s="182">
        <f>VLOOKUP($C67,ข้อมูลพื้นฐานรพ_สป_ณสค61!$C$3:$J$899,5,0)</f>
        <v>323</v>
      </c>
      <c r="G67" s="85" t="s">
        <v>1040</v>
      </c>
      <c r="H67" s="181">
        <v>99538</v>
      </c>
      <c r="I67" s="275">
        <f>VLOOKUP($C67,Risk2563Q2!$D$2:$Z$89,9,0)</f>
        <v>111496516.84999999</v>
      </c>
      <c r="J67" s="275">
        <f>VLOOKUP($C67,Risk2563Q2!$D$2:$Z$89,13,0)</f>
        <v>-25197084.09</v>
      </c>
      <c r="K67" s="275">
        <f>VLOOKUP($C67,Risk2563Q2!$D$2:$Z$89,12,0)</f>
        <v>37231137.359999999</v>
      </c>
      <c r="L67" s="275">
        <f>VLOOKUP($C67,Risk2563Q2!$D$2:$Z$89,10,0)</f>
        <v>15429359.68</v>
      </c>
      <c r="M67" s="90">
        <f>VLOOKUP($C67,Risk2563Q2!$D$2:$Z$89,11,0)</f>
        <v>0</v>
      </c>
      <c r="N67" s="91" t="str">
        <f>VLOOKUP($C67,Planfin2563Q2!$C$3:$Q$98,11,0)</f>
        <v>1</v>
      </c>
      <c r="O67" s="91" t="str">
        <f>VLOOKUP($C67,Planfin2563Q2!$C$3:$Q$98,12,0)</f>
        <v>1</v>
      </c>
      <c r="P67" s="91" t="str">
        <f>VLOOKUP($C67,'Quick MethodQ2Y63'!$C$3:$T$90,14,0)</f>
        <v>1</v>
      </c>
      <c r="Q67" s="91" t="str">
        <f>VLOOKUP($C67,'Quick MethodQ2Y63'!$C$3:$T$90,15,0)</f>
        <v>1</v>
      </c>
      <c r="R67" s="91">
        <f>VLOOKUP($C67,HGR2563Q2!$C$3:$Z$90,21,0)</f>
        <v>0</v>
      </c>
      <c r="S67" s="91">
        <f>VLOOKUP($C67,HGR2563Q2!$C$3:$Z$90,22,0)</f>
        <v>0</v>
      </c>
      <c r="T67" s="91">
        <f>VLOOKUP($C67,HGR2563Q2!$C$3:$Z$90,23,0)</f>
        <v>0</v>
      </c>
      <c r="U67" s="91">
        <f>VLOOKUP($C67,HGR2563Q2!$C$3:$Z$90,24,0)</f>
        <v>0</v>
      </c>
      <c r="V67" s="92">
        <f>IFERROR(VLOOKUP($C67,อัตราการครองเตียง!$A$4:$AY$900,50,0),0)</f>
        <v>85.325415757329679</v>
      </c>
      <c r="W67" s="95">
        <f t="shared" si="3"/>
        <v>1</v>
      </c>
      <c r="X67" s="217">
        <f>VLOOKUP($C67,CMI2562Q3!$C$2:$K$89,7,0)</f>
        <v>1.22</v>
      </c>
      <c r="Y67" s="236">
        <f>VLOOKUP($C67,CMI2562Q3!$C$2:$K$89,9,0)</f>
        <v>1</v>
      </c>
      <c r="Z67" s="148" t="str">
        <f>VLOOKUP($C67,Risk2563Q2!$D$2:$Z$89,21,0)</f>
        <v>F</v>
      </c>
      <c r="AA67" s="147">
        <f>VLOOKUP($C67,Risk2563Q2!$D$2:$Z$89,23,0)</f>
        <v>0</v>
      </c>
      <c r="AB67" s="74">
        <f>VLOOKUP($C67,PointQ2Y63!$C$4:$J$91,8,0)</f>
        <v>1</v>
      </c>
      <c r="AC67" s="98">
        <f t="shared" si="4"/>
        <v>7</v>
      </c>
      <c r="AD67" s="99" t="str">
        <f t="shared" si="5"/>
        <v>B</v>
      </c>
      <c r="AJ67" s="9" t="s">
        <v>579</v>
      </c>
      <c r="AK67" s="9" t="s">
        <v>2486</v>
      </c>
      <c r="AL67" s="9" t="s">
        <v>974</v>
      </c>
      <c r="AM67" s="9" t="s">
        <v>1001</v>
      </c>
      <c r="AN67" s="9">
        <v>323</v>
      </c>
      <c r="AO67" s="9">
        <v>99538</v>
      </c>
      <c r="AP67" s="9">
        <v>16</v>
      </c>
      <c r="AQ67" s="9" t="s">
        <v>1040</v>
      </c>
    </row>
    <row r="68" spans="1:43">
      <c r="A68" s="11" t="s">
        <v>2928</v>
      </c>
      <c r="B68" s="9" t="s">
        <v>1565</v>
      </c>
      <c r="C68" s="89" t="s">
        <v>580</v>
      </c>
      <c r="D68" s="9" t="s">
        <v>2487</v>
      </c>
      <c r="E68" s="171" t="s">
        <v>941</v>
      </c>
      <c r="F68" s="182">
        <f>VLOOKUP($C68,ข้อมูลพื้นฐานรพ_สป_ณสค61!$C$3:$J$899,5,0)</f>
        <v>78</v>
      </c>
      <c r="G68" s="85" t="s">
        <v>943</v>
      </c>
      <c r="H68" s="181">
        <v>70464</v>
      </c>
      <c r="I68" s="275">
        <f>VLOOKUP($C68,Risk2563Q2!$D$2:$Z$89,9,0)</f>
        <v>20452092.629999999</v>
      </c>
      <c r="J68" s="275">
        <f>VLOOKUP($C68,Risk2563Q2!$D$2:$Z$89,13,0)</f>
        <v>1100792.79</v>
      </c>
      <c r="K68" s="275">
        <f>VLOOKUP($C68,Risk2563Q2!$D$2:$Z$89,12,0)</f>
        <v>27604551.629999999</v>
      </c>
      <c r="L68" s="275">
        <f>VLOOKUP($C68,Risk2563Q2!$D$2:$Z$89,10,0)</f>
        <v>28782895.800000001</v>
      </c>
      <c r="M68" s="90">
        <f>VLOOKUP($C68,Risk2563Q2!$D$2:$Z$89,11,0)</f>
        <v>1</v>
      </c>
      <c r="N68" s="91" t="str">
        <f>VLOOKUP($C68,Planfin2563Q2!$C$3:$Q$98,11,0)</f>
        <v>1</v>
      </c>
      <c r="O68" s="91" t="str">
        <f>VLOOKUP($C68,Planfin2563Q2!$C$3:$Q$98,12,0)</f>
        <v>0</v>
      </c>
      <c r="P68" s="91" t="str">
        <f>VLOOKUP($C68,'Quick MethodQ2Y63'!$C$3:$T$90,14,0)</f>
        <v>1</v>
      </c>
      <c r="Q68" s="91" t="str">
        <f>VLOOKUP($C68,'Quick MethodQ2Y63'!$C$3:$T$90,15,0)</f>
        <v>1</v>
      </c>
      <c r="R68" s="91">
        <f>VLOOKUP($C68,HGR2563Q2!$C$3:$Z$90,21,0)</f>
        <v>0</v>
      </c>
      <c r="S68" s="91">
        <f>VLOOKUP($C68,HGR2563Q2!$C$3:$Z$90,22,0)</f>
        <v>0</v>
      </c>
      <c r="T68" s="91">
        <f>VLOOKUP($C68,HGR2563Q2!$C$3:$Z$90,23,0)</f>
        <v>0</v>
      </c>
      <c r="U68" s="91">
        <f>VLOOKUP($C68,HGR2563Q2!$C$3:$Z$90,24,0)</f>
        <v>0</v>
      </c>
      <c r="V68" s="92">
        <f>IFERROR(VLOOKUP($C68,อัตราการครองเตียง!$A$4:$AY$900,50,0),0)</f>
        <v>46.756340198963152</v>
      </c>
      <c r="W68" s="95">
        <f t="shared" si="3"/>
        <v>0</v>
      </c>
      <c r="X68" s="217">
        <f>VLOOKUP($C68,CMI2562Q3!$C$2:$K$89,7,0)</f>
        <v>0.81</v>
      </c>
      <c r="Y68" s="236">
        <f>VLOOKUP($C68,CMI2562Q3!$C$2:$K$89,9,0)</f>
        <v>1</v>
      </c>
      <c r="Z68" s="148" t="str">
        <f>VLOOKUP($C68,Risk2563Q2!$D$2:$Z$89,21,0)</f>
        <v>B</v>
      </c>
      <c r="AA68" s="147">
        <f>VLOOKUP($C68,Risk2563Q2!$D$2:$Z$89,23,0)</f>
        <v>1</v>
      </c>
      <c r="AB68" s="74">
        <f>VLOOKUP($C68,PointQ2Y63!$C$4:$J$91,8,0)</f>
        <v>1</v>
      </c>
      <c r="AC68" s="98">
        <f t="shared" si="4"/>
        <v>6</v>
      </c>
      <c r="AD68" s="99" t="str">
        <f t="shared" si="5"/>
        <v>C</v>
      </c>
      <c r="AJ68" s="9" t="s">
        <v>580</v>
      </c>
      <c r="AK68" s="9" t="s">
        <v>2487</v>
      </c>
      <c r="AL68" s="9" t="s">
        <v>941</v>
      </c>
      <c r="AM68" s="9" t="s">
        <v>942</v>
      </c>
      <c r="AN68" s="9">
        <v>78</v>
      </c>
      <c r="AO68" s="9">
        <v>70464</v>
      </c>
      <c r="AP68" s="9">
        <v>10</v>
      </c>
      <c r="AQ68" s="9" t="s">
        <v>943</v>
      </c>
    </row>
    <row r="69" spans="1:43">
      <c r="A69" s="11" t="s">
        <v>2928</v>
      </c>
      <c r="B69" s="9" t="s">
        <v>1565</v>
      </c>
      <c r="C69" s="89" t="s">
        <v>581</v>
      </c>
      <c r="D69" s="9" t="s">
        <v>2488</v>
      </c>
      <c r="E69" s="171" t="s">
        <v>941</v>
      </c>
      <c r="F69" s="182">
        <f>VLOOKUP($C69,ข้อมูลพื้นฐานรพ_สป_ณสค61!$C$3:$J$899,5,0)</f>
        <v>35</v>
      </c>
      <c r="G69" s="85" t="s">
        <v>2885</v>
      </c>
      <c r="H69" s="181">
        <v>47246</v>
      </c>
      <c r="I69" s="275">
        <f>VLOOKUP($C69,Risk2563Q2!$D$2:$Z$89,9,0)</f>
        <v>12872118</v>
      </c>
      <c r="J69" s="275">
        <f>VLOOKUP($C69,Risk2563Q2!$D$2:$Z$89,13,0)</f>
        <v>-10304569.970000001</v>
      </c>
      <c r="K69" s="275">
        <f>VLOOKUP($C69,Risk2563Q2!$D$2:$Z$89,12,0)</f>
        <v>17439255.620000001</v>
      </c>
      <c r="L69" s="275">
        <f>VLOOKUP($C69,Risk2563Q2!$D$2:$Z$89,10,0)</f>
        <v>15314393.710000001</v>
      </c>
      <c r="M69" s="90">
        <f>VLOOKUP($C69,Risk2563Q2!$D$2:$Z$89,11,0)</f>
        <v>2</v>
      </c>
      <c r="N69" s="91" t="str">
        <f>VLOOKUP($C69,Planfin2563Q2!$C$3:$Q$98,11,0)</f>
        <v>0</v>
      </c>
      <c r="O69" s="91" t="str">
        <f>VLOOKUP($C69,Planfin2563Q2!$C$3:$Q$98,12,0)</f>
        <v>1</v>
      </c>
      <c r="P69" s="91" t="str">
        <f>VLOOKUP($C69,'Quick MethodQ2Y63'!$C$3:$T$90,14,0)</f>
        <v>1</v>
      </c>
      <c r="Q69" s="91" t="str">
        <f>VLOOKUP($C69,'Quick MethodQ2Y63'!$C$3:$T$90,15,0)</f>
        <v>1</v>
      </c>
      <c r="R69" s="91">
        <f>VLOOKUP($C69,HGR2563Q2!$C$3:$Z$90,21,0)</f>
        <v>0</v>
      </c>
      <c r="S69" s="91">
        <f>VLOOKUP($C69,HGR2563Q2!$C$3:$Z$90,22,0)</f>
        <v>0</v>
      </c>
      <c r="T69" s="91">
        <f>VLOOKUP($C69,HGR2563Q2!$C$3:$Z$90,23,0)</f>
        <v>0</v>
      </c>
      <c r="U69" s="91">
        <f>VLOOKUP($C69,HGR2563Q2!$C$3:$Z$90,24,0)</f>
        <v>0</v>
      </c>
      <c r="V69" s="92">
        <f>IFERROR(VLOOKUP($C69,อัตราการครองเตียง!$A$4:$AY$900,50,0),0)</f>
        <v>100.60889929742389</v>
      </c>
      <c r="W69" s="95">
        <f t="shared" si="3"/>
        <v>1</v>
      </c>
      <c r="X69" s="217">
        <f>VLOOKUP($C69,CMI2562Q3!$C$2:$K$89,7,0)</f>
        <v>0.79</v>
      </c>
      <c r="Y69" s="236">
        <f>VLOOKUP($C69,CMI2562Q3!$C$2:$K$89,9,0)</f>
        <v>1</v>
      </c>
      <c r="Z69" s="148" t="str">
        <f>VLOOKUP($C69,Risk2563Q2!$D$2:$Z$89,21,0)</f>
        <v>D</v>
      </c>
      <c r="AA69" s="147">
        <f>VLOOKUP($C69,Risk2563Q2!$D$2:$Z$89,23,0)</f>
        <v>0</v>
      </c>
      <c r="AB69" s="74">
        <f>VLOOKUP($C69,PointQ2Y63!$C$4:$J$91,8,0)</f>
        <v>1</v>
      </c>
      <c r="AC69" s="98">
        <f t="shared" si="4"/>
        <v>6</v>
      </c>
      <c r="AD69" s="99" t="str">
        <f t="shared" si="5"/>
        <v>C</v>
      </c>
      <c r="AJ69" s="9" t="s">
        <v>581</v>
      </c>
      <c r="AK69" s="9" t="s">
        <v>2488</v>
      </c>
      <c r="AL69" s="9" t="s">
        <v>941</v>
      </c>
      <c r="AM69" s="9" t="s">
        <v>946</v>
      </c>
      <c r="AN69" s="9">
        <v>35</v>
      </c>
      <c r="AO69" s="9">
        <v>47246</v>
      </c>
      <c r="AP69" s="9">
        <v>6</v>
      </c>
      <c r="AQ69" s="9" t="s">
        <v>2885</v>
      </c>
    </row>
    <row r="70" spans="1:43">
      <c r="A70" s="11" t="s">
        <v>2928</v>
      </c>
      <c r="B70" s="9" t="s">
        <v>1565</v>
      </c>
      <c r="C70" s="89" t="s">
        <v>582</v>
      </c>
      <c r="D70" s="9" t="s">
        <v>2489</v>
      </c>
      <c r="E70" s="171" t="s">
        <v>941</v>
      </c>
      <c r="F70" s="182">
        <f>VLOOKUP($C70,ข้อมูลพื้นฐานรพ_สป_ณสค61!$C$3:$J$899,5,0)</f>
        <v>90</v>
      </c>
      <c r="G70" s="85" t="s">
        <v>943</v>
      </c>
      <c r="H70" s="181">
        <v>83898</v>
      </c>
      <c r="I70" s="275">
        <f>VLOOKUP($C70,Risk2563Q2!$D$2:$Z$89,9,0)</f>
        <v>20144517.350000001</v>
      </c>
      <c r="J70" s="275">
        <f>VLOOKUP($C70,Risk2563Q2!$D$2:$Z$89,13,0)</f>
        <v>-975071.81</v>
      </c>
      <c r="K70" s="275">
        <f>VLOOKUP($C70,Risk2563Q2!$D$2:$Z$89,12,0)</f>
        <v>21758190.23</v>
      </c>
      <c r="L70" s="275">
        <f>VLOOKUP($C70,Risk2563Q2!$D$2:$Z$89,10,0)</f>
        <v>20726072.399999999</v>
      </c>
      <c r="M70" s="90">
        <f>VLOOKUP($C70,Risk2563Q2!$D$2:$Z$89,11,0)</f>
        <v>1</v>
      </c>
      <c r="N70" s="91" t="str">
        <f>VLOOKUP($C70,Planfin2563Q2!$C$3:$Q$98,11,0)</f>
        <v>0</v>
      </c>
      <c r="O70" s="91" t="str">
        <f>VLOOKUP($C70,Planfin2563Q2!$C$3:$Q$98,12,0)</f>
        <v>1</v>
      </c>
      <c r="P70" s="91" t="str">
        <f>VLOOKUP($C70,'Quick MethodQ2Y63'!$C$3:$T$90,14,0)</f>
        <v>1</v>
      </c>
      <c r="Q70" s="91" t="str">
        <f>VLOOKUP($C70,'Quick MethodQ2Y63'!$C$3:$T$90,15,0)</f>
        <v>1</v>
      </c>
      <c r="R70" s="91">
        <f>VLOOKUP($C70,HGR2563Q2!$C$3:$Z$90,21,0)</f>
        <v>0</v>
      </c>
      <c r="S70" s="91">
        <f>VLOOKUP($C70,HGR2563Q2!$C$3:$Z$90,22,0)</f>
        <v>0</v>
      </c>
      <c r="T70" s="91">
        <f>VLOOKUP($C70,HGR2563Q2!$C$3:$Z$90,23,0)</f>
        <v>0</v>
      </c>
      <c r="U70" s="91">
        <f>VLOOKUP($C70,HGR2563Q2!$C$3:$Z$90,24,0)</f>
        <v>0</v>
      </c>
      <c r="V70" s="92">
        <f>IFERROR(VLOOKUP($C70,อัตราการครองเตียง!$A$4:$AY$900,50,0),0)</f>
        <v>69.052823315118403</v>
      </c>
      <c r="W70" s="95">
        <f t="shared" si="3"/>
        <v>0</v>
      </c>
      <c r="X70" s="217">
        <f>VLOOKUP($C70,CMI2562Q3!$C$2:$K$89,7,0)</f>
        <v>0.81</v>
      </c>
      <c r="Y70" s="236">
        <f>VLOOKUP($C70,CMI2562Q3!$C$2:$K$89,9,0)</f>
        <v>1</v>
      </c>
      <c r="Z70" s="148" t="str">
        <f>VLOOKUP($C70,Risk2563Q2!$D$2:$Z$89,21,0)</f>
        <v>C</v>
      </c>
      <c r="AA70" s="147">
        <f>VLOOKUP($C70,Risk2563Q2!$D$2:$Z$89,23,0)</f>
        <v>0</v>
      </c>
      <c r="AB70" s="74">
        <f>VLOOKUP($C70,PointQ2Y63!$C$4:$J$91,8,0)</f>
        <v>1</v>
      </c>
      <c r="AC70" s="98">
        <f t="shared" si="4"/>
        <v>5</v>
      </c>
      <c r="AD70" s="99" t="str">
        <f t="shared" si="5"/>
        <v>D</v>
      </c>
      <c r="AJ70" s="9" t="s">
        <v>582</v>
      </c>
      <c r="AK70" s="9" t="s">
        <v>2489</v>
      </c>
      <c r="AL70" s="9" t="s">
        <v>941</v>
      </c>
      <c r="AM70" s="9" t="s">
        <v>942</v>
      </c>
      <c r="AN70" s="9">
        <v>90</v>
      </c>
      <c r="AO70" s="9">
        <v>83898</v>
      </c>
      <c r="AP70" s="9">
        <v>10</v>
      </c>
      <c r="AQ70" s="9" t="s">
        <v>943</v>
      </c>
    </row>
    <row r="71" spans="1:43">
      <c r="A71" s="11" t="s">
        <v>2928</v>
      </c>
      <c r="B71" s="9" t="s">
        <v>1565</v>
      </c>
      <c r="C71" s="89" t="s">
        <v>583</v>
      </c>
      <c r="D71" s="9" t="s">
        <v>2490</v>
      </c>
      <c r="E71" s="171" t="s">
        <v>941</v>
      </c>
      <c r="F71" s="182">
        <f>VLOOKUP($C71,ข้อมูลพื้นฐานรพ_สป_ณสค61!$C$3:$J$899,5,0)</f>
        <v>55</v>
      </c>
      <c r="G71" s="85" t="s">
        <v>2885</v>
      </c>
      <c r="H71" s="181">
        <v>53634</v>
      </c>
      <c r="I71" s="275">
        <f>VLOOKUP($C71,Risk2563Q2!$D$2:$Z$89,9,0)</f>
        <v>31347492.440000001</v>
      </c>
      <c r="J71" s="275">
        <f>VLOOKUP($C71,Risk2563Q2!$D$2:$Z$89,13,0)</f>
        <v>11216312.140000001</v>
      </c>
      <c r="K71" s="275">
        <f>VLOOKUP($C71,Risk2563Q2!$D$2:$Z$89,12,0)</f>
        <v>27274677.760000002</v>
      </c>
      <c r="L71" s="275">
        <f>VLOOKUP($C71,Risk2563Q2!$D$2:$Z$89,10,0)</f>
        <v>28549015.739999998</v>
      </c>
      <c r="M71" s="90">
        <f>VLOOKUP($C71,Risk2563Q2!$D$2:$Z$89,11,0)</f>
        <v>0</v>
      </c>
      <c r="N71" s="91" t="str">
        <f>VLOOKUP($C71,Planfin2563Q2!$C$3:$Q$98,11,0)</f>
        <v>0</v>
      </c>
      <c r="O71" s="91" t="str">
        <f>VLOOKUP($C71,Planfin2563Q2!$C$3:$Q$98,12,0)</f>
        <v>1</v>
      </c>
      <c r="P71" s="91" t="str">
        <f>VLOOKUP($C71,'Quick MethodQ2Y63'!$C$3:$T$90,14,0)</f>
        <v>1</v>
      </c>
      <c r="Q71" s="91" t="str">
        <f>VLOOKUP($C71,'Quick MethodQ2Y63'!$C$3:$T$90,15,0)</f>
        <v>1</v>
      </c>
      <c r="R71" s="91">
        <f>VLOOKUP($C71,HGR2563Q2!$C$3:$Z$90,21,0)</f>
        <v>0</v>
      </c>
      <c r="S71" s="91">
        <f>VLOOKUP($C71,HGR2563Q2!$C$3:$Z$90,22,0)</f>
        <v>0</v>
      </c>
      <c r="T71" s="91">
        <f>VLOOKUP($C71,HGR2563Q2!$C$3:$Z$90,23,0)</f>
        <v>0</v>
      </c>
      <c r="U71" s="91">
        <f>VLOOKUP($C71,HGR2563Q2!$C$3:$Z$90,24,0)</f>
        <v>0</v>
      </c>
      <c r="V71" s="92">
        <f>IFERROR(VLOOKUP($C71,อัตราการครองเตียง!$A$4:$AY$900,50,0),0)</f>
        <v>55.936413313462495</v>
      </c>
      <c r="W71" s="95">
        <f t="shared" si="3"/>
        <v>0</v>
      </c>
      <c r="X71" s="217">
        <f>VLOOKUP($C71,CMI2562Q3!$C$2:$K$89,7,0)</f>
        <v>0.71</v>
      </c>
      <c r="Y71" s="236">
        <f>VLOOKUP($C71,CMI2562Q3!$C$2:$K$89,9,0)</f>
        <v>1</v>
      </c>
      <c r="Z71" s="148" t="str">
        <f>VLOOKUP($C71,Risk2563Q2!$D$2:$Z$89,21,0)</f>
        <v>C</v>
      </c>
      <c r="AA71" s="147">
        <f>VLOOKUP($C71,Risk2563Q2!$D$2:$Z$89,23,0)</f>
        <v>0</v>
      </c>
      <c r="AB71" s="74">
        <f>VLOOKUP($C71,PointQ2Y63!$C$4:$J$91,8,0)</f>
        <v>1</v>
      </c>
      <c r="AC71" s="98">
        <f t="shared" si="4"/>
        <v>5</v>
      </c>
      <c r="AD71" s="99" t="str">
        <f t="shared" si="5"/>
        <v>D</v>
      </c>
      <c r="AJ71" s="9" t="s">
        <v>583</v>
      </c>
      <c r="AK71" s="9" t="s">
        <v>2490</v>
      </c>
      <c r="AL71" s="9" t="s">
        <v>941</v>
      </c>
      <c r="AM71" s="9" t="s">
        <v>946</v>
      </c>
      <c r="AN71" s="9">
        <v>55</v>
      </c>
      <c r="AO71" s="9">
        <v>53634</v>
      </c>
      <c r="AP71" s="9">
        <v>6</v>
      </c>
      <c r="AQ71" s="9" t="s">
        <v>2885</v>
      </c>
    </row>
    <row r="72" spans="1:43">
      <c r="A72" s="11" t="s">
        <v>2928</v>
      </c>
      <c r="B72" s="9" t="s">
        <v>1565</v>
      </c>
      <c r="C72" s="89" t="s">
        <v>584</v>
      </c>
      <c r="D72" s="9" t="s">
        <v>2934</v>
      </c>
      <c r="E72" s="171" t="s">
        <v>941</v>
      </c>
      <c r="F72" s="182">
        <f>VLOOKUP($C72,ข้อมูลพื้นฐานรพ_สป_ณสค61!$C$3:$J$899,5,0)</f>
        <v>46</v>
      </c>
      <c r="G72" s="85" t="s">
        <v>947</v>
      </c>
      <c r="H72" s="181">
        <v>29157</v>
      </c>
      <c r="I72" s="275">
        <f>VLOOKUP($C72,Risk2563Q2!$D$2:$Z$89,9,0)</f>
        <v>22792850.75</v>
      </c>
      <c r="J72" s="275">
        <f>VLOOKUP($C72,Risk2563Q2!$D$2:$Z$89,13,0)</f>
        <v>10219238.810000001</v>
      </c>
      <c r="K72" s="275">
        <f>VLOOKUP($C72,Risk2563Q2!$D$2:$Z$89,12,0)</f>
        <v>19556796.690000001</v>
      </c>
      <c r="L72" s="275">
        <f>VLOOKUP($C72,Risk2563Q2!$D$2:$Z$89,10,0)</f>
        <v>17245578.539999999</v>
      </c>
      <c r="M72" s="90">
        <f>VLOOKUP($C72,Risk2563Q2!$D$2:$Z$89,11,0)</f>
        <v>0</v>
      </c>
      <c r="N72" s="91" t="str">
        <f>VLOOKUP($C72,Planfin2563Q2!$C$3:$Q$98,11,0)</f>
        <v>1</v>
      </c>
      <c r="O72" s="91" t="str">
        <f>VLOOKUP($C72,Planfin2563Q2!$C$3:$Q$98,12,0)</f>
        <v>0</v>
      </c>
      <c r="P72" s="91" t="str">
        <f>VLOOKUP($C72,'Quick MethodQ2Y63'!$C$3:$T$90,14,0)</f>
        <v>1</v>
      </c>
      <c r="Q72" s="91" t="str">
        <f>VLOOKUP($C72,'Quick MethodQ2Y63'!$C$3:$T$90,15,0)</f>
        <v>1</v>
      </c>
      <c r="R72" s="91">
        <f>VLOOKUP($C72,HGR2563Q2!$C$3:$Z$90,21,0)</f>
        <v>0</v>
      </c>
      <c r="S72" s="91">
        <f>VLOOKUP($C72,HGR2563Q2!$C$3:$Z$90,22,0)</f>
        <v>0</v>
      </c>
      <c r="T72" s="91">
        <f>VLOOKUP($C72,HGR2563Q2!$C$3:$Z$90,23,0)</f>
        <v>0</v>
      </c>
      <c r="U72" s="91">
        <f>VLOOKUP($C72,HGR2563Q2!$C$3:$Z$90,24,0)</f>
        <v>0</v>
      </c>
      <c r="V72" s="92">
        <f>IFERROR(VLOOKUP($C72,อัตราการครองเตียง!$A$4:$AY$900,50,0),0)</f>
        <v>58.49370396768829</v>
      </c>
      <c r="W72" s="95">
        <f t="shared" si="3"/>
        <v>0</v>
      </c>
      <c r="X72" s="217">
        <f>VLOOKUP($C72,CMI2562Q3!$C$2:$K$89,7,0)</f>
        <v>0.86</v>
      </c>
      <c r="Y72" s="236">
        <f>VLOOKUP($C72,CMI2562Q3!$C$2:$K$89,9,0)</f>
        <v>1</v>
      </c>
      <c r="Z72" s="148" t="str">
        <f>VLOOKUP($C72,Risk2563Q2!$D$2:$Z$89,21,0)</f>
        <v>C</v>
      </c>
      <c r="AA72" s="147">
        <f>VLOOKUP($C72,Risk2563Q2!$D$2:$Z$89,23,0)</f>
        <v>0</v>
      </c>
      <c r="AB72" s="74">
        <f>VLOOKUP($C72,PointQ2Y63!$C$4:$J$91,8,0)</f>
        <v>1</v>
      </c>
      <c r="AC72" s="98">
        <f t="shared" si="4"/>
        <v>5</v>
      </c>
      <c r="AD72" s="99" t="str">
        <f t="shared" si="5"/>
        <v>D</v>
      </c>
      <c r="AJ72" s="9" t="s">
        <v>584</v>
      </c>
      <c r="AK72" s="9" t="s">
        <v>2934</v>
      </c>
      <c r="AL72" s="9" t="s">
        <v>941</v>
      </c>
      <c r="AM72" s="9" t="s">
        <v>946</v>
      </c>
      <c r="AN72" s="9">
        <v>46</v>
      </c>
      <c r="AO72" s="9">
        <v>29157</v>
      </c>
      <c r="AP72" s="9">
        <v>5</v>
      </c>
      <c r="AQ72" s="9" t="s">
        <v>947</v>
      </c>
    </row>
    <row r="73" spans="1:43">
      <c r="A73" s="11" t="s">
        <v>2928</v>
      </c>
      <c r="B73" s="9" t="s">
        <v>1572</v>
      </c>
      <c r="C73" s="89" t="s">
        <v>585</v>
      </c>
      <c r="D73" s="9" t="s">
        <v>2491</v>
      </c>
      <c r="E73" s="171" t="s">
        <v>937</v>
      </c>
      <c r="F73" s="182">
        <f>VLOOKUP($C73,ข้อมูลพื้นฐานรพ_สป_ณสค61!$C$3:$J$899,5,0)</f>
        <v>1073</v>
      </c>
      <c r="G73" s="85" t="s">
        <v>1083</v>
      </c>
      <c r="H73" s="181">
        <v>257362</v>
      </c>
      <c r="I73" s="275">
        <f>VLOOKUP($C73,Risk2563Q2!$D$2:$Z$89,9,0)</f>
        <v>1168884104.4300001</v>
      </c>
      <c r="J73" s="275">
        <f>VLOOKUP($C73,Risk2563Q2!$D$2:$Z$89,13,0)</f>
        <v>350550878.99000001</v>
      </c>
      <c r="K73" s="275">
        <f>VLOOKUP($C73,Risk2563Q2!$D$2:$Z$89,12,0)</f>
        <v>89289707.480000004</v>
      </c>
      <c r="L73" s="275">
        <f>VLOOKUP($C73,Risk2563Q2!$D$2:$Z$89,10,0)</f>
        <v>219493839.80000001</v>
      </c>
      <c r="M73" s="90">
        <f>VLOOKUP($C73,Risk2563Q2!$D$2:$Z$89,11,0)</f>
        <v>0</v>
      </c>
      <c r="N73" s="91" t="str">
        <f>VLOOKUP($C73,Planfin2563Q2!$C$3:$Q$98,11,0)</f>
        <v>1</v>
      </c>
      <c r="O73" s="91" t="str">
        <f>VLOOKUP($C73,Planfin2563Q2!$C$3:$Q$98,12,0)</f>
        <v>1</v>
      </c>
      <c r="P73" s="91" t="str">
        <f>VLOOKUP($C73,'Quick MethodQ2Y63'!$C$3:$T$90,14,0)</f>
        <v>1</v>
      </c>
      <c r="Q73" s="91" t="str">
        <f>VLOOKUP($C73,'Quick MethodQ2Y63'!$C$3:$T$90,15,0)</f>
        <v>1</v>
      </c>
      <c r="R73" s="91">
        <f>VLOOKUP($C73,HGR2563Q2!$C$3:$Z$90,21,0)</f>
        <v>0</v>
      </c>
      <c r="S73" s="91">
        <f>VLOOKUP($C73,HGR2563Q2!$C$3:$Z$90,22,0)</f>
        <v>0</v>
      </c>
      <c r="T73" s="91">
        <f>VLOOKUP($C73,HGR2563Q2!$C$3:$Z$90,23,0)</f>
        <v>0</v>
      </c>
      <c r="U73" s="91">
        <f>VLOOKUP($C73,HGR2563Q2!$C$3:$Z$90,24,0)</f>
        <v>0</v>
      </c>
      <c r="V73" s="92">
        <f>IFERROR(VLOOKUP($C73,อัตราการครองเตียง!$A$4:$AY$900,50,0),0)</f>
        <v>72.753986320973326</v>
      </c>
      <c r="W73" s="95">
        <f t="shared" si="3"/>
        <v>0</v>
      </c>
      <c r="X73" s="217">
        <f>VLOOKUP($C73,CMI2562Q3!$C$2:$K$89,7,0)</f>
        <v>2.1399999999999997</v>
      </c>
      <c r="Y73" s="236">
        <f>VLOOKUP($C73,CMI2562Q3!$C$2:$K$89,9,0)</f>
        <v>1</v>
      </c>
      <c r="Z73" s="148" t="str">
        <f>VLOOKUP($C73,Risk2563Q2!$D$2:$Z$89,21,0)</f>
        <v>B</v>
      </c>
      <c r="AA73" s="147">
        <f>VLOOKUP($C73,Risk2563Q2!$D$2:$Z$89,23,0)</f>
        <v>1</v>
      </c>
      <c r="AB73" s="74">
        <f>VLOOKUP($C73,PointQ2Y63!$C$4:$J$91,8,0)</f>
        <v>1</v>
      </c>
      <c r="AC73" s="98">
        <f t="shared" si="4"/>
        <v>7</v>
      </c>
      <c r="AD73" s="99" t="str">
        <f t="shared" si="5"/>
        <v>B</v>
      </c>
      <c r="AJ73" s="9" t="s">
        <v>585</v>
      </c>
      <c r="AK73" s="9" t="s">
        <v>2491</v>
      </c>
      <c r="AL73" s="9" t="s">
        <v>937</v>
      </c>
      <c r="AM73" s="9" t="s">
        <v>938</v>
      </c>
      <c r="AN73" s="9">
        <v>1073</v>
      </c>
      <c r="AO73" s="9">
        <v>257362</v>
      </c>
      <c r="AP73" s="9">
        <v>20</v>
      </c>
      <c r="AQ73" s="9" t="s">
        <v>1083</v>
      </c>
    </row>
    <row r="74" spans="1:43">
      <c r="A74" s="11" t="s">
        <v>2928</v>
      </c>
      <c r="B74" s="9" t="s">
        <v>1572</v>
      </c>
      <c r="C74" s="89" t="s">
        <v>586</v>
      </c>
      <c r="D74" s="9" t="s">
        <v>2492</v>
      </c>
      <c r="E74" s="171" t="s">
        <v>941</v>
      </c>
      <c r="F74" s="182">
        <f>VLOOKUP($C74,ข้อมูลพื้นฐานรพ_สป_ณสค61!$C$3:$J$899,5,0)</f>
        <v>56</v>
      </c>
      <c r="G74" s="85" t="s">
        <v>2885</v>
      </c>
      <c r="H74" s="181">
        <v>51803</v>
      </c>
      <c r="I74" s="275">
        <f>VLOOKUP($C74,Risk2563Q2!$D$2:$Z$89,9,0)</f>
        <v>19292510.059999999</v>
      </c>
      <c r="J74" s="275">
        <f>VLOOKUP($C74,Risk2563Q2!$D$2:$Z$89,13,0)</f>
        <v>4501066.09</v>
      </c>
      <c r="K74" s="275">
        <f>VLOOKUP($C74,Risk2563Q2!$D$2:$Z$89,12,0)</f>
        <v>17341735.039999999</v>
      </c>
      <c r="L74" s="275">
        <f>VLOOKUP($C74,Risk2563Q2!$D$2:$Z$89,10,0)</f>
        <v>13796146.08</v>
      </c>
      <c r="M74" s="90">
        <f>VLOOKUP($C74,Risk2563Q2!$D$2:$Z$89,11,0)</f>
        <v>1</v>
      </c>
      <c r="N74" s="91" t="str">
        <f>VLOOKUP($C74,Planfin2563Q2!$C$3:$Q$98,11,0)</f>
        <v>0</v>
      </c>
      <c r="O74" s="91" t="str">
        <f>VLOOKUP($C74,Planfin2563Q2!$C$3:$Q$98,12,0)</f>
        <v>1</v>
      </c>
      <c r="P74" s="91" t="str">
        <f>VLOOKUP($C74,'Quick MethodQ2Y63'!$C$3:$T$90,14,0)</f>
        <v>1</v>
      </c>
      <c r="Q74" s="91" t="str">
        <f>VLOOKUP($C74,'Quick MethodQ2Y63'!$C$3:$T$90,15,0)</f>
        <v>1</v>
      </c>
      <c r="R74" s="91">
        <f>VLOOKUP($C74,HGR2563Q2!$C$3:$Z$90,21,0)</f>
        <v>0</v>
      </c>
      <c r="S74" s="91">
        <f>VLOOKUP($C74,HGR2563Q2!$C$3:$Z$90,22,0)</f>
        <v>0</v>
      </c>
      <c r="T74" s="91">
        <f>VLOOKUP($C74,HGR2563Q2!$C$3:$Z$90,23,0)</f>
        <v>0</v>
      </c>
      <c r="U74" s="91">
        <f>VLOOKUP($C74,HGR2563Q2!$C$3:$Z$90,24,0)</f>
        <v>0</v>
      </c>
      <c r="V74" s="92">
        <f>IFERROR(VLOOKUP($C74,อัตราการครองเตียง!$A$4:$AY$900,50,0),0)</f>
        <v>75.517174082747857</v>
      </c>
      <c r="W74" s="95">
        <f t="shared" si="3"/>
        <v>0</v>
      </c>
      <c r="X74" s="217">
        <f>VLOOKUP($C74,CMI2562Q3!$C$2:$K$89,7,0)</f>
        <v>0.61</v>
      </c>
      <c r="Y74" s="236">
        <f>VLOOKUP($C74,CMI2562Q3!$C$2:$K$89,9,0)</f>
        <v>1</v>
      </c>
      <c r="Z74" s="148" t="str">
        <f>VLOOKUP($C74,Risk2563Q2!$D$2:$Z$89,21,0)</f>
        <v>C-</v>
      </c>
      <c r="AA74" s="147">
        <f>VLOOKUP($C74,Risk2563Q2!$D$2:$Z$89,23,0)</f>
        <v>0</v>
      </c>
      <c r="AB74" s="74">
        <f>VLOOKUP($C74,PointQ2Y63!$C$4:$J$91,8,0)</f>
        <v>1</v>
      </c>
      <c r="AC74" s="98">
        <f t="shared" si="4"/>
        <v>5</v>
      </c>
      <c r="AD74" s="99" t="str">
        <f t="shared" si="5"/>
        <v>D</v>
      </c>
      <c r="AJ74" s="9" t="s">
        <v>586</v>
      </c>
      <c r="AK74" s="9" t="s">
        <v>2492</v>
      </c>
      <c r="AL74" s="9" t="s">
        <v>941</v>
      </c>
      <c r="AM74" s="9" t="s">
        <v>946</v>
      </c>
      <c r="AN74" s="9">
        <v>56</v>
      </c>
      <c r="AO74" s="9">
        <v>51803</v>
      </c>
      <c r="AP74" s="9">
        <v>6</v>
      </c>
      <c r="AQ74" s="9" t="s">
        <v>2885</v>
      </c>
    </row>
    <row r="75" spans="1:43">
      <c r="A75" s="11" t="s">
        <v>2928</v>
      </c>
      <c r="B75" s="9" t="s">
        <v>1572</v>
      </c>
      <c r="C75" s="89" t="s">
        <v>587</v>
      </c>
      <c r="D75" s="9" t="s">
        <v>2493</v>
      </c>
      <c r="E75" s="171" t="s">
        <v>941</v>
      </c>
      <c r="F75" s="182">
        <f>VLOOKUP($C75,ข้อมูลพื้นฐานรพ_สป_ณสค61!$C$3:$J$899,5,0)</f>
        <v>67</v>
      </c>
      <c r="G75" s="85" t="s">
        <v>2885</v>
      </c>
      <c r="H75" s="181">
        <v>49979</v>
      </c>
      <c r="I75" s="275">
        <f>VLOOKUP($C75,Risk2563Q2!$D$2:$Z$89,9,0)</f>
        <v>15396261.109999999</v>
      </c>
      <c r="J75" s="275">
        <f>VLOOKUP($C75,Risk2563Q2!$D$2:$Z$89,13,0)</f>
        <v>1870019.7</v>
      </c>
      <c r="K75" s="275">
        <f>VLOOKUP($C75,Risk2563Q2!$D$2:$Z$89,12,0)</f>
        <v>16164875.279999999</v>
      </c>
      <c r="L75" s="275">
        <f>VLOOKUP($C75,Risk2563Q2!$D$2:$Z$89,10,0)</f>
        <v>13899048.449999999</v>
      </c>
      <c r="M75" s="90">
        <f>VLOOKUP($C75,Risk2563Q2!$D$2:$Z$89,11,0)</f>
        <v>1</v>
      </c>
      <c r="N75" s="91" t="str">
        <f>VLOOKUP($C75,Planfin2563Q2!$C$3:$Q$98,11,0)</f>
        <v>1</v>
      </c>
      <c r="O75" s="91" t="str">
        <f>VLOOKUP($C75,Planfin2563Q2!$C$3:$Q$98,12,0)</f>
        <v>1</v>
      </c>
      <c r="P75" s="91" t="str">
        <f>VLOOKUP($C75,'Quick MethodQ2Y63'!$C$3:$T$90,14,0)</f>
        <v>1</v>
      </c>
      <c r="Q75" s="91" t="str">
        <f>VLOOKUP($C75,'Quick MethodQ2Y63'!$C$3:$T$90,15,0)</f>
        <v>1</v>
      </c>
      <c r="R75" s="91">
        <f>VLOOKUP($C75,HGR2563Q2!$C$3:$Z$90,21,0)</f>
        <v>0</v>
      </c>
      <c r="S75" s="91">
        <f>VLOOKUP($C75,HGR2563Q2!$C$3:$Z$90,22,0)</f>
        <v>0</v>
      </c>
      <c r="T75" s="91">
        <f>VLOOKUP($C75,HGR2563Q2!$C$3:$Z$90,23,0)</f>
        <v>0</v>
      </c>
      <c r="U75" s="91">
        <f>VLOOKUP($C75,HGR2563Q2!$C$3:$Z$90,24,0)</f>
        <v>0</v>
      </c>
      <c r="V75" s="92">
        <f>IFERROR(VLOOKUP($C75,อัตราการครองเตียง!$A$4:$AY$900,50,0),0)</f>
        <v>63.069896419541635</v>
      </c>
      <c r="W75" s="95">
        <f t="shared" si="3"/>
        <v>0</v>
      </c>
      <c r="X75" s="217">
        <f>VLOOKUP($C75,CMI2562Q3!$C$2:$K$89,7,0)</f>
        <v>0.62</v>
      </c>
      <c r="Y75" s="236">
        <f>VLOOKUP($C75,CMI2562Q3!$C$2:$K$89,9,0)</f>
        <v>1</v>
      </c>
      <c r="Z75" s="148" t="str">
        <f>VLOOKUP($C75,Risk2563Q2!$D$2:$Z$89,21,0)</f>
        <v>B-</v>
      </c>
      <c r="AA75" s="147">
        <f>VLOOKUP($C75,Risk2563Q2!$D$2:$Z$89,23,0)</f>
        <v>0</v>
      </c>
      <c r="AB75" s="74">
        <f>VLOOKUP($C75,PointQ2Y63!$C$4:$J$91,8,0)</f>
        <v>1</v>
      </c>
      <c r="AC75" s="98">
        <f t="shared" si="4"/>
        <v>6</v>
      </c>
      <c r="AD75" s="99" t="str">
        <f t="shared" si="5"/>
        <v>C</v>
      </c>
      <c r="AJ75" s="9" t="s">
        <v>587</v>
      </c>
      <c r="AK75" s="9" t="s">
        <v>2493</v>
      </c>
      <c r="AL75" s="9" t="s">
        <v>941</v>
      </c>
      <c r="AM75" s="9" t="s">
        <v>946</v>
      </c>
      <c r="AN75" s="9">
        <v>67</v>
      </c>
      <c r="AO75" s="9">
        <v>49979</v>
      </c>
      <c r="AP75" s="9">
        <v>6</v>
      </c>
      <c r="AQ75" s="9" t="s">
        <v>2885</v>
      </c>
    </row>
    <row r="76" spans="1:43">
      <c r="A76" s="11" t="s">
        <v>2928</v>
      </c>
      <c r="B76" s="9" t="s">
        <v>1572</v>
      </c>
      <c r="C76" s="89" t="s">
        <v>588</v>
      </c>
      <c r="D76" s="9" t="s">
        <v>2494</v>
      </c>
      <c r="E76" s="171" t="s">
        <v>974</v>
      </c>
      <c r="F76" s="182">
        <f>VLOOKUP($C76,ข้อมูลพื้นฐานรพ_สป_ณสค61!$C$3:$J$899,5,0)</f>
        <v>198</v>
      </c>
      <c r="G76" s="85" t="s">
        <v>2888</v>
      </c>
      <c r="H76" s="181">
        <v>84555</v>
      </c>
      <c r="I76" s="275">
        <f>VLOOKUP($C76,Risk2563Q2!$D$2:$Z$89,9,0)</f>
        <v>620558.26</v>
      </c>
      <c r="J76" s="275">
        <f>VLOOKUP($C76,Risk2563Q2!$D$2:$Z$89,13,0)</f>
        <v>-101162211.8</v>
      </c>
      <c r="K76" s="275">
        <f>VLOOKUP($C76,Risk2563Q2!$D$2:$Z$89,12,0)</f>
        <v>23217839.960000001</v>
      </c>
      <c r="L76" s="275">
        <f>VLOOKUP($C76,Risk2563Q2!$D$2:$Z$89,10,0)</f>
        <v>2634550.4700000002</v>
      </c>
      <c r="M76" s="90">
        <f>VLOOKUP($C76,Risk2563Q2!$D$2:$Z$89,11,0)</f>
        <v>3</v>
      </c>
      <c r="N76" s="91" t="str">
        <f>VLOOKUP($C76,Planfin2563Q2!$C$3:$Q$98,11,0)</f>
        <v>1</v>
      </c>
      <c r="O76" s="91" t="str">
        <f>VLOOKUP($C76,Planfin2563Q2!$C$3:$Q$98,12,0)</f>
        <v>0</v>
      </c>
      <c r="P76" s="91" t="str">
        <f>VLOOKUP($C76,'Quick MethodQ2Y63'!$C$3:$T$90,14,0)</f>
        <v>1</v>
      </c>
      <c r="Q76" s="91" t="str">
        <f>VLOOKUP($C76,'Quick MethodQ2Y63'!$C$3:$T$90,15,0)</f>
        <v>1</v>
      </c>
      <c r="R76" s="91">
        <f>VLOOKUP($C76,HGR2563Q2!$C$3:$Z$90,21,0)</f>
        <v>0</v>
      </c>
      <c r="S76" s="91">
        <f>VLOOKUP($C76,HGR2563Q2!$C$3:$Z$90,22,0)</f>
        <v>0</v>
      </c>
      <c r="T76" s="91">
        <f>VLOOKUP($C76,HGR2563Q2!$C$3:$Z$90,23,0)</f>
        <v>0</v>
      </c>
      <c r="U76" s="91">
        <f>VLOOKUP($C76,HGR2563Q2!$C$3:$Z$90,24,0)</f>
        <v>0</v>
      </c>
      <c r="V76" s="92">
        <f>IFERROR(VLOOKUP($C76,อัตราการครองเตียง!$A$4:$AY$900,50,0),0)</f>
        <v>94.739747198763595</v>
      </c>
      <c r="W76" s="95">
        <f t="shared" si="3"/>
        <v>1</v>
      </c>
      <c r="X76" s="217">
        <f>VLOOKUP($C76,CMI2562Q3!$C$2:$K$89,7,0)</f>
        <v>1.18</v>
      </c>
      <c r="Y76" s="236">
        <f>VLOOKUP($C76,CMI2562Q3!$C$2:$K$89,9,0)</f>
        <v>1</v>
      </c>
      <c r="Z76" s="148" t="str">
        <f>VLOOKUP($C76,Risk2563Q2!$D$2:$Z$89,21,0)</f>
        <v>C-</v>
      </c>
      <c r="AA76" s="147">
        <f>VLOOKUP($C76,Risk2563Q2!$D$2:$Z$89,23,0)</f>
        <v>0</v>
      </c>
      <c r="AB76" s="74">
        <f>VLOOKUP($C76,PointQ2Y63!$C$4:$J$91,8,0)</f>
        <v>1</v>
      </c>
      <c r="AC76" s="98">
        <f t="shared" si="4"/>
        <v>6</v>
      </c>
      <c r="AD76" s="99" t="str">
        <f t="shared" si="5"/>
        <v>C</v>
      </c>
      <c r="AJ76" s="9" t="s">
        <v>588</v>
      </c>
      <c r="AK76" s="9" t="s">
        <v>2494</v>
      </c>
      <c r="AL76" s="9" t="s">
        <v>974</v>
      </c>
      <c r="AM76" s="9" t="s">
        <v>975</v>
      </c>
      <c r="AN76" s="9">
        <v>198</v>
      </c>
      <c r="AO76" s="9">
        <v>84555</v>
      </c>
      <c r="AP76" s="9">
        <v>14</v>
      </c>
      <c r="AQ76" s="9" t="s">
        <v>2888</v>
      </c>
    </row>
    <row r="77" spans="1:43">
      <c r="A77" s="11" t="s">
        <v>2928</v>
      </c>
      <c r="B77" s="9" t="s">
        <v>1572</v>
      </c>
      <c r="C77" s="89" t="s">
        <v>589</v>
      </c>
      <c r="D77" s="9" t="s">
        <v>2495</v>
      </c>
      <c r="E77" s="171" t="s">
        <v>941</v>
      </c>
      <c r="F77" s="182">
        <f>VLOOKUP($C77,ข้อมูลพื้นฐานรพ_สป_ณสค61!$C$3:$J$899,5,0)</f>
        <v>10</v>
      </c>
      <c r="G77" s="85" t="s">
        <v>969</v>
      </c>
      <c r="H77" s="181">
        <v>4052</v>
      </c>
      <c r="I77" s="275">
        <f>VLOOKUP($C77,Risk2563Q2!$D$2:$Z$89,9,0)</f>
        <v>2051218.98</v>
      </c>
      <c r="J77" s="275">
        <f>VLOOKUP($C77,Risk2563Q2!$D$2:$Z$89,13,0)</f>
        <v>-1086372.54</v>
      </c>
      <c r="K77" s="275">
        <f>VLOOKUP($C77,Risk2563Q2!$D$2:$Z$89,12,0)</f>
        <v>4302867.33</v>
      </c>
      <c r="L77" s="275">
        <f>VLOOKUP($C77,Risk2563Q2!$D$2:$Z$89,10,0)</f>
        <v>6423080.8099999996</v>
      </c>
      <c r="M77" s="90">
        <f>VLOOKUP($C77,Risk2563Q2!$D$2:$Z$89,11,0)</f>
        <v>1</v>
      </c>
      <c r="N77" s="91" t="str">
        <f>VLOOKUP($C77,Planfin2563Q2!$C$3:$Q$98,11,0)</f>
        <v>0</v>
      </c>
      <c r="O77" s="91" t="str">
        <f>VLOOKUP($C77,Planfin2563Q2!$C$3:$Q$98,12,0)</f>
        <v>1</v>
      </c>
      <c r="P77" s="91" t="str">
        <f>VLOOKUP($C77,'Quick MethodQ2Y63'!$C$3:$T$90,14,0)</f>
        <v>1</v>
      </c>
      <c r="Q77" s="91" t="str">
        <f>VLOOKUP($C77,'Quick MethodQ2Y63'!$C$3:$T$90,15,0)</f>
        <v>1</v>
      </c>
      <c r="R77" s="91">
        <f>VLOOKUP($C77,HGR2563Q2!$C$3:$Z$90,21,0)</f>
        <v>0</v>
      </c>
      <c r="S77" s="91">
        <f>VLOOKUP($C77,HGR2563Q2!$C$3:$Z$90,22,0)</f>
        <v>0.5</v>
      </c>
      <c r="T77" s="91">
        <f>VLOOKUP($C77,HGR2563Q2!$C$3:$Z$90,23,0)</f>
        <v>0.5</v>
      </c>
      <c r="U77" s="91">
        <f>VLOOKUP($C77,HGR2563Q2!$C$3:$Z$90,24,0)</f>
        <v>0.5</v>
      </c>
      <c r="V77" s="92">
        <f>IFERROR(VLOOKUP($C77,อัตราการครองเตียง!$A$4:$AY$900,50,0),0)</f>
        <v>0</v>
      </c>
      <c r="W77" s="95">
        <f t="shared" si="3"/>
        <v>0</v>
      </c>
      <c r="X77" s="217">
        <f>VLOOKUP($C77,CMI2562Q3!$C$2:$K$89,7,0)</f>
        <v>0</v>
      </c>
      <c r="Y77" s="236">
        <f>VLOOKUP($C77,CMI2562Q3!$C$2:$K$89,9,0)</f>
        <v>0</v>
      </c>
      <c r="Z77" s="148" t="str">
        <f>VLOOKUP($C77,Risk2563Q2!$D$2:$Z$89,21,0)</f>
        <v>B-</v>
      </c>
      <c r="AA77" s="147">
        <f>VLOOKUP($C77,Risk2563Q2!$D$2:$Z$89,23,0)</f>
        <v>0</v>
      </c>
      <c r="AB77" s="74">
        <f>VLOOKUP($C77,PointQ2Y63!$C$4:$J$91,8,0)</f>
        <v>1</v>
      </c>
      <c r="AC77" s="98">
        <f t="shared" si="4"/>
        <v>5.5</v>
      </c>
      <c r="AD77" s="99" t="str">
        <f t="shared" si="5"/>
        <v>D</v>
      </c>
      <c r="AJ77" s="9" t="s">
        <v>589</v>
      </c>
      <c r="AK77" s="9" t="s">
        <v>2495</v>
      </c>
      <c r="AL77" s="9" t="s">
        <v>941</v>
      </c>
      <c r="AM77" s="9" t="s">
        <v>968</v>
      </c>
      <c r="AN77" s="9">
        <v>10</v>
      </c>
      <c r="AO77" s="9">
        <v>4052</v>
      </c>
      <c r="AP77" s="9">
        <v>2</v>
      </c>
      <c r="AQ77" s="9" t="s">
        <v>969</v>
      </c>
    </row>
    <row r="78" spans="1:43">
      <c r="A78" s="11" t="s">
        <v>2928</v>
      </c>
      <c r="B78" s="9" t="s">
        <v>1572</v>
      </c>
      <c r="C78" s="89" t="s">
        <v>590</v>
      </c>
      <c r="D78" s="9" t="s">
        <v>2496</v>
      </c>
      <c r="E78" s="171" t="s">
        <v>941</v>
      </c>
      <c r="F78" s="182">
        <f>VLOOKUP($C78,ข้อมูลพื้นฐานรพ_สป_ณสค61!$C$3:$J$899,5,0)</f>
        <v>36</v>
      </c>
      <c r="G78" s="85" t="s">
        <v>2885</v>
      </c>
      <c r="H78" s="181">
        <v>37576</v>
      </c>
      <c r="I78" s="275">
        <f>VLOOKUP($C78,Risk2563Q2!$D$2:$Z$89,9,0)</f>
        <v>22916751.030000001</v>
      </c>
      <c r="J78" s="275">
        <f>VLOOKUP($C78,Risk2563Q2!$D$2:$Z$89,13,0)</f>
        <v>12607277.68</v>
      </c>
      <c r="K78" s="275">
        <f>VLOOKUP($C78,Risk2563Q2!$D$2:$Z$89,12,0)</f>
        <v>11119921.16</v>
      </c>
      <c r="L78" s="275">
        <f>VLOOKUP($C78,Risk2563Q2!$D$2:$Z$89,10,0)</f>
        <v>9993012.2699999996</v>
      </c>
      <c r="M78" s="90">
        <f>VLOOKUP($C78,Risk2563Q2!$D$2:$Z$89,11,0)</f>
        <v>0</v>
      </c>
      <c r="N78" s="91" t="str">
        <f>VLOOKUP($C78,Planfin2563Q2!$C$3:$Q$98,11,0)</f>
        <v>1</v>
      </c>
      <c r="O78" s="91" t="str">
        <f>VLOOKUP($C78,Planfin2563Q2!$C$3:$Q$98,12,0)</f>
        <v>0</v>
      </c>
      <c r="P78" s="91" t="str">
        <f>VLOOKUP($C78,'Quick MethodQ2Y63'!$C$3:$T$90,14,0)</f>
        <v>1</v>
      </c>
      <c r="Q78" s="91" t="str">
        <f>VLOOKUP($C78,'Quick MethodQ2Y63'!$C$3:$T$90,15,0)</f>
        <v>1</v>
      </c>
      <c r="R78" s="91">
        <f>VLOOKUP($C78,HGR2563Q2!$C$3:$Z$90,21,0)</f>
        <v>0</v>
      </c>
      <c r="S78" s="91">
        <f>VLOOKUP($C78,HGR2563Q2!$C$3:$Z$90,22,0)</f>
        <v>0</v>
      </c>
      <c r="T78" s="91">
        <f>VLOOKUP($C78,HGR2563Q2!$C$3:$Z$90,23,0)</f>
        <v>0</v>
      </c>
      <c r="U78" s="91">
        <f>VLOOKUP($C78,HGR2563Q2!$C$3:$Z$90,24,0)</f>
        <v>0</v>
      </c>
      <c r="V78" s="92">
        <f>IFERROR(VLOOKUP($C78,อัตราการครองเตียง!$A$4:$AY$900,50,0),0)</f>
        <v>76.36612021857924</v>
      </c>
      <c r="W78" s="95">
        <f t="shared" si="3"/>
        <v>0</v>
      </c>
      <c r="X78" s="217">
        <f>VLOOKUP($C78,CMI2562Q3!$C$2:$K$89,7,0)</f>
        <v>0.63</v>
      </c>
      <c r="Y78" s="236">
        <f>VLOOKUP($C78,CMI2562Q3!$C$2:$K$89,9,0)</f>
        <v>1</v>
      </c>
      <c r="Z78" s="148" t="str">
        <f>VLOOKUP($C78,Risk2563Q2!$D$2:$Z$89,21,0)</f>
        <v>B-</v>
      </c>
      <c r="AA78" s="147">
        <f>VLOOKUP($C78,Risk2563Q2!$D$2:$Z$89,23,0)</f>
        <v>0</v>
      </c>
      <c r="AB78" s="74">
        <f>VLOOKUP($C78,PointQ2Y63!$C$4:$J$91,8,0)</f>
        <v>1</v>
      </c>
      <c r="AC78" s="98">
        <f t="shared" si="4"/>
        <v>5</v>
      </c>
      <c r="AD78" s="99" t="str">
        <f t="shared" si="5"/>
        <v>D</v>
      </c>
      <c r="AJ78" s="9" t="s">
        <v>590</v>
      </c>
      <c r="AK78" s="9" t="s">
        <v>2496</v>
      </c>
      <c r="AL78" s="9" t="s">
        <v>941</v>
      </c>
      <c r="AM78" s="9" t="s">
        <v>946</v>
      </c>
      <c r="AN78" s="9">
        <v>36</v>
      </c>
      <c r="AO78" s="9">
        <v>37576</v>
      </c>
      <c r="AP78" s="9">
        <v>6</v>
      </c>
      <c r="AQ78" s="9" t="s">
        <v>2885</v>
      </c>
    </row>
    <row r="79" spans="1:43">
      <c r="A79" s="11" t="s">
        <v>2928</v>
      </c>
      <c r="B79" s="9" t="s">
        <v>1572</v>
      </c>
      <c r="C79" s="89" t="s">
        <v>591</v>
      </c>
      <c r="D79" s="9" t="s">
        <v>2497</v>
      </c>
      <c r="E79" s="171" t="s">
        <v>941</v>
      </c>
      <c r="F79" s="182">
        <f>VLOOKUP($C79,ข้อมูลพื้นฐานรพ_สป_ณสค61!$C$3:$J$899,5,0)</f>
        <v>113</v>
      </c>
      <c r="G79" s="85" t="s">
        <v>2884</v>
      </c>
      <c r="H79" s="181">
        <v>91558</v>
      </c>
      <c r="I79" s="275">
        <f>VLOOKUP($C79,Risk2563Q2!$D$2:$Z$89,9,0)</f>
        <v>14613025.289999999</v>
      </c>
      <c r="J79" s="275">
        <f>VLOOKUP($C79,Risk2563Q2!$D$2:$Z$89,13,0)</f>
        <v>-17126123.09</v>
      </c>
      <c r="K79" s="275">
        <f>VLOOKUP($C79,Risk2563Q2!$D$2:$Z$89,12,0)</f>
        <v>12827343.800000001</v>
      </c>
      <c r="L79" s="275">
        <f>VLOOKUP($C79,Risk2563Q2!$D$2:$Z$89,10,0)</f>
        <v>16761012.300000001</v>
      </c>
      <c r="M79" s="90">
        <f>VLOOKUP($C79,Risk2563Q2!$D$2:$Z$89,11,0)</f>
        <v>1</v>
      </c>
      <c r="N79" s="91" t="str">
        <f>VLOOKUP($C79,Planfin2563Q2!$C$3:$Q$98,11,0)</f>
        <v>1</v>
      </c>
      <c r="O79" s="91" t="str">
        <f>VLOOKUP($C79,Planfin2563Q2!$C$3:$Q$98,12,0)</f>
        <v>1</v>
      </c>
      <c r="P79" s="91" t="str">
        <f>VLOOKUP($C79,'Quick MethodQ2Y63'!$C$3:$T$90,14,0)</f>
        <v>1</v>
      </c>
      <c r="Q79" s="91" t="str">
        <f>VLOOKUP($C79,'Quick MethodQ2Y63'!$C$3:$T$90,15,0)</f>
        <v>1</v>
      </c>
      <c r="R79" s="91">
        <f>VLOOKUP($C79,HGR2563Q2!$C$3:$Z$90,21,0)</f>
        <v>0</v>
      </c>
      <c r="S79" s="91">
        <f>VLOOKUP($C79,HGR2563Q2!$C$3:$Z$90,22,0)</f>
        <v>0</v>
      </c>
      <c r="T79" s="91">
        <f>VLOOKUP($C79,HGR2563Q2!$C$3:$Z$90,23,0)</f>
        <v>0</v>
      </c>
      <c r="U79" s="91">
        <f>VLOOKUP($C79,HGR2563Q2!$C$3:$Z$90,24,0)</f>
        <v>0</v>
      </c>
      <c r="V79" s="92">
        <f>IFERROR(VLOOKUP($C79,อัตราการครองเตียง!$A$4:$AY$900,50,0),0)</f>
        <v>83.248706417138166</v>
      </c>
      <c r="W79" s="95">
        <f t="shared" si="3"/>
        <v>1</v>
      </c>
      <c r="X79" s="217">
        <f>VLOOKUP($C79,CMI2562Q3!$C$2:$K$89,7,0)</f>
        <v>0.71</v>
      </c>
      <c r="Y79" s="236">
        <f>VLOOKUP($C79,CMI2562Q3!$C$2:$K$89,9,0)</f>
        <v>0</v>
      </c>
      <c r="Z79" s="148" t="str">
        <f>VLOOKUP($C79,Risk2563Q2!$D$2:$Z$89,21,0)</f>
        <v>B-</v>
      </c>
      <c r="AA79" s="147">
        <f>VLOOKUP($C79,Risk2563Q2!$D$2:$Z$89,23,0)</f>
        <v>0</v>
      </c>
      <c r="AB79" s="74">
        <f>VLOOKUP($C79,PointQ2Y63!$C$4:$J$91,8,0)</f>
        <v>1</v>
      </c>
      <c r="AC79" s="98">
        <f t="shared" si="4"/>
        <v>6</v>
      </c>
      <c r="AD79" s="99" t="str">
        <f t="shared" si="5"/>
        <v>C</v>
      </c>
      <c r="AJ79" s="9" t="s">
        <v>591</v>
      </c>
      <c r="AK79" s="9" t="s">
        <v>2497</v>
      </c>
      <c r="AL79" s="9" t="s">
        <v>941</v>
      </c>
      <c r="AM79" s="9" t="s">
        <v>949</v>
      </c>
      <c r="AN79" s="9">
        <v>113</v>
      </c>
      <c r="AO79" s="9">
        <v>91558</v>
      </c>
      <c r="AP79" s="9">
        <v>13</v>
      </c>
      <c r="AQ79" s="9" t="s">
        <v>2884</v>
      </c>
    </row>
    <row r="80" spans="1:43">
      <c r="A80" s="11" t="s">
        <v>2928</v>
      </c>
      <c r="B80" s="9" t="s">
        <v>1572</v>
      </c>
      <c r="C80" s="89" t="s">
        <v>592</v>
      </c>
      <c r="D80" s="9" t="s">
        <v>2498</v>
      </c>
      <c r="E80" s="171" t="s">
        <v>941</v>
      </c>
      <c r="F80" s="182">
        <f>VLOOKUP($C80,ข้อมูลพื้นฐานรพ_สป_ณสค61!$C$3:$J$899,5,0)</f>
        <v>30</v>
      </c>
      <c r="G80" s="85" t="s">
        <v>947</v>
      </c>
      <c r="H80" s="181">
        <v>25415</v>
      </c>
      <c r="I80" s="275">
        <f>VLOOKUP($C80,Risk2563Q2!$D$2:$Z$89,9,0)</f>
        <v>12717400.699999999</v>
      </c>
      <c r="J80" s="275">
        <f>VLOOKUP($C80,Risk2563Q2!$D$2:$Z$89,13,0)</f>
        <v>3192522.15</v>
      </c>
      <c r="K80" s="275">
        <f>VLOOKUP($C80,Risk2563Q2!$D$2:$Z$89,12,0)</f>
        <v>11388360.560000001</v>
      </c>
      <c r="L80" s="275">
        <f>VLOOKUP($C80,Risk2563Q2!$D$2:$Z$89,10,0)</f>
        <v>8974631.75</v>
      </c>
      <c r="M80" s="90">
        <f>VLOOKUP($C80,Risk2563Q2!$D$2:$Z$89,11,0)</f>
        <v>0</v>
      </c>
      <c r="N80" s="91" t="str">
        <f>VLOOKUP($C80,Planfin2563Q2!$C$3:$Q$98,11,0)</f>
        <v>0</v>
      </c>
      <c r="O80" s="91" t="str">
        <f>VLOOKUP($C80,Planfin2563Q2!$C$3:$Q$98,12,0)</f>
        <v>1</v>
      </c>
      <c r="P80" s="91" t="str">
        <f>VLOOKUP($C80,'Quick MethodQ2Y63'!$C$3:$T$90,14,0)</f>
        <v>1</v>
      </c>
      <c r="Q80" s="91" t="str">
        <f>VLOOKUP($C80,'Quick MethodQ2Y63'!$C$3:$T$90,15,0)</f>
        <v>1</v>
      </c>
      <c r="R80" s="91">
        <f>VLOOKUP($C80,HGR2563Q2!$C$3:$Z$90,21,0)</f>
        <v>0</v>
      </c>
      <c r="S80" s="91">
        <f>VLOOKUP($C80,HGR2563Q2!$C$3:$Z$90,22,0)</f>
        <v>0</v>
      </c>
      <c r="T80" s="91">
        <f>VLOOKUP($C80,HGR2563Q2!$C$3:$Z$90,23,0)</f>
        <v>0</v>
      </c>
      <c r="U80" s="91">
        <f>VLOOKUP($C80,HGR2563Q2!$C$3:$Z$90,24,0)</f>
        <v>0</v>
      </c>
      <c r="V80" s="92">
        <f>IFERROR(VLOOKUP($C80,อัตราการครองเตียง!$A$4:$AY$900,50,0),0)</f>
        <v>63.770491803278688</v>
      </c>
      <c r="W80" s="95">
        <f t="shared" si="3"/>
        <v>0</v>
      </c>
      <c r="X80" s="217">
        <f>VLOOKUP($C80,CMI2562Q3!$C$2:$K$89,7,0)</f>
        <v>0.64</v>
      </c>
      <c r="Y80" s="236">
        <f>VLOOKUP($C80,CMI2562Q3!$C$2:$K$89,9,0)</f>
        <v>1</v>
      </c>
      <c r="Z80" s="148" t="str">
        <f>VLOOKUP($C80,Risk2563Q2!$D$2:$Z$89,21,0)</f>
        <v>B-</v>
      </c>
      <c r="AA80" s="147">
        <f>VLOOKUP($C80,Risk2563Q2!$D$2:$Z$89,23,0)</f>
        <v>0</v>
      </c>
      <c r="AB80" s="74">
        <f>VLOOKUP($C80,PointQ2Y63!$C$4:$J$91,8,0)</f>
        <v>1</v>
      </c>
      <c r="AC80" s="98">
        <f t="shared" si="4"/>
        <v>5</v>
      </c>
      <c r="AD80" s="99" t="str">
        <f t="shared" si="5"/>
        <v>D</v>
      </c>
      <c r="AJ80" s="9" t="s">
        <v>592</v>
      </c>
      <c r="AK80" s="9" t="s">
        <v>2498</v>
      </c>
      <c r="AL80" s="9" t="s">
        <v>941</v>
      </c>
      <c r="AM80" s="9" t="s">
        <v>946</v>
      </c>
      <c r="AN80" s="9">
        <v>30</v>
      </c>
      <c r="AO80" s="9">
        <v>25415</v>
      </c>
      <c r="AP80" s="9">
        <v>5</v>
      </c>
      <c r="AQ80" s="9" t="s">
        <v>947</v>
      </c>
    </row>
    <row r="81" spans="1:43">
      <c r="A81" s="11" t="s">
        <v>2928</v>
      </c>
      <c r="B81" s="9" t="s">
        <v>1572</v>
      </c>
      <c r="C81" s="89" t="s">
        <v>593</v>
      </c>
      <c r="D81" s="9" t="s">
        <v>2499</v>
      </c>
      <c r="E81" s="171" t="s">
        <v>941</v>
      </c>
      <c r="F81" s="182">
        <f>VLOOKUP($C81,ข้อมูลพื้นฐานรพ_สป_ณสค61!$C$3:$J$899,5,0)</f>
        <v>30</v>
      </c>
      <c r="G81" s="85" t="s">
        <v>2885</v>
      </c>
      <c r="H81" s="181">
        <v>30131</v>
      </c>
      <c r="I81" s="275">
        <f>VLOOKUP($C81,Risk2563Q2!$D$2:$Z$89,9,0)</f>
        <v>16912739.129999999</v>
      </c>
      <c r="J81" s="275">
        <f>VLOOKUP($C81,Risk2563Q2!$D$2:$Z$89,13,0)</f>
        <v>8514071.8599999994</v>
      </c>
      <c r="K81" s="275">
        <f>VLOOKUP($C81,Risk2563Q2!$D$2:$Z$89,12,0)</f>
        <v>19606936.449999999</v>
      </c>
      <c r="L81" s="275">
        <f>VLOOKUP($C81,Risk2563Q2!$D$2:$Z$89,10,0)</f>
        <v>16561219.74</v>
      </c>
      <c r="M81" s="90">
        <f>VLOOKUP($C81,Risk2563Q2!$D$2:$Z$89,11,0)</f>
        <v>0</v>
      </c>
      <c r="N81" s="91" t="str">
        <f>VLOOKUP($C81,Planfin2563Q2!$C$3:$Q$98,11,0)</f>
        <v>0</v>
      </c>
      <c r="O81" s="91" t="str">
        <f>VLOOKUP($C81,Planfin2563Q2!$C$3:$Q$98,12,0)</f>
        <v>1</v>
      </c>
      <c r="P81" s="91" t="str">
        <f>VLOOKUP($C81,'Quick MethodQ2Y63'!$C$3:$T$90,14,0)</f>
        <v>1</v>
      </c>
      <c r="Q81" s="91" t="str">
        <f>VLOOKUP($C81,'Quick MethodQ2Y63'!$C$3:$T$90,15,0)</f>
        <v>1</v>
      </c>
      <c r="R81" s="91">
        <f>VLOOKUP($C81,HGR2563Q2!$C$3:$Z$90,21,0)</f>
        <v>0</v>
      </c>
      <c r="S81" s="91">
        <f>VLOOKUP($C81,HGR2563Q2!$C$3:$Z$90,22,0)</f>
        <v>0</v>
      </c>
      <c r="T81" s="91">
        <f>VLOOKUP($C81,HGR2563Q2!$C$3:$Z$90,23,0)</f>
        <v>0</v>
      </c>
      <c r="U81" s="91">
        <f>VLOOKUP($C81,HGR2563Q2!$C$3:$Z$90,24,0)</f>
        <v>0</v>
      </c>
      <c r="V81" s="92">
        <f>IFERROR(VLOOKUP($C81,อัตราการครองเตียง!$A$4:$AY$900,50,0),0)</f>
        <v>74.1712204007286</v>
      </c>
      <c r="W81" s="95">
        <f t="shared" si="3"/>
        <v>0</v>
      </c>
      <c r="X81" s="217">
        <f>VLOOKUP($C81,CMI2562Q3!$C$2:$K$89,7,0)</f>
        <v>0.6</v>
      </c>
      <c r="Y81" s="236">
        <f>VLOOKUP($C81,CMI2562Q3!$C$2:$K$89,9,0)</f>
        <v>0</v>
      </c>
      <c r="Z81" s="148" t="str">
        <f>VLOOKUP($C81,Risk2563Q2!$D$2:$Z$89,21,0)</f>
        <v>B-</v>
      </c>
      <c r="AA81" s="147">
        <f>VLOOKUP($C81,Risk2563Q2!$D$2:$Z$89,23,0)</f>
        <v>0</v>
      </c>
      <c r="AB81" s="74">
        <f>VLOOKUP($C81,PointQ2Y63!$C$4:$J$91,8,0)</f>
        <v>1</v>
      </c>
      <c r="AC81" s="98">
        <f t="shared" si="4"/>
        <v>4</v>
      </c>
      <c r="AD81" s="99" t="str">
        <f t="shared" si="5"/>
        <v>F</v>
      </c>
      <c r="AJ81" s="9" t="s">
        <v>593</v>
      </c>
      <c r="AK81" s="9" t="s">
        <v>2499</v>
      </c>
      <c r="AL81" s="9" t="s">
        <v>941</v>
      </c>
      <c r="AM81" s="9" t="s">
        <v>946</v>
      </c>
      <c r="AN81" s="9">
        <v>30</v>
      </c>
      <c r="AO81" s="9">
        <v>30131</v>
      </c>
      <c r="AP81" s="9">
        <v>6</v>
      </c>
      <c r="AQ81" s="9" t="s">
        <v>2885</v>
      </c>
    </row>
    <row r="82" spans="1:43">
      <c r="A82" s="11" t="s">
        <v>2928</v>
      </c>
      <c r="B82" s="9" t="s">
        <v>1572</v>
      </c>
      <c r="C82" s="89" t="s">
        <v>594</v>
      </c>
      <c r="D82" s="9" t="s">
        <v>2500</v>
      </c>
      <c r="E82" s="171" t="s">
        <v>941</v>
      </c>
      <c r="F82" s="182">
        <f>VLOOKUP($C82,ข้อมูลพื้นฐานรพ_สป_ณสค61!$C$3:$J$899,5,0)</f>
        <v>34</v>
      </c>
      <c r="G82" s="85" t="s">
        <v>2885</v>
      </c>
      <c r="H82" s="181">
        <v>36974</v>
      </c>
      <c r="I82" s="275">
        <f>VLOOKUP($C82,Risk2563Q2!$D$2:$Z$89,9,0)</f>
        <v>32288880.050000001</v>
      </c>
      <c r="J82" s="275">
        <f>VLOOKUP($C82,Risk2563Q2!$D$2:$Z$89,13,0)</f>
        <v>22977189.239999998</v>
      </c>
      <c r="K82" s="275">
        <f>VLOOKUP($C82,Risk2563Q2!$D$2:$Z$89,12,0)</f>
        <v>19261813.48</v>
      </c>
      <c r="L82" s="275">
        <f>VLOOKUP($C82,Risk2563Q2!$D$2:$Z$89,10,0)</f>
        <v>19025600.719999999</v>
      </c>
      <c r="M82" s="90">
        <f>VLOOKUP($C82,Risk2563Q2!$D$2:$Z$89,11,0)</f>
        <v>0</v>
      </c>
      <c r="N82" s="91" t="str">
        <f>VLOOKUP($C82,Planfin2563Q2!$C$3:$Q$98,11,0)</f>
        <v>1</v>
      </c>
      <c r="O82" s="91" t="str">
        <f>VLOOKUP($C82,Planfin2563Q2!$C$3:$Q$98,12,0)</f>
        <v>1</v>
      </c>
      <c r="P82" s="91" t="str">
        <f>VLOOKUP($C82,'Quick MethodQ2Y63'!$C$3:$T$90,14,0)</f>
        <v>1</v>
      </c>
      <c r="Q82" s="91" t="str">
        <f>VLOOKUP($C82,'Quick MethodQ2Y63'!$C$3:$T$90,15,0)</f>
        <v>1</v>
      </c>
      <c r="R82" s="91">
        <f>VLOOKUP($C82,HGR2563Q2!$C$3:$Z$90,21,0)</f>
        <v>0</v>
      </c>
      <c r="S82" s="91">
        <f>VLOOKUP($C82,HGR2563Q2!$C$3:$Z$90,22,0)</f>
        <v>0</v>
      </c>
      <c r="T82" s="91">
        <f>VLOOKUP($C82,HGR2563Q2!$C$3:$Z$90,23,0)</f>
        <v>0</v>
      </c>
      <c r="U82" s="91">
        <f>VLOOKUP($C82,HGR2563Q2!$C$3:$Z$90,24,0)</f>
        <v>0</v>
      </c>
      <c r="V82" s="92">
        <f>IFERROR(VLOOKUP($C82,อัตราการครองเตียง!$A$4:$AY$900,50,0),0)</f>
        <v>67.598842815814848</v>
      </c>
      <c r="W82" s="95">
        <f t="shared" si="3"/>
        <v>0</v>
      </c>
      <c r="X82" s="217">
        <f>VLOOKUP($C82,CMI2562Q3!$C$2:$K$89,7,0)</f>
        <v>0.6</v>
      </c>
      <c r="Y82" s="236">
        <f>VLOOKUP($C82,CMI2562Q3!$C$2:$K$89,9,0)</f>
        <v>0</v>
      </c>
      <c r="Z82" s="148" t="str">
        <f>VLOOKUP($C82,Risk2563Q2!$D$2:$Z$89,21,0)</f>
        <v>B-</v>
      </c>
      <c r="AA82" s="147">
        <f>VLOOKUP($C82,Risk2563Q2!$D$2:$Z$89,23,0)</f>
        <v>0</v>
      </c>
      <c r="AB82" s="74">
        <f>VLOOKUP($C82,PointQ2Y63!$C$4:$J$91,8,0)</f>
        <v>1</v>
      </c>
      <c r="AC82" s="98">
        <f t="shared" si="4"/>
        <v>5</v>
      </c>
      <c r="AD82" s="99" t="str">
        <f t="shared" si="5"/>
        <v>D</v>
      </c>
      <c r="AJ82" s="9" t="s">
        <v>594</v>
      </c>
      <c r="AK82" s="9" t="s">
        <v>2500</v>
      </c>
      <c r="AL82" s="9" t="s">
        <v>941</v>
      </c>
      <c r="AM82" s="9" t="s">
        <v>946</v>
      </c>
      <c r="AN82" s="9">
        <v>34</v>
      </c>
      <c r="AO82" s="9">
        <v>36974</v>
      </c>
      <c r="AP82" s="9">
        <v>6</v>
      </c>
      <c r="AQ82" s="9" t="s">
        <v>2885</v>
      </c>
    </row>
    <row r="83" spans="1:43">
      <c r="A83" s="11" t="s">
        <v>2928</v>
      </c>
      <c r="B83" s="9" t="s">
        <v>1572</v>
      </c>
      <c r="C83" s="89" t="s">
        <v>595</v>
      </c>
      <c r="D83" s="9" t="s">
        <v>2501</v>
      </c>
      <c r="E83" s="171" t="s">
        <v>941</v>
      </c>
      <c r="F83" s="182">
        <f>VLOOKUP($C83,ข้อมูลพื้นฐานรพ_สป_ณสค61!$C$3:$J$899,5,0)</f>
        <v>70</v>
      </c>
      <c r="G83" s="85" t="s">
        <v>2885</v>
      </c>
      <c r="H83" s="181">
        <v>44044</v>
      </c>
      <c r="I83" s="275">
        <f>VLOOKUP($C83,Risk2563Q2!$D$2:$Z$89,9,0)</f>
        <v>26870533.719999999</v>
      </c>
      <c r="J83" s="275">
        <f>VLOOKUP($C83,Risk2563Q2!$D$2:$Z$89,13,0)</f>
        <v>4033319.59</v>
      </c>
      <c r="K83" s="275">
        <f>VLOOKUP($C83,Risk2563Q2!$D$2:$Z$89,12,0)</f>
        <v>25716392.34</v>
      </c>
      <c r="L83" s="275">
        <f>VLOOKUP($C83,Risk2563Q2!$D$2:$Z$89,10,0)</f>
        <v>25747470.370000001</v>
      </c>
      <c r="M83" s="90">
        <f>VLOOKUP($C83,Risk2563Q2!$D$2:$Z$89,11,0)</f>
        <v>0</v>
      </c>
      <c r="N83" s="91" t="str">
        <f>VLOOKUP($C83,Planfin2563Q2!$C$3:$Q$98,11,0)</f>
        <v>0</v>
      </c>
      <c r="O83" s="91" t="str">
        <f>VLOOKUP($C83,Planfin2563Q2!$C$3:$Q$98,12,0)</f>
        <v>1</v>
      </c>
      <c r="P83" s="91" t="str">
        <f>VLOOKUP($C83,'Quick MethodQ2Y63'!$C$3:$T$90,14,0)</f>
        <v>1</v>
      </c>
      <c r="Q83" s="91" t="str">
        <f>VLOOKUP($C83,'Quick MethodQ2Y63'!$C$3:$T$90,15,0)</f>
        <v>1</v>
      </c>
      <c r="R83" s="91">
        <f>VLOOKUP($C83,HGR2563Q2!$C$3:$Z$90,21,0)</f>
        <v>0</v>
      </c>
      <c r="S83" s="91">
        <f>VLOOKUP($C83,HGR2563Q2!$C$3:$Z$90,22,0)</f>
        <v>0</v>
      </c>
      <c r="T83" s="91">
        <f>VLOOKUP($C83,HGR2563Q2!$C$3:$Z$90,23,0)</f>
        <v>0</v>
      </c>
      <c r="U83" s="91">
        <f>VLOOKUP($C83,HGR2563Q2!$C$3:$Z$90,24,0)</f>
        <v>0</v>
      </c>
      <c r="V83" s="92">
        <f>IFERROR(VLOOKUP($C83,อัตราการครองเตียง!$A$4:$AY$900,50,0),0)</f>
        <v>47.462919594067138</v>
      </c>
      <c r="W83" s="95">
        <f t="shared" si="3"/>
        <v>0</v>
      </c>
      <c r="X83" s="217">
        <f>VLOOKUP($C83,CMI2562Q3!$C$2:$K$89,7,0)</f>
        <v>0.61</v>
      </c>
      <c r="Y83" s="236">
        <f>VLOOKUP($C83,CMI2562Q3!$C$2:$K$89,9,0)</f>
        <v>1</v>
      </c>
      <c r="Z83" s="148" t="str">
        <f>VLOOKUP($C83,Risk2563Q2!$D$2:$Z$89,21,0)</f>
        <v>C</v>
      </c>
      <c r="AA83" s="147">
        <f>VLOOKUP($C83,Risk2563Q2!$D$2:$Z$89,23,0)</f>
        <v>0</v>
      </c>
      <c r="AB83" s="74">
        <f>VLOOKUP($C83,PointQ2Y63!$C$4:$J$91,8,0)</f>
        <v>1</v>
      </c>
      <c r="AC83" s="98">
        <f t="shared" si="4"/>
        <v>5</v>
      </c>
      <c r="AD83" s="99" t="str">
        <f t="shared" si="5"/>
        <v>D</v>
      </c>
      <c r="AJ83" s="9" t="s">
        <v>595</v>
      </c>
      <c r="AK83" s="9" t="s">
        <v>2501</v>
      </c>
      <c r="AL83" s="9" t="s">
        <v>941</v>
      </c>
      <c r="AM83" s="9" t="s">
        <v>946</v>
      </c>
      <c r="AN83" s="9">
        <v>70</v>
      </c>
      <c r="AO83" s="9">
        <v>44044</v>
      </c>
      <c r="AP83" s="9">
        <v>6</v>
      </c>
      <c r="AQ83" s="9" t="s">
        <v>2885</v>
      </c>
    </row>
    <row r="84" spans="1:43">
      <c r="A84" s="11" t="s">
        <v>2928</v>
      </c>
      <c r="B84" s="9" t="s">
        <v>1572</v>
      </c>
      <c r="C84" s="89" t="s">
        <v>596</v>
      </c>
      <c r="D84" s="9" t="s">
        <v>2502</v>
      </c>
      <c r="E84" s="171" t="s">
        <v>941</v>
      </c>
      <c r="F84" s="182">
        <f>VLOOKUP($C84,ข้อมูลพื้นฐานรพ_สป_ณสค61!$C$3:$J$899,5,0)</f>
        <v>114</v>
      </c>
      <c r="G84" s="85" t="s">
        <v>2884</v>
      </c>
      <c r="H84" s="181">
        <v>87598</v>
      </c>
      <c r="I84" s="275">
        <f>VLOOKUP($C84,Risk2563Q2!$D$2:$Z$89,9,0)</f>
        <v>29989109.300000001</v>
      </c>
      <c r="J84" s="275">
        <f>VLOOKUP($C84,Risk2563Q2!$D$2:$Z$89,13,0)</f>
        <v>-8742934.5199999996</v>
      </c>
      <c r="K84" s="275">
        <f>VLOOKUP($C84,Risk2563Q2!$D$2:$Z$89,12,0)</f>
        <v>12534689.800000001</v>
      </c>
      <c r="L84" s="275">
        <f>VLOOKUP($C84,Risk2563Q2!$D$2:$Z$89,10,0)</f>
        <v>11780528.630000001</v>
      </c>
      <c r="M84" s="90">
        <f>VLOOKUP($C84,Risk2563Q2!$D$2:$Z$89,11,0)</f>
        <v>1</v>
      </c>
      <c r="N84" s="91" t="str">
        <f>VLOOKUP($C84,Planfin2563Q2!$C$3:$Q$98,11,0)</f>
        <v>1</v>
      </c>
      <c r="O84" s="91" t="str">
        <f>VLOOKUP($C84,Planfin2563Q2!$C$3:$Q$98,12,0)</f>
        <v>1</v>
      </c>
      <c r="P84" s="91" t="str">
        <f>VLOOKUP($C84,'Quick MethodQ2Y63'!$C$3:$T$90,14,0)</f>
        <v>1</v>
      </c>
      <c r="Q84" s="91" t="str">
        <f>VLOOKUP($C84,'Quick MethodQ2Y63'!$C$3:$T$90,15,0)</f>
        <v>1</v>
      </c>
      <c r="R84" s="91">
        <f>VLOOKUP($C84,HGR2563Q2!$C$3:$Z$90,21,0)</f>
        <v>0</v>
      </c>
      <c r="S84" s="91">
        <f>VLOOKUP($C84,HGR2563Q2!$C$3:$Z$90,22,0)</f>
        <v>0</v>
      </c>
      <c r="T84" s="91">
        <f>VLOOKUP($C84,HGR2563Q2!$C$3:$Z$90,23,0)</f>
        <v>0</v>
      </c>
      <c r="U84" s="91">
        <f>VLOOKUP($C84,HGR2563Q2!$C$3:$Z$90,24,0)</f>
        <v>0</v>
      </c>
      <c r="V84" s="92">
        <f>IFERROR(VLOOKUP($C84,อัตราการครองเตียง!$A$4:$AY$900,50,0),0)</f>
        <v>76.459591601955708</v>
      </c>
      <c r="W84" s="95">
        <f t="shared" si="3"/>
        <v>0</v>
      </c>
      <c r="X84" s="217">
        <f>VLOOKUP($C84,CMI2562Q3!$C$2:$K$89,7,0)</f>
        <v>0.9</v>
      </c>
      <c r="Y84" s="236">
        <f>VLOOKUP($C84,CMI2562Q3!$C$2:$K$89,9,0)</f>
        <v>1</v>
      </c>
      <c r="Z84" s="148" t="str">
        <f>VLOOKUP($C84,Risk2563Q2!$D$2:$Z$89,21,0)</f>
        <v>B-</v>
      </c>
      <c r="AA84" s="147">
        <f>VLOOKUP($C84,Risk2563Q2!$D$2:$Z$89,23,0)</f>
        <v>0</v>
      </c>
      <c r="AB84" s="74">
        <f>VLOOKUP($C84,PointQ2Y63!$C$4:$J$91,8,0)</f>
        <v>1</v>
      </c>
      <c r="AC84" s="98">
        <f t="shared" si="4"/>
        <v>6</v>
      </c>
      <c r="AD84" s="99" t="str">
        <f t="shared" si="5"/>
        <v>C</v>
      </c>
      <c r="AJ84" s="9" t="s">
        <v>596</v>
      </c>
      <c r="AK84" s="9" t="s">
        <v>2502</v>
      </c>
      <c r="AL84" s="9" t="s">
        <v>941</v>
      </c>
      <c r="AM84" s="9" t="s">
        <v>949</v>
      </c>
      <c r="AN84" s="9">
        <v>114</v>
      </c>
      <c r="AO84" s="9">
        <v>87598</v>
      </c>
      <c r="AP84" s="9">
        <v>13</v>
      </c>
      <c r="AQ84" s="9" t="s">
        <v>2884</v>
      </c>
    </row>
    <row r="85" spans="1:43">
      <c r="A85" s="11" t="s">
        <v>2928</v>
      </c>
      <c r="B85" s="9" t="s">
        <v>1572</v>
      </c>
      <c r="C85" s="89" t="s">
        <v>597</v>
      </c>
      <c r="D85" s="9" t="s">
        <v>2503</v>
      </c>
      <c r="E85" s="171" t="s">
        <v>941</v>
      </c>
      <c r="F85" s="182">
        <f>VLOOKUP($C85,ข้อมูลพื้นฐานรพ_สป_ณสค61!$C$3:$J$899,5,0)</f>
        <v>70</v>
      </c>
      <c r="G85" s="85" t="s">
        <v>2885</v>
      </c>
      <c r="H85" s="181">
        <v>47493</v>
      </c>
      <c r="I85" s="275">
        <f>VLOOKUP($C85,Risk2563Q2!$D$2:$Z$89,9,0)</f>
        <v>44577919.75</v>
      </c>
      <c r="J85" s="275">
        <f>VLOOKUP($C85,Risk2563Q2!$D$2:$Z$89,13,0)</f>
        <v>28856953.68</v>
      </c>
      <c r="K85" s="275">
        <f>VLOOKUP($C85,Risk2563Q2!$D$2:$Z$89,12,0)</f>
        <v>24514630.579999998</v>
      </c>
      <c r="L85" s="275">
        <f>VLOOKUP($C85,Risk2563Q2!$D$2:$Z$89,10,0)</f>
        <v>25577588.530000001</v>
      </c>
      <c r="M85" s="90">
        <f>VLOOKUP($C85,Risk2563Q2!$D$2:$Z$89,11,0)</f>
        <v>0</v>
      </c>
      <c r="N85" s="91" t="str">
        <f>VLOOKUP($C85,Planfin2563Q2!$C$3:$Q$98,11,0)</f>
        <v>1</v>
      </c>
      <c r="O85" s="91" t="str">
        <f>VLOOKUP($C85,Planfin2563Q2!$C$3:$Q$98,12,0)</f>
        <v>1</v>
      </c>
      <c r="P85" s="91" t="str">
        <f>VLOOKUP($C85,'Quick MethodQ2Y63'!$C$3:$T$90,14,0)</f>
        <v>1</v>
      </c>
      <c r="Q85" s="91" t="str">
        <f>VLOOKUP($C85,'Quick MethodQ2Y63'!$C$3:$T$90,15,0)</f>
        <v>1</v>
      </c>
      <c r="R85" s="91">
        <f>VLOOKUP($C85,HGR2563Q2!$C$3:$Z$90,21,0)</f>
        <v>0</v>
      </c>
      <c r="S85" s="91">
        <f>VLOOKUP($C85,HGR2563Q2!$C$3:$Z$90,22,0)</f>
        <v>0</v>
      </c>
      <c r="T85" s="91">
        <f>VLOOKUP($C85,HGR2563Q2!$C$3:$Z$90,23,0)</f>
        <v>0</v>
      </c>
      <c r="U85" s="91">
        <f>VLOOKUP($C85,HGR2563Q2!$C$3:$Z$90,24,0)</f>
        <v>0</v>
      </c>
      <c r="V85" s="92">
        <f>IFERROR(VLOOKUP($C85,อัตราการครองเตียง!$A$4:$AY$900,50,0),0)</f>
        <v>87.158469945355193</v>
      </c>
      <c r="W85" s="95">
        <f t="shared" si="3"/>
        <v>1</v>
      </c>
      <c r="X85" s="217">
        <f>VLOOKUP($C85,CMI2562Q3!$C$2:$K$89,7,0)</f>
        <v>0.57000000000000006</v>
      </c>
      <c r="Y85" s="236">
        <f>VLOOKUP($C85,CMI2562Q3!$C$2:$K$89,9,0)</f>
        <v>0</v>
      </c>
      <c r="Z85" s="148" t="str">
        <f>VLOOKUP($C85,Risk2563Q2!$D$2:$Z$89,21,0)</f>
        <v>B-</v>
      </c>
      <c r="AA85" s="147">
        <f>VLOOKUP($C85,Risk2563Q2!$D$2:$Z$89,23,0)</f>
        <v>0</v>
      </c>
      <c r="AB85" s="74">
        <f>VLOOKUP($C85,PointQ2Y63!$C$4:$J$91,8,0)</f>
        <v>1</v>
      </c>
      <c r="AC85" s="98">
        <f t="shared" si="4"/>
        <v>6</v>
      </c>
      <c r="AD85" s="99" t="str">
        <f t="shared" si="5"/>
        <v>C</v>
      </c>
      <c r="AJ85" s="9" t="s">
        <v>597</v>
      </c>
      <c r="AK85" s="9" t="s">
        <v>2503</v>
      </c>
      <c r="AL85" s="9" t="s">
        <v>941</v>
      </c>
      <c r="AM85" s="9" t="s">
        <v>946</v>
      </c>
      <c r="AN85" s="9">
        <v>70</v>
      </c>
      <c r="AO85" s="9">
        <v>47493</v>
      </c>
      <c r="AP85" s="9">
        <v>6</v>
      </c>
      <c r="AQ85" s="9" t="s">
        <v>2885</v>
      </c>
    </row>
    <row r="86" spans="1:43">
      <c r="A86" s="11" t="s">
        <v>2928</v>
      </c>
      <c r="B86" s="9" t="s">
        <v>1572</v>
      </c>
      <c r="C86" s="89" t="s">
        <v>598</v>
      </c>
      <c r="D86" s="9" t="s">
        <v>2504</v>
      </c>
      <c r="E86" s="171" t="s">
        <v>941</v>
      </c>
      <c r="F86" s="182">
        <f>VLOOKUP($C86,ข้อมูลพื้นฐานรพ_สป_ณสค61!$C$3:$J$899,5,0)</f>
        <v>114</v>
      </c>
      <c r="G86" s="85" t="s">
        <v>943</v>
      </c>
      <c r="H86" s="181">
        <v>89083</v>
      </c>
      <c r="I86" s="275">
        <f>VLOOKUP($C86,Risk2563Q2!$D$2:$Z$89,9,0)</f>
        <v>60230417.350000001</v>
      </c>
      <c r="J86" s="275">
        <f>VLOOKUP($C86,Risk2563Q2!$D$2:$Z$89,13,0)</f>
        <v>36381085.259999998</v>
      </c>
      <c r="K86" s="275">
        <f>VLOOKUP($C86,Risk2563Q2!$D$2:$Z$89,12,0)</f>
        <v>23266029.440000001</v>
      </c>
      <c r="L86" s="275">
        <f>VLOOKUP($C86,Risk2563Q2!$D$2:$Z$89,10,0)</f>
        <v>53261658.5</v>
      </c>
      <c r="M86" s="90">
        <f>VLOOKUP($C86,Risk2563Q2!$D$2:$Z$89,11,0)</f>
        <v>0</v>
      </c>
      <c r="N86" s="91" t="str">
        <f>VLOOKUP($C86,Planfin2563Q2!$C$3:$Q$98,11,0)</f>
        <v>0</v>
      </c>
      <c r="O86" s="91" t="str">
        <f>VLOOKUP($C86,Planfin2563Q2!$C$3:$Q$98,12,0)</f>
        <v>0</v>
      </c>
      <c r="P86" s="91" t="str">
        <f>VLOOKUP($C86,'Quick MethodQ2Y63'!$C$3:$T$90,14,0)</f>
        <v>1</v>
      </c>
      <c r="Q86" s="91" t="str">
        <f>VLOOKUP($C86,'Quick MethodQ2Y63'!$C$3:$T$90,15,0)</f>
        <v>1</v>
      </c>
      <c r="R86" s="91">
        <f>VLOOKUP($C86,HGR2563Q2!$C$3:$Z$90,21,0)</f>
        <v>0</v>
      </c>
      <c r="S86" s="91">
        <f>VLOOKUP($C86,HGR2563Q2!$C$3:$Z$90,22,0)</f>
        <v>0</v>
      </c>
      <c r="T86" s="91">
        <f>VLOOKUP($C86,HGR2563Q2!$C$3:$Z$90,23,0)</f>
        <v>0</v>
      </c>
      <c r="U86" s="91">
        <f>VLOOKUP($C86,HGR2563Q2!$C$3:$Z$90,24,0)</f>
        <v>0</v>
      </c>
      <c r="V86" s="92">
        <f>IFERROR(VLOOKUP($C86,อัตราการครองเตียง!$A$4:$AY$900,50,0),0)</f>
        <v>62.568306010928964</v>
      </c>
      <c r="W86" s="95">
        <f t="shared" si="3"/>
        <v>0</v>
      </c>
      <c r="X86" s="217">
        <f>VLOOKUP($C86,CMI2562Q3!$C$2:$K$89,7,0)</f>
        <v>0.73</v>
      </c>
      <c r="Y86" s="236">
        <f>VLOOKUP($C86,CMI2562Q3!$C$2:$K$89,9,0)</f>
        <v>1</v>
      </c>
      <c r="Z86" s="148" t="str">
        <f>VLOOKUP($C86,Risk2563Q2!$D$2:$Z$89,21,0)</f>
        <v>C</v>
      </c>
      <c r="AA86" s="147">
        <f>VLOOKUP($C86,Risk2563Q2!$D$2:$Z$89,23,0)</f>
        <v>0</v>
      </c>
      <c r="AB86" s="74">
        <f>VLOOKUP($C86,PointQ2Y63!$C$4:$J$91,8,0)</f>
        <v>1</v>
      </c>
      <c r="AC86" s="98">
        <f t="shared" si="4"/>
        <v>4</v>
      </c>
      <c r="AD86" s="99" t="str">
        <f t="shared" si="5"/>
        <v>F</v>
      </c>
      <c r="AJ86" s="9" t="s">
        <v>598</v>
      </c>
      <c r="AK86" s="9" t="s">
        <v>2504</v>
      </c>
      <c r="AL86" s="9" t="s">
        <v>941</v>
      </c>
      <c r="AM86" s="9" t="s">
        <v>942</v>
      </c>
      <c r="AN86" s="9">
        <v>114</v>
      </c>
      <c r="AO86" s="9">
        <v>89083</v>
      </c>
      <c r="AP86" s="9">
        <v>10</v>
      </c>
      <c r="AQ86" s="9" t="s">
        <v>943</v>
      </c>
    </row>
    <row r="87" spans="1:43">
      <c r="A87" s="11" t="s">
        <v>2928</v>
      </c>
      <c r="B87" s="9" t="s">
        <v>1572</v>
      </c>
      <c r="C87" s="89" t="s">
        <v>599</v>
      </c>
      <c r="D87" s="9" t="s">
        <v>2505</v>
      </c>
      <c r="E87" s="171" t="s">
        <v>941</v>
      </c>
      <c r="F87" s="182">
        <f>VLOOKUP($C87,ข้อมูลพื้นฐานรพ_สป_ณสค61!$C$3:$J$899,5,0)</f>
        <v>30</v>
      </c>
      <c r="G87" s="85" t="s">
        <v>947</v>
      </c>
      <c r="H87" s="181">
        <v>22543</v>
      </c>
      <c r="I87" s="275">
        <f>VLOOKUP($C87,Risk2563Q2!$D$2:$Z$89,9,0)</f>
        <v>16689135.949999999</v>
      </c>
      <c r="J87" s="275">
        <f>VLOOKUP($C87,Risk2563Q2!$D$2:$Z$89,13,0)</f>
        <v>10510360.449999999</v>
      </c>
      <c r="K87" s="275">
        <f>VLOOKUP($C87,Risk2563Q2!$D$2:$Z$89,12,0)</f>
        <v>8379925.71</v>
      </c>
      <c r="L87" s="275">
        <f>VLOOKUP($C87,Risk2563Q2!$D$2:$Z$89,10,0)</f>
        <v>7510005.6699999999</v>
      </c>
      <c r="M87" s="90">
        <f>VLOOKUP($C87,Risk2563Q2!$D$2:$Z$89,11,0)</f>
        <v>0</v>
      </c>
      <c r="N87" s="91" t="str">
        <f>VLOOKUP($C87,Planfin2563Q2!$C$3:$Q$98,11,0)</f>
        <v>1</v>
      </c>
      <c r="O87" s="91" t="str">
        <f>VLOOKUP($C87,Planfin2563Q2!$C$3:$Q$98,12,0)</f>
        <v>1</v>
      </c>
      <c r="P87" s="91" t="str">
        <f>VLOOKUP($C87,'Quick MethodQ2Y63'!$C$3:$T$90,14,0)</f>
        <v>1</v>
      </c>
      <c r="Q87" s="91" t="str">
        <f>VLOOKUP($C87,'Quick MethodQ2Y63'!$C$3:$T$90,15,0)</f>
        <v>1</v>
      </c>
      <c r="R87" s="91">
        <f>VLOOKUP($C87,HGR2563Q2!$C$3:$Z$90,21,0)</f>
        <v>0</v>
      </c>
      <c r="S87" s="91">
        <f>VLOOKUP($C87,HGR2563Q2!$C$3:$Z$90,22,0)</f>
        <v>0</v>
      </c>
      <c r="T87" s="91">
        <f>VLOOKUP($C87,HGR2563Q2!$C$3:$Z$90,23,0)</f>
        <v>0</v>
      </c>
      <c r="U87" s="91">
        <f>VLOOKUP($C87,HGR2563Q2!$C$3:$Z$90,24,0)</f>
        <v>0</v>
      </c>
      <c r="V87" s="92">
        <f>IFERROR(VLOOKUP($C87,อัตราการครองเตียง!$A$4:$AY$900,50,0),0)</f>
        <v>53.296903460837889</v>
      </c>
      <c r="W87" s="95">
        <f t="shared" si="3"/>
        <v>0</v>
      </c>
      <c r="X87" s="217">
        <f>VLOOKUP($C87,CMI2562Q3!$C$2:$K$89,7,0)</f>
        <v>0.6</v>
      </c>
      <c r="Y87" s="236">
        <f>VLOOKUP($C87,CMI2562Q3!$C$2:$K$89,9,0)</f>
        <v>0</v>
      </c>
      <c r="Z87" s="148" t="str">
        <f>VLOOKUP($C87,Risk2563Q2!$D$2:$Z$89,21,0)</f>
        <v>C</v>
      </c>
      <c r="AA87" s="147">
        <f>VLOOKUP($C87,Risk2563Q2!$D$2:$Z$89,23,0)</f>
        <v>0</v>
      </c>
      <c r="AB87" s="74">
        <f>VLOOKUP($C87,PointQ2Y63!$C$4:$J$91,8,0)</f>
        <v>1</v>
      </c>
      <c r="AC87" s="98">
        <f t="shared" si="4"/>
        <v>5</v>
      </c>
      <c r="AD87" s="99" t="str">
        <f t="shared" si="5"/>
        <v>D</v>
      </c>
      <c r="AJ87" s="9" t="s">
        <v>599</v>
      </c>
      <c r="AK87" s="9" t="s">
        <v>2505</v>
      </c>
      <c r="AL87" s="9" t="s">
        <v>941</v>
      </c>
      <c r="AM87" s="9" t="s">
        <v>946</v>
      </c>
      <c r="AN87" s="9">
        <v>30</v>
      </c>
      <c r="AO87" s="9">
        <v>22543</v>
      </c>
      <c r="AP87" s="9">
        <v>5</v>
      </c>
      <c r="AQ87" s="9" t="s">
        <v>947</v>
      </c>
    </row>
    <row r="88" spans="1:43">
      <c r="A88" s="11" t="s">
        <v>2928</v>
      </c>
      <c r="B88" s="9" t="s">
        <v>1572</v>
      </c>
      <c r="C88" s="89" t="s">
        <v>600</v>
      </c>
      <c r="D88" s="9" t="s">
        <v>2506</v>
      </c>
      <c r="E88" s="171" t="s">
        <v>941</v>
      </c>
      <c r="F88" s="182">
        <f>VLOOKUP($C88,ข้อมูลพื้นฐานรพ_สป_ณสค61!$C$3:$J$899,5,0)</f>
        <v>30</v>
      </c>
      <c r="G88" s="85" t="s">
        <v>947</v>
      </c>
      <c r="H88" s="181">
        <v>21135</v>
      </c>
      <c r="I88" s="275">
        <f>VLOOKUP($C88,Risk2563Q2!$D$2:$Z$89,9,0)</f>
        <v>12745933.890000001</v>
      </c>
      <c r="J88" s="275">
        <f>VLOOKUP($C88,Risk2563Q2!$D$2:$Z$89,13,0)</f>
        <v>5613413.54</v>
      </c>
      <c r="K88" s="275">
        <f>VLOOKUP($C88,Risk2563Q2!$D$2:$Z$89,12,0)</f>
        <v>3676405.83</v>
      </c>
      <c r="L88" s="275">
        <f>VLOOKUP($C88,Risk2563Q2!$D$2:$Z$89,10,0)</f>
        <v>5916400</v>
      </c>
      <c r="M88" s="90">
        <f>VLOOKUP($C88,Risk2563Q2!$D$2:$Z$89,11,0)</f>
        <v>0</v>
      </c>
      <c r="N88" s="91" t="str">
        <f>VLOOKUP($C88,Planfin2563Q2!$C$3:$Q$98,11,0)</f>
        <v>0</v>
      </c>
      <c r="O88" s="91" t="str">
        <f>VLOOKUP($C88,Planfin2563Q2!$C$3:$Q$98,12,0)</f>
        <v>1</v>
      </c>
      <c r="P88" s="91" t="str">
        <f>VLOOKUP($C88,'Quick MethodQ2Y63'!$C$3:$T$90,14,0)</f>
        <v>1</v>
      </c>
      <c r="Q88" s="91" t="str">
        <f>VLOOKUP($C88,'Quick MethodQ2Y63'!$C$3:$T$90,15,0)</f>
        <v>1</v>
      </c>
      <c r="R88" s="91">
        <f>VLOOKUP($C88,HGR2563Q2!$C$3:$Z$90,21,0)</f>
        <v>0</v>
      </c>
      <c r="S88" s="91">
        <f>VLOOKUP($C88,HGR2563Q2!$C$3:$Z$90,22,0)</f>
        <v>0</v>
      </c>
      <c r="T88" s="91">
        <f>VLOOKUP($C88,HGR2563Q2!$C$3:$Z$90,23,0)</f>
        <v>0</v>
      </c>
      <c r="U88" s="91">
        <f>VLOOKUP($C88,HGR2563Q2!$C$3:$Z$90,24,0)</f>
        <v>0</v>
      </c>
      <c r="V88" s="92">
        <f>IFERROR(VLOOKUP($C88,อัตราการครองเตียง!$A$4:$AY$900,50,0),0)</f>
        <v>45.136612021857921</v>
      </c>
      <c r="W88" s="95">
        <f t="shared" si="3"/>
        <v>0</v>
      </c>
      <c r="X88" s="217">
        <f>VLOOKUP($C88,CMI2562Q3!$C$2:$K$89,7,0)</f>
        <v>0.56000000000000005</v>
      </c>
      <c r="Y88" s="236">
        <f>VLOOKUP($C88,CMI2562Q3!$C$2:$K$89,9,0)</f>
        <v>0</v>
      </c>
      <c r="Z88" s="148" t="str">
        <f>VLOOKUP($C88,Risk2563Q2!$D$2:$Z$89,21,0)</f>
        <v>C</v>
      </c>
      <c r="AA88" s="147">
        <f>VLOOKUP($C88,Risk2563Q2!$D$2:$Z$89,23,0)</f>
        <v>0</v>
      </c>
      <c r="AB88" s="74">
        <f>VLOOKUP($C88,PointQ2Y63!$C$4:$J$91,8,0)</f>
        <v>1</v>
      </c>
      <c r="AC88" s="98">
        <f t="shared" si="4"/>
        <v>4</v>
      </c>
      <c r="AD88" s="99" t="str">
        <f t="shared" si="5"/>
        <v>F</v>
      </c>
      <c r="AJ88" s="9" t="s">
        <v>600</v>
      </c>
      <c r="AK88" s="9" t="s">
        <v>2506</v>
      </c>
      <c r="AL88" s="9" t="s">
        <v>941</v>
      </c>
      <c r="AM88" s="9" t="s">
        <v>946</v>
      </c>
      <c r="AN88" s="9">
        <v>30</v>
      </c>
      <c r="AO88" s="9">
        <v>21135</v>
      </c>
      <c r="AP88" s="9">
        <v>5</v>
      </c>
      <c r="AQ88" s="9" t="s">
        <v>947</v>
      </c>
    </row>
    <row r="89" spans="1:43">
      <c r="A89" s="11" t="s">
        <v>2928</v>
      </c>
      <c r="B89" s="9" t="s">
        <v>1572</v>
      </c>
      <c r="C89" s="89" t="s">
        <v>601</v>
      </c>
      <c r="D89" s="9" t="s">
        <v>2507</v>
      </c>
      <c r="E89" s="171" t="s">
        <v>941</v>
      </c>
      <c r="F89" s="182">
        <f>VLOOKUP($C89,ข้อมูลพื้นฐานรพ_สป_ณสค61!$C$3:$J$899,5,0)</f>
        <v>30</v>
      </c>
      <c r="G89" s="85" t="s">
        <v>947</v>
      </c>
      <c r="H89" s="181">
        <v>23953</v>
      </c>
      <c r="I89" s="275">
        <f>VLOOKUP($C89,Risk2563Q2!$D$2:$Z$89,9,0)</f>
        <v>3774087.73</v>
      </c>
      <c r="J89" s="275">
        <f>VLOOKUP($C89,Risk2563Q2!$D$2:$Z$89,13,0)</f>
        <v>-2065802.66</v>
      </c>
      <c r="K89" s="275">
        <f>VLOOKUP($C89,Risk2563Q2!$D$2:$Z$89,12,0)</f>
        <v>4595563.82</v>
      </c>
      <c r="L89" s="275">
        <f>VLOOKUP($C89,Risk2563Q2!$D$2:$Z$89,10,0)</f>
        <v>2882573.78</v>
      </c>
      <c r="M89" s="90">
        <f>VLOOKUP($C89,Risk2563Q2!$D$2:$Z$89,11,0)</f>
        <v>1</v>
      </c>
      <c r="N89" s="91" t="str">
        <f>VLOOKUP($C89,Planfin2563Q2!$C$3:$Q$98,11,0)</f>
        <v>0</v>
      </c>
      <c r="O89" s="91" t="str">
        <f>VLOOKUP($C89,Planfin2563Q2!$C$3:$Q$98,12,0)</f>
        <v>0</v>
      </c>
      <c r="P89" s="91" t="str">
        <f>VLOOKUP($C89,'Quick MethodQ2Y63'!$C$3:$T$90,14,0)</f>
        <v>1</v>
      </c>
      <c r="Q89" s="91" t="str">
        <f>VLOOKUP($C89,'Quick MethodQ2Y63'!$C$3:$T$90,15,0)</f>
        <v>1</v>
      </c>
      <c r="R89" s="91">
        <f>VLOOKUP($C89,HGR2563Q2!$C$3:$Z$90,21,0)</f>
        <v>0</v>
      </c>
      <c r="S89" s="91">
        <f>VLOOKUP($C89,HGR2563Q2!$C$3:$Z$90,22,0)</f>
        <v>0</v>
      </c>
      <c r="T89" s="91">
        <f>VLOOKUP($C89,HGR2563Q2!$C$3:$Z$90,23,0)</f>
        <v>0</v>
      </c>
      <c r="U89" s="91">
        <f>VLOOKUP($C89,HGR2563Q2!$C$3:$Z$90,24,0)</f>
        <v>0</v>
      </c>
      <c r="V89" s="92">
        <f>IFERROR(VLOOKUP($C89,อัตราการครองเตียง!$A$4:$AY$900,50,0),0)</f>
        <v>67.814207650273218</v>
      </c>
      <c r="W89" s="95">
        <f t="shared" si="3"/>
        <v>0</v>
      </c>
      <c r="X89" s="217">
        <f>VLOOKUP($C89,CMI2562Q3!$C$2:$K$89,7,0)</f>
        <v>0.53</v>
      </c>
      <c r="Y89" s="236">
        <f>VLOOKUP($C89,CMI2562Q3!$C$2:$K$89,9,0)</f>
        <v>0</v>
      </c>
      <c r="Z89" s="148" t="str">
        <f>VLOOKUP($C89,Risk2563Q2!$D$2:$Z$89,21,0)</f>
        <v>D</v>
      </c>
      <c r="AA89" s="147">
        <f>VLOOKUP($C89,Risk2563Q2!$D$2:$Z$89,23,0)</f>
        <v>0</v>
      </c>
      <c r="AB89" s="74">
        <f>VLOOKUP($C89,PointQ2Y63!$C$4:$J$91,8,0)</f>
        <v>1</v>
      </c>
      <c r="AC89" s="98">
        <f t="shared" si="4"/>
        <v>3</v>
      </c>
      <c r="AD89" s="99" t="str">
        <f t="shared" si="5"/>
        <v>F</v>
      </c>
      <c r="AJ89" s="9" t="s">
        <v>601</v>
      </c>
      <c r="AK89" s="9" t="s">
        <v>2507</v>
      </c>
      <c r="AL89" s="9" t="s">
        <v>941</v>
      </c>
      <c r="AM89" s="9" t="s">
        <v>946</v>
      </c>
      <c r="AN89" s="9">
        <v>30</v>
      </c>
      <c r="AO89" s="9">
        <v>23953</v>
      </c>
      <c r="AP89" s="9">
        <v>5</v>
      </c>
      <c r="AQ89" s="9" t="s">
        <v>947</v>
      </c>
    </row>
    <row r="90" spans="1:43">
      <c r="A90" s="11" t="s">
        <v>2928</v>
      </c>
      <c r="B90" s="9" t="s">
        <v>1572</v>
      </c>
      <c r="C90" s="89" t="s">
        <v>602</v>
      </c>
      <c r="D90" s="9" t="s">
        <v>2508</v>
      </c>
      <c r="E90" s="171" t="s">
        <v>941</v>
      </c>
      <c r="F90" s="182">
        <f>VLOOKUP($C90,ข้อมูลพื้นฐานรพ_สป_ณสค61!$C$3:$J$899,5,0)</f>
        <v>30</v>
      </c>
      <c r="G90" s="85" t="s">
        <v>947</v>
      </c>
      <c r="H90" s="181">
        <v>19544</v>
      </c>
      <c r="I90" s="275">
        <f>VLOOKUP($C90,Risk2563Q2!$D$2:$Z$89,9,0)</f>
        <v>11062419.619999999</v>
      </c>
      <c r="J90" s="275">
        <f>VLOOKUP($C90,Risk2563Q2!$D$2:$Z$89,13,0)</f>
        <v>2884489.4</v>
      </c>
      <c r="K90" s="275">
        <f>VLOOKUP($C90,Risk2563Q2!$D$2:$Z$89,12,0)</f>
        <v>6831866.1399999997</v>
      </c>
      <c r="L90" s="275">
        <f>VLOOKUP($C90,Risk2563Q2!$D$2:$Z$89,10,0)</f>
        <v>5238196.34</v>
      </c>
      <c r="M90" s="90">
        <f>VLOOKUP($C90,Risk2563Q2!$D$2:$Z$89,11,0)</f>
        <v>0</v>
      </c>
      <c r="N90" s="91" t="str">
        <f>VLOOKUP($C90,Planfin2563Q2!$C$3:$Q$98,11,0)</f>
        <v>0</v>
      </c>
      <c r="O90" s="91" t="str">
        <f>VLOOKUP($C90,Planfin2563Q2!$C$3:$Q$98,12,0)</f>
        <v>0</v>
      </c>
      <c r="P90" s="91" t="str">
        <f>VLOOKUP($C90,'Quick MethodQ2Y63'!$C$3:$T$90,14,0)</f>
        <v>1</v>
      </c>
      <c r="Q90" s="91" t="str">
        <f>VLOOKUP($C90,'Quick MethodQ2Y63'!$C$3:$T$90,15,0)</f>
        <v>1</v>
      </c>
      <c r="R90" s="91">
        <f>VLOOKUP($C90,HGR2563Q2!$C$3:$Z$90,21,0)</f>
        <v>0</v>
      </c>
      <c r="S90" s="91">
        <f>VLOOKUP($C90,HGR2563Q2!$C$3:$Z$90,22,0)</f>
        <v>0</v>
      </c>
      <c r="T90" s="91">
        <f>VLOOKUP($C90,HGR2563Q2!$C$3:$Z$90,23,0)</f>
        <v>0</v>
      </c>
      <c r="U90" s="91">
        <f>VLOOKUP($C90,HGR2563Q2!$C$3:$Z$90,24,0)</f>
        <v>0</v>
      </c>
      <c r="V90" s="92">
        <f>IFERROR(VLOOKUP($C90,อัตราการครองเตียง!$A$4:$AY$900,50,0),0)</f>
        <v>61.001821493624774</v>
      </c>
      <c r="W90" s="95">
        <f t="shared" si="3"/>
        <v>0</v>
      </c>
      <c r="X90" s="217">
        <f>VLOOKUP($C90,CMI2562Q3!$C$2:$K$89,7,0)</f>
        <v>0.55000000000000004</v>
      </c>
      <c r="Y90" s="236">
        <f>VLOOKUP($C90,CMI2562Q3!$C$2:$K$89,9,0)</f>
        <v>0</v>
      </c>
      <c r="Z90" s="148" t="str">
        <f>VLOOKUP($C90,Risk2563Q2!$D$2:$Z$89,21,0)</f>
        <v>D</v>
      </c>
      <c r="AA90" s="147">
        <f>VLOOKUP($C90,Risk2563Q2!$D$2:$Z$89,23,0)</f>
        <v>0</v>
      </c>
      <c r="AB90" s="74">
        <f>VLOOKUP($C90,PointQ2Y63!$C$4:$J$91,8,0)</f>
        <v>1</v>
      </c>
      <c r="AC90" s="98">
        <f t="shared" si="4"/>
        <v>3</v>
      </c>
      <c r="AD90" s="99" t="str">
        <f t="shared" si="5"/>
        <v>F</v>
      </c>
      <c r="AJ90" s="9" t="s">
        <v>602</v>
      </c>
      <c r="AK90" s="9" t="s">
        <v>2508</v>
      </c>
      <c r="AL90" s="9" t="s">
        <v>941</v>
      </c>
      <c r="AM90" s="9" t="s">
        <v>946</v>
      </c>
      <c r="AN90" s="9">
        <v>30</v>
      </c>
      <c r="AO90" s="9">
        <v>19544</v>
      </c>
      <c r="AP90" s="9">
        <v>5</v>
      </c>
      <c r="AQ90" s="9" t="s">
        <v>947</v>
      </c>
    </row>
    <row r="91" spans="1:43">
      <c r="A91" s="11" t="s">
        <v>2928</v>
      </c>
      <c r="B91" s="9" t="s">
        <v>1572</v>
      </c>
      <c r="C91" s="89" t="s">
        <v>603</v>
      </c>
      <c r="D91" s="9" t="s">
        <v>2935</v>
      </c>
      <c r="E91" s="171" t="s">
        <v>941</v>
      </c>
      <c r="F91" s="182">
        <f>VLOOKUP($C91,ข้อมูลพื้นฐานรพ_สป_ณสค61!$C$3:$J$899,5,0)</f>
        <v>150</v>
      </c>
      <c r="G91" s="85" t="s">
        <v>2884</v>
      </c>
      <c r="H91" s="181">
        <v>98958</v>
      </c>
      <c r="I91" s="275">
        <f>VLOOKUP($C91,Risk2563Q2!$D$2:$Z$89,9,0)</f>
        <v>32904219.93</v>
      </c>
      <c r="J91" s="275">
        <f>VLOOKUP($C91,Risk2563Q2!$D$2:$Z$89,13,0)</f>
        <v>-4334360.66</v>
      </c>
      <c r="K91" s="275">
        <f>VLOOKUP($C91,Risk2563Q2!$D$2:$Z$89,12,0)</f>
        <v>30082234.59</v>
      </c>
      <c r="L91" s="275">
        <f>VLOOKUP($C91,Risk2563Q2!$D$2:$Z$89,10,0)</f>
        <v>26206491.649999999</v>
      </c>
      <c r="M91" s="90">
        <f>VLOOKUP($C91,Risk2563Q2!$D$2:$Z$89,11,0)</f>
        <v>1</v>
      </c>
      <c r="N91" s="91" t="str">
        <f>VLOOKUP($C91,Planfin2563Q2!$C$3:$Q$98,11,0)</f>
        <v>1</v>
      </c>
      <c r="O91" s="91" t="str">
        <f>VLOOKUP($C91,Planfin2563Q2!$C$3:$Q$98,12,0)</f>
        <v>0</v>
      </c>
      <c r="P91" s="91" t="str">
        <f>VLOOKUP($C91,'Quick MethodQ2Y63'!$C$3:$T$90,14,0)</f>
        <v>1</v>
      </c>
      <c r="Q91" s="91" t="str">
        <f>VLOOKUP($C91,'Quick MethodQ2Y63'!$C$3:$T$90,15,0)</f>
        <v>1</v>
      </c>
      <c r="R91" s="91">
        <f>VLOOKUP($C91,HGR2563Q2!$C$3:$Z$90,21,0)</f>
        <v>0</v>
      </c>
      <c r="S91" s="91">
        <f>VLOOKUP($C91,HGR2563Q2!$C$3:$Z$90,22,0)</f>
        <v>0</v>
      </c>
      <c r="T91" s="91">
        <f>VLOOKUP($C91,HGR2563Q2!$C$3:$Z$90,23,0)</f>
        <v>0</v>
      </c>
      <c r="U91" s="91">
        <f>VLOOKUP($C91,HGR2563Q2!$C$3:$Z$90,24,0)</f>
        <v>0</v>
      </c>
      <c r="V91" s="92">
        <f>IFERROR(VLOOKUP($C91,อัตราการครองเตียง!$A$4:$AY$900,50,0),0)</f>
        <v>68.327868852459019</v>
      </c>
      <c r="W91" s="95">
        <f t="shared" si="3"/>
        <v>0</v>
      </c>
      <c r="X91" s="217">
        <f>VLOOKUP($C91,CMI2562Q3!$C$2:$K$89,7,0)</f>
        <v>0.8</v>
      </c>
      <c r="Y91" s="236">
        <f>VLOOKUP($C91,CMI2562Q3!$C$2:$K$89,9,0)</f>
        <v>0</v>
      </c>
      <c r="Z91" s="148" t="str">
        <f>VLOOKUP($C91,Risk2563Q2!$D$2:$Z$89,21,0)</f>
        <v>C</v>
      </c>
      <c r="AA91" s="147">
        <f>VLOOKUP($C91,Risk2563Q2!$D$2:$Z$89,23,0)</f>
        <v>0</v>
      </c>
      <c r="AB91" s="74">
        <f>VLOOKUP($C91,PointQ2Y63!$C$4:$J$91,8,0)</f>
        <v>1</v>
      </c>
      <c r="AC91" s="98">
        <f t="shared" si="4"/>
        <v>4</v>
      </c>
      <c r="AD91" s="99" t="str">
        <f t="shared" si="5"/>
        <v>F</v>
      </c>
      <c r="AJ91" s="9" t="s">
        <v>603</v>
      </c>
      <c r="AK91" s="9" t="s">
        <v>2935</v>
      </c>
      <c r="AL91" s="9" t="s">
        <v>941</v>
      </c>
      <c r="AM91" s="9" t="s">
        <v>949</v>
      </c>
      <c r="AN91" s="9">
        <v>150</v>
      </c>
      <c r="AO91" s="9">
        <v>98958</v>
      </c>
      <c r="AP91" s="9">
        <v>13</v>
      </c>
      <c r="AQ91" s="9" t="s">
        <v>2884</v>
      </c>
    </row>
    <row r="92" spans="1:43">
      <c r="A92" s="11" t="s">
        <v>2928</v>
      </c>
      <c r="B92" s="9" t="s">
        <v>1572</v>
      </c>
      <c r="C92" s="89" t="s">
        <v>604</v>
      </c>
      <c r="D92" s="9" t="s">
        <v>2509</v>
      </c>
      <c r="E92" s="171" t="s">
        <v>941</v>
      </c>
      <c r="F92" s="182">
        <f>VLOOKUP($C92,ข้อมูลพื้นฐานรพ_สป_ณสค61!$C$3:$J$899,5,0)</f>
        <v>26</v>
      </c>
      <c r="G92" s="85" t="s">
        <v>1017</v>
      </c>
      <c r="H92" s="181">
        <v>18163</v>
      </c>
      <c r="I92" s="275">
        <f>VLOOKUP($C92,Risk2563Q2!$D$2:$Z$89,9,0)</f>
        <v>8721834.4499999993</v>
      </c>
      <c r="J92" s="275">
        <f>VLOOKUP($C92,Risk2563Q2!$D$2:$Z$89,13,0)</f>
        <v>2354548.54</v>
      </c>
      <c r="K92" s="275">
        <f>VLOOKUP($C92,Risk2563Q2!$D$2:$Z$89,12,0)</f>
        <v>8643236.5700000003</v>
      </c>
      <c r="L92" s="275">
        <f>VLOOKUP($C92,Risk2563Q2!$D$2:$Z$89,10,0)</f>
        <v>13895623.060000001</v>
      </c>
      <c r="M92" s="90">
        <f>VLOOKUP($C92,Risk2563Q2!$D$2:$Z$89,11,0)</f>
        <v>0</v>
      </c>
      <c r="N92" s="91" t="str">
        <f>VLOOKUP($C92,Planfin2563Q2!$C$3:$Q$98,11,0)</f>
        <v>0</v>
      </c>
      <c r="O92" s="91" t="str">
        <f>VLOOKUP($C92,Planfin2563Q2!$C$3:$Q$98,12,0)</f>
        <v>0</v>
      </c>
      <c r="P92" s="91" t="str">
        <f>VLOOKUP($C92,'Quick MethodQ2Y63'!$C$3:$T$90,14,0)</f>
        <v>1</v>
      </c>
      <c r="Q92" s="91" t="str">
        <f>VLOOKUP($C92,'Quick MethodQ2Y63'!$C$3:$T$90,15,0)</f>
        <v>1</v>
      </c>
      <c r="R92" s="91">
        <f>VLOOKUP($C92,HGR2563Q2!$C$3:$Z$90,21,0)</f>
        <v>0</v>
      </c>
      <c r="S92" s="91">
        <f>VLOOKUP($C92,HGR2563Q2!$C$3:$Z$90,22,0)</f>
        <v>0</v>
      </c>
      <c r="T92" s="91">
        <f>VLOOKUP($C92,HGR2563Q2!$C$3:$Z$90,23,0)</f>
        <v>0</v>
      </c>
      <c r="U92" s="91">
        <f>VLOOKUP($C92,HGR2563Q2!$C$3:$Z$90,24,0)</f>
        <v>0</v>
      </c>
      <c r="V92" s="92">
        <f>IFERROR(VLOOKUP($C92,อัตราการครองเตียง!$A$4:$AY$900,50,0),0)</f>
        <v>70.786044556536353</v>
      </c>
      <c r="W92" s="95">
        <f t="shared" si="3"/>
        <v>0</v>
      </c>
      <c r="X92" s="217">
        <f>VLOOKUP($C92,CMI2562Q3!$C$2:$K$89,7,0)</f>
        <v>0.56000000000000005</v>
      </c>
      <c r="Y92" s="236">
        <f>VLOOKUP($C92,CMI2562Q3!$C$2:$K$89,9,0)</f>
        <v>0</v>
      </c>
      <c r="Z92" s="148" t="str">
        <f>VLOOKUP($C92,Risk2563Q2!$D$2:$Z$89,21,0)</f>
        <v>C-</v>
      </c>
      <c r="AA92" s="147">
        <f>VLOOKUP($C92,Risk2563Q2!$D$2:$Z$89,23,0)</f>
        <v>0</v>
      </c>
      <c r="AB92" s="74">
        <f>VLOOKUP($C92,PointQ2Y63!$C$4:$J$91,8,0)</f>
        <v>1</v>
      </c>
      <c r="AC92" s="98">
        <f t="shared" si="4"/>
        <v>3</v>
      </c>
      <c r="AD92" s="99" t="str">
        <f t="shared" si="5"/>
        <v>F</v>
      </c>
      <c r="AJ92" s="9" t="s">
        <v>604</v>
      </c>
      <c r="AK92" s="9" t="s">
        <v>2509</v>
      </c>
      <c r="AL92" s="9" t="s">
        <v>941</v>
      </c>
      <c r="AM92" s="9" t="s">
        <v>968</v>
      </c>
      <c r="AN92" s="9">
        <v>26</v>
      </c>
      <c r="AO92" s="9">
        <v>18163</v>
      </c>
      <c r="AP92" s="9">
        <v>3</v>
      </c>
      <c r="AQ92" s="9" t="s">
        <v>1017</v>
      </c>
    </row>
    <row r="93" spans="1:43">
      <c r="A93" s="11" t="s">
        <v>2928</v>
      </c>
      <c r="B93" s="9" t="s">
        <v>1572</v>
      </c>
      <c r="C93" s="89" t="s">
        <v>605</v>
      </c>
      <c r="D93" s="9" t="s">
        <v>2510</v>
      </c>
      <c r="E93" s="171" t="s">
        <v>941</v>
      </c>
      <c r="F93" s="182">
        <f>VLOOKUP($C93,ข้อมูลพื้นฐานรพ_สป_ณสค61!$C$3:$J$899,5,0)</f>
        <v>14</v>
      </c>
      <c r="G93" s="85" t="s">
        <v>1017</v>
      </c>
      <c r="H93" s="181">
        <v>19158</v>
      </c>
      <c r="I93" s="275">
        <f>VLOOKUP($C93,Risk2563Q2!$D$2:$Z$89,9,0)</f>
        <v>16213805.560000001</v>
      </c>
      <c r="J93" s="275">
        <f>VLOOKUP($C93,Risk2563Q2!$D$2:$Z$89,13,0)</f>
        <v>10949089.9</v>
      </c>
      <c r="K93" s="275">
        <f>VLOOKUP($C93,Risk2563Q2!$D$2:$Z$89,12,0)</f>
        <v>10503259.41</v>
      </c>
      <c r="L93" s="275">
        <f>VLOOKUP($C93,Risk2563Q2!$D$2:$Z$89,10,0)</f>
        <v>10302837.970000001</v>
      </c>
      <c r="M93" s="90">
        <f>VLOOKUP($C93,Risk2563Q2!$D$2:$Z$89,11,0)</f>
        <v>0</v>
      </c>
      <c r="N93" s="91" t="str">
        <f>VLOOKUP($C93,Planfin2563Q2!$C$3:$Q$98,11,0)</f>
        <v>0</v>
      </c>
      <c r="O93" s="91" t="str">
        <f>VLOOKUP($C93,Planfin2563Q2!$C$3:$Q$98,12,0)</f>
        <v>0</v>
      </c>
      <c r="P93" s="91" t="str">
        <f>VLOOKUP($C93,'Quick MethodQ2Y63'!$C$3:$T$90,14,0)</f>
        <v>1</v>
      </c>
      <c r="Q93" s="91" t="str">
        <f>VLOOKUP($C93,'Quick MethodQ2Y63'!$C$3:$T$90,15,0)</f>
        <v>0</v>
      </c>
      <c r="R93" s="91">
        <f>VLOOKUP($C93,HGR2563Q2!$C$3:$Z$90,21,0)</f>
        <v>0</v>
      </c>
      <c r="S93" s="91">
        <f>VLOOKUP($C93,HGR2563Q2!$C$3:$Z$90,22,0)</f>
        <v>0</v>
      </c>
      <c r="T93" s="91">
        <f>VLOOKUP($C93,HGR2563Q2!$C$3:$Z$90,23,0)</f>
        <v>0</v>
      </c>
      <c r="U93" s="91">
        <f>VLOOKUP($C93,HGR2563Q2!$C$3:$Z$90,24,0)</f>
        <v>0</v>
      </c>
      <c r="V93" s="92">
        <f>IFERROR(VLOOKUP($C93,อัตราการครองเตียง!$A$4:$AY$900,50,0),0)</f>
        <v>70.257611241217802</v>
      </c>
      <c r="W93" s="95">
        <f t="shared" ref="W93" si="6">IFERROR(IF(F93=0,1,IF(V93&gt;=80,1,0)),0)</f>
        <v>0</v>
      </c>
      <c r="X93" s="217">
        <f>VLOOKUP($C93,CMI2562Q3!$C$2:$K$89,7,0)</f>
        <v>0.61</v>
      </c>
      <c r="Y93" s="236">
        <f>VLOOKUP($C93,CMI2562Q3!$C$2:$K$89,9,0)</f>
        <v>1</v>
      </c>
      <c r="Z93" s="148" t="str">
        <f>VLOOKUP($C93,Risk2563Q2!$D$2:$Z$89,21,0)</f>
        <v>C</v>
      </c>
      <c r="AA93" s="147">
        <f>VLOOKUP($C93,Risk2563Q2!$D$2:$Z$89,23,0)</f>
        <v>0</v>
      </c>
      <c r="AB93" s="74">
        <f>VLOOKUP($C93,PointQ2Y63!$C$4:$J$91,8,0)</f>
        <v>1</v>
      </c>
      <c r="AC93" s="98">
        <f t="shared" ref="AC93" si="7">N93+O93+P93+Q93+R93+S93+T93+U93+W93+Y93+AA93+AB93</f>
        <v>3</v>
      </c>
      <c r="AD93" s="99" t="str">
        <f t="shared" ref="AD93" si="8">IF(AC93&lt;5,"F",IF(AC93&lt;6,"D",IF(AC93&lt;7,"C",IF(AC93&lt;8,"B","A"))))</f>
        <v>F</v>
      </c>
      <c r="AJ93" s="9" t="s">
        <v>605</v>
      </c>
      <c r="AK93" s="9" t="s">
        <v>2510</v>
      </c>
      <c r="AL93" s="9" t="s">
        <v>941</v>
      </c>
      <c r="AM93" s="9" t="s">
        <v>968</v>
      </c>
      <c r="AN93" s="9">
        <v>14</v>
      </c>
      <c r="AO93" s="9">
        <v>19158</v>
      </c>
      <c r="AP93" s="9">
        <v>3</v>
      </c>
      <c r="AQ93" s="9" t="s">
        <v>1017</v>
      </c>
    </row>
  </sheetData>
  <mergeCells count="27">
    <mergeCell ref="K4:K5"/>
    <mergeCell ref="I3:M3"/>
    <mergeCell ref="A3:A5"/>
    <mergeCell ref="B3:B5"/>
    <mergeCell ref="C3:C5"/>
    <mergeCell ref="D3:D5"/>
    <mergeCell ref="E3:E5"/>
    <mergeCell ref="F3:F5"/>
    <mergeCell ref="G3:G5"/>
    <mergeCell ref="J4:J5"/>
    <mergeCell ref="H3:H5"/>
    <mergeCell ref="I4:I5"/>
    <mergeCell ref="AD3:AD5"/>
    <mergeCell ref="V2:W2"/>
    <mergeCell ref="L4:L5"/>
    <mergeCell ref="M4:M5"/>
    <mergeCell ref="X2:Y2"/>
    <mergeCell ref="Z2:AA2"/>
    <mergeCell ref="AC3:AC5"/>
    <mergeCell ref="X4:Y4"/>
    <mergeCell ref="N3:AA3"/>
    <mergeCell ref="N4:O4"/>
    <mergeCell ref="P4:Q4"/>
    <mergeCell ref="Z4:AA4"/>
    <mergeCell ref="AB4:AB5"/>
    <mergeCell ref="V4:W4"/>
    <mergeCell ref="R4:U4"/>
  </mergeCells>
  <conditionalFormatting sqref="AD6:AD93">
    <cfRule type="containsText" dxfId="20" priority="29" operator="containsText" text="F">
      <formula>NOT(ISERROR(SEARCH("F",AD6)))</formula>
    </cfRule>
    <cfRule type="containsText" dxfId="19" priority="30" operator="containsText" text="D">
      <formula>NOT(ISERROR(SEARCH("D",AD6)))</formula>
    </cfRule>
    <cfRule type="containsText" dxfId="18" priority="31" operator="containsText" text="C">
      <formula>NOT(ISERROR(SEARCH("C",AD6)))</formula>
    </cfRule>
    <cfRule type="containsText" dxfId="17" priority="32" operator="containsText" text="B">
      <formula>NOT(ISERROR(SEARCH("B",AD6)))</formula>
    </cfRule>
    <cfRule type="containsText" dxfId="16" priority="33" operator="containsText" text="A">
      <formula>NOT(ISERROR(SEARCH("A",AD6)))</formula>
    </cfRule>
    <cfRule type="colorScale" priority="34">
      <colorScale>
        <cfvo type="min"/>
        <cfvo type="max"/>
        <color rgb="FFFF7128"/>
        <color rgb="FFFFEF9C"/>
      </colorScale>
    </cfRule>
  </conditionalFormatting>
  <pageMargins left="0.45" right="0.09" top="0.28999999999999998" bottom="0.2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89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A2" sqref="A2:A89"/>
    </sheetView>
  </sheetViews>
  <sheetFormatPr defaultColWidth="8.77734375" defaultRowHeight="24.6"/>
  <cols>
    <col min="1" max="1" width="5.109375" style="45" bestFit="1" customWidth="1"/>
    <col min="2" max="2" width="3.44140625" style="45" bestFit="1" customWidth="1"/>
    <col min="3" max="3" width="10" style="44" customWidth="1"/>
    <col min="4" max="4" width="6" style="132" bestFit="1" customWidth="1"/>
    <col min="5" max="5" width="22.44140625" style="44" customWidth="1"/>
    <col min="6" max="6" width="8.77734375" style="45"/>
    <col min="7" max="7" width="8.44140625" style="136" bestFit="1" customWidth="1"/>
    <col min="8" max="8" width="19.77734375" style="44" bestFit="1" customWidth="1"/>
    <col min="9" max="9" width="5.77734375" style="44" customWidth="1"/>
    <col min="10" max="11" width="6" style="44" bestFit="1" customWidth="1"/>
    <col min="12" max="13" width="20.44140625" style="46" customWidth="1"/>
    <col min="14" max="14" width="20.44140625" style="129" customWidth="1"/>
    <col min="15" max="16" width="20.44140625" style="46" customWidth="1"/>
    <col min="17" max="17" width="8.5546875" style="131" customWidth="1"/>
    <col min="18" max="18" width="8.77734375" style="45"/>
    <col min="19" max="19" width="10.44140625" style="45" customWidth="1"/>
    <col min="20" max="20" width="10" style="45" customWidth="1"/>
    <col min="21" max="21" width="9.5546875" style="45" customWidth="1"/>
    <col min="22" max="24" width="8.77734375" style="45"/>
    <col min="25" max="25" width="6.88671875" style="45" customWidth="1"/>
    <col min="26" max="27" width="8.77734375" style="45"/>
    <col min="28" max="29" width="8.77734375" style="72"/>
    <col min="30" max="30" width="8.77734375" style="44"/>
    <col min="31" max="31" width="24.88671875" style="44" customWidth="1"/>
    <col min="32" max="16384" width="8.77734375" style="44"/>
  </cols>
  <sheetData>
    <row r="1" spans="1:34" s="137" customFormat="1" ht="121.8" customHeight="1">
      <c r="A1" s="137" t="s">
        <v>928</v>
      </c>
      <c r="B1" s="137" t="s">
        <v>929</v>
      </c>
      <c r="C1" s="137" t="s">
        <v>1</v>
      </c>
      <c r="D1" s="138" t="s">
        <v>2</v>
      </c>
      <c r="E1" s="137" t="s">
        <v>930</v>
      </c>
      <c r="F1" s="137" t="s">
        <v>2881</v>
      </c>
      <c r="G1" s="139" t="s">
        <v>2882</v>
      </c>
      <c r="H1" s="141" t="s">
        <v>2883</v>
      </c>
      <c r="I1" s="141" t="s">
        <v>14</v>
      </c>
      <c r="J1" s="142" t="s">
        <v>15</v>
      </c>
      <c r="K1" s="142" t="s">
        <v>16</v>
      </c>
      <c r="L1" s="142" t="s">
        <v>5</v>
      </c>
      <c r="M1" s="142" t="s">
        <v>17</v>
      </c>
      <c r="N1" s="137" t="s">
        <v>18</v>
      </c>
      <c r="O1" s="142" t="s">
        <v>6</v>
      </c>
      <c r="P1" s="142" t="s">
        <v>19</v>
      </c>
      <c r="Q1" s="140" t="s">
        <v>20</v>
      </c>
      <c r="R1" s="140" t="s">
        <v>21</v>
      </c>
      <c r="S1" s="140" t="s">
        <v>22</v>
      </c>
      <c r="T1" s="140" t="s">
        <v>23</v>
      </c>
      <c r="U1" s="140" t="s">
        <v>24</v>
      </c>
      <c r="V1" s="140" t="s">
        <v>25</v>
      </c>
      <c r="W1" s="140" t="s">
        <v>26</v>
      </c>
      <c r="X1" s="137" t="s">
        <v>27</v>
      </c>
      <c r="Y1" s="137" t="s">
        <v>2997</v>
      </c>
      <c r="Z1" s="184" t="s">
        <v>1943</v>
      </c>
    </row>
    <row r="2" spans="1:34">
      <c r="A2" s="129">
        <v>1</v>
      </c>
      <c r="B2" s="129">
        <v>8</v>
      </c>
      <c r="C2" s="44" t="s">
        <v>1499</v>
      </c>
      <c r="D2" s="132" t="s">
        <v>518</v>
      </c>
      <c r="E2" s="44" t="s">
        <v>1500</v>
      </c>
      <c r="F2" s="129" t="s">
        <v>974</v>
      </c>
      <c r="G2" s="136">
        <v>405</v>
      </c>
      <c r="H2" s="130" t="s">
        <v>1002</v>
      </c>
      <c r="I2" s="130">
        <f>VLOOKUP($D2,[7]ผลการประเมิน!$D$3:$X$984,6,0)</f>
        <v>2.17</v>
      </c>
      <c r="J2" s="130">
        <f>VLOOKUP($D2,[7]ผลการประเมิน!$D$3:$X$984,7,0)</f>
        <v>2.06</v>
      </c>
      <c r="K2" s="130">
        <f>VLOOKUP($D2,[7]ผลการประเมิน!$D$3:$X$984,8,0)</f>
        <v>1</v>
      </c>
      <c r="L2" s="130">
        <f>VLOOKUP($D2,[7]ผลการประเมิน!$D$3:$X$984,9,0)</f>
        <v>241777147.02000001</v>
      </c>
      <c r="M2" s="130">
        <f>VLOOKUP($D2,[7]ผลการประเมิน!$D$3:$X$984,10,0)</f>
        <v>87729251.159999996</v>
      </c>
      <c r="N2" s="253">
        <f>VLOOKUP($D2,[7]ผลการประเมิน!$D$3:$X$984,11,0)</f>
        <v>0</v>
      </c>
      <c r="O2" s="130">
        <f>VLOOKUP($D2,[7]ผลการประเมิน!$D$3:$X$984,12,0)</f>
        <v>66700763.299999997</v>
      </c>
      <c r="P2" s="130">
        <f>VLOOKUP($D2,[7]ผลการประเมิน!$D$3:$X$984,13,0)</f>
        <v>-22563401.789999999</v>
      </c>
      <c r="Q2" s="253">
        <f>VLOOKUP($D2,[7]ผลการประเมิน!$D$3:$X$984,14,0)</f>
        <v>1</v>
      </c>
      <c r="R2" s="253">
        <f>VLOOKUP($D2,[7]ผลการประเมิน!$D$3:$X$984,15,0)</f>
        <v>1</v>
      </c>
      <c r="S2" s="253">
        <f>VLOOKUP($D2,[7]ผลการประเมิน!$D$3:$X$984,16,0)</f>
        <v>0</v>
      </c>
      <c r="T2" s="253">
        <f>VLOOKUP($D2,[7]ผลการประเมิน!$D$3:$X$984,17,0)</f>
        <v>0</v>
      </c>
      <c r="U2" s="253">
        <f>VLOOKUP($D2,[7]ผลการประเมิน!$D$3:$X$984,18,0)</f>
        <v>0</v>
      </c>
      <c r="V2" s="253">
        <f>VLOOKUP($D2,[7]ผลการประเมิน!$D$3:$X$984,19,0)</f>
        <v>0</v>
      </c>
      <c r="W2" s="253">
        <f>VLOOKUP($D2,[7]ผลการประเมิน!$D$3:$X$984,20,0)</f>
        <v>1</v>
      </c>
      <c r="X2" s="254" t="str">
        <f>VLOOKUP($D2,[7]ผลการประเมิน!$D$3:$X$984,21,0)</f>
        <v>C</v>
      </c>
      <c r="Y2" s="129">
        <f t="shared" ref="Y2:Y24" si="0">SUM(Q2:W2)</f>
        <v>3</v>
      </c>
      <c r="Z2" s="185">
        <f t="shared" ref="Z2:Z24" si="1">IF(Y2&gt;4,1,0)</f>
        <v>0</v>
      </c>
      <c r="AA2" s="129"/>
      <c r="AB2" s="129"/>
      <c r="AC2" s="129" t="s">
        <v>974</v>
      </c>
      <c r="AD2" s="44">
        <v>405</v>
      </c>
      <c r="AE2" s="44" t="s">
        <v>1002</v>
      </c>
      <c r="AF2" s="44" t="b">
        <f t="shared" ref="AF2:AF24" si="2">AC2=F2</f>
        <v>1</v>
      </c>
      <c r="AG2" s="44" t="b">
        <f t="shared" ref="AG2:AG24" si="3">AD2=G2</f>
        <v>1</v>
      </c>
      <c r="AH2" s="44" t="b">
        <f t="shared" ref="AH2:AH24" si="4">H2=AE2</f>
        <v>1</v>
      </c>
    </row>
    <row r="3" spans="1:34">
      <c r="A3" s="129">
        <v>2</v>
      </c>
      <c r="B3" s="129">
        <v>8</v>
      </c>
      <c r="C3" s="44" t="s">
        <v>1499</v>
      </c>
      <c r="D3" s="132" t="s">
        <v>519</v>
      </c>
      <c r="E3" s="44" t="s">
        <v>1501</v>
      </c>
      <c r="F3" s="129" t="s">
        <v>941</v>
      </c>
      <c r="G3" s="136">
        <v>40</v>
      </c>
      <c r="H3" s="130" t="s">
        <v>2885</v>
      </c>
      <c r="I3" s="130">
        <f>VLOOKUP($D3,[7]ผลการประเมิน!$D$3:$X$984,6,0)</f>
        <v>5.65</v>
      </c>
      <c r="J3" s="130">
        <f>VLOOKUP($D3,[7]ผลการประเมิน!$D$3:$X$984,7,0)</f>
        <v>5.24</v>
      </c>
      <c r="K3" s="130">
        <f>VLOOKUP($D3,[7]ผลการประเมิน!$D$3:$X$984,8,0)</f>
        <v>3.81</v>
      </c>
      <c r="L3" s="130">
        <f>VLOOKUP($D3,[7]ผลการประเมิน!$D$3:$X$984,9,0)</f>
        <v>50481760.609999999</v>
      </c>
      <c r="M3" s="130">
        <f>VLOOKUP($D3,[7]ผลการประเมิน!$D$3:$X$984,10,0)</f>
        <v>16470593.310000001</v>
      </c>
      <c r="N3" s="253">
        <f>VLOOKUP($D3,[7]ผลการประเมิน!$D$3:$X$984,11,0)</f>
        <v>0</v>
      </c>
      <c r="O3" s="130">
        <f>VLOOKUP($D3,[7]ผลการประเมิน!$D$3:$X$984,12,0)</f>
        <v>15159765.029999999</v>
      </c>
      <c r="P3" s="130">
        <f>VLOOKUP($D3,[7]ผลการประเมิน!$D$3:$X$984,13,0)</f>
        <v>30496722.699999999</v>
      </c>
      <c r="Q3" s="253">
        <f>VLOOKUP($D3,[7]ผลการประเมิน!$D$3:$X$984,14,0)</f>
        <v>0</v>
      </c>
      <c r="R3" s="253">
        <f>VLOOKUP($D3,[7]ผลการประเมิน!$D$3:$X$984,15,0)</f>
        <v>1</v>
      </c>
      <c r="S3" s="253">
        <f>VLOOKUP($D3,[7]ผลการประเมิน!$D$3:$X$984,16,0)</f>
        <v>0</v>
      </c>
      <c r="T3" s="253">
        <f>VLOOKUP($D3,[7]ผลการประเมิน!$D$3:$X$984,17,0)</f>
        <v>0</v>
      </c>
      <c r="U3" s="253">
        <f>VLOOKUP($D3,[7]ผลการประเมิน!$D$3:$X$984,18,0)</f>
        <v>0</v>
      </c>
      <c r="V3" s="253">
        <f>VLOOKUP($D3,[7]ผลการประเมิน!$D$3:$X$984,19,0)</f>
        <v>0</v>
      </c>
      <c r="W3" s="253">
        <f>VLOOKUP($D3,[7]ผลการประเมิน!$D$3:$X$984,20,0)</f>
        <v>0</v>
      </c>
      <c r="X3" s="254" t="str">
        <f>VLOOKUP($D3,[7]ผลการประเมิน!$D$3:$X$984,21,0)</f>
        <v>D</v>
      </c>
      <c r="Y3" s="129">
        <f t="shared" si="0"/>
        <v>1</v>
      </c>
      <c r="Z3" s="185">
        <f t="shared" si="1"/>
        <v>0</v>
      </c>
      <c r="AA3" s="129"/>
      <c r="AB3" s="129"/>
      <c r="AC3" s="129" t="s">
        <v>941</v>
      </c>
      <c r="AD3" s="44">
        <v>40</v>
      </c>
      <c r="AE3" s="44" t="s">
        <v>2885</v>
      </c>
      <c r="AF3" s="44" t="b">
        <f t="shared" si="2"/>
        <v>1</v>
      </c>
      <c r="AG3" s="44" t="b">
        <f t="shared" si="3"/>
        <v>1</v>
      </c>
      <c r="AH3" s="44" t="b">
        <f t="shared" si="4"/>
        <v>1</v>
      </c>
    </row>
    <row r="4" spans="1:34">
      <c r="A4" s="129">
        <v>3</v>
      </c>
      <c r="B4" s="129">
        <v>8</v>
      </c>
      <c r="C4" s="44" t="s">
        <v>1499</v>
      </c>
      <c r="D4" s="132" t="s">
        <v>520</v>
      </c>
      <c r="E4" s="44" t="s">
        <v>1502</v>
      </c>
      <c r="F4" s="129" t="s">
        <v>941</v>
      </c>
      <c r="G4" s="136">
        <v>40</v>
      </c>
      <c r="H4" s="130" t="s">
        <v>2885</v>
      </c>
      <c r="I4" s="130">
        <f>VLOOKUP($D4,[7]ผลการประเมิน!$D$3:$X$984,6,0)</f>
        <v>3.3</v>
      </c>
      <c r="J4" s="130">
        <f>VLOOKUP($D4,[7]ผลการประเมิน!$D$3:$X$984,7,0)</f>
        <v>3.08</v>
      </c>
      <c r="K4" s="130">
        <f>VLOOKUP($D4,[7]ผลการประเมิน!$D$3:$X$984,8,0)</f>
        <v>2.64</v>
      </c>
      <c r="L4" s="130">
        <f>VLOOKUP($D4,[7]ผลการประเมิน!$D$3:$X$984,9,0)</f>
        <v>29366654.989999998</v>
      </c>
      <c r="M4" s="130">
        <f>VLOOKUP($D4,[7]ผลการประเมิน!$D$3:$X$984,10,0)</f>
        <v>18929604.469999999</v>
      </c>
      <c r="N4" s="253">
        <f>VLOOKUP($D4,[7]ผลการประเมิน!$D$3:$X$984,11,0)</f>
        <v>0</v>
      </c>
      <c r="O4" s="130">
        <f>VLOOKUP($D4,[7]ผลการประเมิน!$D$3:$X$984,12,0)</f>
        <v>17470033.289999999</v>
      </c>
      <c r="P4" s="130">
        <f>VLOOKUP($D4,[7]ผลการประเมิน!$D$3:$X$984,13,0)</f>
        <v>20867621.649999999</v>
      </c>
      <c r="Q4" s="253">
        <f>VLOOKUP($D4,[7]ผลการประเมิน!$D$3:$X$984,14,0)</f>
        <v>1</v>
      </c>
      <c r="R4" s="253">
        <f>VLOOKUP($D4,[7]ผลการประเมิน!$D$3:$X$984,15,0)</f>
        <v>1</v>
      </c>
      <c r="S4" s="253">
        <f>VLOOKUP($D4,[7]ผลการประเมิน!$D$3:$X$984,16,0)</f>
        <v>0</v>
      </c>
      <c r="T4" s="253">
        <f>VLOOKUP($D4,[7]ผลการประเมิน!$D$3:$X$984,17,0)</f>
        <v>1</v>
      </c>
      <c r="U4" s="253">
        <f>VLOOKUP($D4,[7]ผลการประเมิน!$D$3:$X$984,18,0)</f>
        <v>1</v>
      </c>
      <c r="V4" s="253">
        <f>VLOOKUP($D4,[7]ผลการประเมิน!$D$3:$X$984,19,0)</f>
        <v>0</v>
      </c>
      <c r="W4" s="253">
        <f>VLOOKUP($D4,[7]ผลการประเมิน!$D$3:$X$984,20,0)</f>
        <v>1</v>
      </c>
      <c r="X4" s="254" t="str">
        <f>VLOOKUP($D4,[7]ผลการประเมิน!$D$3:$X$984,21,0)</f>
        <v>B</v>
      </c>
      <c r="Y4" s="129">
        <f t="shared" si="0"/>
        <v>5</v>
      </c>
      <c r="Z4" s="185">
        <f t="shared" si="1"/>
        <v>1</v>
      </c>
      <c r="AA4" s="129"/>
      <c r="AB4" s="129"/>
      <c r="AC4" s="129" t="s">
        <v>941</v>
      </c>
      <c r="AD4" s="44">
        <v>40</v>
      </c>
      <c r="AE4" s="44" t="s">
        <v>2885</v>
      </c>
      <c r="AF4" s="44" t="b">
        <f t="shared" si="2"/>
        <v>1</v>
      </c>
      <c r="AG4" s="44" t="b">
        <f t="shared" si="3"/>
        <v>1</v>
      </c>
      <c r="AH4" s="44" t="b">
        <f t="shared" si="4"/>
        <v>1</v>
      </c>
    </row>
    <row r="5" spans="1:34">
      <c r="A5" s="129">
        <v>4</v>
      </c>
      <c r="B5" s="129">
        <v>8</v>
      </c>
      <c r="C5" s="44" t="s">
        <v>1499</v>
      </c>
      <c r="D5" s="132" t="s">
        <v>521</v>
      </c>
      <c r="E5" s="44" t="s">
        <v>1503</v>
      </c>
      <c r="F5" s="129" t="s">
        <v>941</v>
      </c>
      <c r="G5" s="136">
        <v>43</v>
      </c>
      <c r="H5" s="130" t="s">
        <v>947</v>
      </c>
      <c r="I5" s="130">
        <f>VLOOKUP($D5,[7]ผลการประเมิน!$D$3:$X$984,6,0)</f>
        <v>2.52</v>
      </c>
      <c r="J5" s="130">
        <f>VLOOKUP($D5,[7]ผลการประเมิน!$D$3:$X$984,7,0)</f>
        <v>2.3199999999999998</v>
      </c>
      <c r="K5" s="130">
        <f>VLOOKUP($D5,[7]ผลการประเมิน!$D$3:$X$984,8,0)</f>
        <v>1.92</v>
      </c>
      <c r="L5" s="130">
        <f>VLOOKUP($D5,[7]ผลการประเมิน!$D$3:$X$984,9,0)</f>
        <v>27708571.329999998</v>
      </c>
      <c r="M5" s="130">
        <f>VLOOKUP($D5,[7]ผลการประเมิน!$D$3:$X$984,10,0)</f>
        <v>11662326.880000001</v>
      </c>
      <c r="N5" s="253">
        <f>VLOOKUP($D5,[7]ผลการประเมิน!$D$3:$X$984,11,0)</f>
        <v>0</v>
      </c>
      <c r="O5" s="130">
        <f>VLOOKUP($D5,[7]ผลการประเมิน!$D$3:$X$984,12,0)</f>
        <v>12715042.939999999</v>
      </c>
      <c r="P5" s="130">
        <f>VLOOKUP($D5,[7]ผลการประเมิน!$D$3:$X$984,13,0)</f>
        <v>16695118.640000001</v>
      </c>
      <c r="Q5" s="253">
        <f>VLOOKUP($D5,[7]ผลการประเมิน!$D$3:$X$984,14,0)</f>
        <v>1</v>
      </c>
      <c r="R5" s="253">
        <f>VLOOKUP($D5,[7]ผลการประเมิน!$D$3:$X$984,15,0)</f>
        <v>1</v>
      </c>
      <c r="S5" s="253">
        <f>VLOOKUP($D5,[7]ผลการประเมิน!$D$3:$X$984,16,0)</f>
        <v>0</v>
      </c>
      <c r="T5" s="253">
        <f>VLOOKUP($D5,[7]ผลการประเมิน!$D$3:$X$984,17,0)</f>
        <v>1</v>
      </c>
      <c r="U5" s="253">
        <f>VLOOKUP($D5,[7]ผลการประเมิน!$D$3:$X$984,18,0)</f>
        <v>0</v>
      </c>
      <c r="V5" s="253">
        <f>VLOOKUP($D5,[7]ผลการประเมิน!$D$3:$X$984,19,0)</f>
        <v>0</v>
      </c>
      <c r="W5" s="253">
        <f>VLOOKUP($D5,[7]ผลการประเมิน!$D$3:$X$984,20,0)</f>
        <v>0</v>
      </c>
      <c r="X5" s="254" t="str">
        <f>VLOOKUP($D5,[7]ผลการประเมิน!$D$3:$X$984,21,0)</f>
        <v>C</v>
      </c>
      <c r="Y5" s="129">
        <f t="shared" si="0"/>
        <v>3</v>
      </c>
      <c r="Z5" s="185">
        <f t="shared" si="1"/>
        <v>0</v>
      </c>
      <c r="AA5" s="129"/>
      <c r="AB5" s="129"/>
      <c r="AC5" s="129" t="s">
        <v>941</v>
      </c>
      <c r="AD5" s="44">
        <v>43</v>
      </c>
      <c r="AE5" s="44" t="s">
        <v>947</v>
      </c>
      <c r="AF5" s="44" t="b">
        <f t="shared" si="2"/>
        <v>1</v>
      </c>
      <c r="AG5" s="44" t="b">
        <f t="shared" si="3"/>
        <v>1</v>
      </c>
      <c r="AH5" s="44" t="b">
        <f t="shared" si="4"/>
        <v>1</v>
      </c>
    </row>
    <row r="6" spans="1:34">
      <c r="A6" s="129">
        <v>5</v>
      </c>
      <c r="B6" s="129">
        <v>8</v>
      </c>
      <c r="C6" s="44" t="s">
        <v>1499</v>
      </c>
      <c r="D6" s="132" t="s">
        <v>522</v>
      </c>
      <c r="E6" s="44" t="s">
        <v>1504</v>
      </c>
      <c r="F6" s="129" t="s">
        <v>941</v>
      </c>
      <c r="G6" s="136">
        <v>30</v>
      </c>
      <c r="H6" s="130" t="s">
        <v>947</v>
      </c>
      <c r="I6" s="130">
        <f>VLOOKUP($D6,[7]ผลการประเมิน!$D$3:$X$984,6,0)</f>
        <v>3.6</v>
      </c>
      <c r="J6" s="130">
        <f>VLOOKUP($D6,[7]ผลการประเมิน!$D$3:$X$984,7,0)</f>
        <v>3.26</v>
      </c>
      <c r="K6" s="130">
        <f>VLOOKUP($D6,[7]ผลการประเมิน!$D$3:$X$984,8,0)</f>
        <v>2.78</v>
      </c>
      <c r="L6" s="130">
        <f>VLOOKUP($D6,[7]ผลการประเมิน!$D$3:$X$984,9,0)</f>
        <v>22370830.850000001</v>
      </c>
      <c r="M6" s="130">
        <f>VLOOKUP($D6,[7]ผลการประเมิน!$D$3:$X$984,10,0)</f>
        <v>13760582.59</v>
      </c>
      <c r="N6" s="253">
        <f>VLOOKUP($D6,[7]ผลการประเมิน!$D$3:$X$984,11,0)</f>
        <v>0</v>
      </c>
      <c r="O6" s="130">
        <f>VLOOKUP($D6,[7]ผลการประเมิน!$D$3:$X$984,12,0)</f>
        <v>13115597.75</v>
      </c>
      <c r="P6" s="130">
        <f>VLOOKUP($D6,[7]ผลการประเมิน!$D$3:$X$984,13,0)</f>
        <v>15355377.09</v>
      </c>
      <c r="Q6" s="253">
        <f>VLOOKUP($D6,[7]ผลการประเมิน!$D$3:$X$984,14,0)</f>
        <v>1</v>
      </c>
      <c r="R6" s="253">
        <f>VLOOKUP($D6,[7]ผลการประเมิน!$D$3:$X$984,15,0)</f>
        <v>1</v>
      </c>
      <c r="S6" s="253">
        <f>VLOOKUP($D6,[7]ผลการประเมิน!$D$3:$X$984,16,0)</f>
        <v>0</v>
      </c>
      <c r="T6" s="253">
        <f>VLOOKUP($D6,[7]ผลการประเมิน!$D$3:$X$984,17,0)</f>
        <v>1</v>
      </c>
      <c r="U6" s="253">
        <f>VLOOKUP($D6,[7]ผลการประเมิน!$D$3:$X$984,18,0)</f>
        <v>0</v>
      </c>
      <c r="V6" s="253">
        <f>VLOOKUP($D6,[7]ผลการประเมิน!$D$3:$X$984,19,0)</f>
        <v>0</v>
      </c>
      <c r="W6" s="253">
        <f>VLOOKUP($D6,[7]ผลการประเมิน!$D$3:$X$984,20,0)</f>
        <v>0</v>
      </c>
      <c r="X6" s="254" t="str">
        <f>VLOOKUP($D6,[7]ผลการประเมิน!$D$3:$X$984,21,0)</f>
        <v>C</v>
      </c>
      <c r="Y6" s="129">
        <f t="shared" si="0"/>
        <v>3</v>
      </c>
      <c r="Z6" s="185">
        <f t="shared" si="1"/>
        <v>0</v>
      </c>
      <c r="AA6" s="129"/>
      <c r="AB6" s="129"/>
      <c r="AC6" s="129" t="s">
        <v>941</v>
      </c>
      <c r="AD6" s="44">
        <v>30</v>
      </c>
      <c r="AE6" s="44" t="s">
        <v>947</v>
      </c>
      <c r="AF6" s="44" t="b">
        <f t="shared" si="2"/>
        <v>1</v>
      </c>
      <c r="AG6" s="44" t="b">
        <f t="shared" si="3"/>
        <v>1</v>
      </c>
      <c r="AH6" s="44" t="b">
        <f t="shared" si="4"/>
        <v>1</v>
      </c>
    </row>
    <row r="7" spans="1:34">
      <c r="A7" s="129">
        <v>6</v>
      </c>
      <c r="B7" s="129">
        <v>8</v>
      </c>
      <c r="C7" s="44" t="s">
        <v>1499</v>
      </c>
      <c r="D7" s="132" t="s">
        <v>523</v>
      </c>
      <c r="E7" s="44" t="s">
        <v>1505</v>
      </c>
      <c r="F7" s="129" t="s">
        <v>941</v>
      </c>
      <c r="G7" s="136">
        <v>40</v>
      </c>
      <c r="H7" s="130" t="s">
        <v>2885</v>
      </c>
      <c r="I7" s="130">
        <f>VLOOKUP($D7,[7]ผลการประเมิน!$D$3:$X$984,6,0)</f>
        <v>2.14</v>
      </c>
      <c r="J7" s="130">
        <f>VLOOKUP($D7,[7]ผลการประเมิน!$D$3:$X$984,7,0)</f>
        <v>1.81</v>
      </c>
      <c r="K7" s="130">
        <f>VLOOKUP($D7,[7]ผลการประเมิน!$D$3:$X$984,8,0)</f>
        <v>1.3</v>
      </c>
      <c r="L7" s="130">
        <f>VLOOKUP($D7,[7]ผลการประเมิน!$D$3:$X$984,9,0)</f>
        <v>22769972.699999999</v>
      </c>
      <c r="M7" s="130">
        <f>VLOOKUP($D7,[7]ผลการประเมิน!$D$3:$X$984,10,0)</f>
        <v>7096039.4900000002</v>
      </c>
      <c r="N7" s="253">
        <f>VLOOKUP($D7,[7]ผลการประเมิน!$D$3:$X$984,11,0)</f>
        <v>0</v>
      </c>
      <c r="O7" s="130">
        <f>VLOOKUP($D7,[7]ผลการประเมิน!$D$3:$X$984,12,0)</f>
        <v>6210466.21</v>
      </c>
      <c r="P7" s="130">
        <f>VLOOKUP($D7,[7]ผลการประเมิน!$D$3:$X$984,13,0)</f>
        <v>6137618.2400000002</v>
      </c>
      <c r="Q7" s="253">
        <f>VLOOKUP($D7,[7]ผลการประเมิน!$D$3:$X$984,14,0)</f>
        <v>0</v>
      </c>
      <c r="R7" s="253">
        <f>VLOOKUP($D7,[7]ผลการประเมิน!$D$3:$X$984,15,0)</f>
        <v>0</v>
      </c>
      <c r="S7" s="253">
        <f>VLOOKUP($D7,[7]ผลการประเมิน!$D$3:$X$984,16,0)</f>
        <v>0</v>
      </c>
      <c r="T7" s="253">
        <f>VLOOKUP($D7,[7]ผลการประเมิน!$D$3:$X$984,17,0)</f>
        <v>1</v>
      </c>
      <c r="U7" s="253">
        <f>VLOOKUP($D7,[7]ผลการประเมิน!$D$3:$X$984,18,0)</f>
        <v>0</v>
      </c>
      <c r="V7" s="253">
        <f>VLOOKUP($D7,[7]ผลการประเมิน!$D$3:$X$984,19,0)</f>
        <v>0</v>
      </c>
      <c r="W7" s="253">
        <f>VLOOKUP($D7,[7]ผลการประเมิน!$D$3:$X$984,20,0)</f>
        <v>0</v>
      </c>
      <c r="X7" s="254" t="str">
        <f>VLOOKUP($D7,[7]ผลการประเมิน!$D$3:$X$984,21,0)</f>
        <v>D</v>
      </c>
      <c r="Y7" s="129">
        <f t="shared" si="0"/>
        <v>1</v>
      </c>
      <c r="Z7" s="185">
        <f t="shared" si="1"/>
        <v>0</v>
      </c>
      <c r="AA7" s="129"/>
      <c r="AB7" s="129"/>
      <c r="AC7" s="129" t="s">
        <v>941</v>
      </c>
      <c r="AD7" s="44">
        <v>40</v>
      </c>
      <c r="AE7" s="44" t="s">
        <v>2885</v>
      </c>
      <c r="AF7" s="44" t="b">
        <f t="shared" si="2"/>
        <v>1</v>
      </c>
      <c r="AG7" s="44" t="b">
        <f t="shared" si="3"/>
        <v>1</v>
      </c>
      <c r="AH7" s="44" t="b">
        <f t="shared" si="4"/>
        <v>1</v>
      </c>
    </row>
    <row r="8" spans="1:34">
      <c r="A8" s="129">
        <v>7</v>
      </c>
      <c r="B8" s="129">
        <v>8</v>
      </c>
      <c r="C8" s="44" t="s">
        <v>1499</v>
      </c>
      <c r="D8" s="132" t="s">
        <v>524</v>
      </c>
      <c r="E8" s="44" t="s">
        <v>1506</v>
      </c>
      <c r="F8" s="129" t="s">
        <v>941</v>
      </c>
      <c r="G8" s="136">
        <v>60</v>
      </c>
      <c r="H8" s="130" t="s">
        <v>2885</v>
      </c>
      <c r="I8" s="130">
        <f>VLOOKUP($D8,[7]ผลการประเมิน!$D$3:$X$984,6,0)</f>
        <v>3</v>
      </c>
      <c r="J8" s="130">
        <f>VLOOKUP($D8,[7]ผลการประเมิน!$D$3:$X$984,7,0)</f>
        <v>2.76</v>
      </c>
      <c r="K8" s="130">
        <f>VLOOKUP($D8,[7]ผลการประเมิน!$D$3:$X$984,8,0)</f>
        <v>2.2599999999999998</v>
      </c>
      <c r="L8" s="130">
        <f>VLOOKUP($D8,[7]ผลการประเมิน!$D$3:$X$984,9,0)</f>
        <v>37225040.090000004</v>
      </c>
      <c r="M8" s="130">
        <f>VLOOKUP($D8,[7]ผลการประเมิน!$D$3:$X$984,10,0)</f>
        <v>3192192.52</v>
      </c>
      <c r="N8" s="253">
        <f>VLOOKUP($D8,[7]ผลการประเมิน!$D$3:$X$984,11,0)</f>
        <v>0</v>
      </c>
      <c r="O8" s="130">
        <f>VLOOKUP($D8,[7]ผลการประเมิน!$D$3:$X$984,12,0)</f>
        <v>6396973.9699999997</v>
      </c>
      <c r="P8" s="130">
        <f>VLOOKUP($D8,[7]ผลการประเมิน!$D$3:$X$984,13,0)</f>
        <v>23473635.530000001</v>
      </c>
      <c r="Q8" s="253">
        <f>VLOOKUP($D8,[7]ผลการประเมิน!$D$3:$X$984,14,0)</f>
        <v>0</v>
      </c>
      <c r="R8" s="253">
        <f>VLOOKUP($D8,[7]ผลการประเมิน!$D$3:$X$984,15,0)</f>
        <v>0</v>
      </c>
      <c r="S8" s="253">
        <f>VLOOKUP($D8,[7]ผลการประเมิน!$D$3:$X$984,16,0)</f>
        <v>0</v>
      </c>
      <c r="T8" s="253">
        <f>VLOOKUP($D8,[7]ผลการประเมิน!$D$3:$X$984,17,0)</f>
        <v>1</v>
      </c>
      <c r="U8" s="253">
        <f>VLOOKUP($D8,[7]ผลการประเมิน!$D$3:$X$984,18,0)</f>
        <v>0</v>
      </c>
      <c r="V8" s="253">
        <f>VLOOKUP($D8,[7]ผลการประเมิน!$D$3:$X$984,19,0)</f>
        <v>0</v>
      </c>
      <c r="W8" s="253">
        <f>VLOOKUP($D8,[7]ผลการประเมิน!$D$3:$X$984,20,0)</f>
        <v>0</v>
      </c>
      <c r="X8" s="254" t="str">
        <f>VLOOKUP($D8,[7]ผลการประเมิน!$D$3:$X$984,21,0)</f>
        <v>D</v>
      </c>
      <c r="Y8" s="129">
        <f t="shared" si="0"/>
        <v>1</v>
      </c>
      <c r="Z8" s="185">
        <f t="shared" si="1"/>
        <v>0</v>
      </c>
      <c r="AA8" s="129"/>
      <c r="AB8" s="129"/>
      <c r="AC8" s="129" t="s">
        <v>941</v>
      </c>
      <c r="AD8" s="44">
        <v>60</v>
      </c>
      <c r="AE8" s="44" t="s">
        <v>2885</v>
      </c>
      <c r="AF8" s="44" t="b">
        <f t="shared" si="2"/>
        <v>1</v>
      </c>
      <c r="AG8" s="44" t="b">
        <f t="shared" si="3"/>
        <v>1</v>
      </c>
      <c r="AH8" s="44" t="b">
        <f t="shared" si="4"/>
        <v>1</v>
      </c>
    </row>
    <row r="9" spans="1:34">
      <c r="A9" s="129">
        <v>8</v>
      </c>
      <c r="B9" s="129">
        <v>8</v>
      </c>
      <c r="C9" s="44" t="s">
        <v>1499</v>
      </c>
      <c r="D9" s="132" t="s">
        <v>525</v>
      </c>
      <c r="E9" s="44" t="s">
        <v>1507</v>
      </c>
      <c r="F9" s="129" t="s">
        <v>941</v>
      </c>
      <c r="G9" s="136">
        <v>88</v>
      </c>
      <c r="H9" s="130" t="s">
        <v>943</v>
      </c>
      <c r="I9" s="130">
        <f>VLOOKUP($D9,[7]ผลการประเมิน!$D$3:$X$984,6,0)</f>
        <v>2.65</v>
      </c>
      <c r="J9" s="130">
        <f>VLOOKUP($D9,[7]ผลการประเมิน!$D$3:$X$984,7,0)</f>
        <v>2.44</v>
      </c>
      <c r="K9" s="130">
        <f>VLOOKUP($D9,[7]ผลการประเมิน!$D$3:$X$984,8,0)</f>
        <v>1.74</v>
      </c>
      <c r="L9" s="130">
        <f>VLOOKUP($D9,[7]ผลการประเมิน!$D$3:$X$984,9,0)</f>
        <v>66230309.109999999</v>
      </c>
      <c r="M9" s="130">
        <f>VLOOKUP($D9,[7]ผลการประเมิน!$D$3:$X$984,10,0)</f>
        <v>19043483.210000001</v>
      </c>
      <c r="N9" s="253">
        <f>VLOOKUP($D9,[7]ผลการประเมิน!$D$3:$X$984,11,0)</f>
        <v>0</v>
      </c>
      <c r="O9" s="130">
        <f>VLOOKUP($D9,[7]ผลการประเมิน!$D$3:$X$984,12,0)</f>
        <v>20187100.920000002</v>
      </c>
      <c r="P9" s="130">
        <f>VLOOKUP($D9,[7]ผลการประเมิน!$D$3:$X$984,13,0)</f>
        <v>28798985.600000001</v>
      </c>
      <c r="Q9" s="253">
        <f>VLOOKUP($D9,[7]ผลการประเมิน!$D$3:$X$984,14,0)</f>
        <v>0</v>
      </c>
      <c r="R9" s="253">
        <f>VLOOKUP($D9,[7]ผลการประเมิน!$D$3:$X$984,15,0)</f>
        <v>0</v>
      </c>
      <c r="S9" s="253">
        <f>VLOOKUP($D9,[7]ผลการประเมิน!$D$3:$X$984,16,0)</f>
        <v>0</v>
      </c>
      <c r="T9" s="253">
        <f>VLOOKUP($D9,[7]ผลการประเมิน!$D$3:$X$984,17,0)</f>
        <v>1</v>
      </c>
      <c r="U9" s="253">
        <f>VLOOKUP($D9,[7]ผลการประเมิน!$D$3:$X$984,18,0)</f>
        <v>1</v>
      </c>
      <c r="V9" s="253">
        <f>VLOOKUP($D9,[7]ผลการประเมิน!$D$3:$X$984,19,0)</f>
        <v>0</v>
      </c>
      <c r="W9" s="253">
        <f>VLOOKUP($D9,[7]ผลการประเมิน!$D$3:$X$984,20,0)</f>
        <v>0</v>
      </c>
      <c r="X9" s="254" t="str">
        <f>VLOOKUP($D9,[7]ผลการประเมิน!$D$3:$X$984,21,0)</f>
        <v>C-</v>
      </c>
      <c r="Y9" s="129">
        <f t="shared" si="0"/>
        <v>2</v>
      </c>
      <c r="Z9" s="185">
        <f t="shared" si="1"/>
        <v>0</v>
      </c>
      <c r="AA9" s="129"/>
      <c r="AB9" s="129"/>
      <c r="AC9" s="129" t="s">
        <v>941</v>
      </c>
      <c r="AD9" s="44">
        <v>88</v>
      </c>
      <c r="AE9" s="44" t="s">
        <v>943</v>
      </c>
      <c r="AF9" s="44" t="b">
        <f t="shared" si="2"/>
        <v>1</v>
      </c>
      <c r="AG9" s="44" t="b">
        <f t="shared" si="3"/>
        <v>1</v>
      </c>
      <c r="AH9" s="44" t="b">
        <f t="shared" si="4"/>
        <v>1</v>
      </c>
    </row>
    <row r="10" spans="1:34">
      <c r="A10" s="129">
        <v>9</v>
      </c>
      <c r="B10" s="129">
        <v>8</v>
      </c>
      <c r="C10" s="44" t="s">
        <v>1499</v>
      </c>
      <c r="D10" s="132" t="s">
        <v>526</v>
      </c>
      <c r="E10" s="44" t="s">
        <v>1508</v>
      </c>
      <c r="F10" s="129" t="s">
        <v>941</v>
      </c>
      <c r="G10" s="136">
        <v>36</v>
      </c>
      <c r="H10" s="130" t="s">
        <v>2885</v>
      </c>
      <c r="I10" s="130">
        <f>VLOOKUP($D10,[7]ผลการประเมิน!$D$3:$X$984,6,0)</f>
        <v>3.49</v>
      </c>
      <c r="J10" s="130">
        <f>VLOOKUP($D10,[7]ผลการประเมิน!$D$3:$X$984,7,0)</f>
        <v>3.32</v>
      </c>
      <c r="K10" s="130">
        <f>VLOOKUP($D10,[7]ผลการประเมิน!$D$3:$X$984,8,0)</f>
        <v>2.83</v>
      </c>
      <c r="L10" s="130">
        <f>VLOOKUP($D10,[7]ผลการประเมิน!$D$3:$X$984,9,0)</f>
        <v>42157383.630000003</v>
      </c>
      <c r="M10" s="130">
        <f>VLOOKUP($D10,[7]ผลการประเมิน!$D$3:$X$984,10,0)</f>
        <v>15308883.91</v>
      </c>
      <c r="N10" s="253">
        <f>VLOOKUP($D10,[7]ผลการประเมิน!$D$3:$X$984,11,0)</f>
        <v>0</v>
      </c>
      <c r="O10" s="130">
        <f>VLOOKUP($D10,[7]ผลการประเมิน!$D$3:$X$984,12,0)</f>
        <v>13170270.98</v>
      </c>
      <c r="P10" s="130">
        <f>VLOOKUP($D10,[7]ผลการประเมิน!$D$3:$X$984,13,0)</f>
        <v>30474567.629999999</v>
      </c>
      <c r="Q10" s="253">
        <f>VLOOKUP($D10,[7]ผลการประเมิน!$D$3:$X$984,14,0)</f>
        <v>0</v>
      </c>
      <c r="R10" s="253">
        <f>VLOOKUP($D10,[7]ผลการประเมิน!$D$3:$X$984,15,0)</f>
        <v>1</v>
      </c>
      <c r="S10" s="253">
        <f>VLOOKUP($D10,[7]ผลการประเมิน!$D$3:$X$984,16,0)</f>
        <v>0</v>
      </c>
      <c r="T10" s="253">
        <f>VLOOKUP($D10,[7]ผลการประเมิน!$D$3:$X$984,17,0)</f>
        <v>0</v>
      </c>
      <c r="U10" s="253">
        <f>VLOOKUP($D10,[7]ผลการประเมิน!$D$3:$X$984,18,0)</f>
        <v>0</v>
      </c>
      <c r="V10" s="253">
        <f>VLOOKUP($D10,[7]ผลการประเมิน!$D$3:$X$984,19,0)</f>
        <v>0</v>
      </c>
      <c r="W10" s="253">
        <f>VLOOKUP($D10,[7]ผลการประเมิน!$D$3:$X$984,20,0)</f>
        <v>0</v>
      </c>
      <c r="X10" s="254" t="str">
        <f>VLOOKUP($D10,[7]ผลการประเมิน!$D$3:$X$984,21,0)</f>
        <v>D</v>
      </c>
      <c r="Y10" s="129">
        <f t="shared" si="0"/>
        <v>1</v>
      </c>
      <c r="Z10" s="185">
        <f t="shared" si="1"/>
        <v>0</v>
      </c>
      <c r="AA10" s="129"/>
      <c r="AB10" s="129"/>
      <c r="AC10" s="129" t="s">
        <v>941</v>
      </c>
      <c r="AD10" s="44">
        <v>36</v>
      </c>
      <c r="AE10" s="44" t="s">
        <v>2885</v>
      </c>
      <c r="AF10" s="44" t="b">
        <f t="shared" si="2"/>
        <v>1</v>
      </c>
      <c r="AG10" s="44" t="b">
        <f t="shared" si="3"/>
        <v>1</v>
      </c>
      <c r="AH10" s="44" t="b">
        <f t="shared" si="4"/>
        <v>1</v>
      </c>
    </row>
    <row r="11" spans="1:34">
      <c r="A11" s="129">
        <v>10</v>
      </c>
      <c r="B11" s="129">
        <v>8</v>
      </c>
      <c r="C11" s="44" t="s">
        <v>1499</v>
      </c>
      <c r="D11" s="132" t="s">
        <v>527</v>
      </c>
      <c r="E11" s="44" t="s">
        <v>1509</v>
      </c>
      <c r="F11" s="129" t="s">
        <v>941</v>
      </c>
      <c r="G11" s="136">
        <v>30</v>
      </c>
      <c r="H11" s="130" t="s">
        <v>2885</v>
      </c>
      <c r="I11" s="130">
        <f>VLOOKUP($D11,[7]ผลการประเมิน!$D$3:$X$984,6,0)</f>
        <v>5.38</v>
      </c>
      <c r="J11" s="130">
        <f>VLOOKUP($D11,[7]ผลการประเมิน!$D$3:$X$984,7,0)</f>
        <v>4.8899999999999997</v>
      </c>
      <c r="K11" s="130">
        <f>VLOOKUP($D11,[7]ผลการประเมิน!$D$3:$X$984,8,0)</f>
        <v>4.28</v>
      </c>
      <c r="L11" s="130">
        <f>VLOOKUP($D11,[7]ผลการประเมิน!$D$3:$X$984,9,0)</f>
        <v>48350164.350000001</v>
      </c>
      <c r="M11" s="130">
        <f>VLOOKUP($D11,[7]ผลการประเมิน!$D$3:$X$984,10,0)</f>
        <v>34221285.899999999</v>
      </c>
      <c r="N11" s="253">
        <f>VLOOKUP($D11,[7]ผลการประเมิน!$D$3:$X$984,11,0)</f>
        <v>0</v>
      </c>
      <c r="O11" s="130">
        <f>VLOOKUP($D11,[7]ผลการประเมิน!$D$3:$X$984,12,0)</f>
        <v>30520588.940000001</v>
      </c>
      <c r="P11" s="130">
        <f>VLOOKUP($D11,[7]ผลการประเมิน!$D$3:$X$984,13,0)</f>
        <v>36366923</v>
      </c>
      <c r="Q11" s="253">
        <f>VLOOKUP($D11,[7]ผลการประเมิน!$D$3:$X$984,14,0)</f>
        <v>1</v>
      </c>
      <c r="R11" s="253">
        <f>VLOOKUP($D11,[7]ผลการประเมิน!$D$3:$X$984,15,0)</f>
        <v>1</v>
      </c>
      <c r="S11" s="253">
        <f>VLOOKUP($D11,[7]ผลการประเมิน!$D$3:$X$984,16,0)</f>
        <v>1</v>
      </c>
      <c r="T11" s="253">
        <f>VLOOKUP($D11,[7]ผลการประเมิน!$D$3:$X$984,17,0)</f>
        <v>1</v>
      </c>
      <c r="U11" s="253">
        <f>VLOOKUP($D11,[7]ผลการประเมิน!$D$3:$X$984,18,0)</f>
        <v>1</v>
      </c>
      <c r="V11" s="253">
        <f>VLOOKUP($D11,[7]ผลการประเมิน!$D$3:$X$984,19,0)</f>
        <v>0</v>
      </c>
      <c r="W11" s="253">
        <f>VLOOKUP($D11,[7]ผลการประเมิน!$D$3:$X$984,20,0)</f>
        <v>0</v>
      </c>
      <c r="X11" s="254" t="str">
        <f>VLOOKUP($D11,[7]ผลการประเมิน!$D$3:$X$984,21,0)</f>
        <v>B</v>
      </c>
      <c r="Y11" s="129">
        <f t="shared" si="0"/>
        <v>5</v>
      </c>
      <c r="Z11" s="185">
        <f t="shared" si="1"/>
        <v>1</v>
      </c>
      <c r="AA11" s="129"/>
      <c r="AB11" s="129"/>
      <c r="AC11" s="129" t="s">
        <v>941</v>
      </c>
      <c r="AD11" s="44">
        <v>30</v>
      </c>
      <c r="AE11" s="44" t="s">
        <v>2885</v>
      </c>
      <c r="AF11" s="44" t="b">
        <f t="shared" si="2"/>
        <v>1</v>
      </c>
      <c r="AG11" s="44" t="b">
        <f t="shared" si="3"/>
        <v>1</v>
      </c>
      <c r="AH11" s="44" t="b">
        <f t="shared" si="4"/>
        <v>1</v>
      </c>
    </row>
    <row r="12" spans="1:34">
      <c r="A12" s="129">
        <v>11</v>
      </c>
      <c r="B12" s="129">
        <v>8</v>
      </c>
      <c r="C12" s="44" t="s">
        <v>1499</v>
      </c>
      <c r="D12" s="132" t="s">
        <v>528</v>
      </c>
      <c r="E12" s="44" t="s">
        <v>2930</v>
      </c>
      <c r="F12" s="129" t="s">
        <v>941</v>
      </c>
      <c r="G12" s="136">
        <v>120</v>
      </c>
      <c r="H12" s="130" t="s">
        <v>2884</v>
      </c>
      <c r="I12" s="130">
        <f>VLOOKUP($D12,[7]ผลการประเมิน!$D$3:$X$984,6,0)</f>
        <v>0.98</v>
      </c>
      <c r="J12" s="130">
        <f>VLOOKUP($D12,[7]ผลการประเมิน!$D$3:$X$984,7,0)</f>
        <v>0.86</v>
      </c>
      <c r="K12" s="130">
        <f>VLOOKUP($D12,[7]ผลการประเมิน!$D$3:$X$984,8,0)</f>
        <v>0.5</v>
      </c>
      <c r="L12" s="130">
        <f>VLOOKUP($D12,[7]ผลการประเมิน!$D$3:$X$984,9,0)</f>
        <v>-1371208.86</v>
      </c>
      <c r="M12" s="130">
        <f>VLOOKUP($D12,[7]ผลการประเมิน!$D$3:$X$984,10,0)</f>
        <v>3527912.52</v>
      </c>
      <c r="N12" s="253">
        <f>VLOOKUP($D12,[7]ผลการประเมิน!$D$3:$X$984,11,0)</f>
        <v>4</v>
      </c>
      <c r="O12" s="130">
        <f>VLOOKUP($D12,[7]ผลการประเมิน!$D$3:$X$984,12,0)</f>
        <v>6622405.7599999998</v>
      </c>
      <c r="P12" s="130">
        <f>VLOOKUP($D12,[7]ผลการประเมิน!$D$3:$X$984,13,0)</f>
        <v>-36850768.390000001</v>
      </c>
      <c r="Q12" s="253">
        <f>VLOOKUP($D12,[7]ผลการประเมิน!$D$3:$X$984,14,0)</f>
        <v>0</v>
      </c>
      <c r="R12" s="253">
        <f>VLOOKUP($D12,[7]ผลการประเมิน!$D$3:$X$984,15,0)</f>
        <v>0</v>
      </c>
      <c r="S12" s="253">
        <f>VLOOKUP($D12,[7]ผลการประเมิน!$D$3:$X$984,16,0)</f>
        <v>0</v>
      </c>
      <c r="T12" s="253">
        <f>VLOOKUP($D12,[7]ผลการประเมิน!$D$3:$X$984,17,0)</f>
        <v>0</v>
      </c>
      <c r="U12" s="253">
        <f>VLOOKUP($D12,[7]ผลการประเมิน!$D$3:$X$984,18,0)</f>
        <v>0</v>
      </c>
      <c r="V12" s="253">
        <f>VLOOKUP($D12,[7]ผลการประเมิน!$D$3:$X$984,19,0)</f>
        <v>0</v>
      </c>
      <c r="W12" s="253">
        <f>VLOOKUP($D12,[7]ผลการประเมิน!$D$3:$X$984,20,0)</f>
        <v>0</v>
      </c>
      <c r="X12" s="254" t="str">
        <f>VLOOKUP($D12,[7]ผลการประเมิน!$D$3:$X$984,21,0)</f>
        <v>F</v>
      </c>
      <c r="Y12" s="129">
        <f t="shared" si="0"/>
        <v>0</v>
      </c>
      <c r="Z12" s="185">
        <f t="shared" si="1"/>
        <v>0</v>
      </c>
      <c r="AA12" s="129"/>
      <c r="AB12" s="129"/>
      <c r="AC12" s="129" t="s">
        <v>941</v>
      </c>
      <c r="AD12" s="44">
        <v>120</v>
      </c>
      <c r="AE12" s="44" t="s">
        <v>2884</v>
      </c>
      <c r="AF12" s="44" t="b">
        <f t="shared" si="2"/>
        <v>1</v>
      </c>
      <c r="AG12" s="44" t="b">
        <f t="shared" si="3"/>
        <v>1</v>
      </c>
      <c r="AH12" s="44" t="b">
        <f t="shared" si="4"/>
        <v>1</v>
      </c>
    </row>
    <row r="13" spans="1:34">
      <c r="A13" s="129">
        <v>12</v>
      </c>
      <c r="B13" s="129">
        <v>8</v>
      </c>
      <c r="C13" s="44" t="s">
        <v>1499</v>
      </c>
      <c r="D13" s="132" t="s">
        <v>529</v>
      </c>
      <c r="E13" s="44" t="s">
        <v>1511</v>
      </c>
      <c r="F13" s="129" t="s">
        <v>941</v>
      </c>
      <c r="G13" s="136">
        <v>25</v>
      </c>
      <c r="H13" s="130" t="s">
        <v>969</v>
      </c>
      <c r="I13" s="130">
        <f>VLOOKUP($D13,[7]ผลการประเมิน!$D$3:$X$984,6,0)</f>
        <v>3.04</v>
      </c>
      <c r="J13" s="130">
        <f>VLOOKUP($D13,[7]ผลการประเมิน!$D$3:$X$984,7,0)</f>
        <v>2.64</v>
      </c>
      <c r="K13" s="130">
        <f>VLOOKUP($D13,[7]ผลการประเมิน!$D$3:$X$984,8,0)</f>
        <v>2.2799999999999998</v>
      </c>
      <c r="L13" s="130">
        <f>VLOOKUP($D13,[7]ผลการประเมิน!$D$3:$X$984,9,0)</f>
        <v>14959479.789999999</v>
      </c>
      <c r="M13" s="130">
        <f>VLOOKUP($D13,[7]ผลการประเมิน!$D$3:$X$984,10,0)</f>
        <v>5410693.7300000004</v>
      </c>
      <c r="N13" s="253">
        <f>VLOOKUP($D13,[7]ผลการประเมิน!$D$3:$X$984,11,0)</f>
        <v>0</v>
      </c>
      <c r="O13" s="130">
        <f>VLOOKUP($D13,[7]ผลการประเมิน!$D$3:$X$984,12,0)</f>
        <v>8611455.1799999997</v>
      </c>
      <c r="P13" s="130">
        <f>VLOOKUP($D13,[7]ผลการประเมิน!$D$3:$X$984,13,0)</f>
        <v>9349924.3100000005</v>
      </c>
      <c r="Q13" s="253">
        <f>VLOOKUP($D13,[7]ผลการประเมิน!$D$3:$X$984,14,0)</f>
        <v>1</v>
      </c>
      <c r="R13" s="253">
        <f>VLOOKUP($D13,[7]ผลการประเมิน!$D$3:$X$984,15,0)</f>
        <v>0</v>
      </c>
      <c r="S13" s="253">
        <f>VLOOKUP($D13,[7]ผลการประเมิน!$D$3:$X$984,16,0)</f>
        <v>0</v>
      </c>
      <c r="T13" s="253">
        <f>VLOOKUP($D13,[7]ผลการประเมิน!$D$3:$X$984,17,0)</f>
        <v>1</v>
      </c>
      <c r="U13" s="253">
        <f>VLOOKUP($D13,[7]ผลการประเมิน!$D$3:$X$984,18,0)</f>
        <v>0</v>
      </c>
      <c r="V13" s="253">
        <f>VLOOKUP($D13,[7]ผลการประเมิน!$D$3:$X$984,19,0)</f>
        <v>0</v>
      </c>
      <c r="W13" s="253">
        <f>VLOOKUP($D13,[7]ผลการประเมิน!$D$3:$X$984,20,0)</f>
        <v>0</v>
      </c>
      <c r="X13" s="254" t="str">
        <f>VLOOKUP($D13,[7]ผลการประเมิน!$D$3:$X$984,21,0)</f>
        <v>C-</v>
      </c>
      <c r="Y13" s="129">
        <f t="shared" si="0"/>
        <v>2</v>
      </c>
      <c r="Z13" s="185">
        <f t="shared" si="1"/>
        <v>0</v>
      </c>
      <c r="AA13" s="129"/>
      <c r="AB13" s="129"/>
      <c r="AC13" s="129" t="s">
        <v>941</v>
      </c>
      <c r="AD13" s="44">
        <v>25</v>
      </c>
      <c r="AE13" s="44" t="s">
        <v>969</v>
      </c>
      <c r="AF13" s="44" t="b">
        <f t="shared" si="2"/>
        <v>1</v>
      </c>
      <c r="AG13" s="44" t="b">
        <f t="shared" si="3"/>
        <v>1</v>
      </c>
      <c r="AH13" s="44" t="b">
        <f t="shared" si="4"/>
        <v>1</v>
      </c>
    </row>
    <row r="14" spans="1:34">
      <c r="A14" s="129">
        <v>13</v>
      </c>
      <c r="B14" s="129">
        <v>8</v>
      </c>
      <c r="C14" s="44" t="s">
        <v>1512</v>
      </c>
      <c r="D14" s="132" t="s">
        <v>530</v>
      </c>
      <c r="E14" s="44" t="s">
        <v>1513</v>
      </c>
      <c r="F14" s="129" t="s">
        <v>974</v>
      </c>
      <c r="G14" s="136">
        <v>259</v>
      </c>
      <c r="H14" s="130" t="s">
        <v>1040</v>
      </c>
      <c r="I14" s="130">
        <f>VLOOKUP($D14,[7]ผลการประเมิน!$D$3:$X$984,6,0)</f>
        <v>1.44</v>
      </c>
      <c r="J14" s="130">
        <f>VLOOKUP($D14,[7]ผลการประเมิน!$D$3:$X$984,7,0)</f>
        <v>1.27</v>
      </c>
      <c r="K14" s="130">
        <f>VLOOKUP($D14,[7]ผลการประเมิน!$D$3:$X$984,8,0)</f>
        <v>0.83</v>
      </c>
      <c r="L14" s="130">
        <f>VLOOKUP($D14,[7]ผลการประเมิน!$D$3:$X$984,9,0)</f>
        <v>69086217.260000005</v>
      </c>
      <c r="M14" s="130">
        <f>VLOOKUP($D14,[7]ผลการประเมิน!$D$3:$X$984,10,0)</f>
        <v>33075100.25</v>
      </c>
      <c r="N14" s="253">
        <f>VLOOKUP($D14,[7]ผลการประเมิน!$D$3:$X$984,11,0)</f>
        <v>1</v>
      </c>
      <c r="O14" s="130">
        <f>VLOOKUP($D14,[7]ผลการประเมิน!$D$3:$X$984,12,0)</f>
        <v>56135971.740000002</v>
      </c>
      <c r="P14" s="130">
        <f>VLOOKUP($D14,[7]ผลการประเมิน!$D$3:$X$984,13,0)</f>
        <v>-27482421.969999999</v>
      </c>
      <c r="Q14" s="253">
        <f>VLOOKUP($D14,[7]ผลการประเมิน!$D$3:$X$984,14,0)</f>
        <v>1</v>
      </c>
      <c r="R14" s="253">
        <f>VLOOKUP($D14,[7]ผลการประเมิน!$D$3:$X$984,15,0)</f>
        <v>0</v>
      </c>
      <c r="S14" s="253">
        <f>VLOOKUP($D14,[7]ผลการประเมิน!$D$3:$X$984,16,0)</f>
        <v>0</v>
      </c>
      <c r="T14" s="253">
        <f>VLOOKUP($D14,[7]ผลการประเมิน!$D$3:$X$984,17,0)</f>
        <v>0</v>
      </c>
      <c r="U14" s="253">
        <f>VLOOKUP($D14,[7]ผลการประเมิน!$D$3:$X$984,18,0)</f>
        <v>0</v>
      </c>
      <c r="V14" s="253">
        <f>VLOOKUP($D14,[7]ผลการประเมิน!$D$3:$X$984,19,0)</f>
        <v>0</v>
      </c>
      <c r="W14" s="253">
        <f>VLOOKUP($D14,[7]ผลการประเมิน!$D$3:$X$984,20,0)</f>
        <v>1</v>
      </c>
      <c r="X14" s="254" t="str">
        <f>VLOOKUP($D14,[7]ผลการประเมิน!$D$3:$X$984,21,0)</f>
        <v>C-</v>
      </c>
      <c r="Y14" s="129">
        <f t="shared" si="0"/>
        <v>2</v>
      </c>
      <c r="Z14" s="185">
        <f t="shared" si="1"/>
        <v>0</v>
      </c>
      <c r="AA14" s="129"/>
      <c r="AB14" s="129"/>
      <c r="AC14" s="129" t="s">
        <v>974</v>
      </c>
      <c r="AD14" s="44">
        <v>259</v>
      </c>
      <c r="AE14" s="44" t="s">
        <v>1040</v>
      </c>
      <c r="AF14" s="44" t="b">
        <f t="shared" si="2"/>
        <v>1</v>
      </c>
      <c r="AG14" s="44" t="b">
        <f t="shared" si="3"/>
        <v>1</v>
      </c>
      <c r="AH14" s="44" t="b">
        <f t="shared" si="4"/>
        <v>1</v>
      </c>
    </row>
    <row r="15" spans="1:34">
      <c r="A15" s="129">
        <v>14</v>
      </c>
      <c r="B15" s="129">
        <v>8</v>
      </c>
      <c r="C15" s="44" t="s">
        <v>1512</v>
      </c>
      <c r="D15" s="132" t="s">
        <v>531</v>
      </c>
      <c r="E15" s="44" t="s">
        <v>1514</v>
      </c>
      <c r="F15" s="129" t="s">
        <v>941</v>
      </c>
      <c r="G15" s="136">
        <v>42</v>
      </c>
      <c r="H15" s="130" t="s">
        <v>2885</v>
      </c>
      <c r="I15" s="130">
        <f>VLOOKUP($D15,[7]ผลการประเมิน!$D$3:$X$984,6,0)</f>
        <v>3.19</v>
      </c>
      <c r="J15" s="130">
        <f>VLOOKUP($D15,[7]ผลการประเมิน!$D$3:$X$984,7,0)</f>
        <v>2.94</v>
      </c>
      <c r="K15" s="130">
        <f>VLOOKUP($D15,[7]ผลการประเมิน!$D$3:$X$984,8,0)</f>
        <v>2.61</v>
      </c>
      <c r="L15" s="130">
        <f>VLOOKUP($D15,[7]ผลการประเมิน!$D$3:$X$984,9,0)</f>
        <v>43619648.420000002</v>
      </c>
      <c r="M15" s="130">
        <f>VLOOKUP($D15,[7]ผลการประเมิน!$D$3:$X$984,10,0)</f>
        <v>15563307.4</v>
      </c>
      <c r="N15" s="253">
        <f>VLOOKUP($D15,[7]ผลการประเมิน!$D$3:$X$984,11,0)</f>
        <v>0</v>
      </c>
      <c r="O15" s="130">
        <f>VLOOKUP($D15,[7]ผลการประเมิน!$D$3:$X$984,12,0)</f>
        <v>16075140.67</v>
      </c>
      <c r="P15" s="130">
        <f>VLOOKUP($D15,[7]ผลการประเมิน!$D$3:$X$984,13,0)</f>
        <v>32133781</v>
      </c>
      <c r="Q15" s="253">
        <f>VLOOKUP($D15,[7]ผลการประเมิน!$D$3:$X$984,14,0)</f>
        <v>1</v>
      </c>
      <c r="R15" s="253">
        <f>VLOOKUP($D15,[7]ผลการประเมิน!$D$3:$X$984,15,0)</f>
        <v>1</v>
      </c>
      <c r="S15" s="253">
        <f>VLOOKUP($D15,[7]ผลการประเมิน!$D$3:$X$984,16,0)</f>
        <v>0</v>
      </c>
      <c r="T15" s="253">
        <f>VLOOKUP($D15,[7]ผลการประเมิน!$D$3:$X$984,17,0)</f>
        <v>1</v>
      </c>
      <c r="U15" s="253">
        <f>VLOOKUP($D15,[7]ผลการประเมิน!$D$3:$X$984,18,0)</f>
        <v>0</v>
      </c>
      <c r="V15" s="253">
        <f>VLOOKUP($D15,[7]ผลการประเมิน!$D$3:$X$984,19,0)</f>
        <v>0</v>
      </c>
      <c r="W15" s="253">
        <f>VLOOKUP($D15,[7]ผลการประเมิน!$D$3:$X$984,20,0)</f>
        <v>0</v>
      </c>
      <c r="X15" s="254" t="str">
        <f>VLOOKUP($D15,[7]ผลการประเมิน!$D$3:$X$984,21,0)</f>
        <v>C</v>
      </c>
      <c r="Y15" s="129">
        <f t="shared" si="0"/>
        <v>3</v>
      </c>
      <c r="Z15" s="185">
        <f t="shared" si="1"/>
        <v>0</v>
      </c>
      <c r="AA15" s="129"/>
      <c r="AB15" s="129"/>
      <c r="AC15" s="129" t="s">
        <v>941</v>
      </c>
      <c r="AD15" s="44">
        <v>42</v>
      </c>
      <c r="AE15" s="44" t="s">
        <v>2885</v>
      </c>
      <c r="AF15" s="44" t="b">
        <f t="shared" si="2"/>
        <v>1</v>
      </c>
      <c r="AG15" s="44" t="b">
        <f t="shared" si="3"/>
        <v>1</v>
      </c>
      <c r="AH15" s="44" t="b">
        <f t="shared" si="4"/>
        <v>1</v>
      </c>
    </row>
    <row r="16" spans="1:34">
      <c r="A16" s="129">
        <v>15</v>
      </c>
      <c r="B16" s="129">
        <v>8</v>
      </c>
      <c r="C16" s="44" t="s">
        <v>1512</v>
      </c>
      <c r="D16" s="132" t="s">
        <v>532</v>
      </c>
      <c r="E16" s="44" t="s">
        <v>1515</v>
      </c>
      <c r="F16" s="129" t="s">
        <v>941</v>
      </c>
      <c r="G16" s="136">
        <v>75</v>
      </c>
      <c r="H16" s="130" t="s">
        <v>2885</v>
      </c>
      <c r="I16" s="130">
        <f>VLOOKUP($D16,[7]ผลการประเมิน!$D$3:$X$984,6,0)</f>
        <v>2.44</v>
      </c>
      <c r="J16" s="130">
        <f>VLOOKUP($D16,[7]ผลการประเมิน!$D$3:$X$984,7,0)</f>
        <v>2.29</v>
      </c>
      <c r="K16" s="130">
        <f>VLOOKUP($D16,[7]ผลการประเมิน!$D$3:$X$984,8,0)</f>
        <v>1.9</v>
      </c>
      <c r="L16" s="130">
        <f>VLOOKUP($D16,[7]ผลการประเมิน!$D$3:$X$984,9,0)</f>
        <v>41347846.200000003</v>
      </c>
      <c r="M16" s="130">
        <f>VLOOKUP($D16,[7]ผลการประเมิน!$D$3:$X$984,10,0)</f>
        <v>18331266.91</v>
      </c>
      <c r="N16" s="253">
        <f>VLOOKUP($D16,[7]ผลการประเมิน!$D$3:$X$984,11,0)</f>
        <v>0</v>
      </c>
      <c r="O16" s="130">
        <f>VLOOKUP($D16,[7]ผลการประเมิน!$D$3:$X$984,12,0)</f>
        <v>19328591.84</v>
      </c>
      <c r="P16" s="130">
        <f>VLOOKUP($D16,[7]ผลการประเมิน!$D$3:$X$984,13,0)</f>
        <v>25674949.27</v>
      </c>
      <c r="Q16" s="253">
        <f>VLOOKUP($D16,[7]ผลการประเมิน!$D$3:$X$984,14,0)</f>
        <v>1</v>
      </c>
      <c r="R16" s="253">
        <f>VLOOKUP($D16,[7]ผลการประเมิน!$D$3:$X$984,15,0)</f>
        <v>1</v>
      </c>
      <c r="S16" s="253">
        <f>VLOOKUP($D16,[7]ผลการประเมิน!$D$3:$X$984,16,0)</f>
        <v>0</v>
      </c>
      <c r="T16" s="253">
        <f>VLOOKUP($D16,[7]ผลการประเมิน!$D$3:$X$984,17,0)</f>
        <v>0</v>
      </c>
      <c r="U16" s="253">
        <f>VLOOKUP($D16,[7]ผลการประเมิน!$D$3:$X$984,18,0)</f>
        <v>1</v>
      </c>
      <c r="V16" s="253">
        <f>VLOOKUP($D16,[7]ผลการประเมิน!$D$3:$X$984,19,0)</f>
        <v>0</v>
      </c>
      <c r="W16" s="253">
        <f>VLOOKUP($D16,[7]ผลการประเมิน!$D$3:$X$984,20,0)</f>
        <v>0</v>
      </c>
      <c r="X16" s="254" t="str">
        <f>VLOOKUP($D16,[7]ผลการประเมิน!$D$3:$X$984,21,0)</f>
        <v>C</v>
      </c>
      <c r="Y16" s="129">
        <f t="shared" si="0"/>
        <v>3</v>
      </c>
      <c r="Z16" s="185">
        <f t="shared" si="1"/>
        <v>0</v>
      </c>
      <c r="AA16" s="129"/>
      <c r="AB16" s="129"/>
      <c r="AC16" s="129" t="s">
        <v>941</v>
      </c>
      <c r="AD16" s="44">
        <v>75</v>
      </c>
      <c r="AE16" s="44" t="s">
        <v>2885</v>
      </c>
      <c r="AF16" s="44" t="b">
        <f t="shared" si="2"/>
        <v>1</v>
      </c>
      <c r="AG16" s="44" t="b">
        <f t="shared" si="3"/>
        <v>1</v>
      </c>
      <c r="AH16" s="44" t="b">
        <f t="shared" si="4"/>
        <v>1</v>
      </c>
    </row>
    <row r="17" spans="1:34">
      <c r="A17" s="129">
        <v>16</v>
      </c>
      <c r="B17" s="129">
        <v>8</v>
      </c>
      <c r="C17" s="44" t="s">
        <v>1512</v>
      </c>
      <c r="D17" s="132" t="s">
        <v>533</v>
      </c>
      <c r="E17" s="44" t="s">
        <v>1516</v>
      </c>
      <c r="F17" s="129" t="s">
        <v>941</v>
      </c>
      <c r="G17" s="136">
        <v>120</v>
      </c>
      <c r="H17" s="130" t="s">
        <v>2884</v>
      </c>
      <c r="I17" s="130">
        <f>VLOOKUP($D17,[7]ผลการประเมิน!$D$3:$X$984,6,0)</f>
        <v>2.1800000000000002</v>
      </c>
      <c r="J17" s="130">
        <f>VLOOKUP($D17,[7]ผลการประเมิน!$D$3:$X$984,7,0)</f>
        <v>2.0299999999999998</v>
      </c>
      <c r="K17" s="130">
        <f>VLOOKUP($D17,[7]ผลการประเมิน!$D$3:$X$984,8,0)</f>
        <v>1.2</v>
      </c>
      <c r="L17" s="130">
        <f>VLOOKUP($D17,[7]ผลการประเมิน!$D$3:$X$984,9,0)</f>
        <v>60672882.799999997</v>
      </c>
      <c r="M17" s="130">
        <f>VLOOKUP($D17,[7]ผลการประเมิน!$D$3:$X$984,10,0)</f>
        <v>20569290.960000001</v>
      </c>
      <c r="N17" s="253">
        <f>VLOOKUP($D17,[7]ผลการประเมิน!$D$3:$X$984,11,0)</f>
        <v>0</v>
      </c>
      <c r="O17" s="130">
        <f>VLOOKUP($D17,[7]ผลการประเมิน!$D$3:$X$984,12,0)</f>
        <v>23869722.579999998</v>
      </c>
      <c r="P17" s="130">
        <f>VLOOKUP($D17,[7]ผลการประเมิน!$D$3:$X$984,13,0)</f>
        <v>9659931.9199999999</v>
      </c>
      <c r="Q17" s="253">
        <f>VLOOKUP($D17,[7]ผลการประเมิน!$D$3:$X$984,14,0)</f>
        <v>1</v>
      </c>
      <c r="R17" s="253">
        <f>VLOOKUP($D17,[7]ผลการประเมิน!$D$3:$X$984,15,0)</f>
        <v>0</v>
      </c>
      <c r="S17" s="253">
        <f>VLOOKUP($D17,[7]ผลการประเมิน!$D$3:$X$984,16,0)</f>
        <v>0</v>
      </c>
      <c r="T17" s="253">
        <f>VLOOKUP($D17,[7]ผลการประเมิน!$D$3:$X$984,17,0)</f>
        <v>0</v>
      </c>
      <c r="U17" s="253">
        <f>VLOOKUP($D17,[7]ผลการประเมิน!$D$3:$X$984,18,0)</f>
        <v>1</v>
      </c>
      <c r="V17" s="253">
        <f>VLOOKUP($D17,[7]ผลการประเมิน!$D$3:$X$984,19,0)</f>
        <v>0</v>
      </c>
      <c r="W17" s="253">
        <f>VLOOKUP($D17,[7]ผลการประเมิน!$D$3:$X$984,20,0)</f>
        <v>1</v>
      </c>
      <c r="X17" s="254" t="str">
        <f>VLOOKUP($D17,[7]ผลการประเมิน!$D$3:$X$984,21,0)</f>
        <v>C</v>
      </c>
      <c r="Y17" s="129">
        <f t="shared" si="0"/>
        <v>3</v>
      </c>
      <c r="Z17" s="185">
        <f t="shared" si="1"/>
        <v>0</v>
      </c>
      <c r="AA17" s="129"/>
      <c r="AB17" s="129"/>
      <c r="AC17" s="129" t="s">
        <v>941</v>
      </c>
      <c r="AD17" s="44">
        <v>120</v>
      </c>
      <c r="AE17" s="44" t="s">
        <v>2884</v>
      </c>
      <c r="AF17" s="44" t="b">
        <f t="shared" si="2"/>
        <v>1</v>
      </c>
      <c r="AG17" s="44" t="b">
        <f t="shared" si="3"/>
        <v>1</v>
      </c>
      <c r="AH17" s="44" t="b">
        <f t="shared" si="4"/>
        <v>1</v>
      </c>
    </row>
    <row r="18" spans="1:34">
      <c r="A18" s="129">
        <v>17</v>
      </c>
      <c r="B18" s="129">
        <v>8</v>
      </c>
      <c r="C18" s="44" t="s">
        <v>1512</v>
      </c>
      <c r="D18" s="132" t="s">
        <v>534</v>
      </c>
      <c r="E18" s="44" t="s">
        <v>1517</v>
      </c>
      <c r="F18" s="129" t="s">
        <v>941</v>
      </c>
      <c r="G18" s="136">
        <v>37</v>
      </c>
      <c r="H18" s="130" t="s">
        <v>2885</v>
      </c>
      <c r="I18" s="130">
        <f>VLOOKUP($D18,[7]ผลการประเมิน!$D$3:$X$984,6,0)</f>
        <v>3.53</v>
      </c>
      <c r="J18" s="130">
        <f>VLOOKUP($D18,[7]ผลการประเมิน!$D$3:$X$984,7,0)</f>
        <v>3.22</v>
      </c>
      <c r="K18" s="130">
        <f>VLOOKUP($D18,[7]ผลการประเมิน!$D$3:$X$984,8,0)</f>
        <v>2.44</v>
      </c>
      <c r="L18" s="130">
        <f>VLOOKUP($D18,[7]ผลการประเมิน!$D$3:$X$984,9,0)</f>
        <v>44371070.200000003</v>
      </c>
      <c r="M18" s="130">
        <f>VLOOKUP($D18,[7]ผลการประเมิน!$D$3:$X$984,10,0)</f>
        <v>14774730.16</v>
      </c>
      <c r="N18" s="253">
        <f>VLOOKUP($D18,[7]ผลการประเมิน!$D$3:$X$984,11,0)</f>
        <v>0</v>
      </c>
      <c r="O18" s="130">
        <f>VLOOKUP($D18,[7]ผลการประเมิน!$D$3:$X$984,12,0)</f>
        <v>14901888.73</v>
      </c>
      <c r="P18" s="130">
        <f>VLOOKUP($D18,[7]ผลการประเมิน!$D$3:$X$984,13,0)</f>
        <v>25325783.010000002</v>
      </c>
      <c r="Q18" s="253">
        <f>VLOOKUP($D18,[7]ผลการประเมิน!$D$3:$X$984,14,0)</f>
        <v>1</v>
      </c>
      <c r="R18" s="253">
        <f>VLOOKUP($D18,[7]ผลการประเมิน!$D$3:$X$984,15,0)</f>
        <v>1</v>
      </c>
      <c r="S18" s="253">
        <f>VLOOKUP($D18,[7]ผลการประเมิน!$D$3:$X$984,16,0)</f>
        <v>0</v>
      </c>
      <c r="T18" s="253">
        <f>VLOOKUP($D18,[7]ผลการประเมิน!$D$3:$X$984,17,0)</f>
        <v>0</v>
      </c>
      <c r="U18" s="253">
        <f>VLOOKUP($D18,[7]ผลการประเมิน!$D$3:$X$984,18,0)</f>
        <v>0</v>
      </c>
      <c r="V18" s="253">
        <f>VLOOKUP($D18,[7]ผลการประเมิน!$D$3:$X$984,19,0)</f>
        <v>0</v>
      </c>
      <c r="W18" s="253">
        <f>VLOOKUP($D18,[7]ผลการประเมิน!$D$3:$X$984,20,0)</f>
        <v>0</v>
      </c>
      <c r="X18" s="254" t="str">
        <f>VLOOKUP($D18,[7]ผลการประเมิน!$D$3:$X$984,21,0)</f>
        <v>C-</v>
      </c>
      <c r="Y18" s="129">
        <f t="shared" si="0"/>
        <v>2</v>
      </c>
      <c r="Z18" s="185">
        <f t="shared" si="1"/>
        <v>0</v>
      </c>
      <c r="AA18" s="129"/>
      <c r="AB18" s="129"/>
      <c r="AC18" s="129" t="s">
        <v>941</v>
      </c>
      <c r="AD18" s="44">
        <v>37</v>
      </c>
      <c r="AE18" s="44" t="s">
        <v>2885</v>
      </c>
      <c r="AF18" s="44" t="b">
        <f t="shared" si="2"/>
        <v>1</v>
      </c>
      <c r="AG18" s="44" t="b">
        <f t="shared" si="3"/>
        <v>1</v>
      </c>
      <c r="AH18" s="44" t="b">
        <f t="shared" si="4"/>
        <v>1</v>
      </c>
    </row>
    <row r="19" spans="1:34">
      <c r="A19" s="129">
        <v>18</v>
      </c>
      <c r="B19" s="129">
        <v>8</v>
      </c>
      <c r="C19" s="44" t="s">
        <v>1512</v>
      </c>
      <c r="D19" s="132" t="s">
        <v>535</v>
      </c>
      <c r="E19" s="44" t="s">
        <v>1518</v>
      </c>
      <c r="F19" s="129" t="s">
        <v>941</v>
      </c>
      <c r="G19" s="136">
        <v>62</v>
      </c>
      <c r="H19" s="130" t="s">
        <v>2885</v>
      </c>
      <c r="I19" s="130">
        <f>VLOOKUP($D19,[7]ผลการประเมิน!$D$3:$X$984,6,0)</f>
        <v>3.27</v>
      </c>
      <c r="J19" s="130">
        <f>VLOOKUP($D19,[7]ผลการประเมิน!$D$3:$X$984,7,0)</f>
        <v>2.84</v>
      </c>
      <c r="K19" s="130">
        <f>VLOOKUP($D19,[7]ผลการประเมิน!$D$3:$X$984,8,0)</f>
        <v>2.5099999999999998</v>
      </c>
      <c r="L19" s="130">
        <f>VLOOKUP($D19,[7]ผลการประเมิน!$D$3:$X$984,9,0)</f>
        <v>39517118.710000001</v>
      </c>
      <c r="M19" s="130">
        <f>VLOOKUP($D19,[7]ผลการประเมิน!$D$3:$X$984,10,0)</f>
        <v>21188504.629999999</v>
      </c>
      <c r="N19" s="253">
        <f>VLOOKUP($D19,[7]ผลการประเมิน!$D$3:$X$984,11,0)</f>
        <v>0</v>
      </c>
      <c r="O19" s="130">
        <f>VLOOKUP($D19,[7]ผลการประเมิน!$D$3:$X$984,12,0)</f>
        <v>21218690.460000001</v>
      </c>
      <c r="P19" s="130">
        <f>VLOOKUP($D19,[7]ผลการประเมิน!$D$3:$X$984,13,0)</f>
        <v>26237978.48</v>
      </c>
      <c r="Q19" s="253">
        <f>VLOOKUP($D19,[7]ผลการประเมิน!$D$3:$X$984,14,0)</f>
        <v>1</v>
      </c>
      <c r="R19" s="253">
        <f>VLOOKUP($D19,[7]ผลการประเมิน!$D$3:$X$984,15,0)</f>
        <v>1</v>
      </c>
      <c r="S19" s="253">
        <f>VLOOKUP($D19,[7]ผลการประเมิน!$D$3:$X$984,16,0)</f>
        <v>0</v>
      </c>
      <c r="T19" s="253">
        <f>VLOOKUP($D19,[7]ผลการประเมิน!$D$3:$X$984,17,0)</f>
        <v>1</v>
      </c>
      <c r="U19" s="253">
        <f>VLOOKUP($D19,[7]ผลการประเมิน!$D$3:$X$984,18,0)</f>
        <v>1</v>
      </c>
      <c r="V19" s="253">
        <f>VLOOKUP($D19,[7]ผลการประเมิน!$D$3:$X$984,19,0)</f>
        <v>0</v>
      </c>
      <c r="W19" s="253">
        <f>VLOOKUP($D19,[7]ผลการประเมิน!$D$3:$X$984,20,0)</f>
        <v>0</v>
      </c>
      <c r="X19" s="254" t="str">
        <f>VLOOKUP($D19,[7]ผลการประเมิน!$D$3:$X$984,21,0)</f>
        <v>B-</v>
      </c>
      <c r="Y19" s="129">
        <f t="shared" si="0"/>
        <v>4</v>
      </c>
      <c r="Z19" s="185">
        <f t="shared" si="1"/>
        <v>0</v>
      </c>
      <c r="AA19" s="129"/>
      <c r="AB19" s="129"/>
      <c r="AC19" s="129" t="s">
        <v>941</v>
      </c>
      <c r="AD19" s="44">
        <v>62</v>
      </c>
      <c r="AE19" s="44" t="s">
        <v>2885</v>
      </c>
      <c r="AF19" s="44" t="b">
        <f t="shared" si="2"/>
        <v>1</v>
      </c>
      <c r="AG19" s="44" t="b">
        <f t="shared" si="3"/>
        <v>1</v>
      </c>
      <c r="AH19" s="44" t="b">
        <f t="shared" si="4"/>
        <v>1</v>
      </c>
    </row>
    <row r="20" spans="1:34">
      <c r="A20" s="129">
        <v>19</v>
      </c>
      <c r="B20" s="129">
        <v>8</v>
      </c>
      <c r="C20" s="44" t="s">
        <v>1512</v>
      </c>
      <c r="D20" s="132" t="s">
        <v>536</v>
      </c>
      <c r="E20" s="44" t="s">
        <v>1519</v>
      </c>
      <c r="F20" s="129" t="s">
        <v>941</v>
      </c>
      <c r="G20" s="136">
        <v>38</v>
      </c>
      <c r="H20" s="130" t="s">
        <v>2885</v>
      </c>
      <c r="I20" s="130">
        <f>VLOOKUP($D20,[7]ผลการประเมิน!$D$3:$X$984,6,0)</f>
        <v>2.2200000000000002</v>
      </c>
      <c r="J20" s="130">
        <f>VLOOKUP($D20,[7]ผลการประเมิน!$D$3:$X$984,7,0)</f>
        <v>2</v>
      </c>
      <c r="K20" s="130">
        <f>VLOOKUP($D20,[7]ผลการประเมิน!$D$3:$X$984,8,0)</f>
        <v>1.64</v>
      </c>
      <c r="L20" s="130">
        <f>VLOOKUP($D20,[7]ผลการประเมิน!$D$3:$X$984,9,0)</f>
        <v>30319109.75</v>
      </c>
      <c r="M20" s="130">
        <f>VLOOKUP($D20,[7]ผลการประเมิน!$D$3:$X$984,10,0)</f>
        <v>18374788.079999998</v>
      </c>
      <c r="N20" s="253">
        <f>VLOOKUP($D20,[7]ผลการประเมิน!$D$3:$X$984,11,0)</f>
        <v>0</v>
      </c>
      <c r="O20" s="130">
        <f>VLOOKUP($D20,[7]ผลการประเมิน!$D$3:$X$984,12,0)</f>
        <v>17206229.620000001</v>
      </c>
      <c r="P20" s="130">
        <f>VLOOKUP($D20,[7]ผลการประเมิน!$D$3:$X$984,13,0)</f>
        <v>15969954.93</v>
      </c>
      <c r="Q20" s="253">
        <f>VLOOKUP($D20,[7]ผลการประเมิน!$D$3:$X$984,14,0)</f>
        <v>1</v>
      </c>
      <c r="R20" s="253">
        <f>VLOOKUP($D20,[7]ผลการประเมิน!$D$3:$X$984,15,0)</f>
        <v>1</v>
      </c>
      <c r="S20" s="253">
        <f>VLOOKUP($D20,[7]ผลการประเมิน!$D$3:$X$984,16,0)</f>
        <v>0</v>
      </c>
      <c r="T20" s="253">
        <f>VLOOKUP($D20,[7]ผลการประเมิน!$D$3:$X$984,17,0)</f>
        <v>0</v>
      </c>
      <c r="U20" s="253">
        <f>VLOOKUP($D20,[7]ผลการประเมิน!$D$3:$X$984,18,0)</f>
        <v>0</v>
      </c>
      <c r="V20" s="253">
        <f>VLOOKUP($D20,[7]ผลการประเมิน!$D$3:$X$984,19,0)</f>
        <v>0</v>
      </c>
      <c r="W20" s="253">
        <f>VLOOKUP($D20,[7]ผลการประเมิน!$D$3:$X$984,20,0)</f>
        <v>0</v>
      </c>
      <c r="X20" s="254" t="str">
        <f>VLOOKUP($D20,[7]ผลการประเมิน!$D$3:$X$984,21,0)</f>
        <v>C-</v>
      </c>
      <c r="Y20" s="129">
        <f t="shared" si="0"/>
        <v>2</v>
      </c>
      <c r="Z20" s="185">
        <f t="shared" si="1"/>
        <v>0</v>
      </c>
      <c r="AA20" s="129"/>
      <c r="AB20" s="129"/>
      <c r="AC20" s="129" t="s">
        <v>941</v>
      </c>
      <c r="AD20" s="44">
        <v>38</v>
      </c>
      <c r="AE20" s="44" t="s">
        <v>2885</v>
      </c>
      <c r="AF20" s="44" t="b">
        <f t="shared" si="2"/>
        <v>1</v>
      </c>
      <c r="AG20" s="44" t="b">
        <f t="shared" si="3"/>
        <v>1</v>
      </c>
      <c r="AH20" s="44" t="b">
        <f t="shared" si="4"/>
        <v>1</v>
      </c>
    </row>
    <row r="21" spans="1:34">
      <c r="A21" s="129">
        <v>20</v>
      </c>
      <c r="B21" s="129">
        <v>8</v>
      </c>
      <c r="C21" s="44" t="s">
        <v>1512</v>
      </c>
      <c r="D21" s="132" t="s">
        <v>537</v>
      </c>
      <c r="E21" s="44" t="s">
        <v>1520</v>
      </c>
      <c r="F21" s="129" t="s">
        <v>941</v>
      </c>
      <c r="G21" s="136">
        <v>32</v>
      </c>
      <c r="H21" s="130" t="s">
        <v>969</v>
      </c>
      <c r="I21" s="130">
        <f>VLOOKUP($D21,[7]ผลการประเมิน!$D$3:$X$984,6,0)</f>
        <v>2.0099999999999998</v>
      </c>
      <c r="J21" s="130">
        <f>VLOOKUP($D21,[7]ผลการประเมิน!$D$3:$X$984,7,0)</f>
        <v>1.82</v>
      </c>
      <c r="K21" s="130">
        <f>VLOOKUP($D21,[7]ผลการประเมิน!$D$3:$X$984,8,0)</f>
        <v>1.63</v>
      </c>
      <c r="L21" s="130">
        <f>VLOOKUP($D21,[7]ผลการประเมิน!$D$3:$X$984,9,0)</f>
        <v>16094083.91</v>
      </c>
      <c r="M21" s="130">
        <f>VLOOKUP($D21,[7]ผลการประเมิน!$D$3:$X$984,10,0)</f>
        <v>6821859.3200000003</v>
      </c>
      <c r="N21" s="253">
        <f>VLOOKUP($D21,[7]ผลการประเมิน!$D$3:$X$984,11,0)</f>
        <v>0</v>
      </c>
      <c r="O21" s="130">
        <f>VLOOKUP($D21,[7]ผลการประเมิน!$D$3:$X$984,12,0)</f>
        <v>7136571.1399999997</v>
      </c>
      <c r="P21" s="130">
        <f>VLOOKUP($D21,[7]ผลการประเมิน!$D$3:$X$984,13,0)</f>
        <v>10004344.25</v>
      </c>
      <c r="Q21" s="253">
        <f>VLOOKUP($D21,[7]ผลการประเมิน!$D$3:$X$984,14,0)</f>
        <v>0</v>
      </c>
      <c r="R21" s="253">
        <f>VLOOKUP($D21,[7]ผลการประเมิน!$D$3:$X$984,15,0)</f>
        <v>1</v>
      </c>
      <c r="S21" s="253">
        <f>VLOOKUP($D21,[7]ผลการประเมิน!$D$3:$X$984,16,0)</f>
        <v>0</v>
      </c>
      <c r="T21" s="253">
        <f>VLOOKUP($D21,[7]ผลการประเมิน!$D$3:$X$984,17,0)</f>
        <v>0</v>
      </c>
      <c r="U21" s="253">
        <f>VLOOKUP($D21,[7]ผลการประเมิน!$D$3:$X$984,18,0)</f>
        <v>0</v>
      </c>
      <c r="V21" s="253">
        <f>VLOOKUP($D21,[7]ผลการประเมิน!$D$3:$X$984,19,0)</f>
        <v>0</v>
      </c>
      <c r="W21" s="253">
        <f>VLOOKUP($D21,[7]ผลการประเมิน!$D$3:$X$984,20,0)</f>
        <v>1</v>
      </c>
      <c r="X21" s="254" t="str">
        <f>VLOOKUP($D21,[7]ผลการประเมิน!$D$3:$X$984,21,0)</f>
        <v>C-</v>
      </c>
      <c r="Y21" s="129">
        <f t="shared" si="0"/>
        <v>2</v>
      </c>
      <c r="Z21" s="185">
        <f t="shared" si="1"/>
        <v>0</v>
      </c>
      <c r="AA21" s="129"/>
      <c r="AB21" s="129"/>
      <c r="AC21" s="129" t="s">
        <v>941</v>
      </c>
      <c r="AD21" s="44">
        <v>32</v>
      </c>
      <c r="AE21" s="44" t="s">
        <v>969</v>
      </c>
      <c r="AF21" s="44" t="b">
        <f t="shared" si="2"/>
        <v>1</v>
      </c>
      <c r="AG21" s="44" t="b">
        <f t="shared" si="3"/>
        <v>1</v>
      </c>
      <c r="AH21" s="44" t="b">
        <f t="shared" si="4"/>
        <v>1</v>
      </c>
    </row>
    <row r="22" spans="1:34">
      <c r="A22" s="129">
        <v>21</v>
      </c>
      <c r="B22" s="129">
        <v>8</v>
      </c>
      <c r="C22" s="44" t="s">
        <v>1521</v>
      </c>
      <c r="D22" s="132" t="s">
        <v>538</v>
      </c>
      <c r="E22" s="44" t="s">
        <v>1522</v>
      </c>
      <c r="F22" s="129" t="s">
        <v>974</v>
      </c>
      <c r="G22" s="136">
        <v>480</v>
      </c>
      <c r="H22" s="130" t="s">
        <v>1002</v>
      </c>
      <c r="I22" s="130">
        <f>VLOOKUP($D22,[7]ผลการประเมิน!$D$3:$X$984,6,0)</f>
        <v>1.6</v>
      </c>
      <c r="J22" s="130">
        <f>VLOOKUP($D22,[7]ผลการประเมิน!$D$3:$X$984,7,0)</f>
        <v>1.49</v>
      </c>
      <c r="K22" s="130">
        <f>VLOOKUP($D22,[7]ผลการประเมิน!$D$3:$X$984,8,0)</f>
        <v>0.72</v>
      </c>
      <c r="L22" s="130">
        <f>VLOOKUP($D22,[7]ผลการประเมิน!$D$3:$X$984,9,0)</f>
        <v>183103486.11000001</v>
      </c>
      <c r="M22" s="130">
        <f>VLOOKUP($D22,[7]ผลการประเมิน!$D$3:$X$984,10,0)</f>
        <v>57832557.789999999</v>
      </c>
      <c r="N22" s="253">
        <f>VLOOKUP($D22,[7]ผลการประเมิน!$D$3:$X$984,11,0)</f>
        <v>1</v>
      </c>
      <c r="O22" s="130">
        <f>VLOOKUP($D22,[7]ผลการประเมิน!$D$3:$X$984,12,0)</f>
        <v>51282680.380000003</v>
      </c>
      <c r="P22" s="130">
        <f>VLOOKUP($D22,[7]ผลการประเมิน!$D$3:$X$984,13,0)</f>
        <v>-84902917.640000001</v>
      </c>
      <c r="Q22" s="253">
        <f>VLOOKUP($D22,[7]ผลการประเมิน!$D$3:$X$984,14,0)</f>
        <v>0</v>
      </c>
      <c r="R22" s="253">
        <f>VLOOKUP($D22,[7]ผลการประเมิน!$D$3:$X$984,15,0)</f>
        <v>0</v>
      </c>
      <c r="S22" s="253">
        <f>VLOOKUP($D22,[7]ผลการประเมิน!$D$3:$X$984,16,0)</f>
        <v>0</v>
      </c>
      <c r="T22" s="253">
        <f>VLOOKUP($D22,[7]ผลการประเมิน!$D$3:$X$984,17,0)</f>
        <v>0</v>
      </c>
      <c r="U22" s="253">
        <f>VLOOKUP($D22,[7]ผลการประเมิน!$D$3:$X$984,18,0)</f>
        <v>1</v>
      </c>
      <c r="V22" s="253">
        <f>VLOOKUP($D22,[7]ผลการประเมิน!$D$3:$X$984,19,0)</f>
        <v>0</v>
      </c>
      <c r="W22" s="253">
        <f>VLOOKUP($D22,[7]ผลการประเมิน!$D$3:$X$984,20,0)</f>
        <v>1</v>
      </c>
      <c r="X22" s="254" t="str">
        <f>VLOOKUP($D22,[7]ผลการประเมิน!$D$3:$X$984,21,0)</f>
        <v>C-</v>
      </c>
      <c r="Y22" s="129">
        <f t="shared" si="0"/>
        <v>2</v>
      </c>
      <c r="Z22" s="185">
        <f t="shared" si="1"/>
        <v>0</v>
      </c>
      <c r="AA22" s="129"/>
      <c r="AB22" s="129"/>
      <c r="AC22" s="129" t="s">
        <v>974</v>
      </c>
      <c r="AD22" s="44">
        <v>480</v>
      </c>
      <c r="AE22" s="44" t="s">
        <v>1002</v>
      </c>
      <c r="AF22" s="44" t="b">
        <f t="shared" si="2"/>
        <v>1</v>
      </c>
      <c r="AG22" s="44" t="b">
        <f t="shared" si="3"/>
        <v>1</v>
      </c>
      <c r="AH22" s="44" t="b">
        <f t="shared" si="4"/>
        <v>1</v>
      </c>
    </row>
    <row r="23" spans="1:34">
      <c r="A23" s="129">
        <v>22</v>
      </c>
      <c r="B23" s="129">
        <v>8</v>
      </c>
      <c r="C23" s="44" t="s">
        <v>1521</v>
      </c>
      <c r="D23" s="132" t="s">
        <v>539</v>
      </c>
      <c r="E23" s="44" t="s">
        <v>1523</v>
      </c>
      <c r="F23" s="129" t="s">
        <v>941</v>
      </c>
      <c r="G23" s="136">
        <v>38</v>
      </c>
      <c r="H23" s="130" t="s">
        <v>947</v>
      </c>
      <c r="I23" s="130">
        <f>VLOOKUP($D23,[7]ผลการประเมิน!$D$3:$X$984,6,0)</f>
        <v>4.34</v>
      </c>
      <c r="J23" s="130">
        <f>VLOOKUP($D23,[7]ผลการประเมิน!$D$3:$X$984,7,0)</f>
        <v>3.78</v>
      </c>
      <c r="K23" s="130">
        <f>VLOOKUP($D23,[7]ผลการประเมิน!$D$3:$X$984,8,0)</f>
        <v>2.61</v>
      </c>
      <c r="L23" s="130">
        <f>VLOOKUP($D23,[7]ผลการประเมิน!$D$3:$X$984,9,0)</f>
        <v>26860726.039999999</v>
      </c>
      <c r="M23" s="130">
        <f>VLOOKUP($D23,[7]ผลการประเมิน!$D$3:$X$984,10,0)</f>
        <v>16747405.960000001</v>
      </c>
      <c r="N23" s="253">
        <f>VLOOKUP($D23,[7]ผลการประเมิน!$D$3:$X$984,11,0)</f>
        <v>0</v>
      </c>
      <c r="O23" s="130">
        <f>VLOOKUP($D23,[7]ผลการประเมิน!$D$3:$X$984,12,0)</f>
        <v>16658901.710000001</v>
      </c>
      <c r="P23" s="130">
        <f>VLOOKUP($D23,[7]ผลการประเมิน!$D$3:$X$984,13,0)</f>
        <v>12954356.91</v>
      </c>
      <c r="Q23" s="253">
        <f>VLOOKUP($D23,[7]ผลการประเมิน!$D$3:$X$984,14,0)</f>
        <v>1</v>
      </c>
      <c r="R23" s="253">
        <f>VLOOKUP($D23,[7]ผลการประเมิน!$D$3:$X$984,15,0)</f>
        <v>1</v>
      </c>
      <c r="S23" s="253">
        <f>VLOOKUP($D23,[7]ผลการประเมิน!$D$3:$X$984,16,0)</f>
        <v>0</v>
      </c>
      <c r="T23" s="253">
        <f>VLOOKUP($D23,[7]ผลการประเมิน!$D$3:$X$984,17,0)</f>
        <v>1</v>
      </c>
      <c r="U23" s="253">
        <f>VLOOKUP($D23,[7]ผลการประเมิน!$D$3:$X$984,18,0)</f>
        <v>0</v>
      </c>
      <c r="V23" s="253">
        <f>VLOOKUP($D23,[7]ผลการประเมิน!$D$3:$X$984,19,0)</f>
        <v>0</v>
      </c>
      <c r="W23" s="253">
        <f>VLOOKUP($D23,[7]ผลการประเมิน!$D$3:$X$984,20,0)</f>
        <v>0</v>
      </c>
      <c r="X23" s="254" t="str">
        <f>VLOOKUP($D23,[7]ผลการประเมิน!$D$3:$X$984,21,0)</f>
        <v>C</v>
      </c>
      <c r="Y23" s="129">
        <f t="shared" si="0"/>
        <v>3</v>
      </c>
      <c r="Z23" s="185">
        <f t="shared" si="1"/>
        <v>0</v>
      </c>
      <c r="AA23" s="129"/>
      <c r="AB23" s="129"/>
      <c r="AC23" s="129" t="s">
        <v>941</v>
      </c>
      <c r="AD23" s="44">
        <v>38</v>
      </c>
      <c r="AE23" s="44" t="s">
        <v>947</v>
      </c>
      <c r="AF23" s="44" t="b">
        <f t="shared" si="2"/>
        <v>1</v>
      </c>
      <c r="AG23" s="44" t="b">
        <f t="shared" si="3"/>
        <v>1</v>
      </c>
      <c r="AH23" s="44" t="b">
        <f t="shared" si="4"/>
        <v>1</v>
      </c>
    </row>
    <row r="24" spans="1:34">
      <c r="A24" s="129">
        <v>23</v>
      </c>
      <c r="B24" s="129">
        <v>8</v>
      </c>
      <c r="C24" s="44" t="s">
        <v>1521</v>
      </c>
      <c r="D24" s="132" t="s">
        <v>540</v>
      </c>
      <c r="E24" s="44" t="s">
        <v>1524</v>
      </c>
      <c r="F24" s="129" t="s">
        <v>941</v>
      </c>
      <c r="G24" s="136">
        <v>49</v>
      </c>
      <c r="H24" s="130" t="s">
        <v>2885</v>
      </c>
      <c r="I24" s="130">
        <f>VLOOKUP($D24,[7]ผลการประเมิน!$D$3:$X$984,6,0)</f>
        <v>4.0599999999999996</v>
      </c>
      <c r="J24" s="130">
        <f>VLOOKUP($D24,[7]ผลการประเมิน!$D$3:$X$984,7,0)</f>
        <v>3.52</v>
      </c>
      <c r="K24" s="130">
        <f>VLOOKUP($D24,[7]ผลการประเมิน!$D$3:$X$984,8,0)</f>
        <v>3.12</v>
      </c>
      <c r="L24" s="130">
        <f>VLOOKUP($D24,[7]ผลการประเมิน!$D$3:$X$984,9,0)</f>
        <v>55205930.509999998</v>
      </c>
      <c r="M24" s="130">
        <f>VLOOKUP($D24,[7]ผลการประเมิน!$D$3:$X$984,10,0)</f>
        <v>13924627</v>
      </c>
      <c r="N24" s="253">
        <f>VLOOKUP($D24,[7]ผลการประเมิน!$D$3:$X$984,11,0)</f>
        <v>0</v>
      </c>
      <c r="O24" s="130">
        <f>VLOOKUP($D24,[7]ผลการประเมิน!$D$3:$X$984,12,0)</f>
        <v>14443006.76</v>
      </c>
      <c r="P24" s="130">
        <f>VLOOKUP($D24,[7]ผลการประเมิน!$D$3:$X$984,13,0)</f>
        <v>38218947.670000002</v>
      </c>
      <c r="Q24" s="253">
        <f>VLOOKUP($D24,[7]ผลการประเมิน!$D$3:$X$984,14,0)</f>
        <v>0</v>
      </c>
      <c r="R24" s="253">
        <f>VLOOKUP($D24,[7]ผลการประเมิน!$D$3:$X$984,15,0)</f>
        <v>0</v>
      </c>
      <c r="S24" s="253">
        <f>VLOOKUP($D24,[7]ผลการประเมิน!$D$3:$X$984,16,0)</f>
        <v>1</v>
      </c>
      <c r="T24" s="253">
        <f>VLOOKUP($D24,[7]ผลการประเมิน!$D$3:$X$984,17,0)</f>
        <v>1</v>
      </c>
      <c r="U24" s="253">
        <f>VLOOKUP($D24,[7]ผลการประเมิน!$D$3:$X$984,18,0)</f>
        <v>0</v>
      </c>
      <c r="V24" s="253">
        <f>VLOOKUP($D24,[7]ผลการประเมิน!$D$3:$X$984,19,0)</f>
        <v>0</v>
      </c>
      <c r="W24" s="253">
        <f>VLOOKUP($D24,[7]ผลการประเมิน!$D$3:$X$984,20,0)</f>
        <v>0</v>
      </c>
      <c r="X24" s="254" t="str">
        <f>VLOOKUP($D24,[7]ผลการประเมิน!$D$3:$X$984,21,0)</f>
        <v>C-</v>
      </c>
      <c r="Y24" s="129">
        <f t="shared" si="0"/>
        <v>2</v>
      </c>
      <c r="Z24" s="185">
        <f t="shared" si="1"/>
        <v>0</v>
      </c>
      <c r="AA24" s="129"/>
      <c r="AB24" s="129"/>
      <c r="AC24" s="129" t="s">
        <v>941</v>
      </c>
      <c r="AD24" s="44">
        <v>49</v>
      </c>
      <c r="AE24" s="44" t="s">
        <v>2885</v>
      </c>
      <c r="AF24" s="44" t="b">
        <f t="shared" si="2"/>
        <v>1</v>
      </c>
      <c r="AG24" s="44" t="b">
        <f t="shared" si="3"/>
        <v>1</v>
      </c>
      <c r="AH24" s="44" t="b">
        <f t="shared" si="4"/>
        <v>1</v>
      </c>
    </row>
    <row r="25" spans="1:34">
      <c r="A25" s="129">
        <v>24</v>
      </c>
      <c r="B25" s="129">
        <v>8</v>
      </c>
      <c r="C25" s="44" t="s">
        <v>1521</v>
      </c>
      <c r="D25" s="132" t="s">
        <v>541</v>
      </c>
      <c r="E25" s="44" t="s">
        <v>1525</v>
      </c>
      <c r="F25" s="129" t="s">
        <v>941</v>
      </c>
      <c r="G25" s="136">
        <v>47</v>
      </c>
      <c r="H25" s="130" t="s">
        <v>2885</v>
      </c>
      <c r="I25" s="130">
        <f>VLOOKUP($D25,[7]ผลการประเมิน!$D$3:$X$984,6,0)</f>
        <v>2.0699999999999998</v>
      </c>
      <c r="J25" s="130">
        <f>VLOOKUP($D25,[7]ผลการประเมิน!$D$3:$X$984,7,0)</f>
        <v>1.93</v>
      </c>
      <c r="K25" s="130">
        <f>VLOOKUP($D25,[7]ผลการประเมิน!$D$3:$X$984,8,0)</f>
        <v>1.72</v>
      </c>
      <c r="L25" s="130">
        <f>VLOOKUP($D25,[7]ผลการประเมิน!$D$3:$X$984,9,0)</f>
        <v>36367624.539999999</v>
      </c>
      <c r="M25" s="130">
        <f>VLOOKUP($D25,[7]ผลการประเมิน!$D$3:$X$984,10,0)</f>
        <v>20556560.710000001</v>
      </c>
      <c r="N25" s="253">
        <f>VLOOKUP($D25,[7]ผลการประเมิน!$D$3:$X$984,11,0)</f>
        <v>0</v>
      </c>
      <c r="O25" s="130">
        <f>VLOOKUP($D25,[7]ผลการประเมิน!$D$3:$X$984,12,0)</f>
        <v>20041608.960000001</v>
      </c>
      <c r="P25" s="130">
        <f>VLOOKUP($D25,[7]ผลการประเมิน!$D$3:$X$984,13,0)</f>
        <v>24408818.719999999</v>
      </c>
      <c r="Q25" s="253">
        <f>VLOOKUP($D25,[7]ผลการประเมิน!$D$3:$X$984,14,0)</f>
        <v>1</v>
      </c>
      <c r="R25" s="253">
        <f>VLOOKUP($D25,[7]ผลการประเมิน!$D$3:$X$984,15,0)</f>
        <v>1</v>
      </c>
      <c r="S25" s="253">
        <f>VLOOKUP($D25,[7]ผลการประเมิน!$D$3:$X$984,16,0)</f>
        <v>0</v>
      </c>
      <c r="T25" s="253">
        <f>VLOOKUP($D25,[7]ผลการประเมิน!$D$3:$X$984,17,0)</f>
        <v>1</v>
      </c>
      <c r="U25" s="253">
        <f>VLOOKUP($D25,[7]ผลการประเมิน!$D$3:$X$984,18,0)</f>
        <v>0</v>
      </c>
      <c r="V25" s="253">
        <f>VLOOKUP($D25,[7]ผลการประเมิน!$D$3:$X$984,19,0)</f>
        <v>0</v>
      </c>
      <c r="W25" s="253">
        <f>VLOOKUP($D25,[7]ผลการประเมิน!$D$3:$X$984,20,0)</f>
        <v>0</v>
      </c>
      <c r="X25" s="254" t="str">
        <f>VLOOKUP($D25,[7]ผลการประเมิน!$D$3:$X$984,21,0)</f>
        <v>C</v>
      </c>
      <c r="Y25" s="129">
        <f t="shared" ref="Y25:Y88" si="5">SUM(Q25:W25)</f>
        <v>3</v>
      </c>
      <c r="Z25" s="185">
        <f t="shared" ref="Z25:Z88" si="6">IF(Y25&gt;4,1,0)</f>
        <v>0</v>
      </c>
      <c r="AA25" s="129"/>
      <c r="AB25" s="129"/>
      <c r="AC25" s="129" t="s">
        <v>941</v>
      </c>
      <c r="AD25" s="44">
        <v>47</v>
      </c>
      <c r="AE25" s="44" t="s">
        <v>2885</v>
      </c>
      <c r="AF25" s="44" t="b">
        <f t="shared" ref="AF25:AF88" si="7">AC25=F25</f>
        <v>1</v>
      </c>
      <c r="AG25" s="44" t="b">
        <f t="shared" ref="AG25:AG88" si="8">AD25=G25</f>
        <v>1</v>
      </c>
      <c r="AH25" s="44" t="b">
        <f t="shared" ref="AH25:AH88" si="9">H25=AE25</f>
        <v>1</v>
      </c>
    </row>
    <row r="26" spans="1:34">
      <c r="A26" s="129">
        <v>25</v>
      </c>
      <c r="B26" s="129">
        <v>8</v>
      </c>
      <c r="C26" s="44" t="s">
        <v>1521</v>
      </c>
      <c r="D26" s="132" t="s">
        <v>542</v>
      </c>
      <c r="E26" s="44" t="s">
        <v>1526</v>
      </c>
      <c r="F26" s="129" t="s">
        <v>941</v>
      </c>
      <c r="G26" s="136">
        <v>27</v>
      </c>
      <c r="H26" s="130" t="s">
        <v>969</v>
      </c>
      <c r="I26" s="130">
        <f>VLOOKUP($D26,[7]ผลการประเมิน!$D$3:$X$984,6,0)</f>
        <v>3.02</v>
      </c>
      <c r="J26" s="130">
        <f>VLOOKUP($D26,[7]ผลการประเมิน!$D$3:$X$984,7,0)</f>
        <v>2.69</v>
      </c>
      <c r="K26" s="130">
        <f>VLOOKUP($D26,[7]ผลการประเมิน!$D$3:$X$984,8,0)</f>
        <v>2.35</v>
      </c>
      <c r="L26" s="130">
        <f>VLOOKUP($D26,[7]ผลการประเมิน!$D$3:$X$984,9,0)</f>
        <v>16298805.359999999</v>
      </c>
      <c r="M26" s="130">
        <f>VLOOKUP($D26,[7]ผลการประเมิน!$D$3:$X$984,10,0)</f>
        <v>12506784.949999999</v>
      </c>
      <c r="N26" s="253">
        <f>VLOOKUP($D26,[7]ผลการประเมิน!$D$3:$X$984,11,0)</f>
        <v>0</v>
      </c>
      <c r="O26" s="130">
        <f>VLOOKUP($D26,[7]ผลการประเมิน!$D$3:$X$984,12,0)</f>
        <v>12253728.550000001</v>
      </c>
      <c r="P26" s="130">
        <f>VLOOKUP($D26,[7]ผลการประเมิน!$D$3:$X$984,13,0)</f>
        <v>10931022.369999999</v>
      </c>
      <c r="Q26" s="253">
        <f>VLOOKUP($D26,[7]ผลการประเมิน!$D$3:$X$984,14,0)</f>
        <v>1</v>
      </c>
      <c r="R26" s="253">
        <f>VLOOKUP($D26,[7]ผลการประเมิน!$D$3:$X$984,15,0)</f>
        <v>1</v>
      </c>
      <c r="S26" s="253">
        <f>VLOOKUP($D26,[7]ผลการประเมิน!$D$3:$X$984,16,0)</f>
        <v>0</v>
      </c>
      <c r="T26" s="253">
        <f>VLOOKUP($D26,[7]ผลการประเมิน!$D$3:$X$984,17,0)</f>
        <v>1</v>
      </c>
      <c r="U26" s="253">
        <f>VLOOKUP($D26,[7]ผลการประเมิน!$D$3:$X$984,18,0)</f>
        <v>0</v>
      </c>
      <c r="V26" s="253">
        <f>VLOOKUP($D26,[7]ผลการประเมิน!$D$3:$X$984,19,0)</f>
        <v>0</v>
      </c>
      <c r="W26" s="253">
        <f>VLOOKUP($D26,[7]ผลการประเมิน!$D$3:$X$984,20,0)</f>
        <v>0</v>
      </c>
      <c r="X26" s="254" t="str">
        <f>VLOOKUP($D26,[7]ผลการประเมิน!$D$3:$X$984,21,0)</f>
        <v>C</v>
      </c>
      <c r="Y26" s="129">
        <f t="shared" si="5"/>
        <v>3</v>
      </c>
      <c r="Z26" s="185">
        <f t="shared" si="6"/>
        <v>0</v>
      </c>
      <c r="AA26" s="129"/>
      <c r="AB26" s="129"/>
      <c r="AC26" s="129" t="s">
        <v>941</v>
      </c>
      <c r="AD26" s="44">
        <v>27</v>
      </c>
      <c r="AE26" s="44" t="s">
        <v>969</v>
      </c>
      <c r="AF26" s="44" t="b">
        <f t="shared" si="7"/>
        <v>1</v>
      </c>
      <c r="AG26" s="44" t="b">
        <f t="shared" si="8"/>
        <v>1</v>
      </c>
      <c r="AH26" s="44" t="b">
        <f t="shared" si="9"/>
        <v>1</v>
      </c>
    </row>
    <row r="27" spans="1:34">
      <c r="A27" s="129">
        <v>26</v>
      </c>
      <c r="B27" s="129">
        <v>8</v>
      </c>
      <c r="C27" s="44" t="s">
        <v>1521</v>
      </c>
      <c r="D27" s="132" t="s">
        <v>543</v>
      </c>
      <c r="E27" s="44" t="s">
        <v>1527</v>
      </c>
      <c r="F27" s="129" t="s">
        <v>941</v>
      </c>
      <c r="G27" s="136">
        <v>30</v>
      </c>
      <c r="H27" s="130" t="s">
        <v>947</v>
      </c>
      <c r="I27" s="130">
        <f>VLOOKUP($D27,[7]ผลการประเมิน!$D$3:$X$984,6,0)</f>
        <v>2.92</v>
      </c>
      <c r="J27" s="130">
        <f>VLOOKUP($D27,[7]ผลการประเมิน!$D$3:$X$984,7,0)</f>
        <v>2.69</v>
      </c>
      <c r="K27" s="130">
        <f>VLOOKUP($D27,[7]ผลการประเมิน!$D$3:$X$984,8,0)</f>
        <v>2.2599999999999998</v>
      </c>
      <c r="L27" s="130">
        <f>VLOOKUP($D27,[7]ผลการประเมิน!$D$3:$X$984,9,0)</f>
        <v>16782257.449999999</v>
      </c>
      <c r="M27" s="130">
        <f>VLOOKUP($D27,[7]ผลการประเมิน!$D$3:$X$984,10,0)</f>
        <v>9980207</v>
      </c>
      <c r="N27" s="253">
        <f>VLOOKUP($D27,[7]ผลการประเมิน!$D$3:$X$984,11,0)</f>
        <v>0</v>
      </c>
      <c r="O27" s="130">
        <f>VLOOKUP($D27,[7]ผลการประเมิน!$D$3:$X$984,12,0)</f>
        <v>9943137.6199999992</v>
      </c>
      <c r="P27" s="130">
        <f>VLOOKUP($D27,[7]ผลการประเมิน!$D$3:$X$984,13,0)</f>
        <v>10992506.73</v>
      </c>
      <c r="Q27" s="253">
        <f>VLOOKUP($D27,[7]ผลการประเมิน!$D$3:$X$984,14,0)</f>
        <v>1</v>
      </c>
      <c r="R27" s="253">
        <f>VLOOKUP($D27,[7]ผลการประเมิน!$D$3:$X$984,15,0)</f>
        <v>1</v>
      </c>
      <c r="S27" s="253">
        <f>VLOOKUP($D27,[7]ผลการประเมิน!$D$3:$X$984,16,0)</f>
        <v>0</v>
      </c>
      <c r="T27" s="253">
        <f>VLOOKUP($D27,[7]ผลการประเมิน!$D$3:$X$984,17,0)</f>
        <v>1</v>
      </c>
      <c r="U27" s="253">
        <f>VLOOKUP($D27,[7]ผลการประเมิน!$D$3:$X$984,18,0)</f>
        <v>0</v>
      </c>
      <c r="V27" s="253">
        <f>VLOOKUP($D27,[7]ผลการประเมิน!$D$3:$X$984,19,0)</f>
        <v>0</v>
      </c>
      <c r="W27" s="253">
        <f>VLOOKUP($D27,[7]ผลการประเมิน!$D$3:$X$984,20,0)</f>
        <v>0</v>
      </c>
      <c r="X27" s="254" t="str">
        <f>VLOOKUP($D27,[7]ผลการประเมิน!$D$3:$X$984,21,0)</f>
        <v>C</v>
      </c>
      <c r="Y27" s="129">
        <f t="shared" si="5"/>
        <v>3</v>
      </c>
      <c r="Z27" s="185">
        <f t="shared" si="6"/>
        <v>0</v>
      </c>
      <c r="AA27" s="129"/>
      <c r="AB27" s="129"/>
      <c r="AC27" s="129" t="s">
        <v>941</v>
      </c>
      <c r="AD27" s="44">
        <v>30</v>
      </c>
      <c r="AE27" s="44" t="s">
        <v>947</v>
      </c>
      <c r="AF27" s="44" t="b">
        <f t="shared" si="7"/>
        <v>1</v>
      </c>
      <c r="AG27" s="44" t="b">
        <f t="shared" si="8"/>
        <v>1</v>
      </c>
      <c r="AH27" s="44" t="b">
        <f t="shared" si="9"/>
        <v>1</v>
      </c>
    </row>
    <row r="28" spans="1:34">
      <c r="A28" s="129">
        <v>27</v>
      </c>
      <c r="B28" s="129">
        <v>8</v>
      </c>
      <c r="C28" s="44" t="s">
        <v>1521</v>
      </c>
      <c r="D28" s="132" t="s">
        <v>544</v>
      </c>
      <c r="E28" s="44" t="s">
        <v>1528</v>
      </c>
      <c r="F28" s="129" t="s">
        <v>941</v>
      </c>
      <c r="G28" s="136">
        <v>50</v>
      </c>
      <c r="H28" s="130" t="s">
        <v>947</v>
      </c>
      <c r="I28" s="130">
        <f>VLOOKUP($D28,[7]ผลการประเมิน!$D$3:$X$984,6,0)</f>
        <v>4.62</v>
      </c>
      <c r="J28" s="130">
        <f>VLOOKUP($D28,[7]ผลการประเมิน!$D$3:$X$984,7,0)</f>
        <v>4.12</v>
      </c>
      <c r="K28" s="130">
        <f>VLOOKUP($D28,[7]ผลการประเมิน!$D$3:$X$984,8,0)</f>
        <v>3.33</v>
      </c>
      <c r="L28" s="130">
        <f>VLOOKUP($D28,[7]ผลการประเมิน!$D$3:$X$984,9,0)</f>
        <v>33511840.530000001</v>
      </c>
      <c r="M28" s="130">
        <f>VLOOKUP($D28,[7]ผลการประเมิน!$D$3:$X$984,10,0)</f>
        <v>10382074.58</v>
      </c>
      <c r="N28" s="253">
        <f>VLOOKUP($D28,[7]ผลการประเมิน!$D$3:$X$984,11,0)</f>
        <v>0</v>
      </c>
      <c r="O28" s="130">
        <f>VLOOKUP($D28,[7]ผลการประเมิน!$D$3:$X$984,12,0)</f>
        <v>10134973.74</v>
      </c>
      <c r="P28" s="130">
        <f>VLOOKUP($D28,[7]ผลการประเมิน!$D$3:$X$984,13,0)</f>
        <v>21654200.989999998</v>
      </c>
      <c r="Q28" s="253">
        <f>VLOOKUP($D28,[7]ผลการประเมิน!$D$3:$X$984,14,0)</f>
        <v>0</v>
      </c>
      <c r="R28" s="253">
        <f>VLOOKUP($D28,[7]ผลการประเมิน!$D$3:$X$984,15,0)</f>
        <v>0</v>
      </c>
      <c r="S28" s="253">
        <f>VLOOKUP($D28,[7]ผลการประเมิน!$D$3:$X$984,16,0)</f>
        <v>1</v>
      </c>
      <c r="T28" s="253">
        <f>VLOOKUP($D28,[7]ผลการประเมิน!$D$3:$X$984,17,0)</f>
        <v>1</v>
      </c>
      <c r="U28" s="253">
        <f>VLOOKUP($D28,[7]ผลการประเมิน!$D$3:$X$984,18,0)</f>
        <v>0</v>
      </c>
      <c r="V28" s="253">
        <f>VLOOKUP($D28,[7]ผลการประเมิน!$D$3:$X$984,19,0)</f>
        <v>0</v>
      </c>
      <c r="W28" s="253">
        <f>VLOOKUP($D28,[7]ผลการประเมิน!$D$3:$X$984,20,0)</f>
        <v>0</v>
      </c>
      <c r="X28" s="254" t="str">
        <f>VLOOKUP($D28,[7]ผลการประเมิน!$D$3:$X$984,21,0)</f>
        <v>C-</v>
      </c>
      <c r="Y28" s="129">
        <f t="shared" si="5"/>
        <v>2</v>
      </c>
      <c r="Z28" s="185">
        <f t="shared" si="6"/>
        <v>0</v>
      </c>
      <c r="AA28" s="129"/>
      <c r="AB28" s="129"/>
      <c r="AC28" s="129" t="s">
        <v>941</v>
      </c>
      <c r="AD28" s="44">
        <v>50</v>
      </c>
      <c r="AE28" s="44" t="s">
        <v>947</v>
      </c>
      <c r="AF28" s="44" t="b">
        <f t="shared" si="7"/>
        <v>1</v>
      </c>
      <c r="AG28" s="44" t="b">
        <f t="shared" si="8"/>
        <v>1</v>
      </c>
      <c r="AH28" s="44" t="b">
        <f t="shared" si="9"/>
        <v>1</v>
      </c>
    </row>
    <row r="29" spans="1:34">
      <c r="A29" s="129">
        <v>28</v>
      </c>
      <c r="B29" s="129">
        <v>8</v>
      </c>
      <c r="C29" s="44" t="s">
        <v>1521</v>
      </c>
      <c r="D29" s="132" t="s">
        <v>545</v>
      </c>
      <c r="E29" s="44" t="s">
        <v>1529</v>
      </c>
      <c r="F29" s="129" t="s">
        <v>941</v>
      </c>
      <c r="G29" s="136">
        <v>113</v>
      </c>
      <c r="H29" s="130" t="s">
        <v>943</v>
      </c>
      <c r="I29" s="130">
        <f>VLOOKUP($D29,[7]ผลการประเมิน!$D$3:$X$984,6,0)</f>
        <v>1.79</v>
      </c>
      <c r="J29" s="130">
        <f>VLOOKUP($D29,[7]ผลการประเมิน!$D$3:$X$984,7,0)</f>
        <v>1.48</v>
      </c>
      <c r="K29" s="130">
        <f>VLOOKUP($D29,[7]ผลการประเมิน!$D$3:$X$984,8,0)</f>
        <v>0.94</v>
      </c>
      <c r="L29" s="130">
        <f>VLOOKUP($D29,[7]ผลการประเมิน!$D$3:$X$984,9,0)</f>
        <v>39389873.689999998</v>
      </c>
      <c r="M29" s="130">
        <f>VLOOKUP($D29,[7]ผลการประเมิน!$D$3:$X$984,10,0)</f>
        <v>23505040.25</v>
      </c>
      <c r="N29" s="253">
        <f>VLOOKUP($D29,[7]ผลการประเมิน!$D$3:$X$984,11,0)</f>
        <v>0</v>
      </c>
      <c r="O29" s="130">
        <f>VLOOKUP($D29,[7]ผลการประเมิน!$D$3:$X$984,12,0)</f>
        <v>26926546.370000001</v>
      </c>
      <c r="P29" s="130">
        <f>VLOOKUP($D29,[7]ผลการประเมิน!$D$3:$X$984,13,0)</f>
        <v>-3244063.32</v>
      </c>
      <c r="Q29" s="253">
        <f>VLOOKUP($D29,[7]ผลการประเมิน!$D$3:$X$984,14,0)</f>
        <v>0</v>
      </c>
      <c r="R29" s="253">
        <f>VLOOKUP($D29,[7]ผลการประเมิน!$D$3:$X$984,15,0)</f>
        <v>0</v>
      </c>
      <c r="S29" s="253">
        <f>VLOOKUP($D29,[7]ผลการประเมิน!$D$3:$X$984,16,0)</f>
        <v>0</v>
      </c>
      <c r="T29" s="253">
        <f>VLOOKUP($D29,[7]ผลการประเมิน!$D$3:$X$984,17,0)</f>
        <v>1</v>
      </c>
      <c r="U29" s="253">
        <f>VLOOKUP($D29,[7]ผลการประเมิน!$D$3:$X$984,18,0)</f>
        <v>0</v>
      </c>
      <c r="V29" s="253">
        <f>VLOOKUP($D29,[7]ผลการประเมิน!$D$3:$X$984,19,0)</f>
        <v>0</v>
      </c>
      <c r="W29" s="253">
        <f>VLOOKUP($D29,[7]ผลการประเมิน!$D$3:$X$984,20,0)</f>
        <v>0</v>
      </c>
      <c r="X29" s="254" t="str">
        <f>VLOOKUP($D29,[7]ผลการประเมิน!$D$3:$X$984,21,0)</f>
        <v>D</v>
      </c>
      <c r="Y29" s="129">
        <f t="shared" si="5"/>
        <v>1</v>
      </c>
      <c r="Z29" s="185">
        <f t="shared" si="6"/>
        <v>0</v>
      </c>
      <c r="AA29" s="129"/>
      <c r="AB29" s="129"/>
      <c r="AC29" s="129" t="s">
        <v>941</v>
      </c>
      <c r="AD29" s="44">
        <v>113</v>
      </c>
      <c r="AE29" s="44" t="s">
        <v>943</v>
      </c>
      <c r="AF29" s="44" t="b">
        <f t="shared" si="7"/>
        <v>1</v>
      </c>
      <c r="AG29" s="44" t="b">
        <f t="shared" si="8"/>
        <v>1</v>
      </c>
      <c r="AH29" s="44" t="b">
        <f t="shared" si="9"/>
        <v>1</v>
      </c>
    </row>
    <row r="30" spans="1:34">
      <c r="A30" s="129">
        <v>29</v>
      </c>
      <c r="B30" s="129">
        <v>8</v>
      </c>
      <c r="C30" s="44" t="s">
        <v>1521</v>
      </c>
      <c r="D30" s="132" t="s">
        <v>546</v>
      </c>
      <c r="E30" s="44" t="s">
        <v>1530</v>
      </c>
      <c r="F30" s="129" t="s">
        <v>941</v>
      </c>
      <c r="G30" s="136">
        <v>47</v>
      </c>
      <c r="H30" s="130" t="s">
        <v>947</v>
      </c>
      <c r="I30" s="130">
        <f>VLOOKUP($D30,[7]ผลการประเมิน!$D$3:$X$984,6,0)</f>
        <v>1.91</v>
      </c>
      <c r="J30" s="130">
        <f>VLOOKUP($D30,[7]ผลการประเมิน!$D$3:$X$984,7,0)</f>
        <v>1.65</v>
      </c>
      <c r="K30" s="130">
        <f>VLOOKUP($D30,[7]ผลการประเมิน!$D$3:$X$984,8,0)</f>
        <v>1.23</v>
      </c>
      <c r="L30" s="130">
        <f>VLOOKUP($D30,[7]ผลการประเมิน!$D$3:$X$984,9,0)</f>
        <v>14853786.210000001</v>
      </c>
      <c r="M30" s="130">
        <f>VLOOKUP($D30,[7]ผลการประเมิน!$D$3:$X$984,10,0)</f>
        <v>9734996.0899999999</v>
      </c>
      <c r="N30" s="253">
        <f>VLOOKUP($D30,[7]ผลการประเมิน!$D$3:$X$984,11,0)</f>
        <v>0</v>
      </c>
      <c r="O30" s="130">
        <f>VLOOKUP($D30,[7]ผลการประเมิน!$D$3:$X$984,12,0)</f>
        <v>10234077.310000001</v>
      </c>
      <c r="P30" s="130">
        <f>VLOOKUP($D30,[7]ผลการประเมิน!$D$3:$X$984,13,0)</f>
        <v>3800653.8</v>
      </c>
      <c r="Q30" s="253">
        <f>VLOOKUP($D30,[7]ผลการประเมิน!$D$3:$X$984,14,0)</f>
        <v>0</v>
      </c>
      <c r="R30" s="253">
        <f>VLOOKUP($D30,[7]ผลการประเมิน!$D$3:$X$984,15,0)</f>
        <v>1</v>
      </c>
      <c r="S30" s="253">
        <f>VLOOKUP($D30,[7]ผลการประเมิน!$D$3:$X$984,16,0)</f>
        <v>0</v>
      </c>
      <c r="T30" s="253">
        <f>VLOOKUP($D30,[7]ผลการประเมิน!$D$3:$X$984,17,0)</f>
        <v>1</v>
      </c>
      <c r="U30" s="253">
        <f>VLOOKUP($D30,[7]ผลการประเมิน!$D$3:$X$984,18,0)</f>
        <v>1</v>
      </c>
      <c r="V30" s="253">
        <f>VLOOKUP($D30,[7]ผลการประเมิน!$D$3:$X$984,19,0)</f>
        <v>0</v>
      </c>
      <c r="W30" s="253">
        <f>VLOOKUP($D30,[7]ผลการประเมิน!$D$3:$X$984,20,0)</f>
        <v>0</v>
      </c>
      <c r="X30" s="254" t="str">
        <f>VLOOKUP($D30,[7]ผลการประเมิน!$D$3:$X$984,21,0)</f>
        <v>C</v>
      </c>
      <c r="Y30" s="129">
        <f t="shared" si="5"/>
        <v>3</v>
      </c>
      <c r="Z30" s="185">
        <f t="shared" si="6"/>
        <v>0</v>
      </c>
      <c r="AA30" s="129"/>
      <c r="AB30" s="129"/>
      <c r="AC30" s="129" t="s">
        <v>941</v>
      </c>
      <c r="AD30" s="44">
        <v>47</v>
      </c>
      <c r="AE30" s="44" t="s">
        <v>947</v>
      </c>
      <c r="AF30" s="44" t="b">
        <f t="shared" si="7"/>
        <v>1</v>
      </c>
      <c r="AG30" s="44" t="b">
        <f t="shared" si="8"/>
        <v>1</v>
      </c>
      <c r="AH30" s="44" t="b">
        <f t="shared" si="9"/>
        <v>1</v>
      </c>
    </row>
    <row r="31" spans="1:34">
      <c r="A31" s="129">
        <v>30</v>
      </c>
      <c r="B31" s="129">
        <v>8</v>
      </c>
      <c r="C31" s="44" t="s">
        <v>1521</v>
      </c>
      <c r="D31" s="132" t="s">
        <v>547</v>
      </c>
      <c r="E31" s="44" t="s">
        <v>1531</v>
      </c>
      <c r="F31" s="129" t="s">
        <v>941</v>
      </c>
      <c r="G31" s="136">
        <v>32</v>
      </c>
      <c r="H31" s="130" t="s">
        <v>947</v>
      </c>
      <c r="I31" s="130">
        <f>VLOOKUP($D31,[7]ผลการประเมิน!$D$3:$X$984,6,0)</f>
        <v>1.43</v>
      </c>
      <c r="J31" s="130">
        <f>VLOOKUP($D31,[7]ผลการประเมิน!$D$3:$X$984,7,0)</f>
        <v>1.31</v>
      </c>
      <c r="K31" s="130">
        <f>VLOOKUP($D31,[7]ผลการประเมิน!$D$3:$X$984,8,0)</f>
        <v>0.92</v>
      </c>
      <c r="L31" s="130">
        <f>VLOOKUP($D31,[7]ผลการประเมิน!$D$3:$X$984,9,0)</f>
        <v>11546600.66</v>
      </c>
      <c r="M31" s="130">
        <f>VLOOKUP($D31,[7]ผลการประเมิน!$D$3:$X$984,10,0)</f>
        <v>4392727.6900000004</v>
      </c>
      <c r="N31" s="253">
        <f>VLOOKUP($D31,[7]ผลการประเมิน!$D$3:$X$984,11,0)</f>
        <v>1</v>
      </c>
      <c r="O31" s="130">
        <f>VLOOKUP($D31,[7]ผลการประเมิน!$D$3:$X$984,12,0)</f>
        <v>4567545.72</v>
      </c>
      <c r="P31" s="130">
        <f>VLOOKUP($D31,[7]ผลการประเมิน!$D$3:$X$984,13,0)</f>
        <v>-2113585.92</v>
      </c>
      <c r="Q31" s="253">
        <f>VLOOKUP($D31,[7]ผลการประเมิน!$D$3:$X$984,14,0)</f>
        <v>0</v>
      </c>
      <c r="R31" s="253">
        <f>VLOOKUP($D31,[7]ผลการประเมิน!$D$3:$X$984,15,0)</f>
        <v>0</v>
      </c>
      <c r="S31" s="253">
        <f>VLOOKUP($D31,[7]ผลการประเมิน!$D$3:$X$984,16,0)</f>
        <v>0</v>
      </c>
      <c r="T31" s="253">
        <f>VLOOKUP($D31,[7]ผลการประเมิน!$D$3:$X$984,17,0)</f>
        <v>1</v>
      </c>
      <c r="U31" s="253">
        <f>VLOOKUP($D31,[7]ผลการประเมิน!$D$3:$X$984,18,0)</f>
        <v>0</v>
      </c>
      <c r="V31" s="253">
        <f>VLOOKUP($D31,[7]ผลการประเมิน!$D$3:$X$984,19,0)</f>
        <v>0</v>
      </c>
      <c r="W31" s="253">
        <f>VLOOKUP($D31,[7]ผลการประเมิน!$D$3:$X$984,20,0)</f>
        <v>0</v>
      </c>
      <c r="X31" s="254" t="str">
        <f>VLOOKUP($D31,[7]ผลการประเมิน!$D$3:$X$984,21,0)</f>
        <v>D</v>
      </c>
      <c r="Y31" s="129">
        <f t="shared" si="5"/>
        <v>1</v>
      </c>
      <c r="Z31" s="185">
        <f t="shared" si="6"/>
        <v>0</v>
      </c>
      <c r="AA31" s="129"/>
      <c r="AB31" s="129"/>
      <c r="AC31" s="129" t="s">
        <v>941</v>
      </c>
      <c r="AD31" s="44">
        <v>32</v>
      </c>
      <c r="AE31" s="44" t="s">
        <v>947</v>
      </c>
      <c r="AF31" s="44" t="b">
        <f t="shared" si="7"/>
        <v>1</v>
      </c>
      <c r="AG31" s="44" t="b">
        <f t="shared" si="8"/>
        <v>1</v>
      </c>
      <c r="AH31" s="44" t="b">
        <f t="shared" si="9"/>
        <v>1</v>
      </c>
    </row>
    <row r="32" spans="1:34">
      <c r="A32" s="129">
        <v>31</v>
      </c>
      <c r="B32" s="129">
        <v>8</v>
      </c>
      <c r="C32" s="44" t="s">
        <v>1521</v>
      </c>
      <c r="D32" s="132" t="s">
        <v>548</v>
      </c>
      <c r="E32" s="44" t="s">
        <v>1532</v>
      </c>
      <c r="F32" s="129" t="s">
        <v>941</v>
      </c>
      <c r="G32" s="136">
        <v>48</v>
      </c>
      <c r="H32" s="130" t="s">
        <v>2885</v>
      </c>
      <c r="I32" s="130">
        <f>VLOOKUP($D32,[7]ผลการประเมิน!$D$3:$X$984,6,0)</f>
        <v>3.88</v>
      </c>
      <c r="J32" s="130">
        <f>VLOOKUP($D32,[7]ผลการประเมิน!$D$3:$X$984,7,0)</f>
        <v>3.61</v>
      </c>
      <c r="K32" s="130">
        <f>VLOOKUP($D32,[7]ผลการประเมิน!$D$3:$X$984,8,0)</f>
        <v>3.06</v>
      </c>
      <c r="L32" s="130">
        <f>VLOOKUP($D32,[7]ผลการประเมิน!$D$3:$X$984,9,0)</f>
        <v>52620921.369999997</v>
      </c>
      <c r="M32" s="130">
        <f>VLOOKUP($D32,[7]ผลการประเมิน!$D$3:$X$984,10,0)</f>
        <v>18696091.859999999</v>
      </c>
      <c r="N32" s="253">
        <f>VLOOKUP($D32,[7]ผลการประเมิน!$D$3:$X$984,11,0)</f>
        <v>0</v>
      </c>
      <c r="O32" s="130">
        <f>VLOOKUP($D32,[7]ผลการประเมิน!$D$3:$X$984,12,0)</f>
        <v>18686295.710000001</v>
      </c>
      <c r="P32" s="130">
        <f>VLOOKUP($D32,[7]ผลการประเมิน!$D$3:$X$984,13,0)</f>
        <v>37588147.469999999</v>
      </c>
      <c r="Q32" s="253">
        <f>VLOOKUP($D32,[7]ผลการประเมิน!$D$3:$X$984,14,0)</f>
        <v>1</v>
      </c>
      <c r="R32" s="253">
        <f>VLOOKUP($D32,[7]ผลการประเมิน!$D$3:$X$984,15,0)</f>
        <v>1</v>
      </c>
      <c r="S32" s="253">
        <f>VLOOKUP($D32,[7]ผลการประเมิน!$D$3:$X$984,16,0)</f>
        <v>1</v>
      </c>
      <c r="T32" s="253">
        <f>VLOOKUP($D32,[7]ผลการประเมิน!$D$3:$X$984,17,0)</f>
        <v>1</v>
      </c>
      <c r="U32" s="253">
        <f>VLOOKUP($D32,[7]ผลการประเมิน!$D$3:$X$984,18,0)</f>
        <v>0</v>
      </c>
      <c r="V32" s="253">
        <f>VLOOKUP($D32,[7]ผลการประเมิน!$D$3:$X$984,19,0)</f>
        <v>0</v>
      </c>
      <c r="W32" s="253">
        <f>VLOOKUP($D32,[7]ผลการประเมิน!$D$3:$X$984,20,0)</f>
        <v>0</v>
      </c>
      <c r="X32" s="254" t="str">
        <f>VLOOKUP($D32,[7]ผลการประเมิน!$D$3:$X$984,21,0)</f>
        <v>B-</v>
      </c>
      <c r="Y32" s="129">
        <f t="shared" si="5"/>
        <v>4</v>
      </c>
      <c r="Z32" s="185">
        <f t="shared" si="6"/>
        <v>0</v>
      </c>
      <c r="AA32" s="129"/>
      <c r="AB32" s="129"/>
      <c r="AC32" s="129" t="s">
        <v>941</v>
      </c>
      <c r="AD32" s="44">
        <v>48</v>
      </c>
      <c r="AE32" s="44" t="s">
        <v>2885</v>
      </c>
      <c r="AF32" s="44" t="b">
        <f t="shared" si="7"/>
        <v>1</v>
      </c>
      <c r="AG32" s="44" t="b">
        <f t="shared" si="8"/>
        <v>1</v>
      </c>
      <c r="AH32" s="44" t="b">
        <f t="shared" si="9"/>
        <v>1</v>
      </c>
    </row>
    <row r="33" spans="1:34">
      <c r="A33" s="129">
        <v>32</v>
      </c>
      <c r="B33" s="129">
        <v>8</v>
      </c>
      <c r="C33" s="44" t="s">
        <v>1521</v>
      </c>
      <c r="D33" s="132" t="s">
        <v>549</v>
      </c>
      <c r="E33" s="44" t="s">
        <v>2929</v>
      </c>
      <c r="F33" s="129" t="s">
        <v>941</v>
      </c>
      <c r="G33" s="136">
        <v>60</v>
      </c>
      <c r="H33" s="130" t="s">
        <v>2886</v>
      </c>
      <c r="I33" s="130">
        <f>VLOOKUP($D33,[7]ผลการประเมิน!$D$3:$X$984,6,0)</f>
        <v>1.66</v>
      </c>
      <c r="J33" s="130">
        <f>VLOOKUP($D33,[7]ผลการประเมิน!$D$3:$X$984,7,0)</f>
        <v>1.49</v>
      </c>
      <c r="K33" s="130">
        <f>VLOOKUP($D33,[7]ผลการประเมิน!$D$3:$X$984,8,0)</f>
        <v>1.1100000000000001</v>
      </c>
      <c r="L33" s="130">
        <f>VLOOKUP($D33,[7]ผลการประเมิน!$D$3:$X$984,9,0)</f>
        <v>23776459.879999999</v>
      </c>
      <c r="M33" s="130">
        <f>VLOOKUP($D33,[7]ผลการประเมิน!$D$3:$X$984,10,0)</f>
        <v>12251648.289999999</v>
      </c>
      <c r="N33" s="253">
        <f>VLOOKUP($D33,[7]ผลการประเมิน!$D$3:$X$984,11,0)</f>
        <v>0</v>
      </c>
      <c r="O33" s="130">
        <f>VLOOKUP($D33,[7]ผลการประเมิน!$D$3:$X$984,12,0)</f>
        <v>14582802.710000001</v>
      </c>
      <c r="P33" s="130">
        <f>VLOOKUP($D33,[7]ผลการประเมิน!$D$3:$X$984,13,0)</f>
        <v>3867473.37</v>
      </c>
      <c r="Q33" s="253">
        <f>VLOOKUP($D33,[7]ผลการประเมิน!$D$3:$X$984,14,0)</f>
        <v>0</v>
      </c>
      <c r="R33" s="253">
        <f>VLOOKUP($D33,[7]ผลการประเมิน!$D$3:$X$984,15,0)</f>
        <v>1</v>
      </c>
      <c r="S33" s="253">
        <f>VLOOKUP($D33,[7]ผลการประเมิน!$D$3:$X$984,16,0)</f>
        <v>0</v>
      </c>
      <c r="T33" s="253">
        <f>VLOOKUP($D33,[7]ผลการประเมิน!$D$3:$X$984,17,0)</f>
        <v>1</v>
      </c>
      <c r="U33" s="253">
        <f>VLOOKUP($D33,[7]ผลการประเมิน!$D$3:$X$984,18,0)</f>
        <v>0</v>
      </c>
      <c r="V33" s="253">
        <f>VLOOKUP($D33,[7]ผลการประเมิน!$D$3:$X$984,19,0)</f>
        <v>0</v>
      </c>
      <c r="W33" s="253">
        <f>VLOOKUP($D33,[7]ผลการประเมิน!$D$3:$X$984,20,0)</f>
        <v>1</v>
      </c>
      <c r="X33" s="254" t="str">
        <f>VLOOKUP($D33,[7]ผลการประเมิน!$D$3:$X$984,21,0)</f>
        <v>C</v>
      </c>
      <c r="Y33" s="129">
        <f t="shared" si="5"/>
        <v>3</v>
      </c>
      <c r="Z33" s="185">
        <f t="shared" si="6"/>
        <v>0</v>
      </c>
      <c r="AA33" s="129"/>
      <c r="AB33" s="129"/>
      <c r="AC33" s="129" t="s">
        <v>941</v>
      </c>
      <c r="AD33" s="44">
        <v>60</v>
      </c>
      <c r="AE33" s="44" t="s">
        <v>2886</v>
      </c>
      <c r="AF33" s="44" t="b">
        <f t="shared" si="7"/>
        <v>1</v>
      </c>
      <c r="AG33" s="44" t="b">
        <f t="shared" si="8"/>
        <v>1</v>
      </c>
      <c r="AH33" s="44" t="b">
        <f t="shared" si="9"/>
        <v>1</v>
      </c>
    </row>
    <row r="34" spans="1:34">
      <c r="A34" s="129">
        <v>33</v>
      </c>
      <c r="B34" s="129">
        <v>8</v>
      </c>
      <c r="C34" s="44" t="s">
        <v>1521</v>
      </c>
      <c r="D34" s="132" t="s">
        <v>550</v>
      </c>
      <c r="E34" s="44" t="s">
        <v>1534</v>
      </c>
      <c r="F34" s="129" t="s">
        <v>941</v>
      </c>
      <c r="G34" s="136">
        <v>37</v>
      </c>
      <c r="H34" s="130" t="s">
        <v>2885</v>
      </c>
      <c r="I34" s="130">
        <f>VLOOKUP($D34,[7]ผลการประเมิน!$D$3:$X$984,6,0)</f>
        <v>6.16</v>
      </c>
      <c r="J34" s="130">
        <f>VLOOKUP($D34,[7]ผลการประเมิน!$D$3:$X$984,7,0)</f>
        <v>5.94</v>
      </c>
      <c r="K34" s="130">
        <f>VLOOKUP($D34,[7]ผลการประเมิน!$D$3:$X$984,8,0)</f>
        <v>5.16</v>
      </c>
      <c r="L34" s="130">
        <f>VLOOKUP($D34,[7]ผลการประเมิน!$D$3:$X$984,9,0)</f>
        <v>71494606.670000002</v>
      </c>
      <c r="M34" s="130">
        <f>VLOOKUP($D34,[7]ผลการประเมิน!$D$3:$X$984,10,0)</f>
        <v>16633712.470000001</v>
      </c>
      <c r="N34" s="253">
        <f>VLOOKUP($D34,[7]ผลการประเมิน!$D$3:$X$984,11,0)</f>
        <v>0</v>
      </c>
      <c r="O34" s="130">
        <f>VLOOKUP($D34,[7]ผลการประเมิน!$D$3:$X$984,12,0)</f>
        <v>17581915.370000001</v>
      </c>
      <c r="P34" s="130">
        <f>VLOOKUP($D34,[7]ผลการประเมิน!$D$3:$X$984,13,0)</f>
        <v>57569324.950000003</v>
      </c>
      <c r="Q34" s="253">
        <f>VLOOKUP($D34,[7]ผลการประเมิน!$D$3:$X$984,14,0)</f>
        <v>1</v>
      </c>
      <c r="R34" s="253">
        <f>VLOOKUP($D34,[7]ผลการประเมิน!$D$3:$X$984,15,0)</f>
        <v>0</v>
      </c>
      <c r="S34" s="253">
        <f>VLOOKUP($D34,[7]ผลการประเมิน!$D$3:$X$984,16,0)</f>
        <v>0</v>
      </c>
      <c r="T34" s="253">
        <f>VLOOKUP($D34,[7]ผลการประเมิน!$D$3:$X$984,17,0)</f>
        <v>1</v>
      </c>
      <c r="U34" s="253">
        <f>VLOOKUP($D34,[7]ผลการประเมิน!$D$3:$X$984,18,0)</f>
        <v>0</v>
      </c>
      <c r="V34" s="253">
        <f>VLOOKUP($D34,[7]ผลการประเมิน!$D$3:$X$984,19,0)</f>
        <v>0</v>
      </c>
      <c r="W34" s="253">
        <f>VLOOKUP($D34,[7]ผลการประเมิน!$D$3:$X$984,20,0)</f>
        <v>0</v>
      </c>
      <c r="X34" s="254" t="str">
        <f>VLOOKUP($D34,[7]ผลการประเมิน!$D$3:$X$984,21,0)</f>
        <v>C-</v>
      </c>
      <c r="Y34" s="129">
        <f t="shared" si="5"/>
        <v>2</v>
      </c>
      <c r="Z34" s="185">
        <f t="shared" si="6"/>
        <v>0</v>
      </c>
      <c r="AA34" s="129"/>
      <c r="AB34" s="129"/>
      <c r="AC34" s="129" t="s">
        <v>941</v>
      </c>
      <c r="AD34" s="44">
        <v>37</v>
      </c>
      <c r="AE34" s="44" t="s">
        <v>2885</v>
      </c>
      <c r="AF34" s="44" t="b">
        <f t="shared" si="7"/>
        <v>1</v>
      </c>
      <c r="AG34" s="44" t="b">
        <f t="shared" si="8"/>
        <v>1</v>
      </c>
      <c r="AH34" s="44" t="b">
        <f t="shared" si="9"/>
        <v>1</v>
      </c>
    </row>
    <row r="35" spans="1:34">
      <c r="A35" s="129">
        <v>34</v>
      </c>
      <c r="B35" s="129">
        <v>8</v>
      </c>
      <c r="C35" s="44" t="s">
        <v>1521</v>
      </c>
      <c r="D35" s="132" t="s">
        <v>551</v>
      </c>
      <c r="E35" s="44" t="s">
        <v>1535</v>
      </c>
      <c r="F35" s="129" t="s">
        <v>941</v>
      </c>
      <c r="G35" s="136">
        <v>30</v>
      </c>
      <c r="H35" s="130" t="s">
        <v>947</v>
      </c>
      <c r="I35" s="130">
        <f>VLOOKUP($D35,[7]ผลการประเมิน!$D$3:$X$984,6,0)</f>
        <v>1.74</v>
      </c>
      <c r="J35" s="130">
        <f>VLOOKUP($D35,[7]ผลการประเมิน!$D$3:$X$984,7,0)</f>
        <v>1.52</v>
      </c>
      <c r="K35" s="130">
        <f>VLOOKUP($D35,[7]ผลการประเมิน!$D$3:$X$984,8,0)</f>
        <v>0.95</v>
      </c>
      <c r="L35" s="130">
        <f>VLOOKUP($D35,[7]ผลการประเมิน!$D$3:$X$984,9,0)</f>
        <v>10933365.15</v>
      </c>
      <c r="M35" s="130">
        <f>VLOOKUP($D35,[7]ผลการประเมิน!$D$3:$X$984,10,0)</f>
        <v>5160883.59</v>
      </c>
      <c r="N35" s="253">
        <f>VLOOKUP($D35,[7]ผลการประเมิน!$D$3:$X$984,11,0)</f>
        <v>0</v>
      </c>
      <c r="O35" s="130">
        <f>VLOOKUP($D35,[7]ผลการประเมิน!$D$3:$X$984,12,0)</f>
        <v>6833236.3200000003</v>
      </c>
      <c r="P35" s="130">
        <f>VLOOKUP($D35,[7]ผลการประเมิน!$D$3:$X$984,13,0)</f>
        <v>-752229.97</v>
      </c>
      <c r="Q35" s="253">
        <f>VLOOKUP($D35,[7]ผลการประเมิน!$D$3:$X$984,14,0)</f>
        <v>0</v>
      </c>
      <c r="R35" s="253">
        <f>VLOOKUP($D35,[7]ผลการประเมิน!$D$3:$X$984,15,0)</f>
        <v>0</v>
      </c>
      <c r="S35" s="253">
        <f>VLOOKUP($D35,[7]ผลการประเมิน!$D$3:$X$984,16,0)</f>
        <v>0</v>
      </c>
      <c r="T35" s="253">
        <f>VLOOKUP($D35,[7]ผลการประเมิน!$D$3:$X$984,17,0)</f>
        <v>1</v>
      </c>
      <c r="U35" s="253">
        <f>VLOOKUP($D35,[7]ผลการประเมิน!$D$3:$X$984,18,0)</f>
        <v>0</v>
      </c>
      <c r="V35" s="253">
        <f>VLOOKUP($D35,[7]ผลการประเมิน!$D$3:$X$984,19,0)</f>
        <v>0</v>
      </c>
      <c r="W35" s="253">
        <f>VLOOKUP($D35,[7]ผลการประเมิน!$D$3:$X$984,20,0)</f>
        <v>0</v>
      </c>
      <c r="X35" s="254" t="str">
        <f>VLOOKUP($D35,[7]ผลการประเมิน!$D$3:$X$984,21,0)</f>
        <v>D</v>
      </c>
      <c r="Y35" s="129">
        <f t="shared" si="5"/>
        <v>1</v>
      </c>
      <c r="Z35" s="185">
        <f t="shared" si="6"/>
        <v>0</v>
      </c>
      <c r="AA35" s="129"/>
      <c r="AB35" s="129"/>
      <c r="AC35" s="129" t="s">
        <v>941</v>
      </c>
      <c r="AD35" s="44">
        <v>30</v>
      </c>
      <c r="AE35" s="44" t="s">
        <v>947</v>
      </c>
      <c r="AF35" s="44" t="b">
        <f t="shared" si="7"/>
        <v>1</v>
      </c>
      <c r="AG35" s="44" t="b">
        <f t="shared" si="8"/>
        <v>1</v>
      </c>
      <c r="AH35" s="44" t="b">
        <f t="shared" si="9"/>
        <v>1</v>
      </c>
    </row>
    <row r="36" spans="1:34">
      <c r="A36" s="129">
        <v>35</v>
      </c>
      <c r="B36" s="129">
        <v>8</v>
      </c>
      <c r="C36" s="44" t="s">
        <v>1536</v>
      </c>
      <c r="D36" s="132" t="s">
        <v>552</v>
      </c>
      <c r="E36" s="44" t="s">
        <v>1537</v>
      </c>
      <c r="F36" s="129" t="s">
        <v>937</v>
      </c>
      <c r="G36" s="136">
        <v>768</v>
      </c>
      <c r="H36" s="130" t="s">
        <v>1958</v>
      </c>
      <c r="I36" s="130">
        <f>VLOOKUP($D36,[7]ผลการประเมิน!$D$3:$X$984,6,0)</f>
        <v>1.38</v>
      </c>
      <c r="J36" s="130">
        <f>VLOOKUP($D36,[7]ผลการประเมิน!$D$3:$X$984,7,0)</f>
        <v>1.1399999999999999</v>
      </c>
      <c r="K36" s="130">
        <f>VLOOKUP($D36,[7]ผลการประเมิน!$D$3:$X$984,8,0)</f>
        <v>0.51</v>
      </c>
      <c r="L36" s="130">
        <f>VLOOKUP($D36,[7]ผลการประเมิน!$D$3:$X$984,9,0)</f>
        <v>229217162.74000001</v>
      </c>
      <c r="M36" s="130">
        <f>VLOOKUP($D36,[7]ผลการประเมิน!$D$3:$X$984,10,0)</f>
        <v>137927154.22999999</v>
      </c>
      <c r="N36" s="253">
        <f>VLOOKUP($D36,[7]ผลการประเมิน!$D$3:$X$984,11,0)</f>
        <v>2</v>
      </c>
      <c r="O36" s="130">
        <f>VLOOKUP($D36,[7]ผลการประเมิน!$D$3:$X$984,12,0)</f>
        <v>200600023.05000001</v>
      </c>
      <c r="P36" s="130">
        <f>VLOOKUP($D36,[7]ผลการประเมิน!$D$3:$X$984,13,0)</f>
        <v>-292364909.63</v>
      </c>
      <c r="Q36" s="253">
        <f>VLOOKUP($D36,[7]ผลการประเมิน!$D$3:$X$984,14,0)</f>
        <v>1</v>
      </c>
      <c r="R36" s="253">
        <f>VLOOKUP($D36,[7]ผลการประเมิน!$D$3:$X$984,15,0)</f>
        <v>1</v>
      </c>
      <c r="S36" s="253">
        <f>VLOOKUP($D36,[7]ผลการประเมิน!$D$3:$X$984,16,0)</f>
        <v>0</v>
      </c>
      <c r="T36" s="253">
        <f>VLOOKUP($D36,[7]ผลการประเมิน!$D$3:$X$984,17,0)</f>
        <v>0</v>
      </c>
      <c r="U36" s="253">
        <f>VLOOKUP($D36,[7]ผลการประเมิน!$D$3:$X$984,18,0)</f>
        <v>0</v>
      </c>
      <c r="V36" s="253">
        <f>VLOOKUP($D36,[7]ผลการประเมิน!$D$3:$X$984,19,0)</f>
        <v>0</v>
      </c>
      <c r="W36" s="253">
        <f>VLOOKUP($D36,[7]ผลการประเมิน!$D$3:$X$984,20,0)</f>
        <v>0</v>
      </c>
      <c r="X36" s="254" t="str">
        <f>VLOOKUP($D36,[7]ผลการประเมิน!$D$3:$X$984,21,0)</f>
        <v>C-</v>
      </c>
      <c r="Y36" s="129">
        <f t="shared" si="5"/>
        <v>2</v>
      </c>
      <c r="Z36" s="185">
        <f t="shared" si="6"/>
        <v>0</v>
      </c>
      <c r="AA36" s="129"/>
      <c r="AB36" s="129"/>
      <c r="AC36" s="129" t="s">
        <v>937</v>
      </c>
      <c r="AD36" s="44">
        <v>768</v>
      </c>
      <c r="AE36" s="44" t="s">
        <v>1958</v>
      </c>
      <c r="AF36" s="44" t="b">
        <f t="shared" si="7"/>
        <v>1</v>
      </c>
      <c r="AG36" s="44" t="b">
        <f t="shared" si="8"/>
        <v>1</v>
      </c>
      <c r="AH36" s="44" t="b">
        <f t="shared" si="9"/>
        <v>1</v>
      </c>
    </row>
    <row r="37" spans="1:34">
      <c r="A37" s="129">
        <v>36</v>
      </c>
      <c r="B37" s="129">
        <v>8</v>
      </c>
      <c r="C37" s="44" t="s">
        <v>1536</v>
      </c>
      <c r="D37" s="132" t="s">
        <v>553</v>
      </c>
      <c r="E37" s="44" t="s">
        <v>1538</v>
      </c>
      <c r="F37" s="129" t="s">
        <v>941</v>
      </c>
      <c r="G37" s="136">
        <v>40</v>
      </c>
      <c r="H37" s="130" t="s">
        <v>2885</v>
      </c>
      <c r="I37" s="130">
        <f>VLOOKUP($D37,[7]ผลการประเมิน!$D$3:$X$984,6,0)</f>
        <v>2.4</v>
      </c>
      <c r="J37" s="130">
        <f>VLOOKUP($D37,[7]ผลการประเมิน!$D$3:$X$984,7,0)</f>
        <v>2.15</v>
      </c>
      <c r="K37" s="130">
        <f>VLOOKUP($D37,[7]ผลการประเมิน!$D$3:$X$984,8,0)</f>
        <v>1.79</v>
      </c>
      <c r="L37" s="130">
        <f>VLOOKUP($D37,[7]ผลการประเมิน!$D$3:$X$984,9,0)</f>
        <v>25259713.539999999</v>
      </c>
      <c r="M37" s="130">
        <f>VLOOKUP($D37,[7]ผลการประเมิน!$D$3:$X$984,10,0)</f>
        <v>14488165.68</v>
      </c>
      <c r="N37" s="253">
        <f>VLOOKUP($D37,[7]ผลการประเมิน!$D$3:$X$984,11,0)</f>
        <v>0</v>
      </c>
      <c r="O37" s="130">
        <f>VLOOKUP($D37,[7]ผลการประเมิน!$D$3:$X$984,12,0)</f>
        <v>15495408.68</v>
      </c>
      <c r="P37" s="130">
        <f>VLOOKUP($D37,[7]ผลการประเมิน!$D$3:$X$984,13,0)</f>
        <v>14190613.48</v>
      </c>
      <c r="Q37" s="253">
        <f>VLOOKUP($D37,[7]ผลการประเมิน!$D$3:$X$984,14,0)</f>
        <v>1</v>
      </c>
      <c r="R37" s="253">
        <f>VLOOKUP($D37,[7]ผลการประเมิน!$D$3:$X$984,15,0)</f>
        <v>1</v>
      </c>
      <c r="S37" s="253">
        <f>VLOOKUP($D37,[7]ผลการประเมิน!$D$3:$X$984,16,0)</f>
        <v>0</v>
      </c>
      <c r="T37" s="253">
        <f>VLOOKUP($D37,[7]ผลการประเมิน!$D$3:$X$984,17,0)</f>
        <v>1</v>
      </c>
      <c r="U37" s="253">
        <f>VLOOKUP($D37,[7]ผลการประเมิน!$D$3:$X$984,18,0)</f>
        <v>0</v>
      </c>
      <c r="V37" s="253">
        <f>VLOOKUP($D37,[7]ผลการประเมิน!$D$3:$X$984,19,0)</f>
        <v>0</v>
      </c>
      <c r="W37" s="253">
        <f>VLOOKUP($D37,[7]ผลการประเมิน!$D$3:$X$984,20,0)</f>
        <v>0</v>
      </c>
      <c r="X37" s="254" t="str">
        <f>VLOOKUP($D37,[7]ผลการประเมิน!$D$3:$X$984,21,0)</f>
        <v>C</v>
      </c>
      <c r="Y37" s="129">
        <f t="shared" si="5"/>
        <v>3</v>
      </c>
      <c r="Z37" s="185">
        <f t="shared" si="6"/>
        <v>0</v>
      </c>
      <c r="AA37" s="129"/>
      <c r="AB37" s="129"/>
      <c r="AC37" s="129" t="s">
        <v>941</v>
      </c>
      <c r="AD37" s="44">
        <v>40</v>
      </c>
      <c r="AE37" s="44" t="s">
        <v>2885</v>
      </c>
      <c r="AF37" s="44" t="b">
        <f t="shared" si="7"/>
        <v>1</v>
      </c>
      <c r="AG37" s="44" t="b">
        <f t="shared" si="8"/>
        <v>1</v>
      </c>
      <c r="AH37" s="44" t="b">
        <f t="shared" si="9"/>
        <v>1</v>
      </c>
    </row>
    <row r="38" spans="1:34">
      <c r="A38" s="129">
        <v>37</v>
      </c>
      <c r="B38" s="129">
        <v>8</v>
      </c>
      <c r="C38" s="44" t="s">
        <v>1536</v>
      </c>
      <c r="D38" s="132" t="s">
        <v>554</v>
      </c>
      <c r="E38" s="44" t="s">
        <v>1539</v>
      </c>
      <c r="F38" s="129" t="s">
        <v>941</v>
      </c>
      <c r="G38" s="136">
        <v>38</v>
      </c>
      <c r="H38" s="130" t="s">
        <v>947</v>
      </c>
      <c r="I38" s="130">
        <f>VLOOKUP($D38,[7]ผลการประเมิน!$D$3:$X$984,6,0)</f>
        <v>2.34</v>
      </c>
      <c r="J38" s="130">
        <f>VLOOKUP($D38,[7]ผลการประเมิน!$D$3:$X$984,7,0)</f>
        <v>2.23</v>
      </c>
      <c r="K38" s="130">
        <f>VLOOKUP($D38,[7]ผลการประเมิน!$D$3:$X$984,8,0)</f>
        <v>2.0099999999999998</v>
      </c>
      <c r="L38" s="130">
        <f>VLOOKUP($D38,[7]ผลการประเมิน!$D$3:$X$984,9,0)</f>
        <v>27311440</v>
      </c>
      <c r="M38" s="130">
        <f>VLOOKUP($D38,[7]ผลการประเมิน!$D$3:$X$984,10,0)</f>
        <v>8413389.4299999997</v>
      </c>
      <c r="N38" s="253">
        <f>VLOOKUP($D38,[7]ผลการประเมิน!$D$3:$X$984,11,0)</f>
        <v>0</v>
      </c>
      <c r="O38" s="130">
        <f>VLOOKUP($D38,[7]ผลการประเมิน!$D$3:$X$984,12,0)</f>
        <v>7932039.9100000001</v>
      </c>
      <c r="P38" s="130">
        <f>VLOOKUP($D38,[7]ผลการประเมิน!$D$3:$X$984,13,0)</f>
        <v>20655503.210000001</v>
      </c>
      <c r="Q38" s="253">
        <f>VLOOKUP($D38,[7]ผลการประเมิน!$D$3:$X$984,14,0)</f>
        <v>0</v>
      </c>
      <c r="R38" s="253">
        <f>VLOOKUP($D38,[7]ผลการประเมิน!$D$3:$X$984,15,0)</f>
        <v>0</v>
      </c>
      <c r="S38" s="253">
        <f>VLOOKUP($D38,[7]ผลการประเมิน!$D$3:$X$984,16,0)</f>
        <v>0</v>
      </c>
      <c r="T38" s="253">
        <f>VLOOKUP($D38,[7]ผลการประเมิน!$D$3:$X$984,17,0)</f>
        <v>1</v>
      </c>
      <c r="U38" s="253">
        <f>VLOOKUP($D38,[7]ผลการประเมิน!$D$3:$X$984,18,0)</f>
        <v>1</v>
      </c>
      <c r="V38" s="253">
        <f>VLOOKUP($D38,[7]ผลการประเมิน!$D$3:$X$984,19,0)</f>
        <v>0</v>
      </c>
      <c r="W38" s="253">
        <f>VLOOKUP($D38,[7]ผลการประเมิน!$D$3:$X$984,20,0)</f>
        <v>1</v>
      </c>
      <c r="X38" s="254" t="str">
        <f>VLOOKUP($D38,[7]ผลการประเมิน!$D$3:$X$984,21,0)</f>
        <v>C</v>
      </c>
      <c r="Y38" s="129">
        <f t="shared" si="5"/>
        <v>3</v>
      </c>
      <c r="Z38" s="185">
        <f t="shared" si="6"/>
        <v>0</v>
      </c>
      <c r="AA38" s="129"/>
      <c r="AB38" s="129"/>
      <c r="AC38" s="129" t="s">
        <v>941</v>
      </c>
      <c r="AD38" s="44">
        <v>38</v>
      </c>
      <c r="AE38" s="44" t="s">
        <v>947</v>
      </c>
      <c r="AF38" s="44" t="b">
        <f t="shared" si="7"/>
        <v>1</v>
      </c>
      <c r="AG38" s="44" t="b">
        <f t="shared" si="8"/>
        <v>1</v>
      </c>
      <c r="AH38" s="44" t="b">
        <f t="shared" si="9"/>
        <v>1</v>
      </c>
    </row>
    <row r="39" spans="1:34">
      <c r="A39" s="129">
        <v>38</v>
      </c>
      <c r="B39" s="129">
        <v>8</v>
      </c>
      <c r="C39" s="44" t="s">
        <v>1536</v>
      </c>
      <c r="D39" s="132" t="s">
        <v>555</v>
      </c>
      <c r="E39" s="44" t="s">
        <v>1540</v>
      </c>
      <c r="F39" s="129" t="s">
        <v>941</v>
      </c>
      <c r="G39" s="136">
        <v>105</v>
      </c>
      <c r="H39" s="130" t="s">
        <v>2885</v>
      </c>
      <c r="I39" s="130">
        <f>VLOOKUP($D39,[7]ผลการประเมิน!$D$3:$X$984,6,0)</f>
        <v>1.39</v>
      </c>
      <c r="J39" s="130">
        <f>VLOOKUP($D39,[7]ผลการประเมิน!$D$3:$X$984,7,0)</f>
        <v>1.0900000000000001</v>
      </c>
      <c r="K39" s="130">
        <f>VLOOKUP($D39,[7]ผลการประเมิน!$D$3:$X$984,8,0)</f>
        <v>0.65</v>
      </c>
      <c r="L39" s="130">
        <f>VLOOKUP($D39,[7]ผลการประเมิน!$D$3:$X$984,9,0)</f>
        <v>27752363.879999999</v>
      </c>
      <c r="M39" s="130">
        <f>VLOOKUP($D39,[7]ผลการประเมิน!$D$3:$X$984,10,0)</f>
        <v>17608911.010000002</v>
      </c>
      <c r="N39" s="253">
        <f>VLOOKUP($D39,[7]ผลการประเมิน!$D$3:$X$984,11,0)</f>
        <v>2</v>
      </c>
      <c r="O39" s="130">
        <f>VLOOKUP($D39,[7]ผลการประเมิน!$D$3:$X$984,12,0)</f>
        <v>21943738.66</v>
      </c>
      <c r="P39" s="130">
        <f>VLOOKUP($D39,[7]ผลการประเมิน!$D$3:$X$984,13,0)</f>
        <v>-23699107.100000001</v>
      </c>
      <c r="Q39" s="253">
        <f>VLOOKUP($D39,[7]ผลการประเมิน!$D$3:$X$984,14,0)</f>
        <v>0</v>
      </c>
      <c r="R39" s="253">
        <f>VLOOKUP($D39,[7]ผลการประเมิน!$D$3:$X$984,15,0)</f>
        <v>0</v>
      </c>
      <c r="S39" s="253">
        <f>VLOOKUP($D39,[7]ผลการประเมิน!$D$3:$X$984,16,0)</f>
        <v>0</v>
      </c>
      <c r="T39" s="253">
        <f>VLOOKUP($D39,[7]ผลการประเมิน!$D$3:$X$984,17,0)</f>
        <v>1</v>
      </c>
      <c r="U39" s="253">
        <f>VLOOKUP($D39,[7]ผลการประเมิน!$D$3:$X$984,18,0)</f>
        <v>0</v>
      </c>
      <c r="V39" s="253">
        <f>VLOOKUP($D39,[7]ผลการประเมิน!$D$3:$X$984,19,0)</f>
        <v>0</v>
      </c>
      <c r="W39" s="253">
        <f>VLOOKUP($D39,[7]ผลการประเมิน!$D$3:$X$984,20,0)</f>
        <v>0</v>
      </c>
      <c r="X39" s="254" t="str">
        <f>VLOOKUP($D39,[7]ผลการประเมิน!$D$3:$X$984,21,0)</f>
        <v>D</v>
      </c>
      <c r="Y39" s="129">
        <f t="shared" si="5"/>
        <v>1</v>
      </c>
      <c r="Z39" s="185">
        <f t="shared" si="6"/>
        <v>0</v>
      </c>
      <c r="AA39" s="129"/>
      <c r="AB39" s="129"/>
      <c r="AC39" s="129" t="s">
        <v>941</v>
      </c>
      <c r="AD39" s="44">
        <v>105</v>
      </c>
      <c r="AE39" s="44" t="s">
        <v>2885</v>
      </c>
      <c r="AF39" s="44" t="b">
        <f t="shared" si="7"/>
        <v>1</v>
      </c>
      <c r="AG39" s="44" t="b">
        <f t="shared" si="8"/>
        <v>1</v>
      </c>
      <c r="AH39" s="44" t="b">
        <f t="shared" si="9"/>
        <v>1</v>
      </c>
    </row>
    <row r="40" spans="1:34">
      <c r="A40" s="129">
        <v>39</v>
      </c>
      <c r="B40" s="129">
        <v>8</v>
      </c>
      <c r="C40" s="44" t="s">
        <v>1536</v>
      </c>
      <c r="D40" s="132" t="s">
        <v>556</v>
      </c>
      <c r="E40" s="44" t="s">
        <v>1541</v>
      </c>
      <c r="F40" s="129" t="s">
        <v>941</v>
      </c>
      <c r="G40" s="136">
        <v>85</v>
      </c>
      <c r="H40" s="130" t="s">
        <v>965</v>
      </c>
      <c r="I40" s="130">
        <f>VLOOKUP($D40,[7]ผลการประเมิน!$D$3:$X$984,6,0)</f>
        <v>1.22</v>
      </c>
      <c r="J40" s="130">
        <f>VLOOKUP($D40,[7]ผลการประเมิน!$D$3:$X$984,7,0)</f>
        <v>1.04</v>
      </c>
      <c r="K40" s="130">
        <f>VLOOKUP($D40,[7]ผลการประเมิน!$D$3:$X$984,8,0)</f>
        <v>0.71</v>
      </c>
      <c r="L40" s="130">
        <f>VLOOKUP($D40,[7]ผลการประเมิน!$D$3:$X$984,9,0)</f>
        <v>7466502.7199999997</v>
      </c>
      <c r="M40" s="130">
        <f>VLOOKUP($D40,[7]ผลการประเมิน!$D$3:$X$984,10,0)</f>
        <v>10078889.74</v>
      </c>
      <c r="N40" s="253">
        <f>VLOOKUP($D40,[7]ผลการประเมิน!$D$3:$X$984,11,0)</f>
        <v>2</v>
      </c>
      <c r="O40" s="130">
        <f>VLOOKUP($D40,[7]ผลการประเมิน!$D$3:$X$984,12,0)</f>
        <v>10603019.4</v>
      </c>
      <c r="P40" s="130">
        <f>VLOOKUP($D40,[7]ผลการประเมิน!$D$3:$X$984,13,0)</f>
        <v>-9665508.3699999992</v>
      </c>
      <c r="Q40" s="253">
        <f>VLOOKUP($D40,[7]ผลการประเมิน!$D$3:$X$984,14,0)</f>
        <v>0</v>
      </c>
      <c r="R40" s="253">
        <f>VLOOKUP($D40,[7]ผลการประเมิน!$D$3:$X$984,15,0)</f>
        <v>0</v>
      </c>
      <c r="S40" s="253">
        <f>VLOOKUP($D40,[7]ผลการประเมิน!$D$3:$X$984,16,0)</f>
        <v>0</v>
      </c>
      <c r="T40" s="253">
        <f>VLOOKUP($D40,[7]ผลการประเมิน!$D$3:$X$984,17,0)</f>
        <v>1</v>
      </c>
      <c r="U40" s="253">
        <f>VLOOKUP($D40,[7]ผลการประเมิน!$D$3:$X$984,18,0)</f>
        <v>0</v>
      </c>
      <c r="V40" s="253">
        <f>VLOOKUP($D40,[7]ผลการประเมิน!$D$3:$X$984,19,0)</f>
        <v>0</v>
      </c>
      <c r="W40" s="253">
        <f>VLOOKUP($D40,[7]ผลการประเมิน!$D$3:$X$984,20,0)</f>
        <v>1</v>
      </c>
      <c r="X40" s="254" t="str">
        <f>VLOOKUP($D40,[7]ผลการประเมิน!$D$3:$X$984,21,0)</f>
        <v>C-</v>
      </c>
      <c r="Y40" s="129">
        <f t="shared" si="5"/>
        <v>2</v>
      </c>
      <c r="Z40" s="185">
        <f t="shared" si="6"/>
        <v>0</v>
      </c>
      <c r="AA40" s="129"/>
      <c r="AB40" s="129"/>
      <c r="AC40" s="129" t="s">
        <v>941</v>
      </c>
      <c r="AD40" s="44">
        <v>85</v>
      </c>
      <c r="AE40" s="44" t="s">
        <v>965</v>
      </c>
      <c r="AF40" s="44" t="b">
        <f t="shared" si="7"/>
        <v>1</v>
      </c>
      <c r="AG40" s="44" t="b">
        <f t="shared" si="8"/>
        <v>1</v>
      </c>
      <c r="AH40" s="44" t="b">
        <f t="shared" si="9"/>
        <v>1</v>
      </c>
    </row>
    <row r="41" spans="1:34">
      <c r="A41" s="129">
        <v>40</v>
      </c>
      <c r="B41" s="129">
        <v>8</v>
      </c>
      <c r="C41" s="44" t="s">
        <v>1536</v>
      </c>
      <c r="D41" s="132" t="s">
        <v>557</v>
      </c>
      <c r="E41" s="44" t="s">
        <v>1542</v>
      </c>
      <c r="F41" s="129" t="s">
        <v>941</v>
      </c>
      <c r="G41" s="136">
        <v>41</v>
      </c>
      <c r="H41" s="130" t="s">
        <v>2885</v>
      </c>
      <c r="I41" s="130">
        <f>VLOOKUP($D41,[7]ผลการประเมิน!$D$3:$X$984,6,0)</f>
        <v>1.5</v>
      </c>
      <c r="J41" s="130">
        <f>VLOOKUP($D41,[7]ผลการประเมิน!$D$3:$X$984,7,0)</f>
        <v>1.36</v>
      </c>
      <c r="K41" s="130">
        <f>VLOOKUP($D41,[7]ผลการประเมิน!$D$3:$X$984,8,0)</f>
        <v>1.1399999999999999</v>
      </c>
      <c r="L41" s="130">
        <f>VLOOKUP($D41,[7]ผลการประเมิน!$D$3:$X$984,9,0)</f>
        <v>11484479.220000001</v>
      </c>
      <c r="M41" s="130">
        <f>VLOOKUP($D41,[7]ผลการประเมิน!$D$3:$X$984,10,0)</f>
        <v>10393996.300000001</v>
      </c>
      <c r="N41" s="253">
        <f>VLOOKUP($D41,[7]ผลการประเมิน!$D$3:$X$984,11,0)</f>
        <v>0</v>
      </c>
      <c r="O41" s="130">
        <f>VLOOKUP($D41,[7]ผลการประเมิน!$D$3:$X$984,12,0)</f>
        <v>10023624.99</v>
      </c>
      <c r="P41" s="130">
        <f>VLOOKUP($D41,[7]ผลการประเมิน!$D$3:$X$984,13,0)</f>
        <v>3305418.27</v>
      </c>
      <c r="Q41" s="253">
        <f>VLOOKUP($D41,[7]ผลการประเมิน!$D$3:$X$984,14,0)</f>
        <v>0</v>
      </c>
      <c r="R41" s="253">
        <f>VLOOKUP($D41,[7]ผลการประเมิน!$D$3:$X$984,15,0)</f>
        <v>0</v>
      </c>
      <c r="S41" s="253">
        <f>VLOOKUP($D41,[7]ผลการประเมิน!$D$3:$X$984,16,0)</f>
        <v>0</v>
      </c>
      <c r="T41" s="253">
        <f>VLOOKUP($D41,[7]ผลการประเมิน!$D$3:$X$984,17,0)</f>
        <v>1</v>
      </c>
      <c r="U41" s="253">
        <f>VLOOKUP($D41,[7]ผลการประเมิน!$D$3:$X$984,18,0)</f>
        <v>1</v>
      </c>
      <c r="V41" s="253">
        <f>VLOOKUP($D41,[7]ผลการประเมิน!$D$3:$X$984,19,0)</f>
        <v>0</v>
      </c>
      <c r="W41" s="253">
        <f>VLOOKUP($D41,[7]ผลการประเมิน!$D$3:$X$984,20,0)</f>
        <v>1</v>
      </c>
      <c r="X41" s="254" t="str">
        <f>VLOOKUP($D41,[7]ผลการประเมิน!$D$3:$X$984,21,0)</f>
        <v>C</v>
      </c>
      <c r="Y41" s="129">
        <f t="shared" si="5"/>
        <v>3</v>
      </c>
      <c r="Z41" s="185">
        <f t="shared" si="6"/>
        <v>0</v>
      </c>
      <c r="AA41" s="129"/>
      <c r="AB41" s="129"/>
      <c r="AC41" s="129" t="s">
        <v>941</v>
      </c>
      <c r="AD41" s="44">
        <v>41</v>
      </c>
      <c r="AE41" s="44" t="s">
        <v>2885</v>
      </c>
      <c r="AF41" s="44" t="b">
        <f t="shared" si="7"/>
        <v>1</v>
      </c>
      <c r="AG41" s="44" t="b">
        <f t="shared" si="8"/>
        <v>1</v>
      </c>
      <c r="AH41" s="44" t="b">
        <f t="shared" si="9"/>
        <v>1</v>
      </c>
    </row>
    <row r="42" spans="1:34">
      <c r="A42" s="129">
        <v>41</v>
      </c>
      <c r="B42" s="129">
        <v>8</v>
      </c>
      <c r="C42" s="44" t="s">
        <v>1536</v>
      </c>
      <c r="D42" s="132" t="s">
        <v>558</v>
      </c>
      <c r="E42" s="44" t="s">
        <v>1543</v>
      </c>
      <c r="F42" s="129" t="s">
        <v>941</v>
      </c>
      <c r="G42" s="136">
        <v>17</v>
      </c>
      <c r="H42" s="130" t="s">
        <v>969</v>
      </c>
      <c r="I42" s="130">
        <f>VLOOKUP($D42,[7]ผลการประเมิน!$D$3:$X$984,6,0)</f>
        <v>2.1800000000000002</v>
      </c>
      <c r="J42" s="130">
        <f>VLOOKUP($D42,[7]ผลการประเมิน!$D$3:$X$984,7,0)</f>
        <v>2.0699999999999998</v>
      </c>
      <c r="K42" s="130">
        <f>VLOOKUP($D42,[7]ผลการประเมิน!$D$3:$X$984,8,0)</f>
        <v>1.92</v>
      </c>
      <c r="L42" s="130">
        <f>VLOOKUP($D42,[7]ผลการประเมิน!$D$3:$X$984,9,0)</f>
        <v>13096821.4</v>
      </c>
      <c r="M42" s="130">
        <f>VLOOKUP($D42,[7]ผลการประเมิน!$D$3:$X$984,10,0)</f>
        <v>6188089.5</v>
      </c>
      <c r="N42" s="253">
        <f>VLOOKUP($D42,[7]ผลการประเมิน!$D$3:$X$984,11,0)</f>
        <v>0</v>
      </c>
      <c r="O42" s="130">
        <f>VLOOKUP($D42,[7]ผลการประเมิน!$D$3:$X$984,12,0)</f>
        <v>5397344.9100000001</v>
      </c>
      <c r="P42" s="130">
        <f>VLOOKUP($D42,[7]ผลการประเมิน!$D$3:$X$984,13,0)</f>
        <v>10097162.130000001</v>
      </c>
      <c r="Q42" s="253">
        <f>VLOOKUP($D42,[7]ผลการประเมิน!$D$3:$X$984,14,0)</f>
        <v>0</v>
      </c>
      <c r="R42" s="253">
        <f>VLOOKUP($D42,[7]ผลการประเมิน!$D$3:$X$984,15,0)</f>
        <v>1</v>
      </c>
      <c r="S42" s="253">
        <f>VLOOKUP($D42,[7]ผลการประเมิน!$D$3:$X$984,16,0)</f>
        <v>0</v>
      </c>
      <c r="T42" s="253">
        <f>VLOOKUP($D42,[7]ผลการประเมิน!$D$3:$X$984,17,0)</f>
        <v>0</v>
      </c>
      <c r="U42" s="253">
        <f>VLOOKUP($D42,[7]ผลการประเมิน!$D$3:$X$984,18,0)</f>
        <v>0</v>
      </c>
      <c r="V42" s="253">
        <f>VLOOKUP($D42,[7]ผลการประเมิน!$D$3:$X$984,19,0)</f>
        <v>0</v>
      </c>
      <c r="W42" s="253">
        <f>VLOOKUP($D42,[7]ผลการประเมิน!$D$3:$X$984,20,0)</f>
        <v>1</v>
      </c>
      <c r="X42" s="254" t="str">
        <f>VLOOKUP($D42,[7]ผลการประเมิน!$D$3:$X$984,21,0)</f>
        <v>C-</v>
      </c>
      <c r="Y42" s="129">
        <f t="shared" si="5"/>
        <v>2</v>
      </c>
      <c r="Z42" s="185">
        <f t="shared" si="6"/>
        <v>0</v>
      </c>
      <c r="AA42" s="129"/>
      <c r="AB42" s="129"/>
      <c r="AC42" s="129" t="s">
        <v>941</v>
      </c>
      <c r="AD42" s="44">
        <v>17</v>
      </c>
      <c r="AE42" s="44" t="s">
        <v>969</v>
      </c>
      <c r="AF42" s="44" t="b">
        <f t="shared" si="7"/>
        <v>1</v>
      </c>
      <c r="AG42" s="44" t="b">
        <f t="shared" si="8"/>
        <v>1</v>
      </c>
      <c r="AH42" s="44" t="b">
        <f t="shared" si="9"/>
        <v>1</v>
      </c>
    </row>
    <row r="43" spans="1:34">
      <c r="A43" s="129">
        <v>42</v>
      </c>
      <c r="B43" s="129">
        <v>8</v>
      </c>
      <c r="C43" s="44" t="s">
        <v>1536</v>
      </c>
      <c r="D43" s="132" t="s">
        <v>559</v>
      </c>
      <c r="E43" s="44" t="s">
        <v>1544</v>
      </c>
      <c r="F43" s="129" t="s">
        <v>974</v>
      </c>
      <c r="G43" s="136">
        <v>186</v>
      </c>
      <c r="H43" s="130" t="s">
        <v>2888</v>
      </c>
      <c r="I43" s="130">
        <f>VLOOKUP($D43,[7]ผลการประเมิน!$D$3:$X$984,6,0)</f>
        <v>1.72</v>
      </c>
      <c r="J43" s="130">
        <f>VLOOKUP($D43,[7]ผลการประเมิน!$D$3:$X$984,7,0)</f>
        <v>1.47</v>
      </c>
      <c r="K43" s="130">
        <f>VLOOKUP($D43,[7]ผลการประเมิน!$D$3:$X$984,8,0)</f>
        <v>0.91</v>
      </c>
      <c r="L43" s="130">
        <f>VLOOKUP($D43,[7]ผลการประเมิน!$D$3:$X$984,9,0)</f>
        <v>51871111.149999999</v>
      </c>
      <c r="M43" s="130">
        <f>VLOOKUP($D43,[7]ผลการประเมิน!$D$3:$X$984,10,0)</f>
        <v>28297957.699999999</v>
      </c>
      <c r="N43" s="253">
        <f>VLOOKUP($D43,[7]ผลการประเมิน!$D$3:$X$984,11,0)</f>
        <v>0</v>
      </c>
      <c r="O43" s="130">
        <f>VLOOKUP($D43,[7]ผลการประเมิน!$D$3:$X$984,12,0)</f>
        <v>31960216.219999999</v>
      </c>
      <c r="P43" s="130">
        <f>VLOOKUP($D43,[7]ผลการประเมิน!$D$3:$X$984,13,0)</f>
        <v>-6820834.0999999996</v>
      </c>
      <c r="Q43" s="253">
        <f>VLOOKUP($D43,[7]ผลการประเมิน!$D$3:$X$984,14,0)</f>
        <v>0</v>
      </c>
      <c r="R43" s="253">
        <f>VLOOKUP($D43,[7]ผลการประเมิน!$D$3:$X$984,15,0)</f>
        <v>0</v>
      </c>
      <c r="S43" s="253">
        <f>VLOOKUP($D43,[7]ผลการประเมิน!$D$3:$X$984,16,0)</f>
        <v>0</v>
      </c>
      <c r="T43" s="253">
        <f>VLOOKUP($D43,[7]ผลการประเมิน!$D$3:$X$984,17,0)</f>
        <v>1</v>
      </c>
      <c r="U43" s="253">
        <f>VLOOKUP($D43,[7]ผลการประเมิน!$D$3:$X$984,18,0)</f>
        <v>0</v>
      </c>
      <c r="V43" s="253">
        <f>VLOOKUP($D43,[7]ผลการประเมิน!$D$3:$X$984,19,0)</f>
        <v>0</v>
      </c>
      <c r="W43" s="253">
        <f>VLOOKUP($D43,[7]ผลการประเมิน!$D$3:$X$984,20,0)</f>
        <v>0</v>
      </c>
      <c r="X43" s="254" t="str">
        <f>VLOOKUP($D43,[7]ผลการประเมิน!$D$3:$X$984,21,0)</f>
        <v>D</v>
      </c>
      <c r="Y43" s="129">
        <f t="shared" si="5"/>
        <v>1</v>
      </c>
      <c r="Z43" s="185">
        <f t="shared" si="6"/>
        <v>0</v>
      </c>
      <c r="AA43" s="129"/>
      <c r="AB43" s="129"/>
      <c r="AC43" s="129" t="s">
        <v>974</v>
      </c>
      <c r="AD43" s="129">
        <v>186</v>
      </c>
      <c r="AE43" s="44" t="s">
        <v>2888</v>
      </c>
      <c r="AF43" s="44" t="b">
        <f t="shared" si="7"/>
        <v>1</v>
      </c>
      <c r="AG43" s="44" t="b">
        <f t="shared" si="8"/>
        <v>1</v>
      </c>
      <c r="AH43" s="44" t="b">
        <f t="shared" si="9"/>
        <v>1</v>
      </c>
    </row>
    <row r="44" spans="1:34">
      <c r="A44" s="129">
        <v>43</v>
      </c>
      <c r="B44" s="129">
        <v>8</v>
      </c>
      <c r="C44" s="44" t="s">
        <v>1536</v>
      </c>
      <c r="D44" s="132" t="s">
        <v>560</v>
      </c>
      <c r="E44" s="44" t="s">
        <v>1545</v>
      </c>
      <c r="F44" s="129" t="s">
        <v>941</v>
      </c>
      <c r="G44" s="136">
        <v>37</v>
      </c>
      <c r="H44" s="130" t="s">
        <v>2885</v>
      </c>
      <c r="I44" s="130">
        <f>VLOOKUP($D44,[7]ผลการประเมิน!$D$3:$X$984,6,0)</f>
        <v>2.73</v>
      </c>
      <c r="J44" s="130">
        <f>VLOOKUP($D44,[7]ผลการประเมิน!$D$3:$X$984,7,0)</f>
        <v>2.48</v>
      </c>
      <c r="K44" s="130">
        <f>VLOOKUP($D44,[7]ผลการประเมิน!$D$3:$X$984,8,0)</f>
        <v>2.09</v>
      </c>
      <c r="L44" s="130">
        <f>VLOOKUP($D44,[7]ผลการประเมิน!$D$3:$X$984,9,0)</f>
        <v>27287954.469999999</v>
      </c>
      <c r="M44" s="130">
        <f>VLOOKUP($D44,[7]ผลการประเมิน!$D$3:$X$984,10,0)</f>
        <v>11021729.970000001</v>
      </c>
      <c r="N44" s="253">
        <f>VLOOKUP($D44,[7]ผลการประเมิน!$D$3:$X$984,11,0)</f>
        <v>0</v>
      </c>
      <c r="O44" s="130">
        <f>VLOOKUP($D44,[7]ผลการประเมิน!$D$3:$X$984,12,0)</f>
        <v>11323020.26</v>
      </c>
      <c r="P44" s="130">
        <f>VLOOKUP($D44,[7]ผลการประเมิน!$D$3:$X$984,13,0)</f>
        <v>17244960.280000001</v>
      </c>
      <c r="Q44" s="253">
        <f>VLOOKUP($D44,[7]ผลการประเมิน!$D$3:$X$984,14,0)</f>
        <v>0</v>
      </c>
      <c r="R44" s="253">
        <f>VLOOKUP($D44,[7]ผลการประเมิน!$D$3:$X$984,15,0)</f>
        <v>0</v>
      </c>
      <c r="S44" s="253">
        <f>VLOOKUP($D44,[7]ผลการประเมิน!$D$3:$X$984,16,0)</f>
        <v>0</v>
      </c>
      <c r="T44" s="253">
        <f>VLOOKUP($D44,[7]ผลการประเมิน!$D$3:$X$984,17,0)</f>
        <v>1</v>
      </c>
      <c r="U44" s="253">
        <f>VLOOKUP($D44,[7]ผลการประเมิน!$D$3:$X$984,18,0)</f>
        <v>0</v>
      </c>
      <c r="V44" s="253">
        <f>VLOOKUP($D44,[7]ผลการประเมิน!$D$3:$X$984,19,0)</f>
        <v>0</v>
      </c>
      <c r="W44" s="253">
        <f>VLOOKUP($D44,[7]ผลการประเมิน!$D$3:$X$984,20,0)</f>
        <v>0</v>
      </c>
      <c r="X44" s="254" t="str">
        <f>VLOOKUP($D44,[7]ผลการประเมิน!$D$3:$X$984,21,0)</f>
        <v>D</v>
      </c>
      <c r="Y44" s="129">
        <f t="shared" si="5"/>
        <v>1</v>
      </c>
      <c r="Z44" s="185">
        <f t="shared" si="6"/>
        <v>0</v>
      </c>
      <c r="AA44" s="129"/>
      <c r="AB44" s="129"/>
      <c r="AC44" s="129" t="s">
        <v>941</v>
      </c>
      <c r="AD44" s="129">
        <v>37</v>
      </c>
      <c r="AE44" s="44" t="s">
        <v>2885</v>
      </c>
      <c r="AF44" s="44" t="b">
        <f t="shared" si="7"/>
        <v>1</v>
      </c>
      <c r="AG44" s="44" t="b">
        <f t="shared" si="8"/>
        <v>1</v>
      </c>
      <c r="AH44" s="44" t="b">
        <f t="shared" si="9"/>
        <v>1</v>
      </c>
    </row>
    <row r="45" spans="1:34">
      <c r="A45" s="129">
        <v>44</v>
      </c>
      <c r="B45" s="129">
        <v>8</v>
      </c>
      <c r="C45" s="44" t="s">
        <v>1536</v>
      </c>
      <c r="D45" s="132" t="s">
        <v>561</v>
      </c>
      <c r="E45" s="44" t="s">
        <v>1546</v>
      </c>
      <c r="F45" s="129" t="s">
        <v>941</v>
      </c>
      <c r="G45" s="136">
        <v>78</v>
      </c>
      <c r="H45" s="130" t="s">
        <v>943</v>
      </c>
      <c r="I45" s="130">
        <f>VLOOKUP($D45,[7]ผลการประเมิน!$D$3:$X$984,6,0)</f>
        <v>1.52</v>
      </c>
      <c r="J45" s="130">
        <f>VLOOKUP($D45,[7]ผลการประเมิน!$D$3:$X$984,7,0)</f>
        <v>1.26</v>
      </c>
      <c r="K45" s="130">
        <f>VLOOKUP($D45,[7]ผลการประเมิน!$D$3:$X$984,8,0)</f>
        <v>0.85</v>
      </c>
      <c r="L45" s="130">
        <f>VLOOKUP($D45,[7]ผลการประเมิน!$D$3:$X$984,9,0)</f>
        <v>14896920.32</v>
      </c>
      <c r="M45" s="130">
        <f>VLOOKUP($D45,[7]ผลการประเมิน!$D$3:$X$984,10,0)</f>
        <v>18702550.859999999</v>
      </c>
      <c r="N45" s="253">
        <f>VLOOKUP($D45,[7]ผลการประเมิน!$D$3:$X$984,11,0)</f>
        <v>0</v>
      </c>
      <c r="O45" s="130">
        <f>VLOOKUP($D45,[7]ผลการประเมิน!$D$3:$X$984,12,0)</f>
        <v>20313782.890000001</v>
      </c>
      <c r="P45" s="130">
        <f>VLOOKUP($D45,[7]ผลการประเมิน!$D$3:$X$984,13,0)</f>
        <v>-4266078.0199999996</v>
      </c>
      <c r="Q45" s="253">
        <f>VLOOKUP($D45,[7]ผลการประเมิน!$D$3:$X$984,14,0)</f>
        <v>0</v>
      </c>
      <c r="R45" s="253">
        <f>VLOOKUP($D45,[7]ผลการประเมิน!$D$3:$X$984,15,0)</f>
        <v>1</v>
      </c>
      <c r="S45" s="253">
        <f>VLOOKUP($D45,[7]ผลการประเมิน!$D$3:$X$984,16,0)</f>
        <v>0</v>
      </c>
      <c r="T45" s="253">
        <f>VLOOKUP($D45,[7]ผลการประเมิน!$D$3:$X$984,17,0)</f>
        <v>1</v>
      </c>
      <c r="U45" s="253">
        <f>VLOOKUP($D45,[7]ผลการประเมิน!$D$3:$X$984,18,0)</f>
        <v>0</v>
      </c>
      <c r="V45" s="253">
        <f>VLOOKUP($D45,[7]ผลการประเมิน!$D$3:$X$984,19,0)</f>
        <v>0</v>
      </c>
      <c r="W45" s="253">
        <f>VLOOKUP($D45,[7]ผลการประเมิน!$D$3:$X$984,20,0)</f>
        <v>0</v>
      </c>
      <c r="X45" s="254" t="str">
        <f>VLOOKUP($D45,[7]ผลการประเมิน!$D$3:$X$984,21,0)</f>
        <v>C-</v>
      </c>
      <c r="Y45" s="129">
        <f t="shared" si="5"/>
        <v>2</v>
      </c>
      <c r="Z45" s="185">
        <f t="shared" si="6"/>
        <v>0</v>
      </c>
      <c r="AA45" s="129"/>
      <c r="AB45" s="129"/>
      <c r="AC45" s="129" t="s">
        <v>941</v>
      </c>
      <c r="AD45" s="44">
        <v>78</v>
      </c>
      <c r="AE45" s="44" t="s">
        <v>943</v>
      </c>
      <c r="AF45" s="44" t="b">
        <f t="shared" si="7"/>
        <v>1</v>
      </c>
      <c r="AG45" s="44" t="b">
        <f t="shared" si="8"/>
        <v>1</v>
      </c>
      <c r="AH45" s="44" t="b">
        <f t="shared" si="9"/>
        <v>1</v>
      </c>
    </row>
    <row r="46" spans="1:34">
      <c r="A46" s="129">
        <v>45</v>
      </c>
      <c r="B46" s="129">
        <v>8</v>
      </c>
      <c r="C46" s="44" t="s">
        <v>1536</v>
      </c>
      <c r="D46" s="132" t="s">
        <v>562</v>
      </c>
      <c r="E46" s="44" t="s">
        <v>1547</v>
      </c>
      <c r="F46" s="129" t="s">
        <v>941</v>
      </c>
      <c r="G46" s="136">
        <v>96</v>
      </c>
      <c r="H46" s="130" t="s">
        <v>943</v>
      </c>
      <c r="I46" s="130">
        <f>VLOOKUP($D46,[7]ผลการประเมิน!$D$3:$X$984,6,0)</f>
        <v>0.86</v>
      </c>
      <c r="J46" s="130">
        <f>VLOOKUP($D46,[7]ผลการประเมิน!$D$3:$X$984,7,0)</f>
        <v>0.6</v>
      </c>
      <c r="K46" s="130">
        <f>VLOOKUP($D46,[7]ผลการประเมิน!$D$3:$X$984,8,0)</f>
        <v>0.39</v>
      </c>
      <c r="L46" s="130">
        <f>VLOOKUP($D46,[7]ผลการประเมิน!$D$3:$X$984,9,0)</f>
        <v>-5864446.54</v>
      </c>
      <c r="M46" s="130">
        <f>VLOOKUP($D46,[7]ผลการประเมิน!$D$3:$X$984,10,0)</f>
        <v>20354298.25</v>
      </c>
      <c r="N46" s="253">
        <f>VLOOKUP($D46,[7]ผลการประเมิน!$D$3:$X$984,11,0)</f>
        <v>4</v>
      </c>
      <c r="O46" s="130">
        <f>VLOOKUP($D46,[7]ผลการประเมิน!$D$3:$X$984,12,0)</f>
        <v>18863049.609999999</v>
      </c>
      <c r="P46" s="130">
        <f>VLOOKUP($D46,[7]ผลการประเมิน!$D$3:$X$984,13,0)</f>
        <v>-24838093.02</v>
      </c>
      <c r="Q46" s="253">
        <f>VLOOKUP($D46,[7]ผลการประเมิน!$D$3:$X$984,14,0)</f>
        <v>0</v>
      </c>
      <c r="R46" s="253">
        <f>VLOOKUP($D46,[7]ผลการประเมิน!$D$3:$X$984,15,0)</f>
        <v>1</v>
      </c>
      <c r="S46" s="253">
        <f>VLOOKUP($D46,[7]ผลการประเมิน!$D$3:$X$984,16,0)</f>
        <v>0</v>
      </c>
      <c r="T46" s="253">
        <f>VLOOKUP($D46,[7]ผลการประเมิน!$D$3:$X$984,17,0)</f>
        <v>1</v>
      </c>
      <c r="U46" s="253">
        <f>VLOOKUP($D46,[7]ผลการประเมิน!$D$3:$X$984,18,0)</f>
        <v>1</v>
      </c>
      <c r="V46" s="253">
        <f>VLOOKUP($D46,[7]ผลการประเมิน!$D$3:$X$984,19,0)</f>
        <v>0</v>
      </c>
      <c r="W46" s="253">
        <f>VLOOKUP($D46,[7]ผลการประเมิน!$D$3:$X$984,20,0)</f>
        <v>0</v>
      </c>
      <c r="X46" s="254" t="str">
        <f>VLOOKUP($D46,[7]ผลการประเมิน!$D$3:$X$984,21,0)</f>
        <v>C</v>
      </c>
      <c r="Y46" s="129">
        <f t="shared" si="5"/>
        <v>3</v>
      </c>
      <c r="Z46" s="185">
        <f t="shared" si="6"/>
        <v>0</v>
      </c>
      <c r="AA46" s="129"/>
      <c r="AB46" s="129"/>
      <c r="AC46" s="129" t="s">
        <v>941</v>
      </c>
      <c r="AD46" s="129">
        <v>96</v>
      </c>
      <c r="AE46" s="44" t="s">
        <v>943</v>
      </c>
      <c r="AF46" s="44" t="b">
        <f t="shared" si="7"/>
        <v>1</v>
      </c>
      <c r="AG46" s="44" t="b">
        <f t="shared" si="8"/>
        <v>1</v>
      </c>
      <c r="AH46" s="44" t="b">
        <f t="shared" si="9"/>
        <v>1</v>
      </c>
    </row>
    <row r="47" spans="1:34">
      <c r="A47" s="129">
        <v>46</v>
      </c>
      <c r="B47" s="129">
        <v>8</v>
      </c>
      <c r="C47" s="44" t="s">
        <v>1536</v>
      </c>
      <c r="D47" s="132" t="s">
        <v>563</v>
      </c>
      <c r="E47" s="44" t="s">
        <v>1548</v>
      </c>
      <c r="F47" s="129" t="s">
        <v>941</v>
      </c>
      <c r="G47" s="136">
        <v>41</v>
      </c>
      <c r="H47" s="130" t="s">
        <v>947</v>
      </c>
      <c r="I47" s="130">
        <f>VLOOKUP($D47,[7]ผลการประเมิน!$D$3:$X$984,6,0)</f>
        <v>2.9</v>
      </c>
      <c r="J47" s="130">
        <f>VLOOKUP($D47,[7]ผลการประเมิน!$D$3:$X$984,7,0)</f>
        <v>2.66</v>
      </c>
      <c r="K47" s="130">
        <f>VLOOKUP($D47,[7]ผลการประเมิน!$D$3:$X$984,8,0)</f>
        <v>2.38</v>
      </c>
      <c r="L47" s="130">
        <f>VLOOKUP($D47,[7]ผลการประเมิน!$D$3:$X$984,9,0)</f>
        <v>25240589.77</v>
      </c>
      <c r="M47" s="130">
        <f>VLOOKUP($D47,[7]ผลการประเมิน!$D$3:$X$984,10,0)</f>
        <v>13542563.630000001</v>
      </c>
      <c r="N47" s="253">
        <f>VLOOKUP($D47,[7]ผลการประเมิน!$D$3:$X$984,11,0)</f>
        <v>0</v>
      </c>
      <c r="O47" s="130">
        <f>VLOOKUP($D47,[7]ผลการประเมิน!$D$3:$X$984,12,0)</f>
        <v>12032453.74</v>
      </c>
      <c r="P47" s="130">
        <f>VLOOKUP($D47,[7]ผลการประเมิน!$D$3:$X$984,13,0)</f>
        <v>18262270.460000001</v>
      </c>
      <c r="Q47" s="253">
        <f>VLOOKUP($D47,[7]ผลการประเมิน!$D$3:$X$984,14,0)</f>
        <v>1</v>
      </c>
      <c r="R47" s="253">
        <f>VLOOKUP($D47,[7]ผลการประเมิน!$D$3:$X$984,15,0)</f>
        <v>1</v>
      </c>
      <c r="S47" s="253">
        <f>VLOOKUP($D47,[7]ผลการประเมิน!$D$3:$X$984,16,0)</f>
        <v>0</v>
      </c>
      <c r="T47" s="253">
        <f>VLOOKUP($D47,[7]ผลการประเมิน!$D$3:$X$984,17,0)</f>
        <v>1</v>
      </c>
      <c r="U47" s="253">
        <f>VLOOKUP($D47,[7]ผลการประเมิน!$D$3:$X$984,18,0)</f>
        <v>1</v>
      </c>
      <c r="V47" s="253">
        <f>VLOOKUP($D47,[7]ผลการประเมิน!$D$3:$X$984,19,0)</f>
        <v>0</v>
      </c>
      <c r="W47" s="253">
        <f>VLOOKUP($D47,[7]ผลการประเมิน!$D$3:$X$984,20,0)</f>
        <v>0</v>
      </c>
      <c r="X47" s="254" t="str">
        <f>VLOOKUP($D47,[7]ผลการประเมิน!$D$3:$X$984,21,0)</f>
        <v>B-</v>
      </c>
      <c r="Y47" s="129">
        <f t="shared" si="5"/>
        <v>4</v>
      </c>
      <c r="Z47" s="185">
        <f t="shared" si="6"/>
        <v>0</v>
      </c>
      <c r="AA47" s="129"/>
      <c r="AB47" s="129"/>
      <c r="AC47" s="129" t="s">
        <v>941</v>
      </c>
      <c r="AD47" s="44">
        <v>41</v>
      </c>
      <c r="AE47" s="44" t="s">
        <v>947</v>
      </c>
      <c r="AF47" s="44" t="b">
        <f t="shared" si="7"/>
        <v>1</v>
      </c>
      <c r="AG47" s="44" t="b">
        <f t="shared" si="8"/>
        <v>1</v>
      </c>
      <c r="AH47" s="44" t="b">
        <f t="shared" si="9"/>
        <v>1</v>
      </c>
    </row>
    <row r="48" spans="1:34">
      <c r="A48" s="129">
        <v>47</v>
      </c>
      <c r="B48" s="129">
        <v>8</v>
      </c>
      <c r="C48" s="44" t="s">
        <v>1536</v>
      </c>
      <c r="D48" s="132" t="s">
        <v>564</v>
      </c>
      <c r="E48" s="44" t="s">
        <v>1549</v>
      </c>
      <c r="F48" s="129" t="s">
        <v>941</v>
      </c>
      <c r="G48" s="136">
        <v>30</v>
      </c>
      <c r="H48" s="130" t="s">
        <v>947</v>
      </c>
      <c r="I48" s="130">
        <f>VLOOKUP($D48,[7]ผลการประเมิน!$D$3:$X$984,6,0)</f>
        <v>1.99</v>
      </c>
      <c r="J48" s="130">
        <f>VLOOKUP($D48,[7]ผลการประเมิน!$D$3:$X$984,7,0)</f>
        <v>1.84</v>
      </c>
      <c r="K48" s="130">
        <f>VLOOKUP($D48,[7]ผลการประเมิน!$D$3:$X$984,8,0)</f>
        <v>1.52</v>
      </c>
      <c r="L48" s="130">
        <f>VLOOKUP($D48,[7]ผลการประเมิน!$D$3:$X$984,9,0)</f>
        <v>14305382.34</v>
      </c>
      <c r="M48" s="130">
        <f>VLOOKUP($D48,[7]ผลการประเมิน!$D$3:$X$984,10,0)</f>
        <v>7522810.7000000002</v>
      </c>
      <c r="N48" s="253">
        <f>VLOOKUP($D48,[7]ผลการประเมิน!$D$3:$X$984,11,0)</f>
        <v>0</v>
      </c>
      <c r="O48" s="130">
        <f>VLOOKUP($D48,[7]ผลการประเมิน!$D$3:$X$984,12,0)</f>
        <v>6276510.6100000003</v>
      </c>
      <c r="P48" s="130">
        <f>VLOOKUP($D48,[7]ผลการประเมิน!$D$3:$X$984,13,0)</f>
        <v>7600213.8600000003</v>
      </c>
      <c r="Q48" s="253">
        <f>VLOOKUP($D48,[7]ผลการประเมิน!$D$3:$X$984,14,0)</f>
        <v>0</v>
      </c>
      <c r="R48" s="253">
        <f>VLOOKUP($D48,[7]ผลการประเมิน!$D$3:$X$984,15,0)</f>
        <v>0</v>
      </c>
      <c r="S48" s="253">
        <f>VLOOKUP($D48,[7]ผลการประเมิน!$D$3:$X$984,16,0)</f>
        <v>0</v>
      </c>
      <c r="T48" s="253">
        <f>VLOOKUP($D48,[7]ผลการประเมิน!$D$3:$X$984,17,0)</f>
        <v>1</v>
      </c>
      <c r="U48" s="253">
        <f>VLOOKUP($D48,[7]ผลการประเมิน!$D$3:$X$984,18,0)</f>
        <v>0</v>
      </c>
      <c r="V48" s="253">
        <f>VLOOKUP($D48,[7]ผลการประเมิน!$D$3:$X$984,19,0)</f>
        <v>0</v>
      </c>
      <c r="W48" s="253">
        <f>VLOOKUP($D48,[7]ผลการประเมิน!$D$3:$X$984,20,0)</f>
        <v>1</v>
      </c>
      <c r="X48" s="254" t="str">
        <f>VLOOKUP($D48,[7]ผลการประเมิน!$D$3:$X$984,21,0)</f>
        <v>C-</v>
      </c>
      <c r="Y48" s="129">
        <f t="shared" si="5"/>
        <v>2</v>
      </c>
      <c r="Z48" s="185">
        <f t="shared" si="6"/>
        <v>0</v>
      </c>
      <c r="AA48" s="129"/>
      <c r="AB48" s="129"/>
      <c r="AC48" s="129" t="s">
        <v>941</v>
      </c>
      <c r="AD48" s="44">
        <v>30</v>
      </c>
      <c r="AE48" s="44" t="s">
        <v>947</v>
      </c>
      <c r="AF48" s="44" t="b">
        <f t="shared" si="7"/>
        <v>1</v>
      </c>
      <c r="AG48" s="44" t="b">
        <f t="shared" si="8"/>
        <v>1</v>
      </c>
      <c r="AH48" s="44" t="b">
        <f t="shared" si="9"/>
        <v>1</v>
      </c>
    </row>
    <row r="49" spans="1:34">
      <c r="A49" s="129">
        <v>48</v>
      </c>
      <c r="B49" s="129">
        <v>8</v>
      </c>
      <c r="C49" s="44" t="s">
        <v>1536</v>
      </c>
      <c r="D49" s="132" t="s">
        <v>565</v>
      </c>
      <c r="E49" s="44" t="s">
        <v>1550</v>
      </c>
      <c r="F49" s="129" t="s">
        <v>941</v>
      </c>
      <c r="G49" s="136">
        <v>54</v>
      </c>
      <c r="H49" s="130" t="s">
        <v>947</v>
      </c>
      <c r="I49" s="130">
        <f>VLOOKUP($D49,[7]ผลการประเมิน!$D$3:$X$984,6,0)</f>
        <v>1.43</v>
      </c>
      <c r="J49" s="130">
        <f>VLOOKUP($D49,[7]ผลการประเมิน!$D$3:$X$984,7,0)</f>
        <v>1.29</v>
      </c>
      <c r="K49" s="130">
        <f>VLOOKUP($D49,[7]ผลการประเมิน!$D$3:$X$984,8,0)</f>
        <v>0.95</v>
      </c>
      <c r="L49" s="130">
        <f>VLOOKUP($D49,[7]ผลการประเมิน!$D$3:$X$984,9,0)</f>
        <v>8758380.6199999992</v>
      </c>
      <c r="M49" s="130">
        <f>VLOOKUP($D49,[7]ผลการประเมิน!$D$3:$X$984,10,0)</f>
        <v>8293249.7599999998</v>
      </c>
      <c r="N49" s="253">
        <f>VLOOKUP($D49,[7]ผลการประเมิน!$D$3:$X$984,11,0)</f>
        <v>1</v>
      </c>
      <c r="O49" s="130">
        <f>VLOOKUP($D49,[7]ผลการประเมิน!$D$3:$X$984,12,0)</f>
        <v>9120418.6999999993</v>
      </c>
      <c r="P49" s="130">
        <f>VLOOKUP($D49,[7]ผลการประเมิน!$D$3:$X$984,13,0)</f>
        <v>-943278.99</v>
      </c>
      <c r="Q49" s="253">
        <f>VLOOKUP($D49,[7]ผลการประเมิน!$D$3:$X$984,14,0)</f>
        <v>0</v>
      </c>
      <c r="R49" s="253">
        <f>VLOOKUP($D49,[7]ผลการประเมิน!$D$3:$X$984,15,0)</f>
        <v>0</v>
      </c>
      <c r="S49" s="253">
        <f>VLOOKUP($D49,[7]ผลการประเมิน!$D$3:$X$984,16,0)</f>
        <v>0</v>
      </c>
      <c r="T49" s="253">
        <f>VLOOKUP($D49,[7]ผลการประเมิน!$D$3:$X$984,17,0)</f>
        <v>1</v>
      </c>
      <c r="U49" s="253">
        <f>VLOOKUP($D49,[7]ผลการประเมิน!$D$3:$X$984,18,0)</f>
        <v>0</v>
      </c>
      <c r="V49" s="253">
        <f>VLOOKUP($D49,[7]ผลการประเมิน!$D$3:$X$984,19,0)</f>
        <v>0</v>
      </c>
      <c r="W49" s="253">
        <f>VLOOKUP($D49,[7]ผลการประเมิน!$D$3:$X$984,20,0)</f>
        <v>1</v>
      </c>
      <c r="X49" s="254" t="str">
        <f>VLOOKUP($D49,[7]ผลการประเมิน!$D$3:$X$984,21,0)</f>
        <v>C-</v>
      </c>
      <c r="Y49" s="129">
        <f t="shared" si="5"/>
        <v>2</v>
      </c>
      <c r="Z49" s="185">
        <f t="shared" si="6"/>
        <v>0</v>
      </c>
      <c r="AA49" s="129"/>
      <c r="AB49" s="129"/>
      <c r="AC49" s="129" t="s">
        <v>941</v>
      </c>
      <c r="AD49" s="44">
        <v>54</v>
      </c>
      <c r="AE49" s="44" t="s">
        <v>947</v>
      </c>
      <c r="AF49" s="44" t="b">
        <f t="shared" si="7"/>
        <v>1</v>
      </c>
      <c r="AG49" s="44" t="b">
        <f t="shared" si="8"/>
        <v>1</v>
      </c>
      <c r="AH49" s="44" t="b">
        <f t="shared" si="9"/>
        <v>1</v>
      </c>
    </row>
    <row r="50" spans="1:34">
      <c r="A50" s="129">
        <v>49</v>
      </c>
      <c r="B50" s="129">
        <v>8</v>
      </c>
      <c r="C50" s="44" t="s">
        <v>1536</v>
      </c>
      <c r="D50" s="132" t="s">
        <v>566</v>
      </c>
      <c r="E50" s="44" t="s">
        <v>1551</v>
      </c>
      <c r="F50" s="129" t="s">
        <v>941</v>
      </c>
      <c r="G50" s="136">
        <v>40</v>
      </c>
      <c r="H50" s="130" t="s">
        <v>2885</v>
      </c>
      <c r="I50" s="130">
        <f>VLOOKUP($D50,[7]ผลการประเมิน!$D$3:$X$984,6,0)</f>
        <v>1.57</v>
      </c>
      <c r="J50" s="130">
        <f>VLOOKUP($D50,[7]ผลการประเมิน!$D$3:$X$984,7,0)</f>
        <v>1.37</v>
      </c>
      <c r="K50" s="130">
        <f>VLOOKUP($D50,[7]ผลการประเมิน!$D$3:$X$984,8,0)</f>
        <v>1.21</v>
      </c>
      <c r="L50" s="130">
        <f>VLOOKUP($D50,[7]ผลการประเมิน!$D$3:$X$984,9,0)</f>
        <v>17012862.289999999</v>
      </c>
      <c r="M50" s="130">
        <f>VLOOKUP($D50,[7]ผลการประเมิน!$D$3:$X$984,10,0)</f>
        <v>9942168.3200000003</v>
      </c>
      <c r="N50" s="253">
        <f>VLOOKUP($D50,[7]ผลการประเมิน!$D$3:$X$984,11,0)</f>
        <v>0</v>
      </c>
      <c r="O50" s="130">
        <f>VLOOKUP($D50,[7]ผลการประเมิน!$D$3:$X$984,12,0)</f>
        <v>13343909.050000001</v>
      </c>
      <c r="P50" s="130">
        <f>VLOOKUP($D50,[7]ผลการประเมิน!$D$3:$X$984,13,0)</f>
        <v>6233148.9299999997</v>
      </c>
      <c r="Q50" s="253">
        <f>VLOOKUP($D50,[7]ผลการประเมิน!$D$3:$X$984,14,0)</f>
        <v>1</v>
      </c>
      <c r="R50" s="253">
        <f>VLOOKUP($D50,[7]ผลการประเมิน!$D$3:$X$984,15,0)</f>
        <v>0</v>
      </c>
      <c r="S50" s="253">
        <f>VLOOKUP($D50,[7]ผลการประเมิน!$D$3:$X$984,16,0)</f>
        <v>0</v>
      </c>
      <c r="T50" s="253">
        <f>VLOOKUP($D50,[7]ผลการประเมิน!$D$3:$X$984,17,0)</f>
        <v>1</v>
      </c>
      <c r="U50" s="253">
        <f>VLOOKUP($D50,[7]ผลการประเมิน!$D$3:$X$984,18,0)</f>
        <v>1</v>
      </c>
      <c r="V50" s="253">
        <f>VLOOKUP($D50,[7]ผลการประเมิน!$D$3:$X$984,19,0)</f>
        <v>0</v>
      </c>
      <c r="W50" s="253">
        <f>VLOOKUP($D50,[7]ผลการประเมิน!$D$3:$X$984,20,0)</f>
        <v>0</v>
      </c>
      <c r="X50" s="254" t="str">
        <f>VLOOKUP($D50,[7]ผลการประเมิน!$D$3:$X$984,21,0)</f>
        <v>C</v>
      </c>
      <c r="Y50" s="129">
        <f t="shared" si="5"/>
        <v>3</v>
      </c>
      <c r="Z50" s="185">
        <f t="shared" si="6"/>
        <v>0</v>
      </c>
      <c r="AA50" s="129"/>
      <c r="AB50" s="129"/>
      <c r="AC50" s="129" t="s">
        <v>941</v>
      </c>
      <c r="AD50" s="44">
        <v>40</v>
      </c>
      <c r="AE50" s="44" t="s">
        <v>2885</v>
      </c>
      <c r="AF50" s="44" t="b">
        <f t="shared" si="7"/>
        <v>1</v>
      </c>
      <c r="AG50" s="44" t="b">
        <f t="shared" si="8"/>
        <v>1</v>
      </c>
      <c r="AH50" s="44" t="b">
        <f t="shared" si="9"/>
        <v>1</v>
      </c>
    </row>
    <row r="51" spans="1:34">
      <c r="A51" s="129">
        <v>50</v>
      </c>
      <c r="B51" s="129">
        <v>8</v>
      </c>
      <c r="C51" s="44" t="s">
        <v>1536</v>
      </c>
      <c r="D51" s="132" t="s">
        <v>567</v>
      </c>
      <c r="E51" s="44" t="s">
        <v>1552</v>
      </c>
      <c r="F51" s="129" t="s">
        <v>941</v>
      </c>
      <c r="G51" s="136">
        <v>41</v>
      </c>
      <c r="H51" s="130" t="s">
        <v>947</v>
      </c>
      <c r="I51" s="130">
        <f>VLOOKUP($D51,[7]ผลการประเมิน!$D$3:$X$984,6,0)</f>
        <v>3.31</v>
      </c>
      <c r="J51" s="130">
        <f>VLOOKUP($D51,[7]ผลการประเมิน!$D$3:$X$984,7,0)</f>
        <v>2.93</v>
      </c>
      <c r="K51" s="130">
        <f>VLOOKUP($D51,[7]ผลการประเมิน!$D$3:$X$984,8,0)</f>
        <v>2.59</v>
      </c>
      <c r="L51" s="130">
        <f>VLOOKUP($D51,[7]ผลการประเมิน!$D$3:$X$984,9,0)</f>
        <v>25906290.829999998</v>
      </c>
      <c r="M51" s="130">
        <f>VLOOKUP($D51,[7]ผลการประเมิน!$D$3:$X$984,10,0)</f>
        <v>10769023.939999999</v>
      </c>
      <c r="N51" s="253">
        <f>VLOOKUP($D51,[7]ผลการประเมิน!$D$3:$X$984,11,0)</f>
        <v>0</v>
      </c>
      <c r="O51" s="130">
        <f>VLOOKUP($D51,[7]ผลการประเมิน!$D$3:$X$984,12,0)</f>
        <v>12832161.810000001</v>
      </c>
      <c r="P51" s="130">
        <f>VLOOKUP($D51,[7]ผลการประเมิน!$D$3:$X$984,13,0)</f>
        <v>17862151.969999999</v>
      </c>
      <c r="Q51" s="253">
        <f>VLOOKUP($D51,[7]ผลการประเมิน!$D$3:$X$984,14,0)</f>
        <v>1</v>
      </c>
      <c r="R51" s="253">
        <f>VLOOKUP($D51,[7]ผลการประเมิน!$D$3:$X$984,15,0)</f>
        <v>0</v>
      </c>
      <c r="S51" s="253">
        <f>VLOOKUP($D51,[7]ผลการประเมิน!$D$3:$X$984,16,0)</f>
        <v>0</v>
      </c>
      <c r="T51" s="253">
        <f>VLOOKUP($D51,[7]ผลการประเมิน!$D$3:$X$984,17,0)</f>
        <v>1</v>
      </c>
      <c r="U51" s="253">
        <f>VLOOKUP($D51,[7]ผลการประเมิน!$D$3:$X$984,18,0)</f>
        <v>1</v>
      </c>
      <c r="V51" s="253">
        <f>VLOOKUP($D51,[7]ผลการประเมิน!$D$3:$X$984,19,0)</f>
        <v>0</v>
      </c>
      <c r="W51" s="253">
        <f>VLOOKUP($D51,[7]ผลการประเมิน!$D$3:$X$984,20,0)</f>
        <v>0</v>
      </c>
      <c r="X51" s="254" t="str">
        <f>VLOOKUP($D51,[7]ผลการประเมิน!$D$3:$X$984,21,0)</f>
        <v>C</v>
      </c>
      <c r="Y51" s="129">
        <f t="shared" si="5"/>
        <v>3</v>
      </c>
      <c r="Z51" s="185">
        <f t="shared" si="6"/>
        <v>0</v>
      </c>
      <c r="AA51" s="129"/>
      <c r="AB51" s="129"/>
      <c r="AC51" s="129" t="s">
        <v>941</v>
      </c>
      <c r="AD51" s="44">
        <v>41</v>
      </c>
      <c r="AE51" s="44" t="s">
        <v>947</v>
      </c>
      <c r="AF51" s="44" t="b">
        <f t="shared" si="7"/>
        <v>1</v>
      </c>
      <c r="AG51" s="44" t="b">
        <f t="shared" si="8"/>
        <v>1</v>
      </c>
      <c r="AH51" s="44" t="b">
        <f t="shared" si="9"/>
        <v>1</v>
      </c>
    </row>
    <row r="52" spans="1:34">
      <c r="A52" s="129">
        <v>51</v>
      </c>
      <c r="B52" s="129">
        <v>8</v>
      </c>
      <c r="C52" s="44" t="s">
        <v>1536</v>
      </c>
      <c r="D52" s="132" t="s">
        <v>568</v>
      </c>
      <c r="E52" s="44" t="s">
        <v>2931</v>
      </c>
      <c r="F52" s="129" t="s">
        <v>974</v>
      </c>
      <c r="G52" s="136">
        <v>240</v>
      </c>
      <c r="H52" s="130" t="s">
        <v>2887</v>
      </c>
      <c r="I52" s="130">
        <f>VLOOKUP($D52,[7]ผลการประเมิน!$D$3:$X$984,6,0)</f>
        <v>2.15</v>
      </c>
      <c r="J52" s="130">
        <f>VLOOKUP($D52,[7]ผลการประเมิน!$D$3:$X$984,7,0)</f>
        <v>1.81</v>
      </c>
      <c r="K52" s="130">
        <f>VLOOKUP($D52,[7]ผลการประเมิน!$D$3:$X$984,8,0)</f>
        <v>1.21</v>
      </c>
      <c r="L52" s="130">
        <f>VLOOKUP($D52,[7]ผลการประเมิน!$D$3:$X$984,9,0)</f>
        <v>105856096.67</v>
      </c>
      <c r="M52" s="130">
        <f>VLOOKUP($D52,[7]ผลการประเมิน!$D$3:$X$984,10,0)</f>
        <v>8086816.8700000001</v>
      </c>
      <c r="N52" s="253">
        <f>VLOOKUP($D52,[7]ผลการประเมิน!$D$3:$X$984,11,0)</f>
        <v>0</v>
      </c>
      <c r="O52" s="130">
        <f>VLOOKUP($D52,[7]ผลการประเมิน!$D$3:$X$984,12,0)</f>
        <v>36216324.479999997</v>
      </c>
      <c r="P52" s="130">
        <f>VLOOKUP($D52,[7]ผลการประเมิน!$D$3:$X$984,13,0)</f>
        <v>18894242.809999999</v>
      </c>
      <c r="Q52" s="253">
        <f>VLOOKUP($D52,[7]ผลการประเมิน!$D$3:$X$984,14,0)</f>
        <v>0</v>
      </c>
      <c r="R52" s="253">
        <f>VLOOKUP($D52,[7]ผลการประเมิน!$D$3:$X$984,15,0)</f>
        <v>0</v>
      </c>
      <c r="S52" s="253">
        <f>VLOOKUP($D52,[7]ผลการประเมิน!$D$3:$X$984,16,0)</f>
        <v>0</v>
      </c>
      <c r="T52" s="253">
        <f>VLOOKUP($D52,[7]ผลการประเมิน!$D$3:$X$984,17,0)</f>
        <v>1</v>
      </c>
      <c r="U52" s="253">
        <f>VLOOKUP($D52,[7]ผลการประเมิน!$D$3:$X$984,18,0)</f>
        <v>0</v>
      </c>
      <c r="V52" s="253">
        <f>VLOOKUP($D52,[7]ผลการประเมิน!$D$3:$X$984,19,0)</f>
        <v>0</v>
      </c>
      <c r="W52" s="253">
        <f>VLOOKUP($D52,[7]ผลการประเมิน!$D$3:$X$984,20,0)</f>
        <v>0</v>
      </c>
      <c r="X52" s="254" t="str">
        <f>VLOOKUP($D52,[7]ผลการประเมิน!$D$3:$X$984,21,0)</f>
        <v>D</v>
      </c>
      <c r="Y52" s="129">
        <f t="shared" si="5"/>
        <v>1</v>
      </c>
      <c r="Z52" s="185">
        <f t="shared" si="6"/>
        <v>0</v>
      </c>
      <c r="AA52" s="129"/>
      <c r="AB52" s="129"/>
      <c r="AC52" s="129" t="s">
        <v>974</v>
      </c>
      <c r="AD52" s="44">
        <v>240</v>
      </c>
      <c r="AE52" s="44" t="s">
        <v>2887</v>
      </c>
      <c r="AF52" s="44" t="b">
        <f t="shared" si="7"/>
        <v>1</v>
      </c>
      <c r="AG52" s="44" t="b">
        <f t="shared" si="8"/>
        <v>1</v>
      </c>
      <c r="AH52" s="44" t="b">
        <f t="shared" si="9"/>
        <v>1</v>
      </c>
    </row>
    <row r="53" spans="1:34">
      <c r="A53" s="129">
        <v>52</v>
      </c>
      <c r="B53" s="129">
        <v>8</v>
      </c>
      <c r="C53" s="44" t="s">
        <v>1536</v>
      </c>
      <c r="D53" s="132" t="s">
        <v>569</v>
      </c>
      <c r="E53" s="44" t="s">
        <v>1554</v>
      </c>
      <c r="F53" s="129" t="s">
        <v>941</v>
      </c>
      <c r="G53" s="136">
        <v>57</v>
      </c>
      <c r="H53" s="130" t="s">
        <v>947</v>
      </c>
      <c r="I53" s="130">
        <f>VLOOKUP($D53,[7]ผลการประเมิน!$D$3:$X$984,6,0)</f>
        <v>1.93</v>
      </c>
      <c r="J53" s="130">
        <f>VLOOKUP($D53,[7]ผลการประเมิน!$D$3:$X$984,7,0)</f>
        <v>1.75</v>
      </c>
      <c r="K53" s="130">
        <f>VLOOKUP($D53,[7]ผลการประเมิน!$D$3:$X$984,8,0)</f>
        <v>1.32</v>
      </c>
      <c r="L53" s="130">
        <f>VLOOKUP($D53,[7]ผลการประเมิน!$D$3:$X$984,9,0)</f>
        <v>16636615.630000001</v>
      </c>
      <c r="M53" s="130">
        <f>VLOOKUP($D53,[7]ผลการประเมิน!$D$3:$X$984,10,0)</f>
        <v>15159939.84</v>
      </c>
      <c r="N53" s="253">
        <f>VLOOKUP($D53,[7]ผลการประเมิน!$D$3:$X$984,11,0)</f>
        <v>0</v>
      </c>
      <c r="O53" s="130">
        <f>VLOOKUP($D53,[7]ผลการประเมิน!$D$3:$X$984,12,0)</f>
        <v>18456571.399999999</v>
      </c>
      <c r="P53" s="130">
        <f>VLOOKUP($D53,[7]ผลการประเมิน!$D$3:$X$984,13,0)</f>
        <v>5573449.1200000001</v>
      </c>
      <c r="Q53" s="253">
        <f>VLOOKUP($D53,[7]ผลการประเมิน!$D$3:$X$984,14,0)</f>
        <v>1</v>
      </c>
      <c r="R53" s="253">
        <f>VLOOKUP($D53,[7]ผลการประเมิน!$D$3:$X$984,15,0)</f>
        <v>0</v>
      </c>
      <c r="S53" s="253">
        <f>VLOOKUP($D53,[7]ผลการประเมิน!$D$3:$X$984,16,0)</f>
        <v>0</v>
      </c>
      <c r="T53" s="253">
        <f>VLOOKUP($D53,[7]ผลการประเมิน!$D$3:$X$984,17,0)</f>
        <v>1</v>
      </c>
      <c r="U53" s="253">
        <f>VLOOKUP($D53,[7]ผลการประเมิน!$D$3:$X$984,18,0)</f>
        <v>0</v>
      </c>
      <c r="V53" s="253">
        <f>VLOOKUP($D53,[7]ผลการประเมิน!$D$3:$X$984,19,0)</f>
        <v>0</v>
      </c>
      <c r="W53" s="253">
        <f>VLOOKUP($D53,[7]ผลการประเมิน!$D$3:$X$984,20,0)</f>
        <v>0</v>
      </c>
      <c r="X53" s="254" t="str">
        <f>VLOOKUP($D53,[7]ผลการประเมิน!$D$3:$X$984,21,0)</f>
        <v>C-</v>
      </c>
      <c r="Y53" s="129">
        <f t="shared" si="5"/>
        <v>2</v>
      </c>
      <c r="Z53" s="185">
        <f t="shared" si="6"/>
        <v>0</v>
      </c>
      <c r="AA53" s="129"/>
      <c r="AB53" s="129"/>
      <c r="AC53" s="129" t="s">
        <v>941</v>
      </c>
      <c r="AD53" s="44">
        <v>57</v>
      </c>
      <c r="AE53" s="44" t="s">
        <v>947</v>
      </c>
      <c r="AF53" s="44" t="b">
        <f t="shared" si="7"/>
        <v>1</v>
      </c>
      <c r="AG53" s="44" t="b">
        <f t="shared" si="8"/>
        <v>1</v>
      </c>
      <c r="AH53" s="44" t="b">
        <f t="shared" si="9"/>
        <v>1</v>
      </c>
    </row>
    <row r="54" spans="1:34">
      <c r="A54" s="129">
        <v>53</v>
      </c>
      <c r="B54" s="129">
        <v>8</v>
      </c>
      <c r="C54" s="44" t="s">
        <v>1555</v>
      </c>
      <c r="D54" s="132" t="s">
        <v>570</v>
      </c>
      <c r="E54" s="44" t="s">
        <v>1556</v>
      </c>
      <c r="F54" s="129" t="s">
        <v>974</v>
      </c>
      <c r="G54" s="136">
        <v>429</v>
      </c>
      <c r="H54" s="130" t="s">
        <v>1002</v>
      </c>
      <c r="I54" s="130">
        <f>VLOOKUP($D54,[7]ผลการประเมิน!$D$3:$X$984,6,0)</f>
        <v>2.99</v>
      </c>
      <c r="J54" s="130">
        <f>VLOOKUP($D54,[7]ผลการประเมิน!$D$3:$X$984,7,0)</f>
        <v>2.73</v>
      </c>
      <c r="K54" s="130">
        <f>VLOOKUP($D54,[7]ผลการประเมิน!$D$3:$X$984,8,0)</f>
        <v>2.0499999999999998</v>
      </c>
      <c r="L54" s="130">
        <f>VLOOKUP($D54,[7]ผลการประเมิน!$D$3:$X$984,9,0)</f>
        <v>360619829.29000002</v>
      </c>
      <c r="M54" s="130">
        <f>VLOOKUP($D54,[7]ผลการประเมิน!$D$3:$X$984,10,0)</f>
        <v>222631003.68000001</v>
      </c>
      <c r="N54" s="253">
        <f>VLOOKUP($D54,[7]ผลการประเมิน!$D$3:$X$984,11,0)</f>
        <v>0</v>
      </c>
      <c r="O54" s="130">
        <f>VLOOKUP($D54,[7]ผลการประเมิน!$D$3:$X$984,12,0)</f>
        <v>258483608.40000001</v>
      </c>
      <c r="P54" s="130">
        <f>VLOOKUP($D54,[7]ผลการประเมิน!$D$3:$X$984,13,0)</f>
        <v>190531077.49000001</v>
      </c>
      <c r="Q54" s="253">
        <f>VLOOKUP($D54,[7]ผลการประเมิน!$D$3:$X$984,14,0)</f>
        <v>1</v>
      </c>
      <c r="R54" s="253">
        <f>VLOOKUP($D54,[7]ผลการประเมิน!$D$3:$X$984,15,0)</f>
        <v>1</v>
      </c>
      <c r="S54" s="253">
        <f>VLOOKUP($D54,[7]ผลการประเมิน!$D$3:$X$984,16,0)</f>
        <v>0</v>
      </c>
      <c r="T54" s="253">
        <f>VLOOKUP($D54,[7]ผลการประเมิน!$D$3:$X$984,17,0)</f>
        <v>0</v>
      </c>
      <c r="U54" s="253">
        <f>VLOOKUP($D54,[7]ผลการประเมิน!$D$3:$X$984,18,0)</f>
        <v>0</v>
      </c>
      <c r="V54" s="253">
        <f>VLOOKUP($D54,[7]ผลการประเมิน!$D$3:$X$984,19,0)</f>
        <v>0</v>
      </c>
      <c r="W54" s="253">
        <f>VLOOKUP($D54,[7]ผลการประเมิน!$D$3:$X$984,20,0)</f>
        <v>1</v>
      </c>
      <c r="X54" s="254" t="str">
        <f>VLOOKUP($D54,[7]ผลการประเมิน!$D$3:$X$984,21,0)</f>
        <v>C</v>
      </c>
      <c r="Y54" s="129">
        <f t="shared" si="5"/>
        <v>3</v>
      </c>
      <c r="Z54" s="185">
        <f t="shared" si="6"/>
        <v>0</v>
      </c>
      <c r="AA54" s="129"/>
      <c r="AB54" s="129"/>
      <c r="AC54" s="129" t="s">
        <v>974</v>
      </c>
      <c r="AD54" s="44">
        <v>429</v>
      </c>
      <c r="AE54" s="44" t="s">
        <v>1002</v>
      </c>
      <c r="AF54" s="44" t="b">
        <f t="shared" si="7"/>
        <v>1</v>
      </c>
      <c r="AG54" s="44" t="b">
        <f t="shared" si="8"/>
        <v>1</v>
      </c>
      <c r="AH54" s="44" t="b">
        <f t="shared" si="9"/>
        <v>1</v>
      </c>
    </row>
    <row r="55" spans="1:34">
      <c r="A55" s="129">
        <v>54</v>
      </c>
      <c r="B55" s="129">
        <v>8</v>
      </c>
      <c r="C55" s="44" t="s">
        <v>1555</v>
      </c>
      <c r="D55" s="132" t="s">
        <v>571</v>
      </c>
      <c r="E55" s="44" t="s">
        <v>1557</v>
      </c>
      <c r="F55" s="129" t="s">
        <v>941</v>
      </c>
      <c r="G55" s="136">
        <v>109</v>
      </c>
      <c r="H55" s="130" t="s">
        <v>943</v>
      </c>
      <c r="I55" s="130">
        <f>VLOOKUP($D55,[7]ผลการประเมิน!$D$3:$X$984,6,0)</f>
        <v>1.93</v>
      </c>
      <c r="J55" s="130">
        <f>VLOOKUP($D55,[7]ผลการประเมิน!$D$3:$X$984,7,0)</f>
        <v>1.68</v>
      </c>
      <c r="K55" s="130">
        <f>VLOOKUP($D55,[7]ผลการประเมิน!$D$3:$X$984,8,0)</f>
        <v>1.1499999999999999</v>
      </c>
      <c r="L55" s="130">
        <f>VLOOKUP($D55,[7]ผลการประเมิน!$D$3:$X$984,9,0)</f>
        <v>47992782.140000001</v>
      </c>
      <c r="M55" s="130">
        <f>VLOOKUP($D55,[7]ผลการประเมิน!$D$3:$X$984,10,0)</f>
        <v>21846806.260000002</v>
      </c>
      <c r="N55" s="253">
        <f>VLOOKUP($D55,[7]ผลการประเมิน!$D$3:$X$984,11,0)</f>
        <v>0</v>
      </c>
      <c r="O55" s="130">
        <f>VLOOKUP($D55,[7]ผลการประเมิน!$D$3:$X$984,12,0)</f>
        <v>25506477.780000001</v>
      </c>
      <c r="P55" s="130">
        <f>VLOOKUP($D55,[7]ผลการประเมิน!$D$3:$X$984,13,0)</f>
        <v>7760388.5800000001</v>
      </c>
      <c r="Q55" s="253">
        <f>VLOOKUP($D55,[7]ผลการประเมิน!$D$3:$X$984,14,0)</f>
        <v>0</v>
      </c>
      <c r="R55" s="253">
        <f>VLOOKUP($D55,[7]ผลการประเมิน!$D$3:$X$984,15,0)</f>
        <v>0</v>
      </c>
      <c r="S55" s="253">
        <f>VLOOKUP($D55,[7]ผลการประเมิน!$D$3:$X$984,16,0)</f>
        <v>0</v>
      </c>
      <c r="T55" s="253">
        <f>VLOOKUP($D55,[7]ผลการประเมิน!$D$3:$X$984,17,0)</f>
        <v>0</v>
      </c>
      <c r="U55" s="253">
        <f>VLOOKUP($D55,[7]ผลการประเมิน!$D$3:$X$984,18,0)</f>
        <v>0</v>
      </c>
      <c r="V55" s="253">
        <f>VLOOKUP($D55,[7]ผลการประเมิน!$D$3:$X$984,19,0)</f>
        <v>0</v>
      </c>
      <c r="W55" s="253">
        <f>VLOOKUP($D55,[7]ผลการประเมิน!$D$3:$X$984,20,0)</f>
        <v>0</v>
      </c>
      <c r="X55" s="254" t="str">
        <f>VLOOKUP($D55,[7]ผลการประเมิน!$D$3:$X$984,21,0)</f>
        <v>F</v>
      </c>
      <c r="Y55" s="129">
        <f t="shared" si="5"/>
        <v>0</v>
      </c>
      <c r="Z55" s="185">
        <f t="shared" si="6"/>
        <v>0</v>
      </c>
      <c r="AA55" s="129"/>
      <c r="AB55" s="129"/>
      <c r="AC55" s="129" t="s">
        <v>941</v>
      </c>
      <c r="AD55" s="129">
        <v>109</v>
      </c>
      <c r="AE55" s="44" t="s">
        <v>943</v>
      </c>
      <c r="AF55" s="44" t="b">
        <f t="shared" si="7"/>
        <v>1</v>
      </c>
      <c r="AG55" s="44" t="b">
        <f t="shared" si="8"/>
        <v>1</v>
      </c>
      <c r="AH55" s="44" t="b">
        <f t="shared" si="9"/>
        <v>1</v>
      </c>
    </row>
    <row r="56" spans="1:34">
      <c r="A56" s="129">
        <v>55</v>
      </c>
      <c r="B56" s="129">
        <v>8</v>
      </c>
      <c r="C56" s="44" t="s">
        <v>1555</v>
      </c>
      <c r="D56" s="132" t="s">
        <v>572</v>
      </c>
      <c r="E56" s="44" t="s">
        <v>1558</v>
      </c>
      <c r="F56" s="129" t="s">
        <v>941</v>
      </c>
      <c r="G56" s="136">
        <v>32</v>
      </c>
      <c r="H56" s="130" t="s">
        <v>947</v>
      </c>
      <c r="I56" s="130">
        <f>VLOOKUP($D56,[7]ผลการประเมิน!$D$3:$X$984,6,0)</f>
        <v>1.7</v>
      </c>
      <c r="J56" s="130">
        <f>VLOOKUP($D56,[7]ผลการประเมิน!$D$3:$X$984,7,0)</f>
        <v>1.53</v>
      </c>
      <c r="K56" s="130">
        <f>VLOOKUP($D56,[7]ผลการประเมิน!$D$3:$X$984,8,0)</f>
        <v>0.97</v>
      </c>
      <c r="L56" s="130">
        <f>VLOOKUP($D56,[7]ผลการประเมิน!$D$3:$X$984,9,0)</f>
        <v>11014257.699999999</v>
      </c>
      <c r="M56" s="130">
        <f>VLOOKUP($D56,[7]ผลการประเมิน!$D$3:$X$984,10,0)</f>
        <v>8504610.8699999992</v>
      </c>
      <c r="N56" s="253">
        <f>VLOOKUP($D56,[7]ผลการประเมิน!$D$3:$X$984,11,0)</f>
        <v>0</v>
      </c>
      <c r="O56" s="130">
        <f>VLOOKUP($D56,[7]ผลการประเมิน!$D$3:$X$984,12,0)</f>
        <v>8345620.4900000002</v>
      </c>
      <c r="P56" s="130">
        <f>VLOOKUP($D56,[7]ผลการประเมิน!$D$3:$X$984,13,0)</f>
        <v>-344268.25</v>
      </c>
      <c r="Q56" s="253">
        <f>VLOOKUP($D56,[7]ผลการประเมิน!$D$3:$X$984,14,0)</f>
        <v>0</v>
      </c>
      <c r="R56" s="253">
        <f>VLOOKUP($D56,[7]ผลการประเมิน!$D$3:$X$984,15,0)</f>
        <v>1</v>
      </c>
      <c r="S56" s="253">
        <f>VLOOKUP($D56,[7]ผลการประเมิน!$D$3:$X$984,16,0)</f>
        <v>0</v>
      </c>
      <c r="T56" s="253">
        <f>VLOOKUP($D56,[7]ผลการประเมิน!$D$3:$X$984,17,0)</f>
        <v>1</v>
      </c>
      <c r="U56" s="253">
        <f>VLOOKUP($D56,[7]ผลการประเมิน!$D$3:$X$984,18,0)</f>
        <v>1</v>
      </c>
      <c r="V56" s="253">
        <f>VLOOKUP($D56,[7]ผลการประเมิน!$D$3:$X$984,19,0)</f>
        <v>0</v>
      </c>
      <c r="W56" s="253">
        <f>VLOOKUP($D56,[7]ผลการประเมิน!$D$3:$X$984,20,0)</f>
        <v>0</v>
      </c>
      <c r="X56" s="254" t="str">
        <f>VLOOKUP($D56,[7]ผลการประเมิน!$D$3:$X$984,21,0)</f>
        <v>C</v>
      </c>
      <c r="Y56" s="129">
        <f t="shared" si="5"/>
        <v>3</v>
      </c>
      <c r="Z56" s="185">
        <f t="shared" si="6"/>
        <v>0</v>
      </c>
      <c r="AA56" s="129"/>
      <c r="AB56" s="129"/>
      <c r="AC56" s="129" t="s">
        <v>941</v>
      </c>
      <c r="AD56" s="129">
        <v>32</v>
      </c>
      <c r="AE56" s="44" t="s">
        <v>947</v>
      </c>
      <c r="AF56" s="44" t="b">
        <f t="shared" si="7"/>
        <v>1</v>
      </c>
      <c r="AG56" s="44" t="b">
        <f t="shared" si="8"/>
        <v>1</v>
      </c>
      <c r="AH56" s="44" t="b">
        <f t="shared" si="9"/>
        <v>1</v>
      </c>
    </row>
    <row r="57" spans="1:34">
      <c r="A57" s="129">
        <v>56</v>
      </c>
      <c r="B57" s="129">
        <v>8</v>
      </c>
      <c r="C57" s="44" t="s">
        <v>1555</v>
      </c>
      <c r="D57" s="132" t="s">
        <v>573</v>
      </c>
      <c r="E57" s="44" t="s">
        <v>1559</v>
      </c>
      <c r="F57" s="129" t="s">
        <v>941</v>
      </c>
      <c r="G57" s="136">
        <v>40</v>
      </c>
      <c r="H57" s="130" t="s">
        <v>947</v>
      </c>
      <c r="I57" s="130">
        <f>VLOOKUP($D57,[7]ผลการประเมิน!$D$3:$X$984,6,0)</f>
        <v>1.47</v>
      </c>
      <c r="J57" s="130">
        <f>VLOOKUP($D57,[7]ผลการประเมิน!$D$3:$X$984,7,0)</f>
        <v>1.27</v>
      </c>
      <c r="K57" s="130">
        <f>VLOOKUP($D57,[7]ผลการประเมิน!$D$3:$X$984,8,0)</f>
        <v>1</v>
      </c>
      <c r="L57" s="130">
        <f>VLOOKUP($D57,[7]ผลการประเมิน!$D$3:$X$984,9,0)</f>
        <v>11762681.640000001</v>
      </c>
      <c r="M57" s="130">
        <f>VLOOKUP($D57,[7]ผลการประเมิน!$D$3:$X$984,10,0)</f>
        <v>27565568.280000001</v>
      </c>
      <c r="N57" s="253">
        <f>VLOOKUP($D57,[7]ผลการประเมิน!$D$3:$X$984,11,0)</f>
        <v>1</v>
      </c>
      <c r="O57" s="130">
        <f>VLOOKUP($D57,[7]ผลการประเมิน!$D$3:$X$984,12,0)</f>
        <v>24242481.399999999</v>
      </c>
      <c r="P57" s="130">
        <f>VLOOKUP($D57,[7]ผลการประเมิน!$D$3:$X$984,13,0)</f>
        <v>118327.44</v>
      </c>
      <c r="Q57" s="253">
        <f>VLOOKUP($D57,[7]ผลการประเมิน!$D$3:$X$984,14,0)</f>
        <v>1</v>
      </c>
      <c r="R57" s="253">
        <f>VLOOKUP($D57,[7]ผลการประเมิน!$D$3:$X$984,15,0)</f>
        <v>1</v>
      </c>
      <c r="S57" s="253">
        <f>VLOOKUP($D57,[7]ผลการประเมิน!$D$3:$X$984,16,0)</f>
        <v>0</v>
      </c>
      <c r="T57" s="253">
        <f>VLOOKUP($D57,[7]ผลการประเมิน!$D$3:$X$984,17,0)</f>
        <v>1</v>
      </c>
      <c r="U57" s="253">
        <f>VLOOKUP($D57,[7]ผลการประเมิน!$D$3:$X$984,18,0)</f>
        <v>0</v>
      </c>
      <c r="V57" s="253">
        <f>VLOOKUP($D57,[7]ผลการประเมิน!$D$3:$X$984,19,0)</f>
        <v>0</v>
      </c>
      <c r="W57" s="253">
        <f>VLOOKUP($D57,[7]ผลการประเมิน!$D$3:$X$984,20,0)</f>
        <v>0</v>
      </c>
      <c r="X57" s="254" t="str">
        <f>VLOOKUP($D57,[7]ผลการประเมิน!$D$3:$X$984,21,0)</f>
        <v>C</v>
      </c>
      <c r="Y57" s="129">
        <f t="shared" si="5"/>
        <v>3</v>
      </c>
      <c r="Z57" s="185">
        <f t="shared" si="6"/>
        <v>0</v>
      </c>
      <c r="AA57" s="129"/>
      <c r="AB57" s="129"/>
      <c r="AC57" s="129" t="s">
        <v>941</v>
      </c>
      <c r="AD57" s="129">
        <v>40</v>
      </c>
      <c r="AE57" s="44" t="s">
        <v>947</v>
      </c>
      <c r="AF57" s="44" t="b">
        <f t="shared" si="7"/>
        <v>1</v>
      </c>
      <c r="AG57" s="44" t="b">
        <f t="shared" si="8"/>
        <v>1</v>
      </c>
      <c r="AH57" s="44" t="b">
        <f t="shared" si="9"/>
        <v>1</v>
      </c>
    </row>
    <row r="58" spans="1:34">
      <c r="A58" s="129">
        <v>57</v>
      </c>
      <c r="B58" s="129">
        <v>8</v>
      </c>
      <c r="C58" s="44" t="s">
        <v>1555</v>
      </c>
      <c r="D58" s="132" t="s">
        <v>574</v>
      </c>
      <c r="E58" s="44" t="s">
        <v>2933</v>
      </c>
      <c r="F58" s="129" t="s">
        <v>941</v>
      </c>
      <c r="G58" s="136">
        <v>251</v>
      </c>
      <c r="H58" s="130" t="s">
        <v>2884</v>
      </c>
      <c r="I58" s="130">
        <f>VLOOKUP($D58,[7]ผลการประเมิน!$D$3:$X$984,6,0)</f>
        <v>0.83</v>
      </c>
      <c r="J58" s="130">
        <f>VLOOKUP($D58,[7]ผลการประเมิน!$D$3:$X$984,7,0)</f>
        <v>0.7</v>
      </c>
      <c r="K58" s="130">
        <f>VLOOKUP($D58,[7]ผลการประเมิน!$D$3:$X$984,8,0)</f>
        <v>0.28999999999999998</v>
      </c>
      <c r="L58" s="130">
        <f>VLOOKUP($D58,[7]ผลการประเมิน!$D$3:$X$984,9,0)</f>
        <v>-37671226.789999999</v>
      </c>
      <c r="M58" s="130">
        <f>VLOOKUP($D58,[7]ผลการประเมิน!$D$3:$X$984,10,0)</f>
        <v>54724972.75</v>
      </c>
      <c r="N58" s="253">
        <f>VLOOKUP($D58,[7]ผลการประเมิน!$D$3:$X$984,11,0)</f>
        <v>5</v>
      </c>
      <c r="O58" s="130">
        <f>VLOOKUP($D58,[7]ผลการประเมิน!$D$3:$X$984,12,0)</f>
        <v>39564425.039999999</v>
      </c>
      <c r="P58" s="130">
        <f>VLOOKUP($D58,[7]ผลการประเมิน!$D$3:$X$984,13,0)</f>
        <v>-161207836.59999999</v>
      </c>
      <c r="Q58" s="253">
        <f>VLOOKUP($D58,[7]ผลการประเมิน!$D$3:$X$984,14,0)</f>
        <v>0</v>
      </c>
      <c r="R58" s="253">
        <f>VLOOKUP($D58,[7]ผลการประเมิน!$D$3:$X$984,15,0)</f>
        <v>0</v>
      </c>
      <c r="S58" s="253">
        <f>VLOOKUP($D58,[7]ผลการประเมิน!$D$3:$X$984,16,0)</f>
        <v>0</v>
      </c>
      <c r="T58" s="253">
        <f>VLOOKUP($D58,[7]ผลการประเมิน!$D$3:$X$984,17,0)</f>
        <v>1</v>
      </c>
      <c r="U58" s="253">
        <f>VLOOKUP($D58,[7]ผลการประเมิน!$D$3:$X$984,18,0)</f>
        <v>0</v>
      </c>
      <c r="V58" s="253">
        <f>VLOOKUP($D58,[7]ผลการประเมิน!$D$3:$X$984,19,0)</f>
        <v>0</v>
      </c>
      <c r="W58" s="253">
        <f>VLOOKUP($D58,[7]ผลการประเมิน!$D$3:$X$984,20,0)</f>
        <v>1</v>
      </c>
      <c r="X58" s="254" t="str">
        <f>VLOOKUP($D58,[7]ผลการประเมิน!$D$3:$X$984,21,0)</f>
        <v>C-</v>
      </c>
      <c r="Y58" s="129">
        <f t="shared" si="5"/>
        <v>2</v>
      </c>
      <c r="Z58" s="185">
        <f t="shared" si="6"/>
        <v>0</v>
      </c>
      <c r="AA58" s="129"/>
      <c r="AB58" s="129"/>
      <c r="AC58" s="129" t="s">
        <v>941</v>
      </c>
      <c r="AD58" s="129">
        <v>251</v>
      </c>
      <c r="AE58" s="44" t="s">
        <v>2884</v>
      </c>
      <c r="AF58" s="44" t="b">
        <f t="shared" si="7"/>
        <v>1</v>
      </c>
      <c r="AG58" s="44" t="b">
        <f t="shared" si="8"/>
        <v>1</v>
      </c>
      <c r="AH58" s="44" t="b">
        <f t="shared" si="9"/>
        <v>1</v>
      </c>
    </row>
    <row r="59" spans="1:34">
      <c r="A59" s="129">
        <v>58</v>
      </c>
      <c r="B59" s="129">
        <v>8</v>
      </c>
      <c r="C59" s="44" t="s">
        <v>1555</v>
      </c>
      <c r="D59" s="132" t="s">
        <v>575</v>
      </c>
      <c r="E59" s="44" t="s">
        <v>1561</v>
      </c>
      <c r="F59" s="129" t="s">
        <v>941</v>
      </c>
      <c r="G59" s="136">
        <v>28</v>
      </c>
      <c r="H59" s="130" t="s">
        <v>1017</v>
      </c>
      <c r="I59" s="130">
        <f>VLOOKUP($D59,[7]ผลการประเมิน!$D$3:$X$984,6,0)</f>
        <v>2.54</v>
      </c>
      <c r="J59" s="130">
        <f>VLOOKUP($D59,[7]ผลการประเมิน!$D$3:$X$984,7,0)</f>
        <v>2.36</v>
      </c>
      <c r="K59" s="130">
        <f>VLOOKUP($D59,[7]ผลการประเมิน!$D$3:$X$984,8,0)</f>
        <v>2.04</v>
      </c>
      <c r="L59" s="130">
        <f>VLOOKUP($D59,[7]ผลการประเมิน!$D$3:$X$984,9,0)</f>
        <v>21090461.510000002</v>
      </c>
      <c r="M59" s="130">
        <f>VLOOKUP($D59,[7]ผลการประเมิน!$D$3:$X$984,10,0)</f>
        <v>12830754.710000001</v>
      </c>
      <c r="N59" s="253">
        <f>VLOOKUP($D59,[7]ผลการประเมิน!$D$3:$X$984,11,0)</f>
        <v>0</v>
      </c>
      <c r="O59" s="130">
        <f>VLOOKUP($D59,[7]ผลการประเมิน!$D$3:$X$984,12,0)</f>
        <v>13196357.26</v>
      </c>
      <c r="P59" s="130">
        <f>VLOOKUP($D59,[7]ผลการประเมิน!$D$3:$X$984,13,0)</f>
        <v>13781856.93</v>
      </c>
      <c r="Q59" s="253">
        <f>VLOOKUP($D59,[7]ผลการประเมิน!$D$3:$X$984,14,0)</f>
        <v>1</v>
      </c>
      <c r="R59" s="253">
        <f>VLOOKUP($D59,[7]ผลการประเมิน!$D$3:$X$984,15,0)</f>
        <v>1</v>
      </c>
      <c r="S59" s="253">
        <f>VLOOKUP($D59,[7]ผลการประเมิน!$D$3:$X$984,16,0)</f>
        <v>0</v>
      </c>
      <c r="T59" s="253">
        <f>VLOOKUP($D59,[7]ผลการประเมิน!$D$3:$X$984,17,0)</f>
        <v>1</v>
      </c>
      <c r="U59" s="253">
        <f>VLOOKUP($D59,[7]ผลการประเมิน!$D$3:$X$984,18,0)</f>
        <v>1</v>
      </c>
      <c r="V59" s="253">
        <f>VLOOKUP($D59,[7]ผลการประเมิน!$D$3:$X$984,19,0)</f>
        <v>0</v>
      </c>
      <c r="W59" s="253">
        <f>VLOOKUP($D59,[7]ผลการประเมิน!$D$3:$X$984,20,0)</f>
        <v>0</v>
      </c>
      <c r="X59" s="254" t="str">
        <f>VLOOKUP($D59,[7]ผลการประเมิน!$D$3:$X$984,21,0)</f>
        <v>B-</v>
      </c>
      <c r="Y59" s="129">
        <f t="shared" si="5"/>
        <v>4</v>
      </c>
      <c r="Z59" s="185">
        <f t="shared" si="6"/>
        <v>0</v>
      </c>
      <c r="AA59" s="129"/>
      <c r="AB59" s="129"/>
      <c r="AC59" s="129" t="s">
        <v>941</v>
      </c>
      <c r="AD59" s="129">
        <v>28</v>
      </c>
      <c r="AE59" s="44" t="s">
        <v>1017</v>
      </c>
      <c r="AF59" s="44" t="b">
        <f t="shared" si="7"/>
        <v>1</v>
      </c>
      <c r="AG59" s="44" t="b">
        <f t="shared" si="8"/>
        <v>1</v>
      </c>
      <c r="AH59" s="44" t="b">
        <f t="shared" si="9"/>
        <v>1</v>
      </c>
    </row>
    <row r="60" spans="1:34">
      <c r="A60" s="129">
        <v>59</v>
      </c>
      <c r="B60" s="129">
        <v>8</v>
      </c>
      <c r="C60" s="44" t="s">
        <v>1555</v>
      </c>
      <c r="D60" s="132" t="s">
        <v>576</v>
      </c>
      <c r="E60" s="44" t="s">
        <v>1562</v>
      </c>
      <c r="F60" s="129" t="s">
        <v>941</v>
      </c>
      <c r="G60" s="136">
        <v>16</v>
      </c>
      <c r="H60" s="130" t="s">
        <v>969</v>
      </c>
      <c r="I60" s="130">
        <f>VLOOKUP($D60,[7]ผลการประเมิน!$D$3:$X$984,6,0)</f>
        <v>0.95</v>
      </c>
      <c r="J60" s="130">
        <f>VLOOKUP($D60,[7]ผลการประเมิน!$D$3:$X$984,7,0)</f>
        <v>0.88</v>
      </c>
      <c r="K60" s="130">
        <f>VLOOKUP($D60,[7]ผลการประเมิน!$D$3:$X$984,8,0)</f>
        <v>0.64</v>
      </c>
      <c r="L60" s="130">
        <f>VLOOKUP($D60,[7]ผลการประเมิน!$D$3:$X$984,9,0)</f>
        <v>-892378.88</v>
      </c>
      <c r="M60" s="130">
        <f>VLOOKUP($D60,[7]ผลการประเมิน!$D$3:$X$984,10,0)</f>
        <v>2925778.8</v>
      </c>
      <c r="N60" s="253">
        <f>VLOOKUP($D60,[7]ผลการประเมิน!$D$3:$X$984,11,0)</f>
        <v>4</v>
      </c>
      <c r="O60" s="130">
        <f>VLOOKUP($D60,[7]ผลการประเมิน!$D$3:$X$984,12,0)</f>
        <v>1902123.36</v>
      </c>
      <c r="P60" s="130">
        <f>VLOOKUP($D60,[7]ผลการประเมิน!$D$3:$X$984,13,0)</f>
        <v>-7214962.4500000002</v>
      </c>
      <c r="Q60" s="253">
        <f>VLOOKUP($D60,[7]ผลการประเมิน!$D$3:$X$984,14,0)</f>
        <v>0</v>
      </c>
      <c r="R60" s="253">
        <f>VLOOKUP($D60,[7]ผลการประเมิน!$D$3:$X$984,15,0)</f>
        <v>0</v>
      </c>
      <c r="S60" s="253">
        <f>VLOOKUP($D60,[7]ผลการประเมิน!$D$3:$X$984,16,0)</f>
        <v>0</v>
      </c>
      <c r="T60" s="253">
        <f>VLOOKUP($D60,[7]ผลการประเมิน!$D$3:$X$984,17,0)</f>
        <v>1</v>
      </c>
      <c r="U60" s="253">
        <f>VLOOKUP($D60,[7]ผลการประเมิน!$D$3:$X$984,18,0)</f>
        <v>0</v>
      </c>
      <c r="V60" s="253">
        <f>VLOOKUP($D60,[7]ผลการประเมิน!$D$3:$X$984,19,0)</f>
        <v>0</v>
      </c>
      <c r="W60" s="253">
        <f>VLOOKUP($D60,[7]ผลการประเมิน!$D$3:$X$984,20,0)</f>
        <v>1</v>
      </c>
      <c r="X60" s="254" t="str">
        <f>VLOOKUP($D60,[7]ผลการประเมิน!$D$3:$X$984,21,0)</f>
        <v>C-</v>
      </c>
      <c r="Y60" s="129">
        <f t="shared" si="5"/>
        <v>2</v>
      </c>
      <c r="Z60" s="185">
        <f t="shared" si="6"/>
        <v>0</v>
      </c>
      <c r="AA60" s="129"/>
      <c r="AB60" s="129"/>
      <c r="AC60" s="129" t="s">
        <v>941</v>
      </c>
      <c r="AD60" s="129">
        <v>16</v>
      </c>
      <c r="AE60" s="44" t="s">
        <v>969</v>
      </c>
      <c r="AF60" s="44" t="b">
        <f t="shared" si="7"/>
        <v>1</v>
      </c>
      <c r="AG60" s="44" t="b">
        <f t="shared" si="8"/>
        <v>1</v>
      </c>
      <c r="AH60" s="44" t="b">
        <f t="shared" si="9"/>
        <v>1</v>
      </c>
    </row>
    <row r="61" spans="1:34">
      <c r="A61" s="129">
        <v>60</v>
      </c>
      <c r="B61" s="129">
        <v>8</v>
      </c>
      <c r="C61" s="44" t="s">
        <v>1555</v>
      </c>
      <c r="D61" s="132" t="s">
        <v>577</v>
      </c>
      <c r="E61" s="44" t="s">
        <v>1563</v>
      </c>
      <c r="F61" s="129" t="s">
        <v>941</v>
      </c>
      <c r="G61" s="136">
        <v>30</v>
      </c>
      <c r="H61" s="130" t="s">
        <v>2885</v>
      </c>
      <c r="I61" s="130">
        <f>VLOOKUP($D61,[7]ผลการประเมิน!$D$3:$X$984,6,0)</f>
        <v>1.31</v>
      </c>
      <c r="J61" s="130">
        <f>VLOOKUP($D61,[7]ผลการประเมิน!$D$3:$X$984,7,0)</f>
        <v>1.22</v>
      </c>
      <c r="K61" s="130">
        <f>VLOOKUP($D61,[7]ผลการประเมิน!$D$3:$X$984,8,0)</f>
        <v>1.05</v>
      </c>
      <c r="L61" s="130">
        <f>VLOOKUP($D61,[7]ผลการประเมิน!$D$3:$X$984,9,0)</f>
        <v>16308731.130000001</v>
      </c>
      <c r="M61" s="130">
        <f>VLOOKUP($D61,[7]ผลการประเมิน!$D$3:$X$984,10,0)</f>
        <v>-814309.75</v>
      </c>
      <c r="N61" s="253">
        <f>VLOOKUP($D61,[7]ผลการประเมิน!$D$3:$X$984,11,0)</f>
        <v>2</v>
      </c>
      <c r="O61" s="130">
        <f>VLOOKUP($D61,[7]ผลการประเมิน!$D$3:$X$984,12,0)</f>
        <v>-183690.15</v>
      </c>
      <c r="P61" s="130">
        <f>VLOOKUP($D61,[7]ผลการประเมิน!$D$3:$X$984,13,0)</f>
        <v>2547184.69</v>
      </c>
      <c r="Q61" s="253">
        <f>VLOOKUP($D61,[7]ผลการประเมิน!$D$3:$X$984,14,0)</f>
        <v>0</v>
      </c>
      <c r="R61" s="253">
        <f>VLOOKUP($D61,[7]ผลการประเมิน!$D$3:$X$984,15,0)</f>
        <v>0</v>
      </c>
      <c r="S61" s="253">
        <f>VLOOKUP($D61,[7]ผลการประเมิน!$D$3:$X$984,16,0)</f>
        <v>0</v>
      </c>
      <c r="T61" s="253">
        <f>VLOOKUP($D61,[7]ผลการประเมิน!$D$3:$X$984,17,0)</f>
        <v>0</v>
      </c>
      <c r="U61" s="253">
        <f>VLOOKUP($D61,[7]ผลการประเมิน!$D$3:$X$984,18,0)</f>
        <v>0</v>
      </c>
      <c r="V61" s="253">
        <f>VLOOKUP($D61,[7]ผลการประเมิน!$D$3:$X$984,19,0)</f>
        <v>0</v>
      </c>
      <c r="W61" s="253">
        <f>VLOOKUP($D61,[7]ผลการประเมิน!$D$3:$X$984,20,0)</f>
        <v>0</v>
      </c>
      <c r="X61" s="254" t="str">
        <f>VLOOKUP($D61,[7]ผลการประเมิน!$D$3:$X$984,21,0)</f>
        <v>F</v>
      </c>
      <c r="Y61" s="129">
        <f t="shared" si="5"/>
        <v>0</v>
      </c>
      <c r="Z61" s="185">
        <f t="shared" si="6"/>
        <v>0</v>
      </c>
      <c r="AA61" s="129"/>
      <c r="AB61" s="129"/>
      <c r="AC61" s="129" t="s">
        <v>941</v>
      </c>
      <c r="AD61" s="44">
        <v>30</v>
      </c>
      <c r="AE61" s="44" t="s">
        <v>2885</v>
      </c>
      <c r="AF61" s="44" t="b">
        <f t="shared" si="7"/>
        <v>1</v>
      </c>
      <c r="AG61" s="44" t="b">
        <f t="shared" si="8"/>
        <v>1</v>
      </c>
      <c r="AH61" s="44" t="b">
        <f t="shared" si="9"/>
        <v>1</v>
      </c>
    </row>
    <row r="62" spans="1:34">
      <c r="A62" s="129">
        <v>61</v>
      </c>
      <c r="B62" s="129">
        <v>8</v>
      </c>
      <c r="C62" s="44" t="s">
        <v>1555</v>
      </c>
      <c r="D62" s="132" t="s">
        <v>578</v>
      </c>
      <c r="E62" s="44" t="s">
        <v>1564</v>
      </c>
      <c r="F62" s="129" t="s">
        <v>941</v>
      </c>
      <c r="G62" s="136">
        <v>36</v>
      </c>
      <c r="H62" s="130" t="s">
        <v>1080</v>
      </c>
      <c r="I62" s="130">
        <f>VLOOKUP($D62,[7]ผลการประเมิน!$D$3:$X$984,6,0)</f>
        <v>2.19</v>
      </c>
      <c r="J62" s="130">
        <f>VLOOKUP($D62,[7]ผลการประเมิน!$D$3:$X$984,7,0)</f>
        <v>2.02</v>
      </c>
      <c r="K62" s="130">
        <f>VLOOKUP($D62,[7]ผลการประเมิน!$D$3:$X$984,8,0)</f>
        <v>1.71</v>
      </c>
      <c r="L62" s="130">
        <f>VLOOKUP($D62,[7]ผลการประเมิน!$D$3:$X$984,9,0)</f>
        <v>20454387.649999999</v>
      </c>
      <c r="M62" s="130">
        <f>VLOOKUP($D62,[7]ผลการประเมิน!$D$3:$X$984,10,0)</f>
        <v>18408213.09</v>
      </c>
      <c r="N62" s="253">
        <f>VLOOKUP($D62,[7]ผลการประเมิน!$D$3:$X$984,11,0)</f>
        <v>0</v>
      </c>
      <c r="O62" s="130">
        <f>VLOOKUP($D62,[7]ผลการประเมิน!$D$3:$X$984,12,0)</f>
        <v>19964676.16</v>
      </c>
      <c r="P62" s="130">
        <f>VLOOKUP($D62,[7]ผลการประเมิน!$D$3:$X$984,13,0)</f>
        <v>12230410.029999999</v>
      </c>
      <c r="Q62" s="253">
        <f>VLOOKUP($D62,[7]ผลการประเมิน!$D$3:$X$984,14,0)</f>
        <v>1</v>
      </c>
      <c r="R62" s="253">
        <f>VLOOKUP($D62,[7]ผลการประเมิน!$D$3:$X$984,15,0)</f>
        <v>1</v>
      </c>
      <c r="S62" s="253">
        <f>VLOOKUP($D62,[7]ผลการประเมิน!$D$3:$X$984,16,0)</f>
        <v>0</v>
      </c>
      <c r="T62" s="253">
        <f>VLOOKUP($D62,[7]ผลการประเมิน!$D$3:$X$984,17,0)</f>
        <v>0</v>
      </c>
      <c r="U62" s="253">
        <f>VLOOKUP($D62,[7]ผลการประเมิน!$D$3:$X$984,18,0)</f>
        <v>0</v>
      </c>
      <c r="V62" s="253">
        <f>VLOOKUP($D62,[7]ผลการประเมิน!$D$3:$X$984,19,0)</f>
        <v>0</v>
      </c>
      <c r="W62" s="253">
        <f>VLOOKUP($D62,[7]ผลการประเมิน!$D$3:$X$984,20,0)</f>
        <v>0</v>
      </c>
      <c r="X62" s="254" t="str">
        <f>VLOOKUP($D62,[7]ผลการประเมิน!$D$3:$X$984,21,0)</f>
        <v>C-</v>
      </c>
      <c r="Y62" s="129">
        <f t="shared" si="5"/>
        <v>2</v>
      </c>
      <c r="Z62" s="185">
        <f t="shared" si="6"/>
        <v>0</v>
      </c>
      <c r="AA62" s="129"/>
      <c r="AB62" s="129"/>
      <c r="AC62" s="129" t="s">
        <v>941</v>
      </c>
      <c r="AD62" s="129">
        <v>36</v>
      </c>
      <c r="AE62" s="44" t="s">
        <v>1080</v>
      </c>
      <c r="AF62" s="44" t="b">
        <f t="shared" si="7"/>
        <v>1</v>
      </c>
      <c r="AG62" s="44" t="b">
        <f t="shared" si="8"/>
        <v>1</v>
      </c>
      <c r="AH62" s="44" t="b">
        <f t="shared" si="9"/>
        <v>1</v>
      </c>
    </row>
    <row r="63" spans="1:34">
      <c r="A63" s="129">
        <v>62</v>
      </c>
      <c r="B63" s="129">
        <v>8</v>
      </c>
      <c r="C63" s="44" t="s">
        <v>1565</v>
      </c>
      <c r="D63" s="132" t="s">
        <v>579</v>
      </c>
      <c r="E63" s="44" t="s">
        <v>1566</v>
      </c>
      <c r="F63" s="129" t="s">
        <v>974</v>
      </c>
      <c r="G63" s="136">
        <v>323</v>
      </c>
      <c r="H63" s="130" t="s">
        <v>1040</v>
      </c>
      <c r="I63" s="130">
        <f>VLOOKUP($D63,[7]ผลการประเมิน!$D$3:$X$984,6,0)</f>
        <v>1.63</v>
      </c>
      <c r="J63" s="130">
        <f>VLOOKUP($D63,[7]ผลการประเมิน!$D$3:$X$984,7,0)</f>
        <v>1.46</v>
      </c>
      <c r="K63" s="130">
        <f>VLOOKUP($D63,[7]ผลการประเมิน!$D$3:$X$984,8,0)</f>
        <v>0.86</v>
      </c>
      <c r="L63" s="130">
        <f>VLOOKUP($D63,[7]ผลการประเมิน!$D$3:$X$984,9,0)</f>
        <v>111496516.84999999</v>
      </c>
      <c r="M63" s="130">
        <f>VLOOKUP($D63,[7]ผลการประเมิน!$D$3:$X$984,10,0)</f>
        <v>15429359.68</v>
      </c>
      <c r="N63" s="253">
        <f>VLOOKUP($D63,[7]ผลการประเมิน!$D$3:$X$984,11,0)</f>
        <v>0</v>
      </c>
      <c r="O63" s="130">
        <f>VLOOKUP($D63,[7]ผลการประเมิน!$D$3:$X$984,12,0)</f>
        <v>37231137.359999999</v>
      </c>
      <c r="P63" s="130">
        <f>VLOOKUP($D63,[7]ผลการประเมิน!$D$3:$X$984,13,0)</f>
        <v>-25197084.09</v>
      </c>
      <c r="Q63" s="253">
        <f>VLOOKUP($D63,[7]ผลการประเมิน!$D$3:$X$984,14,0)</f>
        <v>0</v>
      </c>
      <c r="R63" s="253">
        <f>VLOOKUP($D63,[7]ผลการประเมิน!$D$3:$X$984,15,0)</f>
        <v>0</v>
      </c>
      <c r="S63" s="253">
        <f>VLOOKUP($D63,[7]ผลการประเมิน!$D$3:$X$984,16,0)</f>
        <v>0</v>
      </c>
      <c r="T63" s="253">
        <f>VLOOKUP($D63,[7]ผลการประเมิน!$D$3:$X$984,17,0)</f>
        <v>0</v>
      </c>
      <c r="U63" s="253">
        <f>VLOOKUP($D63,[7]ผลการประเมิน!$D$3:$X$984,18,0)</f>
        <v>0</v>
      </c>
      <c r="V63" s="253">
        <f>VLOOKUP($D63,[7]ผลการประเมิน!$D$3:$X$984,19,0)</f>
        <v>0</v>
      </c>
      <c r="W63" s="253">
        <f>VLOOKUP($D63,[7]ผลการประเมิน!$D$3:$X$984,20,0)</f>
        <v>0</v>
      </c>
      <c r="X63" s="254" t="str">
        <f>VLOOKUP($D63,[7]ผลการประเมิน!$D$3:$X$984,21,0)</f>
        <v>F</v>
      </c>
      <c r="Y63" s="129">
        <f t="shared" si="5"/>
        <v>0</v>
      </c>
      <c r="Z63" s="185">
        <f t="shared" si="6"/>
        <v>0</v>
      </c>
      <c r="AA63" s="129"/>
      <c r="AB63" s="129"/>
      <c r="AC63" s="129" t="s">
        <v>974</v>
      </c>
      <c r="AD63" s="44">
        <v>323</v>
      </c>
      <c r="AE63" s="44" t="s">
        <v>1040</v>
      </c>
      <c r="AF63" s="44" t="b">
        <f t="shared" si="7"/>
        <v>1</v>
      </c>
      <c r="AG63" s="44" t="b">
        <f t="shared" si="8"/>
        <v>1</v>
      </c>
      <c r="AH63" s="44" t="b">
        <f t="shared" si="9"/>
        <v>1</v>
      </c>
    </row>
    <row r="64" spans="1:34">
      <c r="A64" s="129">
        <v>63</v>
      </c>
      <c r="B64" s="129">
        <v>8</v>
      </c>
      <c r="C64" s="44" t="s">
        <v>1565</v>
      </c>
      <c r="D64" s="132" t="s">
        <v>580</v>
      </c>
      <c r="E64" s="44" t="s">
        <v>1567</v>
      </c>
      <c r="F64" s="129" t="s">
        <v>941</v>
      </c>
      <c r="G64" s="136">
        <v>78</v>
      </c>
      <c r="H64" s="130" t="s">
        <v>943</v>
      </c>
      <c r="I64" s="130">
        <f>VLOOKUP($D64,[7]ผลการประเมิน!$D$3:$X$984,6,0)</f>
        <v>1.44</v>
      </c>
      <c r="J64" s="130">
        <f>VLOOKUP($D64,[7]ผลการประเมิน!$D$3:$X$984,7,0)</f>
        <v>1.31</v>
      </c>
      <c r="K64" s="130">
        <f>VLOOKUP($D64,[7]ผลการประเมิน!$D$3:$X$984,8,0)</f>
        <v>1.02</v>
      </c>
      <c r="L64" s="130">
        <f>VLOOKUP($D64,[7]ผลการประเมิน!$D$3:$X$984,9,0)</f>
        <v>20452092.629999999</v>
      </c>
      <c r="M64" s="130">
        <f>VLOOKUP($D64,[7]ผลการประเมิน!$D$3:$X$984,10,0)</f>
        <v>28782895.800000001</v>
      </c>
      <c r="N64" s="253">
        <f>VLOOKUP($D64,[7]ผลการประเมิน!$D$3:$X$984,11,0)</f>
        <v>1</v>
      </c>
      <c r="O64" s="130">
        <f>VLOOKUP($D64,[7]ผลการประเมิน!$D$3:$X$984,12,0)</f>
        <v>27604551.629999999</v>
      </c>
      <c r="P64" s="130">
        <f>VLOOKUP($D64,[7]ผลการประเมิน!$D$3:$X$984,13,0)</f>
        <v>1100792.79</v>
      </c>
      <c r="Q64" s="253">
        <f>VLOOKUP($D64,[7]ผลการประเมิน!$D$3:$X$984,14,0)</f>
        <v>1</v>
      </c>
      <c r="R64" s="253">
        <f>VLOOKUP($D64,[7]ผลการประเมิน!$D$3:$X$984,15,0)</f>
        <v>1</v>
      </c>
      <c r="S64" s="253">
        <f>VLOOKUP($D64,[7]ผลการประเมิน!$D$3:$X$984,16,0)</f>
        <v>0</v>
      </c>
      <c r="T64" s="253">
        <f>VLOOKUP($D64,[7]ผลการประเมิน!$D$3:$X$984,17,0)</f>
        <v>1</v>
      </c>
      <c r="U64" s="253">
        <f>VLOOKUP($D64,[7]ผลการประเมิน!$D$3:$X$984,18,0)</f>
        <v>1</v>
      </c>
      <c r="V64" s="253">
        <f>VLOOKUP($D64,[7]ผลการประเมิน!$D$3:$X$984,19,0)</f>
        <v>0</v>
      </c>
      <c r="W64" s="253">
        <f>VLOOKUP($D64,[7]ผลการประเมิน!$D$3:$X$984,20,0)</f>
        <v>1</v>
      </c>
      <c r="X64" s="254" t="str">
        <f>VLOOKUP($D64,[7]ผลการประเมิน!$D$3:$X$984,21,0)</f>
        <v>B</v>
      </c>
      <c r="Y64" s="129">
        <f t="shared" si="5"/>
        <v>5</v>
      </c>
      <c r="Z64" s="185">
        <f t="shared" si="6"/>
        <v>1</v>
      </c>
      <c r="AA64" s="129"/>
      <c r="AB64" s="129"/>
      <c r="AC64" s="129" t="s">
        <v>941</v>
      </c>
      <c r="AD64" s="129">
        <v>78</v>
      </c>
      <c r="AE64" s="44" t="s">
        <v>943</v>
      </c>
      <c r="AF64" s="44" t="b">
        <f t="shared" si="7"/>
        <v>1</v>
      </c>
      <c r="AG64" s="44" t="b">
        <f t="shared" si="8"/>
        <v>1</v>
      </c>
      <c r="AH64" s="44" t="b">
        <f t="shared" si="9"/>
        <v>1</v>
      </c>
    </row>
    <row r="65" spans="1:34">
      <c r="A65" s="129">
        <v>64</v>
      </c>
      <c r="B65" s="129">
        <v>8</v>
      </c>
      <c r="C65" s="44" t="s">
        <v>1565</v>
      </c>
      <c r="D65" s="132" t="s">
        <v>581</v>
      </c>
      <c r="E65" s="44" t="s">
        <v>1568</v>
      </c>
      <c r="F65" s="129" t="s">
        <v>941</v>
      </c>
      <c r="G65" s="136">
        <v>35</v>
      </c>
      <c r="H65" s="130" t="s">
        <v>2885</v>
      </c>
      <c r="I65" s="130">
        <f>VLOOKUP($D65,[7]ผลการประเมิน!$D$3:$X$984,6,0)</f>
        <v>1.29</v>
      </c>
      <c r="J65" s="130">
        <f>VLOOKUP($D65,[7]ผลการประเมิน!$D$3:$X$984,7,0)</f>
        <v>1.18</v>
      </c>
      <c r="K65" s="130">
        <f>VLOOKUP($D65,[7]ผลการประเมิน!$D$3:$X$984,8,0)</f>
        <v>0.77</v>
      </c>
      <c r="L65" s="130">
        <f>VLOOKUP($D65,[7]ผลการประเมิน!$D$3:$X$984,9,0)</f>
        <v>12872118</v>
      </c>
      <c r="M65" s="130">
        <f>VLOOKUP($D65,[7]ผลการประเมิน!$D$3:$X$984,10,0)</f>
        <v>15314393.710000001</v>
      </c>
      <c r="N65" s="253">
        <f>VLOOKUP($D65,[7]ผลการประเมิน!$D$3:$X$984,11,0)</f>
        <v>2</v>
      </c>
      <c r="O65" s="130">
        <f>VLOOKUP($D65,[7]ผลการประเมิน!$D$3:$X$984,12,0)</f>
        <v>17439255.620000001</v>
      </c>
      <c r="P65" s="130">
        <f>VLOOKUP($D65,[7]ผลการประเมิน!$D$3:$X$984,13,0)</f>
        <v>-10304569.970000001</v>
      </c>
      <c r="Q65" s="253">
        <f>VLOOKUP($D65,[7]ผลการประเมิน!$D$3:$X$984,14,0)</f>
        <v>1</v>
      </c>
      <c r="R65" s="253">
        <f>VLOOKUP($D65,[7]ผลการประเมิน!$D$3:$X$984,15,0)</f>
        <v>0</v>
      </c>
      <c r="S65" s="253">
        <f>VLOOKUP($D65,[7]ผลการประเมิน!$D$3:$X$984,16,0)</f>
        <v>0</v>
      </c>
      <c r="T65" s="253">
        <f>VLOOKUP($D65,[7]ผลการประเมิน!$D$3:$X$984,17,0)</f>
        <v>0</v>
      </c>
      <c r="U65" s="253">
        <f>VLOOKUP($D65,[7]ผลการประเมิน!$D$3:$X$984,18,0)</f>
        <v>0</v>
      </c>
      <c r="V65" s="253">
        <f>VLOOKUP($D65,[7]ผลการประเมิน!$D$3:$X$984,19,0)</f>
        <v>0</v>
      </c>
      <c r="W65" s="253">
        <f>VLOOKUP($D65,[7]ผลการประเมิน!$D$3:$X$984,20,0)</f>
        <v>0</v>
      </c>
      <c r="X65" s="254" t="str">
        <f>VLOOKUP($D65,[7]ผลการประเมิน!$D$3:$X$984,21,0)</f>
        <v>D</v>
      </c>
      <c r="Y65" s="129">
        <f t="shared" si="5"/>
        <v>1</v>
      </c>
      <c r="Z65" s="185">
        <f t="shared" si="6"/>
        <v>0</v>
      </c>
      <c r="AA65" s="129"/>
      <c r="AB65" s="129"/>
      <c r="AC65" s="129" t="s">
        <v>941</v>
      </c>
      <c r="AD65" s="44">
        <v>35</v>
      </c>
      <c r="AE65" s="44" t="s">
        <v>2885</v>
      </c>
      <c r="AF65" s="44" t="b">
        <f t="shared" si="7"/>
        <v>1</v>
      </c>
      <c r="AG65" s="44" t="b">
        <f t="shared" si="8"/>
        <v>1</v>
      </c>
      <c r="AH65" s="44" t="b">
        <f t="shared" si="9"/>
        <v>1</v>
      </c>
    </row>
    <row r="66" spans="1:34">
      <c r="A66" s="129">
        <v>65</v>
      </c>
      <c r="B66" s="129">
        <v>8</v>
      </c>
      <c r="C66" s="44" t="s">
        <v>1565</v>
      </c>
      <c r="D66" s="132" t="s">
        <v>582</v>
      </c>
      <c r="E66" s="44" t="s">
        <v>1569</v>
      </c>
      <c r="F66" s="129" t="s">
        <v>941</v>
      </c>
      <c r="G66" s="136">
        <v>90</v>
      </c>
      <c r="H66" s="130" t="s">
        <v>943</v>
      </c>
      <c r="I66" s="130">
        <f>VLOOKUP($D66,[7]ผลการประเมิน!$D$3:$X$984,6,0)</f>
        <v>1.35</v>
      </c>
      <c r="J66" s="130">
        <f>VLOOKUP($D66,[7]ผลการประเมิน!$D$3:$X$984,7,0)</f>
        <v>1.23</v>
      </c>
      <c r="K66" s="130">
        <f>VLOOKUP($D66,[7]ผลการประเมิน!$D$3:$X$984,8,0)</f>
        <v>0.98</v>
      </c>
      <c r="L66" s="130">
        <f>VLOOKUP($D66,[7]ผลการประเมิน!$D$3:$X$984,9,0)</f>
        <v>20144517.350000001</v>
      </c>
      <c r="M66" s="130">
        <f>VLOOKUP($D66,[7]ผลการประเมิน!$D$3:$X$984,10,0)</f>
        <v>20726072.399999999</v>
      </c>
      <c r="N66" s="253">
        <f>VLOOKUP($D66,[7]ผลการประเมิน!$D$3:$X$984,11,0)</f>
        <v>1</v>
      </c>
      <c r="O66" s="130">
        <f>VLOOKUP($D66,[7]ผลการประเมิน!$D$3:$X$984,12,0)</f>
        <v>21758190.23</v>
      </c>
      <c r="P66" s="130">
        <f>VLOOKUP($D66,[7]ผลการประเมิน!$D$3:$X$984,13,0)</f>
        <v>-975071.81</v>
      </c>
      <c r="Q66" s="253">
        <f>VLOOKUP($D66,[7]ผลการประเมิน!$D$3:$X$984,14,0)</f>
        <v>0</v>
      </c>
      <c r="R66" s="253">
        <f>VLOOKUP($D66,[7]ผลการประเมิน!$D$3:$X$984,15,0)</f>
        <v>1</v>
      </c>
      <c r="S66" s="253">
        <f>VLOOKUP($D66,[7]ผลการประเมิน!$D$3:$X$984,16,0)</f>
        <v>0</v>
      </c>
      <c r="T66" s="253">
        <f>VLOOKUP($D66,[7]ผลการประเมิน!$D$3:$X$984,17,0)</f>
        <v>1</v>
      </c>
      <c r="U66" s="253">
        <f>VLOOKUP($D66,[7]ผลการประเมิน!$D$3:$X$984,18,0)</f>
        <v>0</v>
      </c>
      <c r="V66" s="253">
        <f>VLOOKUP($D66,[7]ผลการประเมิน!$D$3:$X$984,19,0)</f>
        <v>0</v>
      </c>
      <c r="W66" s="253">
        <f>VLOOKUP($D66,[7]ผลการประเมิน!$D$3:$X$984,20,0)</f>
        <v>1</v>
      </c>
      <c r="X66" s="254" t="str">
        <f>VLOOKUP($D66,[7]ผลการประเมิน!$D$3:$X$984,21,0)</f>
        <v>C</v>
      </c>
      <c r="Y66" s="129">
        <f t="shared" si="5"/>
        <v>3</v>
      </c>
      <c r="Z66" s="185">
        <f t="shared" si="6"/>
        <v>0</v>
      </c>
      <c r="AA66" s="129"/>
      <c r="AB66" s="129"/>
      <c r="AC66" s="129" t="s">
        <v>941</v>
      </c>
      <c r="AD66" s="44">
        <v>90</v>
      </c>
      <c r="AE66" s="44" t="s">
        <v>943</v>
      </c>
      <c r="AF66" s="44" t="b">
        <f t="shared" si="7"/>
        <v>1</v>
      </c>
      <c r="AG66" s="44" t="b">
        <f t="shared" si="8"/>
        <v>1</v>
      </c>
      <c r="AH66" s="44" t="b">
        <f t="shared" si="9"/>
        <v>1</v>
      </c>
    </row>
    <row r="67" spans="1:34">
      <c r="A67" s="129">
        <v>66</v>
      </c>
      <c r="B67" s="129">
        <v>8</v>
      </c>
      <c r="C67" s="44" t="s">
        <v>1565</v>
      </c>
      <c r="D67" s="132" t="s">
        <v>583</v>
      </c>
      <c r="E67" s="44" t="s">
        <v>1570</v>
      </c>
      <c r="F67" s="129" t="s">
        <v>941</v>
      </c>
      <c r="G67" s="136">
        <v>55</v>
      </c>
      <c r="H67" s="130" t="s">
        <v>2885</v>
      </c>
      <c r="I67" s="130">
        <f>VLOOKUP($D67,[7]ผลการประเมิน!$D$3:$X$984,6,0)</f>
        <v>1.94</v>
      </c>
      <c r="J67" s="130">
        <f>VLOOKUP($D67,[7]ผลการประเมิน!$D$3:$X$984,7,0)</f>
        <v>1.65</v>
      </c>
      <c r="K67" s="130">
        <f>VLOOKUP($D67,[7]ผลการประเมิน!$D$3:$X$984,8,0)</f>
        <v>1.34</v>
      </c>
      <c r="L67" s="130">
        <f>VLOOKUP($D67,[7]ผลการประเมิน!$D$3:$X$984,9,0)</f>
        <v>31347492.440000001</v>
      </c>
      <c r="M67" s="130">
        <f>VLOOKUP($D67,[7]ผลการประเมิน!$D$3:$X$984,10,0)</f>
        <v>28549015.739999998</v>
      </c>
      <c r="N67" s="253">
        <f>VLOOKUP($D67,[7]ผลการประเมิน!$D$3:$X$984,11,0)</f>
        <v>0</v>
      </c>
      <c r="O67" s="130">
        <f>VLOOKUP($D67,[7]ผลการประเมิน!$D$3:$X$984,12,0)</f>
        <v>27274677.760000002</v>
      </c>
      <c r="P67" s="130">
        <f>VLOOKUP($D67,[7]ผลการประเมิน!$D$3:$X$984,13,0)</f>
        <v>11216312.140000001</v>
      </c>
      <c r="Q67" s="253">
        <f>VLOOKUP($D67,[7]ผลการประเมิน!$D$3:$X$984,14,0)</f>
        <v>1</v>
      </c>
      <c r="R67" s="253">
        <f>VLOOKUP($D67,[7]ผลการประเมิน!$D$3:$X$984,15,0)</f>
        <v>1</v>
      </c>
      <c r="S67" s="253">
        <f>VLOOKUP($D67,[7]ผลการประเมิน!$D$3:$X$984,16,0)</f>
        <v>0</v>
      </c>
      <c r="T67" s="253">
        <f>VLOOKUP($D67,[7]ผลการประเมิน!$D$3:$X$984,17,0)</f>
        <v>1</v>
      </c>
      <c r="U67" s="253">
        <f>VLOOKUP($D67,[7]ผลการประเมิน!$D$3:$X$984,18,0)</f>
        <v>0</v>
      </c>
      <c r="V67" s="253">
        <f>VLOOKUP($D67,[7]ผลการประเมิน!$D$3:$X$984,19,0)</f>
        <v>0</v>
      </c>
      <c r="W67" s="253">
        <f>VLOOKUP($D67,[7]ผลการประเมิน!$D$3:$X$984,20,0)</f>
        <v>0</v>
      </c>
      <c r="X67" s="254" t="str">
        <f>VLOOKUP($D67,[7]ผลการประเมิน!$D$3:$X$984,21,0)</f>
        <v>C</v>
      </c>
      <c r="Y67" s="129">
        <f t="shared" si="5"/>
        <v>3</v>
      </c>
      <c r="Z67" s="185">
        <f t="shared" si="6"/>
        <v>0</v>
      </c>
      <c r="AA67" s="129"/>
      <c r="AB67" s="129"/>
      <c r="AC67" s="129" t="s">
        <v>941</v>
      </c>
      <c r="AD67" s="129">
        <v>55</v>
      </c>
      <c r="AE67" s="44" t="s">
        <v>2885</v>
      </c>
      <c r="AF67" s="44" t="b">
        <f t="shared" si="7"/>
        <v>1</v>
      </c>
      <c r="AG67" s="44" t="b">
        <f t="shared" si="8"/>
        <v>1</v>
      </c>
      <c r="AH67" s="44" t="b">
        <f t="shared" si="9"/>
        <v>1</v>
      </c>
    </row>
    <row r="68" spans="1:34">
      <c r="A68" s="129">
        <v>67</v>
      </c>
      <c r="B68" s="129">
        <v>8</v>
      </c>
      <c r="C68" s="44" t="s">
        <v>1565</v>
      </c>
      <c r="D68" s="132" t="s">
        <v>584</v>
      </c>
      <c r="E68" s="44" t="s">
        <v>1571</v>
      </c>
      <c r="F68" s="129" t="s">
        <v>941</v>
      </c>
      <c r="G68" s="136">
        <v>46</v>
      </c>
      <c r="H68" s="130" t="s">
        <v>947</v>
      </c>
      <c r="I68" s="130">
        <f>VLOOKUP($D68,[7]ผลการประเมิน!$D$3:$X$984,6,0)</f>
        <v>1.69</v>
      </c>
      <c r="J68" s="130">
        <f>VLOOKUP($D68,[7]ผลการประเมิน!$D$3:$X$984,7,0)</f>
        <v>1.56</v>
      </c>
      <c r="K68" s="130">
        <f>VLOOKUP($D68,[7]ผลการประเมิน!$D$3:$X$984,8,0)</f>
        <v>1.31</v>
      </c>
      <c r="L68" s="130">
        <f>VLOOKUP($D68,[7]ผลการประเมิน!$D$3:$X$984,9,0)</f>
        <v>22792850.75</v>
      </c>
      <c r="M68" s="130">
        <f>VLOOKUP($D68,[7]ผลการประเมิน!$D$3:$X$984,10,0)</f>
        <v>17245578.539999999</v>
      </c>
      <c r="N68" s="253">
        <f>VLOOKUP($D68,[7]ผลการประเมิน!$D$3:$X$984,11,0)</f>
        <v>0</v>
      </c>
      <c r="O68" s="130">
        <f>VLOOKUP($D68,[7]ผลการประเมิน!$D$3:$X$984,12,0)</f>
        <v>19556796.690000001</v>
      </c>
      <c r="P68" s="130">
        <f>VLOOKUP($D68,[7]ผลการประเมิน!$D$3:$X$984,13,0)</f>
        <v>10219238.810000001</v>
      </c>
      <c r="Q68" s="253">
        <f>VLOOKUP($D68,[7]ผลการประเมิน!$D$3:$X$984,14,0)</f>
        <v>1</v>
      </c>
      <c r="R68" s="253">
        <f>VLOOKUP($D68,[7]ผลการประเมิน!$D$3:$X$984,15,0)</f>
        <v>0</v>
      </c>
      <c r="S68" s="253">
        <f>VLOOKUP($D68,[7]ผลการประเมิน!$D$3:$X$984,16,0)</f>
        <v>0</v>
      </c>
      <c r="T68" s="253">
        <f>VLOOKUP($D68,[7]ผลการประเมิน!$D$3:$X$984,17,0)</f>
        <v>1</v>
      </c>
      <c r="U68" s="253">
        <f>VLOOKUP($D68,[7]ผลการประเมิน!$D$3:$X$984,18,0)</f>
        <v>1</v>
      </c>
      <c r="V68" s="253">
        <f>VLOOKUP($D68,[7]ผลการประเมิน!$D$3:$X$984,19,0)</f>
        <v>0</v>
      </c>
      <c r="W68" s="253">
        <f>VLOOKUP($D68,[7]ผลการประเมิน!$D$3:$X$984,20,0)</f>
        <v>0</v>
      </c>
      <c r="X68" s="254" t="str">
        <f>VLOOKUP($D68,[7]ผลการประเมิน!$D$3:$X$984,21,0)</f>
        <v>C</v>
      </c>
      <c r="Y68" s="129">
        <f t="shared" si="5"/>
        <v>3</v>
      </c>
      <c r="Z68" s="185">
        <f t="shared" si="6"/>
        <v>0</v>
      </c>
      <c r="AA68" s="129"/>
      <c r="AB68" s="129"/>
      <c r="AC68" s="129" t="s">
        <v>941</v>
      </c>
      <c r="AD68" s="129">
        <v>46</v>
      </c>
      <c r="AE68" s="44" t="s">
        <v>947</v>
      </c>
      <c r="AF68" s="44" t="b">
        <f t="shared" si="7"/>
        <v>1</v>
      </c>
      <c r="AG68" s="44" t="b">
        <f t="shared" si="8"/>
        <v>1</v>
      </c>
      <c r="AH68" s="44" t="b">
        <f t="shared" si="9"/>
        <v>1</v>
      </c>
    </row>
    <row r="69" spans="1:34">
      <c r="A69" s="129">
        <v>68</v>
      </c>
      <c r="B69" s="129">
        <v>8</v>
      </c>
      <c r="C69" s="44" t="s">
        <v>1572</v>
      </c>
      <c r="D69" s="132" t="s">
        <v>585</v>
      </c>
      <c r="E69" s="44" t="s">
        <v>1573</v>
      </c>
      <c r="F69" s="129" t="s">
        <v>937</v>
      </c>
      <c r="G69" s="136">
        <v>1073</v>
      </c>
      <c r="H69" s="130" t="s">
        <v>1083</v>
      </c>
      <c r="I69" s="130">
        <f>VLOOKUP($D69,[7]ผลการประเมิน!$D$3:$X$984,6,0)</f>
        <v>3.08</v>
      </c>
      <c r="J69" s="130">
        <f>VLOOKUP($D69,[7]ผลการประเมิน!$D$3:$X$984,7,0)</f>
        <v>2.69</v>
      </c>
      <c r="K69" s="130">
        <f>VLOOKUP($D69,[7]ผลการประเมิน!$D$3:$X$984,8,0)</f>
        <v>1.6</v>
      </c>
      <c r="L69" s="130">
        <f>VLOOKUP($D69,[7]ผลการประเมิน!$D$3:$X$984,9,0)</f>
        <v>1168884104.4300001</v>
      </c>
      <c r="M69" s="130">
        <f>VLOOKUP($D69,[7]ผลการประเมิน!$D$3:$X$984,10,0)</f>
        <v>219493839.80000001</v>
      </c>
      <c r="N69" s="253">
        <f>VLOOKUP($D69,[7]ผลการประเมิน!$D$3:$X$984,11,0)</f>
        <v>0</v>
      </c>
      <c r="O69" s="130">
        <f>VLOOKUP($D69,[7]ผลการประเมิน!$D$3:$X$984,12,0)</f>
        <v>89289707.480000004</v>
      </c>
      <c r="P69" s="130">
        <f>VLOOKUP($D69,[7]ผลการประเมิน!$D$3:$X$984,13,0)</f>
        <v>350550878.99000001</v>
      </c>
      <c r="Q69" s="253">
        <f>VLOOKUP($D69,[7]ผลการประเมิน!$D$3:$X$984,14,0)</f>
        <v>0</v>
      </c>
      <c r="R69" s="253">
        <f>VLOOKUP($D69,[7]ผลการประเมิน!$D$3:$X$984,15,0)</f>
        <v>1</v>
      </c>
      <c r="S69" s="253">
        <f>VLOOKUP($D69,[7]ผลการประเมิน!$D$3:$X$984,16,0)</f>
        <v>1</v>
      </c>
      <c r="T69" s="253">
        <f>VLOOKUP($D69,[7]ผลการประเมิน!$D$3:$X$984,17,0)</f>
        <v>0</v>
      </c>
      <c r="U69" s="253">
        <f>VLOOKUP($D69,[7]ผลการประเมิน!$D$3:$X$984,18,0)</f>
        <v>1</v>
      </c>
      <c r="V69" s="253">
        <f>VLOOKUP($D69,[7]ผลการประเมิน!$D$3:$X$984,19,0)</f>
        <v>1</v>
      </c>
      <c r="W69" s="253">
        <f>VLOOKUP($D69,[7]ผลการประเมิน!$D$3:$X$984,20,0)</f>
        <v>1</v>
      </c>
      <c r="X69" s="254" t="str">
        <f>VLOOKUP($D69,[7]ผลการประเมิน!$D$3:$X$984,21,0)</f>
        <v>B</v>
      </c>
      <c r="Y69" s="129">
        <f t="shared" si="5"/>
        <v>5</v>
      </c>
      <c r="Z69" s="185">
        <f t="shared" si="6"/>
        <v>1</v>
      </c>
      <c r="AA69" s="129"/>
      <c r="AB69" s="129"/>
      <c r="AC69" s="129" t="s">
        <v>937</v>
      </c>
      <c r="AD69" s="129">
        <v>1073</v>
      </c>
      <c r="AE69" s="44" t="s">
        <v>1083</v>
      </c>
      <c r="AF69" s="44" t="b">
        <f t="shared" si="7"/>
        <v>1</v>
      </c>
      <c r="AG69" s="44" t="b">
        <f t="shared" si="8"/>
        <v>1</v>
      </c>
      <c r="AH69" s="44" t="b">
        <f t="shared" si="9"/>
        <v>1</v>
      </c>
    </row>
    <row r="70" spans="1:34">
      <c r="A70" s="129">
        <v>69</v>
      </c>
      <c r="B70" s="129">
        <v>8</v>
      </c>
      <c r="C70" s="44" t="s">
        <v>1572</v>
      </c>
      <c r="D70" s="132" t="s">
        <v>586</v>
      </c>
      <c r="E70" s="44" t="s">
        <v>1574</v>
      </c>
      <c r="F70" s="129" t="s">
        <v>941</v>
      </c>
      <c r="G70" s="136">
        <v>56</v>
      </c>
      <c r="H70" s="130" t="s">
        <v>2885</v>
      </c>
      <c r="I70" s="130">
        <f>VLOOKUP($D70,[7]ผลการประเมิน!$D$3:$X$984,6,0)</f>
        <v>1.48</v>
      </c>
      <c r="J70" s="130">
        <f>VLOOKUP($D70,[7]ผลการประเมิน!$D$3:$X$984,7,0)</f>
        <v>1.35</v>
      </c>
      <c r="K70" s="130">
        <f>VLOOKUP($D70,[7]ผลการประเมิน!$D$3:$X$984,8,0)</f>
        <v>1.1100000000000001</v>
      </c>
      <c r="L70" s="130">
        <f>VLOOKUP($D70,[7]ผลการประเมิน!$D$3:$X$984,9,0)</f>
        <v>19292510.059999999</v>
      </c>
      <c r="M70" s="130">
        <f>VLOOKUP($D70,[7]ผลการประเมิน!$D$3:$X$984,10,0)</f>
        <v>13796146.08</v>
      </c>
      <c r="N70" s="253">
        <f>VLOOKUP($D70,[7]ผลการประเมิน!$D$3:$X$984,11,0)</f>
        <v>1</v>
      </c>
      <c r="O70" s="130">
        <f>VLOOKUP($D70,[7]ผลการประเมิน!$D$3:$X$984,12,0)</f>
        <v>17341735.039999999</v>
      </c>
      <c r="P70" s="130">
        <f>VLOOKUP($D70,[7]ผลการประเมิน!$D$3:$X$984,13,0)</f>
        <v>4501066.09</v>
      </c>
      <c r="Q70" s="253">
        <f>VLOOKUP($D70,[7]ผลการประเมิน!$D$3:$X$984,14,0)</f>
        <v>0</v>
      </c>
      <c r="R70" s="253">
        <f>VLOOKUP($D70,[7]ผลการประเมิน!$D$3:$X$984,15,0)</f>
        <v>0</v>
      </c>
      <c r="S70" s="253">
        <f>VLOOKUP($D70,[7]ผลการประเมิน!$D$3:$X$984,16,0)</f>
        <v>0</v>
      </c>
      <c r="T70" s="253">
        <f>VLOOKUP($D70,[7]ผลการประเมิน!$D$3:$X$984,17,0)</f>
        <v>1</v>
      </c>
      <c r="U70" s="253">
        <f>VLOOKUP($D70,[7]ผลการประเมิน!$D$3:$X$984,18,0)</f>
        <v>1</v>
      </c>
      <c r="V70" s="253">
        <f>VLOOKUP($D70,[7]ผลการประเมิน!$D$3:$X$984,19,0)</f>
        <v>0</v>
      </c>
      <c r="W70" s="253">
        <f>VLOOKUP($D70,[7]ผลการประเมิน!$D$3:$X$984,20,0)</f>
        <v>0</v>
      </c>
      <c r="X70" s="254" t="str">
        <f>VLOOKUP($D70,[7]ผลการประเมิน!$D$3:$X$984,21,0)</f>
        <v>C-</v>
      </c>
      <c r="Y70" s="129">
        <f t="shared" si="5"/>
        <v>2</v>
      </c>
      <c r="Z70" s="185">
        <f t="shared" si="6"/>
        <v>0</v>
      </c>
      <c r="AA70" s="129"/>
      <c r="AB70" s="129"/>
      <c r="AC70" s="129" t="s">
        <v>941</v>
      </c>
      <c r="AD70" s="129">
        <v>56</v>
      </c>
      <c r="AE70" s="44" t="s">
        <v>2885</v>
      </c>
      <c r="AF70" s="44" t="b">
        <f t="shared" si="7"/>
        <v>1</v>
      </c>
      <c r="AG70" s="44" t="b">
        <f t="shared" si="8"/>
        <v>1</v>
      </c>
      <c r="AH70" s="44" t="b">
        <f t="shared" si="9"/>
        <v>1</v>
      </c>
    </row>
    <row r="71" spans="1:34">
      <c r="A71" s="129">
        <v>70</v>
      </c>
      <c r="B71" s="129">
        <v>8</v>
      </c>
      <c r="C71" s="44" t="s">
        <v>1572</v>
      </c>
      <c r="D71" s="132" t="s">
        <v>587</v>
      </c>
      <c r="E71" s="44" t="s">
        <v>1575</v>
      </c>
      <c r="F71" s="129" t="s">
        <v>941</v>
      </c>
      <c r="G71" s="136">
        <v>67</v>
      </c>
      <c r="H71" s="130" t="s">
        <v>2885</v>
      </c>
      <c r="I71" s="130">
        <f>VLOOKUP($D71,[7]ผลการประเมิน!$D$3:$X$984,6,0)</f>
        <v>1.48</v>
      </c>
      <c r="J71" s="130">
        <f>VLOOKUP($D71,[7]ผลการประเมิน!$D$3:$X$984,7,0)</f>
        <v>1.34</v>
      </c>
      <c r="K71" s="130">
        <f>VLOOKUP($D71,[7]ผลการประเมิน!$D$3:$X$984,8,0)</f>
        <v>1.06</v>
      </c>
      <c r="L71" s="130">
        <f>VLOOKUP($D71,[7]ผลการประเมิน!$D$3:$X$984,9,0)</f>
        <v>15396261.109999999</v>
      </c>
      <c r="M71" s="130">
        <f>VLOOKUP($D71,[7]ผลการประเมิน!$D$3:$X$984,10,0)</f>
        <v>13899048.449999999</v>
      </c>
      <c r="N71" s="253">
        <f>VLOOKUP($D71,[7]ผลการประเมิน!$D$3:$X$984,11,0)</f>
        <v>1</v>
      </c>
      <c r="O71" s="130">
        <f>VLOOKUP($D71,[7]ผลการประเมิน!$D$3:$X$984,12,0)</f>
        <v>16164875.279999999</v>
      </c>
      <c r="P71" s="130">
        <f>VLOOKUP($D71,[7]ผลการประเมิน!$D$3:$X$984,13,0)</f>
        <v>1870019.7</v>
      </c>
      <c r="Q71" s="253">
        <f>VLOOKUP($D71,[7]ผลการประเมิน!$D$3:$X$984,14,0)</f>
        <v>0</v>
      </c>
      <c r="R71" s="253">
        <f>VLOOKUP($D71,[7]ผลการประเมิน!$D$3:$X$984,15,0)</f>
        <v>1</v>
      </c>
      <c r="S71" s="253">
        <f>VLOOKUP($D71,[7]ผลการประเมิน!$D$3:$X$984,16,0)</f>
        <v>0</v>
      </c>
      <c r="T71" s="253">
        <f>VLOOKUP($D71,[7]ผลการประเมิน!$D$3:$X$984,17,0)</f>
        <v>1</v>
      </c>
      <c r="U71" s="253">
        <f>VLOOKUP($D71,[7]ผลการประเมิน!$D$3:$X$984,18,0)</f>
        <v>1</v>
      </c>
      <c r="V71" s="253">
        <f>VLOOKUP($D71,[7]ผลการประเมิน!$D$3:$X$984,19,0)</f>
        <v>1</v>
      </c>
      <c r="W71" s="253">
        <f>VLOOKUP($D71,[7]ผลการประเมิน!$D$3:$X$984,20,0)</f>
        <v>0</v>
      </c>
      <c r="X71" s="254" t="str">
        <f>VLOOKUP($D71,[7]ผลการประเมิน!$D$3:$X$984,21,0)</f>
        <v>B-</v>
      </c>
      <c r="Y71" s="129">
        <f t="shared" si="5"/>
        <v>4</v>
      </c>
      <c r="Z71" s="185">
        <f t="shared" si="6"/>
        <v>0</v>
      </c>
      <c r="AA71" s="129"/>
      <c r="AB71" s="129"/>
      <c r="AC71" s="129" t="s">
        <v>941</v>
      </c>
      <c r="AD71" s="129">
        <v>67</v>
      </c>
      <c r="AE71" s="44" t="s">
        <v>2885</v>
      </c>
      <c r="AF71" s="44" t="b">
        <f t="shared" si="7"/>
        <v>1</v>
      </c>
      <c r="AG71" s="44" t="b">
        <f t="shared" si="8"/>
        <v>1</v>
      </c>
      <c r="AH71" s="44" t="b">
        <f t="shared" si="9"/>
        <v>1</v>
      </c>
    </row>
    <row r="72" spans="1:34">
      <c r="A72" s="129">
        <v>71</v>
      </c>
      <c r="B72" s="129">
        <v>8</v>
      </c>
      <c r="C72" s="44" t="s">
        <v>1572</v>
      </c>
      <c r="D72" s="132" t="s">
        <v>588</v>
      </c>
      <c r="E72" s="44" t="s">
        <v>1576</v>
      </c>
      <c r="F72" s="129" t="s">
        <v>974</v>
      </c>
      <c r="G72" s="136">
        <v>198</v>
      </c>
      <c r="H72" s="130" t="s">
        <v>2888</v>
      </c>
      <c r="I72" s="130">
        <f>VLOOKUP($D72,[7]ผลการประเมิน!$D$3:$X$984,6,0)</f>
        <v>1</v>
      </c>
      <c r="J72" s="130">
        <f>VLOOKUP($D72,[7]ผลการประเมิน!$D$3:$X$984,7,0)</f>
        <v>0.82</v>
      </c>
      <c r="K72" s="130">
        <f>VLOOKUP($D72,[7]ผลการประเมิน!$D$3:$X$984,8,0)</f>
        <v>0.38</v>
      </c>
      <c r="L72" s="130">
        <f>VLOOKUP($D72,[7]ผลการประเมิน!$D$3:$X$984,9,0)</f>
        <v>620558.26</v>
      </c>
      <c r="M72" s="130">
        <f>VLOOKUP($D72,[7]ผลการประเมิน!$D$3:$X$984,10,0)</f>
        <v>2634550.4700000002</v>
      </c>
      <c r="N72" s="253">
        <f>VLOOKUP($D72,[7]ผลการประเมิน!$D$3:$X$984,11,0)</f>
        <v>3</v>
      </c>
      <c r="O72" s="130">
        <f>VLOOKUP($D72,[7]ผลการประเมิน!$D$3:$X$984,12,0)</f>
        <v>23217839.960000001</v>
      </c>
      <c r="P72" s="130">
        <f>VLOOKUP($D72,[7]ผลการประเมิน!$D$3:$X$984,13,0)</f>
        <v>-101162211.8</v>
      </c>
      <c r="Q72" s="253">
        <f>VLOOKUP($D72,[7]ผลการประเมิน!$D$3:$X$984,14,0)</f>
        <v>0</v>
      </c>
      <c r="R72" s="253">
        <f>VLOOKUP($D72,[7]ผลการประเมิน!$D$3:$X$984,15,0)</f>
        <v>0</v>
      </c>
      <c r="S72" s="253">
        <f>VLOOKUP($D72,[7]ผลการประเมิน!$D$3:$X$984,16,0)</f>
        <v>0</v>
      </c>
      <c r="T72" s="253">
        <f>VLOOKUP($D72,[7]ผลการประเมิน!$D$3:$X$984,17,0)</f>
        <v>1</v>
      </c>
      <c r="U72" s="253">
        <f>VLOOKUP($D72,[7]ผลการประเมิน!$D$3:$X$984,18,0)</f>
        <v>0</v>
      </c>
      <c r="V72" s="253">
        <f>VLOOKUP($D72,[7]ผลการประเมิน!$D$3:$X$984,19,0)</f>
        <v>1</v>
      </c>
      <c r="W72" s="253">
        <f>VLOOKUP($D72,[7]ผลการประเมิน!$D$3:$X$984,20,0)</f>
        <v>0</v>
      </c>
      <c r="X72" s="254" t="str">
        <f>VLOOKUP($D72,[7]ผลการประเมิน!$D$3:$X$984,21,0)</f>
        <v>C-</v>
      </c>
      <c r="Y72" s="129">
        <f t="shared" si="5"/>
        <v>2</v>
      </c>
      <c r="Z72" s="185">
        <f t="shared" si="6"/>
        <v>0</v>
      </c>
      <c r="AA72" s="129"/>
      <c r="AB72" s="129"/>
      <c r="AC72" s="129" t="s">
        <v>974</v>
      </c>
      <c r="AD72" s="129">
        <v>198</v>
      </c>
      <c r="AE72" s="44" t="s">
        <v>2888</v>
      </c>
      <c r="AF72" s="44" t="b">
        <f t="shared" si="7"/>
        <v>1</v>
      </c>
      <c r="AG72" s="44" t="b">
        <f t="shared" si="8"/>
        <v>1</v>
      </c>
      <c r="AH72" s="44" t="b">
        <f t="shared" si="9"/>
        <v>1</v>
      </c>
    </row>
    <row r="73" spans="1:34">
      <c r="A73" s="129">
        <v>72</v>
      </c>
      <c r="B73" s="129">
        <v>8</v>
      </c>
      <c r="C73" s="44" t="s">
        <v>1572</v>
      </c>
      <c r="D73" s="132" t="s">
        <v>589</v>
      </c>
      <c r="E73" s="44" t="s">
        <v>1577</v>
      </c>
      <c r="F73" s="129" t="s">
        <v>941</v>
      </c>
      <c r="G73" s="136">
        <v>10</v>
      </c>
      <c r="H73" s="130" t="s">
        <v>969</v>
      </c>
      <c r="I73" s="130">
        <f>VLOOKUP($D73,[7]ผลการประเมิน!$D$3:$X$984,6,0)</f>
        <v>1.2</v>
      </c>
      <c r="J73" s="130">
        <f>VLOOKUP($D73,[7]ผลการประเมิน!$D$3:$X$984,7,0)</f>
        <v>1.04</v>
      </c>
      <c r="K73" s="130">
        <f>VLOOKUP($D73,[7]ผลการประเมิน!$D$3:$X$984,8,0)</f>
        <v>0.89</v>
      </c>
      <c r="L73" s="130">
        <f>VLOOKUP($D73,[7]ผลการประเมิน!$D$3:$X$984,9,0)</f>
        <v>2051218.98</v>
      </c>
      <c r="M73" s="130">
        <f>VLOOKUP($D73,[7]ผลการประเมิน!$D$3:$X$984,10,0)</f>
        <v>6423080.8099999996</v>
      </c>
      <c r="N73" s="253">
        <f>VLOOKUP($D73,[7]ผลการประเมิน!$D$3:$X$984,11,0)</f>
        <v>1</v>
      </c>
      <c r="O73" s="130">
        <f>VLOOKUP($D73,[7]ผลการประเมิน!$D$3:$X$984,12,0)</f>
        <v>4302867.33</v>
      </c>
      <c r="P73" s="130">
        <f>VLOOKUP($D73,[7]ผลการประเมิน!$D$3:$X$984,13,0)</f>
        <v>-1086372.54</v>
      </c>
      <c r="Q73" s="253">
        <f>VLOOKUP($D73,[7]ผลการประเมิน!$D$3:$X$984,14,0)</f>
        <v>1</v>
      </c>
      <c r="R73" s="253">
        <f>VLOOKUP($D73,[7]ผลการประเมิน!$D$3:$X$984,15,0)</f>
        <v>1</v>
      </c>
      <c r="S73" s="253">
        <f>VLOOKUP($D73,[7]ผลการประเมิน!$D$3:$X$984,16,0)</f>
        <v>0</v>
      </c>
      <c r="T73" s="253">
        <f>VLOOKUP($D73,[7]ผลการประเมิน!$D$3:$X$984,17,0)</f>
        <v>0</v>
      </c>
      <c r="U73" s="253">
        <f>VLOOKUP($D73,[7]ผลการประเมิน!$D$3:$X$984,18,0)</f>
        <v>1</v>
      </c>
      <c r="V73" s="253">
        <f>VLOOKUP($D73,[7]ผลการประเมิน!$D$3:$X$984,19,0)</f>
        <v>1</v>
      </c>
      <c r="W73" s="253">
        <f>VLOOKUP($D73,[7]ผลการประเมิน!$D$3:$X$984,20,0)</f>
        <v>0</v>
      </c>
      <c r="X73" s="254" t="str">
        <f>VLOOKUP($D73,[7]ผลการประเมิน!$D$3:$X$984,21,0)</f>
        <v>B-</v>
      </c>
      <c r="Y73" s="129">
        <f t="shared" si="5"/>
        <v>4</v>
      </c>
      <c r="Z73" s="185">
        <f t="shared" si="6"/>
        <v>0</v>
      </c>
      <c r="AA73" s="129"/>
      <c r="AB73" s="129"/>
      <c r="AC73" s="129" t="s">
        <v>941</v>
      </c>
      <c r="AD73" s="44">
        <v>10</v>
      </c>
      <c r="AE73" s="44" t="s">
        <v>969</v>
      </c>
      <c r="AF73" s="44" t="b">
        <f t="shared" si="7"/>
        <v>1</v>
      </c>
      <c r="AG73" s="44" t="b">
        <f t="shared" si="8"/>
        <v>1</v>
      </c>
      <c r="AH73" s="44" t="b">
        <f t="shared" si="9"/>
        <v>1</v>
      </c>
    </row>
    <row r="74" spans="1:34">
      <c r="A74" s="129">
        <v>73</v>
      </c>
      <c r="B74" s="129">
        <v>8</v>
      </c>
      <c r="C74" s="44" t="s">
        <v>1572</v>
      </c>
      <c r="D74" s="132" t="s">
        <v>590</v>
      </c>
      <c r="E74" s="44" t="s">
        <v>1578</v>
      </c>
      <c r="F74" s="129" t="s">
        <v>941</v>
      </c>
      <c r="G74" s="136">
        <v>36</v>
      </c>
      <c r="H74" s="130" t="s">
        <v>2885</v>
      </c>
      <c r="I74" s="130">
        <f>VLOOKUP($D74,[7]ผลการประเมิน!$D$3:$X$984,6,0)</f>
        <v>2.0699999999999998</v>
      </c>
      <c r="J74" s="130">
        <f>VLOOKUP($D74,[7]ผลการประเมิน!$D$3:$X$984,7,0)</f>
        <v>1.93</v>
      </c>
      <c r="K74" s="130">
        <f>VLOOKUP($D74,[7]ผลการประเมิน!$D$3:$X$984,8,0)</f>
        <v>1.59</v>
      </c>
      <c r="L74" s="130">
        <f>VLOOKUP($D74,[7]ผลการประเมิน!$D$3:$X$984,9,0)</f>
        <v>22916751.030000001</v>
      </c>
      <c r="M74" s="130">
        <f>VLOOKUP($D74,[7]ผลการประเมิน!$D$3:$X$984,10,0)</f>
        <v>9993012.2699999996</v>
      </c>
      <c r="N74" s="253">
        <f>VLOOKUP($D74,[7]ผลการประเมิน!$D$3:$X$984,11,0)</f>
        <v>0</v>
      </c>
      <c r="O74" s="130">
        <f>VLOOKUP($D74,[7]ผลการประเมิน!$D$3:$X$984,12,0)</f>
        <v>11119921.16</v>
      </c>
      <c r="P74" s="130">
        <f>VLOOKUP($D74,[7]ผลการประเมิน!$D$3:$X$984,13,0)</f>
        <v>12607277.68</v>
      </c>
      <c r="Q74" s="253">
        <f>VLOOKUP($D74,[7]ผลการประเมิน!$D$3:$X$984,14,0)</f>
        <v>0</v>
      </c>
      <c r="R74" s="253">
        <f>VLOOKUP($D74,[7]ผลการประเมิน!$D$3:$X$984,15,0)</f>
        <v>0</v>
      </c>
      <c r="S74" s="253">
        <f>VLOOKUP($D74,[7]ผลการประเมิน!$D$3:$X$984,16,0)</f>
        <v>0</v>
      </c>
      <c r="T74" s="253">
        <f>VLOOKUP($D74,[7]ผลการประเมิน!$D$3:$X$984,17,0)</f>
        <v>1</v>
      </c>
      <c r="U74" s="253">
        <f>VLOOKUP($D74,[7]ผลการประเมิน!$D$3:$X$984,18,0)</f>
        <v>1</v>
      </c>
      <c r="V74" s="253">
        <f>VLOOKUP($D74,[7]ผลการประเมิน!$D$3:$X$984,19,0)</f>
        <v>1</v>
      </c>
      <c r="W74" s="253">
        <f>VLOOKUP($D74,[7]ผลการประเมิน!$D$3:$X$984,20,0)</f>
        <v>1</v>
      </c>
      <c r="X74" s="254" t="str">
        <f>VLOOKUP($D74,[7]ผลการประเมิน!$D$3:$X$984,21,0)</f>
        <v>B-</v>
      </c>
      <c r="Y74" s="129">
        <f t="shared" si="5"/>
        <v>4</v>
      </c>
      <c r="Z74" s="185">
        <f t="shared" si="6"/>
        <v>0</v>
      </c>
      <c r="AA74" s="129"/>
      <c r="AB74" s="129"/>
      <c r="AC74" s="129" t="s">
        <v>941</v>
      </c>
      <c r="AD74" s="44">
        <v>36</v>
      </c>
      <c r="AE74" s="44" t="s">
        <v>2885</v>
      </c>
      <c r="AF74" s="44" t="b">
        <f t="shared" si="7"/>
        <v>1</v>
      </c>
      <c r="AG74" s="44" t="b">
        <f t="shared" si="8"/>
        <v>1</v>
      </c>
      <c r="AH74" s="44" t="b">
        <f t="shared" si="9"/>
        <v>1</v>
      </c>
    </row>
    <row r="75" spans="1:34">
      <c r="A75" s="129">
        <v>74</v>
      </c>
      <c r="B75" s="129">
        <v>8</v>
      </c>
      <c r="C75" s="44" t="s">
        <v>1572</v>
      </c>
      <c r="D75" s="132" t="s">
        <v>591</v>
      </c>
      <c r="E75" s="44" t="s">
        <v>1579</v>
      </c>
      <c r="F75" s="129" t="s">
        <v>941</v>
      </c>
      <c r="G75" s="136">
        <v>113</v>
      </c>
      <c r="H75" s="130" t="s">
        <v>2884</v>
      </c>
      <c r="I75" s="130">
        <f>VLOOKUP($D75,[7]ผลการประเมิน!$D$3:$X$984,6,0)</f>
        <v>1.17</v>
      </c>
      <c r="J75" s="130">
        <f>VLOOKUP($D75,[7]ผลการประเมิน!$D$3:$X$984,7,0)</f>
        <v>1.04</v>
      </c>
      <c r="K75" s="130">
        <f>VLOOKUP($D75,[7]ผลการประเมิน!$D$3:$X$984,8,0)</f>
        <v>0.8</v>
      </c>
      <c r="L75" s="130">
        <f>VLOOKUP($D75,[7]ผลการประเมิน!$D$3:$X$984,9,0)</f>
        <v>14613025.289999999</v>
      </c>
      <c r="M75" s="130">
        <f>VLOOKUP($D75,[7]ผลการประเมิน!$D$3:$X$984,10,0)</f>
        <v>16761012.300000001</v>
      </c>
      <c r="N75" s="253">
        <f>VLOOKUP($D75,[7]ผลการประเมิน!$D$3:$X$984,11,0)</f>
        <v>1</v>
      </c>
      <c r="O75" s="130">
        <f>VLOOKUP($D75,[7]ผลการประเมิน!$D$3:$X$984,12,0)</f>
        <v>12827343.800000001</v>
      </c>
      <c r="P75" s="130">
        <f>VLOOKUP($D75,[7]ผลการประเมิน!$D$3:$X$984,13,0)</f>
        <v>-17126123.09</v>
      </c>
      <c r="Q75" s="253">
        <f>VLOOKUP($D75,[7]ผลการประเมิน!$D$3:$X$984,14,0)</f>
        <v>0</v>
      </c>
      <c r="R75" s="253">
        <f>VLOOKUP($D75,[7]ผลการประเมิน!$D$3:$X$984,15,0)</f>
        <v>0</v>
      </c>
      <c r="S75" s="253">
        <f>VLOOKUP($D75,[7]ผลการประเมิน!$D$3:$X$984,16,0)</f>
        <v>0</v>
      </c>
      <c r="T75" s="253">
        <f>VLOOKUP($D75,[7]ผลการประเมิน!$D$3:$X$984,17,0)</f>
        <v>1</v>
      </c>
      <c r="U75" s="253">
        <f>VLOOKUP($D75,[7]ผลการประเมิน!$D$3:$X$984,18,0)</f>
        <v>1</v>
      </c>
      <c r="V75" s="253">
        <f>VLOOKUP($D75,[7]ผลการประเมิน!$D$3:$X$984,19,0)</f>
        <v>1</v>
      </c>
      <c r="W75" s="253">
        <f>VLOOKUP($D75,[7]ผลการประเมิน!$D$3:$X$984,20,0)</f>
        <v>1</v>
      </c>
      <c r="X75" s="254" t="str">
        <f>VLOOKUP($D75,[7]ผลการประเมิน!$D$3:$X$984,21,0)</f>
        <v>B-</v>
      </c>
      <c r="Y75" s="129">
        <f t="shared" si="5"/>
        <v>4</v>
      </c>
      <c r="Z75" s="185">
        <f t="shared" si="6"/>
        <v>0</v>
      </c>
      <c r="AA75" s="129"/>
      <c r="AB75" s="129"/>
      <c r="AC75" s="129" t="s">
        <v>941</v>
      </c>
      <c r="AD75" s="44">
        <v>113</v>
      </c>
      <c r="AE75" s="44" t="s">
        <v>2884</v>
      </c>
      <c r="AF75" s="44" t="b">
        <f t="shared" si="7"/>
        <v>1</v>
      </c>
      <c r="AG75" s="44" t="b">
        <f t="shared" si="8"/>
        <v>1</v>
      </c>
      <c r="AH75" s="44" t="b">
        <f t="shared" si="9"/>
        <v>1</v>
      </c>
    </row>
    <row r="76" spans="1:34">
      <c r="A76" s="129">
        <v>75</v>
      </c>
      <c r="B76" s="129">
        <v>8</v>
      </c>
      <c r="C76" s="44" t="s">
        <v>1572</v>
      </c>
      <c r="D76" s="132" t="s">
        <v>592</v>
      </c>
      <c r="E76" s="44" t="s">
        <v>1580</v>
      </c>
      <c r="F76" s="129" t="s">
        <v>941</v>
      </c>
      <c r="G76" s="136">
        <v>30</v>
      </c>
      <c r="H76" s="130" t="s">
        <v>947</v>
      </c>
      <c r="I76" s="130">
        <f>VLOOKUP($D76,[7]ผลการประเมิน!$D$3:$X$984,6,0)</f>
        <v>1.79</v>
      </c>
      <c r="J76" s="130">
        <f>VLOOKUP($D76,[7]ผลการประเมิน!$D$3:$X$984,7,0)</f>
        <v>1.56</v>
      </c>
      <c r="K76" s="130">
        <f>VLOOKUP($D76,[7]ผลการประเมิน!$D$3:$X$984,8,0)</f>
        <v>1.2</v>
      </c>
      <c r="L76" s="130">
        <f>VLOOKUP($D76,[7]ผลการประเมิน!$D$3:$X$984,9,0)</f>
        <v>12717400.699999999</v>
      </c>
      <c r="M76" s="130">
        <f>VLOOKUP($D76,[7]ผลการประเมิน!$D$3:$X$984,10,0)</f>
        <v>8974631.75</v>
      </c>
      <c r="N76" s="253">
        <f>VLOOKUP($D76,[7]ผลการประเมิน!$D$3:$X$984,11,0)</f>
        <v>0</v>
      </c>
      <c r="O76" s="130">
        <f>VLOOKUP($D76,[7]ผลการประเมิน!$D$3:$X$984,12,0)</f>
        <v>11388360.560000001</v>
      </c>
      <c r="P76" s="130">
        <f>VLOOKUP($D76,[7]ผลการประเมิน!$D$3:$X$984,13,0)</f>
        <v>3192522.15</v>
      </c>
      <c r="Q76" s="253">
        <f>VLOOKUP($D76,[7]ผลการประเมิน!$D$3:$X$984,14,0)</f>
        <v>1</v>
      </c>
      <c r="R76" s="253">
        <f>VLOOKUP($D76,[7]ผลการประเมิน!$D$3:$X$984,15,0)</f>
        <v>1</v>
      </c>
      <c r="S76" s="253">
        <f>VLOOKUP($D76,[7]ผลการประเมิน!$D$3:$X$984,16,0)</f>
        <v>0</v>
      </c>
      <c r="T76" s="253">
        <f>VLOOKUP($D76,[7]ผลการประเมิน!$D$3:$X$984,17,0)</f>
        <v>1</v>
      </c>
      <c r="U76" s="253">
        <f>VLOOKUP($D76,[7]ผลการประเมิน!$D$3:$X$984,18,0)</f>
        <v>0</v>
      </c>
      <c r="V76" s="253">
        <f>VLOOKUP($D76,[7]ผลการประเมิน!$D$3:$X$984,19,0)</f>
        <v>1</v>
      </c>
      <c r="W76" s="253">
        <f>VLOOKUP($D76,[7]ผลการประเมิน!$D$3:$X$984,20,0)</f>
        <v>0</v>
      </c>
      <c r="X76" s="254" t="str">
        <f>VLOOKUP($D76,[7]ผลการประเมิน!$D$3:$X$984,21,0)</f>
        <v>B-</v>
      </c>
      <c r="Y76" s="129">
        <f t="shared" si="5"/>
        <v>4</v>
      </c>
      <c r="Z76" s="185">
        <f t="shared" si="6"/>
        <v>0</v>
      </c>
      <c r="AA76" s="129"/>
      <c r="AB76" s="129"/>
      <c r="AC76" s="129" t="s">
        <v>941</v>
      </c>
      <c r="AD76" s="44">
        <v>30</v>
      </c>
      <c r="AE76" s="44" t="s">
        <v>947</v>
      </c>
      <c r="AF76" s="44" t="b">
        <f t="shared" si="7"/>
        <v>1</v>
      </c>
      <c r="AG76" s="44" t="b">
        <f t="shared" si="8"/>
        <v>1</v>
      </c>
      <c r="AH76" s="44" t="b">
        <f t="shared" si="9"/>
        <v>1</v>
      </c>
    </row>
    <row r="77" spans="1:34">
      <c r="A77" s="129">
        <v>76</v>
      </c>
      <c r="B77" s="129">
        <v>8</v>
      </c>
      <c r="C77" s="44" t="s">
        <v>1572</v>
      </c>
      <c r="D77" s="132" t="s">
        <v>593</v>
      </c>
      <c r="E77" s="44" t="s">
        <v>1581</v>
      </c>
      <c r="F77" s="129" t="s">
        <v>941</v>
      </c>
      <c r="G77" s="136">
        <v>30</v>
      </c>
      <c r="H77" s="130" t="s">
        <v>2885</v>
      </c>
      <c r="I77" s="130">
        <f>VLOOKUP($D77,[7]ผลการประเมิน!$D$3:$X$984,6,0)</f>
        <v>2.0699999999999998</v>
      </c>
      <c r="J77" s="130">
        <f>VLOOKUP($D77,[7]ผลการประเมิน!$D$3:$X$984,7,0)</f>
        <v>1.85</v>
      </c>
      <c r="K77" s="130">
        <f>VLOOKUP($D77,[7]ผลการประเมิน!$D$3:$X$984,8,0)</f>
        <v>1.54</v>
      </c>
      <c r="L77" s="130">
        <f>VLOOKUP($D77,[7]ผลการประเมิน!$D$3:$X$984,9,0)</f>
        <v>16912739.129999999</v>
      </c>
      <c r="M77" s="130">
        <f>VLOOKUP($D77,[7]ผลการประเมิน!$D$3:$X$984,10,0)</f>
        <v>16561219.74</v>
      </c>
      <c r="N77" s="253">
        <f>VLOOKUP($D77,[7]ผลการประเมิน!$D$3:$X$984,11,0)</f>
        <v>0</v>
      </c>
      <c r="O77" s="130">
        <f>VLOOKUP($D77,[7]ผลการประเมิน!$D$3:$X$984,12,0)</f>
        <v>19606936.449999999</v>
      </c>
      <c r="P77" s="130">
        <f>VLOOKUP($D77,[7]ผลการประเมิน!$D$3:$X$984,13,0)</f>
        <v>8514071.8599999994</v>
      </c>
      <c r="Q77" s="253">
        <f>VLOOKUP($D77,[7]ผลการประเมิน!$D$3:$X$984,14,0)</f>
        <v>1</v>
      </c>
      <c r="R77" s="253">
        <f>VLOOKUP($D77,[7]ผลการประเมิน!$D$3:$X$984,15,0)</f>
        <v>1</v>
      </c>
      <c r="S77" s="253">
        <f>VLOOKUP($D77,[7]ผลการประเมิน!$D$3:$X$984,16,0)</f>
        <v>0</v>
      </c>
      <c r="T77" s="253">
        <f>VLOOKUP($D77,[7]ผลการประเมิน!$D$3:$X$984,17,0)</f>
        <v>1</v>
      </c>
      <c r="U77" s="253">
        <f>VLOOKUP($D77,[7]ผลการประเมิน!$D$3:$X$984,18,0)</f>
        <v>1</v>
      </c>
      <c r="V77" s="253">
        <f>VLOOKUP($D77,[7]ผลการประเมิน!$D$3:$X$984,19,0)</f>
        <v>0</v>
      </c>
      <c r="W77" s="253">
        <f>VLOOKUP($D77,[7]ผลการประเมิน!$D$3:$X$984,20,0)</f>
        <v>0</v>
      </c>
      <c r="X77" s="254" t="str">
        <f>VLOOKUP($D77,[7]ผลการประเมิน!$D$3:$X$984,21,0)</f>
        <v>B-</v>
      </c>
      <c r="Y77" s="129">
        <f t="shared" si="5"/>
        <v>4</v>
      </c>
      <c r="Z77" s="185">
        <f t="shared" si="6"/>
        <v>0</v>
      </c>
      <c r="AA77" s="129"/>
      <c r="AB77" s="129"/>
      <c r="AC77" s="129" t="s">
        <v>941</v>
      </c>
      <c r="AD77" s="44">
        <v>30</v>
      </c>
      <c r="AE77" s="44" t="s">
        <v>2885</v>
      </c>
      <c r="AF77" s="44" t="b">
        <f t="shared" si="7"/>
        <v>1</v>
      </c>
      <c r="AG77" s="44" t="b">
        <f t="shared" si="8"/>
        <v>1</v>
      </c>
      <c r="AH77" s="44" t="b">
        <f t="shared" si="9"/>
        <v>1</v>
      </c>
    </row>
    <row r="78" spans="1:34">
      <c r="A78" s="129">
        <v>77</v>
      </c>
      <c r="B78" s="129">
        <v>8</v>
      </c>
      <c r="C78" s="44" t="s">
        <v>1572</v>
      </c>
      <c r="D78" s="132" t="s">
        <v>594</v>
      </c>
      <c r="E78" s="44" t="s">
        <v>1582</v>
      </c>
      <c r="F78" s="129" t="s">
        <v>941</v>
      </c>
      <c r="G78" s="136">
        <v>34</v>
      </c>
      <c r="H78" s="130" t="s">
        <v>2885</v>
      </c>
      <c r="I78" s="130">
        <f>VLOOKUP($D78,[7]ผลการประเมิน!$D$3:$X$984,6,0)</f>
        <v>2.42</v>
      </c>
      <c r="J78" s="130">
        <f>VLOOKUP($D78,[7]ผลการประเมิน!$D$3:$X$984,7,0)</f>
        <v>2.23</v>
      </c>
      <c r="K78" s="130">
        <f>VLOOKUP($D78,[7]ผลการประเมิน!$D$3:$X$984,8,0)</f>
        <v>2.0099999999999998</v>
      </c>
      <c r="L78" s="130">
        <f>VLOOKUP($D78,[7]ผลการประเมิน!$D$3:$X$984,9,0)</f>
        <v>32288880.050000001</v>
      </c>
      <c r="M78" s="130">
        <f>VLOOKUP($D78,[7]ผลการประเมิน!$D$3:$X$984,10,0)</f>
        <v>19025600.719999999</v>
      </c>
      <c r="N78" s="253">
        <f>VLOOKUP($D78,[7]ผลการประเมิน!$D$3:$X$984,11,0)</f>
        <v>0</v>
      </c>
      <c r="O78" s="130">
        <f>VLOOKUP($D78,[7]ผลการประเมิน!$D$3:$X$984,12,0)</f>
        <v>19261813.48</v>
      </c>
      <c r="P78" s="130">
        <f>VLOOKUP($D78,[7]ผลการประเมิน!$D$3:$X$984,13,0)</f>
        <v>22977189.239999998</v>
      </c>
      <c r="Q78" s="253">
        <f>VLOOKUP($D78,[7]ผลการประเมิน!$D$3:$X$984,14,0)</f>
        <v>1</v>
      </c>
      <c r="R78" s="253">
        <f>VLOOKUP($D78,[7]ผลการประเมิน!$D$3:$X$984,15,0)</f>
        <v>1</v>
      </c>
      <c r="S78" s="253">
        <f>VLOOKUP($D78,[7]ผลการประเมิน!$D$3:$X$984,16,0)</f>
        <v>0</v>
      </c>
      <c r="T78" s="253">
        <f>VLOOKUP($D78,[7]ผลการประเมิน!$D$3:$X$984,17,0)</f>
        <v>1</v>
      </c>
      <c r="U78" s="253">
        <f>VLOOKUP($D78,[7]ผลการประเมิน!$D$3:$X$984,18,0)</f>
        <v>1</v>
      </c>
      <c r="V78" s="253">
        <f>VLOOKUP($D78,[7]ผลการประเมิน!$D$3:$X$984,19,0)</f>
        <v>0</v>
      </c>
      <c r="W78" s="253">
        <f>VLOOKUP($D78,[7]ผลการประเมิน!$D$3:$X$984,20,0)</f>
        <v>0</v>
      </c>
      <c r="X78" s="254" t="str">
        <f>VLOOKUP($D78,[7]ผลการประเมิน!$D$3:$X$984,21,0)</f>
        <v>B-</v>
      </c>
      <c r="Y78" s="129">
        <f t="shared" si="5"/>
        <v>4</v>
      </c>
      <c r="Z78" s="185">
        <f t="shared" si="6"/>
        <v>0</v>
      </c>
      <c r="AA78" s="129"/>
      <c r="AB78" s="129"/>
      <c r="AC78" s="129" t="s">
        <v>941</v>
      </c>
      <c r="AD78" s="129">
        <v>34</v>
      </c>
      <c r="AE78" s="44" t="s">
        <v>2885</v>
      </c>
      <c r="AF78" s="44" t="b">
        <f t="shared" si="7"/>
        <v>1</v>
      </c>
      <c r="AG78" s="44" t="b">
        <f t="shared" si="8"/>
        <v>1</v>
      </c>
      <c r="AH78" s="44" t="b">
        <f t="shared" si="9"/>
        <v>1</v>
      </c>
    </row>
    <row r="79" spans="1:34">
      <c r="A79" s="129">
        <v>78</v>
      </c>
      <c r="B79" s="129">
        <v>8</v>
      </c>
      <c r="C79" s="44" t="s">
        <v>1572</v>
      </c>
      <c r="D79" s="132" t="s">
        <v>595</v>
      </c>
      <c r="E79" s="44" t="s">
        <v>1583</v>
      </c>
      <c r="F79" s="129" t="s">
        <v>941</v>
      </c>
      <c r="G79" s="136">
        <v>70</v>
      </c>
      <c r="H79" s="130" t="s">
        <v>2885</v>
      </c>
      <c r="I79" s="130">
        <f>VLOOKUP($D79,[7]ผลการประเมิน!$D$3:$X$984,6,0)</f>
        <v>1.8</v>
      </c>
      <c r="J79" s="130">
        <f>VLOOKUP($D79,[7]ผลการประเมิน!$D$3:$X$984,7,0)</f>
        <v>1.58</v>
      </c>
      <c r="K79" s="130">
        <f>VLOOKUP($D79,[7]ผลการประเมิน!$D$3:$X$984,8,0)</f>
        <v>1.1200000000000001</v>
      </c>
      <c r="L79" s="130">
        <f>VLOOKUP($D79,[7]ผลการประเมิน!$D$3:$X$984,9,0)</f>
        <v>26870533.719999999</v>
      </c>
      <c r="M79" s="130">
        <f>VLOOKUP($D79,[7]ผลการประเมิน!$D$3:$X$984,10,0)</f>
        <v>25747470.370000001</v>
      </c>
      <c r="N79" s="253">
        <f>VLOOKUP($D79,[7]ผลการประเมิน!$D$3:$X$984,11,0)</f>
        <v>0</v>
      </c>
      <c r="O79" s="130">
        <f>VLOOKUP($D79,[7]ผลการประเมิน!$D$3:$X$984,12,0)</f>
        <v>25716392.34</v>
      </c>
      <c r="P79" s="130">
        <f>VLOOKUP($D79,[7]ผลการประเมิน!$D$3:$X$984,13,0)</f>
        <v>4033319.59</v>
      </c>
      <c r="Q79" s="253">
        <f>VLOOKUP($D79,[7]ผลการประเมิน!$D$3:$X$984,14,0)</f>
        <v>1</v>
      </c>
      <c r="R79" s="253">
        <f>VLOOKUP($D79,[7]ผลการประเมิน!$D$3:$X$984,15,0)</f>
        <v>1</v>
      </c>
      <c r="S79" s="253">
        <f>VLOOKUP($D79,[7]ผลการประเมิน!$D$3:$X$984,16,0)</f>
        <v>0</v>
      </c>
      <c r="T79" s="253">
        <f>VLOOKUP($D79,[7]ผลการประเมิน!$D$3:$X$984,17,0)</f>
        <v>1</v>
      </c>
      <c r="U79" s="253">
        <f>VLOOKUP($D79,[7]ผลการประเมิน!$D$3:$X$984,18,0)</f>
        <v>0</v>
      </c>
      <c r="V79" s="253">
        <f>VLOOKUP($D79,[7]ผลการประเมิน!$D$3:$X$984,19,0)</f>
        <v>0</v>
      </c>
      <c r="W79" s="253">
        <f>VLOOKUP($D79,[7]ผลการประเมิน!$D$3:$X$984,20,0)</f>
        <v>0</v>
      </c>
      <c r="X79" s="254" t="str">
        <f>VLOOKUP($D79,[7]ผลการประเมิน!$D$3:$X$984,21,0)</f>
        <v>C</v>
      </c>
      <c r="Y79" s="129">
        <f t="shared" si="5"/>
        <v>3</v>
      </c>
      <c r="Z79" s="185">
        <f t="shared" si="6"/>
        <v>0</v>
      </c>
      <c r="AA79" s="129"/>
      <c r="AB79" s="129"/>
      <c r="AC79" s="129" t="s">
        <v>941</v>
      </c>
      <c r="AD79" s="129">
        <v>70</v>
      </c>
      <c r="AE79" s="44" t="s">
        <v>2885</v>
      </c>
      <c r="AF79" s="44" t="b">
        <f t="shared" si="7"/>
        <v>1</v>
      </c>
      <c r="AG79" s="44" t="b">
        <f t="shared" si="8"/>
        <v>1</v>
      </c>
      <c r="AH79" s="44" t="b">
        <f t="shared" si="9"/>
        <v>1</v>
      </c>
    </row>
    <row r="80" spans="1:34">
      <c r="A80" s="129">
        <v>79</v>
      </c>
      <c r="B80" s="129">
        <v>8</v>
      </c>
      <c r="C80" s="44" t="s">
        <v>1572</v>
      </c>
      <c r="D80" s="132" t="s">
        <v>596</v>
      </c>
      <c r="E80" s="44" t="s">
        <v>1584</v>
      </c>
      <c r="F80" s="129" t="s">
        <v>941</v>
      </c>
      <c r="G80" s="136">
        <v>114</v>
      </c>
      <c r="H80" s="130" t="s">
        <v>2884</v>
      </c>
      <c r="I80" s="130">
        <f>VLOOKUP($D80,[7]ผลการประเมิน!$D$3:$X$984,6,0)</f>
        <v>1.47</v>
      </c>
      <c r="J80" s="130">
        <f>VLOOKUP($D80,[7]ผลการประเมิน!$D$3:$X$984,7,0)</f>
        <v>1.28</v>
      </c>
      <c r="K80" s="130">
        <f>VLOOKUP($D80,[7]ผลการประเมิน!$D$3:$X$984,8,0)</f>
        <v>0.86</v>
      </c>
      <c r="L80" s="130">
        <f>VLOOKUP($D80,[7]ผลการประเมิน!$D$3:$X$984,9,0)</f>
        <v>29989109.300000001</v>
      </c>
      <c r="M80" s="130">
        <f>VLOOKUP($D80,[7]ผลการประเมิน!$D$3:$X$984,10,0)</f>
        <v>11780528.630000001</v>
      </c>
      <c r="N80" s="253">
        <f>VLOOKUP($D80,[7]ผลการประเมิน!$D$3:$X$984,11,0)</f>
        <v>1</v>
      </c>
      <c r="O80" s="130">
        <f>VLOOKUP($D80,[7]ผลการประเมิน!$D$3:$X$984,12,0)</f>
        <v>12534689.800000001</v>
      </c>
      <c r="P80" s="130">
        <f>VLOOKUP($D80,[7]ผลการประเมิน!$D$3:$X$984,13,0)</f>
        <v>-8742934.5199999996</v>
      </c>
      <c r="Q80" s="253">
        <f>VLOOKUP($D80,[7]ผลการประเมิน!$D$3:$X$984,14,0)</f>
        <v>0</v>
      </c>
      <c r="R80" s="253">
        <f>VLOOKUP($D80,[7]ผลการประเมิน!$D$3:$X$984,15,0)</f>
        <v>0</v>
      </c>
      <c r="S80" s="253">
        <f>VLOOKUP($D80,[7]ผลการประเมิน!$D$3:$X$984,16,0)</f>
        <v>0</v>
      </c>
      <c r="T80" s="253">
        <f>VLOOKUP($D80,[7]ผลการประเมิน!$D$3:$X$984,17,0)</f>
        <v>1</v>
      </c>
      <c r="U80" s="253">
        <f>VLOOKUP($D80,[7]ผลการประเมิน!$D$3:$X$984,18,0)</f>
        <v>1</v>
      </c>
      <c r="V80" s="253">
        <f>VLOOKUP($D80,[7]ผลการประเมิน!$D$3:$X$984,19,0)</f>
        <v>1</v>
      </c>
      <c r="W80" s="253">
        <f>VLOOKUP($D80,[7]ผลการประเมิน!$D$3:$X$984,20,0)</f>
        <v>1</v>
      </c>
      <c r="X80" s="254" t="str">
        <f>VLOOKUP($D80,[7]ผลการประเมิน!$D$3:$X$984,21,0)</f>
        <v>B-</v>
      </c>
      <c r="Y80" s="129">
        <f t="shared" si="5"/>
        <v>4</v>
      </c>
      <c r="Z80" s="185">
        <f t="shared" si="6"/>
        <v>0</v>
      </c>
      <c r="AA80" s="129"/>
      <c r="AB80" s="129"/>
      <c r="AC80" s="129" t="s">
        <v>941</v>
      </c>
      <c r="AD80" s="129">
        <v>114</v>
      </c>
      <c r="AE80" s="44" t="s">
        <v>2884</v>
      </c>
      <c r="AF80" s="44" t="b">
        <f t="shared" si="7"/>
        <v>1</v>
      </c>
      <c r="AG80" s="44" t="b">
        <f t="shared" si="8"/>
        <v>1</v>
      </c>
      <c r="AH80" s="44" t="b">
        <f t="shared" si="9"/>
        <v>1</v>
      </c>
    </row>
    <row r="81" spans="1:34">
      <c r="A81" s="129">
        <v>80</v>
      </c>
      <c r="B81" s="129">
        <v>8</v>
      </c>
      <c r="C81" s="44" t="s">
        <v>1572</v>
      </c>
      <c r="D81" s="132" t="s">
        <v>597</v>
      </c>
      <c r="E81" s="44" t="s">
        <v>1585</v>
      </c>
      <c r="F81" s="129" t="s">
        <v>941</v>
      </c>
      <c r="G81" s="136">
        <v>70</v>
      </c>
      <c r="H81" s="130" t="s">
        <v>2885</v>
      </c>
      <c r="I81" s="130">
        <f>VLOOKUP($D81,[7]ผลการประเมิน!$D$3:$X$984,6,0)</f>
        <v>2.41</v>
      </c>
      <c r="J81" s="130">
        <f>VLOOKUP($D81,[7]ผลการประเมิน!$D$3:$X$984,7,0)</f>
        <v>2.23</v>
      </c>
      <c r="K81" s="130">
        <f>VLOOKUP($D81,[7]ผลการประเมิน!$D$3:$X$984,8,0)</f>
        <v>1.91</v>
      </c>
      <c r="L81" s="130">
        <f>VLOOKUP($D81,[7]ผลการประเมิน!$D$3:$X$984,9,0)</f>
        <v>44577919.75</v>
      </c>
      <c r="M81" s="130">
        <f>VLOOKUP($D81,[7]ผลการประเมิน!$D$3:$X$984,10,0)</f>
        <v>25577588.530000001</v>
      </c>
      <c r="N81" s="253">
        <f>VLOOKUP($D81,[7]ผลการประเมิน!$D$3:$X$984,11,0)</f>
        <v>0</v>
      </c>
      <c r="O81" s="130">
        <f>VLOOKUP($D81,[7]ผลการประเมิน!$D$3:$X$984,12,0)</f>
        <v>24514630.579999998</v>
      </c>
      <c r="P81" s="130">
        <f>VLOOKUP($D81,[7]ผลการประเมิน!$D$3:$X$984,13,0)</f>
        <v>28856953.68</v>
      </c>
      <c r="Q81" s="253">
        <f>VLOOKUP($D81,[7]ผลการประเมิน!$D$3:$X$984,14,0)</f>
        <v>1</v>
      </c>
      <c r="R81" s="253">
        <f>VLOOKUP($D81,[7]ผลการประเมิน!$D$3:$X$984,15,0)</f>
        <v>1</v>
      </c>
      <c r="S81" s="253">
        <f>VLOOKUP($D81,[7]ผลการประเมิน!$D$3:$X$984,16,0)</f>
        <v>0</v>
      </c>
      <c r="T81" s="253">
        <f>VLOOKUP($D81,[7]ผลการประเมิน!$D$3:$X$984,17,0)</f>
        <v>1</v>
      </c>
      <c r="U81" s="253">
        <f>VLOOKUP($D81,[7]ผลการประเมิน!$D$3:$X$984,18,0)</f>
        <v>1</v>
      </c>
      <c r="V81" s="253">
        <f>VLOOKUP($D81,[7]ผลการประเมิน!$D$3:$X$984,19,0)</f>
        <v>0</v>
      </c>
      <c r="W81" s="253">
        <f>VLOOKUP($D81,[7]ผลการประเมิน!$D$3:$X$984,20,0)</f>
        <v>0</v>
      </c>
      <c r="X81" s="254" t="str">
        <f>VLOOKUP($D81,[7]ผลการประเมิน!$D$3:$X$984,21,0)</f>
        <v>B-</v>
      </c>
      <c r="Y81" s="129">
        <f t="shared" si="5"/>
        <v>4</v>
      </c>
      <c r="Z81" s="185">
        <f t="shared" si="6"/>
        <v>0</v>
      </c>
      <c r="AA81" s="129"/>
      <c r="AB81" s="129"/>
      <c r="AC81" s="129" t="s">
        <v>941</v>
      </c>
      <c r="AD81" s="44">
        <v>70</v>
      </c>
      <c r="AE81" s="44" t="s">
        <v>2885</v>
      </c>
      <c r="AF81" s="44" t="b">
        <f t="shared" si="7"/>
        <v>1</v>
      </c>
      <c r="AG81" s="44" t="b">
        <f t="shared" si="8"/>
        <v>1</v>
      </c>
      <c r="AH81" s="44" t="b">
        <f t="shared" si="9"/>
        <v>1</v>
      </c>
    </row>
    <row r="82" spans="1:34">
      <c r="A82" s="129">
        <v>81</v>
      </c>
      <c r="B82" s="129">
        <v>8</v>
      </c>
      <c r="C82" s="44" t="s">
        <v>1572</v>
      </c>
      <c r="D82" s="132" t="s">
        <v>598</v>
      </c>
      <c r="E82" s="44" t="s">
        <v>1586</v>
      </c>
      <c r="F82" s="129" t="s">
        <v>941</v>
      </c>
      <c r="G82" s="136">
        <v>114</v>
      </c>
      <c r="H82" s="130" t="s">
        <v>943</v>
      </c>
      <c r="I82" s="130">
        <f>VLOOKUP($D82,[7]ผลการประเมิน!$D$3:$X$984,6,0)</f>
        <v>2.21</v>
      </c>
      <c r="J82" s="130">
        <f>VLOOKUP($D82,[7]ผลการประเมิน!$D$3:$X$984,7,0)</f>
        <v>2.0299999999999998</v>
      </c>
      <c r="K82" s="130">
        <f>VLOOKUP($D82,[7]ผลการประเมิน!$D$3:$X$984,8,0)</f>
        <v>1.73</v>
      </c>
      <c r="L82" s="130">
        <f>VLOOKUP($D82,[7]ผลการประเมิน!$D$3:$X$984,9,0)</f>
        <v>60230417.350000001</v>
      </c>
      <c r="M82" s="130">
        <f>VLOOKUP($D82,[7]ผลการประเมิน!$D$3:$X$984,10,0)</f>
        <v>53261658.5</v>
      </c>
      <c r="N82" s="253">
        <f>VLOOKUP($D82,[7]ผลการประเมิน!$D$3:$X$984,11,0)</f>
        <v>0</v>
      </c>
      <c r="O82" s="130">
        <f>VLOOKUP($D82,[7]ผลการประเมิน!$D$3:$X$984,12,0)</f>
        <v>23266029.440000001</v>
      </c>
      <c r="P82" s="130">
        <f>VLOOKUP($D82,[7]ผลการประเมิน!$D$3:$X$984,13,0)</f>
        <v>36381085.259999998</v>
      </c>
      <c r="Q82" s="253">
        <f>VLOOKUP($D82,[7]ผลการประเมิน!$D$3:$X$984,14,0)</f>
        <v>0</v>
      </c>
      <c r="R82" s="253">
        <f>VLOOKUP($D82,[7]ผลการประเมิน!$D$3:$X$984,15,0)</f>
        <v>1</v>
      </c>
      <c r="S82" s="253">
        <f>VLOOKUP($D82,[7]ผลการประเมิน!$D$3:$X$984,16,0)</f>
        <v>0</v>
      </c>
      <c r="T82" s="253">
        <f>VLOOKUP($D82,[7]ผลการประเมิน!$D$3:$X$984,17,0)</f>
        <v>1</v>
      </c>
      <c r="U82" s="253">
        <f>VLOOKUP($D82,[7]ผลการประเมิน!$D$3:$X$984,18,0)</f>
        <v>1</v>
      </c>
      <c r="V82" s="253">
        <f>VLOOKUP($D82,[7]ผลการประเมิน!$D$3:$X$984,19,0)</f>
        <v>0</v>
      </c>
      <c r="W82" s="253">
        <f>VLOOKUP($D82,[7]ผลการประเมิน!$D$3:$X$984,20,0)</f>
        <v>0</v>
      </c>
      <c r="X82" s="254" t="str">
        <f>VLOOKUP($D82,[7]ผลการประเมิน!$D$3:$X$984,21,0)</f>
        <v>C</v>
      </c>
      <c r="Y82" s="129">
        <f t="shared" si="5"/>
        <v>3</v>
      </c>
      <c r="Z82" s="185">
        <f t="shared" si="6"/>
        <v>0</v>
      </c>
      <c r="AA82" s="129"/>
      <c r="AB82" s="129"/>
      <c r="AC82" s="129" t="s">
        <v>941</v>
      </c>
      <c r="AD82" s="129">
        <v>114</v>
      </c>
      <c r="AE82" s="44" t="s">
        <v>943</v>
      </c>
      <c r="AF82" s="44" t="b">
        <f t="shared" si="7"/>
        <v>1</v>
      </c>
      <c r="AG82" s="44" t="b">
        <f t="shared" si="8"/>
        <v>1</v>
      </c>
      <c r="AH82" s="44" t="b">
        <f t="shared" si="9"/>
        <v>1</v>
      </c>
    </row>
    <row r="83" spans="1:34">
      <c r="A83" s="129">
        <v>82</v>
      </c>
      <c r="B83" s="129">
        <v>8</v>
      </c>
      <c r="C83" s="44" t="s">
        <v>1572</v>
      </c>
      <c r="D83" s="132" t="s">
        <v>599</v>
      </c>
      <c r="E83" s="44" t="s">
        <v>1587</v>
      </c>
      <c r="F83" s="129" t="s">
        <v>941</v>
      </c>
      <c r="G83" s="136">
        <v>30</v>
      </c>
      <c r="H83" s="130" t="s">
        <v>947</v>
      </c>
      <c r="I83" s="130">
        <f>VLOOKUP($D83,[7]ผลการประเมิน!$D$3:$X$984,6,0)</f>
        <v>1.76</v>
      </c>
      <c r="J83" s="130">
        <f>VLOOKUP($D83,[7]ผลการประเมิน!$D$3:$X$984,7,0)</f>
        <v>1.62</v>
      </c>
      <c r="K83" s="130">
        <f>VLOOKUP($D83,[7]ผลการประเมิน!$D$3:$X$984,8,0)</f>
        <v>1.48</v>
      </c>
      <c r="L83" s="130">
        <f>VLOOKUP($D83,[7]ผลการประเมิน!$D$3:$X$984,9,0)</f>
        <v>16689135.949999999</v>
      </c>
      <c r="M83" s="130">
        <f>VLOOKUP($D83,[7]ผลการประเมิน!$D$3:$X$984,10,0)</f>
        <v>7510005.6699999999</v>
      </c>
      <c r="N83" s="253">
        <f>VLOOKUP($D83,[7]ผลการประเมิน!$D$3:$X$984,11,0)</f>
        <v>0</v>
      </c>
      <c r="O83" s="130">
        <f>VLOOKUP($D83,[7]ผลการประเมิน!$D$3:$X$984,12,0)</f>
        <v>8379925.71</v>
      </c>
      <c r="P83" s="130">
        <f>VLOOKUP($D83,[7]ผลการประเมิน!$D$3:$X$984,13,0)</f>
        <v>10510360.449999999</v>
      </c>
      <c r="Q83" s="253">
        <f>VLOOKUP($D83,[7]ผลการประเมิน!$D$3:$X$984,14,0)</f>
        <v>0</v>
      </c>
      <c r="R83" s="253">
        <f>VLOOKUP($D83,[7]ผลการประเมิน!$D$3:$X$984,15,0)</f>
        <v>0</v>
      </c>
      <c r="S83" s="253">
        <f>VLOOKUP($D83,[7]ผลการประเมิน!$D$3:$X$984,16,0)</f>
        <v>0</v>
      </c>
      <c r="T83" s="253">
        <f>VLOOKUP($D83,[7]ผลการประเมิน!$D$3:$X$984,17,0)</f>
        <v>1</v>
      </c>
      <c r="U83" s="253">
        <f>VLOOKUP($D83,[7]ผลการประเมิน!$D$3:$X$984,18,0)</f>
        <v>1</v>
      </c>
      <c r="V83" s="253">
        <f>VLOOKUP($D83,[7]ผลการประเมิน!$D$3:$X$984,19,0)</f>
        <v>1</v>
      </c>
      <c r="W83" s="253">
        <f>VLOOKUP($D83,[7]ผลการประเมิน!$D$3:$X$984,20,0)</f>
        <v>0</v>
      </c>
      <c r="X83" s="254" t="str">
        <f>VLOOKUP($D83,[7]ผลการประเมิน!$D$3:$X$984,21,0)</f>
        <v>C</v>
      </c>
      <c r="Y83" s="129">
        <f t="shared" si="5"/>
        <v>3</v>
      </c>
      <c r="Z83" s="185">
        <f t="shared" si="6"/>
        <v>0</v>
      </c>
      <c r="AA83" s="129"/>
      <c r="AB83" s="129"/>
      <c r="AC83" s="129" t="s">
        <v>941</v>
      </c>
      <c r="AD83" s="44">
        <v>30</v>
      </c>
      <c r="AE83" s="44" t="s">
        <v>947</v>
      </c>
      <c r="AF83" s="44" t="b">
        <f t="shared" si="7"/>
        <v>1</v>
      </c>
      <c r="AG83" s="44" t="b">
        <f t="shared" si="8"/>
        <v>1</v>
      </c>
      <c r="AH83" s="44" t="b">
        <f t="shared" si="9"/>
        <v>1</v>
      </c>
    </row>
    <row r="84" spans="1:34">
      <c r="A84" s="129">
        <v>83</v>
      </c>
      <c r="B84" s="129">
        <v>8</v>
      </c>
      <c r="C84" s="44" t="s">
        <v>1572</v>
      </c>
      <c r="D84" s="132" t="s">
        <v>600</v>
      </c>
      <c r="E84" s="44" t="s">
        <v>1588</v>
      </c>
      <c r="F84" s="129" t="s">
        <v>941</v>
      </c>
      <c r="G84" s="136">
        <v>30</v>
      </c>
      <c r="H84" s="130" t="s">
        <v>947</v>
      </c>
      <c r="I84" s="130">
        <f>VLOOKUP($D84,[7]ผลการประเมิน!$D$3:$X$984,6,0)</f>
        <v>1.54</v>
      </c>
      <c r="J84" s="130">
        <f>VLOOKUP($D84,[7]ผลการประเมิน!$D$3:$X$984,7,0)</f>
        <v>1.39</v>
      </c>
      <c r="K84" s="130">
        <f>VLOOKUP($D84,[7]ผลการประเมิน!$D$3:$X$984,8,0)</f>
        <v>1.24</v>
      </c>
      <c r="L84" s="130">
        <f>VLOOKUP($D84,[7]ผลการประเมิน!$D$3:$X$984,9,0)</f>
        <v>12745933.890000001</v>
      </c>
      <c r="M84" s="130">
        <f>VLOOKUP($D84,[7]ผลการประเมิน!$D$3:$X$984,10,0)</f>
        <v>5916400</v>
      </c>
      <c r="N84" s="253">
        <f>VLOOKUP($D84,[7]ผลการประเมิน!$D$3:$X$984,11,0)</f>
        <v>0</v>
      </c>
      <c r="O84" s="130">
        <f>VLOOKUP($D84,[7]ผลการประเมิน!$D$3:$X$984,12,0)</f>
        <v>3676405.83</v>
      </c>
      <c r="P84" s="130">
        <f>VLOOKUP($D84,[7]ผลการประเมิน!$D$3:$X$984,13,0)</f>
        <v>5613413.54</v>
      </c>
      <c r="Q84" s="253">
        <f>VLOOKUP($D84,[7]ผลการประเมิน!$D$3:$X$984,14,0)</f>
        <v>0</v>
      </c>
      <c r="R84" s="253">
        <f>VLOOKUP($D84,[7]ผลการประเมิน!$D$3:$X$984,15,0)</f>
        <v>0</v>
      </c>
      <c r="S84" s="253">
        <f>VLOOKUP($D84,[7]ผลการประเมิน!$D$3:$X$984,16,0)</f>
        <v>0</v>
      </c>
      <c r="T84" s="253">
        <f>VLOOKUP($D84,[7]ผลการประเมิน!$D$3:$X$984,17,0)</f>
        <v>1</v>
      </c>
      <c r="U84" s="253">
        <f>VLOOKUP($D84,[7]ผลการประเมิน!$D$3:$X$984,18,0)</f>
        <v>1</v>
      </c>
      <c r="V84" s="253">
        <f>VLOOKUP($D84,[7]ผลการประเมิน!$D$3:$X$984,19,0)</f>
        <v>1</v>
      </c>
      <c r="W84" s="253">
        <f>VLOOKUP($D84,[7]ผลการประเมิน!$D$3:$X$984,20,0)</f>
        <v>0</v>
      </c>
      <c r="X84" s="254" t="str">
        <f>VLOOKUP($D84,[7]ผลการประเมิน!$D$3:$X$984,21,0)</f>
        <v>C</v>
      </c>
      <c r="Y84" s="129">
        <f t="shared" si="5"/>
        <v>3</v>
      </c>
      <c r="Z84" s="185">
        <f t="shared" si="6"/>
        <v>0</v>
      </c>
      <c r="AA84" s="129"/>
      <c r="AB84" s="129"/>
      <c r="AC84" s="129" t="s">
        <v>941</v>
      </c>
      <c r="AD84" s="129">
        <v>30</v>
      </c>
      <c r="AE84" s="44" t="s">
        <v>947</v>
      </c>
      <c r="AF84" s="44" t="b">
        <f t="shared" si="7"/>
        <v>1</v>
      </c>
      <c r="AG84" s="44" t="b">
        <f t="shared" si="8"/>
        <v>1</v>
      </c>
      <c r="AH84" s="44" t="b">
        <f t="shared" si="9"/>
        <v>1</v>
      </c>
    </row>
    <row r="85" spans="1:34">
      <c r="A85" s="129">
        <v>84</v>
      </c>
      <c r="B85" s="129">
        <v>8</v>
      </c>
      <c r="C85" s="44" t="s">
        <v>1572</v>
      </c>
      <c r="D85" s="132" t="s">
        <v>601</v>
      </c>
      <c r="E85" s="44" t="s">
        <v>1589</v>
      </c>
      <c r="F85" s="129" t="s">
        <v>941</v>
      </c>
      <c r="G85" s="136">
        <v>30</v>
      </c>
      <c r="H85" s="130" t="s">
        <v>947</v>
      </c>
      <c r="I85" s="130">
        <f>VLOOKUP($D85,[7]ผลการประเมิน!$D$3:$X$984,6,0)</f>
        <v>1.1299999999999999</v>
      </c>
      <c r="J85" s="130">
        <f>VLOOKUP($D85,[7]ผลการประเมิน!$D$3:$X$984,7,0)</f>
        <v>1.03</v>
      </c>
      <c r="K85" s="130">
        <f>VLOOKUP($D85,[7]ผลการประเมิน!$D$3:$X$984,8,0)</f>
        <v>0.93</v>
      </c>
      <c r="L85" s="130">
        <f>VLOOKUP($D85,[7]ผลการประเมิน!$D$3:$X$984,9,0)</f>
        <v>3774087.73</v>
      </c>
      <c r="M85" s="130">
        <f>VLOOKUP($D85,[7]ผลการประเมิน!$D$3:$X$984,10,0)</f>
        <v>2882573.78</v>
      </c>
      <c r="N85" s="253">
        <f>VLOOKUP($D85,[7]ผลการประเมิน!$D$3:$X$984,11,0)</f>
        <v>1</v>
      </c>
      <c r="O85" s="130">
        <f>VLOOKUP($D85,[7]ผลการประเมิน!$D$3:$X$984,12,0)</f>
        <v>4595563.82</v>
      </c>
      <c r="P85" s="130">
        <f>VLOOKUP($D85,[7]ผลการประเมิน!$D$3:$X$984,13,0)</f>
        <v>-2065802.66</v>
      </c>
      <c r="Q85" s="253">
        <f>VLOOKUP($D85,[7]ผลการประเมิน!$D$3:$X$984,14,0)</f>
        <v>0</v>
      </c>
      <c r="R85" s="253">
        <f>VLOOKUP($D85,[7]ผลการประเมิน!$D$3:$X$984,15,0)</f>
        <v>0</v>
      </c>
      <c r="S85" s="253">
        <f>VLOOKUP($D85,[7]ผลการประเมิน!$D$3:$X$984,16,0)</f>
        <v>0</v>
      </c>
      <c r="T85" s="253">
        <f>VLOOKUP($D85,[7]ผลการประเมิน!$D$3:$X$984,17,0)</f>
        <v>1</v>
      </c>
      <c r="U85" s="253">
        <f>VLOOKUP($D85,[7]ผลการประเมิน!$D$3:$X$984,18,0)</f>
        <v>0</v>
      </c>
      <c r="V85" s="253">
        <f>VLOOKUP($D85,[7]ผลการประเมิน!$D$3:$X$984,19,0)</f>
        <v>0</v>
      </c>
      <c r="W85" s="253">
        <f>VLOOKUP($D85,[7]ผลการประเมิน!$D$3:$X$984,20,0)</f>
        <v>0</v>
      </c>
      <c r="X85" s="254" t="str">
        <f>VLOOKUP($D85,[7]ผลการประเมิน!$D$3:$X$984,21,0)</f>
        <v>D</v>
      </c>
      <c r="Y85" s="129">
        <f t="shared" si="5"/>
        <v>1</v>
      </c>
      <c r="Z85" s="185">
        <f t="shared" si="6"/>
        <v>0</v>
      </c>
      <c r="AA85" s="129"/>
      <c r="AB85" s="129"/>
      <c r="AC85" s="129" t="s">
        <v>941</v>
      </c>
      <c r="AD85" s="44">
        <v>30</v>
      </c>
      <c r="AE85" s="44" t="s">
        <v>947</v>
      </c>
      <c r="AF85" s="44" t="b">
        <f t="shared" si="7"/>
        <v>1</v>
      </c>
      <c r="AG85" s="44" t="b">
        <f t="shared" si="8"/>
        <v>1</v>
      </c>
      <c r="AH85" s="44" t="b">
        <f t="shared" si="9"/>
        <v>1</v>
      </c>
    </row>
    <row r="86" spans="1:34">
      <c r="A86" s="129">
        <v>85</v>
      </c>
      <c r="B86" s="129">
        <v>8</v>
      </c>
      <c r="C86" s="44" t="s">
        <v>1572</v>
      </c>
      <c r="D86" s="132" t="s">
        <v>602</v>
      </c>
      <c r="E86" s="44" t="s">
        <v>1590</v>
      </c>
      <c r="F86" s="129" t="s">
        <v>941</v>
      </c>
      <c r="G86" s="136">
        <v>30</v>
      </c>
      <c r="H86" s="130" t="s">
        <v>947</v>
      </c>
      <c r="I86" s="130">
        <f>VLOOKUP($D86,[7]ผลการประเมิน!$D$3:$X$984,6,0)</f>
        <v>1.66</v>
      </c>
      <c r="J86" s="130">
        <f>VLOOKUP($D86,[7]ผลการประเมิน!$D$3:$X$984,7,0)</f>
        <v>1.44</v>
      </c>
      <c r="K86" s="130">
        <f>VLOOKUP($D86,[7]ผลการประเมิน!$D$3:$X$984,8,0)</f>
        <v>1.17</v>
      </c>
      <c r="L86" s="130">
        <f>VLOOKUP($D86,[7]ผลการประเมิน!$D$3:$X$984,9,0)</f>
        <v>11062419.619999999</v>
      </c>
      <c r="M86" s="130">
        <f>VLOOKUP($D86,[7]ผลการประเมิน!$D$3:$X$984,10,0)</f>
        <v>5238196.34</v>
      </c>
      <c r="N86" s="253">
        <f>VLOOKUP($D86,[7]ผลการประเมิน!$D$3:$X$984,11,0)</f>
        <v>0</v>
      </c>
      <c r="O86" s="130">
        <f>VLOOKUP($D86,[7]ผลการประเมิน!$D$3:$X$984,12,0)</f>
        <v>6831866.1399999997</v>
      </c>
      <c r="P86" s="130">
        <f>VLOOKUP($D86,[7]ผลการประเมิน!$D$3:$X$984,13,0)</f>
        <v>2884489.4</v>
      </c>
      <c r="Q86" s="253">
        <f>VLOOKUP($D86,[7]ผลการประเมิน!$D$3:$X$984,14,0)</f>
        <v>0</v>
      </c>
      <c r="R86" s="253">
        <f>VLOOKUP($D86,[7]ผลการประเมิน!$D$3:$X$984,15,0)</f>
        <v>0</v>
      </c>
      <c r="S86" s="253">
        <f>VLOOKUP($D86,[7]ผลการประเมิน!$D$3:$X$984,16,0)</f>
        <v>0</v>
      </c>
      <c r="T86" s="253">
        <f>VLOOKUP($D86,[7]ผลการประเมิน!$D$3:$X$984,17,0)</f>
        <v>1</v>
      </c>
      <c r="U86" s="253">
        <f>VLOOKUP($D86,[7]ผลการประเมิน!$D$3:$X$984,18,0)</f>
        <v>0</v>
      </c>
      <c r="V86" s="253">
        <f>VLOOKUP($D86,[7]ผลการประเมิน!$D$3:$X$984,19,0)</f>
        <v>0</v>
      </c>
      <c r="W86" s="253">
        <f>VLOOKUP($D86,[7]ผลการประเมิน!$D$3:$X$984,20,0)</f>
        <v>0</v>
      </c>
      <c r="X86" s="254" t="str">
        <f>VLOOKUP($D86,[7]ผลการประเมิน!$D$3:$X$984,21,0)</f>
        <v>D</v>
      </c>
      <c r="Y86" s="129">
        <f t="shared" si="5"/>
        <v>1</v>
      </c>
      <c r="Z86" s="185">
        <f t="shared" si="6"/>
        <v>0</v>
      </c>
      <c r="AA86" s="129"/>
      <c r="AB86" s="129"/>
      <c r="AC86" s="129" t="s">
        <v>941</v>
      </c>
      <c r="AD86" s="44">
        <v>30</v>
      </c>
      <c r="AE86" s="44" t="s">
        <v>947</v>
      </c>
      <c r="AF86" s="44" t="b">
        <f t="shared" si="7"/>
        <v>1</v>
      </c>
      <c r="AG86" s="44" t="b">
        <f t="shared" si="8"/>
        <v>1</v>
      </c>
      <c r="AH86" s="44" t="b">
        <f t="shared" si="9"/>
        <v>1</v>
      </c>
    </row>
    <row r="87" spans="1:34">
      <c r="A87" s="129">
        <v>86</v>
      </c>
      <c r="B87" s="129">
        <v>8</v>
      </c>
      <c r="C87" s="44" t="s">
        <v>1572</v>
      </c>
      <c r="D87" s="132" t="s">
        <v>603</v>
      </c>
      <c r="E87" s="44" t="s">
        <v>2935</v>
      </c>
      <c r="F87" s="129" t="s">
        <v>941</v>
      </c>
      <c r="G87" s="136">
        <v>150</v>
      </c>
      <c r="H87" s="130" t="s">
        <v>2884</v>
      </c>
      <c r="I87" s="130">
        <f>VLOOKUP($D87,[7]ผลการประเมิน!$D$3:$X$984,6,0)</f>
        <v>1.47</v>
      </c>
      <c r="J87" s="130">
        <f>VLOOKUP($D87,[7]ผลการประเมิน!$D$3:$X$984,7,0)</f>
        <v>1.26</v>
      </c>
      <c r="K87" s="130">
        <f>VLOOKUP($D87,[7]ผลการประเมิน!$D$3:$X$984,8,0)</f>
        <v>0.94</v>
      </c>
      <c r="L87" s="130">
        <f>VLOOKUP($D87,[7]ผลการประเมิน!$D$3:$X$984,9,0)</f>
        <v>32904219.93</v>
      </c>
      <c r="M87" s="130">
        <f>VLOOKUP($D87,[7]ผลการประเมิน!$D$3:$X$984,10,0)</f>
        <v>26206491.649999999</v>
      </c>
      <c r="N87" s="253">
        <f>VLOOKUP($D87,[7]ผลการประเมิน!$D$3:$X$984,11,0)</f>
        <v>1</v>
      </c>
      <c r="O87" s="130">
        <f>VLOOKUP($D87,[7]ผลการประเมิน!$D$3:$X$984,12,0)</f>
        <v>30082234.59</v>
      </c>
      <c r="P87" s="130">
        <f>VLOOKUP($D87,[7]ผลการประเมิน!$D$3:$X$984,13,0)</f>
        <v>-4334360.66</v>
      </c>
      <c r="Q87" s="253">
        <f>VLOOKUP($D87,[7]ผลการประเมิน!$D$3:$X$984,14,0)</f>
        <v>0</v>
      </c>
      <c r="R87" s="253">
        <f>VLOOKUP($D87,[7]ผลการประเมิน!$D$3:$X$984,15,0)</f>
        <v>0</v>
      </c>
      <c r="S87" s="253">
        <f>VLOOKUP($D87,[7]ผลการประเมิน!$D$3:$X$984,16,0)</f>
        <v>0</v>
      </c>
      <c r="T87" s="253">
        <f>VLOOKUP($D87,[7]ผลการประเมิน!$D$3:$X$984,17,0)</f>
        <v>1</v>
      </c>
      <c r="U87" s="253">
        <f>VLOOKUP($D87,[7]ผลการประเมิน!$D$3:$X$984,18,0)</f>
        <v>1</v>
      </c>
      <c r="V87" s="253">
        <f>VLOOKUP($D87,[7]ผลการประเมิน!$D$3:$X$984,19,0)</f>
        <v>0</v>
      </c>
      <c r="W87" s="253">
        <f>VLOOKUP($D87,[7]ผลการประเมิน!$D$3:$X$984,20,0)</f>
        <v>1</v>
      </c>
      <c r="X87" s="254" t="str">
        <f>VLOOKUP($D87,[7]ผลการประเมิน!$D$3:$X$984,21,0)</f>
        <v>C</v>
      </c>
      <c r="Y87" s="129">
        <f t="shared" si="5"/>
        <v>3</v>
      </c>
      <c r="Z87" s="185">
        <f t="shared" si="6"/>
        <v>0</v>
      </c>
      <c r="AA87" s="129"/>
      <c r="AB87" s="129"/>
      <c r="AC87" s="129" t="s">
        <v>941</v>
      </c>
      <c r="AD87" s="129">
        <v>150</v>
      </c>
      <c r="AE87" s="44" t="s">
        <v>2884</v>
      </c>
      <c r="AF87" s="44" t="b">
        <f t="shared" si="7"/>
        <v>1</v>
      </c>
      <c r="AG87" s="44" t="b">
        <f t="shared" si="8"/>
        <v>1</v>
      </c>
      <c r="AH87" s="44" t="b">
        <f t="shared" si="9"/>
        <v>1</v>
      </c>
    </row>
    <row r="88" spans="1:34">
      <c r="A88" s="129">
        <v>87</v>
      </c>
      <c r="B88" s="129">
        <v>8</v>
      </c>
      <c r="C88" s="44" t="s">
        <v>1572</v>
      </c>
      <c r="D88" s="132" t="s">
        <v>604</v>
      </c>
      <c r="E88" s="44" t="s">
        <v>1592</v>
      </c>
      <c r="F88" s="129" t="s">
        <v>941</v>
      </c>
      <c r="G88" s="136">
        <v>26</v>
      </c>
      <c r="H88" s="130" t="s">
        <v>1017</v>
      </c>
      <c r="I88" s="130">
        <f>VLOOKUP($D88,[7]ผลการประเมิน!$D$3:$X$984,6,0)</f>
        <v>1.77</v>
      </c>
      <c r="J88" s="130">
        <f>VLOOKUP($D88,[7]ผลการประเมิน!$D$3:$X$984,7,0)</f>
        <v>1.57</v>
      </c>
      <c r="K88" s="130">
        <f>VLOOKUP($D88,[7]ผลการประเมิน!$D$3:$X$984,8,0)</f>
        <v>1.21</v>
      </c>
      <c r="L88" s="130">
        <f>VLOOKUP($D88,[7]ผลการประเมิน!$D$3:$X$984,9,0)</f>
        <v>8721834.4499999993</v>
      </c>
      <c r="M88" s="130">
        <f>VLOOKUP($D88,[7]ผลการประเมิน!$D$3:$X$984,10,0)</f>
        <v>13895623.060000001</v>
      </c>
      <c r="N88" s="253">
        <f>VLOOKUP($D88,[7]ผลการประเมิน!$D$3:$X$984,11,0)</f>
        <v>0</v>
      </c>
      <c r="O88" s="130">
        <f>VLOOKUP($D88,[7]ผลการประเมิน!$D$3:$X$984,12,0)</f>
        <v>8643236.5700000003</v>
      </c>
      <c r="P88" s="130">
        <f>VLOOKUP($D88,[7]ผลการประเมิน!$D$3:$X$984,13,0)</f>
        <v>2354548.54</v>
      </c>
      <c r="Q88" s="253">
        <f>VLOOKUP($D88,[7]ผลการประเมิน!$D$3:$X$984,14,0)</f>
        <v>0</v>
      </c>
      <c r="R88" s="253">
        <f>VLOOKUP($D88,[7]ผลการประเมิน!$D$3:$X$984,15,0)</f>
        <v>1</v>
      </c>
      <c r="S88" s="253">
        <f>VLOOKUP($D88,[7]ผลการประเมิน!$D$3:$X$984,16,0)</f>
        <v>0</v>
      </c>
      <c r="T88" s="253">
        <f>VLOOKUP($D88,[7]ผลการประเมิน!$D$3:$X$984,17,0)</f>
        <v>1</v>
      </c>
      <c r="U88" s="253">
        <f>VLOOKUP($D88,[7]ผลการประเมิน!$D$3:$X$984,18,0)</f>
        <v>0</v>
      </c>
      <c r="V88" s="253">
        <f>VLOOKUP($D88,[7]ผลการประเมิน!$D$3:$X$984,19,0)</f>
        <v>0</v>
      </c>
      <c r="W88" s="253">
        <f>VLOOKUP($D88,[7]ผลการประเมิน!$D$3:$X$984,20,0)</f>
        <v>0</v>
      </c>
      <c r="X88" s="254" t="str">
        <f>VLOOKUP($D88,[7]ผลการประเมิน!$D$3:$X$984,21,0)</f>
        <v>C-</v>
      </c>
      <c r="Y88" s="129">
        <f t="shared" si="5"/>
        <v>2</v>
      </c>
      <c r="Z88" s="185">
        <f t="shared" si="6"/>
        <v>0</v>
      </c>
      <c r="AA88" s="129"/>
      <c r="AB88" s="129"/>
      <c r="AC88" s="129" t="s">
        <v>941</v>
      </c>
      <c r="AD88" s="129">
        <v>26</v>
      </c>
      <c r="AE88" s="44" t="s">
        <v>1017</v>
      </c>
      <c r="AF88" s="44" t="b">
        <f t="shared" si="7"/>
        <v>1</v>
      </c>
      <c r="AG88" s="44" t="b">
        <f t="shared" si="8"/>
        <v>1</v>
      </c>
      <c r="AH88" s="44" t="b">
        <f t="shared" si="9"/>
        <v>1</v>
      </c>
    </row>
    <row r="89" spans="1:34">
      <c r="A89" s="129">
        <v>88</v>
      </c>
      <c r="B89" s="129">
        <v>8</v>
      </c>
      <c r="C89" s="44" t="s">
        <v>1572</v>
      </c>
      <c r="D89" s="132" t="s">
        <v>605</v>
      </c>
      <c r="E89" s="44" t="s">
        <v>1593</v>
      </c>
      <c r="F89" s="129" t="s">
        <v>941</v>
      </c>
      <c r="G89" s="136">
        <v>14</v>
      </c>
      <c r="H89" s="130" t="s">
        <v>1017</v>
      </c>
      <c r="I89" s="130">
        <f>VLOOKUP($D89,[7]ผลการประเมิน!$D$3:$X$984,6,0)</f>
        <v>2.42</v>
      </c>
      <c r="J89" s="130">
        <f>VLOOKUP($D89,[7]ผลการประเมิน!$D$3:$X$984,7,0)</f>
        <v>2.1800000000000002</v>
      </c>
      <c r="K89" s="130">
        <f>VLOOKUP($D89,[7]ผลการประเมิน!$D$3:$X$984,8,0)</f>
        <v>1.96</v>
      </c>
      <c r="L89" s="130">
        <f>VLOOKUP($D89,[7]ผลการประเมิน!$D$3:$X$984,9,0)</f>
        <v>16213805.560000001</v>
      </c>
      <c r="M89" s="130">
        <f>VLOOKUP($D89,[7]ผลการประเมิน!$D$3:$X$984,10,0)</f>
        <v>10302837.970000001</v>
      </c>
      <c r="N89" s="253">
        <f>VLOOKUP($D89,[7]ผลการประเมิน!$D$3:$X$984,11,0)</f>
        <v>0</v>
      </c>
      <c r="O89" s="130">
        <f>VLOOKUP($D89,[7]ผลการประเมิน!$D$3:$X$984,12,0)</f>
        <v>10503259.41</v>
      </c>
      <c r="P89" s="130">
        <f>VLOOKUP($D89,[7]ผลการประเมิน!$D$3:$X$984,13,0)</f>
        <v>10949089.9</v>
      </c>
      <c r="Q89" s="253">
        <f>VLOOKUP($D89,[7]ผลการประเมิน!$D$3:$X$984,14,0)</f>
        <v>1</v>
      </c>
      <c r="R89" s="253">
        <f>VLOOKUP($D89,[7]ผลการประเมิน!$D$3:$X$984,15,0)</f>
        <v>0</v>
      </c>
      <c r="S89" s="253">
        <f>VLOOKUP($D89,[7]ผลการประเมิน!$D$3:$X$984,16,0)</f>
        <v>0</v>
      </c>
      <c r="T89" s="253">
        <f>VLOOKUP($D89,[7]ผลการประเมิน!$D$3:$X$984,17,0)</f>
        <v>1</v>
      </c>
      <c r="U89" s="253">
        <f>VLOOKUP($D89,[7]ผลการประเมิน!$D$3:$X$984,18,0)</f>
        <v>1</v>
      </c>
      <c r="V89" s="253">
        <f>VLOOKUP($D89,[7]ผลการประเมิน!$D$3:$X$984,19,0)</f>
        <v>0</v>
      </c>
      <c r="W89" s="253">
        <f>VLOOKUP($D89,[7]ผลการประเมิน!$D$3:$X$984,20,0)</f>
        <v>0</v>
      </c>
      <c r="X89" s="254" t="str">
        <f>VLOOKUP($D89,[7]ผลการประเมิน!$D$3:$X$984,21,0)</f>
        <v>C</v>
      </c>
      <c r="Y89" s="129">
        <f t="shared" ref="Y89" si="10">SUM(Q89:W89)</f>
        <v>3</v>
      </c>
      <c r="Z89" s="185">
        <f t="shared" ref="Z89" si="11">IF(Y89&gt;4,1,0)</f>
        <v>0</v>
      </c>
      <c r="AA89" s="129"/>
      <c r="AB89" s="129"/>
      <c r="AC89" s="129" t="s">
        <v>941</v>
      </c>
      <c r="AD89" s="129">
        <v>14</v>
      </c>
      <c r="AE89" s="44" t="s">
        <v>1017</v>
      </c>
      <c r="AF89" s="44" t="b">
        <f t="shared" ref="AF89" si="12">AC89=F89</f>
        <v>1</v>
      </c>
      <c r="AG89" s="44" t="b">
        <f t="shared" ref="AG89" si="13">AD89=G89</f>
        <v>1</v>
      </c>
      <c r="AH89" s="44" t="b">
        <f t="shared" ref="AH89" si="14">H89=AE89</f>
        <v>1</v>
      </c>
    </row>
  </sheetData>
  <autoFilter ref="AF1:AH89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4" sqref="A4"/>
      <selection pane="bottomRight" activeCell="I15" sqref="I15"/>
    </sheetView>
  </sheetViews>
  <sheetFormatPr defaultColWidth="9" defaultRowHeight="24.6"/>
  <cols>
    <col min="1" max="1" width="4.88671875" style="1" customWidth="1"/>
    <col min="2" max="2" width="16.109375" style="1" customWidth="1"/>
    <col min="3" max="3" width="8" style="2" customWidth="1"/>
    <col min="4" max="4" width="27.33203125" style="1" customWidth="1"/>
    <col min="5" max="5" width="20.88671875" style="1" customWidth="1"/>
    <col min="6" max="6" width="19.77734375" style="1" customWidth="1"/>
    <col min="7" max="7" width="17.33203125" style="1" customWidth="1"/>
    <col min="8" max="8" width="7.44140625" style="1" bestFit="1" customWidth="1"/>
    <col min="9" max="10" width="19.6640625" style="1" customWidth="1"/>
    <col min="11" max="11" width="17.88671875" style="1" customWidth="1"/>
    <col min="12" max="12" width="9" style="1" customWidth="1"/>
    <col min="13" max="15" width="8.33203125" style="1" customWidth="1"/>
    <col min="16" max="16" width="5.6640625" style="2" customWidth="1"/>
    <col min="17" max="17" width="6.44140625" style="2" customWidth="1"/>
    <col min="18" max="16384" width="9" style="1"/>
  </cols>
  <sheetData>
    <row r="1" spans="1:17">
      <c r="A1" s="315" t="s">
        <v>929</v>
      </c>
      <c r="B1" s="315" t="s">
        <v>1</v>
      </c>
      <c r="C1" s="315" t="s">
        <v>2</v>
      </c>
      <c r="D1" s="315" t="s">
        <v>930</v>
      </c>
      <c r="E1" s="317" t="s">
        <v>2963</v>
      </c>
      <c r="F1" s="317"/>
      <c r="G1" s="317"/>
      <c r="H1" s="317"/>
      <c r="I1" s="318" t="s">
        <v>1942</v>
      </c>
      <c r="J1" s="318"/>
      <c r="K1" s="318"/>
      <c r="L1" s="318"/>
      <c r="M1" s="312" t="s">
        <v>1943</v>
      </c>
      <c r="N1" s="313"/>
      <c r="O1" s="314"/>
    </row>
    <row r="2" spans="1:17" s="8" customFormat="1" ht="42.6" customHeight="1">
      <c r="A2" s="316"/>
      <c r="B2" s="316"/>
      <c r="C2" s="316"/>
      <c r="D2" s="316"/>
      <c r="E2" s="6" t="s">
        <v>3907</v>
      </c>
      <c r="F2" s="6" t="s">
        <v>3908</v>
      </c>
      <c r="G2" s="6" t="s">
        <v>1944</v>
      </c>
      <c r="H2" s="6" t="s">
        <v>1941</v>
      </c>
      <c r="I2" s="7" t="s">
        <v>3907</v>
      </c>
      <c r="J2" s="7" t="s">
        <v>3908</v>
      </c>
      <c r="K2" s="7" t="s">
        <v>1944</v>
      </c>
      <c r="L2" s="7" t="s">
        <v>1941</v>
      </c>
      <c r="M2" s="68" t="s">
        <v>1945</v>
      </c>
      <c r="N2" s="68" t="s">
        <v>1946</v>
      </c>
      <c r="O2" s="68" t="s">
        <v>1947</v>
      </c>
      <c r="P2" s="69" t="s">
        <v>1945</v>
      </c>
      <c r="Q2" s="69" t="s">
        <v>1946</v>
      </c>
    </row>
    <row r="3" spans="1:17">
      <c r="A3" s="208">
        <v>8</v>
      </c>
      <c r="B3" s="209" t="s">
        <v>1499</v>
      </c>
      <c r="C3" s="208" t="s">
        <v>518</v>
      </c>
      <c r="D3" s="209" t="s">
        <v>1500</v>
      </c>
      <c r="E3" s="210">
        <f>VLOOKUP($C3,[8]data!$C$3:$L$984,3,0)</f>
        <v>285822783.48500001</v>
      </c>
      <c r="F3" s="210">
        <f>VLOOKUP($C3,[8]data!$C$3:$L$984,4,0)</f>
        <v>303947233.07999998</v>
      </c>
      <c r="G3" s="210">
        <f>F3-E3</f>
        <v>18124449.594999969</v>
      </c>
      <c r="H3" s="210">
        <f t="shared" ref="H3:H42" si="0">G3/E3*100</f>
        <v>6.3411493562587671</v>
      </c>
      <c r="I3" s="210">
        <f>VLOOKUP($C3,[8]data!$C$3:$L$984,7,0)</f>
        <v>387556920.82500005</v>
      </c>
      <c r="J3" s="210">
        <f>VLOOKUP($C3,[8]data!$C$3:$L$984,8,0)</f>
        <v>398516313.90999997</v>
      </c>
      <c r="K3" s="210">
        <f>J3-I3</f>
        <v>10959393.084999919</v>
      </c>
      <c r="L3" s="210">
        <f t="shared" ref="L3:L42" si="1">K3/I3*100</f>
        <v>2.827815088857256</v>
      </c>
      <c r="M3" s="208" t="str">
        <f t="shared" ref="M3:M14" si="2">IF(AND(H3&gt;=-5,H3&lt;=5),"1","0")</f>
        <v>0</v>
      </c>
      <c r="N3" s="208" t="str">
        <f t="shared" ref="N3:N14" si="3">IF(AND(L3&gt;=-5,L3&lt;=5),"1","0")</f>
        <v>1</v>
      </c>
      <c r="O3" s="195"/>
      <c r="P3" s="3"/>
      <c r="Q3" s="3"/>
    </row>
    <row r="4" spans="1:17">
      <c r="A4" s="208">
        <v>8</v>
      </c>
      <c r="B4" s="209" t="s">
        <v>1499</v>
      </c>
      <c r="C4" s="208" t="s">
        <v>519</v>
      </c>
      <c r="D4" s="209" t="s">
        <v>1501</v>
      </c>
      <c r="E4" s="210">
        <f>VLOOKUP($C4,[8]data!$C$3:$L$984,3,0)</f>
        <v>28655694.425000001</v>
      </c>
      <c r="F4" s="210">
        <f>VLOOKUP($C4,[8]data!$C$3:$L$984,4,0)</f>
        <v>28501265.670000002</v>
      </c>
      <c r="G4" s="210">
        <f t="shared" ref="G4:G27" si="4">F4-E4</f>
        <v>-154428.75499999896</v>
      </c>
      <c r="H4" s="210">
        <f t="shared" si="0"/>
        <v>-0.5389112289851582</v>
      </c>
      <c r="I4" s="210">
        <f>VLOOKUP($C4,[8]data!$C$3:$L$984,7,0)</f>
        <v>50785665.014999993</v>
      </c>
      <c r="J4" s="210">
        <f>VLOOKUP($C4,[8]data!$C$3:$L$984,8,0)</f>
        <v>49943241.770000003</v>
      </c>
      <c r="K4" s="210">
        <f t="shared" ref="K4:K27" si="5">J4-I4</f>
        <v>-842423.24499998987</v>
      </c>
      <c r="L4" s="210">
        <f t="shared" si="1"/>
        <v>-1.6587815572586726</v>
      </c>
      <c r="M4" s="208" t="str">
        <f t="shared" si="2"/>
        <v>1</v>
      </c>
      <c r="N4" s="208" t="str">
        <f t="shared" si="3"/>
        <v>1</v>
      </c>
      <c r="O4" s="195"/>
      <c r="P4" s="3"/>
      <c r="Q4" s="3"/>
    </row>
    <row r="5" spans="1:17">
      <c r="A5" s="208">
        <v>8</v>
      </c>
      <c r="B5" s="209" t="s">
        <v>1499</v>
      </c>
      <c r="C5" s="208" t="s">
        <v>520</v>
      </c>
      <c r="D5" s="209" t="s">
        <v>1502</v>
      </c>
      <c r="E5" s="210">
        <f>VLOOKUP($C5,[8]data!$C$3:$L$984,3,0)</f>
        <v>27934250</v>
      </c>
      <c r="F5" s="210">
        <f>VLOOKUP($C5,[8]data!$C$3:$L$984,4,0)</f>
        <v>29297372.260000002</v>
      </c>
      <c r="G5" s="210">
        <f t="shared" si="4"/>
        <v>1363122.2600000016</v>
      </c>
      <c r="H5" s="210">
        <f t="shared" si="0"/>
        <v>4.8797524902225824</v>
      </c>
      <c r="I5" s="210">
        <f>VLOOKUP($C5,[8]data!$C$3:$L$984,7,0)</f>
        <v>46609600</v>
      </c>
      <c r="J5" s="210">
        <f>VLOOKUP($C5,[8]data!$C$3:$L$984,8,0)</f>
        <v>48110590.589999996</v>
      </c>
      <c r="K5" s="210">
        <f t="shared" si="5"/>
        <v>1500990.5899999961</v>
      </c>
      <c r="L5" s="210">
        <f t="shared" si="1"/>
        <v>3.2203464307782004</v>
      </c>
      <c r="M5" s="208" t="str">
        <f t="shared" si="2"/>
        <v>1</v>
      </c>
      <c r="N5" s="208" t="str">
        <f t="shared" si="3"/>
        <v>1</v>
      </c>
      <c r="O5" s="195"/>
      <c r="P5" s="3"/>
      <c r="Q5" s="3"/>
    </row>
    <row r="6" spans="1:17">
      <c r="A6" s="208">
        <v>8</v>
      </c>
      <c r="B6" s="209" t="s">
        <v>1499</v>
      </c>
      <c r="C6" s="208" t="s">
        <v>521</v>
      </c>
      <c r="D6" s="209" t="s">
        <v>1503</v>
      </c>
      <c r="E6" s="210">
        <f>VLOOKUP($C6,[8]data!$C$3:$L$984,3,0)</f>
        <v>27449163</v>
      </c>
      <c r="F6" s="210">
        <f>VLOOKUP($C6,[8]data!$C$3:$L$984,4,0)</f>
        <v>28690545.970000003</v>
      </c>
      <c r="G6" s="210">
        <f t="shared" si="4"/>
        <v>1241382.9700000025</v>
      </c>
      <c r="H6" s="210">
        <f t="shared" si="0"/>
        <v>4.5224802300893572</v>
      </c>
      <c r="I6" s="210">
        <f>VLOOKUP($C6,[8]data!$C$3:$L$984,7,0)</f>
        <v>40707283.509999998</v>
      </c>
      <c r="J6" s="210">
        <f>VLOOKUP($C6,[8]data!$C$3:$L$984,8,0)</f>
        <v>42816007.630000003</v>
      </c>
      <c r="K6" s="210">
        <f t="shared" si="5"/>
        <v>2108724.1200000048</v>
      </c>
      <c r="L6" s="210">
        <f t="shared" si="1"/>
        <v>5.1802133136247805</v>
      </c>
      <c r="M6" s="208" t="str">
        <f t="shared" si="2"/>
        <v>1</v>
      </c>
      <c r="N6" s="208" t="str">
        <f t="shared" si="3"/>
        <v>0</v>
      </c>
      <c r="O6" s="195"/>
      <c r="P6" s="3"/>
      <c r="Q6" s="3"/>
    </row>
    <row r="7" spans="1:17">
      <c r="A7" s="208">
        <v>8</v>
      </c>
      <c r="B7" s="209" t="s">
        <v>1499</v>
      </c>
      <c r="C7" s="208" t="s">
        <v>522</v>
      </c>
      <c r="D7" s="209" t="s">
        <v>1504</v>
      </c>
      <c r="E7" s="210">
        <f>VLOOKUP($C7,[8]data!$C$3:$L$984,3,0)</f>
        <v>13427900</v>
      </c>
      <c r="F7" s="210">
        <f>VLOOKUP($C7,[8]data!$C$3:$L$984,4,0)</f>
        <v>14557284.869999999</v>
      </c>
      <c r="G7" s="210">
        <f t="shared" si="4"/>
        <v>1129384.8699999992</v>
      </c>
      <c r="H7" s="210">
        <f t="shared" si="0"/>
        <v>8.4107333983720398</v>
      </c>
      <c r="I7" s="210">
        <f>VLOOKUP($C7,[8]data!$C$3:$L$984,7,0)</f>
        <v>27335400</v>
      </c>
      <c r="J7" s="210">
        <f>VLOOKUP($C7,[8]data!$C$3:$L$984,8,0)</f>
        <v>26613155.860000003</v>
      </c>
      <c r="K7" s="210">
        <f t="shared" si="5"/>
        <v>-722244.13999999687</v>
      </c>
      <c r="L7" s="210">
        <f t="shared" si="1"/>
        <v>-2.6421568369220751</v>
      </c>
      <c r="M7" s="208" t="str">
        <f t="shared" si="2"/>
        <v>0</v>
      </c>
      <c r="N7" s="208" t="str">
        <f t="shared" si="3"/>
        <v>1</v>
      </c>
      <c r="O7" s="195"/>
      <c r="P7" s="3"/>
      <c r="Q7" s="3"/>
    </row>
    <row r="8" spans="1:17">
      <c r="A8" s="208">
        <v>8</v>
      </c>
      <c r="B8" s="209" t="s">
        <v>1499</v>
      </c>
      <c r="C8" s="208" t="s">
        <v>523</v>
      </c>
      <c r="D8" s="209" t="s">
        <v>1505</v>
      </c>
      <c r="E8" s="210">
        <f>VLOOKUP($C8,[8]data!$C$3:$L$984,3,0)</f>
        <v>37147118.549999997</v>
      </c>
      <c r="F8" s="210">
        <f>VLOOKUP($C8,[8]data!$C$3:$L$984,4,0)</f>
        <v>35891835.119999997</v>
      </c>
      <c r="G8" s="210">
        <f t="shared" si="4"/>
        <v>-1255283.4299999997</v>
      </c>
      <c r="H8" s="210">
        <f t="shared" si="0"/>
        <v>-3.3792215358787221</v>
      </c>
      <c r="I8" s="210">
        <f>VLOOKUP($C8,[8]data!$C$3:$L$984,7,0)</f>
        <v>52973749.510000005</v>
      </c>
      <c r="J8" s="210">
        <f>VLOOKUP($C8,[8]data!$C$3:$L$984,8,0)</f>
        <v>53694422.740000002</v>
      </c>
      <c r="K8" s="210">
        <f t="shared" si="5"/>
        <v>720673.22999999672</v>
      </c>
      <c r="L8" s="210">
        <f t="shared" si="1"/>
        <v>1.3604346240659313</v>
      </c>
      <c r="M8" s="208" t="str">
        <f t="shared" si="2"/>
        <v>1</v>
      </c>
      <c r="N8" s="208" t="str">
        <f t="shared" si="3"/>
        <v>1</v>
      </c>
      <c r="O8" s="195"/>
      <c r="P8" s="3"/>
      <c r="Q8" s="3"/>
    </row>
    <row r="9" spans="1:17">
      <c r="A9" s="208">
        <v>8</v>
      </c>
      <c r="B9" s="209" t="s">
        <v>1499</v>
      </c>
      <c r="C9" s="208" t="s">
        <v>524</v>
      </c>
      <c r="D9" s="209" t="s">
        <v>1506</v>
      </c>
      <c r="E9" s="210">
        <f>VLOOKUP($C9,[8]data!$C$3:$L$984,3,0)</f>
        <v>33182402.715000004</v>
      </c>
      <c r="F9" s="210">
        <f>VLOOKUP($C9,[8]data!$C$3:$L$984,4,0)</f>
        <v>33033440.48</v>
      </c>
      <c r="G9" s="210">
        <f t="shared" si="4"/>
        <v>-148962.23500000313</v>
      </c>
      <c r="H9" s="210">
        <f t="shared" si="0"/>
        <v>-0.44891937536718884</v>
      </c>
      <c r="I9" s="210">
        <f>VLOOKUP($C9,[8]data!$C$3:$L$984,7,0)</f>
        <v>60399126.659999996</v>
      </c>
      <c r="J9" s="210">
        <f>VLOOKUP($C9,[8]data!$C$3:$L$984,8,0)</f>
        <v>66398159.279999994</v>
      </c>
      <c r="K9" s="210">
        <f t="shared" si="5"/>
        <v>5999032.6199999973</v>
      </c>
      <c r="L9" s="210">
        <f t="shared" si="1"/>
        <v>9.9323168259863674</v>
      </c>
      <c r="M9" s="208" t="str">
        <f t="shared" si="2"/>
        <v>1</v>
      </c>
      <c r="N9" s="208" t="str">
        <f t="shared" si="3"/>
        <v>0</v>
      </c>
      <c r="O9" s="195"/>
      <c r="P9" s="3"/>
      <c r="Q9" s="3"/>
    </row>
    <row r="10" spans="1:17">
      <c r="A10" s="208">
        <v>8</v>
      </c>
      <c r="B10" s="209" t="s">
        <v>1499</v>
      </c>
      <c r="C10" s="208" t="s">
        <v>525</v>
      </c>
      <c r="D10" s="209" t="s">
        <v>1507</v>
      </c>
      <c r="E10" s="210">
        <f>VLOOKUP($C10,[8]data!$C$3:$L$984,3,0)</f>
        <v>43941510</v>
      </c>
      <c r="F10" s="210">
        <f>VLOOKUP($C10,[8]data!$C$3:$L$984,4,0)</f>
        <v>48195837</v>
      </c>
      <c r="G10" s="210">
        <f t="shared" si="4"/>
        <v>4254327</v>
      </c>
      <c r="H10" s="210">
        <f t="shared" si="0"/>
        <v>9.6817951863738863</v>
      </c>
      <c r="I10" s="210">
        <f>VLOOKUP($C10,[8]data!$C$3:$L$984,7,0)</f>
        <v>79691370</v>
      </c>
      <c r="J10" s="210">
        <f>VLOOKUP($C10,[8]data!$C$3:$L$984,8,0)</f>
        <v>83022144.640000015</v>
      </c>
      <c r="K10" s="210">
        <f t="shared" si="5"/>
        <v>3330774.6400000155</v>
      </c>
      <c r="L10" s="210">
        <f t="shared" si="1"/>
        <v>4.1795926459791257</v>
      </c>
      <c r="M10" s="208" t="str">
        <f t="shared" si="2"/>
        <v>0</v>
      </c>
      <c r="N10" s="208" t="str">
        <f t="shared" si="3"/>
        <v>1</v>
      </c>
      <c r="O10" s="195"/>
      <c r="P10" s="3"/>
      <c r="Q10" s="3"/>
    </row>
    <row r="11" spans="1:17">
      <c r="A11" s="208">
        <v>8</v>
      </c>
      <c r="B11" s="209" t="s">
        <v>1499</v>
      </c>
      <c r="C11" s="208" t="s">
        <v>526</v>
      </c>
      <c r="D11" s="209" t="s">
        <v>1508</v>
      </c>
      <c r="E11" s="210">
        <f>VLOOKUP($C11,[8]data!$C$3:$L$984,3,0)</f>
        <v>23208272</v>
      </c>
      <c r="F11" s="210">
        <f>VLOOKUP($C11,[8]data!$C$3:$L$984,4,0)</f>
        <v>23665381.859999999</v>
      </c>
      <c r="G11" s="210">
        <f t="shared" si="4"/>
        <v>457109.8599999994</v>
      </c>
      <c r="H11" s="210">
        <f t="shared" si="0"/>
        <v>1.9695988568213929</v>
      </c>
      <c r="I11" s="210">
        <f>VLOOKUP($C11,[8]data!$C$3:$L$984,7,0)</f>
        <v>43663755.745000005</v>
      </c>
      <c r="J11" s="210">
        <f>VLOOKUP($C11,[8]data!$C$3:$L$984,8,0)</f>
        <v>45616834.500000007</v>
      </c>
      <c r="K11" s="210">
        <f t="shared" si="5"/>
        <v>1953078.7550000027</v>
      </c>
      <c r="L11" s="210">
        <f t="shared" si="1"/>
        <v>4.4729976193668408</v>
      </c>
      <c r="M11" s="208" t="str">
        <f t="shared" si="2"/>
        <v>1</v>
      </c>
      <c r="N11" s="208" t="str">
        <f t="shared" si="3"/>
        <v>1</v>
      </c>
      <c r="O11" s="195"/>
      <c r="P11" s="3"/>
      <c r="Q11" s="3"/>
    </row>
    <row r="12" spans="1:17">
      <c r="A12" s="208">
        <v>8</v>
      </c>
      <c r="B12" s="209" t="s">
        <v>1499</v>
      </c>
      <c r="C12" s="208" t="s">
        <v>527</v>
      </c>
      <c r="D12" s="209" t="s">
        <v>1509</v>
      </c>
      <c r="E12" s="210">
        <f>VLOOKUP($C12,[8]data!$C$3:$L$984,3,0)</f>
        <v>41622832.5</v>
      </c>
      <c r="F12" s="210">
        <f>VLOOKUP($C12,[8]data!$C$3:$L$984,4,0)</f>
        <v>35783270.469999999</v>
      </c>
      <c r="G12" s="210">
        <f t="shared" si="4"/>
        <v>-5839562.0300000012</v>
      </c>
      <c r="H12" s="210">
        <f t="shared" si="0"/>
        <v>-14.029708405837113</v>
      </c>
      <c r="I12" s="210">
        <f>VLOOKUP($C12,[8]data!$C$3:$L$984,7,0)</f>
        <v>45354546.5</v>
      </c>
      <c r="J12" s="210">
        <f>VLOOKUP($C12,[8]data!$C$3:$L$984,8,0)</f>
        <v>48543314.770000003</v>
      </c>
      <c r="K12" s="210">
        <f t="shared" si="5"/>
        <v>3188768.2700000033</v>
      </c>
      <c r="L12" s="210">
        <f t="shared" si="1"/>
        <v>7.0307576992308887</v>
      </c>
      <c r="M12" s="208" t="str">
        <f t="shared" si="2"/>
        <v>0</v>
      </c>
      <c r="N12" s="208" t="str">
        <f t="shared" si="3"/>
        <v>0</v>
      </c>
      <c r="O12" s="195"/>
      <c r="P12" s="3"/>
      <c r="Q12" s="3"/>
    </row>
    <row r="13" spans="1:17">
      <c r="A13" s="208">
        <v>8</v>
      </c>
      <c r="B13" s="209" t="s">
        <v>1499</v>
      </c>
      <c r="C13" s="208" t="s">
        <v>528</v>
      </c>
      <c r="D13" s="209" t="s">
        <v>1510</v>
      </c>
      <c r="E13" s="210">
        <f>VLOOKUP($C13,[8]data!$C$3:$L$984,3,0)</f>
        <v>82865000</v>
      </c>
      <c r="F13" s="210">
        <f>VLOOKUP($C13,[8]data!$C$3:$L$984,4,0)</f>
        <v>75315414.229999989</v>
      </c>
      <c r="G13" s="210">
        <f t="shared" si="4"/>
        <v>-7549585.7700000107</v>
      </c>
      <c r="H13" s="210">
        <f t="shared" si="0"/>
        <v>-9.1107050865866306</v>
      </c>
      <c r="I13" s="210">
        <f>VLOOKUP($C13,[8]data!$C$3:$L$984,7,0)</f>
        <v>116817152.26000001</v>
      </c>
      <c r="J13" s="210">
        <f>VLOOKUP($C13,[8]data!$C$3:$L$984,8,0)</f>
        <v>118488314.18000001</v>
      </c>
      <c r="K13" s="210">
        <f t="shared" si="5"/>
        <v>1671161.9200000018</v>
      </c>
      <c r="L13" s="210">
        <f t="shared" si="1"/>
        <v>1.4305792323035711</v>
      </c>
      <c r="M13" s="208" t="str">
        <f t="shared" si="2"/>
        <v>0</v>
      </c>
      <c r="N13" s="208" t="str">
        <f t="shared" si="3"/>
        <v>1</v>
      </c>
      <c r="O13" s="195"/>
      <c r="P13" s="3"/>
      <c r="Q13" s="3"/>
    </row>
    <row r="14" spans="1:17">
      <c r="A14" s="208">
        <v>8</v>
      </c>
      <c r="B14" s="209" t="s">
        <v>1499</v>
      </c>
      <c r="C14" s="208" t="s">
        <v>529</v>
      </c>
      <c r="D14" s="209" t="s">
        <v>1511</v>
      </c>
      <c r="E14" s="210">
        <f>VLOOKUP($C14,[8]data!$C$3:$L$984,3,0)</f>
        <v>5069693.84</v>
      </c>
      <c r="F14" s="210">
        <f>VLOOKUP($C14,[8]data!$C$3:$L$984,4,0)</f>
        <v>5234949.8600000013</v>
      </c>
      <c r="G14" s="210">
        <f t="shared" si="4"/>
        <v>165256.02000000142</v>
      </c>
      <c r="H14" s="210">
        <f t="shared" si="0"/>
        <v>3.2596844151835689</v>
      </c>
      <c r="I14" s="210">
        <f>VLOOKUP($C14,[8]data!$C$3:$L$984,7,0)</f>
        <v>15337155.32</v>
      </c>
      <c r="J14" s="210">
        <f>VLOOKUP($C14,[8]data!$C$3:$L$984,8,0)</f>
        <v>15332775.790000001</v>
      </c>
      <c r="K14" s="210">
        <f t="shared" si="5"/>
        <v>-4379.5299999993294</v>
      </c>
      <c r="L14" s="210">
        <f t="shared" si="1"/>
        <v>-2.8555034545997733E-2</v>
      </c>
      <c r="M14" s="208" t="str">
        <f t="shared" si="2"/>
        <v>1</v>
      </c>
      <c r="N14" s="208" t="str">
        <f t="shared" si="3"/>
        <v>1</v>
      </c>
      <c r="O14" s="195"/>
      <c r="P14" s="3"/>
      <c r="Q14" s="3"/>
    </row>
    <row r="15" spans="1:17">
      <c r="A15" s="211"/>
      <c r="B15" s="213" t="s">
        <v>2964</v>
      </c>
      <c r="C15" s="211"/>
      <c r="D15" s="213"/>
      <c r="E15" s="212">
        <f>SUBTOTAL(9,E3:E14)</f>
        <v>650326620.5150001</v>
      </c>
      <c r="F15" s="212">
        <f>SUBTOTAL(9,F3:F14)</f>
        <v>662113830.87000012</v>
      </c>
      <c r="G15" s="212">
        <f>SUBTOTAL(9,G3:G14)</f>
        <v>11787210.354999961</v>
      </c>
      <c r="H15" s="212">
        <f t="shared" si="0"/>
        <v>1.8125062058301646</v>
      </c>
      <c r="I15" s="212">
        <f>SUBTOTAL(9,I3:I14)</f>
        <v>967231725.34500003</v>
      </c>
      <c r="J15" s="212">
        <f>SUBTOTAL(9,J3:J14)</f>
        <v>997095275.65999985</v>
      </c>
      <c r="K15" s="212">
        <f>SUBTOTAL(9,K3:K14)</f>
        <v>29863550.314999953</v>
      </c>
      <c r="L15" s="212">
        <f t="shared" si="1"/>
        <v>3.0875279969076677</v>
      </c>
      <c r="M15" s="211">
        <f>COUNTIF(M3:M14,"1")</f>
        <v>7</v>
      </c>
      <c r="N15" s="211">
        <f>COUNTIF(N3:N14,"1")</f>
        <v>9</v>
      </c>
      <c r="O15" s="211"/>
      <c r="P15" s="3"/>
      <c r="Q15" s="3"/>
    </row>
    <row r="16" spans="1:17">
      <c r="A16" s="208">
        <v>8</v>
      </c>
      <c r="B16" s="209" t="s">
        <v>1512</v>
      </c>
      <c r="C16" s="208" t="s">
        <v>530</v>
      </c>
      <c r="D16" s="209" t="s">
        <v>1513</v>
      </c>
      <c r="E16" s="210">
        <f>VLOOKUP($C16,[8]data!$C$3:$L$984,3,0)</f>
        <v>144111779.315</v>
      </c>
      <c r="F16" s="210">
        <f>VLOOKUP($C16,[8]data!$C$3:$L$984,4,0)</f>
        <v>146752080.00999999</v>
      </c>
      <c r="G16" s="210">
        <f>F16-E16</f>
        <v>2640300.6949999928</v>
      </c>
      <c r="H16" s="210">
        <f t="shared" si="0"/>
        <v>1.832119974890335</v>
      </c>
      <c r="I16" s="210">
        <f>VLOOKUP($C16,[8]data!$C$3:$L$984,7,0)</f>
        <v>254900612.64999998</v>
      </c>
      <c r="J16" s="210">
        <f>VLOOKUP($C16,[8]data!$C$3:$L$984,8,0)</f>
        <v>236091531.12</v>
      </c>
      <c r="K16" s="210">
        <f>J16-I16</f>
        <v>-18809081.529999971</v>
      </c>
      <c r="L16" s="210">
        <f t="shared" si="1"/>
        <v>-7.3789863957002044</v>
      </c>
      <c r="M16" s="208" t="str">
        <f t="shared" ref="M16:M23" si="6">IF(AND(H16&gt;=-5,H16&lt;=5),"1","0")</f>
        <v>1</v>
      </c>
      <c r="N16" s="208" t="str">
        <f t="shared" ref="N16:N23" si="7">IF(AND(L16&gt;=-5,L16&lt;=5),"1","0")</f>
        <v>0</v>
      </c>
      <c r="O16" s="195"/>
      <c r="P16" s="3"/>
      <c r="Q16" s="3"/>
    </row>
    <row r="17" spans="1:17">
      <c r="A17" s="208">
        <v>8</v>
      </c>
      <c r="B17" s="209" t="s">
        <v>1512</v>
      </c>
      <c r="C17" s="208" t="s">
        <v>531</v>
      </c>
      <c r="D17" s="209" t="s">
        <v>1514</v>
      </c>
      <c r="E17" s="210">
        <f>VLOOKUP($C17,[8]data!$C$3:$L$984,3,0)</f>
        <v>21139538.399999999</v>
      </c>
      <c r="F17" s="210">
        <f>VLOOKUP($C17,[8]data!$C$3:$L$984,4,0)</f>
        <v>21436772.719999999</v>
      </c>
      <c r="G17" s="210">
        <f t="shared" si="4"/>
        <v>297234.3200000003</v>
      </c>
      <c r="H17" s="210">
        <f t="shared" si="0"/>
        <v>1.4060587056148792</v>
      </c>
      <c r="I17" s="210">
        <f>VLOOKUP($C17,[8]data!$C$3:$L$984,7,0)</f>
        <v>50923472.865000002</v>
      </c>
      <c r="J17" s="210">
        <f>VLOOKUP($C17,[8]data!$C$3:$L$984,8,0)</f>
        <v>50982193.850000009</v>
      </c>
      <c r="K17" s="210">
        <f t="shared" si="5"/>
        <v>58720.985000006855</v>
      </c>
      <c r="L17" s="210">
        <f t="shared" si="1"/>
        <v>0.11531221595133219</v>
      </c>
      <c r="M17" s="208" t="str">
        <f t="shared" si="6"/>
        <v>1</v>
      </c>
      <c r="N17" s="208" t="str">
        <f t="shared" si="7"/>
        <v>1</v>
      </c>
      <c r="O17" s="195"/>
      <c r="P17" s="3"/>
      <c r="Q17" s="3"/>
    </row>
    <row r="18" spans="1:17">
      <c r="A18" s="208">
        <v>8</v>
      </c>
      <c r="B18" s="209" t="s">
        <v>1512</v>
      </c>
      <c r="C18" s="208" t="s">
        <v>532</v>
      </c>
      <c r="D18" s="209" t="s">
        <v>1515</v>
      </c>
      <c r="E18" s="210">
        <f>VLOOKUP($C18,[8]data!$C$3:$L$984,3,0)</f>
        <v>25132246.579999998</v>
      </c>
      <c r="F18" s="210">
        <f>VLOOKUP($C18,[8]data!$C$3:$L$984,4,0)</f>
        <v>23227347.240000002</v>
      </c>
      <c r="G18" s="210">
        <f t="shared" si="4"/>
        <v>-1904899.3399999961</v>
      </c>
      <c r="H18" s="210">
        <f t="shared" si="0"/>
        <v>-7.5795028269215567</v>
      </c>
      <c r="I18" s="210">
        <f>VLOOKUP($C18,[8]data!$C$3:$L$984,7,0)</f>
        <v>59730244.090000004</v>
      </c>
      <c r="J18" s="210">
        <f>VLOOKUP($C18,[8]data!$C$3:$L$984,8,0)</f>
        <v>63130445.209999993</v>
      </c>
      <c r="K18" s="210">
        <f t="shared" si="5"/>
        <v>3400201.1199999899</v>
      </c>
      <c r="L18" s="210">
        <f t="shared" si="1"/>
        <v>5.6925953874835233</v>
      </c>
      <c r="M18" s="208" t="str">
        <f t="shared" si="6"/>
        <v>0</v>
      </c>
      <c r="N18" s="208" t="str">
        <f t="shared" si="7"/>
        <v>0</v>
      </c>
      <c r="O18" s="195"/>
      <c r="P18" s="3"/>
      <c r="Q18" s="3"/>
    </row>
    <row r="19" spans="1:17">
      <c r="A19" s="208">
        <v>8</v>
      </c>
      <c r="B19" s="209" t="s">
        <v>1512</v>
      </c>
      <c r="C19" s="208" t="s">
        <v>533</v>
      </c>
      <c r="D19" s="209" t="s">
        <v>1516</v>
      </c>
      <c r="E19" s="210">
        <f>VLOOKUP($C19,[8]data!$C$3:$L$984,3,0)</f>
        <v>45818803.214999996</v>
      </c>
      <c r="F19" s="210">
        <f>VLOOKUP($C19,[8]data!$C$3:$L$984,4,0)</f>
        <v>52428476.890000008</v>
      </c>
      <c r="G19" s="210">
        <f t="shared" si="4"/>
        <v>6609673.6750000119</v>
      </c>
      <c r="H19" s="210">
        <f t="shared" si="0"/>
        <v>14.425679439912042</v>
      </c>
      <c r="I19" s="210">
        <f>VLOOKUP($C19,[8]data!$C$3:$L$984,7,0)</f>
        <v>93358824.794999987</v>
      </c>
      <c r="J19" s="210">
        <f>VLOOKUP($C19,[8]data!$C$3:$L$984,8,0)</f>
        <v>91718544.049999982</v>
      </c>
      <c r="K19" s="210">
        <f t="shared" si="5"/>
        <v>-1640280.7450000048</v>
      </c>
      <c r="L19" s="210">
        <f t="shared" si="1"/>
        <v>-1.7569637884814648</v>
      </c>
      <c r="M19" s="208" t="str">
        <f t="shared" si="6"/>
        <v>0</v>
      </c>
      <c r="N19" s="208" t="str">
        <f t="shared" si="7"/>
        <v>1</v>
      </c>
      <c r="O19" s="195"/>
      <c r="P19" s="3"/>
      <c r="Q19" s="3"/>
    </row>
    <row r="20" spans="1:17">
      <c r="A20" s="208">
        <v>8</v>
      </c>
      <c r="B20" s="209" t="s">
        <v>1512</v>
      </c>
      <c r="C20" s="208" t="s">
        <v>534</v>
      </c>
      <c r="D20" s="209" t="s">
        <v>1517</v>
      </c>
      <c r="E20" s="210">
        <f>VLOOKUP($C20,[8]data!$C$3:$L$984,3,0)</f>
        <v>27520529.545000002</v>
      </c>
      <c r="F20" s="210">
        <f>VLOOKUP($C20,[8]data!$C$3:$L$984,4,0)</f>
        <v>25310986.73</v>
      </c>
      <c r="G20" s="210">
        <f t="shared" si="4"/>
        <v>-2209542.8150000013</v>
      </c>
      <c r="H20" s="210">
        <f t="shared" si="0"/>
        <v>-8.0287074832156957</v>
      </c>
      <c r="I20" s="210">
        <f>VLOOKUP($C20,[8]data!$C$3:$L$984,7,0)</f>
        <v>47521091.555000007</v>
      </c>
      <c r="J20" s="210">
        <f>VLOOKUP($C20,[8]data!$C$3:$L$984,8,0)</f>
        <v>48164960.870000005</v>
      </c>
      <c r="K20" s="210">
        <f t="shared" si="5"/>
        <v>643869.31499999762</v>
      </c>
      <c r="L20" s="210">
        <f t="shared" si="1"/>
        <v>1.3549127217643886</v>
      </c>
      <c r="M20" s="208" t="str">
        <f t="shared" si="6"/>
        <v>0</v>
      </c>
      <c r="N20" s="208" t="str">
        <f t="shared" si="7"/>
        <v>1</v>
      </c>
      <c r="O20" s="195"/>
      <c r="P20" s="3"/>
      <c r="Q20" s="3"/>
    </row>
    <row r="21" spans="1:17">
      <c r="A21" s="208">
        <v>8</v>
      </c>
      <c r="B21" s="209" t="s">
        <v>1512</v>
      </c>
      <c r="C21" s="208" t="s">
        <v>535</v>
      </c>
      <c r="D21" s="209" t="s">
        <v>1518</v>
      </c>
      <c r="E21" s="210">
        <f>VLOOKUP($C21,[8]data!$C$3:$L$984,3,0)</f>
        <v>24651478.515000001</v>
      </c>
      <c r="F21" s="210">
        <f>VLOOKUP($C21,[8]data!$C$3:$L$984,4,0)</f>
        <v>25083847</v>
      </c>
      <c r="G21" s="210">
        <f t="shared" si="4"/>
        <v>432368.4849999994</v>
      </c>
      <c r="H21" s="210">
        <f t="shared" si="0"/>
        <v>1.7539251641109908</v>
      </c>
      <c r="I21" s="210">
        <f>VLOOKUP($C21,[8]data!$C$3:$L$984,7,0)</f>
        <v>49309293.640000001</v>
      </c>
      <c r="J21" s="210">
        <f>VLOOKUP($C21,[8]data!$C$3:$L$984,8,0)</f>
        <v>49337295.640000001</v>
      </c>
      <c r="K21" s="210">
        <f t="shared" si="5"/>
        <v>28002</v>
      </c>
      <c r="L21" s="210">
        <f t="shared" si="1"/>
        <v>5.6788483332246738E-2</v>
      </c>
      <c r="M21" s="208" t="str">
        <f t="shared" si="6"/>
        <v>1</v>
      </c>
      <c r="N21" s="208" t="str">
        <f t="shared" si="7"/>
        <v>1</v>
      </c>
      <c r="O21" s="195"/>
      <c r="P21" s="3"/>
      <c r="Q21" s="3"/>
    </row>
    <row r="22" spans="1:17">
      <c r="A22" s="208">
        <v>8</v>
      </c>
      <c r="B22" s="209" t="s">
        <v>1512</v>
      </c>
      <c r="C22" s="208" t="s">
        <v>536</v>
      </c>
      <c r="D22" s="209" t="s">
        <v>1519</v>
      </c>
      <c r="E22" s="210">
        <f>VLOOKUP($C22,[8]data!$C$3:$L$984,3,0)</f>
        <v>21788638.620000001</v>
      </c>
      <c r="F22" s="210">
        <f>VLOOKUP($C22,[8]data!$C$3:$L$984,4,0)</f>
        <v>20814610.169999998</v>
      </c>
      <c r="G22" s="210">
        <f t="shared" si="4"/>
        <v>-974028.45000000298</v>
      </c>
      <c r="H22" s="210">
        <f t="shared" si="0"/>
        <v>-4.4703501994196779</v>
      </c>
      <c r="I22" s="210">
        <f>VLOOKUP($C22,[8]data!$C$3:$L$984,7,0)</f>
        <v>41947188.125000007</v>
      </c>
      <c r="J22" s="210">
        <f>VLOOKUP($C22,[8]data!$C$3:$L$984,8,0)</f>
        <v>41800149.570000008</v>
      </c>
      <c r="K22" s="210">
        <f t="shared" si="5"/>
        <v>-147038.5549999997</v>
      </c>
      <c r="L22" s="210">
        <f t="shared" si="1"/>
        <v>-0.35053256623980128</v>
      </c>
      <c r="M22" s="208" t="str">
        <f t="shared" si="6"/>
        <v>1</v>
      </c>
      <c r="N22" s="208" t="str">
        <f t="shared" si="7"/>
        <v>1</v>
      </c>
      <c r="O22" s="195"/>
      <c r="P22" s="3"/>
      <c r="Q22" s="3"/>
    </row>
    <row r="23" spans="1:17">
      <c r="A23" s="208">
        <v>8</v>
      </c>
      <c r="B23" s="209" t="s">
        <v>1512</v>
      </c>
      <c r="C23" s="208" t="s">
        <v>537</v>
      </c>
      <c r="D23" s="209" t="s">
        <v>1520</v>
      </c>
      <c r="E23" s="210">
        <f>VLOOKUP($C23,[8]data!$C$3:$L$984,3,0)</f>
        <v>13142770.530000001</v>
      </c>
      <c r="F23" s="210">
        <f>VLOOKUP($C23,[8]data!$C$3:$L$984,4,0)</f>
        <v>11578357.770000001</v>
      </c>
      <c r="G23" s="210">
        <f t="shared" si="4"/>
        <v>-1564412.7599999998</v>
      </c>
      <c r="H23" s="210">
        <f t="shared" si="0"/>
        <v>-11.903219008724484</v>
      </c>
      <c r="I23" s="210">
        <f>VLOOKUP($C23,[8]data!$C$3:$L$984,7,0)</f>
        <v>25047546.990000002</v>
      </c>
      <c r="J23" s="210">
        <f>VLOOKUP($C23,[8]data!$C$3:$L$984,8,0)</f>
        <v>24337451.190000001</v>
      </c>
      <c r="K23" s="210">
        <f t="shared" si="5"/>
        <v>-710095.80000000075</v>
      </c>
      <c r="L23" s="210">
        <f t="shared" si="1"/>
        <v>-2.8349913877135346</v>
      </c>
      <c r="M23" s="208" t="str">
        <f t="shared" si="6"/>
        <v>0</v>
      </c>
      <c r="N23" s="208" t="str">
        <f t="shared" si="7"/>
        <v>1</v>
      </c>
      <c r="O23" s="195"/>
      <c r="P23" s="3"/>
      <c r="Q23" s="3"/>
    </row>
    <row r="24" spans="1:17">
      <c r="A24" s="211"/>
      <c r="B24" s="213" t="s">
        <v>2965</v>
      </c>
      <c r="C24" s="211"/>
      <c r="D24" s="213"/>
      <c r="E24" s="212">
        <f>SUBTOTAL(9,E16:E23)</f>
        <v>323305784.72000003</v>
      </c>
      <c r="F24" s="212">
        <f>SUBTOTAL(9,F16:F23)</f>
        <v>326632478.53000003</v>
      </c>
      <c r="G24" s="212">
        <f>SUBTOTAL(9,G16:G23)</f>
        <v>3326693.8100000042</v>
      </c>
      <c r="H24" s="212">
        <f t="shared" si="0"/>
        <v>1.028962043744778</v>
      </c>
      <c r="I24" s="212">
        <f>SUBTOTAL(9,I16:I23)</f>
        <v>622738274.71000004</v>
      </c>
      <c r="J24" s="212">
        <f>SUBTOTAL(9,J16:J23)</f>
        <v>605562571.50000012</v>
      </c>
      <c r="K24" s="212">
        <f>SUBTOTAL(9,K16:K23)</f>
        <v>-17175703.209999982</v>
      </c>
      <c r="L24" s="212">
        <f t="shared" si="1"/>
        <v>-2.7580933929263383</v>
      </c>
      <c r="M24" s="211">
        <f>COUNTIF(M16:M23,"1")</f>
        <v>4</v>
      </c>
      <c r="N24" s="211">
        <f>COUNTIF(N16:N23,"1")</f>
        <v>6</v>
      </c>
      <c r="O24" s="211"/>
      <c r="P24" s="3"/>
      <c r="Q24" s="3"/>
    </row>
    <row r="25" spans="1:17">
      <c r="A25" s="208">
        <v>8</v>
      </c>
      <c r="B25" s="209" t="s">
        <v>1521</v>
      </c>
      <c r="C25" s="208" t="s">
        <v>538</v>
      </c>
      <c r="D25" s="209" t="s">
        <v>1522</v>
      </c>
      <c r="E25" s="210">
        <f>VLOOKUP($C25,[8]data!$C$3:$L$984,3,0)</f>
        <v>383345000</v>
      </c>
      <c r="F25" s="210">
        <f>VLOOKUP($C25,[8]data!$C$3:$L$984,4,0)</f>
        <v>350968210.53999996</v>
      </c>
      <c r="G25" s="210">
        <f>F25-E25</f>
        <v>-32376789.460000038</v>
      </c>
      <c r="H25" s="210">
        <f t="shared" si="0"/>
        <v>-8.4458619415930904</v>
      </c>
      <c r="I25" s="210">
        <f>VLOOKUP($C25,[8]data!$C$3:$L$984,7,0)</f>
        <v>529400000</v>
      </c>
      <c r="J25" s="210">
        <f>VLOOKUP($C25,[8]data!$C$3:$L$984,8,0)</f>
        <v>555447141.59000003</v>
      </c>
      <c r="K25" s="210">
        <f>J25-I25</f>
        <v>26047141.590000033</v>
      </c>
      <c r="L25" s="210">
        <f t="shared" si="1"/>
        <v>4.9201249697771132</v>
      </c>
      <c r="M25" s="208" t="str">
        <f t="shared" ref="M25:M38" si="8">IF(AND(H25&gt;=-5,H25&lt;=5),"1","0")</f>
        <v>0</v>
      </c>
      <c r="N25" s="208" t="str">
        <f t="shared" ref="N25:N38" si="9">IF(AND(L25&gt;=-5,L25&lt;=5),"1","0")</f>
        <v>1</v>
      </c>
      <c r="O25" s="195"/>
      <c r="P25" s="3"/>
      <c r="Q25" s="3"/>
    </row>
    <row r="26" spans="1:17">
      <c r="A26" s="208">
        <v>8</v>
      </c>
      <c r="B26" s="209" t="s">
        <v>1521</v>
      </c>
      <c r="C26" s="208" t="s">
        <v>539</v>
      </c>
      <c r="D26" s="209" t="s">
        <v>1523</v>
      </c>
      <c r="E26" s="210">
        <f>VLOOKUP($C26,[8]data!$C$3:$L$984,3,0)</f>
        <v>19214157.004999999</v>
      </c>
      <c r="F26" s="210">
        <f>VLOOKUP($C26,[8]data!$C$3:$L$984,4,0)</f>
        <v>17891753.620000001</v>
      </c>
      <c r="G26" s="210">
        <f t="shared" si="4"/>
        <v>-1322403.3849999979</v>
      </c>
      <c r="H26" s="210">
        <f t="shared" si="0"/>
        <v>-6.8824429021573819</v>
      </c>
      <c r="I26" s="210">
        <f>VLOOKUP($C26,[8]data!$C$3:$L$984,7,0)</f>
        <v>33751970.590000004</v>
      </c>
      <c r="J26" s="210">
        <f>VLOOKUP($C26,[8]data!$C$3:$L$984,8,0)</f>
        <v>33945127.370000005</v>
      </c>
      <c r="K26" s="210">
        <f t="shared" si="5"/>
        <v>193156.78000000119</v>
      </c>
      <c r="L26" s="210">
        <f t="shared" si="1"/>
        <v>0.57228297081187152</v>
      </c>
      <c r="M26" s="208" t="str">
        <f t="shared" si="8"/>
        <v>0</v>
      </c>
      <c r="N26" s="208" t="str">
        <f t="shared" si="9"/>
        <v>1</v>
      </c>
      <c r="O26" s="195"/>
      <c r="P26" s="3"/>
      <c r="Q26" s="3"/>
    </row>
    <row r="27" spans="1:17">
      <c r="A27" s="208">
        <v>8</v>
      </c>
      <c r="B27" s="209" t="s">
        <v>1521</v>
      </c>
      <c r="C27" s="208" t="s">
        <v>540</v>
      </c>
      <c r="D27" s="209" t="s">
        <v>1524</v>
      </c>
      <c r="E27" s="210">
        <f>VLOOKUP($C27,[8]data!$C$3:$L$984,3,0)</f>
        <v>36261377.410000004</v>
      </c>
      <c r="F27" s="210">
        <f>VLOOKUP($C27,[8]data!$C$3:$L$984,4,0)</f>
        <v>34181921.710000001</v>
      </c>
      <c r="G27" s="210">
        <f t="shared" si="4"/>
        <v>-2079455.700000003</v>
      </c>
      <c r="H27" s="210">
        <f t="shared" si="0"/>
        <v>-5.7346296487527795</v>
      </c>
      <c r="I27" s="210">
        <f>VLOOKUP($C27,[8]data!$C$3:$L$984,7,0)</f>
        <v>63228415.86999999</v>
      </c>
      <c r="J27" s="210">
        <f>VLOOKUP($C27,[8]data!$C$3:$L$984,8,0)</f>
        <v>66351041.239999995</v>
      </c>
      <c r="K27" s="210">
        <f t="shared" si="5"/>
        <v>3122625.3700000048</v>
      </c>
      <c r="L27" s="210">
        <f t="shared" si="1"/>
        <v>4.9386424237169573</v>
      </c>
      <c r="M27" s="208" t="str">
        <f t="shared" si="8"/>
        <v>0</v>
      </c>
      <c r="N27" s="208" t="str">
        <f t="shared" si="9"/>
        <v>1</v>
      </c>
      <c r="O27" s="195"/>
      <c r="P27" s="3"/>
      <c r="Q27" s="3"/>
    </row>
    <row r="28" spans="1:17">
      <c r="A28" s="208">
        <v>8</v>
      </c>
      <c r="B28" s="209" t="s">
        <v>1521</v>
      </c>
      <c r="C28" s="208" t="s">
        <v>541</v>
      </c>
      <c r="D28" s="209" t="s">
        <v>1525</v>
      </c>
      <c r="E28" s="210">
        <f>VLOOKUP($C28,[8]data!$C$3:$L$984,3,0)</f>
        <v>23105959.515000001</v>
      </c>
      <c r="F28" s="210">
        <f>VLOOKUP($C28,[8]data!$C$3:$L$984,4,0)</f>
        <v>20448806.16</v>
      </c>
      <c r="G28" s="210">
        <f t="shared" ref="G28:G95" si="10">F28-E28</f>
        <v>-2657153.3550000004</v>
      </c>
      <c r="H28" s="210">
        <f t="shared" si="0"/>
        <v>-11.499861554223797</v>
      </c>
      <c r="I28" s="210">
        <f>VLOOKUP($C28,[8]data!$C$3:$L$984,7,0)</f>
        <v>52251181.755000003</v>
      </c>
      <c r="J28" s="210">
        <f>VLOOKUP($C28,[8]data!$C$3:$L$984,8,0)</f>
        <v>55854170.710000001</v>
      </c>
      <c r="K28" s="210">
        <f t="shared" ref="K28:K95" si="11">J28-I28</f>
        <v>3602988.9549999982</v>
      </c>
      <c r="L28" s="210">
        <f t="shared" si="1"/>
        <v>6.895516683036977</v>
      </c>
      <c r="M28" s="208" t="str">
        <f t="shared" si="8"/>
        <v>0</v>
      </c>
      <c r="N28" s="208" t="str">
        <f t="shared" si="9"/>
        <v>0</v>
      </c>
      <c r="O28" s="195"/>
      <c r="P28" s="3"/>
      <c r="Q28" s="3"/>
    </row>
    <row r="29" spans="1:17">
      <c r="A29" s="208">
        <v>8</v>
      </c>
      <c r="B29" s="209" t="s">
        <v>1521</v>
      </c>
      <c r="C29" s="208" t="s">
        <v>542</v>
      </c>
      <c r="D29" s="209" t="s">
        <v>1526</v>
      </c>
      <c r="E29" s="210">
        <f>VLOOKUP($C29,[8]data!$C$3:$L$984,3,0)</f>
        <v>13062807.395</v>
      </c>
      <c r="F29" s="210">
        <f>VLOOKUP($C29,[8]data!$C$3:$L$984,4,0)</f>
        <v>13037101.129999999</v>
      </c>
      <c r="G29" s="210">
        <f t="shared" si="10"/>
        <v>-25706.265000000596</v>
      </c>
      <c r="H29" s="210">
        <f t="shared" si="0"/>
        <v>-0.1967897422252439</v>
      </c>
      <c r="I29" s="210">
        <f>VLOOKUP($C29,[8]data!$C$3:$L$984,7,0)</f>
        <v>23940523.59</v>
      </c>
      <c r="J29" s="210">
        <f>VLOOKUP($C29,[8]data!$C$3:$L$984,8,0)</f>
        <v>23379420.770000003</v>
      </c>
      <c r="K29" s="210">
        <f t="shared" si="11"/>
        <v>-561102.81999999657</v>
      </c>
      <c r="L29" s="210">
        <f t="shared" si="1"/>
        <v>-2.3437366266891932</v>
      </c>
      <c r="M29" s="208" t="str">
        <f t="shared" si="8"/>
        <v>1</v>
      </c>
      <c r="N29" s="208" t="str">
        <f t="shared" si="9"/>
        <v>1</v>
      </c>
      <c r="O29" s="195"/>
      <c r="P29" s="3"/>
      <c r="Q29" s="3"/>
    </row>
    <row r="30" spans="1:17">
      <c r="A30" s="208">
        <v>8</v>
      </c>
      <c r="B30" s="209" t="s">
        <v>1521</v>
      </c>
      <c r="C30" s="208" t="s">
        <v>543</v>
      </c>
      <c r="D30" s="209" t="s">
        <v>1527</v>
      </c>
      <c r="E30" s="210">
        <f>VLOOKUP($C30,[8]data!$C$3:$L$984,3,0)</f>
        <v>20457652.215</v>
      </c>
      <c r="F30" s="210">
        <f>VLOOKUP($C30,[8]data!$C$3:$L$984,4,0)</f>
        <v>20087938.469999999</v>
      </c>
      <c r="G30" s="210">
        <f t="shared" si="10"/>
        <v>-369713.74500000104</v>
      </c>
      <c r="H30" s="210">
        <f t="shared" si="0"/>
        <v>-1.8072149292327828</v>
      </c>
      <c r="I30" s="210">
        <f>VLOOKUP($C30,[8]data!$C$3:$L$984,7,0)</f>
        <v>32819393.035</v>
      </c>
      <c r="J30" s="210">
        <f>VLOOKUP($C30,[8]data!$C$3:$L$984,8,0)</f>
        <v>33289196.760000005</v>
      </c>
      <c r="K30" s="210">
        <f t="shared" si="11"/>
        <v>469803.72500000522</v>
      </c>
      <c r="L30" s="210">
        <f t="shared" si="1"/>
        <v>1.4314820645798858</v>
      </c>
      <c r="M30" s="208" t="str">
        <f t="shared" si="8"/>
        <v>1</v>
      </c>
      <c r="N30" s="208" t="str">
        <f t="shared" si="9"/>
        <v>1</v>
      </c>
      <c r="O30" s="195"/>
      <c r="P30" s="3"/>
      <c r="Q30" s="3"/>
    </row>
    <row r="31" spans="1:17">
      <c r="A31" s="208">
        <v>8</v>
      </c>
      <c r="B31" s="209" t="s">
        <v>1521</v>
      </c>
      <c r="C31" s="208" t="s">
        <v>544</v>
      </c>
      <c r="D31" s="209" t="s">
        <v>1528</v>
      </c>
      <c r="E31" s="210">
        <f>VLOOKUP($C31,[8]data!$C$3:$L$984,3,0)</f>
        <v>26022500</v>
      </c>
      <c r="F31" s="210">
        <f>VLOOKUP($C31,[8]data!$C$3:$L$984,4,0)</f>
        <v>23136636.890000001</v>
      </c>
      <c r="G31" s="210">
        <f t="shared" si="10"/>
        <v>-2885863.1099999994</v>
      </c>
      <c r="H31" s="210">
        <f t="shared" si="0"/>
        <v>-11.089876491497739</v>
      </c>
      <c r="I31" s="210">
        <f>VLOOKUP($C31,[8]data!$C$3:$L$984,7,0)</f>
        <v>43825000</v>
      </c>
      <c r="J31" s="210">
        <f>VLOOKUP($C31,[8]data!$C$3:$L$984,8,0)</f>
        <v>42150103.5</v>
      </c>
      <c r="K31" s="210">
        <f t="shared" si="11"/>
        <v>-1674896.5</v>
      </c>
      <c r="L31" s="210">
        <f t="shared" si="1"/>
        <v>-3.821783228750713</v>
      </c>
      <c r="M31" s="208" t="str">
        <f t="shared" si="8"/>
        <v>0</v>
      </c>
      <c r="N31" s="208" t="str">
        <f t="shared" si="9"/>
        <v>1</v>
      </c>
      <c r="O31" s="195"/>
      <c r="P31" s="3"/>
      <c r="Q31" s="3"/>
    </row>
    <row r="32" spans="1:17">
      <c r="A32" s="208">
        <v>8</v>
      </c>
      <c r="B32" s="209" t="s">
        <v>1521</v>
      </c>
      <c r="C32" s="208" t="s">
        <v>545</v>
      </c>
      <c r="D32" s="209" t="s">
        <v>1529</v>
      </c>
      <c r="E32" s="210">
        <f>VLOOKUP($C32,[8]data!$C$3:$L$984,3,0)</f>
        <v>73060000</v>
      </c>
      <c r="F32" s="210">
        <f>VLOOKUP($C32,[8]data!$C$3:$L$984,4,0)</f>
        <v>69252994.649999991</v>
      </c>
      <c r="G32" s="210">
        <f t="shared" si="10"/>
        <v>-3807005.3500000089</v>
      </c>
      <c r="H32" s="210">
        <f t="shared" si="0"/>
        <v>-5.2107929783739513</v>
      </c>
      <c r="I32" s="210">
        <f>VLOOKUP($C32,[8]data!$C$3:$L$984,7,0)</f>
        <v>118650000</v>
      </c>
      <c r="J32" s="210">
        <f>VLOOKUP($C32,[8]data!$C$3:$L$984,8,0)</f>
        <v>121228441.30000001</v>
      </c>
      <c r="K32" s="210">
        <f t="shared" si="11"/>
        <v>2578441.3000000119</v>
      </c>
      <c r="L32" s="210">
        <f t="shared" si="1"/>
        <v>2.1731490096923824</v>
      </c>
      <c r="M32" s="208" t="str">
        <f t="shared" si="8"/>
        <v>0</v>
      </c>
      <c r="N32" s="208" t="str">
        <f t="shared" si="9"/>
        <v>1</v>
      </c>
      <c r="O32" s="195"/>
      <c r="P32" s="3"/>
      <c r="Q32" s="3"/>
    </row>
    <row r="33" spans="1:17">
      <c r="A33" s="208">
        <v>8</v>
      </c>
      <c r="B33" s="209" t="s">
        <v>1521</v>
      </c>
      <c r="C33" s="208" t="s">
        <v>546</v>
      </c>
      <c r="D33" s="209" t="s">
        <v>1530</v>
      </c>
      <c r="E33" s="210">
        <f>VLOOKUP($C33,[8]data!$C$3:$L$984,3,0)</f>
        <v>23706500</v>
      </c>
      <c r="F33" s="210">
        <f>VLOOKUP($C33,[8]data!$C$3:$L$984,4,0)</f>
        <v>23177078.200000003</v>
      </c>
      <c r="G33" s="210">
        <f t="shared" si="10"/>
        <v>-529421.79999999702</v>
      </c>
      <c r="H33" s="210">
        <f t="shared" si="0"/>
        <v>-2.2332347668360875</v>
      </c>
      <c r="I33" s="210">
        <f>VLOOKUP($C33,[8]data!$C$3:$L$984,7,0)</f>
        <v>39870046.274999999</v>
      </c>
      <c r="J33" s="210">
        <f>VLOOKUP($C33,[8]data!$C$3:$L$984,8,0)</f>
        <v>39852180.450000003</v>
      </c>
      <c r="K33" s="210">
        <f t="shared" si="11"/>
        <v>-17865.82499999553</v>
      </c>
      <c r="L33" s="210">
        <f t="shared" si="1"/>
        <v>-4.4810143627041804E-2</v>
      </c>
      <c r="M33" s="208" t="str">
        <f t="shared" si="8"/>
        <v>1</v>
      </c>
      <c r="N33" s="208" t="str">
        <f t="shared" si="9"/>
        <v>1</v>
      </c>
      <c r="O33" s="195"/>
      <c r="P33" s="3"/>
      <c r="Q33" s="3"/>
    </row>
    <row r="34" spans="1:17">
      <c r="A34" s="208">
        <v>8</v>
      </c>
      <c r="B34" s="209" t="s">
        <v>1521</v>
      </c>
      <c r="C34" s="208" t="s">
        <v>547</v>
      </c>
      <c r="D34" s="209" t="s">
        <v>1531</v>
      </c>
      <c r="E34" s="210">
        <f>VLOOKUP($C34,[8]data!$C$3:$L$984,3,0)</f>
        <v>20931218.745000001</v>
      </c>
      <c r="F34" s="210">
        <f>VLOOKUP($C34,[8]data!$C$3:$L$984,4,0)</f>
        <v>18543081.02</v>
      </c>
      <c r="G34" s="210">
        <f t="shared" si="10"/>
        <v>-2388137.7250000015</v>
      </c>
      <c r="H34" s="210">
        <f t="shared" si="0"/>
        <v>-11.409453764227056</v>
      </c>
      <c r="I34" s="210">
        <f>VLOOKUP($C34,[8]data!$C$3:$L$984,7,0)</f>
        <v>38032654.079999998</v>
      </c>
      <c r="J34" s="210">
        <f>VLOOKUP($C34,[8]data!$C$3:$L$984,8,0)</f>
        <v>36854758.350000001</v>
      </c>
      <c r="K34" s="210">
        <f t="shared" si="11"/>
        <v>-1177895.7299999967</v>
      </c>
      <c r="L34" s="210">
        <f t="shared" si="1"/>
        <v>-3.0970642425383867</v>
      </c>
      <c r="M34" s="208" t="str">
        <f t="shared" si="8"/>
        <v>0</v>
      </c>
      <c r="N34" s="208" t="str">
        <f t="shared" si="9"/>
        <v>1</v>
      </c>
      <c r="O34" s="195"/>
      <c r="P34" s="3"/>
      <c r="Q34" s="3"/>
    </row>
    <row r="35" spans="1:17">
      <c r="A35" s="208">
        <v>8</v>
      </c>
      <c r="B35" s="209" t="s">
        <v>1521</v>
      </c>
      <c r="C35" s="208" t="s">
        <v>548</v>
      </c>
      <c r="D35" s="209" t="s">
        <v>1532</v>
      </c>
      <c r="E35" s="210">
        <f>VLOOKUP($C35,[8]data!$C$3:$L$984,3,0)</f>
        <v>22191752</v>
      </c>
      <c r="F35" s="210">
        <f>VLOOKUP($C35,[8]data!$C$3:$L$984,4,0)</f>
        <v>20572094.950000003</v>
      </c>
      <c r="G35" s="210">
        <f t="shared" si="10"/>
        <v>-1619657.049999997</v>
      </c>
      <c r="H35" s="210">
        <f t="shared" si="0"/>
        <v>-7.2984640870175426</v>
      </c>
      <c r="I35" s="210">
        <f>VLOOKUP($C35,[8]data!$C$3:$L$984,7,0)</f>
        <v>50995813.509999998</v>
      </c>
      <c r="J35" s="210">
        <f>VLOOKUP($C35,[8]data!$C$3:$L$984,8,0)</f>
        <v>48042564.960000008</v>
      </c>
      <c r="K35" s="210">
        <f t="shared" si="11"/>
        <v>-2953248.5499999896</v>
      </c>
      <c r="L35" s="210">
        <f t="shared" si="1"/>
        <v>-5.7911588162445415</v>
      </c>
      <c r="M35" s="208" t="str">
        <f t="shared" si="8"/>
        <v>0</v>
      </c>
      <c r="N35" s="208" t="str">
        <f t="shared" si="9"/>
        <v>0</v>
      </c>
      <c r="O35" s="195"/>
      <c r="P35" s="3"/>
      <c r="Q35" s="3"/>
    </row>
    <row r="36" spans="1:17">
      <c r="A36" s="208">
        <v>8</v>
      </c>
      <c r="B36" s="209" t="s">
        <v>1521</v>
      </c>
      <c r="C36" s="208" t="s">
        <v>549</v>
      </c>
      <c r="D36" s="209" t="s">
        <v>1533</v>
      </c>
      <c r="E36" s="210">
        <f>VLOOKUP($C36,[8]data!$C$3:$L$984,3,0)</f>
        <v>52768450.759999998</v>
      </c>
      <c r="F36" s="210">
        <f>VLOOKUP($C36,[8]data!$C$3:$L$984,4,0)</f>
        <v>51820905.009999998</v>
      </c>
      <c r="G36" s="210">
        <f t="shared" si="10"/>
        <v>-947545.75</v>
      </c>
      <c r="H36" s="210">
        <f t="shared" si="0"/>
        <v>-1.7956671767939545</v>
      </c>
      <c r="I36" s="210">
        <f>VLOOKUP($C36,[8]data!$C$3:$L$984,7,0)</f>
        <v>83332635.784999996</v>
      </c>
      <c r="J36" s="210">
        <f>VLOOKUP($C36,[8]data!$C$3:$L$984,8,0)</f>
        <v>85002140.310000017</v>
      </c>
      <c r="K36" s="210">
        <f t="shared" si="11"/>
        <v>1669504.5250000209</v>
      </c>
      <c r="L36" s="210">
        <f t="shared" si="1"/>
        <v>2.0034221998058226</v>
      </c>
      <c r="M36" s="208" t="str">
        <f t="shared" si="8"/>
        <v>1</v>
      </c>
      <c r="N36" s="208" t="str">
        <f t="shared" si="9"/>
        <v>1</v>
      </c>
      <c r="O36" s="195"/>
      <c r="P36" s="3"/>
      <c r="Q36" s="3"/>
    </row>
    <row r="37" spans="1:17">
      <c r="A37" s="208">
        <v>8</v>
      </c>
      <c r="B37" s="209" t="s">
        <v>1521</v>
      </c>
      <c r="C37" s="208" t="s">
        <v>550</v>
      </c>
      <c r="D37" s="209" t="s">
        <v>1534</v>
      </c>
      <c r="E37" s="210">
        <f>VLOOKUP($C37,[8]data!$C$3:$L$984,3,0)</f>
        <v>19139337.879999999</v>
      </c>
      <c r="F37" s="210">
        <f>VLOOKUP($C37,[8]data!$C$3:$L$984,4,0)</f>
        <v>18669297.84</v>
      </c>
      <c r="G37" s="210">
        <f t="shared" si="10"/>
        <v>-470040.03999999911</v>
      </c>
      <c r="H37" s="210">
        <f t="shared" si="0"/>
        <v>-2.4558845397215965</v>
      </c>
      <c r="I37" s="210">
        <f>VLOOKUP($C37,[8]data!$C$3:$L$984,7,0)</f>
        <v>38866479.845000006</v>
      </c>
      <c r="J37" s="210">
        <f>VLOOKUP($C37,[8]data!$C$3:$L$984,8,0)</f>
        <v>38820340.199999996</v>
      </c>
      <c r="K37" s="210">
        <f t="shared" si="11"/>
        <v>-46139.645000010729</v>
      </c>
      <c r="L37" s="210">
        <f t="shared" si="1"/>
        <v>-0.11871320784392152</v>
      </c>
      <c r="M37" s="208" t="str">
        <f t="shared" si="8"/>
        <v>1</v>
      </c>
      <c r="N37" s="208" t="str">
        <f t="shared" si="9"/>
        <v>1</v>
      </c>
      <c r="O37" s="195"/>
      <c r="P37" s="3"/>
      <c r="Q37" s="3"/>
    </row>
    <row r="38" spans="1:17">
      <c r="A38" s="208">
        <v>8</v>
      </c>
      <c r="B38" s="209" t="s">
        <v>1521</v>
      </c>
      <c r="C38" s="208" t="s">
        <v>551</v>
      </c>
      <c r="D38" s="209" t="s">
        <v>1535</v>
      </c>
      <c r="E38" s="210">
        <f>VLOOKUP($C38,[8]data!$C$3:$L$984,3,0)</f>
        <v>13237175</v>
      </c>
      <c r="F38" s="210">
        <f>VLOOKUP($C38,[8]data!$C$3:$L$984,4,0)</f>
        <v>12095495.16</v>
      </c>
      <c r="G38" s="210">
        <f t="shared" si="10"/>
        <v>-1141679.8399999999</v>
      </c>
      <c r="H38" s="210">
        <f t="shared" si="0"/>
        <v>-8.6247997778982288</v>
      </c>
      <c r="I38" s="210">
        <f>VLOOKUP($C38,[8]data!$C$3:$L$984,7,0)</f>
        <v>25689829.449999999</v>
      </c>
      <c r="J38" s="210">
        <f>VLOOKUP($C38,[8]data!$C$3:$L$984,8,0)</f>
        <v>27956890.370000001</v>
      </c>
      <c r="K38" s="210">
        <f t="shared" si="11"/>
        <v>2267060.9200000018</v>
      </c>
      <c r="L38" s="210">
        <f t="shared" si="1"/>
        <v>8.8247410299565132</v>
      </c>
      <c r="M38" s="208" t="str">
        <f t="shared" si="8"/>
        <v>0</v>
      </c>
      <c r="N38" s="208" t="str">
        <f t="shared" si="9"/>
        <v>0</v>
      </c>
      <c r="O38" s="195"/>
      <c r="P38" s="3"/>
      <c r="Q38" s="3"/>
    </row>
    <row r="39" spans="1:17">
      <c r="A39" s="211"/>
      <c r="B39" s="213" t="s">
        <v>2966</v>
      </c>
      <c r="C39" s="211"/>
      <c r="D39" s="213"/>
      <c r="E39" s="212">
        <f>SUBTOTAL(9,E25:E38)</f>
        <v>746503887.92499995</v>
      </c>
      <c r="F39" s="212">
        <f>SUBTOTAL(9,F25:F38)</f>
        <v>693883315.35000002</v>
      </c>
      <c r="G39" s="212">
        <f>SUBTOTAL(9,G25:G38)</f>
        <v>-52620572.575000048</v>
      </c>
      <c r="H39" s="212">
        <f t="shared" si="0"/>
        <v>-7.048934831574079</v>
      </c>
      <c r="I39" s="212">
        <f>SUBTOTAL(9,I25:I38)</f>
        <v>1174653943.7850001</v>
      </c>
      <c r="J39" s="212">
        <f>SUBTOTAL(9,J25:J38)</f>
        <v>1208173517.8800001</v>
      </c>
      <c r="K39" s="212">
        <f>SUBTOTAL(9,K25:K38)</f>
        <v>33519574.095000088</v>
      </c>
      <c r="L39" s="212">
        <f t="shared" si="1"/>
        <v>2.8535701320673605</v>
      </c>
      <c r="M39" s="211">
        <f>COUNTIF(M25:M38,"1")</f>
        <v>5</v>
      </c>
      <c r="N39" s="211">
        <f>COUNTIF(N25:N38,"1")</f>
        <v>11</v>
      </c>
      <c r="O39" s="211"/>
      <c r="P39" s="3"/>
      <c r="Q39" s="3"/>
    </row>
    <row r="40" spans="1:17">
      <c r="A40" s="208">
        <v>8</v>
      </c>
      <c r="B40" s="209" t="s">
        <v>1536</v>
      </c>
      <c r="C40" s="208" t="s">
        <v>552</v>
      </c>
      <c r="D40" s="209" t="s">
        <v>1537</v>
      </c>
      <c r="E40" s="210">
        <f>VLOOKUP($C40,[8]data!$C$3:$L$984,3,0)</f>
        <v>700973484.51000011</v>
      </c>
      <c r="F40" s="210">
        <f>VLOOKUP($C40,[8]data!$C$3:$L$984,4,0)</f>
        <v>706102201.00999999</v>
      </c>
      <c r="G40" s="210">
        <f>F40-E40</f>
        <v>5128716.4999998808</v>
      </c>
      <c r="H40" s="210">
        <f t="shared" si="0"/>
        <v>0.73165627706802572</v>
      </c>
      <c r="I40" s="210">
        <f>VLOOKUP($C40,[8]data!$C$3:$L$984,7,0)</f>
        <v>967742819.55000007</v>
      </c>
      <c r="J40" s="210">
        <f>VLOOKUP($C40,[8]data!$C$3:$L$984,8,0)</f>
        <v>985464739.28000009</v>
      </c>
      <c r="K40" s="210">
        <f>J40-I40</f>
        <v>17721919.730000019</v>
      </c>
      <c r="L40" s="210">
        <f t="shared" si="1"/>
        <v>1.8312633658434896</v>
      </c>
      <c r="M40" s="208" t="str">
        <f t="shared" ref="M40:M57" si="12">IF(AND(H40&gt;=-5,H40&lt;=5),"1","0")</f>
        <v>1</v>
      </c>
      <c r="N40" s="208" t="str">
        <f t="shared" ref="N40:N57" si="13">IF(AND(L40&gt;=-5,L40&lt;=5),"1","0")</f>
        <v>1</v>
      </c>
      <c r="O40" s="195"/>
      <c r="P40" s="3"/>
      <c r="Q40" s="3"/>
    </row>
    <row r="41" spans="1:17">
      <c r="A41" s="208">
        <v>8</v>
      </c>
      <c r="B41" s="209" t="s">
        <v>1536</v>
      </c>
      <c r="C41" s="208" t="s">
        <v>553</v>
      </c>
      <c r="D41" s="209" t="s">
        <v>1538</v>
      </c>
      <c r="E41" s="210">
        <f>VLOOKUP($C41,[8]data!$C$3:$L$984,3,0)</f>
        <v>22659105</v>
      </c>
      <c r="F41" s="210">
        <f>VLOOKUP($C41,[8]data!$C$3:$L$984,4,0)</f>
        <v>21890732.899999999</v>
      </c>
      <c r="G41" s="210">
        <f t="shared" si="10"/>
        <v>-768372.10000000149</v>
      </c>
      <c r="H41" s="210">
        <f t="shared" si="0"/>
        <v>-3.3910081620611292</v>
      </c>
      <c r="I41" s="210">
        <f>VLOOKUP($C41,[8]data!$C$3:$L$984,7,0)</f>
        <v>45169949.495000005</v>
      </c>
      <c r="J41" s="210">
        <f>VLOOKUP($C41,[8]data!$C$3:$L$984,8,0)</f>
        <v>44265660.460000008</v>
      </c>
      <c r="K41" s="210">
        <f t="shared" si="11"/>
        <v>-904289.03499999642</v>
      </c>
      <c r="L41" s="210">
        <f t="shared" si="1"/>
        <v>-2.0019704363408573</v>
      </c>
      <c r="M41" s="208" t="str">
        <f t="shared" si="12"/>
        <v>1</v>
      </c>
      <c r="N41" s="208" t="str">
        <f t="shared" si="13"/>
        <v>1</v>
      </c>
      <c r="O41" s="195"/>
      <c r="P41" s="3"/>
      <c r="Q41" s="3"/>
    </row>
    <row r="42" spans="1:17">
      <c r="A42" s="208">
        <v>8</v>
      </c>
      <c r="B42" s="209" t="s">
        <v>1536</v>
      </c>
      <c r="C42" s="208" t="s">
        <v>554</v>
      </c>
      <c r="D42" s="209" t="s">
        <v>1539</v>
      </c>
      <c r="E42" s="210">
        <f>VLOOKUP($C42,[8]data!$C$3:$L$984,3,0)</f>
        <v>18620647.145</v>
      </c>
      <c r="F42" s="210">
        <f>VLOOKUP($C42,[8]data!$C$3:$L$984,4,0)</f>
        <v>17480766.550000001</v>
      </c>
      <c r="G42" s="210">
        <f t="shared" si="10"/>
        <v>-1139880.5949999988</v>
      </c>
      <c r="H42" s="210">
        <f t="shared" si="0"/>
        <v>-6.1215949484660017</v>
      </c>
      <c r="I42" s="210">
        <f>VLOOKUP($C42,[8]data!$C$3:$L$984,7,0)</f>
        <v>34352188.740000002</v>
      </c>
      <c r="J42" s="210">
        <f>VLOOKUP($C42,[8]data!$C$3:$L$984,8,0)</f>
        <v>32754374.400000002</v>
      </c>
      <c r="K42" s="210">
        <f t="shared" si="11"/>
        <v>-1597814.3399999999</v>
      </c>
      <c r="L42" s="210">
        <f t="shared" si="1"/>
        <v>-4.651273757527683</v>
      </c>
      <c r="M42" s="208" t="str">
        <f t="shared" si="12"/>
        <v>0</v>
      </c>
      <c r="N42" s="208" t="str">
        <f t="shared" si="13"/>
        <v>1</v>
      </c>
      <c r="O42" s="195"/>
      <c r="P42" s="3"/>
      <c r="Q42" s="3"/>
    </row>
    <row r="43" spans="1:17">
      <c r="A43" s="208">
        <v>8</v>
      </c>
      <c r="B43" s="209" t="s">
        <v>1536</v>
      </c>
      <c r="C43" s="208" t="s">
        <v>555</v>
      </c>
      <c r="D43" s="209" t="s">
        <v>1540</v>
      </c>
      <c r="E43" s="210">
        <f>VLOOKUP($C43,[8]data!$C$3:$L$984,3,0)</f>
        <v>61054500</v>
      </c>
      <c r="F43" s="210">
        <f>VLOOKUP($C43,[8]data!$C$3:$L$984,4,0)</f>
        <v>64481926.769999996</v>
      </c>
      <c r="G43" s="210">
        <f t="shared" si="10"/>
        <v>3427426.7699999958</v>
      </c>
      <c r="H43" s="210">
        <f t="shared" ref="H43:H98" si="14">G43/E43*100</f>
        <v>5.6137168759059461</v>
      </c>
      <c r="I43" s="210">
        <f>VLOOKUP($C43,[8]data!$C$3:$L$984,7,0)</f>
        <v>94165585</v>
      </c>
      <c r="J43" s="210">
        <f>VLOOKUP($C43,[8]data!$C$3:$L$984,8,0)</f>
        <v>90839806.150000006</v>
      </c>
      <c r="K43" s="210">
        <f t="shared" si="11"/>
        <v>-3325778.849999994</v>
      </c>
      <c r="L43" s="210">
        <f t="shared" ref="L43:L98" si="15">K43/I43*100</f>
        <v>-3.5318411179625695</v>
      </c>
      <c r="M43" s="208" t="str">
        <f t="shared" si="12"/>
        <v>0</v>
      </c>
      <c r="N43" s="208" t="str">
        <f t="shared" si="13"/>
        <v>1</v>
      </c>
      <c r="O43" s="195"/>
      <c r="P43" s="3"/>
      <c r="Q43" s="3"/>
    </row>
    <row r="44" spans="1:17">
      <c r="A44" s="208">
        <v>8</v>
      </c>
      <c r="B44" s="209" t="s">
        <v>1536</v>
      </c>
      <c r="C44" s="208" t="s">
        <v>556</v>
      </c>
      <c r="D44" s="209" t="s">
        <v>1541</v>
      </c>
      <c r="E44" s="210">
        <f>VLOOKUP($C44,[8]data!$C$3:$L$984,3,0)</f>
        <v>51849299.514999993</v>
      </c>
      <c r="F44" s="210">
        <f>VLOOKUP($C44,[8]data!$C$3:$L$984,4,0)</f>
        <v>51154968.520000003</v>
      </c>
      <c r="G44" s="210">
        <f t="shared" si="10"/>
        <v>-694330.99499998987</v>
      </c>
      <c r="H44" s="210">
        <f t="shared" si="14"/>
        <v>-1.339132835920223</v>
      </c>
      <c r="I44" s="210">
        <f>VLOOKUP($C44,[8]data!$C$3:$L$984,7,0)</f>
        <v>76982455.439999998</v>
      </c>
      <c r="J44" s="210">
        <f>VLOOKUP($C44,[8]data!$C$3:$L$984,8,0)</f>
        <v>76277162.889999986</v>
      </c>
      <c r="K44" s="210">
        <f t="shared" si="11"/>
        <v>-705292.55000001192</v>
      </c>
      <c r="L44" s="210">
        <f t="shared" si="15"/>
        <v>-0.91617310199947555</v>
      </c>
      <c r="M44" s="208" t="str">
        <f t="shared" si="12"/>
        <v>1</v>
      </c>
      <c r="N44" s="208" t="str">
        <f t="shared" si="13"/>
        <v>1</v>
      </c>
      <c r="O44" s="195"/>
      <c r="P44" s="3"/>
      <c r="Q44" s="3"/>
    </row>
    <row r="45" spans="1:17">
      <c r="A45" s="208">
        <v>8</v>
      </c>
      <c r="B45" s="209" t="s">
        <v>1536</v>
      </c>
      <c r="C45" s="208" t="s">
        <v>557</v>
      </c>
      <c r="D45" s="209" t="s">
        <v>1542</v>
      </c>
      <c r="E45" s="210">
        <f>VLOOKUP($C45,[8]data!$C$3:$L$984,3,0)</f>
        <v>28108721.709999997</v>
      </c>
      <c r="F45" s="210">
        <f>VLOOKUP($C45,[8]data!$C$3:$L$984,4,0)</f>
        <v>27175844.890000001</v>
      </c>
      <c r="G45" s="210">
        <f t="shared" si="10"/>
        <v>-932876.81999999657</v>
      </c>
      <c r="H45" s="210">
        <f t="shared" si="14"/>
        <v>-3.3188162365566236</v>
      </c>
      <c r="I45" s="210">
        <f>VLOOKUP($C45,[8]data!$C$3:$L$984,7,0)</f>
        <v>47056249.575000003</v>
      </c>
      <c r="J45" s="210">
        <f>VLOOKUP($C45,[8]data!$C$3:$L$984,8,0)</f>
        <v>47714331.390000001</v>
      </c>
      <c r="K45" s="210">
        <f t="shared" si="11"/>
        <v>658081.81499999762</v>
      </c>
      <c r="L45" s="210">
        <f t="shared" si="15"/>
        <v>1.3985003499930915</v>
      </c>
      <c r="M45" s="208" t="str">
        <f t="shared" si="12"/>
        <v>1</v>
      </c>
      <c r="N45" s="208" t="str">
        <f t="shared" si="13"/>
        <v>1</v>
      </c>
      <c r="O45" s="195"/>
      <c r="P45" s="3"/>
      <c r="Q45" s="3"/>
    </row>
    <row r="46" spans="1:17">
      <c r="A46" s="208">
        <v>8</v>
      </c>
      <c r="B46" s="209" t="s">
        <v>1536</v>
      </c>
      <c r="C46" s="208" t="s">
        <v>558</v>
      </c>
      <c r="D46" s="209" t="s">
        <v>1543</v>
      </c>
      <c r="E46" s="210">
        <f>VLOOKUP($C46,[8]data!$C$3:$L$984,3,0)</f>
        <v>12322555.790000001</v>
      </c>
      <c r="F46" s="210">
        <f>VLOOKUP($C46,[8]data!$C$3:$L$984,4,0)</f>
        <v>12460021.580000002</v>
      </c>
      <c r="G46" s="210">
        <f t="shared" si="10"/>
        <v>137465.79000000097</v>
      </c>
      <c r="H46" s="210">
        <f t="shared" si="14"/>
        <v>1.115562326052175</v>
      </c>
      <c r="I46" s="210">
        <f>VLOOKUP($C46,[8]data!$C$3:$L$984,7,0)</f>
        <v>21633776.075000003</v>
      </c>
      <c r="J46" s="210">
        <f>VLOOKUP($C46,[8]data!$C$3:$L$984,8,0)</f>
        <v>22562962.550000001</v>
      </c>
      <c r="K46" s="210">
        <f t="shared" si="11"/>
        <v>929186.47499999776</v>
      </c>
      <c r="L46" s="210">
        <f t="shared" si="15"/>
        <v>4.2950729996404373</v>
      </c>
      <c r="M46" s="208" t="str">
        <f t="shared" si="12"/>
        <v>1</v>
      </c>
      <c r="N46" s="208" t="str">
        <f t="shared" si="13"/>
        <v>1</v>
      </c>
      <c r="O46" s="195"/>
      <c r="P46" s="3"/>
      <c r="Q46" s="3"/>
    </row>
    <row r="47" spans="1:17">
      <c r="A47" s="208">
        <v>8</v>
      </c>
      <c r="B47" s="209" t="s">
        <v>1536</v>
      </c>
      <c r="C47" s="208" t="s">
        <v>559</v>
      </c>
      <c r="D47" s="209" t="s">
        <v>1544</v>
      </c>
      <c r="E47" s="210">
        <f>VLOOKUP($C47,[8]data!$C$3:$L$984,3,0)</f>
        <v>84946890.230000004</v>
      </c>
      <c r="F47" s="210">
        <f>VLOOKUP($C47,[8]data!$C$3:$L$984,4,0)</f>
        <v>87845053.330000013</v>
      </c>
      <c r="G47" s="210">
        <f t="shared" si="10"/>
        <v>2898163.1000000089</v>
      </c>
      <c r="H47" s="210">
        <f t="shared" si="14"/>
        <v>3.4117353703626083</v>
      </c>
      <c r="I47" s="210">
        <f>VLOOKUP($C47,[8]data!$C$3:$L$984,7,0)</f>
        <v>162276450.18000001</v>
      </c>
      <c r="J47" s="210">
        <f>VLOOKUP($C47,[8]data!$C$3:$L$984,8,0)</f>
        <v>176477667.59</v>
      </c>
      <c r="K47" s="210">
        <f t="shared" si="11"/>
        <v>14201217.409999996</v>
      </c>
      <c r="L47" s="210">
        <f t="shared" si="15"/>
        <v>8.7512497310902138</v>
      </c>
      <c r="M47" s="208" t="str">
        <f t="shared" si="12"/>
        <v>1</v>
      </c>
      <c r="N47" s="208" t="str">
        <f t="shared" si="13"/>
        <v>0</v>
      </c>
      <c r="O47" s="195"/>
      <c r="P47" s="3"/>
      <c r="Q47" s="3"/>
    </row>
    <row r="48" spans="1:17">
      <c r="A48" s="208">
        <v>8</v>
      </c>
      <c r="B48" s="209" t="s">
        <v>1536</v>
      </c>
      <c r="C48" s="208" t="s">
        <v>560</v>
      </c>
      <c r="D48" s="209" t="s">
        <v>1545</v>
      </c>
      <c r="E48" s="210">
        <f>VLOOKUP($C48,[8]data!$C$3:$L$984,3,0)</f>
        <v>23667549</v>
      </c>
      <c r="F48" s="210">
        <f>VLOOKUP($C48,[8]data!$C$3:$L$984,4,0)</f>
        <v>23472647.949999999</v>
      </c>
      <c r="G48" s="210">
        <f t="shared" si="10"/>
        <v>-194901.05000000075</v>
      </c>
      <c r="H48" s="210">
        <f t="shared" si="14"/>
        <v>-0.82349486210000356</v>
      </c>
      <c r="I48" s="210">
        <f>VLOOKUP($C48,[8]data!$C$3:$L$984,7,0)</f>
        <v>44364513.5</v>
      </c>
      <c r="J48" s="210">
        <f>VLOOKUP($C48,[8]data!$C$3:$L$984,8,0)</f>
        <v>44564340.219999999</v>
      </c>
      <c r="K48" s="210">
        <f t="shared" si="11"/>
        <v>199826.71999999881</v>
      </c>
      <c r="L48" s="210">
        <f t="shared" si="15"/>
        <v>0.45042017647730725</v>
      </c>
      <c r="M48" s="208" t="str">
        <f t="shared" si="12"/>
        <v>1</v>
      </c>
      <c r="N48" s="208" t="str">
        <f t="shared" si="13"/>
        <v>1</v>
      </c>
      <c r="O48" s="195"/>
      <c r="P48" s="3"/>
      <c r="Q48" s="3"/>
    </row>
    <row r="49" spans="1:17">
      <c r="A49" s="208">
        <v>8</v>
      </c>
      <c r="B49" s="209" t="s">
        <v>1536</v>
      </c>
      <c r="C49" s="208" t="s">
        <v>561</v>
      </c>
      <c r="D49" s="209" t="s">
        <v>1546</v>
      </c>
      <c r="E49" s="210">
        <f>VLOOKUP($C49,[8]data!$C$3:$L$984,3,0)</f>
        <v>42711096.774999999</v>
      </c>
      <c r="F49" s="210">
        <f>VLOOKUP($C49,[8]data!$C$3:$L$984,4,0)</f>
        <v>40101554.950000003</v>
      </c>
      <c r="G49" s="210">
        <f t="shared" si="10"/>
        <v>-2609541.8249999955</v>
      </c>
      <c r="H49" s="210">
        <f t="shared" si="14"/>
        <v>-6.10975138088103</v>
      </c>
      <c r="I49" s="210">
        <f>VLOOKUP($C49,[8]data!$C$3:$L$984,7,0)</f>
        <v>75934041.015000001</v>
      </c>
      <c r="J49" s="210">
        <f>VLOOKUP($C49,[8]data!$C$3:$L$984,8,0)</f>
        <v>81067370.399999991</v>
      </c>
      <c r="K49" s="210">
        <f t="shared" si="11"/>
        <v>5133329.3849999905</v>
      </c>
      <c r="L49" s="210">
        <f t="shared" si="15"/>
        <v>6.7602478629919789</v>
      </c>
      <c r="M49" s="208" t="str">
        <f t="shared" si="12"/>
        <v>0</v>
      </c>
      <c r="N49" s="208" t="str">
        <f t="shared" si="13"/>
        <v>0</v>
      </c>
      <c r="O49" s="195"/>
      <c r="P49" s="3"/>
      <c r="Q49" s="3"/>
    </row>
    <row r="50" spans="1:17">
      <c r="A50" s="208">
        <v>8</v>
      </c>
      <c r="B50" s="209" t="s">
        <v>1536</v>
      </c>
      <c r="C50" s="208" t="s">
        <v>562</v>
      </c>
      <c r="D50" s="209" t="s">
        <v>1547</v>
      </c>
      <c r="E50" s="210">
        <f>VLOOKUP($C50,[8]data!$C$3:$L$984,3,0)</f>
        <v>48881100.849999994</v>
      </c>
      <c r="F50" s="210">
        <f>VLOOKUP($C50,[8]data!$C$3:$L$984,4,0)</f>
        <v>45634756.989999995</v>
      </c>
      <c r="G50" s="210">
        <f t="shared" si="10"/>
        <v>-3246343.8599999994</v>
      </c>
      <c r="H50" s="210">
        <f t="shared" si="14"/>
        <v>-6.6413067699967732</v>
      </c>
      <c r="I50" s="210">
        <f>VLOOKUP($C50,[8]data!$C$3:$L$984,7,0)</f>
        <v>81396512.86500001</v>
      </c>
      <c r="J50" s="210">
        <f>VLOOKUP($C50,[8]data!$C$3:$L$984,8,0)</f>
        <v>79285570.340000004</v>
      </c>
      <c r="K50" s="210">
        <f t="shared" si="11"/>
        <v>-2110942.525000006</v>
      </c>
      <c r="L50" s="210">
        <f t="shared" si="15"/>
        <v>-2.5934065854898534</v>
      </c>
      <c r="M50" s="208" t="str">
        <f t="shared" si="12"/>
        <v>0</v>
      </c>
      <c r="N50" s="208" t="str">
        <f t="shared" si="13"/>
        <v>1</v>
      </c>
      <c r="O50" s="195"/>
      <c r="P50" s="3"/>
      <c r="Q50" s="3"/>
    </row>
    <row r="51" spans="1:17">
      <c r="A51" s="208">
        <v>8</v>
      </c>
      <c r="B51" s="209" t="s">
        <v>1536</v>
      </c>
      <c r="C51" s="208" t="s">
        <v>563</v>
      </c>
      <c r="D51" s="209" t="s">
        <v>1548</v>
      </c>
      <c r="E51" s="210">
        <f>VLOOKUP($C51,[8]data!$C$3:$L$984,3,0)</f>
        <v>21542196.359999999</v>
      </c>
      <c r="F51" s="210">
        <f>VLOOKUP($C51,[8]data!$C$3:$L$984,4,0)</f>
        <v>21770665.440000001</v>
      </c>
      <c r="G51" s="210">
        <f t="shared" si="10"/>
        <v>228469.08000000194</v>
      </c>
      <c r="H51" s="210">
        <f t="shared" si="14"/>
        <v>1.0605653953847904</v>
      </c>
      <c r="I51" s="210">
        <f>VLOOKUP($C51,[8]data!$C$3:$L$984,7,0)</f>
        <v>40369600.515000001</v>
      </c>
      <c r="J51" s="210">
        <f>VLOOKUP($C51,[8]data!$C$3:$L$984,8,0)</f>
        <v>40182901.329999998</v>
      </c>
      <c r="K51" s="210">
        <f t="shared" si="11"/>
        <v>-186699.18500000238</v>
      </c>
      <c r="L51" s="210">
        <f t="shared" si="15"/>
        <v>-0.46247469040629019</v>
      </c>
      <c r="M51" s="208" t="str">
        <f t="shared" si="12"/>
        <v>1</v>
      </c>
      <c r="N51" s="208" t="str">
        <f t="shared" si="13"/>
        <v>1</v>
      </c>
      <c r="O51" s="195"/>
      <c r="P51" s="3"/>
      <c r="Q51" s="3"/>
    </row>
    <row r="52" spans="1:17">
      <c r="A52" s="208">
        <v>8</v>
      </c>
      <c r="B52" s="209" t="s">
        <v>1536</v>
      </c>
      <c r="C52" s="208" t="s">
        <v>564</v>
      </c>
      <c r="D52" s="209" t="s">
        <v>1549</v>
      </c>
      <c r="E52" s="210">
        <f>VLOOKUP($C52,[8]data!$C$3:$L$984,3,0)</f>
        <v>16805780.524999999</v>
      </c>
      <c r="F52" s="210">
        <f>VLOOKUP($C52,[8]data!$C$3:$L$984,4,0)</f>
        <v>15998720.469999999</v>
      </c>
      <c r="G52" s="210">
        <f t="shared" si="10"/>
        <v>-807060.0549999997</v>
      </c>
      <c r="H52" s="210">
        <f t="shared" si="14"/>
        <v>-4.8022765369298419</v>
      </c>
      <c r="I52" s="210">
        <f>VLOOKUP($C52,[8]data!$C$3:$L$984,7,0)</f>
        <v>29849074.905000001</v>
      </c>
      <c r="J52" s="210">
        <f>VLOOKUP($C52,[8]data!$C$3:$L$984,8,0)</f>
        <v>28602417.459999993</v>
      </c>
      <c r="K52" s="210">
        <f t="shared" si="11"/>
        <v>-1246657.4450000077</v>
      </c>
      <c r="L52" s="210">
        <f t="shared" si="15"/>
        <v>-4.17653628786727</v>
      </c>
      <c r="M52" s="208" t="str">
        <f t="shared" si="12"/>
        <v>1</v>
      </c>
      <c r="N52" s="208" t="str">
        <f t="shared" si="13"/>
        <v>1</v>
      </c>
      <c r="O52" s="195"/>
      <c r="P52" s="3"/>
      <c r="Q52" s="3"/>
    </row>
    <row r="53" spans="1:17">
      <c r="A53" s="208">
        <v>8</v>
      </c>
      <c r="B53" s="209" t="s">
        <v>1536</v>
      </c>
      <c r="C53" s="208" t="s">
        <v>565</v>
      </c>
      <c r="D53" s="209" t="s">
        <v>1550</v>
      </c>
      <c r="E53" s="210">
        <f>VLOOKUP($C53,[8]data!$C$3:$L$984,3,0)</f>
        <v>31985726.440000001</v>
      </c>
      <c r="F53" s="210">
        <f>VLOOKUP($C53,[8]data!$C$3:$L$984,4,0)</f>
        <v>30881067.34</v>
      </c>
      <c r="G53" s="210">
        <f t="shared" si="10"/>
        <v>-1104659.1000000015</v>
      </c>
      <c r="H53" s="210">
        <f t="shared" si="14"/>
        <v>-3.4536001615350571</v>
      </c>
      <c r="I53" s="210">
        <f>VLOOKUP($C53,[8]data!$C$3:$L$984,7,0)</f>
        <v>46161652.609999999</v>
      </c>
      <c r="J53" s="210">
        <f>VLOOKUP($C53,[8]data!$C$3:$L$984,8,0)</f>
        <v>47205643.379999995</v>
      </c>
      <c r="K53" s="210">
        <f t="shared" si="11"/>
        <v>1043990.7699999958</v>
      </c>
      <c r="L53" s="210">
        <f t="shared" si="15"/>
        <v>2.2615974753335331</v>
      </c>
      <c r="M53" s="208" t="str">
        <f t="shared" si="12"/>
        <v>1</v>
      </c>
      <c r="N53" s="208" t="str">
        <f t="shared" si="13"/>
        <v>1</v>
      </c>
      <c r="O53" s="195"/>
      <c r="P53" s="3"/>
      <c r="Q53" s="3"/>
    </row>
    <row r="54" spans="1:17">
      <c r="A54" s="208">
        <v>8</v>
      </c>
      <c r="B54" s="209" t="s">
        <v>1536</v>
      </c>
      <c r="C54" s="208" t="s">
        <v>566</v>
      </c>
      <c r="D54" s="209" t="s">
        <v>1551</v>
      </c>
      <c r="E54" s="210">
        <f>VLOOKUP($C54,[8]data!$C$3:$L$984,3,0)</f>
        <v>19114404.055</v>
      </c>
      <c r="F54" s="210">
        <f>VLOOKUP($C54,[8]data!$C$3:$L$984,4,0)</f>
        <v>20697233.739999998</v>
      </c>
      <c r="G54" s="210">
        <f t="shared" si="10"/>
        <v>1582829.6849999987</v>
      </c>
      <c r="H54" s="210">
        <f t="shared" si="14"/>
        <v>8.2808215231065887</v>
      </c>
      <c r="I54" s="210">
        <f>VLOOKUP($C54,[8]data!$C$3:$L$984,7,0)</f>
        <v>38608828.454999998</v>
      </c>
      <c r="J54" s="210">
        <f>VLOOKUP($C54,[8]data!$C$3:$L$984,8,0)</f>
        <v>37368985.539999999</v>
      </c>
      <c r="K54" s="210">
        <f t="shared" si="11"/>
        <v>-1239842.9149999991</v>
      </c>
      <c r="L54" s="210">
        <f t="shared" si="15"/>
        <v>-3.2112938014813928</v>
      </c>
      <c r="M54" s="208" t="str">
        <f t="shared" si="12"/>
        <v>0</v>
      </c>
      <c r="N54" s="208" t="str">
        <f t="shared" si="13"/>
        <v>1</v>
      </c>
      <c r="O54" s="195"/>
      <c r="P54" s="3"/>
      <c r="Q54" s="3"/>
    </row>
    <row r="55" spans="1:17">
      <c r="A55" s="208">
        <v>8</v>
      </c>
      <c r="B55" s="209" t="s">
        <v>1536</v>
      </c>
      <c r="C55" s="208" t="s">
        <v>567</v>
      </c>
      <c r="D55" s="209" t="s">
        <v>1552</v>
      </c>
      <c r="E55" s="210">
        <f>VLOOKUP($C55,[8]data!$C$3:$L$984,3,0)</f>
        <v>17001399</v>
      </c>
      <c r="F55" s="210">
        <f>VLOOKUP($C55,[8]data!$C$3:$L$984,4,0)</f>
        <v>18288893.829999998</v>
      </c>
      <c r="G55" s="210">
        <f t="shared" si="10"/>
        <v>1287494.8299999982</v>
      </c>
      <c r="H55" s="210">
        <f t="shared" si="14"/>
        <v>7.5728757968682352</v>
      </c>
      <c r="I55" s="210">
        <f>VLOOKUP($C55,[8]data!$C$3:$L$984,7,0)</f>
        <v>33339454</v>
      </c>
      <c r="J55" s="210">
        <f>VLOOKUP($C55,[8]data!$C$3:$L$984,8,0)</f>
        <v>36160200.619999997</v>
      </c>
      <c r="K55" s="210">
        <f t="shared" si="11"/>
        <v>2820746.6199999973</v>
      </c>
      <c r="L55" s="210">
        <f t="shared" si="15"/>
        <v>8.4606863087799749</v>
      </c>
      <c r="M55" s="208" t="str">
        <f t="shared" si="12"/>
        <v>0</v>
      </c>
      <c r="N55" s="208" t="str">
        <f t="shared" si="13"/>
        <v>0</v>
      </c>
      <c r="O55" s="195"/>
      <c r="P55" s="3"/>
      <c r="Q55" s="3"/>
    </row>
    <row r="56" spans="1:17">
      <c r="A56" s="208">
        <v>8</v>
      </c>
      <c r="B56" s="209" t="s">
        <v>1536</v>
      </c>
      <c r="C56" s="208" t="s">
        <v>568</v>
      </c>
      <c r="D56" s="209" t="s">
        <v>1553</v>
      </c>
      <c r="E56" s="210">
        <f>VLOOKUP($C56,[8]data!$C$3:$L$984,3,0)</f>
        <v>159297223.58999997</v>
      </c>
      <c r="F56" s="210">
        <f>VLOOKUP($C56,[8]data!$C$3:$L$984,4,0)</f>
        <v>139901510.94000003</v>
      </c>
      <c r="G56" s="210">
        <f t="shared" si="10"/>
        <v>-19395712.649999946</v>
      </c>
      <c r="H56" s="210">
        <f t="shared" si="14"/>
        <v>-12.175800816165342</v>
      </c>
      <c r="I56" s="210">
        <f>VLOOKUP($C56,[8]data!$C$3:$L$984,7,0)</f>
        <v>254972837.84999996</v>
      </c>
      <c r="J56" s="210">
        <f>VLOOKUP($C56,[8]data!$C$3:$L$984,8,0)</f>
        <v>248300568.77000004</v>
      </c>
      <c r="K56" s="210">
        <f t="shared" si="11"/>
        <v>-6672269.0799999237</v>
      </c>
      <c r="L56" s="210">
        <f t="shared" si="15"/>
        <v>-2.6168548525648081</v>
      </c>
      <c r="M56" s="208" t="str">
        <f t="shared" si="12"/>
        <v>0</v>
      </c>
      <c r="N56" s="208" t="str">
        <f t="shared" si="13"/>
        <v>1</v>
      </c>
      <c r="O56" s="195"/>
      <c r="P56" s="3"/>
      <c r="Q56" s="3"/>
    </row>
    <row r="57" spans="1:17">
      <c r="A57" s="208">
        <v>8</v>
      </c>
      <c r="B57" s="209" t="s">
        <v>1536</v>
      </c>
      <c r="C57" s="208" t="s">
        <v>569</v>
      </c>
      <c r="D57" s="209" t="s">
        <v>1554</v>
      </c>
      <c r="E57" s="210">
        <f>VLOOKUP($C57,[8]data!$C$3:$L$984,3,0)</f>
        <v>24227266.469999995</v>
      </c>
      <c r="F57" s="210">
        <f>VLOOKUP($C57,[8]data!$C$3:$L$984,4,0)</f>
        <v>21469414.509999998</v>
      </c>
      <c r="G57" s="210">
        <f t="shared" si="10"/>
        <v>-2757851.9599999972</v>
      </c>
      <c r="H57" s="210">
        <f t="shared" si="14"/>
        <v>-11.38325680866628</v>
      </c>
      <c r="I57" s="210">
        <f>VLOOKUP($C57,[8]data!$C$3:$L$984,7,0)</f>
        <v>36736624.034999996</v>
      </c>
      <c r="J57" s="210">
        <f>VLOOKUP($C57,[8]data!$C$3:$L$984,8,0)</f>
        <v>35931315.030000001</v>
      </c>
      <c r="K57" s="210">
        <f t="shared" si="11"/>
        <v>-805309.00499999523</v>
      </c>
      <c r="L57" s="210">
        <f t="shared" si="15"/>
        <v>-2.1921148884904476</v>
      </c>
      <c r="M57" s="208" t="str">
        <f t="shared" si="12"/>
        <v>0</v>
      </c>
      <c r="N57" s="208" t="str">
        <f t="shared" si="13"/>
        <v>1</v>
      </c>
      <c r="O57" s="195"/>
      <c r="P57" s="3"/>
      <c r="Q57" s="3"/>
    </row>
    <row r="58" spans="1:17">
      <c r="A58" s="211"/>
      <c r="B58" s="213" t="s">
        <v>2967</v>
      </c>
      <c r="C58" s="211"/>
      <c r="D58" s="213"/>
      <c r="E58" s="212">
        <f>SUBTOTAL(9,E40:E57)</f>
        <v>1385768946.9650002</v>
      </c>
      <c r="F58" s="212">
        <f>SUBTOTAL(9,F40:F57)</f>
        <v>1366807981.71</v>
      </c>
      <c r="G58" s="212">
        <f>SUBTOTAL(9,G40:G57)</f>
        <v>-18960965.25500004</v>
      </c>
      <c r="H58" s="212">
        <f t="shared" si="14"/>
        <v>-1.3682631073907972</v>
      </c>
      <c r="I58" s="212">
        <f>SUBTOTAL(9,I40:I57)</f>
        <v>2131112613.8050003</v>
      </c>
      <c r="J58" s="212">
        <f>SUBTOTAL(9,J40:J57)</f>
        <v>2155026017.8000002</v>
      </c>
      <c r="K58" s="212">
        <f>SUBTOTAL(9,K40:K57)</f>
        <v>23913403.995000057</v>
      </c>
      <c r="L58" s="212">
        <f t="shared" si="15"/>
        <v>1.1221088852880379</v>
      </c>
      <c r="M58" s="211">
        <f>COUNTIF(M40:M57,"1")</f>
        <v>10</v>
      </c>
      <c r="N58" s="211">
        <f>COUNTIF(N40:N57,"1")</f>
        <v>15</v>
      </c>
      <c r="O58" s="211"/>
      <c r="P58" s="3"/>
      <c r="Q58" s="3"/>
    </row>
    <row r="59" spans="1:17">
      <c r="A59" s="208">
        <v>8</v>
      </c>
      <c r="B59" s="209" t="s">
        <v>1555</v>
      </c>
      <c r="C59" s="208" t="s">
        <v>570</v>
      </c>
      <c r="D59" s="209" t="s">
        <v>1556</v>
      </c>
      <c r="E59" s="210">
        <f>VLOOKUP($C59,[8]data!$C$3:$L$984,3,0)</f>
        <v>368500000</v>
      </c>
      <c r="F59" s="210">
        <f>VLOOKUP($C59,[8]data!$C$3:$L$984,4,0)</f>
        <v>581225996.65999997</v>
      </c>
      <c r="G59" s="210">
        <f>F59-E59</f>
        <v>212725996.65999997</v>
      </c>
      <c r="H59" s="210">
        <f t="shared" si="14"/>
        <v>57.72754319131613</v>
      </c>
      <c r="I59" s="210">
        <f>VLOOKUP($C59,[8]data!$C$3:$L$984,7,0)</f>
        <v>455500000</v>
      </c>
      <c r="J59" s="210">
        <f>VLOOKUP($C59,[8]data!$C$3:$L$984,8,0)</f>
        <v>457628565.86000001</v>
      </c>
      <c r="K59" s="210">
        <f>J59-I59</f>
        <v>2128565.8600000143</v>
      </c>
      <c r="L59" s="210">
        <f t="shared" si="15"/>
        <v>0.46730315257958605</v>
      </c>
      <c r="M59" s="208" t="str">
        <f t="shared" ref="M59:M67" si="16">IF(AND(H59&gt;=-5,H59&lt;=5),"1","0")</f>
        <v>0</v>
      </c>
      <c r="N59" s="208" t="str">
        <f t="shared" ref="N59:N67" si="17">IF(AND(L59&gt;=-5,L59&lt;=5),"1","0")</f>
        <v>1</v>
      </c>
      <c r="O59" s="195"/>
      <c r="P59" s="3"/>
      <c r="Q59" s="3"/>
    </row>
    <row r="60" spans="1:17">
      <c r="A60" s="208">
        <v>8</v>
      </c>
      <c r="B60" s="209" t="s">
        <v>1555</v>
      </c>
      <c r="C60" s="208" t="s">
        <v>571</v>
      </c>
      <c r="D60" s="209" t="s">
        <v>1557</v>
      </c>
      <c r="E60" s="210">
        <f>VLOOKUP($C60,[8]data!$C$3:$L$984,3,0)</f>
        <v>68366173.5</v>
      </c>
      <c r="F60" s="210">
        <f>VLOOKUP($C60,[8]data!$C$3:$L$984,4,0)</f>
        <v>61741659</v>
      </c>
      <c r="G60" s="210">
        <f t="shared" si="10"/>
        <v>-6624514.5</v>
      </c>
      <c r="H60" s="210">
        <f t="shared" si="14"/>
        <v>-9.6897546854805316</v>
      </c>
      <c r="I60" s="210">
        <f>VLOOKUP($C60,[8]data!$C$3:$L$984,7,0)</f>
        <v>102274766.61</v>
      </c>
      <c r="J60" s="210">
        <f>VLOOKUP($C60,[8]data!$C$3:$L$984,8,0)</f>
        <v>106583624.00999999</v>
      </c>
      <c r="K60" s="210">
        <f t="shared" si="11"/>
        <v>4308857.3999999911</v>
      </c>
      <c r="L60" s="210">
        <f t="shared" si="15"/>
        <v>4.2130210049080556</v>
      </c>
      <c r="M60" s="208" t="str">
        <f t="shared" si="16"/>
        <v>0</v>
      </c>
      <c r="N60" s="208" t="str">
        <f t="shared" si="17"/>
        <v>1</v>
      </c>
      <c r="O60" s="195"/>
      <c r="P60" s="3"/>
      <c r="Q60" s="3"/>
    </row>
    <row r="61" spans="1:17">
      <c r="A61" s="208">
        <v>8</v>
      </c>
      <c r="B61" s="209" t="s">
        <v>1555</v>
      </c>
      <c r="C61" s="208" t="s">
        <v>572</v>
      </c>
      <c r="D61" s="209" t="s">
        <v>1558</v>
      </c>
      <c r="E61" s="210">
        <f>VLOOKUP($C61,[8]data!$C$3:$L$984,3,0)</f>
        <v>24968716.445000004</v>
      </c>
      <c r="F61" s="210">
        <f>VLOOKUP($C61,[8]data!$C$3:$L$984,4,0)</f>
        <v>23535892.57</v>
      </c>
      <c r="G61" s="210">
        <f t="shared" si="10"/>
        <v>-1432823.8750000037</v>
      </c>
      <c r="H61" s="210">
        <f t="shared" si="14"/>
        <v>-5.7384762975548442</v>
      </c>
      <c r="I61" s="210">
        <f>VLOOKUP($C61,[8]data!$C$3:$L$984,7,0)</f>
        <v>40513585.105000004</v>
      </c>
      <c r="J61" s="210">
        <f>VLOOKUP($C61,[8]data!$C$3:$L$984,8,0)</f>
        <v>40771134.140000001</v>
      </c>
      <c r="K61" s="210">
        <f t="shared" si="11"/>
        <v>257549.03499999642</v>
      </c>
      <c r="L61" s="210">
        <f t="shared" si="15"/>
        <v>0.63571030392027905</v>
      </c>
      <c r="M61" s="208" t="str">
        <f t="shared" si="16"/>
        <v>0</v>
      </c>
      <c r="N61" s="208" t="str">
        <f t="shared" si="17"/>
        <v>1</v>
      </c>
      <c r="O61" s="195"/>
      <c r="P61" s="3"/>
      <c r="Q61" s="3"/>
    </row>
    <row r="62" spans="1:17">
      <c r="A62" s="208">
        <v>8</v>
      </c>
      <c r="B62" s="209" t="s">
        <v>1555</v>
      </c>
      <c r="C62" s="208" t="s">
        <v>573</v>
      </c>
      <c r="D62" s="209" t="s">
        <v>1559</v>
      </c>
      <c r="E62" s="210">
        <f>VLOOKUP($C62,[8]data!$C$3:$L$984,3,0)</f>
        <v>21836851.16</v>
      </c>
      <c r="F62" s="210">
        <f>VLOOKUP($C62,[8]data!$C$3:$L$984,4,0)</f>
        <v>34452774.090000004</v>
      </c>
      <c r="G62" s="210">
        <f t="shared" si="10"/>
        <v>12615922.930000003</v>
      </c>
      <c r="H62" s="210">
        <f t="shared" si="14"/>
        <v>57.773544535163666</v>
      </c>
      <c r="I62" s="210">
        <f>VLOOKUP($C62,[8]data!$C$3:$L$984,7,0)</f>
        <v>37721868.5</v>
      </c>
      <c r="J62" s="210">
        <f>VLOOKUP($C62,[8]data!$C$3:$L$984,8,0)</f>
        <v>42027619.280000001</v>
      </c>
      <c r="K62" s="210">
        <f t="shared" si="11"/>
        <v>4305750.7800000012</v>
      </c>
      <c r="L62" s="210">
        <f t="shared" si="15"/>
        <v>11.414468453491377</v>
      </c>
      <c r="M62" s="208" t="str">
        <f t="shared" si="16"/>
        <v>0</v>
      </c>
      <c r="N62" s="208" t="str">
        <f t="shared" si="17"/>
        <v>0</v>
      </c>
      <c r="O62" s="195"/>
      <c r="P62" s="3"/>
      <c r="Q62" s="3"/>
    </row>
    <row r="63" spans="1:17">
      <c r="A63" s="208">
        <v>8</v>
      </c>
      <c r="B63" s="209" t="s">
        <v>1555</v>
      </c>
      <c r="C63" s="208" t="s">
        <v>574</v>
      </c>
      <c r="D63" s="209" t="s">
        <v>1560</v>
      </c>
      <c r="E63" s="210">
        <f>VLOOKUP($C63,[8]data!$C$3:$L$984,3,0)</f>
        <v>218085210</v>
      </c>
      <c r="F63" s="210">
        <f>VLOOKUP($C63,[8]data!$C$3:$L$984,4,0)</f>
        <v>196090379.91</v>
      </c>
      <c r="G63" s="210">
        <f t="shared" si="10"/>
        <v>-21994830.090000004</v>
      </c>
      <c r="H63" s="210">
        <f t="shared" si="14"/>
        <v>-10.085429493361794</v>
      </c>
      <c r="I63" s="210">
        <f>VLOOKUP($C63,[8]data!$C$3:$L$984,7,0)</f>
        <v>280327325</v>
      </c>
      <c r="J63" s="210">
        <f>VLOOKUP($C63,[8]data!$C$3:$L$984,8,0)</f>
        <v>305204042.34999996</v>
      </c>
      <c r="K63" s="210">
        <f t="shared" si="11"/>
        <v>24876717.349999964</v>
      </c>
      <c r="L63" s="210">
        <f t="shared" si="15"/>
        <v>8.8741678500303038</v>
      </c>
      <c r="M63" s="208" t="str">
        <f t="shared" si="16"/>
        <v>0</v>
      </c>
      <c r="N63" s="208" t="str">
        <f t="shared" si="17"/>
        <v>0</v>
      </c>
      <c r="O63" s="195"/>
      <c r="P63" s="3"/>
      <c r="Q63" s="3"/>
    </row>
    <row r="64" spans="1:17">
      <c r="A64" s="208">
        <v>8</v>
      </c>
      <c r="B64" s="209" t="s">
        <v>1555</v>
      </c>
      <c r="C64" s="208" t="s">
        <v>575</v>
      </c>
      <c r="D64" s="209" t="s">
        <v>1561</v>
      </c>
      <c r="E64" s="210">
        <f>VLOOKUP($C64,[8]data!$C$3:$L$984,3,0)</f>
        <v>16428028.285</v>
      </c>
      <c r="F64" s="210">
        <f>VLOOKUP($C64,[8]data!$C$3:$L$984,4,0)</f>
        <v>22461898.139999997</v>
      </c>
      <c r="G64" s="210">
        <f t="shared" si="10"/>
        <v>6033869.8549999967</v>
      </c>
      <c r="H64" s="210">
        <f t="shared" si="14"/>
        <v>36.729117763385908</v>
      </c>
      <c r="I64" s="210">
        <f>VLOOKUP($C64,[8]data!$C$3:$L$984,7,0)</f>
        <v>28775817.265000001</v>
      </c>
      <c r="J64" s="210">
        <f>VLOOKUP($C64,[8]data!$C$3:$L$984,8,0)</f>
        <v>29939931.600000001</v>
      </c>
      <c r="K64" s="210">
        <f t="shared" si="11"/>
        <v>1164114.3350000009</v>
      </c>
      <c r="L64" s="210">
        <f t="shared" si="15"/>
        <v>4.0454605486250159</v>
      </c>
      <c r="M64" s="208" t="str">
        <f t="shared" si="16"/>
        <v>0</v>
      </c>
      <c r="N64" s="208" t="str">
        <f t="shared" si="17"/>
        <v>1</v>
      </c>
      <c r="O64" s="195"/>
      <c r="P64" s="3"/>
      <c r="Q64" s="3"/>
    </row>
    <row r="65" spans="1:17">
      <c r="A65" s="208">
        <v>8</v>
      </c>
      <c r="B65" s="209" t="s">
        <v>1555</v>
      </c>
      <c r="C65" s="208" t="s">
        <v>576</v>
      </c>
      <c r="D65" s="209" t="s">
        <v>1562</v>
      </c>
      <c r="E65" s="210">
        <f>VLOOKUP($C65,[8]data!$C$3:$L$984,3,0)</f>
        <v>12725550.445</v>
      </c>
      <c r="F65" s="210">
        <f>VLOOKUP($C65,[8]data!$C$3:$L$984,4,0)</f>
        <v>7031656.7700000005</v>
      </c>
      <c r="G65" s="210">
        <f t="shared" si="10"/>
        <v>-5693893.6749999998</v>
      </c>
      <c r="H65" s="210">
        <f t="shared" si="14"/>
        <v>-44.743790845111846</v>
      </c>
      <c r="I65" s="210">
        <f>VLOOKUP($C65,[8]data!$C$3:$L$984,7,0)</f>
        <v>23132073.240000002</v>
      </c>
      <c r="J65" s="210">
        <f>VLOOKUP($C65,[8]data!$C$3:$L$984,8,0)</f>
        <v>21431118.41</v>
      </c>
      <c r="K65" s="210">
        <f t="shared" si="11"/>
        <v>-1700954.8300000019</v>
      </c>
      <c r="L65" s="210">
        <f t="shared" si="15"/>
        <v>-7.3532312143068488</v>
      </c>
      <c r="M65" s="208" t="str">
        <f t="shared" si="16"/>
        <v>0</v>
      </c>
      <c r="N65" s="208" t="str">
        <f t="shared" si="17"/>
        <v>0</v>
      </c>
      <c r="O65" s="195"/>
      <c r="P65" s="3"/>
      <c r="Q65" s="3"/>
    </row>
    <row r="66" spans="1:17">
      <c r="A66" s="208">
        <v>8</v>
      </c>
      <c r="B66" s="209" t="s">
        <v>1555</v>
      </c>
      <c r="C66" s="208" t="s">
        <v>577</v>
      </c>
      <c r="D66" s="209" t="s">
        <v>1563</v>
      </c>
      <c r="E66" s="210">
        <f>VLOOKUP($C66,[8]data!$C$3:$L$984,3,0)</f>
        <v>10374745.859999999</v>
      </c>
      <c r="F66" s="210">
        <f>VLOOKUP($C66,[8]data!$C$3:$L$984,4,0)</f>
        <v>10712598.1</v>
      </c>
      <c r="G66" s="210">
        <f t="shared" si="10"/>
        <v>337852.24000000022</v>
      </c>
      <c r="H66" s="210">
        <f t="shared" si="14"/>
        <v>3.256486901549994</v>
      </c>
      <c r="I66" s="210">
        <f>VLOOKUP($C66,[8]data!$C$3:$L$984,7,0)</f>
        <v>34610214.805</v>
      </c>
      <c r="J66" s="210">
        <f>VLOOKUP($C66,[8]data!$C$3:$L$984,8,0)</f>
        <v>35016036.289999999</v>
      </c>
      <c r="K66" s="210">
        <f t="shared" si="11"/>
        <v>405821.4849999994</v>
      </c>
      <c r="L66" s="210">
        <f t="shared" si="15"/>
        <v>1.1725482990685514</v>
      </c>
      <c r="M66" s="208" t="str">
        <f t="shared" si="16"/>
        <v>1</v>
      </c>
      <c r="N66" s="208" t="str">
        <f t="shared" si="17"/>
        <v>1</v>
      </c>
      <c r="O66" s="195"/>
      <c r="P66" s="3"/>
      <c r="Q66" s="3"/>
    </row>
    <row r="67" spans="1:17">
      <c r="A67" s="208">
        <v>8</v>
      </c>
      <c r="B67" s="209" t="s">
        <v>1555</v>
      </c>
      <c r="C67" s="208" t="s">
        <v>578</v>
      </c>
      <c r="D67" s="209" t="s">
        <v>1564</v>
      </c>
      <c r="E67" s="210">
        <f>VLOOKUP($C67,[8]data!$C$3:$L$984,3,0)</f>
        <v>10913744.935000001</v>
      </c>
      <c r="F67" s="210">
        <f>VLOOKUP($C67,[8]data!$C$3:$L$984,4,0)</f>
        <v>14874103.030000001</v>
      </c>
      <c r="G67" s="210">
        <f t="shared" si="10"/>
        <v>3960358.0950000007</v>
      </c>
      <c r="H67" s="210">
        <f t="shared" si="14"/>
        <v>36.287801470412504</v>
      </c>
      <c r="I67" s="210">
        <f>VLOOKUP($C67,[8]data!$C$3:$L$984,7,0)</f>
        <v>27818968.115000002</v>
      </c>
      <c r="J67" s="210">
        <f>VLOOKUP($C67,[8]data!$C$3:$L$984,8,0)</f>
        <v>31575063.540000003</v>
      </c>
      <c r="K67" s="210">
        <f t="shared" si="11"/>
        <v>3756095.4250000007</v>
      </c>
      <c r="L67" s="210">
        <f t="shared" si="15"/>
        <v>13.501922175807493</v>
      </c>
      <c r="M67" s="208" t="str">
        <f t="shared" si="16"/>
        <v>0</v>
      </c>
      <c r="N67" s="208" t="str">
        <f t="shared" si="17"/>
        <v>0</v>
      </c>
      <c r="O67" s="195"/>
      <c r="P67" s="3"/>
      <c r="Q67" s="3"/>
    </row>
    <row r="68" spans="1:17">
      <c r="A68" s="211"/>
      <c r="B68" s="213" t="s">
        <v>2968</v>
      </c>
      <c r="C68" s="211"/>
      <c r="D68" s="213"/>
      <c r="E68" s="212">
        <f>SUBTOTAL(9,E59:E67)</f>
        <v>752199020.63</v>
      </c>
      <c r="F68" s="212">
        <f>SUBTOTAL(9,F59:F67)</f>
        <v>952126958.26999998</v>
      </c>
      <c r="G68" s="212">
        <f>SUBTOTAL(9,G59:G67)</f>
        <v>199927937.63999996</v>
      </c>
      <c r="H68" s="212">
        <f t="shared" si="14"/>
        <v>26.579127618718708</v>
      </c>
      <c r="I68" s="212">
        <f>SUBTOTAL(9,I59:I67)</f>
        <v>1030674618.64</v>
      </c>
      <c r="J68" s="212">
        <f>SUBTOTAL(9,J59:J67)</f>
        <v>1070177135.4799998</v>
      </c>
      <c r="K68" s="212">
        <f>SUBTOTAL(9,K59:K67)</f>
        <v>39502516.839999959</v>
      </c>
      <c r="L68" s="212">
        <f t="shared" si="15"/>
        <v>3.832685517387096</v>
      </c>
      <c r="M68" s="211">
        <f>COUNTIF(M59:M67,"1")</f>
        <v>1</v>
      </c>
      <c r="N68" s="211">
        <f>COUNTIF(N59:N67,"1")</f>
        <v>5</v>
      </c>
      <c r="O68" s="211"/>
      <c r="P68" s="3"/>
      <c r="Q68" s="3"/>
    </row>
    <row r="69" spans="1:17">
      <c r="A69" s="208">
        <v>8</v>
      </c>
      <c r="B69" s="209" t="s">
        <v>1565</v>
      </c>
      <c r="C69" s="208" t="s">
        <v>579</v>
      </c>
      <c r="D69" s="209" t="s">
        <v>1566</v>
      </c>
      <c r="E69" s="210">
        <f>VLOOKUP($C69,[8]data!$C$3:$L$984,3,0)</f>
        <v>218150000</v>
      </c>
      <c r="F69" s="210">
        <f>VLOOKUP($C69,[8]data!$C$3:$L$984,4,0)</f>
        <v>218896351.15999997</v>
      </c>
      <c r="G69" s="210">
        <f>F69-E69</f>
        <v>746351.15999996662</v>
      </c>
      <c r="H69" s="210">
        <f t="shared" si="14"/>
        <v>0.34212750859498814</v>
      </c>
      <c r="I69" s="210">
        <f>VLOOKUP($C69,[8]data!$C$3:$L$984,7,0)</f>
        <v>325350000</v>
      </c>
      <c r="J69" s="210">
        <f>VLOOKUP($C69,[8]data!$C$3:$L$984,8,0)</f>
        <v>317352454.69</v>
      </c>
      <c r="K69" s="210">
        <f>J69-I69</f>
        <v>-7997545.3100000024</v>
      </c>
      <c r="L69" s="210">
        <f t="shared" si="15"/>
        <v>-2.4581359489780246</v>
      </c>
      <c r="M69" s="208" t="str">
        <f t="shared" ref="M69:M74" si="18">IF(AND(H69&gt;=-5,H69&lt;=5),"1","0")</f>
        <v>1</v>
      </c>
      <c r="N69" s="208" t="str">
        <f t="shared" ref="N69:N74" si="19">IF(AND(L69&gt;=-5,L69&lt;=5),"1","0")</f>
        <v>1</v>
      </c>
      <c r="O69" s="195"/>
      <c r="P69" s="3"/>
      <c r="Q69" s="3"/>
    </row>
    <row r="70" spans="1:17">
      <c r="A70" s="208">
        <v>8</v>
      </c>
      <c r="B70" s="209" t="s">
        <v>1565</v>
      </c>
      <c r="C70" s="208" t="s">
        <v>580</v>
      </c>
      <c r="D70" s="209" t="s">
        <v>1567</v>
      </c>
      <c r="E70" s="210">
        <f>VLOOKUP($C70,[8]data!$C$3:$L$984,3,0)</f>
        <v>41959655.765000001</v>
      </c>
      <c r="F70" s="210">
        <f>VLOOKUP($C70,[8]data!$C$3:$L$984,4,0)</f>
        <v>42238465.810000002</v>
      </c>
      <c r="G70" s="210">
        <f t="shared" si="10"/>
        <v>278810.04500000179</v>
      </c>
      <c r="H70" s="210">
        <f t="shared" si="14"/>
        <v>0.66447171674026673</v>
      </c>
      <c r="I70" s="210">
        <f>VLOOKUP($C70,[8]data!$C$3:$L$984,7,0)</f>
        <v>82344369.144999996</v>
      </c>
      <c r="J70" s="210">
        <f>VLOOKUP($C70,[8]data!$C$3:$L$984,8,0)</f>
        <v>76761402.520000011</v>
      </c>
      <c r="K70" s="210">
        <f t="shared" si="11"/>
        <v>-5582966.6249999851</v>
      </c>
      <c r="L70" s="210">
        <f t="shared" si="15"/>
        <v>-6.7800223415021286</v>
      </c>
      <c r="M70" s="208" t="str">
        <f t="shared" si="18"/>
        <v>1</v>
      </c>
      <c r="N70" s="208" t="str">
        <f t="shared" si="19"/>
        <v>0</v>
      </c>
      <c r="O70" s="195"/>
      <c r="P70" s="3"/>
      <c r="Q70" s="3"/>
    </row>
    <row r="71" spans="1:17">
      <c r="A71" s="208">
        <v>8</v>
      </c>
      <c r="B71" s="209" t="s">
        <v>1565</v>
      </c>
      <c r="C71" s="208" t="s">
        <v>581</v>
      </c>
      <c r="D71" s="209" t="s">
        <v>1568</v>
      </c>
      <c r="E71" s="210">
        <f>VLOOKUP($C71,[8]data!$C$3:$L$984,3,0)</f>
        <v>35220821.550000004</v>
      </c>
      <c r="F71" s="210">
        <f>VLOOKUP($C71,[8]data!$C$3:$L$984,4,0)</f>
        <v>28808573.170000002</v>
      </c>
      <c r="G71" s="210">
        <f t="shared" si="10"/>
        <v>-6412248.3800000027</v>
      </c>
      <c r="H71" s="210">
        <f t="shared" si="14"/>
        <v>-18.205845570345595</v>
      </c>
      <c r="I71" s="210">
        <f>VLOOKUP($C71,[8]data!$C$3:$L$984,7,0)</f>
        <v>58856290.259999998</v>
      </c>
      <c r="J71" s="210">
        <f>VLOOKUP($C71,[8]data!$C$3:$L$984,8,0)</f>
        <v>55995880.5</v>
      </c>
      <c r="K71" s="210">
        <f t="shared" si="11"/>
        <v>-2860409.7599999979</v>
      </c>
      <c r="L71" s="210">
        <f t="shared" si="15"/>
        <v>-4.8599898963458701</v>
      </c>
      <c r="M71" s="208" t="str">
        <f t="shared" si="18"/>
        <v>0</v>
      </c>
      <c r="N71" s="208" t="str">
        <f t="shared" si="19"/>
        <v>1</v>
      </c>
      <c r="O71" s="195"/>
      <c r="P71" s="3"/>
      <c r="Q71" s="3"/>
    </row>
    <row r="72" spans="1:17">
      <c r="A72" s="208">
        <v>8</v>
      </c>
      <c r="B72" s="209" t="s">
        <v>1565</v>
      </c>
      <c r="C72" s="208" t="s">
        <v>582</v>
      </c>
      <c r="D72" s="209" t="s">
        <v>1569</v>
      </c>
      <c r="E72" s="210">
        <f>VLOOKUP($C72,[8]data!$C$3:$L$984,3,0)</f>
        <v>48893485.274999999</v>
      </c>
      <c r="F72" s="210">
        <f>VLOOKUP($C72,[8]data!$C$3:$L$984,4,0)</f>
        <v>42492021.049999997</v>
      </c>
      <c r="G72" s="210">
        <f t="shared" si="10"/>
        <v>-6401464.2250000015</v>
      </c>
      <c r="H72" s="210">
        <f t="shared" si="14"/>
        <v>-13.092673162886936</v>
      </c>
      <c r="I72" s="210">
        <f>VLOOKUP($C72,[8]data!$C$3:$L$984,7,0)</f>
        <v>91411269.784999982</v>
      </c>
      <c r="J72" s="210">
        <f>VLOOKUP($C72,[8]data!$C$3:$L$984,8,0)</f>
        <v>91682288.900000006</v>
      </c>
      <c r="K72" s="210">
        <f t="shared" si="11"/>
        <v>271019.11500002444</v>
      </c>
      <c r="L72" s="210">
        <f t="shared" si="15"/>
        <v>0.29648326255336294</v>
      </c>
      <c r="M72" s="208" t="str">
        <f t="shared" si="18"/>
        <v>0</v>
      </c>
      <c r="N72" s="208" t="str">
        <f t="shared" si="19"/>
        <v>1</v>
      </c>
      <c r="O72" s="195"/>
      <c r="P72" s="3"/>
      <c r="Q72" s="3"/>
    </row>
    <row r="73" spans="1:17">
      <c r="A73" s="208">
        <v>8</v>
      </c>
      <c r="B73" s="209" t="s">
        <v>1565</v>
      </c>
      <c r="C73" s="208" t="s">
        <v>583</v>
      </c>
      <c r="D73" s="209" t="s">
        <v>1570</v>
      </c>
      <c r="E73" s="210">
        <f>VLOOKUP($C73,[8]data!$C$3:$L$984,3,0)</f>
        <v>32409244.329999998</v>
      </c>
      <c r="F73" s="210">
        <f>VLOOKUP($C73,[8]data!$C$3:$L$984,4,0)</f>
        <v>29314192.779999997</v>
      </c>
      <c r="G73" s="210">
        <f t="shared" si="10"/>
        <v>-3095051.5500000007</v>
      </c>
      <c r="H73" s="210">
        <f t="shared" si="14"/>
        <v>-9.5499034734821944</v>
      </c>
      <c r="I73" s="210">
        <f>VLOOKUP($C73,[8]data!$C$3:$L$984,7,0)</f>
        <v>61605192.545000002</v>
      </c>
      <c r="J73" s="210">
        <f>VLOOKUP($C73,[8]data!$C$3:$L$984,8,0)</f>
        <v>61765894.719999999</v>
      </c>
      <c r="K73" s="210">
        <f t="shared" si="11"/>
        <v>160702.17499999702</v>
      </c>
      <c r="L73" s="210">
        <f t="shared" si="15"/>
        <v>0.26085816529606792</v>
      </c>
      <c r="M73" s="208" t="str">
        <f t="shared" si="18"/>
        <v>0</v>
      </c>
      <c r="N73" s="208" t="str">
        <f t="shared" si="19"/>
        <v>1</v>
      </c>
      <c r="O73" s="195"/>
      <c r="P73" s="3"/>
      <c r="Q73" s="3"/>
    </row>
    <row r="74" spans="1:17">
      <c r="A74" s="208">
        <v>8</v>
      </c>
      <c r="B74" s="209" t="s">
        <v>1565</v>
      </c>
      <c r="C74" s="208" t="s">
        <v>584</v>
      </c>
      <c r="D74" s="209" t="s">
        <v>1571</v>
      </c>
      <c r="E74" s="210">
        <f>VLOOKUP($C74,[8]data!$C$3:$L$984,3,0)</f>
        <v>25208822.384999998</v>
      </c>
      <c r="F74" s="210">
        <f>VLOOKUP($C74,[8]data!$C$3:$L$984,4,0)</f>
        <v>24921346.920000002</v>
      </c>
      <c r="G74" s="210">
        <f t="shared" si="10"/>
        <v>-287475.46499999613</v>
      </c>
      <c r="H74" s="210">
        <f t="shared" si="14"/>
        <v>-1.1403764150881264</v>
      </c>
      <c r="I74" s="210">
        <f>VLOOKUP($C74,[8]data!$C$3:$L$984,7,0)</f>
        <v>43580017.884999998</v>
      </c>
      <c r="J74" s="210">
        <f>VLOOKUP($C74,[8]data!$C$3:$L$984,8,0)</f>
        <v>46969772.280000001</v>
      </c>
      <c r="K74" s="210">
        <f t="shared" si="11"/>
        <v>3389754.3950000033</v>
      </c>
      <c r="L74" s="210">
        <f t="shared" si="15"/>
        <v>7.7782308486998994</v>
      </c>
      <c r="M74" s="208" t="str">
        <f t="shared" si="18"/>
        <v>1</v>
      </c>
      <c r="N74" s="208" t="str">
        <f t="shared" si="19"/>
        <v>0</v>
      </c>
      <c r="O74" s="195"/>
      <c r="P74" s="3"/>
      <c r="Q74" s="3"/>
    </row>
    <row r="75" spans="1:17">
      <c r="A75" s="211"/>
      <c r="B75" s="213" t="s">
        <v>2969</v>
      </c>
      <c r="C75" s="211"/>
      <c r="D75" s="213"/>
      <c r="E75" s="212">
        <f>SUBTOTAL(9,E69:E74)</f>
        <v>401842029.30499995</v>
      </c>
      <c r="F75" s="212">
        <f>SUBTOTAL(9,F69:F74)</f>
        <v>386670950.88999999</v>
      </c>
      <c r="G75" s="212">
        <f>SUBTOTAL(9,G69:G74)</f>
        <v>-15171078.415000033</v>
      </c>
      <c r="H75" s="212">
        <f t="shared" si="14"/>
        <v>-3.7753836852852234</v>
      </c>
      <c r="I75" s="212">
        <f>SUBTOTAL(9,I69:I74)</f>
        <v>663147139.61999989</v>
      </c>
      <c r="J75" s="212">
        <f>SUBTOTAL(9,J69:J74)</f>
        <v>650527693.61000001</v>
      </c>
      <c r="K75" s="212">
        <f>SUBTOTAL(9,K69:K74)</f>
        <v>-12619446.009999961</v>
      </c>
      <c r="L75" s="212">
        <f t="shared" si="15"/>
        <v>-1.9029631971618282</v>
      </c>
      <c r="M75" s="211">
        <f>COUNTIF(M69:M74,"1")</f>
        <v>3</v>
      </c>
      <c r="N75" s="211">
        <f>COUNTIF(N69:N74,"1")</f>
        <v>4</v>
      </c>
      <c r="O75" s="211"/>
      <c r="P75" s="3"/>
      <c r="Q75" s="3"/>
    </row>
    <row r="76" spans="1:17">
      <c r="A76" s="208">
        <v>8</v>
      </c>
      <c r="B76" s="209" t="s">
        <v>1572</v>
      </c>
      <c r="C76" s="208" t="s">
        <v>585</v>
      </c>
      <c r="D76" s="209" t="s">
        <v>1573</v>
      </c>
      <c r="E76" s="210">
        <f>VLOOKUP($C76,[8]data!$C$3:$L$984,3,0)</f>
        <v>986963000</v>
      </c>
      <c r="F76" s="210">
        <f>VLOOKUP($C76,[8]data!$C$3:$L$984,4,0)</f>
        <v>996061272.8499999</v>
      </c>
      <c r="G76" s="210">
        <f>F76-E76</f>
        <v>9098272.8499999046</v>
      </c>
      <c r="H76" s="210">
        <f t="shared" si="14"/>
        <v>0.92184538326157162</v>
      </c>
      <c r="I76" s="210">
        <f>VLOOKUP($C76,[8]data!$C$3:$L$984,7,0)</f>
        <v>1596761121.7849998</v>
      </c>
      <c r="J76" s="210">
        <f>VLOOKUP($C76,[8]data!$C$3:$L$984,8,0)</f>
        <v>1634025286.9000001</v>
      </c>
      <c r="K76" s="210">
        <f>J76-I76</f>
        <v>37264165.115000248</v>
      </c>
      <c r="L76" s="210">
        <f t="shared" si="15"/>
        <v>2.3337344958238395</v>
      </c>
      <c r="M76" s="208" t="str">
        <f t="shared" ref="M76:M96" si="20">IF(AND(H76&gt;=-5,H76&lt;=5),"1","0")</f>
        <v>1</v>
      </c>
      <c r="N76" s="208" t="str">
        <f t="shared" ref="N76:N96" si="21">IF(AND(L76&gt;=-5,L76&lt;=5),"1","0")</f>
        <v>1</v>
      </c>
      <c r="O76" s="195"/>
      <c r="P76" s="3"/>
      <c r="Q76" s="3"/>
    </row>
    <row r="77" spans="1:17">
      <c r="A77" s="208">
        <v>8</v>
      </c>
      <c r="B77" s="209" t="s">
        <v>1572</v>
      </c>
      <c r="C77" s="208" t="s">
        <v>586</v>
      </c>
      <c r="D77" s="209" t="s">
        <v>1574</v>
      </c>
      <c r="E77" s="210">
        <f>VLOOKUP($C77,[8]data!$C$3:$L$984,3,0)</f>
        <v>33876650.905000001</v>
      </c>
      <c r="F77" s="210">
        <f>VLOOKUP($C77,[8]data!$C$3:$L$984,4,0)</f>
        <v>32060975.210000001</v>
      </c>
      <c r="G77" s="210">
        <f t="shared" si="10"/>
        <v>-1815675.6950000003</v>
      </c>
      <c r="H77" s="210">
        <f t="shared" si="14"/>
        <v>-5.3596670464612455</v>
      </c>
      <c r="I77" s="210">
        <f>VLOOKUP($C77,[8]data!$C$3:$L$984,7,0)</f>
        <v>65418617.170000002</v>
      </c>
      <c r="J77" s="210">
        <f>VLOOKUP($C77,[8]data!$C$3:$L$984,8,0)</f>
        <v>64224282.109999992</v>
      </c>
      <c r="K77" s="210">
        <f t="shared" si="11"/>
        <v>-1194335.0600000098</v>
      </c>
      <c r="L77" s="210">
        <f t="shared" si="15"/>
        <v>-1.8256806879551619</v>
      </c>
      <c r="M77" s="208" t="str">
        <f t="shared" si="20"/>
        <v>0</v>
      </c>
      <c r="N77" s="208" t="str">
        <f t="shared" si="21"/>
        <v>1</v>
      </c>
      <c r="O77" s="195"/>
      <c r="P77" s="3"/>
      <c r="Q77" s="3"/>
    </row>
    <row r="78" spans="1:17">
      <c r="A78" s="208">
        <v>8</v>
      </c>
      <c r="B78" s="209" t="s">
        <v>1572</v>
      </c>
      <c r="C78" s="208" t="s">
        <v>587</v>
      </c>
      <c r="D78" s="209" t="s">
        <v>1575</v>
      </c>
      <c r="E78" s="210">
        <f>VLOOKUP($C78,[8]data!$C$3:$L$984,3,0)</f>
        <v>29979803.524999999</v>
      </c>
      <c r="F78" s="210">
        <f>VLOOKUP($C78,[8]data!$C$3:$L$984,4,0)</f>
        <v>31262192.149999999</v>
      </c>
      <c r="G78" s="210">
        <f t="shared" si="10"/>
        <v>1282388.625</v>
      </c>
      <c r="H78" s="210">
        <f t="shared" si="14"/>
        <v>4.2775084364066061</v>
      </c>
      <c r="I78" s="210">
        <f>VLOOKUP($C78,[8]data!$C$3:$L$984,7,0)</f>
        <v>64204411.249999993</v>
      </c>
      <c r="J78" s="210">
        <f>VLOOKUP($C78,[8]data!$C$3:$L$984,8,0)</f>
        <v>61914943.310000002</v>
      </c>
      <c r="K78" s="210">
        <f t="shared" si="11"/>
        <v>-2289467.9399999902</v>
      </c>
      <c r="L78" s="210">
        <f t="shared" si="15"/>
        <v>-3.5659044221825029</v>
      </c>
      <c r="M78" s="208" t="str">
        <f t="shared" si="20"/>
        <v>1</v>
      </c>
      <c r="N78" s="208" t="str">
        <f t="shared" si="21"/>
        <v>1</v>
      </c>
      <c r="O78" s="195"/>
      <c r="P78" s="3"/>
      <c r="Q78" s="3"/>
    </row>
    <row r="79" spans="1:17">
      <c r="A79" s="208">
        <v>8</v>
      </c>
      <c r="B79" s="209" t="s">
        <v>1572</v>
      </c>
      <c r="C79" s="208" t="s">
        <v>588</v>
      </c>
      <c r="D79" s="209" t="s">
        <v>1576</v>
      </c>
      <c r="E79" s="210">
        <f>VLOOKUP($C79,[8]data!$C$3:$L$984,3,0)</f>
        <v>137470169.76500002</v>
      </c>
      <c r="F79" s="210">
        <f>VLOOKUP($C79,[8]data!$C$3:$L$984,4,0)</f>
        <v>138288664.66</v>
      </c>
      <c r="G79" s="210">
        <f t="shared" si="10"/>
        <v>818494.89499998093</v>
      </c>
      <c r="H79" s="210">
        <f t="shared" si="14"/>
        <v>0.59539818449280058</v>
      </c>
      <c r="I79" s="210">
        <f>VLOOKUP($C79,[8]data!$C$3:$L$984,7,0)</f>
        <v>222665732.13000005</v>
      </c>
      <c r="J79" s="210">
        <f>VLOOKUP($C79,[8]data!$C$3:$L$984,8,0)</f>
        <v>245866611.68999997</v>
      </c>
      <c r="K79" s="210">
        <f t="shared" si="11"/>
        <v>23200879.559999913</v>
      </c>
      <c r="L79" s="210">
        <f t="shared" si="15"/>
        <v>10.41960041990405</v>
      </c>
      <c r="M79" s="208" t="str">
        <f t="shared" si="20"/>
        <v>1</v>
      </c>
      <c r="N79" s="208" t="str">
        <f t="shared" si="21"/>
        <v>0</v>
      </c>
      <c r="O79" s="195"/>
      <c r="P79" s="3"/>
      <c r="Q79" s="3"/>
    </row>
    <row r="80" spans="1:17">
      <c r="A80" s="208">
        <v>8</v>
      </c>
      <c r="B80" s="209" t="s">
        <v>1572</v>
      </c>
      <c r="C80" s="208" t="s">
        <v>589</v>
      </c>
      <c r="D80" s="209" t="s">
        <v>1577</v>
      </c>
      <c r="E80" s="210">
        <f>VLOOKUP($C80,[8]data!$C$3:$L$984,3,0)</f>
        <v>9406441.7400000002</v>
      </c>
      <c r="F80" s="210">
        <f>VLOOKUP($C80,[8]data!$C$3:$L$984,4,0)</f>
        <v>10727918.080000002</v>
      </c>
      <c r="G80" s="210">
        <f t="shared" si="10"/>
        <v>1321476.3400000017</v>
      </c>
      <c r="H80" s="210">
        <f t="shared" si="14"/>
        <v>14.04863152854654</v>
      </c>
      <c r="I80" s="210">
        <f>VLOOKUP($C80,[8]data!$C$3:$L$984,7,0)</f>
        <v>13163398.43</v>
      </c>
      <c r="J80" s="210">
        <f>VLOOKUP($C80,[8]data!$C$3:$L$984,8,0)</f>
        <v>13325617.040000001</v>
      </c>
      <c r="K80" s="210">
        <f t="shared" si="11"/>
        <v>162218.61000000127</v>
      </c>
      <c r="L80" s="210">
        <f t="shared" si="15"/>
        <v>1.2323459694898962</v>
      </c>
      <c r="M80" s="208" t="str">
        <f t="shared" si="20"/>
        <v>0</v>
      </c>
      <c r="N80" s="208" t="str">
        <f t="shared" si="21"/>
        <v>1</v>
      </c>
      <c r="O80" s="195"/>
      <c r="P80" s="3"/>
      <c r="Q80" s="3"/>
    </row>
    <row r="81" spans="1:17">
      <c r="A81" s="208">
        <v>8</v>
      </c>
      <c r="B81" s="209" t="s">
        <v>1572</v>
      </c>
      <c r="C81" s="208" t="s">
        <v>590</v>
      </c>
      <c r="D81" s="209" t="s">
        <v>1578</v>
      </c>
      <c r="E81" s="210">
        <f>VLOOKUP($C81,[8]data!$C$3:$L$984,3,0)</f>
        <v>24178291.565000001</v>
      </c>
      <c r="F81" s="210">
        <f>VLOOKUP($C81,[8]data!$C$3:$L$984,4,0)</f>
        <v>24718740.270000003</v>
      </c>
      <c r="G81" s="210">
        <f t="shared" si="10"/>
        <v>540448.70500000194</v>
      </c>
      <c r="H81" s="210">
        <f t="shared" si="14"/>
        <v>2.2352642391919222</v>
      </c>
      <c r="I81" s="210">
        <f>VLOOKUP($C81,[8]data!$C$3:$L$984,7,0)</f>
        <v>49698836.950000003</v>
      </c>
      <c r="J81" s="210">
        <f>VLOOKUP($C81,[8]data!$C$3:$L$984,8,0)</f>
        <v>52697708.239999995</v>
      </c>
      <c r="K81" s="210">
        <f t="shared" si="11"/>
        <v>2998871.2899999917</v>
      </c>
      <c r="L81" s="210">
        <f t="shared" si="15"/>
        <v>6.0340874636906197</v>
      </c>
      <c r="M81" s="208" t="str">
        <f t="shared" si="20"/>
        <v>1</v>
      </c>
      <c r="N81" s="208" t="str">
        <f t="shared" si="21"/>
        <v>0</v>
      </c>
      <c r="O81" s="195"/>
      <c r="P81" s="3"/>
      <c r="Q81" s="3"/>
    </row>
    <row r="82" spans="1:17">
      <c r="A82" s="208">
        <v>8</v>
      </c>
      <c r="B82" s="209" t="s">
        <v>1572</v>
      </c>
      <c r="C82" s="208" t="s">
        <v>591</v>
      </c>
      <c r="D82" s="209" t="s">
        <v>1579</v>
      </c>
      <c r="E82" s="210">
        <f>VLOOKUP($C82,[8]data!$C$3:$L$984,3,0)</f>
        <v>69065844.299999997</v>
      </c>
      <c r="F82" s="210">
        <f>VLOOKUP($C82,[8]data!$C$3:$L$984,4,0)</f>
        <v>70586866.189999998</v>
      </c>
      <c r="G82" s="210">
        <f t="shared" si="10"/>
        <v>1521021.8900000006</v>
      </c>
      <c r="H82" s="210">
        <f t="shared" si="14"/>
        <v>2.2022779934364758</v>
      </c>
      <c r="I82" s="210">
        <f>VLOOKUP($C82,[8]data!$C$3:$L$984,7,0)</f>
        <v>129564025.155</v>
      </c>
      <c r="J82" s="210">
        <f>VLOOKUP($C82,[8]data!$C$3:$L$984,8,0)</f>
        <v>131171841.63000003</v>
      </c>
      <c r="K82" s="210">
        <f t="shared" si="11"/>
        <v>1607816.4750000238</v>
      </c>
      <c r="L82" s="210">
        <f t="shared" si="15"/>
        <v>1.2409435976356564</v>
      </c>
      <c r="M82" s="208" t="str">
        <f t="shared" si="20"/>
        <v>1</v>
      </c>
      <c r="N82" s="208" t="str">
        <f t="shared" si="21"/>
        <v>1</v>
      </c>
      <c r="O82" s="195"/>
      <c r="P82" s="3"/>
      <c r="Q82" s="3"/>
    </row>
    <row r="83" spans="1:17">
      <c r="A83" s="208">
        <v>8</v>
      </c>
      <c r="B83" s="209" t="s">
        <v>1572</v>
      </c>
      <c r="C83" s="208" t="s">
        <v>592</v>
      </c>
      <c r="D83" s="209" t="s">
        <v>1580</v>
      </c>
      <c r="E83" s="210">
        <f>VLOOKUP($C83,[8]data!$C$3:$L$984,3,0)</f>
        <v>21151024.485000003</v>
      </c>
      <c r="F83" s="210">
        <f>VLOOKUP($C83,[8]data!$C$3:$L$984,4,0)</f>
        <v>22480003.289999999</v>
      </c>
      <c r="G83" s="210">
        <f t="shared" si="10"/>
        <v>1328978.804999996</v>
      </c>
      <c r="H83" s="210">
        <f t="shared" si="14"/>
        <v>6.2832833744884953</v>
      </c>
      <c r="I83" s="210">
        <f>VLOOKUP($C83,[8]data!$C$3:$L$984,7,0)</f>
        <v>38832718.68</v>
      </c>
      <c r="J83" s="210">
        <f>VLOOKUP($C83,[8]data!$C$3:$L$984,8,0)</f>
        <v>39093031.899999999</v>
      </c>
      <c r="K83" s="210">
        <f t="shared" si="11"/>
        <v>260313.21999999881</v>
      </c>
      <c r="L83" s="210">
        <f t="shared" si="15"/>
        <v>0.67034508231345602</v>
      </c>
      <c r="M83" s="208" t="str">
        <f t="shared" si="20"/>
        <v>0</v>
      </c>
      <c r="N83" s="208" t="str">
        <f t="shared" si="21"/>
        <v>1</v>
      </c>
      <c r="O83" s="195"/>
      <c r="P83" s="3"/>
      <c r="Q83" s="3"/>
    </row>
    <row r="84" spans="1:17">
      <c r="A84" s="208">
        <v>8</v>
      </c>
      <c r="B84" s="209" t="s">
        <v>1572</v>
      </c>
      <c r="C84" s="208" t="s">
        <v>593</v>
      </c>
      <c r="D84" s="209" t="s">
        <v>1581</v>
      </c>
      <c r="E84" s="210">
        <f>VLOOKUP($C84,[8]data!$C$3:$L$984,3,0)</f>
        <v>16811080.530000001</v>
      </c>
      <c r="F84" s="210">
        <f>VLOOKUP($C84,[8]data!$C$3:$L$984,4,0)</f>
        <v>18713017.289999999</v>
      </c>
      <c r="G84" s="210">
        <f t="shared" si="10"/>
        <v>1901936.7599999979</v>
      </c>
      <c r="H84" s="210">
        <f t="shared" si="14"/>
        <v>11.313590203829675</v>
      </c>
      <c r="I84" s="210">
        <f>VLOOKUP($C84,[8]data!$C$3:$L$984,7,0)</f>
        <v>37310720.225000001</v>
      </c>
      <c r="J84" s="210">
        <f>VLOOKUP($C84,[8]data!$C$3:$L$984,8,0)</f>
        <v>39142730.780000001</v>
      </c>
      <c r="K84" s="210">
        <f t="shared" si="11"/>
        <v>1832010.5549999997</v>
      </c>
      <c r="L84" s="210">
        <f t="shared" si="15"/>
        <v>4.9101452449917149</v>
      </c>
      <c r="M84" s="208" t="str">
        <f t="shared" si="20"/>
        <v>0</v>
      </c>
      <c r="N84" s="208" t="str">
        <f t="shared" si="21"/>
        <v>1</v>
      </c>
      <c r="O84" s="195"/>
      <c r="P84" s="3"/>
      <c r="Q84" s="3"/>
    </row>
    <row r="85" spans="1:17">
      <c r="A85" s="208">
        <v>8</v>
      </c>
      <c r="B85" s="209" t="s">
        <v>1572</v>
      </c>
      <c r="C85" s="208" t="s">
        <v>594</v>
      </c>
      <c r="D85" s="209" t="s">
        <v>1582</v>
      </c>
      <c r="E85" s="210">
        <f>VLOOKUP($C85,[8]data!$C$3:$L$984,3,0)</f>
        <v>22223666</v>
      </c>
      <c r="F85" s="210">
        <f>VLOOKUP($C85,[8]data!$C$3:$L$984,4,0)</f>
        <v>22584046.300000004</v>
      </c>
      <c r="G85" s="210">
        <f t="shared" si="10"/>
        <v>360380.30000000447</v>
      </c>
      <c r="H85" s="210">
        <f t="shared" si="14"/>
        <v>1.621605994258573</v>
      </c>
      <c r="I85" s="210">
        <f>VLOOKUP($C85,[8]data!$C$3:$L$984,7,0)</f>
        <v>47109963</v>
      </c>
      <c r="J85" s="210">
        <f>VLOOKUP($C85,[8]data!$C$3:$L$984,8,0)</f>
        <v>45271527.860000007</v>
      </c>
      <c r="K85" s="210">
        <f t="shared" si="11"/>
        <v>-1838435.1399999931</v>
      </c>
      <c r="L85" s="210">
        <f t="shared" si="15"/>
        <v>-3.9024338439832635</v>
      </c>
      <c r="M85" s="208" t="str">
        <f t="shared" si="20"/>
        <v>1</v>
      </c>
      <c r="N85" s="208" t="str">
        <f t="shared" si="21"/>
        <v>1</v>
      </c>
      <c r="O85" s="195"/>
      <c r="P85" s="3"/>
      <c r="Q85" s="3"/>
    </row>
    <row r="86" spans="1:17">
      <c r="A86" s="208">
        <v>8</v>
      </c>
      <c r="B86" s="209" t="s">
        <v>1572</v>
      </c>
      <c r="C86" s="208" t="s">
        <v>595</v>
      </c>
      <c r="D86" s="209" t="s">
        <v>1583</v>
      </c>
      <c r="E86" s="210">
        <f>VLOOKUP($C86,[8]data!$C$3:$L$984,3,0)</f>
        <v>28674404.854999997</v>
      </c>
      <c r="F86" s="210">
        <f>VLOOKUP($C86,[8]data!$C$3:$L$984,4,0)</f>
        <v>32251851.039999995</v>
      </c>
      <c r="G86" s="210">
        <f t="shared" si="10"/>
        <v>3577446.1849999987</v>
      </c>
      <c r="H86" s="210">
        <f t="shared" si="14"/>
        <v>12.476095678673499</v>
      </c>
      <c r="I86" s="210">
        <f>VLOOKUP($C86,[8]data!$C$3:$L$984,7,0)</f>
        <v>59852618.595000006</v>
      </c>
      <c r="J86" s="210">
        <f>VLOOKUP($C86,[8]data!$C$3:$L$984,8,0)</f>
        <v>62701803.969999991</v>
      </c>
      <c r="K86" s="210">
        <f t="shared" si="11"/>
        <v>2849185.3749999851</v>
      </c>
      <c r="L86" s="210">
        <f t="shared" si="15"/>
        <v>4.7603353735938327</v>
      </c>
      <c r="M86" s="208" t="str">
        <f t="shared" si="20"/>
        <v>0</v>
      </c>
      <c r="N86" s="208" t="str">
        <f t="shared" si="21"/>
        <v>1</v>
      </c>
      <c r="O86" s="195"/>
      <c r="P86" s="3"/>
      <c r="Q86" s="3"/>
    </row>
    <row r="87" spans="1:17">
      <c r="A87" s="208">
        <v>8</v>
      </c>
      <c r="B87" s="209" t="s">
        <v>1572</v>
      </c>
      <c r="C87" s="208" t="s">
        <v>596</v>
      </c>
      <c r="D87" s="209" t="s">
        <v>1584</v>
      </c>
      <c r="E87" s="210">
        <f>VLOOKUP($C87,[8]data!$C$3:$L$984,3,0)</f>
        <v>62751058.325000003</v>
      </c>
      <c r="F87" s="210">
        <f>VLOOKUP($C87,[8]data!$C$3:$L$984,4,0)</f>
        <v>61024039.800000012</v>
      </c>
      <c r="G87" s="210">
        <f t="shared" si="10"/>
        <v>-1727018.5249999911</v>
      </c>
      <c r="H87" s="210">
        <f t="shared" si="14"/>
        <v>-2.752174339523366</v>
      </c>
      <c r="I87" s="210">
        <f>VLOOKUP($C87,[8]data!$C$3:$L$984,7,0)</f>
        <v>125096741.10000001</v>
      </c>
      <c r="J87" s="210">
        <f>VLOOKUP($C87,[8]data!$C$3:$L$984,8,0)</f>
        <v>126399270.24000001</v>
      </c>
      <c r="K87" s="210">
        <f t="shared" si="11"/>
        <v>1302529.1400000006</v>
      </c>
      <c r="L87" s="210">
        <f t="shared" si="15"/>
        <v>1.0412174838022223</v>
      </c>
      <c r="M87" s="208" t="str">
        <f t="shared" si="20"/>
        <v>1</v>
      </c>
      <c r="N87" s="208" t="str">
        <f t="shared" si="21"/>
        <v>1</v>
      </c>
      <c r="O87" s="195"/>
      <c r="P87" s="3"/>
      <c r="Q87" s="3"/>
    </row>
    <row r="88" spans="1:17">
      <c r="A88" s="208">
        <v>8</v>
      </c>
      <c r="B88" s="209" t="s">
        <v>1572</v>
      </c>
      <c r="C88" s="208" t="s">
        <v>597</v>
      </c>
      <c r="D88" s="209" t="s">
        <v>1585</v>
      </c>
      <c r="E88" s="210">
        <f>VLOOKUP($C88,[8]data!$C$3:$L$984,3,0)</f>
        <v>32496885.719999999</v>
      </c>
      <c r="F88" s="210">
        <f>VLOOKUP($C88,[8]data!$C$3:$L$984,4,0)</f>
        <v>33138962.829999998</v>
      </c>
      <c r="G88" s="210">
        <f t="shared" si="10"/>
        <v>642077.1099999994</v>
      </c>
      <c r="H88" s="210">
        <f t="shared" si="14"/>
        <v>1.97581120705618</v>
      </c>
      <c r="I88" s="210">
        <f>VLOOKUP($C88,[8]data!$C$3:$L$984,7,0)</f>
        <v>66445993.629999995</v>
      </c>
      <c r="J88" s="210">
        <f>VLOOKUP($C88,[8]data!$C$3:$L$984,8,0)</f>
        <v>63228143.640000008</v>
      </c>
      <c r="K88" s="210">
        <f t="shared" si="11"/>
        <v>-3217849.9899999872</v>
      </c>
      <c r="L88" s="210">
        <f t="shared" si="15"/>
        <v>-4.8428051327193122</v>
      </c>
      <c r="M88" s="208" t="str">
        <f t="shared" si="20"/>
        <v>1</v>
      </c>
      <c r="N88" s="208" t="str">
        <f t="shared" si="21"/>
        <v>1</v>
      </c>
      <c r="O88" s="195"/>
      <c r="P88" s="3"/>
      <c r="Q88" s="3"/>
    </row>
    <row r="89" spans="1:17">
      <c r="A89" s="208">
        <v>8</v>
      </c>
      <c r="B89" s="209" t="s">
        <v>1572</v>
      </c>
      <c r="C89" s="208" t="s">
        <v>598</v>
      </c>
      <c r="D89" s="209" t="s">
        <v>1586</v>
      </c>
      <c r="E89" s="210">
        <f>VLOOKUP($C89,[8]data!$C$3:$L$984,3,0)</f>
        <v>74854904.879999995</v>
      </c>
      <c r="F89" s="210">
        <f>VLOOKUP($C89,[8]data!$C$3:$L$984,4,0)</f>
        <v>53339755.280000001</v>
      </c>
      <c r="G89" s="210">
        <f t="shared" si="10"/>
        <v>-21515149.599999994</v>
      </c>
      <c r="H89" s="210">
        <f t="shared" si="14"/>
        <v>-28.742471364422894</v>
      </c>
      <c r="I89" s="210">
        <f>VLOOKUP($C89,[8]data!$C$3:$L$984,7,0)</f>
        <v>113785419.095</v>
      </c>
      <c r="J89" s="210">
        <f>VLOOKUP($C89,[8]data!$C$3:$L$984,8,0)</f>
        <v>107399520.00000003</v>
      </c>
      <c r="K89" s="210">
        <f t="shared" si="11"/>
        <v>-6385899.094999969</v>
      </c>
      <c r="L89" s="210">
        <f t="shared" si="15"/>
        <v>-5.6122297090353479</v>
      </c>
      <c r="M89" s="208" t="str">
        <f t="shared" si="20"/>
        <v>0</v>
      </c>
      <c r="N89" s="208" t="str">
        <f t="shared" si="21"/>
        <v>0</v>
      </c>
      <c r="O89" s="195"/>
      <c r="P89" s="3"/>
      <c r="Q89" s="3"/>
    </row>
    <row r="90" spans="1:17">
      <c r="A90" s="208">
        <v>8</v>
      </c>
      <c r="B90" s="209" t="s">
        <v>1572</v>
      </c>
      <c r="C90" s="208" t="s">
        <v>599</v>
      </c>
      <c r="D90" s="209" t="s">
        <v>1587</v>
      </c>
      <c r="E90" s="210">
        <f>VLOOKUP($C90,[8]data!$C$3:$L$984,3,0)</f>
        <v>16611010</v>
      </c>
      <c r="F90" s="210">
        <f>VLOOKUP($C90,[8]data!$C$3:$L$984,4,0)</f>
        <v>17208712.009999998</v>
      </c>
      <c r="G90" s="210">
        <f t="shared" si="10"/>
        <v>597702.00999999791</v>
      </c>
      <c r="H90" s="210">
        <f t="shared" si="14"/>
        <v>3.5982279825248304</v>
      </c>
      <c r="I90" s="210">
        <f>VLOOKUP($C90,[8]data!$C$3:$L$984,7,0)</f>
        <v>35292665.18</v>
      </c>
      <c r="J90" s="210">
        <f>VLOOKUP($C90,[8]data!$C$3:$L$984,8,0)</f>
        <v>35228844.990000002</v>
      </c>
      <c r="K90" s="210">
        <f t="shared" si="11"/>
        <v>-63820.189999997616</v>
      </c>
      <c r="L90" s="210">
        <f t="shared" si="15"/>
        <v>-0.1808313134598967</v>
      </c>
      <c r="M90" s="208" t="str">
        <f t="shared" si="20"/>
        <v>1</v>
      </c>
      <c r="N90" s="208" t="str">
        <f t="shared" si="21"/>
        <v>1</v>
      </c>
      <c r="O90" s="195"/>
      <c r="P90" s="3"/>
      <c r="Q90" s="3"/>
    </row>
    <row r="91" spans="1:17">
      <c r="A91" s="208">
        <v>8</v>
      </c>
      <c r="B91" s="209" t="s">
        <v>1572</v>
      </c>
      <c r="C91" s="208" t="s">
        <v>600</v>
      </c>
      <c r="D91" s="209" t="s">
        <v>1588</v>
      </c>
      <c r="E91" s="210">
        <f>VLOOKUP($C91,[8]data!$C$3:$L$984,3,0)</f>
        <v>19322956.990000002</v>
      </c>
      <c r="F91" s="210">
        <f>VLOOKUP($C91,[8]data!$C$3:$L$984,4,0)</f>
        <v>16510415.82</v>
      </c>
      <c r="G91" s="210">
        <f t="shared" si="10"/>
        <v>-2812541.1700000018</v>
      </c>
      <c r="H91" s="210">
        <f t="shared" si="14"/>
        <v>-14.555438753269209</v>
      </c>
      <c r="I91" s="210">
        <f>VLOOKUP($C91,[8]data!$C$3:$L$984,7,0)</f>
        <v>34376130.82</v>
      </c>
      <c r="J91" s="210">
        <f>VLOOKUP($C91,[8]data!$C$3:$L$984,8,0)</f>
        <v>33659586.93</v>
      </c>
      <c r="K91" s="210">
        <f t="shared" si="11"/>
        <v>-716543.8900000006</v>
      </c>
      <c r="L91" s="210">
        <f t="shared" si="15"/>
        <v>-2.0844227459802314</v>
      </c>
      <c r="M91" s="208" t="str">
        <f t="shared" si="20"/>
        <v>0</v>
      </c>
      <c r="N91" s="208" t="str">
        <f t="shared" si="21"/>
        <v>1</v>
      </c>
      <c r="O91" s="195"/>
      <c r="P91" s="3"/>
      <c r="Q91" s="3"/>
    </row>
    <row r="92" spans="1:17">
      <c r="A92" s="208">
        <v>8</v>
      </c>
      <c r="B92" s="209" t="s">
        <v>1572</v>
      </c>
      <c r="C92" s="208" t="s">
        <v>601</v>
      </c>
      <c r="D92" s="209" t="s">
        <v>1589</v>
      </c>
      <c r="E92" s="210">
        <f>VLOOKUP($C92,[8]data!$C$3:$L$984,3,0)</f>
        <v>12131257.175000003</v>
      </c>
      <c r="F92" s="210">
        <f>VLOOKUP($C92,[8]data!$C$3:$L$984,4,0)</f>
        <v>12759541.290000001</v>
      </c>
      <c r="G92" s="210">
        <f t="shared" si="10"/>
        <v>628284.11499999836</v>
      </c>
      <c r="H92" s="210">
        <f t="shared" si="14"/>
        <v>5.1790519806534245</v>
      </c>
      <c r="I92" s="210">
        <f>VLOOKUP($C92,[8]data!$C$3:$L$984,7,0)</f>
        <v>29778490.850000001</v>
      </c>
      <c r="J92" s="210">
        <f>VLOOKUP($C92,[8]data!$C$3:$L$984,8,0)</f>
        <v>31298789.840000004</v>
      </c>
      <c r="K92" s="210">
        <f t="shared" si="11"/>
        <v>1520298.9900000021</v>
      </c>
      <c r="L92" s="210">
        <f t="shared" si="15"/>
        <v>5.1053594275748928</v>
      </c>
      <c r="M92" s="208" t="str">
        <f t="shared" si="20"/>
        <v>0</v>
      </c>
      <c r="N92" s="208" t="str">
        <f t="shared" si="21"/>
        <v>0</v>
      </c>
      <c r="O92" s="195"/>
      <c r="P92" s="3"/>
      <c r="Q92" s="3"/>
    </row>
    <row r="93" spans="1:17">
      <c r="A93" s="208">
        <v>8</v>
      </c>
      <c r="B93" s="209" t="s">
        <v>1572</v>
      </c>
      <c r="C93" s="208" t="s">
        <v>602</v>
      </c>
      <c r="D93" s="209" t="s">
        <v>1590</v>
      </c>
      <c r="E93" s="210">
        <f>VLOOKUP($C93,[8]data!$C$3:$L$984,3,0)</f>
        <v>16636685.594999999</v>
      </c>
      <c r="F93" s="210">
        <f>VLOOKUP($C93,[8]data!$C$3:$L$984,4,0)</f>
        <v>18201405.300000001</v>
      </c>
      <c r="G93" s="210">
        <f t="shared" si="10"/>
        <v>1564719.7050000019</v>
      </c>
      <c r="H93" s="210">
        <f t="shared" si="14"/>
        <v>9.4052369750274298</v>
      </c>
      <c r="I93" s="210">
        <f>VLOOKUP($C93,[8]data!$C$3:$L$984,7,0)</f>
        <v>33111180.334999997</v>
      </c>
      <c r="J93" s="210">
        <f>VLOOKUP($C93,[8]data!$C$3:$L$984,8,0)</f>
        <v>35046871.479999997</v>
      </c>
      <c r="K93" s="210">
        <f t="shared" si="11"/>
        <v>1935691.1449999996</v>
      </c>
      <c r="L93" s="210">
        <f t="shared" si="15"/>
        <v>5.8460348601764807</v>
      </c>
      <c r="M93" s="208" t="str">
        <f t="shared" si="20"/>
        <v>0</v>
      </c>
      <c r="N93" s="208" t="str">
        <f t="shared" si="21"/>
        <v>0</v>
      </c>
      <c r="O93" s="195"/>
      <c r="P93" s="3"/>
      <c r="Q93" s="3"/>
    </row>
    <row r="94" spans="1:17">
      <c r="A94" s="208">
        <v>8</v>
      </c>
      <c r="B94" s="209" t="s">
        <v>1572</v>
      </c>
      <c r="C94" s="208" t="s">
        <v>603</v>
      </c>
      <c r="D94" s="209" t="s">
        <v>1591</v>
      </c>
      <c r="E94" s="210">
        <f>VLOOKUP($C94,[8]data!$C$3:$L$984,3,0)</f>
        <v>68785002.534999996</v>
      </c>
      <c r="F94" s="210">
        <f>VLOOKUP($C94,[8]data!$C$3:$L$984,4,0)</f>
        <v>70257139.969999999</v>
      </c>
      <c r="G94" s="210">
        <f t="shared" si="10"/>
        <v>1472137.4350000024</v>
      </c>
      <c r="H94" s="210">
        <f t="shared" si="14"/>
        <v>2.140201178666719</v>
      </c>
      <c r="I94" s="210">
        <f>VLOOKUP($C94,[8]data!$C$3:$L$984,7,0)</f>
        <v>147156493.14000002</v>
      </c>
      <c r="J94" s="210">
        <f>VLOOKUP($C94,[8]data!$C$3:$L$984,8,0)</f>
        <v>161216033.22999999</v>
      </c>
      <c r="K94" s="210">
        <f t="shared" si="11"/>
        <v>14059540.089999974</v>
      </c>
      <c r="L94" s="210">
        <f t="shared" si="15"/>
        <v>9.554141845867564</v>
      </c>
      <c r="M94" s="208" t="str">
        <f t="shared" si="20"/>
        <v>1</v>
      </c>
      <c r="N94" s="208" t="str">
        <f t="shared" si="21"/>
        <v>0</v>
      </c>
      <c r="O94" s="195"/>
      <c r="P94" s="3"/>
      <c r="Q94" s="3"/>
    </row>
    <row r="95" spans="1:17">
      <c r="A95" s="208">
        <v>8</v>
      </c>
      <c r="B95" s="209" t="s">
        <v>1572</v>
      </c>
      <c r="C95" s="208" t="s">
        <v>604</v>
      </c>
      <c r="D95" s="209" t="s">
        <v>1592</v>
      </c>
      <c r="E95" s="210">
        <f>VLOOKUP($C95,[8]data!$C$3:$L$984,3,0)</f>
        <v>8023465.4399999995</v>
      </c>
      <c r="F95" s="210">
        <f>VLOOKUP($C95,[8]data!$C$3:$L$984,4,0)</f>
        <v>7508613.0600000005</v>
      </c>
      <c r="G95" s="210">
        <f t="shared" si="10"/>
        <v>-514852.37999999896</v>
      </c>
      <c r="H95" s="210">
        <f t="shared" si="14"/>
        <v>-6.4168330237114972</v>
      </c>
      <c r="I95" s="210">
        <f>VLOOKUP($C95,[8]data!$C$3:$L$984,7,0)</f>
        <v>21878013.254999999</v>
      </c>
      <c r="J95" s="210">
        <f>VLOOKUP($C95,[8]data!$C$3:$L$984,8,0)</f>
        <v>24719961.419999998</v>
      </c>
      <c r="K95" s="210">
        <f t="shared" si="11"/>
        <v>2841948.1649999991</v>
      </c>
      <c r="L95" s="210">
        <f t="shared" si="15"/>
        <v>12.98997368671262</v>
      </c>
      <c r="M95" s="208" t="str">
        <f>IF(AND(H95&gt;=-5,H95&lt;=5),"1","0")</f>
        <v>0</v>
      </c>
      <c r="N95" s="208" t="str">
        <f t="shared" si="21"/>
        <v>0</v>
      </c>
      <c r="O95" s="195"/>
      <c r="P95" s="3"/>
      <c r="Q95" s="3"/>
    </row>
    <row r="96" spans="1:17">
      <c r="A96" s="208">
        <v>8</v>
      </c>
      <c r="B96" s="209" t="s">
        <v>1572</v>
      </c>
      <c r="C96" s="208" t="s">
        <v>605</v>
      </c>
      <c r="D96" s="209" t="s">
        <v>1593</v>
      </c>
      <c r="E96" s="210">
        <f>VLOOKUP($C96,[8]data!$C$3:$L$984,3,0)</f>
        <v>10679603.290000001</v>
      </c>
      <c r="F96" s="210">
        <f>VLOOKUP($C96,[8]data!$C$3:$L$984,4,0)</f>
        <v>12722476.199999999</v>
      </c>
      <c r="G96" s="210">
        <f t="shared" ref="G96" si="22">F96-E96</f>
        <v>2042872.9099999983</v>
      </c>
      <c r="H96" s="210">
        <f t="shared" si="14"/>
        <v>19.128734041206112</v>
      </c>
      <c r="I96" s="210">
        <f>VLOOKUP($C96,[8]data!$C$3:$L$984,7,0)</f>
        <v>22513171.864999998</v>
      </c>
      <c r="J96" s="210">
        <f>VLOOKUP($C96,[8]data!$C$3:$L$984,8,0)</f>
        <v>24282001.350000001</v>
      </c>
      <c r="K96" s="210">
        <f t="shared" ref="K96" si="23">J96-I96</f>
        <v>1768829.4850000031</v>
      </c>
      <c r="L96" s="210">
        <f t="shared" si="15"/>
        <v>7.8568648416436861</v>
      </c>
      <c r="M96" s="208" t="str">
        <f t="shared" si="20"/>
        <v>0</v>
      </c>
      <c r="N96" s="208" t="str">
        <f t="shared" si="21"/>
        <v>0</v>
      </c>
      <c r="O96" s="195"/>
      <c r="P96" s="3"/>
      <c r="Q96" s="3"/>
    </row>
    <row r="97" spans="1:17">
      <c r="A97" s="211"/>
      <c r="B97" s="213" t="s">
        <v>2970</v>
      </c>
      <c r="C97" s="211"/>
      <c r="D97" s="213"/>
      <c r="E97" s="212">
        <f>SUBTOTAL(9,E76:E96)</f>
        <v>1702093207.6199999</v>
      </c>
      <c r="F97" s="212">
        <f>SUBTOTAL(9,F76:F96)</f>
        <v>1702406608.8899994</v>
      </c>
      <c r="G97" s="212">
        <f>SUBTOTAL(9,G76:G96)</f>
        <v>313401.26999989711</v>
      </c>
      <c r="H97" s="212">
        <f t="shared" si="14"/>
        <v>1.8412697295121655E-2</v>
      </c>
      <c r="I97" s="212">
        <f>SUBTOTAL(9,I76:I96)</f>
        <v>2954016462.6399994</v>
      </c>
      <c r="J97" s="212">
        <f>SUBTOTAL(9,J76:J96)</f>
        <v>3031914408.5499997</v>
      </c>
      <c r="K97" s="212">
        <f>SUBTOTAL(9,K76:K96)</f>
        <v>77897945.91000019</v>
      </c>
      <c r="L97" s="212">
        <f t="shared" si="15"/>
        <v>2.6370180022755503</v>
      </c>
      <c r="M97" s="211">
        <f>COUNTIF(M76:M96,"1")</f>
        <v>10</v>
      </c>
      <c r="N97" s="211">
        <f>COUNTIF(N76:N96,"1")</f>
        <v>13</v>
      </c>
      <c r="O97" s="211"/>
      <c r="P97" s="3"/>
      <c r="Q97" s="3"/>
    </row>
    <row r="98" spans="1:17">
      <c r="A98" s="211"/>
      <c r="B98" s="213" t="s">
        <v>2971</v>
      </c>
      <c r="C98" s="211"/>
      <c r="D98" s="213"/>
      <c r="E98" s="212">
        <f t="shared" ref="E98:N98" si="24">SUM(E97,E75,E68,E58,E39,E24,E15)</f>
        <v>5962039497.6800003</v>
      </c>
      <c r="F98" s="212">
        <f t="shared" si="24"/>
        <v>6090642124.5099993</v>
      </c>
      <c r="G98" s="212">
        <f t="shared" si="24"/>
        <v>128602626.82999969</v>
      </c>
      <c r="H98" s="212">
        <f t="shared" si="14"/>
        <v>2.1570240666812528</v>
      </c>
      <c r="I98" s="212">
        <f t="shared" si="24"/>
        <v>9543574778.5450001</v>
      </c>
      <c r="J98" s="212">
        <f t="shared" si="24"/>
        <v>9718476620.4799995</v>
      </c>
      <c r="K98" s="212">
        <f t="shared" si="24"/>
        <v>174901841.9350003</v>
      </c>
      <c r="L98" s="212">
        <f t="shared" si="15"/>
        <v>1.8326659139109882</v>
      </c>
      <c r="M98" s="214">
        <f t="shared" si="24"/>
        <v>40</v>
      </c>
      <c r="N98" s="214">
        <f t="shared" si="24"/>
        <v>63</v>
      </c>
      <c r="O98" s="214"/>
      <c r="P98" s="3"/>
      <c r="Q98" s="3"/>
    </row>
  </sheetData>
  <autoFilter ref="M2:Q98"/>
  <mergeCells count="7">
    <mergeCell ref="M1:O1"/>
    <mergeCell ref="A1:A2"/>
    <mergeCell ref="B1:B2"/>
    <mergeCell ref="C1:C2"/>
    <mergeCell ref="D1:D2"/>
    <mergeCell ref="E1:H1"/>
    <mergeCell ref="I1:L1"/>
  </mergeCells>
  <conditionalFormatting sqref="M2:P2 M1 P1 M99:P1048576 P3:Q98">
    <cfRule type="containsText" dxfId="15" priority="20" operator="containsText" text="ไม่ผ่าน">
      <formula>NOT(ISERROR(SEARCH("ไม่ผ่าน",M1)))</formula>
    </cfRule>
    <cfRule type="containsText" dxfId="14" priority="21" operator="containsText" text="ไม่ผ่าน">
      <formula>NOT(ISERROR(SEARCH("ไม่ผ่าน",M1)))</formula>
    </cfRule>
    <cfRule type="containsText" dxfId="13" priority="22" operator="containsText" text="ผ่าน">
      <formula>NOT(ISERROR(SEARCH("ผ่าน",M1)))</formula>
    </cfRule>
  </conditionalFormatting>
  <conditionalFormatting sqref="M2:O2 M1 M99:O1048576 P3:Q98">
    <cfRule type="containsText" dxfId="12" priority="19" operator="containsText" text="ไม่ผ่าน">
      <formula>NOT(ISERROR(SEARCH("ไม่ผ่าน",M1)))</formula>
    </cfRule>
  </conditionalFormatting>
  <conditionalFormatting sqref="P3:Q98">
    <cfRule type="cellIs" dxfId="11" priority="17" operator="equal">
      <formula>"ไม่ผ่าน"</formula>
    </cfRule>
    <cfRule type="cellIs" dxfId="10" priority="18" operator="equal">
      <formula>"ผ่าน"</formula>
    </cfRule>
  </conditionalFormatting>
  <conditionalFormatting sqref="M3:O97">
    <cfRule type="cellIs" dxfId="9" priority="5" operator="equal">
      <formula>"ไม่ผ่าน"</formula>
    </cfRule>
    <cfRule type="cellIs" dxfId="8" priority="6" operator="equal">
      <formula>"ผ่าน"</formula>
    </cfRule>
  </conditionalFormatting>
  <conditionalFormatting sqref="M3:O97">
    <cfRule type="containsText" dxfId="7" priority="2" operator="containsText" text="ไม่ผ่าน">
      <formula>NOT(ISERROR(SEARCH("ไม่ผ่าน",M3)))</formula>
    </cfRule>
    <cfRule type="containsText" dxfId="6" priority="3" operator="containsText" text="ไม่ผ่าน">
      <formula>NOT(ISERROR(SEARCH("ไม่ผ่าน",M3)))</formula>
    </cfRule>
    <cfRule type="containsText" dxfId="5" priority="4" operator="containsText" text="ผ่าน">
      <formula>NOT(ISERROR(SEARCH("ผ่าน",M3)))</formula>
    </cfRule>
  </conditionalFormatting>
  <conditionalFormatting sqref="M3:O97">
    <cfRule type="containsText" dxfId="4" priority="1" operator="containsText" text="ไม่ผ่าน">
      <formula>NOT(ISERROR(SEARCH("ไม่ผ่าน",M3)))</formula>
    </cfRule>
  </conditionalFormatting>
  <pageMargins left="0.51" right="0.15748031496063" top="0.64" bottom="0.38" header="0.196850393700787" footer="0.15748031496063"/>
  <pageSetup scale="59" orientation="landscape" horizontalDpi="300" verticalDpi="300" r:id="rId1"/>
  <headerFooter>
    <oddHeader>&amp;C&amp;"TH SarabunPSK,Bold"&amp;18ผลการประเมินการเปรียบเทียบของแผนประมาณการและผลการดำเนินงานไม่เกินร้อยละ 5 
 ไตรมาส 1/2562</oddHeader>
    <oddFooter>&amp;C&amp;"TH SarabunPSK,ธรรมดา"หน้าที่ &amp;P จาก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0"/>
  <sheetViews>
    <sheetView zoomScale="90" zoomScaleNormal="90" workbookViewId="0">
      <pane xSplit="8" ySplit="2" topLeftCell="I3" activePane="bottomRight" state="frozen"/>
      <selection pane="topRight" activeCell="I1" sqref="I1"/>
      <selection pane="bottomLeft" activeCell="A4" sqref="A4"/>
      <selection pane="bottomRight" activeCell="J11" sqref="J11"/>
    </sheetView>
  </sheetViews>
  <sheetFormatPr defaultColWidth="8.77734375" defaultRowHeight="24.6"/>
  <cols>
    <col min="1" max="1" width="6.44140625" style="2" customWidth="1"/>
    <col min="2" max="2" width="11.77734375" style="1" customWidth="1"/>
    <col min="3" max="3" width="7.44140625" style="156" customWidth="1"/>
    <col min="4" max="4" width="13.109375" style="1" customWidth="1"/>
    <col min="5" max="5" width="8.77734375" style="1"/>
    <col min="6" max="6" width="8.88671875" style="1" bestFit="1" customWidth="1"/>
    <col min="7" max="7" width="20.21875" style="1" bestFit="1" customWidth="1"/>
    <col min="8" max="8" width="15.21875" style="133" customWidth="1"/>
    <col min="9" max="9" width="10.88671875" style="135" bestFit="1" customWidth="1"/>
    <col min="10" max="10" width="10" style="134" bestFit="1" customWidth="1"/>
    <col min="11" max="11" width="10.6640625" style="134" customWidth="1"/>
    <col min="12" max="12" width="20.21875" style="134" bestFit="1" customWidth="1"/>
    <col min="13" max="13" width="9.88671875" style="1" bestFit="1" customWidth="1"/>
    <col min="14" max="14" width="13.6640625" style="133" customWidth="1"/>
    <col min="15" max="15" width="10.77734375" style="133" customWidth="1"/>
    <col min="16" max="16" width="4.88671875" style="2" customWidth="1"/>
    <col min="17" max="17" width="5.5546875" style="2" customWidth="1"/>
    <col min="18" max="18" width="8.88671875" style="2" bestFit="1" customWidth="1"/>
    <col min="19" max="20" width="8.77734375" style="2"/>
    <col min="21" max="16384" width="8.77734375" style="1"/>
  </cols>
  <sheetData>
    <row r="1" spans="1:20">
      <c r="A1" s="186" t="s">
        <v>929</v>
      </c>
      <c r="B1" s="187" t="s">
        <v>1</v>
      </c>
      <c r="C1" s="188" t="s">
        <v>2</v>
      </c>
      <c r="D1" s="187" t="s">
        <v>930</v>
      </c>
      <c r="E1" s="187" t="s">
        <v>2881</v>
      </c>
      <c r="F1" s="187" t="s">
        <v>10</v>
      </c>
      <c r="G1" s="187" t="s">
        <v>2896</v>
      </c>
      <c r="H1" s="189" t="s">
        <v>1948</v>
      </c>
      <c r="I1" s="190"/>
      <c r="J1" s="191"/>
      <c r="K1" s="191"/>
      <c r="L1" s="191" t="s">
        <v>2890</v>
      </c>
      <c r="M1" s="187"/>
      <c r="N1" s="189"/>
      <c r="O1" s="189"/>
      <c r="P1" s="186" t="s">
        <v>1943</v>
      </c>
      <c r="Q1" s="186"/>
      <c r="R1" s="186"/>
      <c r="S1" s="186" t="s">
        <v>1943</v>
      </c>
      <c r="T1" s="186"/>
    </row>
    <row r="2" spans="1:20" s="160" customFormat="1" ht="98.4">
      <c r="A2" s="192"/>
      <c r="B2" s="193"/>
      <c r="C2" s="192"/>
      <c r="D2" s="193"/>
      <c r="E2" s="193"/>
      <c r="F2" s="193"/>
      <c r="G2" s="193"/>
      <c r="H2" s="193" t="s">
        <v>2891</v>
      </c>
      <c r="I2" s="194" t="s">
        <v>1949</v>
      </c>
      <c r="J2" s="194" t="s">
        <v>1950</v>
      </c>
      <c r="K2" s="194" t="s">
        <v>1951</v>
      </c>
      <c r="L2" s="194" t="s">
        <v>1952</v>
      </c>
      <c r="M2" s="193" t="s">
        <v>1953</v>
      </c>
      <c r="N2" s="193" t="s">
        <v>2998</v>
      </c>
      <c r="O2" s="193" t="s">
        <v>1954</v>
      </c>
      <c r="P2" s="196" t="s">
        <v>1955</v>
      </c>
      <c r="Q2" s="196" t="s">
        <v>1956</v>
      </c>
      <c r="R2" s="192" t="s">
        <v>1957</v>
      </c>
      <c r="S2" s="192" t="s">
        <v>1955</v>
      </c>
      <c r="T2" s="192" t="s">
        <v>1956</v>
      </c>
    </row>
    <row r="3" spans="1:20">
      <c r="A3" s="2" t="s">
        <v>2928</v>
      </c>
      <c r="B3" s="1" t="s">
        <v>1521</v>
      </c>
      <c r="C3" s="67" t="s">
        <v>538</v>
      </c>
      <c r="D3" s="1" t="s">
        <v>2449</v>
      </c>
      <c r="E3" s="1" t="s">
        <v>974</v>
      </c>
      <c r="F3" s="1">
        <v>17</v>
      </c>
      <c r="G3" s="1" t="s">
        <v>1002</v>
      </c>
      <c r="H3" s="133">
        <f>VLOOKUP($C3,[9]หน่วยบริการ!$C$3:$O$984,6,0)</f>
        <v>214795834.94</v>
      </c>
      <c r="I3" s="133">
        <f>VLOOKUP($C3,[9]หน่วยบริการ!$C$3:$O$984,7,0)</f>
        <v>239762</v>
      </c>
      <c r="J3" s="133">
        <f>VLOOKUP($C3,[9]หน่วยบริการ!$C$3:$O$984,8,0)</f>
        <v>895.87105104228363</v>
      </c>
      <c r="K3" s="133">
        <f>VLOOKUP($C3,[9]หน่วยบริการ!$C$3:$O$984,9,0)</f>
        <v>995.48779187144828</v>
      </c>
      <c r="L3" s="133">
        <f>VLOOKUP($C3,[9]หน่วยบริการ!$C$3:$O$984,10,0)</f>
        <v>357557773.60000002</v>
      </c>
      <c r="M3" s="133">
        <f>VLOOKUP($C3,[9]หน่วยบริการ!$C$3:$O$984,11,0)</f>
        <v>29740.5</v>
      </c>
      <c r="N3" s="133">
        <f>VLOOKUP($C3,[9]หน่วยบริการ!$C$3:$O$984,12,0)</f>
        <v>12022.587838133186</v>
      </c>
      <c r="O3" s="133">
        <f>VLOOKUP($C3,[9]หน่วยบริการ!$C$3:$O$984,13,0)</f>
        <v>16509.344630923799</v>
      </c>
      <c r="P3" s="197" t="str">
        <f t="shared" ref="P3:P25" si="0">IF(J3&lt;K3,"1","0")</f>
        <v>1</v>
      </c>
      <c r="Q3" s="197" t="str">
        <f t="shared" ref="Q3:Q25" si="1">IF(N3&lt;O3,"1","0")</f>
        <v>1</v>
      </c>
    </row>
    <row r="4" spans="1:20">
      <c r="A4" s="2" t="s">
        <v>2928</v>
      </c>
      <c r="B4" s="1" t="s">
        <v>1521</v>
      </c>
      <c r="C4" s="67" t="s">
        <v>539</v>
      </c>
      <c r="D4" s="1" t="s">
        <v>2450</v>
      </c>
      <c r="E4" s="1" t="s">
        <v>941</v>
      </c>
      <c r="F4" s="1">
        <v>5</v>
      </c>
      <c r="G4" s="1" t="s">
        <v>947</v>
      </c>
      <c r="H4" s="133">
        <f>VLOOKUP($C4,[9]หน่วยบริการ!$C$3:$O$984,6,0)</f>
        <v>20824906.649999999</v>
      </c>
      <c r="I4" s="133">
        <f>VLOOKUP($C4,[9]หน่วยบริการ!$C$3:$O$984,7,0)</f>
        <v>38411</v>
      </c>
      <c r="J4" s="133">
        <f>VLOOKUP($C4,[9]หน่วยบริการ!$C$3:$O$984,8,0)</f>
        <v>542.15997110202807</v>
      </c>
      <c r="K4" s="133">
        <f>VLOOKUP($C4,[9]หน่วยบริการ!$C$3:$O$984,9,0)</f>
        <v>884.79288545402824</v>
      </c>
      <c r="L4" s="133">
        <f>VLOOKUP($C4,[9]หน่วยบริการ!$C$3:$O$984,10,0)</f>
        <v>12225965.23</v>
      </c>
      <c r="M4" s="133">
        <f>VLOOKUP($C4,[9]หน่วยบริการ!$C$3:$O$984,11,0)</f>
        <v>1042.0899999999999</v>
      </c>
      <c r="N4" s="133">
        <f>VLOOKUP($C4,[9]หน่วยบริการ!$C$3:$O$984,12,0)</f>
        <v>11732.158671515897</v>
      </c>
      <c r="O4" s="133">
        <f>VLOOKUP($C4,[9]หน่วยบริการ!$C$3:$O$984,13,0)</f>
        <v>21024.811224353602</v>
      </c>
      <c r="P4" s="197" t="str">
        <f t="shared" si="0"/>
        <v>1</v>
      </c>
      <c r="Q4" s="197" t="str">
        <f t="shared" si="1"/>
        <v>1</v>
      </c>
    </row>
    <row r="5" spans="1:20">
      <c r="A5" s="2" t="s">
        <v>2928</v>
      </c>
      <c r="B5" s="1" t="s">
        <v>1521</v>
      </c>
      <c r="C5" s="67" t="s">
        <v>540</v>
      </c>
      <c r="D5" s="1" t="s">
        <v>2451</v>
      </c>
      <c r="E5" s="1" t="s">
        <v>941</v>
      </c>
      <c r="F5" s="1">
        <v>6</v>
      </c>
      <c r="G5" s="1" t="s">
        <v>2885</v>
      </c>
      <c r="H5" s="133">
        <f>VLOOKUP($C5,[9]หน่วยบริการ!$C$3:$O$984,6,0)</f>
        <v>45371394.619999997</v>
      </c>
      <c r="I5" s="133">
        <f>VLOOKUP($C5,[9]หน่วยบริการ!$C$3:$O$984,7,0)</f>
        <v>76737</v>
      </c>
      <c r="J5" s="133">
        <f>VLOOKUP($C5,[9]หน่วยบริการ!$C$3:$O$984,8,0)</f>
        <v>591.25838409111634</v>
      </c>
      <c r="K5" s="133">
        <f>VLOOKUP($C5,[9]หน่วยบริการ!$C$3:$O$984,9,0)</f>
        <v>820.76520407909777</v>
      </c>
      <c r="L5" s="133">
        <f>VLOOKUP($C5,[9]หน่วยบริการ!$C$3:$O$984,10,0)</f>
        <v>17440722.059999999</v>
      </c>
      <c r="M5" s="133">
        <f>VLOOKUP($C5,[9]หน่วยบริการ!$C$3:$O$984,11,0)</f>
        <v>1318.19</v>
      </c>
      <c r="N5" s="133">
        <f>VLOOKUP($C5,[9]หน่วยบริการ!$C$3:$O$984,12,0)</f>
        <v>13230.810474969465</v>
      </c>
      <c r="O5" s="133">
        <f>VLOOKUP($C5,[9]หน่วยบริการ!$C$3:$O$984,13,0)</f>
        <v>19399.24998639138</v>
      </c>
      <c r="P5" s="197" t="str">
        <f t="shared" si="0"/>
        <v>1</v>
      </c>
      <c r="Q5" s="197" t="str">
        <f t="shared" si="1"/>
        <v>1</v>
      </c>
    </row>
    <row r="6" spans="1:20">
      <c r="A6" s="2" t="s">
        <v>2928</v>
      </c>
      <c r="B6" s="1" t="s">
        <v>1521</v>
      </c>
      <c r="C6" s="67" t="s">
        <v>541</v>
      </c>
      <c r="D6" s="1" t="s">
        <v>2452</v>
      </c>
      <c r="E6" s="1" t="s">
        <v>941</v>
      </c>
      <c r="F6" s="1">
        <v>6</v>
      </c>
      <c r="G6" s="1" t="s">
        <v>2885</v>
      </c>
      <c r="H6" s="133">
        <f>VLOOKUP($C6,[9]หน่วยบริการ!$C$3:$O$984,6,0)</f>
        <v>32512451.359999999</v>
      </c>
      <c r="I6" s="133">
        <f>VLOOKUP($C6,[9]หน่วยบริการ!$C$3:$O$984,7,0)</f>
        <v>49304</v>
      </c>
      <c r="J6" s="133">
        <f>VLOOKUP($C6,[9]หน่วยบริการ!$C$3:$O$984,8,0)</f>
        <v>659.42826870030831</v>
      </c>
      <c r="K6" s="133">
        <f>VLOOKUP($C6,[9]หน่วยบริการ!$C$3:$O$984,9,0)</f>
        <v>820.76520407909777</v>
      </c>
      <c r="L6" s="133">
        <f>VLOOKUP($C6,[9]หน่วยบริการ!$C$3:$O$984,10,0)</f>
        <v>15148048.27</v>
      </c>
      <c r="M6" s="133">
        <f>VLOOKUP($C6,[9]หน่วยบริการ!$C$3:$O$984,11,0)</f>
        <v>1353.76</v>
      </c>
      <c r="N6" s="133">
        <f>VLOOKUP($C6,[9]หน่วยบริการ!$C$3:$O$984,12,0)</f>
        <v>11189.611356518142</v>
      </c>
      <c r="O6" s="133">
        <f>VLOOKUP($C6,[9]หน่วยบริการ!$C$3:$O$984,13,0)</f>
        <v>19399.24998639138</v>
      </c>
      <c r="P6" s="197" t="str">
        <f t="shared" si="0"/>
        <v>1</v>
      </c>
      <c r="Q6" s="197" t="str">
        <f t="shared" si="1"/>
        <v>1</v>
      </c>
    </row>
    <row r="7" spans="1:20">
      <c r="A7" s="2" t="s">
        <v>2928</v>
      </c>
      <c r="B7" s="1" t="s">
        <v>1521</v>
      </c>
      <c r="C7" s="67" t="s">
        <v>542</v>
      </c>
      <c r="D7" s="1" t="s">
        <v>2453</v>
      </c>
      <c r="E7" s="1" t="s">
        <v>941</v>
      </c>
      <c r="F7" s="1">
        <v>2</v>
      </c>
      <c r="G7" s="1" t="s">
        <v>969</v>
      </c>
      <c r="H7" s="133">
        <f>VLOOKUP($C7,[9]หน่วยบริการ!$C$3:$O$984,6,0)</f>
        <v>17573560.010000002</v>
      </c>
      <c r="I7" s="133">
        <f>VLOOKUP($C7,[9]หน่วยบริการ!$C$3:$O$984,7,0)</f>
        <v>20844</v>
      </c>
      <c r="J7" s="133">
        <f>VLOOKUP($C7,[9]หน่วยบริการ!$C$3:$O$984,8,0)</f>
        <v>843.09921368259461</v>
      </c>
      <c r="K7" s="133">
        <f>VLOOKUP($C7,[9]หน่วยบริการ!$C$3:$O$984,9,0)</f>
        <v>1162.2154112567262</v>
      </c>
      <c r="L7" s="133">
        <f>VLOOKUP($C7,[9]หน่วยบริการ!$C$3:$O$984,10,0)</f>
        <v>5444644.1699999999</v>
      </c>
      <c r="M7" s="133">
        <f>VLOOKUP($C7,[9]หน่วยบริการ!$C$3:$O$984,11,0)</f>
        <v>343.02</v>
      </c>
      <c r="N7" s="133">
        <f>VLOOKUP($C7,[9]หน่วยบริการ!$C$3:$O$984,12,0)</f>
        <v>15872.672642994577</v>
      </c>
      <c r="O7" s="133">
        <f>VLOOKUP($C7,[9]หน่วยบริการ!$C$3:$O$984,13,0)</f>
        <v>29920.789608202424</v>
      </c>
      <c r="P7" s="197" t="str">
        <f t="shared" si="0"/>
        <v>1</v>
      </c>
      <c r="Q7" s="197" t="str">
        <f t="shared" si="1"/>
        <v>1</v>
      </c>
    </row>
    <row r="8" spans="1:20">
      <c r="A8" s="2" t="s">
        <v>2928</v>
      </c>
      <c r="B8" s="1" t="s">
        <v>1521</v>
      </c>
      <c r="C8" s="67" t="s">
        <v>543</v>
      </c>
      <c r="D8" s="1" t="s">
        <v>2454</v>
      </c>
      <c r="E8" s="1" t="s">
        <v>941</v>
      </c>
      <c r="F8" s="1">
        <v>5</v>
      </c>
      <c r="G8" s="1" t="s">
        <v>947</v>
      </c>
      <c r="H8" s="133">
        <f>VLOOKUP($C8,[9]หน่วยบริการ!$C$3:$O$984,6,0)</f>
        <v>21736601.789999999</v>
      </c>
      <c r="I8" s="133">
        <f>VLOOKUP($C8,[9]หน่วยบริการ!$C$3:$O$984,7,0)</f>
        <v>39270</v>
      </c>
      <c r="J8" s="133">
        <f>VLOOKUP($C8,[9]หน่วยบริการ!$C$3:$O$984,8,0)</f>
        <v>553.51672498090147</v>
      </c>
      <c r="K8" s="133">
        <f>VLOOKUP($C8,[9]หน่วยบริการ!$C$3:$O$984,9,0)</f>
        <v>884.79288545402824</v>
      </c>
      <c r="L8" s="133">
        <f>VLOOKUP($C8,[9]หน่วยบริการ!$C$3:$O$984,10,0)</f>
        <v>9672372.1500000004</v>
      </c>
      <c r="M8" s="133">
        <f>VLOOKUP($C8,[9]หน่วยบริการ!$C$3:$O$984,11,0)</f>
        <v>809.47</v>
      </c>
      <c r="N8" s="133">
        <f>VLOOKUP($C8,[9]หน่วยบริการ!$C$3:$O$984,12,0)</f>
        <v>11949.018678888655</v>
      </c>
      <c r="O8" s="133">
        <f>VLOOKUP($C8,[9]หน่วยบริการ!$C$3:$O$984,13,0)</f>
        <v>21024.811224353602</v>
      </c>
      <c r="P8" s="197" t="str">
        <f t="shared" si="0"/>
        <v>1</v>
      </c>
      <c r="Q8" s="197" t="str">
        <f t="shared" si="1"/>
        <v>1</v>
      </c>
    </row>
    <row r="9" spans="1:20">
      <c r="A9" s="2" t="s">
        <v>2928</v>
      </c>
      <c r="B9" s="1" t="s">
        <v>1521</v>
      </c>
      <c r="C9" s="67" t="s">
        <v>544</v>
      </c>
      <c r="D9" s="1" t="s">
        <v>2455</v>
      </c>
      <c r="E9" s="1" t="s">
        <v>941</v>
      </c>
      <c r="F9" s="1">
        <v>5</v>
      </c>
      <c r="G9" s="1" t="s">
        <v>947</v>
      </c>
      <c r="H9" s="133">
        <f>VLOOKUP($C9,[9]หน่วยบริการ!$C$3:$O$984,6,0)</f>
        <v>30449071.780000001</v>
      </c>
      <c r="I9" s="133">
        <f>VLOOKUP($C9,[9]หน่วยบริการ!$C$3:$O$984,7,0)</f>
        <v>45075</v>
      </c>
      <c r="J9" s="133">
        <f>VLOOKUP($C9,[9]หน่วยบริการ!$C$3:$O$984,8,0)</f>
        <v>675.52017260122022</v>
      </c>
      <c r="K9" s="133">
        <f>VLOOKUP($C9,[9]หน่วยบริการ!$C$3:$O$984,9,0)</f>
        <v>884.79288545402824</v>
      </c>
      <c r="L9" s="133">
        <f>VLOOKUP($C9,[9]หน่วยบริการ!$C$3:$O$984,10,0)</f>
        <v>13108696.630000001</v>
      </c>
      <c r="M9" s="133">
        <f>VLOOKUP($C9,[9]หน่วยบริการ!$C$3:$O$984,11,0)</f>
        <v>935.31</v>
      </c>
      <c r="N9" s="133">
        <f>VLOOKUP($C9,[9]หน่วยบริการ!$C$3:$O$984,12,0)</f>
        <v>14015.349595321339</v>
      </c>
      <c r="O9" s="133">
        <f>VLOOKUP($C9,[9]หน่วยบริการ!$C$3:$O$984,13,0)</f>
        <v>21024.811224353602</v>
      </c>
      <c r="P9" s="197" t="str">
        <f t="shared" si="0"/>
        <v>1</v>
      </c>
      <c r="Q9" s="197" t="str">
        <f t="shared" si="1"/>
        <v>1</v>
      </c>
    </row>
    <row r="10" spans="1:20">
      <c r="A10" s="2" t="s">
        <v>2928</v>
      </c>
      <c r="B10" s="1" t="s">
        <v>1521</v>
      </c>
      <c r="C10" s="67" t="s">
        <v>545</v>
      </c>
      <c r="D10" s="1" t="s">
        <v>2456</v>
      </c>
      <c r="E10" s="1" t="s">
        <v>941</v>
      </c>
      <c r="F10" s="1">
        <v>10</v>
      </c>
      <c r="G10" s="1" t="s">
        <v>943</v>
      </c>
      <c r="H10" s="133">
        <f>VLOOKUP($C10,[9]หน่วยบริการ!$C$3:$O$984,6,0)</f>
        <v>78767863.180000007</v>
      </c>
      <c r="I10" s="133">
        <f>VLOOKUP($C10,[9]หน่วยบริการ!$C$3:$O$984,7,0)</f>
        <v>110353</v>
      </c>
      <c r="J10" s="133">
        <f>VLOOKUP($C10,[9]หน่วยบริการ!$C$3:$O$984,8,0)</f>
        <v>713.78089567116444</v>
      </c>
      <c r="K10" s="133">
        <f>VLOOKUP($C10,[9]หน่วยบริการ!$C$3:$O$984,9,0)</f>
        <v>807.02104028137239</v>
      </c>
      <c r="L10" s="133">
        <f>VLOOKUP($C10,[9]หน่วยบริการ!$C$3:$O$984,10,0)</f>
        <v>39041555.43</v>
      </c>
      <c r="M10" s="133">
        <f>VLOOKUP($C10,[9]หน่วยบริการ!$C$3:$O$984,11,0)</f>
        <v>3547.39</v>
      </c>
      <c r="N10" s="133">
        <f>VLOOKUP($C10,[9]หน่วยบริการ!$C$3:$O$984,12,0)</f>
        <v>11005.712771925275</v>
      </c>
      <c r="O10" s="133">
        <f>VLOOKUP($C10,[9]หน่วยบริการ!$C$3:$O$984,13,0)</f>
        <v>16973.737951004379</v>
      </c>
      <c r="P10" s="197" t="str">
        <f t="shared" si="0"/>
        <v>1</v>
      </c>
      <c r="Q10" s="197" t="str">
        <f t="shared" si="1"/>
        <v>1</v>
      </c>
    </row>
    <row r="11" spans="1:20">
      <c r="A11" s="2" t="s">
        <v>2928</v>
      </c>
      <c r="B11" s="1" t="s">
        <v>1521</v>
      </c>
      <c r="C11" s="67" t="s">
        <v>546</v>
      </c>
      <c r="D11" s="1" t="s">
        <v>2457</v>
      </c>
      <c r="E11" s="1" t="s">
        <v>941</v>
      </c>
      <c r="F11" s="1">
        <v>5</v>
      </c>
      <c r="G11" s="1" t="s">
        <v>947</v>
      </c>
      <c r="H11" s="133">
        <f>VLOOKUP($C11,[9]หน่วยบริการ!$C$3:$O$984,6,0)</f>
        <v>27631051.73</v>
      </c>
      <c r="I11" s="133">
        <f>VLOOKUP($C11,[9]หน่วยบริการ!$C$3:$O$984,7,0)</f>
        <v>49007</v>
      </c>
      <c r="J11" s="133">
        <f>VLOOKUP($C11,[9]หน่วยบริการ!$C$3:$O$984,8,0)</f>
        <v>563.81846940233027</v>
      </c>
      <c r="K11" s="133">
        <f>VLOOKUP($C11,[9]หน่วยบริการ!$C$3:$O$984,9,0)</f>
        <v>884.79288545402824</v>
      </c>
      <c r="L11" s="133">
        <f>VLOOKUP($C11,[9]หน่วยบริการ!$C$3:$O$984,10,0)</f>
        <v>12729354.52</v>
      </c>
      <c r="M11" s="133">
        <f>VLOOKUP($C11,[9]หน่วยบริการ!$C$3:$O$984,11,0)</f>
        <v>892.85</v>
      </c>
      <c r="N11" s="133">
        <f>VLOOKUP($C11,[9]หน่วยบริการ!$C$3:$O$984,12,0)</f>
        <v>14256.991118328946</v>
      </c>
      <c r="O11" s="133">
        <f>VLOOKUP($C11,[9]หน่วยบริการ!$C$3:$O$984,13,0)</f>
        <v>21024.811224353602</v>
      </c>
      <c r="P11" s="197" t="str">
        <f t="shared" si="0"/>
        <v>1</v>
      </c>
      <c r="Q11" s="197" t="str">
        <f t="shared" si="1"/>
        <v>1</v>
      </c>
    </row>
    <row r="12" spans="1:20">
      <c r="A12" s="2" t="s">
        <v>2928</v>
      </c>
      <c r="B12" s="1" t="s">
        <v>1521</v>
      </c>
      <c r="C12" s="67" t="s">
        <v>547</v>
      </c>
      <c r="D12" s="1" t="s">
        <v>2458</v>
      </c>
      <c r="E12" s="1" t="s">
        <v>941</v>
      </c>
      <c r="F12" s="1">
        <v>5</v>
      </c>
      <c r="G12" s="1" t="s">
        <v>947</v>
      </c>
      <c r="H12" s="133">
        <f>VLOOKUP($C12,[9]หน่วยบริการ!$C$3:$O$984,6,0)</f>
        <v>22732765.68</v>
      </c>
      <c r="I12" s="133">
        <f>VLOOKUP($C12,[9]หน่วยบริการ!$C$3:$O$984,7,0)</f>
        <v>36259</v>
      </c>
      <c r="J12" s="133">
        <f>VLOOKUP($C12,[9]หน่วยบริการ!$C$3:$O$984,8,0)</f>
        <v>626.95511955652387</v>
      </c>
      <c r="K12" s="133">
        <f>VLOOKUP($C12,[9]หน่วยบริการ!$C$3:$O$984,9,0)</f>
        <v>884.79288545402824</v>
      </c>
      <c r="L12" s="133">
        <f>VLOOKUP($C12,[9]หน่วยบริการ!$C$3:$O$984,10,0)</f>
        <v>13206192.43</v>
      </c>
      <c r="M12" s="133">
        <f>VLOOKUP($C12,[9]หน่วยบริการ!$C$3:$O$984,11,0)</f>
        <v>986.45</v>
      </c>
      <c r="N12" s="133">
        <f>VLOOKUP($C12,[9]หน่วยบริการ!$C$3:$O$984,12,0)</f>
        <v>13387.594333215064</v>
      </c>
      <c r="O12" s="133">
        <f>VLOOKUP($C12,[9]หน่วยบริการ!$C$3:$O$984,13,0)</f>
        <v>21024.811224353602</v>
      </c>
      <c r="P12" s="197" t="str">
        <f t="shared" si="0"/>
        <v>1</v>
      </c>
      <c r="Q12" s="197" t="str">
        <f t="shared" si="1"/>
        <v>1</v>
      </c>
    </row>
    <row r="13" spans="1:20">
      <c r="A13" s="2" t="s">
        <v>2928</v>
      </c>
      <c r="B13" s="1" t="s">
        <v>1521</v>
      </c>
      <c r="C13" s="67" t="s">
        <v>548</v>
      </c>
      <c r="D13" s="1" t="s">
        <v>2459</v>
      </c>
      <c r="E13" s="1" t="s">
        <v>941</v>
      </c>
      <c r="F13" s="1">
        <v>6</v>
      </c>
      <c r="G13" s="1" t="s">
        <v>2885</v>
      </c>
      <c r="H13" s="133">
        <f>VLOOKUP($C13,[9]หน่วยบริการ!$C$3:$O$984,6,0)</f>
        <v>32480436.280000001</v>
      </c>
      <c r="I13" s="133">
        <f>VLOOKUP($C13,[9]หน่วยบริการ!$C$3:$O$984,7,0)</f>
        <v>62934</v>
      </c>
      <c r="J13" s="133">
        <f>VLOOKUP($C13,[9]หน่วยบริการ!$C$3:$O$984,8,0)</f>
        <v>516.1031601360155</v>
      </c>
      <c r="K13" s="133">
        <f>VLOOKUP($C13,[9]หน่วยบริการ!$C$3:$O$984,9,0)</f>
        <v>820.76520407909777</v>
      </c>
      <c r="L13" s="133">
        <f>VLOOKUP($C13,[9]หน่วยบริการ!$C$3:$O$984,10,0)</f>
        <v>14028731.91</v>
      </c>
      <c r="M13" s="133">
        <f>VLOOKUP($C13,[9]หน่วยบริการ!$C$3:$O$984,11,0)</f>
        <v>1374.95</v>
      </c>
      <c r="N13" s="133">
        <f>VLOOKUP($C13,[9]หน่วยบริการ!$C$3:$O$984,12,0)</f>
        <v>10203.085137641368</v>
      </c>
      <c r="O13" s="133">
        <f>VLOOKUP($C13,[9]หน่วยบริการ!$C$3:$O$984,13,0)</f>
        <v>19399.24998639138</v>
      </c>
      <c r="P13" s="197" t="str">
        <f t="shared" si="0"/>
        <v>1</v>
      </c>
      <c r="Q13" s="197" t="str">
        <f t="shared" si="1"/>
        <v>1</v>
      </c>
    </row>
    <row r="14" spans="1:20">
      <c r="A14" s="2" t="s">
        <v>2928</v>
      </c>
      <c r="B14" s="1" t="s">
        <v>1521</v>
      </c>
      <c r="C14" s="67" t="s">
        <v>549</v>
      </c>
      <c r="D14" s="1" t="s">
        <v>2929</v>
      </c>
      <c r="E14" s="1" t="s">
        <v>941</v>
      </c>
      <c r="F14" s="1">
        <v>12</v>
      </c>
      <c r="G14" s="1" t="s">
        <v>2886</v>
      </c>
      <c r="H14" s="133">
        <f>VLOOKUP($C14,[9]หน่วยบริการ!$C$3:$O$984,6,0)</f>
        <v>57554209.700000003</v>
      </c>
      <c r="I14" s="133">
        <f>VLOOKUP($C14,[9]หน่วยบริการ!$C$3:$O$984,7,0)</f>
        <v>74007</v>
      </c>
      <c r="J14" s="133">
        <f>VLOOKUP($C14,[9]หน่วยบริการ!$C$3:$O$984,8,0)</f>
        <v>777.68602564622267</v>
      </c>
      <c r="K14" s="133">
        <f>VLOOKUP($C14,[9]หน่วยบริการ!$C$3:$O$984,9,0)</f>
        <v>877.15926546342757</v>
      </c>
      <c r="L14" s="133">
        <f>VLOOKUP($C14,[9]หน่วยบริการ!$C$3:$O$984,10,0)</f>
        <v>26145919.84</v>
      </c>
      <c r="M14" s="133">
        <f>VLOOKUP($C14,[9]หน่วยบริการ!$C$3:$O$984,11,0)</f>
        <v>1843.81</v>
      </c>
      <c r="N14" s="133">
        <f>VLOOKUP($C14,[9]หน่วยบริการ!$C$3:$O$984,12,0)</f>
        <v>14180.376416225099</v>
      </c>
      <c r="O14" s="133">
        <f>VLOOKUP($C14,[9]หน่วยบริการ!$C$3:$O$984,13,0)</f>
        <v>19540.42780069427</v>
      </c>
      <c r="P14" s="197" t="str">
        <f t="shared" si="0"/>
        <v>1</v>
      </c>
      <c r="Q14" s="197" t="str">
        <f t="shared" si="1"/>
        <v>1</v>
      </c>
    </row>
    <row r="15" spans="1:20">
      <c r="A15" s="2" t="s">
        <v>2928</v>
      </c>
      <c r="B15" s="1" t="s">
        <v>1521</v>
      </c>
      <c r="C15" s="67" t="s">
        <v>550</v>
      </c>
      <c r="D15" s="1" t="s">
        <v>2460</v>
      </c>
      <c r="E15" s="1" t="s">
        <v>941</v>
      </c>
      <c r="F15" s="1">
        <v>6</v>
      </c>
      <c r="G15" s="1" t="s">
        <v>2885</v>
      </c>
      <c r="H15" s="133">
        <f>VLOOKUP($C15,[9]หน่วยบริการ!$C$3:$O$984,6,0)</f>
        <v>28302220.149999999</v>
      </c>
      <c r="I15" s="133">
        <f>VLOOKUP($C15,[9]หน่วยบริการ!$C$3:$O$984,7,0)</f>
        <v>45579</v>
      </c>
      <c r="J15" s="133">
        <f>VLOOKUP($C15,[9]หน่วยบริการ!$C$3:$O$984,8,0)</f>
        <v>620.94868579828426</v>
      </c>
      <c r="K15" s="133">
        <f>VLOOKUP($C15,[9]หน่วยบริการ!$C$3:$O$984,9,0)</f>
        <v>820.76520407909777</v>
      </c>
      <c r="L15" s="133">
        <f>VLOOKUP($C15,[9]หน่วยบริการ!$C$3:$O$984,10,0)</f>
        <v>12199221.970000001</v>
      </c>
      <c r="M15" s="133">
        <f>VLOOKUP($C15,[9]หน่วยบริการ!$C$3:$O$984,11,0)</f>
        <v>1096.1400000000001</v>
      </c>
      <c r="N15" s="133">
        <f>VLOOKUP($C15,[9]หน่วยบริการ!$C$3:$O$984,12,0)</f>
        <v>11129.255359716824</v>
      </c>
      <c r="O15" s="133">
        <f>VLOOKUP($C15,[9]หน่วยบริการ!$C$3:$O$984,13,0)</f>
        <v>19399.24998639138</v>
      </c>
      <c r="P15" s="197" t="str">
        <f t="shared" si="0"/>
        <v>1</v>
      </c>
      <c r="Q15" s="197" t="str">
        <f t="shared" si="1"/>
        <v>1</v>
      </c>
    </row>
    <row r="16" spans="1:20">
      <c r="A16" s="2" t="s">
        <v>2928</v>
      </c>
      <c r="B16" s="1" t="s">
        <v>1521</v>
      </c>
      <c r="C16" s="67" t="s">
        <v>551</v>
      </c>
      <c r="D16" s="1" t="s">
        <v>2461</v>
      </c>
      <c r="E16" s="1" t="s">
        <v>941</v>
      </c>
      <c r="F16" s="1">
        <v>5</v>
      </c>
      <c r="G16" s="1" t="s">
        <v>947</v>
      </c>
      <c r="H16" s="133">
        <f>VLOOKUP($C16,[9]หน่วยบริการ!$C$3:$O$984,6,0)</f>
        <v>18830988.789999999</v>
      </c>
      <c r="I16" s="133">
        <f>VLOOKUP($C16,[9]หน่วยบริการ!$C$3:$O$984,7,0)</f>
        <v>30606</v>
      </c>
      <c r="J16" s="133">
        <f>VLOOKUP($C16,[9]หน่วยบริการ!$C$3:$O$984,8,0)</f>
        <v>615.27114912108732</v>
      </c>
      <c r="K16" s="133">
        <f>VLOOKUP($C16,[9]หน่วยบริการ!$C$3:$O$984,9,0)</f>
        <v>884.79288545402824</v>
      </c>
      <c r="L16" s="133">
        <f>VLOOKUP($C16,[9]หน่วยบริการ!$C$3:$O$984,10,0)</f>
        <v>8120108.79</v>
      </c>
      <c r="M16" s="133">
        <f>VLOOKUP($C16,[9]หน่วยบริการ!$C$3:$O$984,11,0)</f>
        <v>638.37</v>
      </c>
      <c r="N16" s="133">
        <f>VLOOKUP($C16,[9]หน่วยบริการ!$C$3:$O$984,12,0)</f>
        <v>12720.066403496405</v>
      </c>
      <c r="O16" s="133">
        <f>VLOOKUP($C16,[9]หน่วยบริการ!$C$3:$O$984,13,0)</f>
        <v>21024.811224353602</v>
      </c>
      <c r="P16" s="197" t="str">
        <f t="shared" si="0"/>
        <v>1</v>
      </c>
      <c r="Q16" s="197" t="str">
        <f t="shared" si="1"/>
        <v>1</v>
      </c>
    </row>
    <row r="17" spans="1:17">
      <c r="A17" s="2" t="s">
        <v>2928</v>
      </c>
      <c r="B17" s="1" t="s">
        <v>1499</v>
      </c>
      <c r="C17" s="67" t="s">
        <v>518</v>
      </c>
      <c r="D17" s="1" t="s">
        <v>2430</v>
      </c>
      <c r="E17" s="1" t="s">
        <v>974</v>
      </c>
      <c r="F17" s="1">
        <v>17</v>
      </c>
      <c r="G17" s="1" t="s">
        <v>1002</v>
      </c>
      <c r="H17" s="133">
        <f>VLOOKUP($C17,[9]หน่วยบริการ!$C$3:$O$984,6,0)</f>
        <v>170546016.34</v>
      </c>
      <c r="I17" s="133">
        <f>VLOOKUP($C17,[9]หน่วยบริการ!$C$3:$O$984,7,0)</f>
        <v>177194</v>
      </c>
      <c r="J17" s="133">
        <f>VLOOKUP($C17,[9]หน่วยบริการ!$C$3:$O$984,8,0)</f>
        <v>962.48189182477961</v>
      </c>
      <c r="K17" s="133">
        <f>VLOOKUP($C17,[9]หน่วยบริการ!$C$3:$O$984,9,0)</f>
        <v>995.48779187144828</v>
      </c>
      <c r="L17" s="133">
        <f>VLOOKUP($C17,[9]หน่วยบริการ!$C$3:$O$984,10,0)</f>
        <v>267204026.75999999</v>
      </c>
      <c r="M17" s="133">
        <f>VLOOKUP($C17,[9]หน่วยบริการ!$C$3:$O$984,11,0)</f>
        <v>15017.27</v>
      </c>
      <c r="N17" s="133">
        <f>VLOOKUP($C17,[9]หน่วยบริการ!$C$3:$O$984,12,0)</f>
        <v>17793.115976472422</v>
      </c>
      <c r="O17" s="133">
        <f>VLOOKUP($C17,[9]หน่วยบริการ!$C$3:$O$984,13,0)</f>
        <v>16509.344630923799</v>
      </c>
      <c r="P17" s="197" t="str">
        <f t="shared" si="0"/>
        <v>1</v>
      </c>
      <c r="Q17" s="197" t="str">
        <f t="shared" si="1"/>
        <v>0</v>
      </c>
    </row>
    <row r="18" spans="1:17">
      <c r="A18" s="2" t="s">
        <v>2928</v>
      </c>
      <c r="B18" s="1" t="s">
        <v>1499</v>
      </c>
      <c r="C18" s="67" t="s">
        <v>519</v>
      </c>
      <c r="D18" s="1" t="s">
        <v>2431</v>
      </c>
      <c r="E18" s="1" t="s">
        <v>941</v>
      </c>
      <c r="F18" s="1">
        <v>6</v>
      </c>
      <c r="G18" s="1" t="s">
        <v>2885</v>
      </c>
      <c r="H18" s="133">
        <f>VLOOKUP($C18,[9]หน่วยบริการ!$C$3:$O$984,6,0)</f>
        <v>39312253.789999999</v>
      </c>
      <c r="I18" s="133">
        <f>VLOOKUP($C18,[9]หน่วยบริการ!$C$3:$O$984,7,0)</f>
        <v>49649</v>
      </c>
      <c r="J18" s="133">
        <f>VLOOKUP($C18,[9]หน่วยบริการ!$C$3:$O$984,8,0)</f>
        <v>791.80353662712241</v>
      </c>
      <c r="K18" s="133">
        <f>VLOOKUP($C18,[9]หน่วยบริการ!$C$3:$O$984,9,0)</f>
        <v>820.76520407909777</v>
      </c>
      <c r="L18" s="133">
        <f>VLOOKUP($C18,[9]หน่วยบริการ!$C$3:$O$984,10,0)</f>
        <v>7880239.79</v>
      </c>
      <c r="M18" s="133">
        <f>VLOOKUP($C18,[9]หน่วยบริการ!$C$3:$O$984,11,0)</f>
        <v>569.38</v>
      </c>
      <c r="N18" s="133">
        <f>VLOOKUP($C18,[9]หน่วยบริการ!$C$3:$O$984,12,0)</f>
        <v>13840.036162141276</v>
      </c>
      <c r="O18" s="133">
        <f>VLOOKUP($C18,[9]หน่วยบริการ!$C$3:$O$984,13,0)</f>
        <v>19399.24998639138</v>
      </c>
      <c r="P18" s="197" t="str">
        <f t="shared" si="0"/>
        <v>1</v>
      </c>
      <c r="Q18" s="197" t="str">
        <f t="shared" si="1"/>
        <v>1</v>
      </c>
    </row>
    <row r="19" spans="1:17">
      <c r="A19" s="2" t="s">
        <v>2928</v>
      </c>
      <c r="B19" s="1" t="s">
        <v>1499</v>
      </c>
      <c r="C19" s="67" t="s">
        <v>520</v>
      </c>
      <c r="D19" s="1" t="s">
        <v>2432</v>
      </c>
      <c r="E19" s="1" t="s">
        <v>941</v>
      </c>
      <c r="F19" s="1">
        <v>6</v>
      </c>
      <c r="G19" s="1" t="s">
        <v>2885</v>
      </c>
      <c r="H19" s="133">
        <f>VLOOKUP($C19,[9]หน่วยบริการ!$C$3:$O$984,6,0)</f>
        <v>36693677.579999998</v>
      </c>
      <c r="I19" s="133">
        <f>VLOOKUP($C19,[9]หน่วยบริการ!$C$3:$O$984,7,0)</f>
        <v>45596</v>
      </c>
      <c r="J19" s="133">
        <f>VLOOKUP($C19,[9]หน่วยบริการ!$C$3:$O$984,8,0)</f>
        <v>804.75650451794013</v>
      </c>
      <c r="K19" s="133">
        <f>VLOOKUP($C19,[9]หน่วยบริการ!$C$3:$O$984,9,0)</f>
        <v>820.76520407909777</v>
      </c>
      <c r="L19" s="133">
        <f>VLOOKUP($C19,[9]หน่วยบริการ!$C$3:$O$984,10,0)</f>
        <v>9384954.3900000006</v>
      </c>
      <c r="M19" s="133">
        <f>VLOOKUP($C19,[9]หน่วยบริการ!$C$3:$O$984,11,0)</f>
        <v>655.07000000000005</v>
      </c>
      <c r="N19" s="133">
        <f>VLOOKUP($C19,[9]หน่วยบริการ!$C$3:$O$984,12,0)</f>
        <v>14326.643549544324</v>
      </c>
      <c r="O19" s="133">
        <f>VLOOKUP($C19,[9]หน่วยบริการ!$C$3:$O$984,13,0)</f>
        <v>19399.24998639138</v>
      </c>
      <c r="P19" s="197" t="str">
        <f t="shared" si="0"/>
        <v>1</v>
      </c>
      <c r="Q19" s="197" t="str">
        <f t="shared" si="1"/>
        <v>1</v>
      </c>
    </row>
    <row r="20" spans="1:17">
      <c r="A20" s="2" t="s">
        <v>2928</v>
      </c>
      <c r="B20" s="1" t="s">
        <v>1499</v>
      </c>
      <c r="C20" s="67" t="s">
        <v>521</v>
      </c>
      <c r="D20" s="1" t="s">
        <v>2433</v>
      </c>
      <c r="E20" s="1" t="s">
        <v>941</v>
      </c>
      <c r="F20" s="1">
        <v>5</v>
      </c>
      <c r="G20" s="1" t="s">
        <v>947</v>
      </c>
      <c r="H20" s="133">
        <f>VLOOKUP($C20,[9]หน่วยบริการ!$C$3:$O$984,6,0)</f>
        <v>28822158.82</v>
      </c>
      <c r="I20" s="133">
        <f>VLOOKUP($C20,[9]หน่วยบริการ!$C$3:$O$984,7,0)</f>
        <v>44201</v>
      </c>
      <c r="J20" s="133">
        <f>VLOOKUP($C20,[9]หน่วยบริการ!$C$3:$O$984,8,0)</f>
        <v>652.07028845501236</v>
      </c>
      <c r="K20" s="133">
        <f>VLOOKUP($C20,[9]หน่วยบริการ!$C$3:$O$984,9,0)</f>
        <v>884.79288545402824</v>
      </c>
      <c r="L20" s="133">
        <f>VLOOKUP($C20,[9]หน่วยบริการ!$C$3:$O$984,10,0)</f>
        <v>13757961.710000001</v>
      </c>
      <c r="M20" s="133">
        <f>VLOOKUP($C20,[9]หน่วยบริการ!$C$3:$O$984,11,0)</f>
        <v>739.44</v>
      </c>
      <c r="N20" s="133">
        <f>VLOOKUP($C20,[9]หน่วยบริการ!$C$3:$O$984,12,0)</f>
        <v>18605.920304554798</v>
      </c>
      <c r="O20" s="133">
        <f>VLOOKUP($C20,[9]หน่วยบริการ!$C$3:$O$984,13,0)</f>
        <v>21024.811224353602</v>
      </c>
      <c r="P20" s="197" t="str">
        <f t="shared" si="0"/>
        <v>1</v>
      </c>
      <c r="Q20" s="197" t="str">
        <f t="shared" si="1"/>
        <v>1</v>
      </c>
    </row>
    <row r="21" spans="1:17">
      <c r="A21" s="2" t="s">
        <v>2928</v>
      </c>
      <c r="B21" s="1" t="s">
        <v>1499</v>
      </c>
      <c r="C21" s="67" t="s">
        <v>522</v>
      </c>
      <c r="D21" s="1" t="s">
        <v>2434</v>
      </c>
      <c r="E21" s="1" t="s">
        <v>941</v>
      </c>
      <c r="F21" s="1">
        <v>5</v>
      </c>
      <c r="G21" s="1" t="s">
        <v>947</v>
      </c>
      <c r="H21" s="133">
        <f>VLOOKUP($C21,[9]หน่วยบริการ!$C$3:$O$984,6,0)</f>
        <v>20198398.59</v>
      </c>
      <c r="I21" s="133">
        <f>VLOOKUP($C21,[9]หน่วยบริการ!$C$3:$O$984,7,0)</f>
        <v>28556</v>
      </c>
      <c r="J21" s="133">
        <f>VLOOKUP($C21,[9]หน่วยบริการ!$C$3:$O$984,8,0)</f>
        <v>707.32590663958536</v>
      </c>
      <c r="K21" s="133">
        <f>VLOOKUP($C21,[9]หน่วยบริการ!$C$3:$O$984,9,0)</f>
        <v>884.79288545402824</v>
      </c>
      <c r="L21" s="133">
        <f>VLOOKUP($C21,[9]หน่วยบริการ!$C$3:$O$984,10,0)</f>
        <v>6620310.2300000004</v>
      </c>
      <c r="M21" s="133">
        <f>VLOOKUP($C21,[9]หน่วยบริการ!$C$3:$O$984,11,0)</f>
        <v>522.27</v>
      </c>
      <c r="N21" s="133">
        <f>VLOOKUP($C21,[9]หน่วยบริการ!$C$3:$O$984,12,0)</f>
        <v>12676.030080226705</v>
      </c>
      <c r="O21" s="133">
        <f>VLOOKUP($C21,[9]หน่วยบริการ!$C$3:$O$984,13,0)</f>
        <v>21024.811224353602</v>
      </c>
      <c r="P21" s="197" t="str">
        <f t="shared" si="0"/>
        <v>1</v>
      </c>
      <c r="Q21" s="197" t="str">
        <f t="shared" si="1"/>
        <v>1</v>
      </c>
    </row>
    <row r="22" spans="1:17">
      <c r="A22" s="2" t="s">
        <v>2928</v>
      </c>
      <c r="B22" s="1" t="s">
        <v>1499</v>
      </c>
      <c r="C22" s="67" t="s">
        <v>523</v>
      </c>
      <c r="D22" s="1" t="s">
        <v>2435</v>
      </c>
      <c r="E22" s="1" t="s">
        <v>941</v>
      </c>
      <c r="F22" s="1">
        <v>6</v>
      </c>
      <c r="G22" s="1" t="s">
        <v>2885</v>
      </c>
      <c r="H22" s="133">
        <f>VLOOKUP($C22,[9]หน่วยบริการ!$C$3:$O$984,6,0)</f>
        <v>41493304.82</v>
      </c>
      <c r="I22" s="133">
        <f>VLOOKUP($C22,[9]หน่วยบริการ!$C$3:$O$984,7,0)</f>
        <v>57609</v>
      </c>
      <c r="J22" s="133">
        <f>VLOOKUP($C22,[9]หน่วยบริการ!$C$3:$O$984,8,0)</f>
        <v>720.25733513860678</v>
      </c>
      <c r="K22" s="133">
        <f>VLOOKUP($C22,[9]หน่วยบริการ!$C$3:$O$984,9,0)</f>
        <v>820.76520407909777</v>
      </c>
      <c r="L22" s="133">
        <f>VLOOKUP($C22,[9]หน่วยบริการ!$C$3:$O$984,10,0)</f>
        <v>9536913.4900000002</v>
      </c>
      <c r="M22" s="133">
        <f>VLOOKUP($C22,[9]หน่วยบริการ!$C$3:$O$984,11,0)</f>
        <v>961.54</v>
      </c>
      <c r="N22" s="133">
        <f>VLOOKUP($C22,[9]หน่วยบริการ!$C$3:$O$984,12,0)</f>
        <v>9918.3741602013451</v>
      </c>
      <c r="O22" s="133">
        <f>VLOOKUP($C22,[9]หน่วยบริการ!$C$3:$O$984,13,0)</f>
        <v>19399.24998639138</v>
      </c>
      <c r="P22" s="197" t="str">
        <f t="shared" si="0"/>
        <v>1</v>
      </c>
      <c r="Q22" s="197" t="str">
        <f t="shared" si="1"/>
        <v>1</v>
      </c>
    </row>
    <row r="23" spans="1:17">
      <c r="A23" s="2" t="s">
        <v>2928</v>
      </c>
      <c r="B23" s="1" t="s">
        <v>1499</v>
      </c>
      <c r="C23" s="67" t="s">
        <v>524</v>
      </c>
      <c r="D23" s="1" t="s">
        <v>2436</v>
      </c>
      <c r="E23" s="1" t="s">
        <v>941</v>
      </c>
      <c r="F23" s="1">
        <v>6</v>
      </c>
      <c r="G23" s="1" t="s">
        <v>2885</v>
      </c>
      <c r="H23" s="133">
        <f>VLOOKUP($C23,[9]หน่วยบริการ!$C$3:$O$984,6,0)</f>
        <v>44464383.149999999</v>
      </c>
      <c r="I23" s="133">
        <f>VLOOKUP($C23,[9]หน่วยบริการ!$C$3:$O$984,7,0)</f>
        <v>57311</v>
      </c>
      <c r="J23" s="133">
        <f>VLOOKUP($C23,[9]หน่วยบริการ!$C$3:$O$984,8,0)</f>
        <v>775.84378478826056</v>
      </c>
      <c r="K23" s="133">
        <f>VLOOKUP($C23,[9]หน่วยบริการ!$C$3:$O$984,9,0)</f>
        <v>820.76520407909777</v>
      </c>
      <c r="L23" s="133">
        <f>VLOOKUP($C23,[9]หน่วยบริการ!$C$3:$O$984,10,0)</f>
        <v>14163063.23</v>
      </c>
      <c r="M23" s="133">
        <f>VLOOKUP($C23,[9]หน่วยบริการ!$C$3:$O$984,11,0)</f>
        <v>918.16</v>
      </c>
      <c r="N23" s="133">
        <f>VLOOKUP($C23,[9]หน่วยบริการ!$C$3:$O$984,12,0)</f>
        <v>15425.484915483141</v>
      </c>
      <c r="O23" s="133">
        <f>VLOOKUP($C23,[9]หน่วยบริการ!$C$3:$O$984,13,0)</f>
        <v>19399.24998639138</v>
      </c>
      <c r="P23" s="197" t="str">
        <f t="shared" si="0"/>
        <v>1</v>
      </c>
      <c r="Q23" s="197" t="str">
        <f t="shared" si="1"/>
        <v>1</v>
      </c>
    </row>
    <row r="24" spans="1:17">
      <c r="A24" s="2" t="s">
        <v>2928</v>
      </c>
      <c r="B24" s="1" t="s">
        <v>1499</v>
      </c>
      <c r="C24" s="67" t="s">
        <v>525</v>
      </c>
      <c r="D24" s="1" t="s">
        <v>2437</v>
      </c>
      <c r="E24" s="1" t="s">
        <v>941</v>
      </c>
      <c r="F24" s="1">
        <v>10</v>
      </c>
      <c r="G24" s="1" t="s">
        <v>943</v>
      </c>
      <c r="H24" s="133">
        <f>VLOOKUP($C24,[9]หน่วยบริการ!$C$3:$O$984,6,0)</f>
        <v>53792525.020000003</v>
      </c>
      <c r="I24" s="133">
        <f>VLOOKUP($C24,[9]หน่วยบริการ!$C$3:$O$984,7,0)</f>
        <v>74189</v>
      </c>
      <c r="J24" s="133">
        <f>VLOOKUP($C24,[9]หน่วยบริการ!$C$3:$O$984,8,0)</f>
        <v>725.07413524916092</v>
      </c>
      <c r="K24" s="133">
        <f>VLOOKUP($C24,[9]หน่วยบริการ!$C$3:$O$984,9,0)</f>
        <v>807.02104028137239</v>
      </c>
      <c r="L24" s="133">
        <f>VLOOKUP($C24,[9]หน่วยบริการ!$C$3:$O$984,10,0)</f>
        <v>29714315.879999999</v>
      </c>
      <c r="M24" s="133">
        <f>VLOOKUP($C24,[9]หน่วยบริการ!$C$3:$O$984,11,0)</f>
        <v>2442.7600000000002</v>
      </c>
      <c r="N24" s="133">
        <f>VLOOKUP($C24,[9]หน่วยบริการ!$C$3:$O$984,12,0)</f>
        <v>12164.238762711031</v>
      </c>
      <c r="O24" s="133">
        <f>VLOOKUP($C24,[9]หน่วยบริการ!$C$3:$O$984,13,0)</f>
        <v>16973.737951004379</v>
      </c>
      <c r="P24" s="197" t="str">
        <f t="shared" si="0"/>
        <v>1</v>
      </c>
      <c r="Q24" s="197" t="str">
        <f t="shared" si="1"/>
        <v>1</v>
      </c>
    </row>
    <row r="25" spans="1:17">
      <c r="A25" s="2" t="s">
        <v>2928</v>
      </c>
      <c r="B25" s="1" t="s">
        <v>1499</v>
      </c>
      <c r="C25" s="67" t="s">
        <v>526</v>
      </c>
      <c r="D25" s="1" t="s">
        <v>2438</v>
      </c>
      <c r="E25" s="1" t="s">
        <v>941</v>
      </c>
      <c r="F25" s="1">
        <v>6</v>
      </c>
      <c r="G25" s="1" t="s">
        <v>2885</v>
      </c>
      <c r="H25" s="133">
        <f>VLOOKUP($C25,[9]หน่วยบริการ!$C$3:$O$984,6,0)</f>
        <v>33439025.23</v>
      </c>
      <c r="I25" s="133">
        <f>VLOOKUP($C25,[9]หน่วยบริการ!$C$3:$O$984,7,0)</f>
        <v>64580</v>
      </c>
      <c r="J25" s="133">
        <f>VLOOKUP($C25,[9]หน่วยบริการ!$C$3:$O$984,8,0)</f>
        <v>517.79227671105605</v>
      </c>
      <c r="K25" s="133">
        <f>VLOOKUP($C25,[9]หน่วยบริการ!$C$3:$O$984,9,0)</f>
        <v>820.76520407909777</v>
      </c>
      <c r="L25" s="133">
        <f>VLOOKUP($C25,[9]หน่วยบริการ!$C$3:$O$984,10,0)</f>
        <v>10702877.279999999</v>
      </c>
      <c r="M25" s="133">
        <f>VLOOKUP($C25,[9]หน่วยบริการ!$C$3:$O$984,11,0)</f>
        <v>912.77</v>
      </c>
      <c r="N25" s="133">
        <f>VLOOKUP($C25,[9]หน่วยบริการ!$C$3:$O$984,12,0)</f>
        <v>11725.711055358961</v>
      </c>
      <c r="O25" s="133">
        <f>VLOOKUP($C25,[9]หน่วยบริการ!$C$3:$O$984,13,0)</f>
        <v>19399.24998639138</v>
      </c>
      <c r="P25" s="197" t="str">
        <f t="shared" si="0"/>
        <v>1</v>
      </c>
      <c r="Q25" s="197" t="str">
        <f t="shared" si="1"/>
        <v>1</v>
      </c>
    </row>
    <row r="26" spans="1:17">
      <c r="A26" s="2" t="s">
        <v>2928</v>
      </c>
      <c r="B26" s="1" t="s">
        <v>1499</v>
      </c>
      <c r="C26" s="67" t="s">
        <v>527</v>
      </c>
      <c r="D26" s="1" t="s">
        <v>2439</v>
      </c>
      <c r="E26" s="1" t="s">
        <v>941</v>
      </c>
      <c r="F26" s="1">
        <v>6</v>
      </c>
      <c r="G26" s="1" t="s">
        <v>2885</v>
      </c>
      <c r="H26" s="133">
        <f>VLOOKUP($C26,[9]หน่วยบริการ!$C$3:$O$984,6,0)</f>
        <v>37024493.009999998</v>
      </c>
      <c r="I26" s="133">
        <f>VLOOKUP($C26,[9]หน่วยบริการ!$C$3:$O$984,7,0)</f>
        <v>58392</v>
      </c>
      <c r="J26" s="133">
        <f>VLOOKUP($C26,[9]หน่วยบริการ!$C$3:$O$984,8,0)</f>
        <v>634.06790330867238</v>
      </c>
      <c r="K26" s="133">
        <f>VLOOKUP($C26,[9]หน่วยบริการ!$C$3:$O$984,9,0)</f>
        <v>820.76520407909777</v>
      </c>
      <c r="L26" s="133">
        <f>VLOOKUP($C26,[9]หน่วยบริการ!$C$3:$O$984,10,0)</f>
        <v>10899414.369999999</v>
      </c>
      <c r="M26" s="133">
        <f>VLOOKUP($C26,[9]หน่วยบริการ!$C$3:$O$984,11,0)</f>
        <v>1248.32</v>
      </c>
      <c r="N26" s="133">
        <f>VLOOKUP($C26,[9]หน่วยบริการ!$C$3:$O$984,12,0)</f>
        <v>8731.2663179313004</v>
      </c>
      <c r="O26" s="133">
        <f>VLOOKUP($C26,[9]หน่วยบริการ!$C$3:$O$984,13,0)</f>
        <v>19399.24998639138</v>
      </c>
      <c r="P26" s="197" t="str">
        <f t="shared" ref="P26:P89" si="2">IF(J26&lt;K26,"1","0")</f>
        <v>1</v>
      </c>
      <c r="Q26" s="197" t="str">
        <f t="shared" ref="Q26:Q89" si="3">IF(N26&lt;O26,"1","0")</f>
        <v>1</v>
      </c>
    </row>
    <row r="27" spans="1:17">
      <c r="A27" s="2" t="s">
        <v>2928</v>
      </c>
      <c r="B27" s="1" t="s">
        <v>1499</v>
      </c>
      <c r="C27" s="67" t="s">
        <v>528</v>
      </c>
      <c r="D27" s="1" t="s">
        <v>2930</v>
      </c>
      <c r="E27" s="1" t="s">
        <v>941</v>
      </c>
      <c r="F27" s="1">
        <v>13</v>
      </c>
      <c r="G27" s="1" t="s">
        <v>2884</v>
      </c>
      <c r="H27" s="133">
        <f>VLOOKUP($C27,[9]หน่วยบริการ!$C$3:$O$984,6,0)</f>
        <v>69457012.980000004</v>
      </c>
      <c r="I27" s="133">
        <f>VLOOKUP($C27,[9]หน่วยบริการ!$C$3:$O$984,7,0)</f>
        <v>113703</v>
      </c>
      <c r="J27" s="133">
        <f>VLOOKUP($C27,[9]หน่วยบริการ!$C$3:$O$984,8,0)</f>
        <v>610.86350386533343</v>
      </c>
      <c r="K27" s="133">
        <f>VLOOKUP($C27,[9]หน่วยบริการ!$C$3:$O$984,9,0)</f>
        <v>799.42025929244869</v>
      </c>
      <c r="L27" s="133">
        <f>VLOOKUP($C27,[9]หน่วยบริการ!$C$3:$O$984,10,0)</f>
        <v>48304959.149999999</v>
      </c>
      <c r="M27" s="133">
        <f>VLOOKUP($C27,[9]หน่วยบริการ!$C$3:$O$984,11,0)</f>
        <v>3187.5</v>
      </c>
      <c r="N27" s="133">
        <f>VLOOKUP($C27,[9]หน่วยบริการ!$C$3:$O$984,12,0)</f>
        <v>15154.496988235294</v>
      </c>
      <c r="O27" s="133">
        <f>VLOOKUP($C27,[9]หน่วยบริการ!$C$3:$O$984,13,0)</f>
        <v>18014.943161409661</v>
      </c>
      <c r="P27" s="197" t="str">
        <f t="shared" si="2"/>
        <v>1</v>
      </c>
      <c r="Q27" s="197" t="str">
        <f t="shared" si="3"/>
        <v>1</v>
      </c>
    </row>
    <row r="28" spans="1:17">
      <c r="A28" s="2" t="s">
        <v>2928</v>
      </c>
      <c r="B28" s="1" t="s">
        <v>1499</v>
      </c>
      <c r="C28" s="67" t="s">
        <v>529</v>
      </c>
      <c r="D28" s="1" t="s">
        <v>2440</v>
      </c>
      <c r="E28" s="1" t="s">
        <v>941</v>
      </c>
      <c r="F28" s="1">
        <v>2</v>
      </c>
      <c r="G28" s="1" t="s">
        <v>969</v>
      </c>
      <c r="H28" s="133">
        <f>VLOOKUP($C28,[9]หน่วยบริการ!$C$3:$O$984,6,0)</f>
        <v>13060342.029999999</v>
      </c>
      <c r="I28" s="133">
        <f>VLOOKUP($C28,[9]หน่วยบริการ!$C$3:$O$984,7,0)</f>
        <v>24701</v>
      </c>
      <c r="J28" s="133">
        <f>VLOOKUP($C28,[9]หน่วยบริการ!$C$3:$O$984,8,0)</f>
        <v>528.73738026800527</v>
      </c>
      <c r="K28" s="133">
        <f>VLOOKUP($C28,[9]หน่วยบริการ!$C$3:$O$984,9,0)</f>
        <v>1162.2154112567262</v>
      </c>
      <c r="L28" s="133">
        <f>VLOOKUP($C28,[9]หน่วยบริการ!$C$3:$O$984,10,0)</f>
        <v>3885569.64</v>
      </c>
      <c r="M28" s="133">
        <f>VLOOKUP($C28,[9]หน่วยบริการ!$C$3:$O$984,11,0)</f>
        <v>382.39</v>
      </c>
      <c r="N28" s="133">
        <f>VLOOKUP($C28,[9]หน่วยบริการ!$C$3:$O$984,12,0)</f>
        <v>10161.274196500955</v>
      </c>
      <c r="O28" s="133">
        <f>VLOOKUP($C28,[9]หน่วยบริการ!$C$3:$O$984,13,0)</f>
        <v>29920.789608202424</v>
      </c>
      <c r="P28" s="197" t="str">
        <f t="shared" si="2"/>
        <v>1</v>
      </c>
      <c r="Q28" s="197" t="str">
        <f t="shared" si="3"/>
        <v>1</v>
      </c>
    </row>
    <row r="29" spans="1:17">
      <c r="A29" s="2" t="s">
        <v>2928</v>
      </c>
      <c r="B29" s="1" t="s">
        <v>1512</v>
      </c>
      <c r="C29" s="67" t="s">
        <v>530</v>
      </c>
      <c r="D29" s="1" t="s">
        <v>2441</v>
      </c>
      <c r="E29" s="1" t="s">
        <v>974</v>
      </c>
      <c r="F29" s="1">
        <v>16</v>
      </c>
      <c r="G29" s="1" t="s">
        <v>1040</v>
      </c>
      <c r="H29" s="133">
        <f>VLOOKUP($C29,[9]หน่วยบริการ!$C$3:$O$984,6,0)</f>
        <v>111681672.11</v>
      </c>
      <c r="I29" s="133">
        <f>VLOOKUP($C29,[9]หน่วยบริการ!$C$3:$O$984,7,0)</f>
        <v>128246</v>
      </c>
      <c r="J29" s="133">
        <f>VLOOKUP($C29,[9]หน่วยบริการ!$C$3:$O$984,8,0)</f>
        <v>870.83941885127024</v>
      </c>
      <c r="K29" s="133">
        <f>VLOOKUP($C29,[9]หน่วยบริการ!$C$3:$O$984,9,0)</f>
        <v>990.13096843143853</v>
      </c>
      <c r="L29" s="133">
        <f>VLOOKUP($C29,[9]หน่วยบริการ!$C$3:$O$984,10,0)</f>
        <v>148070485.28999999</v>
      </c>
      <c r="M29" s="133">
        <f>VLOOKUP($C29,[9]หน่วยบริการ!$C$3:$O$984,11,0)</f>
        <v>11766.78</v>
      </c>
      <c r="N29" s="133">
        <f>VLOOKUP($C29,[9]หน่วยบริการ!$C$3:$O$984,12,0)</f>
        <v>12583.772730517609</v>
      </c>
      <c r="O29" s="133">
        <f>VLOOKUP($C29,[9]หน่วยบริการ!$C$3:$O$984,13,0)</f>
        <v>16691.958163887437</v>
      </c>
      <c r="P29" s="197" t="str">
        <f t="shared" si="2"/>
        <v>1</v>
      </c>
      <c r="Q29" s="197" t="str">
        <f t="shared" si="3"/>
        <v>1</v>
      </c>
    </row>
    <row r="30" spans="1:17">
      <c r="A30" s="2" t="s">
        <v>2928</v>
      </c>
      <c r="B30" s="1" t="s">
        <v>1512</v>
      </c>
      <c r="C30" s="67" t="s">
        <v>531</v>
      </c>
      <c r="D30" s="1" t="s">
        <v>2442</v>
      </c>
      <c r="E30" s="1" t="s">
        <v>941</v>
      </c>
      <c r="F30" s="1">
        <v>6</v>
      </c>
      <c r="G30" s="1" t="s">
        <v>2885</v>
      </c>
      <c r="H30" s="133">
        <f>VLOOKUP($C30,[9]หน่วยบริการ!$C$3:$O$984,6,0)</f>
        <v>31691570.559999999</v>
      </c>
      <c r="I30" s="133">
        <f>VLOOKUP($C30,[9]หน่วยบริการ!$C$3:$O$984,7,0)</f>
        <v>50984</v>
      </c>
      <c r="J30" s="133">
        <f>VLOOKUP($C30,[9]หน่วยบริการ!$C$3:$O$984,8,0)</f>
        <v>621.59835556252938</v>
      </c>
      <c r="K30" s="133">
        <f>VLOOKUP($C30,[9]หน่วยบริการ!$C$3:$O$984,9,0)</f>
        <v>820.76520407909777</v>
      </c>
      <c r="L30" s="133">
        <f>VLOOKUP($C30,[9]หน่วยบริการ!$C$3:$O$984,10,0)</f>
        <v>15818426.85</v>
      </c>
      <c r="M30" s="133">
        <f>VLOOKUP($C30,[9]หน่วยบริการ!$C$3:$O$984,11,0)</f>
        <v>1059.9100000000001</v>
      </c>
      <c r="N30" s="133">
        <f>VLOOKUP($C30,[9]หน่วยบริการ!$C$3:$O$984,12,0)</f>
        <v>14924.311356624617</v>
      </c>
      <c r="O30" s="133">
        <f>VLOOKUP($C30,[9]หน่วยบริการ!$C$3:$O$984,13,0)</f>
        <v>19399.24998639138</v>
      </c>
      <c r="P30" s="197" t="str">
        <f t="shared" si="2"/>
        <v>1</v>
      </c>
      <c r="Q30" s="197" t="str">
        <f t="shared" si="3"/>
        <v>1</v>
      </c>
    </row>
    <row r="31" spans="1:17">
      <c r="A31" s="2" t="s">
        <v>2928</v>
      </c>
      <c r="B31" s="1" t="s">
        <v>1512</v>
      </c>
      <c r="C31" s="67" t="s">
        <v>532</v>
      </c>
      <c r="D31" s="1" t="s">
        <v>2443</v>
      </c>
      <c r="E31" s="1" t="s">
        <v>941</v>
      </c>
      <c r="F31" s="1">
        <v>6</v>
      </c>
      <c r="G31" s="1" t="s">
        <v>2885</v>
      </c>
      <c r="H31" s="133">
        <f>VLOOKUP($C31,[9]หน่วยบริการ!$C$3:$O$984,6,0)</f>
        <v>38215254.219999999</v>
      </c>
      <c r="I31" s="133">
        <f>VLOOKUP($C31,[9]หน่วยบริการ!$C$3:$O$984,7,0)</f>
        <v>58964</v>
      </c>
      <c r="J31" s="133">
        <f>VLOOKUP($C31,[9]หน่วยบริการ!$C$3:$O$984,8,0)</f>
        <v>648.11163116477849</v>
      </c>
      <c r="K31" s="133">
        <f>VLOOKUP($C31,[9]หน่วยบริการ!$C$3:$O$984,9,0)</f>
        <v>820.76520407909777</v>
      </c>
      <c r="L31" s="133">
        <f>VLOOKUP($C31,[9]หน่วยบริการ!$C$3:$O$984,10,0)</f>
        <v>18792690.440000001</v>
      </c>
      <c r="M31" s="133">
        <f>VLOOKUP($C31,[9]หน่วยบริการ!$C$3:$O$984,11,0)</f>
        <v>1255.5</v>
      </c>
      <c r="N31" s="133">
        <f>VLOOKUP($C31,[9]หน่วยบริการ!$C$3:$O$984,12,0)</f>
        <v>14968.291867781762</v>
      </c>
      <c r="O31" s="133">
        <f>VLOOKUP($C31,[9]หน่วยบริการ!$C$3:$O$984,13,0)</f>
        <v>19399.24998639138</v>
      </c>
      <c r="P31" s="197" t="str">
        <f t="shared" si="2"/>
        <v>1</v>
      </c>
      <c r="Q31" s="197" t="str">
        <f t="shared" si="3"/>
        <v>1</v>
      </c>
    </row>
    <row r="32" spans="1:17">
      <c r="A32" s="2" t="s">
        <v>2928</v>
      </c>
      <c r="B32" s="1" t="s">
        <v>1512</v>
      </c>
      <c r="C32" s="67" t="s">
        <v>533</v>
      </c>
      <c r="D32" s="1" t="s">
        <v>2444</v>
      </c>
      <c r="E32" s="1" t="s">
        <v>941</v>
      </c>
      <c r="F32" s="1">
        <v>13</v>
      </c>
      <c r="G32" s="1" t="s">
        <v>2884</v>
      </c>
      <c r="H32" s="133">
        <f>VLOOKUP($C32,[9]หน่วยบริการ!$C$3:$O$984,6,0)</f>
        <v>43729178.890000001</v>
      </c>
      <c r="I32" s="133">
        <f>VLOOKUP($C32,[9]หน่วยบริการ!$C$3:$O$984,7,0)</f>
        <v>58003</v>
      </c>
      <c r="J32" s="133">
        <f>VLOOKUP($C32,[9]หน่วยบริการ!$C$3:$O$984,8,0)</f>
        <v>753.91236470527383</v>
      </c>
      <c r="K32" s="133">
        <f>VLOOKUP($C32,[9]หน่วยบริการ!$C$3:$O$984,9,0)</f>
        <v>799.42025929244869</v>
      </c>
      <c r="L32" s="133">
        <f>VLOOKUP($C32,[9]หน่วยบริการ!$C$3:$O$984,10,0)</f>
        <v>52417028.630000003</v>
      </c>
      <c r="M32" s="133">
        <f>VLOOKUP($C32,[9]หน่วยบริการ!$C$3:$O$984,11,0)</f>
        <v>2922.58</v>
      </c>
      <c r="N32" s="133">
        <f>VLOOKUP($C32,[9]หน่วยบริการ!$C$3:$O$984,12,0)</f>
        <v>17935.190355781539</v>
      </c>
      <c r="O32" s="133">
        <f>VLOOKUP($C32,[9]หน่วยบริการ!$C$3:$O$984,13,0)</f>
        <v>18014.943161409661</v>
      </c>
      <c r="P32" s="197" t="str">
        <f t="shared" si="2"/>
        <v>1</v>
      </c>
      <c r="Q32" s="197" t="str">
        <f t="shared" si="3"/>
        <v>1</v>
      </c>
    </row>
    <row r="33" spans="1:17">
      <c r="A33" s="2" t="s">
        <v>2928</v>
      </c>
      <c r="B33" s="1" t="s">
        <v>1512</v>
      </c>
      <c r="C33" s="67" t="s">
        <v>534</v>
      </c>
      <c r="D33" s="1" t="s">
        <v>2445</v>
      </c>
      <c r="E33" s="1" t="s">
        <v>941</v>
      </c>
      <c r="F33" s="1">
        <v>6</v>
      </c>
      <c r="G33" s="1" t="s">
        <v>2885</v>
      </c>
      <c r="H33" s="133">
        <f>VLOOKUP($C33,[9]หน่วยบริการ!$C$3:$O$984,6,0)</f>
        <v>34070233.399999999</v>
      </c>
      <c r="I33" s="133">
        <f>VLOOKUP($C33,[9]หน่วยบริการ!$C$3:$O$984,7,0)</f>
        <v>55202</v>
      </c>
      <c r="J33" s="133">
        <f>VLOOKUP($C33,[9]หน่วยบริการ!$C$3:$O$984,8,0)</f>
        <v>617.19201115901592</v>
      </c>
      <c r="K33" s="133">
        <f>VLOOKUP($C33,[9]หน่วยบริการ!$C$3:$O$984,9,0)</f>
        <v>820.76520407909777</v>
      </c>
      <c r="L33" s="133">
        <f>VLOOKUP($C33,[9]หน่วยบริการ!$C$3:$O$984,10,0)</f>
        <v>12711441.220000001</v>
      </c>
      <c r="M33" s="133">
        <f>VLOOKUP($C33,[9]หน่วยบริการ!$C$3:$O$984,11,0)</f>
        <v>842.57</v>
      </c>
      <c r="N33" s="133">
        <f>VLOOKUP($C33,[9]หน่วยบริการ!$C$3:$O$984,12,0)</f>
        <v>15086.510580723263</v>
      </c>
      <c r="O33" s="133">
        <f>VLOOKUP($C33,[9]หน่วยบริการ!$C$3:$O$984,13,0)</f>
        <v>19399.24998639138</v>
      </c>
      <c r="P33" s="197" t="str">
        <f t="shared" si="2"/>
        <v>1</v>
      </c>
      <c r="Q33" s="197" t="str">
        <f t="shared" si="3"/>
        <v>1</v>
      </c>
    </row>
    <row r="34" spans="1:17">
      <c r="A34" s="2" t="s">
        <v>2928</v>
      </c>
      <c r="B34" s="1" t="s">
        <v>1512</v>
      </c>
      <c r="C34" s="67" t="s">
        <v>535</v>
      </c>
      <c r="D34" s="1" t="s">
        <v>2446</v>
      </c>
      <c r="E34" s="1" t="s">
        <v>941</v>
      </c>
      <c r="F34" s="1">
        <v>6</v>
      </c>
      <c r="G34" s="1" t="s">
        <v>2885</v>
      </c>
      <c r="H34" s="133">
        <f>VLOOKUP($C34,[9]หน่วยบริการ!$C$3:$O$984,6,0)</f>
        <v>29736983.100000001</v>
      </c>
      <c r="I34" s="133">
        <f>VLOOKUP($C34,[9]หน่วยบริการ!$C$3:$O$984,7,0)</f>
        <v>39712</v>
      </c>
      <c r="J34" s="133">
        <f>VLOOKUP($C34,[9]หน่วยบริการ!$C$3:$O$984,8,0)</f>
        <v>748.81605308219184</v>
      </c>
      <c r="K34" s="133">
        <f>VLOOKUP($C34,[9]หน่วยบริการ!$C$3:$O$984,9,0)</f>
        <v>820.76520407909777</v>
      </c>
      <c r="L34" s="133">
        <f>VLOOKUP($C34,[9]หน่วยบริการ!$C$3:$O$984,10,0)</f>
        <v>19923506.059999999</v>
      </c>
      <c r="M34" s="133">
        <f>VLOOKUP($C34,[9]หน่วยบริการ!$C$3:$O$984,11,0)</f>
        <v>1290.3900000000001</v>
      </c>
      <c r="N34" s="133">
        <f>VLOOKUP($C34,[9]หน่วยบริการ!$C$3:$O$984,12,0)</f>
        <v>15439.910461178401</v>
      </c>
      <c r="O34" s="133">
        <f>VLOOKUP($C34,[9]หน่วยบริการ!$C$3:$O$984,13,0)</f>
        <v>19399.24998639138</v>
      </c>
      <c r="P34" s="197" t="str">
        <f t="shared" si="2"/>
        <v>1</v>
      </c>
      <c r="Q34" s="197" t="str">
        <f t="shared" si="3"/>
        <v>1</v>
      </c>
    </row>
    <row r="35" spans="1:17">
      <c r="A35" s="2" t="s">
        <v>2928</v>
      </c>
      <c r="B35" s="1" t="s">
        <v>1512</v>
      </c>
      <c r="C35" s="67" t="s">
        <v>536</v>
      </c>
      <c r="D35" s="1" t="s">
        <v>2447</v>
      </c>
      <c r="E35" s="1" t="s">
        <v>941</v>
      </c>
      <c r="F35" s="1">
        <v>6</v>
      </c>
      <c r="G35" s="1" t="s">
        <v>2885</v>
      </c>
      <c r="H35" s="133">
        <f>VLOOKUP($C35,[9]หน่วยบริการ!$C$3:$O$984,6,0)</f>
        <v>26963283.920000002</v>
      </c>
      <c r="I35" s="133">
        <f>VLOOKUP($C35,[9]หน่วยบริการ!$C$3:$O$984,7,0)</f>
        <v>46256</v>
      </c>
      <c r="J35" s="133">
        <f>VLOOKUP($C35,[9]หน่วยบริการ!$C$3:$O$984,8,0)</f>
        <v>582.91430127983404</v>
      </c>
      <c r="K35" s="133">
        <f>VLOOKUP($C35,[9]หน่วยบริการ!$C$3:$O$984,9,0)</f>
        <v>820.76520407909777</v>
      </c>
      <c r="L35" s="133">
        <f>VLOOKUP($C35,[9]หน่วยบริการ!$C$3:$O$984,10,0)</f>
        <v>12546571.77</v>
      </c>
      <c r="M35" s="133">
        <f>VLOOKUP($C35,[9]หน่วยบริการ!$C$3:$O$984,11,0)</f>
        <v>646.36</v>
      </c>
      <c r="N35" s="133">
        <f>VLOOKUP($C35,[9]หน่วยบริการ!$C$3:$O$984,12,0)</f>
        <v>19411.120381830558</v>
      </c>
      <c r="O35" s="133">
        <f>VLOOKUP($C35,[9]หน่วยบริการ!$C$3:$O$984,13,0)</f>
        <v>19399.24998639138</v>
      </c>
      <c r="P35" s="197" t="str">
        <f t="shared" si="2"/>
        <v>1</v>
      </c>
      <c r="Q35" s="197" t="str">
        <f t="shared" si="3"/>
        <v>0</v>
      </c>
    </row>
    <row r="36" spans="1:17">
      <c r="A36" s="2" t="s">
        <v>2928</v>
      </c>
      <c r="B36" s="1" t="s">
        <v>1512</v>
      </c>
      <c r="C36" s="67" t="s">
        <v>537</v>
      </c>
      <c r="D36" s="1" t="s">
        <v>2448</v>
      </c>
      <c r="E36" s="1" t="s">
        <v>941</v>
      </c>
      <c r="F36" s="1">
        <v>2</v>
      </c>
      <c r="G36" s="1" t="s">
        <v>969</v>
      </c>
      <c r="H36" s="133">
        <f>VLOOKUP($C36,[9]หน่วยบริการ!$C$3:$O$984,6,0)</f>
        <v>18132895.100000001</v>
      </c>
      <c r="I36" s="133">
        <f>VLOOKUP($C36,[9]หน่วยบริการ!$C$3:$O$984,7,0)</f>
        <v>19262</v>
      </c>
      <c r="J36" s="133">
        <f>VLOOKUP($C36,[9]หน่วยบริการ!$C$3:$O$984,8,0)</f>
        <v>941.38174125220644</v>
      </c>
      <c r="K36" s="133">
        <f>VLOOKUP($C36,[9]หน่วยบริการ!$C$3:$O$984,9,0)</f>
        <v>1162.2154112567262</v>
      </c>
      <c r="L36" s="133">
        <f>VLOOKUP($C36,[9]หน่วยบริการ!$C$3:$O$984,10,0)</f>
        <v>6283283.2699999996</v>
      </c>
      <c r="M36" s="133">
        <f>VLOOKUP($C36,[9]หน่วยบริการ!$C$3:$O$984,11,0)</f>
        <v>181.98</v>
      </c>
      <c r="N36" s="133">
        <f>VLOOKUP($C36,[9]หน่วยบริการ!$C$3:$O$984,12,0)</f>
        <v>34527.328662490385</v>
      </c>
      <c r="O36" s="133">
        <f>VLOOKUP($C36,[9]หน่วยบริการ!$C$3:$O$984,13,0)</f>
        <v>29920.789608202424</v>
      </c>
      <c r="P36" s="197" t="str">
        <f t="shared" si="2"/>
        <v>1</v>
      </c>
      <c r="Q36" s="197" t="str">
        <f t="shared" si="3"/>
        <v>0</v>
      </c>
    </row>
    <row r="37" spans="1:17">
      <c r="A37" s="2" t="s">
        <v>2928</v>
      </c>
      <c r="B37" s="1" t="s">
        <v>1536</v>
      </c>
      <c r="C37" s="67" t="s">
        <v>552</v>
      </c>
      <c r="D37" s="1" t="s">
        <v>2462</v>
      </c>
      <c r="E37" s="1" t="s">
        <v>937</v>
      </c>
      <c r="F37" s="1">
        <v>19</v>
      </c>
      <c r="G37" s="1" t="s">
        <v>1958</v>
      </c>
      <c r="H37" s="133">
        <f>VLOOKUP($C37,[9]หน่วยบริการ!$C$3:$O$984,6,0)</f>
        <v>364035745.36000001</v>
      </c>
      <c r="I37" s="133">
        <f>VLOOKUP($C37,[9]หน่วยบริการ!$C$3:$O$984,7,0)</f>
        <v>357392</v>
      </c>
      <c r="J37" s="133">
        <f>VLOOKUP($C37,[9]หน่วยบริการ!$C$3:$O$984,8,0)</f>
        <v>1018.5895189595739</v>
      </c>
      <c r="K37" s="133">
        <f>VLOOKUP($C37,[9]หน่วยบริการ!$C$3:$O$984,9,0)</f>
        <v>1188.60392641523</v>
      </c>
      <c r="L37" s="133">
        <f>VLOOKUP($C37,[9]หน่วยบริการ!$C$3:$O$984,10,0)</f>
        <v>681013705.04999995</v>
      </c>
      <c r="M37" s="133">
        <f>VLOOKUP($C37,[9]หน่วยบริการ!$C$3:$O$984,11,0)</f>
        <v>43109.59</v>
      </c>
      <c r="N37" s="133">
        <f>VLOOKUP($C37,[9]หน่วยบริการ!$C$3:$O$984,12,0)</f>
        <v>15797.26703617455</v>
      </c>
      <c r="O37" s="133">
        <f>VLOOKUP($C37,[9]หน่วยบริการ!$C$3:$O$984,13,0)</f>
        <v>14966.876728367533</v>
      </c>
      <c r="P37" s="197" t="str">
        <f t="shared" si="2"/>
        <v>1</v>
      </c>
      <c r="Q37" s="197" t="str">
        <f t="shared" si="3"/>
        <v>0</v>
      </c>
    </row>
    <row r="38" spans="1:17">
      <c r="A38" s="2" t="s">
        <v>2928</v>
      </c>
      <c r="B38" s="1" t="s">
        <v>1536</v>
      </c>
      <c r="C38" s="67" t="s">
        <v>553</v>
      </c>
      <c r="D38" s="1" t="s">
        <v>2463</v>
      </c>
      <c r="E38" s="1" t="s">
        <v>941</v>
      </c>
      <c r="F38" s="1">
        <v>6</v>
      </c>
      <c r="G38" s="1" t="s">
        <v>2885</v>
      </c>
      <c r="H38" s="133">
        <f>VLOOKUP($C38,[9]หน่วยบริการ!$C$3:$O$984,6,0)</f>
        <v>32385453.140000001</v>
      </c>
      <c r="I38" s="133">
        <f>VLOOKUP($C38,[9]หน่วยบริการ!$C$3:$O$984,7,0)</f>
        <v>44575</v>
      </c>
      <c r="J38" s="133">
        <f>VLOOKUP($C38,[9]หน่วยบริการ!$C$3:$O$984,8,0)</f>
        <v>726.53848883903538</v>
      </c>
      <c r="K38" s="133">
        <f>VLOOKUP($C38,[9]หน่วยบริการ!$C$3:$O$984,9,0)</f>
        <v>820.76520407909777</v>
      </c>
      <c r="L38" s="133">
        <f>VLOOKUP($C38,[9]หน่วยบริการ!$C$3:$O$984,10,0)</f>
        <v>14021219.48</v>
      </c>
      <c r="M38" s="133">
        <f>VLOOKUP($C38,[9]หน่วยบริการ!$C$3:$O$984,11,0)</f>
        <v>858.87</v>
      </c>
      <c r="N38" s="133">
        <f>VLOOKUP($C38,[9]หน่วยบริการ!$C$3:$O$984,12,0)</f>
        <v>16325.194127167091</v>
      </c>
      <c r="O38" s="133">
        <f>VLOOKUP($C38,[9]หน่วยบริการ!$C$3:$O$984,13,0)</f>
        <v>19399.24998639138</v>
      </c>
      <c r="P38" s="197" t="str">
        <f t="shared" si="2"/>
        <v>1</v>
      </c>
      <c r="Q38" s="197" t="str">
        <f t="shared" si="3"/>
        <v>1</v>
      </c>
    </row>
    <row r="39" spans="1:17">
      <c r="A39" s="2" t="s">
        <v>2928</v>
      </c>
      <c r="B39" s="1" t="s">
        <v>1536</v>
      </c>
      <c r="C39" s="67" t="s">
        <v>554</v>
      </c>
      <c r="D39" s="1" t="s">
        <v>2464</v>
      </c>
      <c r="E39" s="1" t="s">
        <v>941</v>
      </c>
      <c r="F39" s="1">
        <v>5</v>
      </c>
      <c r="G39" s="1" t="s">
        <v>947</v>
      </c>
      <c r="H39" s="133">
        <f>VLOOKUP($C39,[9]หน่วยบริการ!$C$3:$O$984,6,0)</f>
        <v>25897142.77</v>
      </c>
      <c r="I39" s="133">
        <f>VLOOKUP($C39,[9]หน่วยบริการ!$C$3:$O$984,7,0)</f>
        <v>39255</v>
      </c>
      <c r="J39" s="133">
        <f>VLOOKUP($C39,[9]หน่วยบริการ!$C$3:$O$984,8,0)</f>
        <v>659.71577556999102</v>
      </c>
      <c r="K39" s="133">
        <f>VLOOKUP($C39,[9]หน่วยบริการ!$C$3:$O$984,9,0)</f>
        <v>884.79288545402824</v>
      </c>
      <c r="L39" s="133">
        <f>VLOOKUP($C39,[9]หน่วยบริการ!$C$3:$O$984,10,0)</f>
        <v>8530541.5500000007</v>
      </c>
      <c r="M39" s="133">
        <f>VLOOKUP($C39,[9]หน่วยบริการ!$C$3:$O$984,11,0)</f>
        <v>701.12</v>
      </c>
      <c r="N39" s="133">
        <f>VLOOKUP($C39,[9]หน่วยบริการ!$C$3:$O$984,12,0)</f>
        <v>12167.020695458696</v>
      </c>
      <c r="O39" s="133">
        <f>VLOOKUP($C39,[9]หน่วยบริการ!$C$3:$O$984,13,0)</f>
        <v>21024.811224353602</v>
      </c>
      <c r="P39" s="197" t="str">
        <f t="shared" si="2"/>
        <v>1</v>
      </c>
      <c r="Q39" s="197" t="str">
        <f t="shared" si="3"/>
        <v>1</v>
      </c>
    </row>
    <row r="40" spans="1:17">
      <c r="A40" s="2" t="s">
        <v>2928</v>
      </c>
      <c r="B40" s="1" t="s">
        <v>1536</v>
      </c>
      <c r="C40" s="67" t="s">
        <v>555</v>
      </c>
      <c r="D40" s="1" t="s">
        <v>2465</v>
      </c>
      <c r="E40" s="1" t="s">
        <v>941</v>
      </c>
      <c r="F40" s="1">
        <v>6</v>
      </c>
      <c r="G40" s="1" t="s">
        <v>2885</v>
      </c>
      <c r="H40" s="133">
        <f>VLOOKUP($C40,[9]หน่วยบริการ!$C$3:$O$984,6,0)</f>
        <v>43479059.130000003</v>
      </c>
      <c r="I40" s="133">
        <f>VLOOKUP($C40,[9]หน่วยบริการ!$C$3:$O$984,7,0)</f>
        <v>71423</v>
      </c>
      <c r="J40" s="133">
        <f>VLOOKUP($C40,[9]หน่วยบริการ!$C$3:$O$984,8,0)</f>
        <v>608.75431065623127</v>
      </c>
      <c r="K40" s="133">
        <f>VLOOKUP($C40,[9]หน่วยบริการ!$C$3:$O$984,9,0)</f>
        <v>820.76520407909777</v>
      </c>
      <c r="L40" s="133">
        <f>VLOOKUP($C40,[9]หน่วยบริการ!$C$3:$O$984,10,0)</f>
        <v>44941994.200000003</v>
      </c>
      <c r="M40" s="133">
        <f>VLOOKUP($C40,[9]หน่วยบริการ!$C$3:$O$984,11,0)</f>
        <v>3084.58</v>
      </c>
      <c r="N40" s="133">
        <f>VLOOKUP($C40,[9]หน่วยบริการ!$C$3:$O$984,12,0)</f>
        <v>14569.890941392347</v>
      </c>
      <c r="O40" s="133">
        <f>VLOOKUP($C40,[9]หน่วยบริการ!$C$3:$O$984,13,0)</f>
        <v>19399.24998639138</v>
      </c>
      <c r="P40" s="197" t="str">
        <f t="shared" si="2"/>
        <v>1</v>
      </c>
      <c r="Q40" s="197" t="str">
        <f t="shared" si="3"/>
        <v>1</v>
      </c>
    </row>
    <row r="41" spans="1:17">
      <c r="A41" s="2" t="s">
        <v>2928</v>
      </c>
      <c r="B41" s="1" t="s">
        <v>1536</v>
      </c>
      <c r="C41" s="67" t="s">
        <v>556</v>
      </c>
      <c r="D41" s="1" t="s">
        <v>2466</v>
      </c>
      <c r="E41" s="1" t="s">
        <v>941</v>
      </c>
      <c r="F41" s="1">
        <v>9</v>
      </c>
      <c r="G41" s="1" t="s">
        <v>965</v>
      </c>
      <c r="H41" s="133">
        <f>VLOOKUP($C41,[9]หน่วยบริการ!$C$3:$O$984,6,0)</f>
        <v>42535403.960000001</v>
      </c>
      <c r="I41" s="133">
        <f>VLOOKUP($C41,[9]หน่วยบริการ!$C$3:$O$984,7,0)</f>
        <v>70038</v>
      </c>
      <c r="J41" s="133">
        <f>VLOOKUP($C41,[9]หน่วยบริการ!$C$3:$O$984,8,0)</f>
        <v>607.31894057511636</v>
      </c>
      <c r="K41" s="133">
        <f>VLOOKUP($C41,[9]หน่วยบริการ!$C$3:$O$984,9,0)</f>
        <v>810.90815440706058</v>
      </c>
      <c r="L41" s="133">
        <f>VLOOKUP($C41,[9]หน่วยบริการ!$C$3:$O$984,10,0)</f>
        <v>35909105.409999996</v>
      </c>
      <c r="M41" s="133">
        <f>VLOOKUP($C41,[9]หน่วยบริการ!$C$3:$O$984,11,0)</f>
        <v>2695.06</v>
      </c>
      <c r="N41" s="133">
        <f>VLOOKUP($C41,[9]หน่วยบริการ!$C$3:$O$984,12,0)</f>
        <v>13324.04674107441</v>
      </c>
      <c r="O41" s="133">
        <f>VLOOKUP($C41,[9]หน่วยบริการ!$C$3:$O$984,13,0)</f>
        <v>20210.104395758088</v>
      </c>
      <c r="P41" s="197" t="str">
        <f t="shared" si="2"/>
        <v>1</v>
      </c>
      <c r="Q41" s="197" t="str">
        <f t="shared" si="3"/>
        <v>1</v>
      </c>
    </row>
    <row r="42" spans="1:17">
      <c r="A42" s="2" t="s">
        <v>2928</v>
      </c>
      <c r="B42" s="1" t="s">
        <v>1536</v>
      </c>
      <c r="C42" s="67" t="s">
        <v>557</v>
      </c>
      <c r="D42" s="1" t="s">
        <v>2467</v>
      </c>
      <c r="E42" s="1" t="s">
        <v>941</v>
      </c>
      <c r="F42" s="1">
        <v>6</v>
      </c>
      <c r="G42" s="1" t="s">
        <v>2885</v>
      </c>
      <c r="H42" s="133">
        <f>VLOOKUP($C42,[9]หน่วยบริการ!$C$3:$O$984,6,0)</f>
        <v>37881157.450000003</v>
      </c>
      <c r="I42" s="133">
        <f>VLOOKUP($C42,[9]หน่วยบริการ!$C$3:$O$984,7,0)</f>
        <v>50119</v>
      </c>
      <c r="J42" s="133">
        <f>VLOOKUP($C42,[9]หน่วยบริการ!$C$3:$O$984,8,0)</f>
        <v>755.82428719647248</v>
      </c>
      <c r="K42" s="133">
        <f>VLOOKUP($C42,[9]หน่วยบริการ!$C$3:$O$984,9,0)</f>
        <v>820.76520407909777</v>
      </c>
      <c r="L42" s="133">
        <f>VLOOKUP($C42,[9]หน่วยบริการ!$C$3:$O$984,10,0)</f>
        <v>11511671.59</v>
      </c>
      <c r="M42" s="133">
        <f>VLOOKUP($C42,[9]หน่วยบริการ!$C$3:$O$984,11,0)</f>
        <v>818.14</v>
      </c>
      <c r="N42" s="133">
        <f>VLOOKUP($C42,[9]หน่วยบริการ!$C$3:$O$984,12,0)</f>
        <v>14070.539993155206</v>
      </c>
      <c r="O42" s="133">
        <f>VLOOKUP($C42,[9]หน่วยบริการ!$C$3:$O$984,13,0)</f>
        <v>19399.24998639138</v>
      </c>
      <c r="P42" s="197" t="str">
        <f t="shared" si="2"/>
        <v>1</v>
      </c>
      <c r="Q42" s="197" t="str">
        <f t="shared" si="3"/>
        <v>1</v>
      </c>
    </row>
    <row r="43" spans="1:17">
      <c r="A43" s="2" t="s">
        <v>2928</v>
      </c>
      <c r="B43" s="1" t="s">
        <v>1536</v>
      </c>
      <c r="C43" s="67" t="s">
        <v>558</v>
      </c>
      <c r="D43" s="1" t="s">
        <v>2468</v>
      </c>
      <c r="E43" s="1" t="s">
        <v>941</v>
      </c>
      <c r="F43" s="1">
        <v>2</v>
      </c>
      <c r="G43" s="1" t="s">
        <v>969</v>
      </c>
      <c r="H43" s="133">
        <f>VLOOKUP($C43,[9]หน่วยบริการ!$C$3:$O$984,6,0)</f>
        <v>18913557.91</v>
      </c>
      <c r="I43" s="133">
        <f>VLOOKUP($C43,[9]หน่วยบริการ!$C$3:$O$984,7,0)</f>
        <v>17541</v>
      </c>
      <c r="J43" s="133">
        <f>VLOOKUP($C43,[9]หน่วยบริการ!$C$3:$O$984,8,0)</f>
        <v>1078.2485553845277</v>
      </c>
      <c r="K43" s="133">
        <f>VLOOKUP($C43,[9]หน่วยบริการ!$C$3:$O$984,9,0)</f>
        <v>1162.2154112567262</v>
      </c>
      <c r="L43" s="133">
        <f>VLOOKUP($C43,[9]หน่วยบริการ!$C$3:$O$984,10,0)</f>
        <v>5674999.9400000004</v>
      </c>
      <c r="M43" s="133">
        <f>VLOOKUP($C43,[9]หน่วยบริการ!$C$3:$O$984,11,0)</f>
        <v>236.73</v>
      </c>
      <c r="N43" s="133">
        <f>VLOOKUP($C43,[9]หน่วยบริการ!$C$3:$O$984,12,0)</f>
        <v>23972.457821146458</v>
      </c>
      <c r="O43" s="133">
        <f>VLOOKUP($C43,[9]หน่วยบริการ!$C$3:$O$984,13,0)</f>
        <v>29920.789608202424</v>
      </c>
      <c r="P43" s="197" t="str">
        <f t="shared" si="2"/>
        <v>1</v>
      </c>
      <c r="Q43" s="197" t="str">
        <f t="shared" si="3"/>
        <v>1</v>
      </c>
    </row>
    <row r="44" spans="1:17">
      <c r="A44" s="2" t="s">
        <v>2928</v>
      </c>
      <c r="B44" s="1" t="s">
        <v>1536</v>
      </c>
      <c r="C44" s="67" t="s">
        <v>559</v>
      </c>
      <c r="D44" s="1" t="s">
        <v>2469</v>
      </c>
      <c r="E44" s="1" t="s">
        <v>974</v>
      </c>
      <c r="F44" s="1">
        <v>14</v>
      </c>
      <c r="G44" s="1" t="s">
        <v>2888</v>
      </c>
      <c r="H44" s="133">
        <f>VLOOKUP($C44,[9]หน่วยบริการ!$C$3:$O$984,6,0)</f>
        <v>95690878.870000005</v>
      </c>
      <c r="I44" s="133">
        <f>VLOOKUP($C44,[9]หน่วยบริการ!$C$3:$O$984,7,0)</f>
        <v>135098</v>
      </c>
      <c r="J44" s="133">
        <f>VLOOKUP($C44,[9]หน่วยบริการ!$C$3:$O$984,8,0)</f>
        <v>708.30714644184229</v>
      </c>
      <c r="K44" s="133">
        <f>VLOOKUP($C44,[9]หน่วยบริการ!$C$3:$O$984,9,0)</f>
        <v>978.68176056760558</v>
      </c>
      <c r="L44" s="133">
        <f>VLOOKUP($C44,[9]หน่วยบริการ!$C$3:$O$984,10,0)</f>
        <v>89572462</v>
      </c>
      <c r="M44" s="133">
        <f>VLOOKUP($C44,[9]หน่วยบริการ!$C$3:$O$984,11,0)</f>
        <v>7689.61</v>
      </c>
      <c r="N44" s="133">
        <f>VLOOKUP($C44,[9]หน่วยบริการ!$C$3:$O$984,12,0)</f>
        <v>11648.505190770404</v>
      </c>
      <c r="O44" s="133">
        <f>VLOOKUP($C44,[9]หน่วยบริการ!$C$3:$O$984,13,0)</f>
        <v>23210.854835844948</v>
      </c>
      <c r="P44" s="197" t="str">
        <f t="shared" si="2"/>
        <v>1</v>
      </c>
      <c r="Q44" s="197" t="str">
        <f t="shared" si="3"/>
        <v>1</v>
      </c>
    </row>
    <row r="45" spans="1:17">
      <c r="A45" s="2" t="s">
        <v>2928</v>
      </c>
      <c r="B45" s="1" t="s">
        <v>1536</v>
      </c>
      <c r="C45" s="67" t="s">
        <v>560</v>
      </c>
      <c r="D45" s="1" t="s">
        <v>2470</v>
      </c>
      <c r="E45" s="1" t="s">
        <v>941</v>
      </c>
      <c r="F45" s="1">
        <v>6</v>
      </c>
      <c r="G45" s="1" t="s">
        <v>2885</v>
      </c>
      <c r="H45" s="133">
        <f>VLOOKUP($C45,[9]หน่วยบริการ!$C$3:$O$984,6,0)</f>
        <v>31934147.93</v>
      </c>
      <c r="I45" s="133">
        <f>VLOOKUP($C45,[9]หน่วยบริการ!$C$3:$O$984,7,0)</f>
        <v>44935</v>
      </c>
      <c r="J45" s="133">
        <f>VLOOKUP($C45,[9]หน่วยบริการ!$C$3:$O$984,8,0)</f>
        <v>710.67426126627345</v>
      </c>
      <c r="K45" s="133">
        <f>VLOOKUP($C45,[9]หน่วยบริการ!$C$3:$O$984,9,0)</f>
        <v>820.76520407909777</v>
      </c>
      <c r="L45" s="133">
        <f>VLOOKUP($C45,[9]หน่วยบริการ!$C$3:$O$984,10,0)</f>
        <v>13233653.949999999</v>
      </c>
      <c r="M45" s="133">
        <f>VLOOKUP($C45,[9]หน่วยบริการ!$C$3:$O$984,11,0)</f>
        <v>1036.28</v>
      </c>
      <c r="N45" s="133">
        <f>VLOOKUP($C45,[9]หน่วยบริการ!$C$3:$O$984,12,0)</f>
        <v>12770.345804222796</v>
      </c>
      <c r="O45" s="133">
        <f>VLOOKUP($C45,[9]หน่วยบริการ!$C$3:$O$984,13,0)</f>
        <v>19399.24998639138</v>
      </c>
      <c r="P45" s="197" t="str">
        <f t="shared" si="2"/>
        <v>1</v>
      </c>
      <c r="Q45" s="197" t="str">
        <f t="shared" si="3"/>
        <v>1</v>
      </c>
    </row>
    <row r="46" spans="1:17">
      <c r="A46" s="2" t="s">
        <v>2928</v>
      </c>
      <c r="B46" s="1" t="s">
        <v>1536</v>
      </c>
      <c r="C46" s="67" t="s">
        <v>561</v>
      </c>
      <c r="D46" s="1" t="s">
        <v>2471</v>
      </c>
      <c r="E46" s="1" t="s">
        <v>941</v>
      </c>
      <c r="F46" s="1">
        <v>10</v>
      </c>
      <c r="G46" s="1" t="s">
        <v>943</v>
      </c>
      <c r="H46" s="133">
        <f>VLOOKUP($C46,[9]หน่วยบริการ!$C$3:$O$984,6,0)</f>
        <v>53121257.939999998</v>
      </c>
      <c r="I46" s="133">
        <f>VLOOKUP($C46,[9]หน่วยบริการ!$C$3:$O$984,7,0)</f>
        <v>68240</v>
      </c>
      <c r="J46" s="133">
        <f>VLOOKUP($C46,[9]หน่วยบริการ!$C$3:$O$984,8,0)</f>
        <v>778.44750791324736</v>
      </c>
      <c r="K46" s="133">
        <f>VLOOKUP($C46,[9]หน่วยบริการ!$C$3:$O$984,9,0)</f>
        <v>807.02104028137239</v>
      </c>
      <c r="L46" s="133">
        <f>VLOOKUP($C46,[9]หน่วยบริการ!$C$3:$O$984,10,0)</f>
        <v>32154783.940000001</v>
      </c>
      <c r="M46" s="133">
        <f>VLOOKUP($C46,[9]หน่วยบริการ!$C$3:$O$984,11,0)</f>
        <v>1887.94</v>
      </c>
      <c r="N46" s="133">
        <f>VLOOKUP($C46,[9]หน่วยบริการ!$C$3:$O$984,12,0)</f>
        <v>17031.676822356643</v>
      </c>
      <c r="O46" s="133">
        <f>VLOOKUP($C46,[9]หน่วยบริการ!$C$3:$O$984,13,0)</f>
        <v>16973.737951004379</v>
      </c>
      <c r="P46" s="197" t="str">
        <f t="shared" si="2"/>
        <v>1</v>
      </c>
      <c r="Q46" s="197" t="str">
        <f t="shared" si="3"/>
        <v>0</v>
      </c>
    </row>
    <row r="47" spans="1:17">
      <c r="A47" s="2" t="s">
        <v>2928</v>
      </c>
      <c r="B47" s="1" t="s">
        <v>1536</v>
      </c>
      <c r="C47" s="67" t="s">
        <v>562</v>
      </c>
      <c r="D47" s="1" t="s">
        <v>2472</v>
      </c>
      <c r="E47" s="1" t="s">
        <v>941</v>
      </c>
      <c r="F47" s="1">
        <v>10</v>
      </c>
      <c r="G47" s="1" t="s">
        <v>943</v>
      </c>
      <c r="H47" s="133">
        <f>VLOOKUP($C47,[9]หน่วยบริการ!$C$3:$O$984,6,0)</f>
        <v>55514513.259999998</v>
      </c>
      <c r="I47" s="133">
        <f>VLOOKUP($C47,[9]หน่วยบริการ!$C$3:$O$984,7,0)</f>
        <v>84802</v>
      </c>
      <c r="J47" s="133">
        <f>VLOOKUP($C47,[9]หน่วยบริการ!$C$3:$O$984,8,0)</f>
        <v>654.63683946133347</v>
      </c>
      <c r="K47" s="133">
        <f>VLOOKUP($C47,[9]หน่วยบริการ!$C$3:$O$984,9,0)</f>
        <v>807.02104028137239</v>
      </c>
      <c r="L47" s="133">
        <f>VLOOKUP($C47,[9]หน่วยบริการ!$C$3:$O$984,10,0)</f>
        <v>26085324.670000002</v>
      </c>
      <c r="M47" s="133">
        <f>VLOOKUP($C47,[9]หน่วยบริการ!$C$3:$O$984,11,0)</f>
        <v>2026.54</v>
      </c>
      <c r="N47" s="133">
        <f>VLOOKUP($C47,[9]หน่วยบริการ!$C$3:$O$984,12,0)</f>
        <v>12871.852847710878</v>
      </c>
      <c r="O47" s="133">
        <f>VLOOKUP($C47,[9]หน่วยบริการ!$C$3:$O$984,13,0)</f>
        <v>16973.737951004379</v>
      </c>
      <c r="P47" s="197" t="str">
        <f t="shared" si="2"/>
        <v>1</v>
      </c>
      <c r="Q47" s="197" t="str">
        <f t="shared" si="3"/>
        <v>1</v>
      </c>
    </row>
    <row r="48" spans="1:17">
      <c r="A48" s="2" t="s">
        <v>2928</v>
      </c>
      <c r="B48" s="1" t="s">
        <v>1536</v>
      </c>
      <c r="C48" s="67" t="s">
        <v>563</v>
      </c>
      <c r="D48" s="1" t="s">
        <v>2473</v>
      </c>
      <c r="E48" s="1" t="s">
        <v>941</v>
      </c>
      <c r="F48" s="1">
        <v>5</v>
      </c>
      <c r="G48" s="1" t="s">
        <v>947</v>
      </c>
      <c r="H48" s="133">
        <f>VLOOKUP($C48,[9]หน่วยบริการ!$C$3:$O$984,6,0)</f>
        <v>26272086.73</v>
      </c>
      <c r="I48" s="133">
        <f>VLOOKUP($C48,[9]หน่วยบริการ!$C$3:$O$984,7,0)</f>
        <v>39688</v>
      </c>
      <c r="J48" s="133">
        <f>VLOOKUP($C48,[9]หน่วยบริการ!$C$3:$O$984,8,0)</f>
        <v>661.96549914331786</v>
      </c>
      <c r="K48" s="133">
        <f>VLOOKUP($C48,[9]หน่วยบริการ!$C$3:$O$984,9,0)</f>
        <v>884.79288545402824</v>
      </c>
      <c r="L48" s="133">
        <f>VLOOKUP($C48,[9]หน่วยบริการ!$C$3:$O$984,10,0)</f>
        <v>15112987.710000001</v>
      </c>
      <c r="M48" s="133">
        <f>VLOOKUP($C48,[9]หน่วยบริการ!$C$3:$O$984,11,0)</f>
        <v>906.55</v>
      </c>
      <c r="N48" s="133">
        <f>VLOOKUP($C48,[9]หน่วยบริการ!$C$3:$O$984,12,0)</f>
        <v>16670.881595058188</v>
      </c>
      <c r="O48" s="133">
        <f>VLOOKUP($C48,[9]หน่วยบริการ!$C$3:$O$984,13,0)</f>
        <v>21024.811224353602</v>
      </c>
      <c r="P48" s="197" t="str">
        <f t="shared" si="2"/>
        <v>1</v>
      </c>
      <c r="Q48" s="197" t="str">
        <f t="shared" si="3"/>
        <v>1</v>
      </c>
    </row>
    <row r="49" spans="1:17">
      <c r="A49" s="2" t="s">
        <v>2928</v>
      </c>
      <c r="B49" s="1" t="s">
        <v>1536</v>
      </c>
      <c r="C49" s="67" t="s">
        <v>564</v>
      </c>
      <c r="D49" s="1" t="s">
        <v>2474</v>
      </c>
      <c r="E49" s="1" t="s">
        <v>941</v>
      </c>
      <c r="F49" s="1">
        <v>5</v>
      </c>
      <c r="G49" s="1" t="s">
        <v>947</v>
      </c>
      <c r="H49" s="133">
        <f>VLOOKUP($C49,[9]หน่วยบริการ!$C$3:$O$984,6,0)</f>
        <v>18843934.370000001</v>
      </c>
      <c r="I49" s="133">
        <f>VLOOKUP($C49,[9]หน่วยบริการ!$C$3:$O$984,7,0)</f>
        <v>28485</v>
      </c>
      <c r="J49" s="133">
        <f>VLOOKUP($C49,[9]หน่วยบริการ!$C$3:$O$984,8,0)</f>
        <v>661.53885799543627</v>
      </c>
      <c r="K49" s="133">
        <f>VLOOKUP($C49,[9]หน่วยบริการ!$C$3:$O$984,9,0)</f>
        <v>884.79288545402824</v>
      </c>
      <c r="L49" s="133">
        <f>VLOOKUP($C49,[9]หน่วยบริการ!$C$3:$O$984,10,0)</f>
        <v>11831030.27</v>
      </c>
      <c r="M49" s="133">
        <f>VLOOKUP($C49,[9]หน่วยบริการ!$C$3:$O$984,11,0)</f>
        <v>631.76</v>
      </c>
      <c r="N49" s="133">
        <f>VLOOKUP($C49,[9]หน่วยบริการ!$C$3:$O$984,12,0)</f>
        <v>18727.096159934154</v>
      </c>
      <c r="O49" s="133">
        <f>VLOOKUP($C49,[9]หน่วยบริการ!$C$3:$O$984,13,0)</f>
        <v>21024.811224353602</v>
      </c>
      <c r="P49" s="197" t="str">
        <f t="shared" si="2"/>
        <v>1</v>
      </c>
      <c r="Q49" s="197" t="str">
        <f t="shared" si="3"/>
        <v>1</v>
      </c>
    </row>
    <row r="50" spans="1:17">
      <c r="A50" s="2" t="s">
        <v>2928</v>
      </c>
      <c r="B50" s="1" t="s">
        <v>1536</v>
      </c>
      <c r="C50" s="67" t="s">
        <v>565</v>
      </c>
      <c r="D50" s="1" t="s">
        <v>2475</v>
      </c>
      <c r="E50" s="1" t="s">
        <v>941</v>
      </c>
      <c r="F50" s="1">
        <v>5</v>
      </c>
      <c r="G50" s="1" t="s">
        <v>947</v>
      </c>
      <c r="H50" s="133">
        <f>VLOOKUP($C50,[9]หน่วยบริการ!$C$3:$O$984,6,0)</f>
        <v>34271845.880000003</v>
      </c>
      <c r="I50" s="133">
        <f>VLOOKUP($C50,[9]หน่วยบริการ!$C$3:$O$984,7,0)</f>
        <v>49377</v>
      </c>
      <c r="J50" s="133">
        <f>VLOOKUP($C50,[9]หน่วยบริการ!$C$3:$O$984,8,0)</f>
        <v>694.08521943414951</v>
      </c>
      <c r="K50" s="133">
        <f>VLOOKUP($C50,[9]หน่วยบริการ!$C$3:$O$984,9,0)</f>
        <v>884.79288545402824</v>
      </c>
      <c r="L50" s="133">
        <f>VLOOKUP($C50,[9]หน่วยบริการ!$C$3:$O$984,10,0)</f>
        <v>15225647.710000001</v>
      </c>
      <c r="M50" s="133">
        <f>VLOOKUP($C50,[9]หน่วยบริการ!$C$3:$O$984,11,0)</f>
        <v>965.65</v>
      </c>
      <c r="N50" s="133">
        <f>VLOOKUP($C50,[9]หน่วยบริการ!$C$3:$O$984,12,0)</f>
        <v>15767.252845233781</v>
      </c>
      <c r="O50" s="133">
        <f>VLOOKUP($C50,[9]หน่วยบริการ!$C$3:$O$984,13,0)</f>
        <v>21024.811224353602</v>
      </c>
      <c r="P50" s="197" t="str">
        <f t="shared" si="2"/>
        <v>1</v>
      </c>
      <c r="Q50" s="197" t="str">
        <f t="shared" si="3"/>
        <v>1</v>
      </c>
    </row>
    <row r="51" spans="1:17">
      <c r="A51" s="2" t="s">
        <v>2928</v>
      </c>
      <c r="B51" s="1" t="s">
        <v>1536</v>
      </c>
      <c r="C51" s="67" t="s">
        <v>566</v>
      </c>
      <c r="D51" s="1" t="s">
        <v>2476</v>
      </c>
      <c r="E51" s="1" t="s">
        <v>941</v>
      </c>
      <c r="F51" s="1">
        <v>6</v>
      </c>
      <c r="G51" s="1" t="s">
        <v>2885</v>
      </c>
      <c r="H51" s="133">
        <f>VLOOKUP($C51,[9]หน่วยบริการ!$C$3:$O$984,6,0)</f>
        <v>29587267.649999999</v>
      </c>
      <c r="I51" s="133">
        <f>VLOOKUP($C51,[9]หน่วยบริการ!$C$3:$O$984,7,0)</f>
        <v>42430</v>
      </c>
      <c r="J51" s="133">
        <f>VLOOKUP($C51,[9]หน่วยบริการ!$C$3:$O$984,8,0)</f>
        <v>697.31952981381096</v>
      </c>
      <c r="K51" s="133">
        <f>VLOOKUP($C51,[9]หน่วยบริการ!$C$3:$O$984,9,0)</f>
        <v>820.76520407909777</v>
      </c>
      <c r="L51" s="133">
        <f>VLOOKUP($C51,[9]หน่วยบริการ!$C$3:$O$984,10,0)</f>
        <v>9160487.3100000005</v>
      </c>
      <c r="M51" s="133">
        <f>VLOOKUP($C51,[9]หน่วยบริการ!$C$3:$O$984,11,0)</f>
        <v>714.31</v>
      </c>
      <c r="N51" s="133">
        <f>VLOOKUP($C51,[9]หน่วยบริการ!$C$3:$O$984,12,0)</f>
        <v>12824.246209628875</v>
      </c>
      <c r="O51" s="133">
        <f>VLOOKUP($C51,[9]หน่วยบริการ!$C$3:$O$984,13,0)</f>
        <v>19399.24998639138</v>
      </c>
      <c r="P51" s="197" t="str">
        <f t="shared" si="2"/>
        <v>1</v>
      </c>
      <c r="Q51" s="197" t="str">
        <f t="shared" si="3"/>
        <v>1</v>
      </c>
    </row>
    <row r="52" spans="1:17">
      <c r="A52" s="2" t="s">
        <v>2928</v>
      </c>
      <c r="B52" s="1" t="s">
        <v>1536</v>
      </c>
      <c r="C52" s="67" t="s">
        <v>567</v>
      </c>
      <c r="D52" s="1" t="s">
        <v>2477</v>
      </c>
      <c r="E52" s="1" t="s">
        <v>941</v>
      </c>
      <c r="F52" s="1">
        <v>5</v>
      </c>
      <c r="G52" s="1" t="s">
        <v>947</v>
      </c>
      <c r="H52" s="133">
        <f>VLOOKUP($C52,[9]หน่วยบริการ!$C$3:$O$984,6,0)</f>
        <v>27397422.68</v>
      </c>
      <c r="I52" s="133">
        <f>VLOOKUP($C52,[9]หน่วยบริการ!$C$3:$O$984,7,0)</f>
        <v>41604</v>
      </c>
      <c r="J52" s="133">
        <f>VLOOKUP($C52,[9]หน่วยบริการ!$C$3:$O$984,8,0)</f>
        <v>658.52857129122197</v>
      </c>
      <c r="K52" s="133">
        <f>VLOOKUP($C52,[9]หน่วยบริการ!$C$3:$O$984,9,0)</f>
        <v>884.79288545402824</v>
      </c>
      <c r="L52" s="133">
        <f>VLOOKUP($C52,[9]หน่วยบริการ!$C$3:$O$984,10,0)</f>
        <v>8647828.4800000004</v>
      </c>
      <c r="M52" s="133">
        <f>VLOOKUP($C52,[9]หน่วยบริการ!$C$3:$O$984,11,0)</f>
        <v>790.19</v>
      </c>
      <c r="N52" s="133">
        <f>VLOOKUP($C52,[9]หน่วยบริการ!$C$3:$O$984,12,0)</f>
        <v>10943.986231159593</v>
      </c>
      <c r="O52" s="133">
        <f>VLOOKUP($C52,[9]หน่วยบริการ!$C$3:$O$984,13,0)</f>
        <v>21024.811224353602</v>
      </c>
      <c r="P52" s="197" t="str">
        <f t="shared" si="2"/>
        <v>1</v>
      </c>
      <c r="Q52" s="197" t="str">
        <f t="shared" si="3"/>
        <v>1</v>
      </c>
    </row>
    <row r="53" spans="1:17">
      <c r="A53" s="2" t="s">
        <v>2928</v>
      </c>
      <c r="B53" s="1" t="s">
        <v>1536</v>
      </c>
      <c r="C53" s="67" t="s">
        <v>568</v>
      </c>
      <c r="D53" s="1" t="s">
        <v>2931</v>
      </c>
      <c r="E53" s="1" t="s">
        <v>974</v>
      </c>
      <c r="F53" s="1">
        <v>15</v>
      </c>
      <c r="G53" s="1" t="s">
        <v>2887</v>
      </c>
      <c r="H53" s="133">
        <f>VLOOKUP($C53,[9]หน่วยบริการ!$C$3:$O$984,6,0)</f>
        <v>142270989.13</v>
      </c>
      <c r="I53" s="133">
        <f>VLOOKUP($C53,[9]หน่วยบริการ!$C$3:$O$984,7,0)</f>
        <v>174816</v>
      </c>
      <c r="J53" s="133">
        <f>VLOOKUP($C53,[9]หน่วยบริการ!$C$3:$O$984,8,0)</f>
        <v>813.83276776725245</v>
      </c>
      <c r="K53" s="133">
        <f>VLOOKUP($C53,[9]หน่วยบริการ!$C$3:$O$984,9,0)</f>
        <v>858.39261825701305</v>
      </c>
      <c r="L53" s="133">
        <f>VLOOKUP($C53,[9]หน่วยบริการ!$C$3:$O$984,10,0)</f>
        <v>123923935.89</v>
      </c>
      <c r="M53" s="133">
        <f>VLOOKUP($C53,[9]หน่วยบริการ!$C$3:$O$984,11,0)</f>
        <v>8843.18</v>
      </c>
      <c r="N53" s="133">
        <f>VLOOKUP($C53,[9]หน่วยบริการ!$C$3:$O$984,12,0)</f>
        <v>14013.503727166019</v>
      </c>
      <c r="O53" s="133">
        <f>VLOOKUP($C53,[9]หน่วยบริการ!$C$3:$O$984,13,0)</f>
        <v>18079.777987795933</v>
      </c>
      <c r="P53" s="197" t="str">
        <f t="shared" si="2"/>
        <v>1</v>
      </c>
      <c r="Q53" s="197" t="str">
        <f t="shared" si="3"/>
        <v>1</v>
      </c>
    </row>
    <row r="54" spans="1:17">
      <c r="A54" s="2" t="s">
        <v>2928</v>
      </c>
      <c r="B54" s="1" t="s">
        <v>1536</v>
      </c>
      <c r="C54" s="67" t="s">
        <v>569</v>
      </c>
      <c r="D54" s="1" t="s">
        <v>2932</v>
      </c>
      <c r="E54" s="1" t="s">
        <v>941</v>
      </c>
      <c r="F54" s="1">
        <v>5</v>
      </c>
      <c r="G54" s="1" t="s">
        <v>947</v>
      </c>
      <c r="H54" s="133">
        <f>VLOOKUP($C54,[9]หน่วยบริการ!$C$3:$O$984,6,0)</f>
        <v>24261870.850000001</v>
      </c>
      <c r="I54" s="133">
        <f>VLOOKUP($C54,[9]หน่วยบริการ!$C$3:$O$984,7,0)</f>
        <v>29383</v>
      </c>
      <c r="J54" s="133">
        <f>VLOOKUP($C54,[9]หน่วยบริการ!$C$3:$O$984,8,0)</f>
        <v>825.71115440901201</v>
      </c>
      <c r="K54" s="133">
        <f>VLOOKUP($C54,[9]หน่วยบริการ!$C$3:$O$984,9,0)</f>
        <v>884.79288545402824</v>
      </c>
      <c r="L54" s="133">
        <f>VLOOKUP($C54,[9]หน่วยบริการ!$C$3:$O$984,10,0)</f>
        <v>15109140.119999999</v>
      </c>
      <c r="M54" s="133">
        <f>VLOOKUP($C54,[9]หน่วยบริการ!$C$3:$O$984,11,0)</f>
        <v>929.46</v>
      </c>
      <c r="N54" s="133">
        <f>VLOOKUP($C54,[9]หน่วยบริการ!$C$3:$O$984,12,0)</f>
        <v>16255.826092569878</v>
      </c>
      <c r="O54" s="133">
        <f>VLOOKUP($C54,[9]หน่วยบริการ!$C$3:$O$984,13,0)</f>
        <v>21024.811224353602</v>
      </c>
      <c r="P54" s="197" t="str">
        <f t="shared" si="2"/>
        <v>1</v>
      </c>
      <c r="Q54" s="197" t="str">
        <f t="shared" si="3"/>
        <v>1</v>
      </c>
    </row>
    <row r="55" spans="1:17">
      <c r="A55" s="2" t="s">
        <v>2928</v>
      </c>
      <c r="B55" s="1" t="s">
        <v>1555</v>
      </c>
      <c r="C55" s="67" t="s">
        <v>570</v>
      </c>
      <c r="D55" s="1" t="s">
        <v>2478</v>
      </c>
      <c r="E55" s="1" t="s">
        <v>974</v>
      </c>
      <c r="F55" s="1">
        <v>17</v>
      </c>
      <c r="G55" s="1" t="s">
        <v>1002</v>
      </c>
      <c r="H55" s="133">
        <f>VLOOKUP($C55,[9]หน่วยบริการ!$C$3:$O$984,6,0)</f>
        <v>199746898.59999999</v>
      </c>
      <c r="I55" s="133">
        <f>VLOOKUP($C55,[9]หน่วยบริการ!$C$3:$O$984,7,0)</f>
        <v>238780</v>
      </c>
      <c r="J55" s="133">
        <f>VLOOKUP($C55,[9]หน่วยบริการ!$C$3:$O$984,8,0)</f>
        <v>836.53111064578275</v>
      </c>
      <c r="K55" s="133">
        <f>VLOOKUP($C55,[9]หน่วยบริการ!$C$3:$O$984,9,0)</f>
        <v>995.48779187144828</v>
      </c>
      <c r="L55" s="133">
        <f>VLOOKUP($C55,[9]หน่วยบริการ!$C$3:$O$984,10,0)</f>
        <v>277488631.61000001</v>
      </c>
      <c r="M55" s="133">
        <f>VLOOKUP($C55,[9]หน่วยบริการ!$C$3:$O$984,11,0)</f>
        <v>19248.060000000001</v>
      </c>
      <c r="N55" s="133">
        <f>VLOOKUP($C55,[9]หน่วยบริการ!$C$3:$O$984,12,0)</f>
        <v>14416.446728137797</v>
      </c>
      <c r="O55" s="133">
        <f>VLOOKUP($C55,[9]หน่วยบริการ!$C$3:$O$984,13,0)</f>
        <v>16509.344630923799</v>
      </c>
      <c r="P55" s="197" t="str">
        <f t="shared" si="2"/>
        <v>1</v>
      </c>
      <c r="Q55" s="197" t="str">
        <f t="shared" si="3"/>
        <v>1</v>
      </c>
    </row>
    <row r="56" spans="1:17">
      <c r="A56" s="2" t="s">
        <v>2928</v>
      </c>
      <c r="B56" s="1" t="s">
        <v>1555</v>
      </c>
      <c r="C56" s="67" t="s">
        <v>571</v>
      </c>
      <c r="D56" s="1" t="s">
        <v>2479</v>
      </c>
      <c r="E56" s="1" t="s">
        <v>941</v>
      </c>
      <c r="F56" s="1">
        <v>10</v>
      </c>
      <c r="G56" s="1" t="s">
        <v>943</v>
      </c>
      <c r="H56" s="133">
        <f>VLOOKUP($C56,[9]หน่วยบริการ!$C$3:$O$984,6,0)</f>
        <v>57179612.380000003</v>
      </c>
      <c r="I56" s="133">
        <f>VLOOKUP($C56,[9]หน่วยบริการ!$C$3:$O$984,7,0)</f>
        <v>84480</v>
      </c>
      <c r="J56" s="133">
        <f>VLOOKUP($C56,[9]หน่วยบริการ!$C$3:$O$984,8,0)</f>
        <v>676.84200260416674</v>
      </c>
      <c r="K56" s="133">
        <f>VLOOKUP($C56,[9]หน่วยบริการ!$C$3:$O$984,9,0)</f>
        <v>807.02104028137239</v>
      </c>
      <c r="L56" s="133">
        <f>VLOOKUP($C56,[9]หน่วยบริการ!$C$3:$O$984,10,0)</f>
        <v>45215132.380000003</v>
      </c>
      <c r="M56" s="133">
        <f>VLOOKUP($C56,[9]หน่วยบริการ!$C$3:$O$984,11,0)</f>
        <v>2761.25</v>
      </c>
      <c r="N56" s="133">
        <f>VLOOKUP($C56,[9]หน่วยบริการ!$C$3:$O$984,12,0)</f>
        <v>16374.878181982798</v>
      </c>
      <c r="O56" s="133">
        <f>VLOOKUP($C56,[9]หน่วยบริการ!$C$3:$O$984,13,0)</f>
        <v>16973.737951004379</v>
      </c>
      <c r="P56" s="197" t="str">
        <f t="shared" si="2"/>
        <v>1</v>
      </c>
      <c r="Q56" s="197" t="str">
        <f t="shared" si="3"/>
        <v>1</v>
      </c>
    </row>
    <row r="57" spans="1:17">
      <c r="A57" s="2" t="s">
        <v>2928</v>
      </c>
      <c r="B57" s="1" t="s">
        <v>1555</v>
      </c>
      <c r="C57" s="67" t="s">
        <v>572</v>
      </c>
      <c r="D57" s="1" t="s">
        <v>2480</v>
      </c>
      <c r="E57" s="1" t="s">
        <v>941</v>
      </c>
      <c r="F57" s="1">
        <v>5</v>
      </c>
      <c r="G57" s="1" t="s">
        <v>947</v>
      </c>
      <c r="H57" s="133">
        <f>VLOOKUP($C57,[9]หน่วยบริการ!$C$3:$O$984,6,0)</f>
        <v>28843334.199999999</v>
      </c>
      <c r="I57" s="133">
        <f>VLOOKUP($C57,[9]หน่วยบริการ!$C$3:$O$984,7,0)</f>
        <v>35160</v>
      </c>
      <c r="J57" s="133">
        <f>VLOOKUP($C57,[9]หน่วยบริการ!$C$3:$O$984,8,0)</f>
        <v>820.34511376564274</v>
      </c>
      <c r="K57" s="133">
        <f>VLOOKUP($C57,[9]หน่วยบริการ!$C$3:$O$984,9,0)</f>
        <v>884.79288545402824</v>
      </c>
      <c r="L57" s="133">
        <f>VLOOKUP($C57,[9]หน่วยบริการ!$C$3:$O$984,10,0)</f>
        <v>9736876.1899999995</v>
      </c>
      <c r="M57" s="133">
        <f>VLOOKUP($C57,[9]หน่วยบริการ!$C$3:$O$984,11,0)</f>
        <v>514.73</v>
      </c>
      <c r="N57" s="133">
        <f>VLOOKUP($C57,[9]หน่วยบริการ!$C$3:$O$984,12,0)</f>
        <v>18916.473082975539</v>
      </c>
      <c r="O57" s="133">
        <f>VLOOKUP($C57,[9]หน่วยบริการ!$C$3:$O$984,13,0)</f>
        <v>21024.811224353602</v>
      </c>
      <c r="P57" s="197" t="str">
        <f t="shared" si="2"/>
        <v>1</v>
      </c>
      <c r="Q57" s="197" t="str">
        <f t="shared" si="3"/>
        <v>1</v>
      </c>
    </row>
    <row r="58" spans="1:17">
      <c r="A58" s="2" t="s">
        <v>2928</v>
      </c>
      <c r="B58" s="1" t="s">
        <v>1555</v>
      </c>
      <c r="C58" s="67" t="s">
        <v>573</v>
      </c>
      <c r="D58" s="1" t="s">
        <v>2481</v>
      </c>
      <c r="E58" s="1" t="s">
        <v>941</v>
      </c>
      <c r="F58" s="1">
        <v>5</v>
      </c>
      <c r="G58" s="1" t="s">
        <v>947</v>
      </c>
      <c r="H58" s="133">
        <f>VLOOKUP($C58,[9]หน่วยบริการ!$C$3:$O$984,6,0)</f>
        <v>27537719.68</v>
      </c>
      <c r="I58" s="133">
        <f>VLOOKUP($C58,[9]หน่วยบริการ!$C$3:$O$984,7,0)</f>
        <v>37032</v>
      </c>
      <c r="J58" s="133">
        <f>VLOOKUP($C58,[9]หน่วยบริการ!$C$3:$O$984,8,0)</f>
        <v>743.61956362065246</v>
      </c>
      <c r="K58" s="133">
        <f>VLOOKUP($C58,[9]หน่วยบริการ!$C$3:$O$984,9,0)</f>
        <v>884.79288545402824</v>
      </c>
      <c r="L58" s="133">
        <f>VLOOKUP($C58,[9]หน่วยบริการ!$C$3:$O$984,10,0)</f>
        <v>15878848.6</v>
      </c>
      <c r="M58" s="133">
        <f>VLOOKUP($C58,[9]หน่วยบริการ!$C$3:$O$984,11,0)</f>
        <v>977.54</v>
      </c>
      <c r="N58" s="133">
        <f>VLOOKUP($C58,[9]หน่วยบริการ!$C$3:$O$984,12,0)</f>
        <v>16243.681690774802</v>
      </c>
      <c r="O58" s="133">
        <f>VLOOKUP($C58,[9]หน่วยบริการ!$C$3:$O$984,13,0)</f>
        <v>21024.811224353602</v>
      </c>
      <c r="P58" s="197" t="str">
        <f t="shared" si="2"/>
        <v>1</v>
      </c>
      <c r="Q58" s="197" t="str">
        <f t="shared" si="3"/>
        <v>1</v>
      </c>
    </row>
    <row r="59" spans="1:17">
      <c r="A59" s="2" t="s">
        <v>2928</v>
      </c>
      <c r="B59" s="1" t="s">
        <v>1555</v>
      </c>
      <c r="C59" s="67" t="s">
        <v>574</v>
      </c>
      <c r="D59" s="1" t="s">
        <v>2933</v>
      </c>
      <c r="E59" s="1" t="s">
        <v>941</v>
      </c>
      <c r="F59" s="1">
        <v>13</v>
      </c>
      <c r="G59" s="1" t="s">
        <v>2884</v>
      </c>
      <c r="H59" s="133">
        <f>VLOOKUP($C59,[9]หน่วยบริการ!$C$3:$O$984,6,0)</f>
        <v>108987162.55</v>
      </c>
      <c r="I59" s="133">
        <f>VLOOKUP($C59,[9]หน่วยบริการ!$C$3:$O$984,7,0)</f>
        <v>128642</v>
      </c>
      <c r="J59" s="133">
        <f>VLOOKUP($C59,[9]หน่วยบริการ!$C$3:$O$984,8,0)</f>
        <v>847.21290519425997</v>
      </c>
      <c r="K59" s="133">
        <f>VLOOKUP($C59,[9]หน่วยบริการ!$C$3:$O$984,9,0)</f>
        <v>799.42025929244869</v>
      </c>
      <c r="L59" s="133">
        <f>VLOOKUP($C59,[9]หน่วยบริการ!$C$3:$O$984,10,0)</f>
        <v>202022538.66999999</v>
      </c>
      <c r="M59" s="133">
        <f>VLOOKUP($C59,[9]หน่วยบริการ!$C$3:$O$984,11,0)</f>
        <v>11628.52</v>
      </c>
      <c r="N59" s="133">
        <f>VLOOKUP($C59,[9]หน่วยบริการ!$C$3:$O$984,12,0)</f>
        <v>17373.022419878023</v>
      </c>
      <c r="O59" s="133">
        <f>VLOOKUP($C59,[9]หน่วยบริการ!$C$3:$O$984,13,0)</f>
        <v>18014.943161409661</v>
      </c>
      <c r="P59" s="197" t="str">
        <f t="shared" si="2"/>
        <v>0</v>
      </c>
      <c r="Q59" s="197" t="str">
        <f t="shared" si="3"/>
        <v>1</v>
      </c>
    </row>
    <row r="60" spans="1:17">
      <c r="A60" s="2" t="s">
        <v>2928</v>
      </c>
      <c r="B60" s="1" t="s">
        <v>1555</v>
      </c>
      <c r="C60" s="67" t="s">
        <v>575</v>
      </c>
      <c r="D60" s="1" t="s">
        <v>2482</v>
      </c>
      <c r="E60" s="1" t="s">
        <v>941</v>
      </c>
      <c r="F60" s="1">
        <v>3</v>
      </c>
      <c r="G60" s="1" t="s">
        <v>1017</v>
      </c>
      <c r="H60" s="133">
        <f>VLOOKUP($C60,[9]หน่วยบริการ!$C$3:$O$984,6,0)</f>
        <v>22301274.359999999</v>
      </c>
      <c r="I60" s="133">
        <f>VLOOKUP($C60,[9]หน่วยบริการ!$C$3:$O$984,7,0)</f>
        <v>31393</v>
      </c>
      <c r="J60" s="133">
        <f>VLOOKUP($C60,[9]หน่วยบริการ!$C$3:$O$984,8,0)</f>
        <v>710.39003472111619</v>
      </c>
      <c r="K60" s="133">
        <f>VLOOKUP($C60,[9]หน่วยบริการ!$C$3:$O$984,9,0)</f>
        <v>765.30473091970157</v>
      </c>
      <c r="L60" s="133">
        <f>VLOOKUP($C60,[9]หน่วยบริการ!$C$3:$O$984,10,0)</f>
        <v>8981044.1999999993</v>
      </c>
      <c r="M60" s="133">
        <f>VLOOKUP($C60,[9]หน่วยบริการ!$C$3:$O$984,11,0)</f>
        <v>485.94</v>
      </c>
      <c r="N60" s="133">
        <f>VLOOKUP($C60,[9]หน่วยบริการ!$C$3:$O$984,12,0)</f>
        <v>18481.796518088653</v>
      </c>
      <c r="O60" s="133">
        <f>VLOOKUP($C60,[9]หน่วยบริการ!$C$3:$O$984,13,0)</f>
        <v>19552.594009886914</v>
      </c>
      <c r="P60" s="197" t="str">
        <f t="shared" si="2"/>
        <v>1</v>
      </c>
      <c r="Q60" s="197" t="str">
        <f t="shared" si="3"/>
        <v>1</v>
      </c>
    </row>
    <row r="61" spans="1:17">
      <c r="A61" s="2" t="s">
        <v>2928</v>
      </c>
      <c r="B61" s="1" t="s">
        <v>1555</v>
      </c>
      <c r="C61" s="67" t="s">
        <v>576</v>
      </c>
      <c r="D61" s="1" t="s">
        <v>2483</v>
      </c>
      <c r="E61" s="1" t="s">
        <v>941</v>
      </c>
      <c r="F61" s="1">
        <v>2</v>
      </c>
      <c r="G61" s="1" t="s">
        <v>969</v>
      </c>
      <c r="H61" s="133">
        <f>VLOOKUP($C61,[9]หน่วยบริการ!$C$3:$O$984,6,0)</f>
        <v>13462815.460000001</v>
      </c>
      <c r="I61" s="133">
        <f>VLOOKUP($C61,[9]หน่วยบริการ!$C$3:$O$984,7,0)</f>
        <v>16854</v>
      </c>
      <c r="J61" s="133">
        <f>VLOOKUP($C61,[9]หน่วยบริการ!$C$3:$O$984,8,0)</f>
        <v>798.79052213124487</v>
      </c>
      <c r="K61" s="133">
        <f>VLOOKUP($C61,[9]หน่วยบริการ!$C$3:$O$984,9,0)</f>
        <v>1162.2154112567262</v>
      </c>
      <c r="L61" s="133">
        <f>VLOOKUP($C61,[9]หน่วยบริการ!$C$3:$O$984,10,0)</f>
        <v>9232594.3499999996</v>
      </c>
      <c r="M61" s="133">
        <f>VLOOKUP($C61,[9]หน่วยบริการ!$C$3:$O$984,11,0)</f>
        <v>438.98</v>
      </c>
      <c r="N61" s="133">
        <f>VLOOKUP($C61,[9]หน่วยบริการ!$C$3:$O$984,12,0)</f>
        <v>21031.924802952297</v>
      </c>
      <c r="O61" s="133">
        <f>VLOOKUP($C61,[9]หน่วยบริการ!$C$3:$O$984,13,0)</f>
        <v>29920.789608202424</v>
      </c>
      <c r="P61" s="197" t="str">
        <f t="shared" si="2"/>
        <v>1</v>
      </c>
      <c r="Q61" s="197" t="str">
        <f t="shared" si="3"/>
        <v>1</v>
      </c>
    </row>
    <row r="62" spans="1:17">
      <c r="A62" s="2" t="s">
        <v>2928</v>
      </c>
      <c r="B62" s="1" t="s">
        <v>1555</v>
      </c>
      <c r="C62" s="67" t="s">
        <v>577</v>
      </c>
      <c r="D62" s="1" t="s">
        <v>2484</v>
      </c>
      <c r="E62" s="1" t="s">
        <v>941</v>
      </c>
      <c r="F62" s="1">
        <v>6</v>
      </c>
      <c r="G62" s="1" t="s">
        <v>2885</v>
      </c>
      <c r="H62" s="133">
        <f>VLOOKUP($C62,[9]หน่วยบริการ!$C$3:$O$984,6,0)</f>
        <v>24131572.710000001</v>
      </c>
      <c r="I62" s="133">
        <f>VLOOKUP($C62,[9]หน่วยบริการ!$C$3:$O$984,7,0)</f>
        <v>36438</v>
      </c>
      <c r="J62" s="133">
        <f>VLOOKUP($C62,[9]หน่วยบริการ!$C$3:$O$984,8,0)</f>
        <v>662.26391980899064</v>
      </c>
      <c r="K62" s="133">
        <f>VLOOKUP($C62,[9]หน่วยบริการ!$C$3:$O$984,9,0)</f>
        <v>820.76520407909777</v>
      </c>
      <c r="L62" s="133">
        <f>VLOOKUP($C62,[9]หน่วยบริการ!$C$3:$O$984,10,0)</f>
        <v>10679500.539999999</v>
      </c>
      <c r="M62" s="133">
        <f>VLOOKUP($C62,[9]หน่วยบริการ!$C$3:$O$984,11,0)</f>
        <v>582</v>
      </c>
      <c r="N62" s="133">
        <f>VLOOKUP($C62,[9]หน่วยบริการ!$C$3:$O$984,12,0)</f>
        <v>18349.657285223366</v>
      </c>
      <c r="O62" s="133">
        <f>VLOOKUP($C62,[9]หน่วยบริการ!$C$3:$O$984,13,0)</f>
        <v>19399.24998639138</v>
      </c>
      <c r="P62" s="197" t="str">
        <f t="shared" si="2"/>
        <v>1</v>
      </c>
      <c r="Q62" s="197" t="str">
        <f t="shared" si="3"/>
        <v>1</v>
      </c>
    </row>
    <row r="63" spans="1:17">
      <c r="A63" s="2" t="s">
        <v>2928</v>
      </c>
      <c r="B63" s="1" t="s">
        <v>1555</v>
      </c>
      <c r="C63" s="67" t="s">
        <v>578</v>
      </c>
      <c r="D63" s="1" t="s">
        <v>2485</v>
      </c>
      <c r="E63" s="1" t="s">
        <v>941</v>
      </c>
      <c r="F63" s="1">
        <v>4</v>
      </c>
      <c r="G63" s="1" t="s">
        <v>1080</v>
      </c>
      <c r="H63" s="133">
        <f>VLOOKUP($C63,[9]หน่วยบริการ!$C$3:$O$984,6,0)</f>
        <v>20545050.460000001</v>
      </c>
      <c r="I63" s="133">
        <f>VLOOKUP($C63,[9]หน่วยบริการ!$C$3:$O$984,7,0)</f>
        <v>31776</v>
      </c>
      <c r="J63" s="133">
        <f>VLOOKUP($C63,[9]หน่วยบริการ!$C$3:$O$984,8,0)</f>
        <v>646.55873804128908</v>
      </c>
      <c r="K63" s="133">
        <f>VLOOKUP($C63,[9]หน่วยบริการ!$C$3:$O$984,9,0)</f>
        <v>842.55929492181929</v>
      </c>
      <c r="L63" s="133">
        <f>VLOOKUP($C63,[9]หน่วยบริการ!$C$3:$O$984,10,0)</f>
        <v>8352292.1600000001</v>
      </c>
      <c r="M63" s="133">
        <f>VLOOKUP($C63,[9]หน่วยบริการ!$C$3:$O$984,11,0)</f>
        <v>598.78</v>
      </c>
      <c r="N63" s="133">
        <f>VLOOKUP($C63,[9]หน่วยบริการ!$C$3:$O$984,12,0)</f>
        <v>13948.849594174822</v>
      </c>
      <c r="O63" s="133">
        <f>VLOOKUP($C63,[9]หน่วยบริการ!$C$3:$O$984,13,0)</f>
        <v>19956.772351273976</v>
      </c>
      <c r="P63" s="197" t="str">
        <f t="shared" si="2"/>
        <v>1</v>
      </c>
      <c r="Q63" s="197" t="str">
        <f t="shared" si="3"/>
        <v>1</v>
      </c>
    </row>
    <row r="64" spans="1:17">
      <c r="A64" s="2" t="s">
        <v>2928</v>
      </c>
      <c r="B64" s="1" t="s">
        <v>1565</v>
      </c>
      <c r="C64" s="67" t="s">
        <v>579</v>
      </c>
      <c r="D64" s="1" t="s">
        <v>2486</v>
      </c>
      <c r="E64" s="1" t="s">
        <v>974</v>
      </c>
      <c r="F64" s="1">
        <v>16</v>
      </c>
      <c r="G64" s="1" t="s">
        <v>1040</v>
      </c>
      <c r="H64" s="133">
        <f>VLOOKUP($C64,[9]หน่วยบริการ!$C$3:$O$984,6,0)</f>
        <v>134746005.77000001</v>
      </c>
      <c r="I64" s="133">
        <f>VLOOKUP($C64,[9]หน่วยบริการ!$C$3:$O$984,7,0)</f>
        <v>154395</v>
      </c>
      <c r="J64" s="133">
        <f>VLOOKUP($C64,[9]หน่วยบริการ!$C$3:$O$984,8,0)</f>
        <v>872.73555341818076</v>
      </c>
      <c r="K64" s="133">
        <f>VLOOKUP($C64,[9]หน่วยบริการ!$C$3:$O$984,9,0)</f>
        <v>990.13096843143853</v>
      </c>
      <c r="L64" s="133">
        <f>VLOOKUP($C64,[9]หน่วยบริการ!$C$3:$O$984,10,0)</f>
        <v>195419462.84</v>
      </c>
      <c r="M64" s="133">
        <f>VLOOKUP($C64,[9]หน่วยบริการ!$C$3:$O$984,11,0)</f>
        <v>15159.41</v>
      </c>
      <c r="N64" s="133">
        <f>VLOOKUP($C64,[9]หน่วยบริการ!$C$3:$O$984,12,0)</f>
        <v>12890.967579872831</v>
      </c>
      <c r="O64" s="133">
        <f>VLOOKUP($C64,[9]หน่วยบริการ!$C$3:$O$984,13,0)</f>
        <v>16691.958163887437</v>
      </c>
      <c r="P64" s="197" t="str">
        <f t="shared" si="2"/>
        <v>1</v>
      </c>
      <c r="Q64" s="197" t="str">
        <f t="shared" si="3"/>
        <v>1</v>
      </c>
    </row>
    <row r="65" spans="1:17">
      <c r="A65" s="2" t="s">
        <v>2928</v>
      </c>
      <c r="B65" s="1" t="s">
        <v>1565</v>
      </c>
      <c r="C65" s="67" t="s">
        <v>580</v>
      </c>
      <c r="D65" s="1" t="s">
        <v>2487</v>
      </c>
      <c r="E65" s="1" t="s">
        <v>941</v>
      </c>
      <c r="F65" s="1">
        <v>10</v>
      </c>
      <c r="G65" s="1" t="s">
        <v>943</v>
      </c>
      <c r="H65" s="133">
        <f>VLOOKUP($C65,[9]หน่วยบริการ!$C$3:$O$984,6,0)</f>
        <v>55328337.609999999</v>
      </c>
      <c r="I65" s="133">
        <f>VLOOKUP($C65,[9]หน่วยบริการ!$C$3:$O$984,7,0)</f>
        <v>72094</v>
      </c>
      <c r="J65" s="133">
        <f>VLOOKUP($C65,[9]หน่วยบริการ!$C$3:$O$984,8,0)</f>
        <v>767.4471885316392</v>
      </c>
      <c r="K65" s="133">
        <f>VLOOKUP($C65,[9]หน่วยบริการ!$C$3:$O$984,9,0)</f>
        <v>807.02104028137239</v>
      </c>
      <c r="L65" s="133">
        <f>VLOOKUP($C65,[9]หน่วยบริการ!$C$3:$O$984,10,0)</f>
        <v>23265840.68</v>
      </c>
      <c r="M65" s="133">
        <f>VLOOKUP($C65,[9]หน่วยบริการ!$C$3:$O$984,11,0)</f>
        <v>1500.34</v>
      </c>
      <c r="N65" s="133">
        <f>VLOOKUP($C65,[9]หน่วยบริการ!$C$3:$O$984,12,0)</f>
        <v>15507.045523014784</v>
      </c>
      <c r="O65" s="133">
        <f>VLOOKUP($C65,[9]หน่วยบริการ!$C$3:$O$984,13,0)</f>
        <v>16973.737951004379</v>
      </c>
      <c r="P65" s="197" t="str">
        <f t="shared" si="2"/>
        <v>1</v>
      </c>
      <c r="Q65" s="197" t="str">
        <f t="shared" si="3"/>
        <v>1</v>
      </c>
    </row>
    <row r="66" spans="1:17">
      <c r="A66" s="2" t="s">
        <v>2928</v>
      </c>
      <c r="B66" s="1" t="s">
        <v>1565</v>
      </c>
      <c r="C66" s="67" t="s">
        <v>581</v>
      </c>
      <c r="D66" s="1" t="s">
        <v>2488</v>
      </c>
      <c r="E66" s="1" t="s">
        <v>941</v>
      </c>
      <c r="F66" s="1">
        <v>6</v>
      </c>
      <c r="G66" s="1" t="s">
        <v>2885</v>
      </c>
      <c r="H66" s="133">
        <f>VLOOKUP($C66,[9]หน่วยบริการ!$C$3:$O$984,6,0)</f>
        <v>37227426.57</v>
      </c>
      <c r="I66" s="133">
        <f>VLOOKUP($C66,[9]หน่วยบริการ!$C$3:$O$984,7,0)</f>
        <v>54991</v>
      </c>
      <c r="J66" s="133">
        <f>VLOOKUP($C66,[9]หน่วยบริการ!$C$3:$O$984,8,0)</f>
        <v>676.97307868560313</v>
      </c>
      <c r="K66" s="133">
        <f>VLOOKUP($C66,[9]หน่วยบริการ!$C$3:$O$984,9,0)</f>
        <v>820.76520407909777</v>
      </c>
      <c r="L66" s="133">
        <f>VLOOKUP($C66,[9]หน่วยบริการ!$C$3:$O$984,10,0)</f>
        <v>19957331.73</v>
      </c>
      <c r="M66" s="133">
        <f>VLOOKUP($C66,[9]หน่วยบริการ!$C$3:$O$984,11,0)</f>
        <v>1071.6500000000001</v>
      </c>
      <c r="N66" s="133">
        <f>VLOOKUP($C66,[9]หน่วยบริการ!$C$3:$O$984,12,0)</f>
        <v>18622.994195866188</v>
      </c>
      <c r="O66" s="133">
        <f>VLOOKUP($C66,[9]หน่วยบริการ!$C$3:$O$984,13,0)</f>
        <v>19399.24998639138</v>
      </c>
      <c r="P66" s="197" t="str">
        <f t="shared" si="2"/>
        <v>1</v>
      </c>
      <c r="Q66" s="197" t="str">
        <f t="shared" si="3"/>
        <v>1</v>
      </c>
    </row>
    <row r="67" spans="1:17">
      <c r="A67" s="2" t="s">
        <v>2928</v>
      </c>
      <c r="B67" s="1" t="s">
        <v>1565</v>
      </c>
      <c r="C67" s="67" t="s">
        <v>582</v>
      </c>
      <c r="D67" s="1" t="s">
        <v>2489</v>
      </c>
      <c r="E67" s="1" t="s">
        <v>941</v>
      </c>
      <c r="F67" s="1">
        <v>10</v>
      </c>
      <c r="G67" s="1" t="s">
        <v>943</v>
      </c>
      <c r="H67" s="133">
        <f>VLOOKUP($C67,[9]หน่วยบริการ!$C$3:$O$984,6,0)</f>
        <v>59205563.189999998</v>
      </c>
      <c r="I67" s="133">
        <f>VLOOKUP($C67,[9]หน่วยบริการ!$C$3:$O$984,7,0)</f>
        <v>87823</v>
      </c>
      <c r="J67" s="133">
        <f>VLOOKUP($C67,[9]หน่วยบริการ!$C$3:$O$984,8,0)</f>
        <v>674.14644443938369</v>
      </c>
      <c r="K67" s="133">
        <f>VLOOKUP($C67,[9]หน่วยบริการ!$C$3:$O$984,9,0)</f>
        <v>807.02104028137239</v>
      </c>
      <c r="L67" s="133">
        <f>VLOOKUP($C67,[9]หน่วยบริการ!$C$3:$O$984,10,0)</f>
        <v>34687460.890000001</v>
      </c>
      <c r="M67" s="133">
        <f>VLOOKUP($C67,[9]หน่วยบริการ!$C$3:$O$984,11,0)</f>
        <v>3049.12</v>
      </c>
      <c r="N67" s="133">
        <f>VLOOKUP($C67,[9]หน่วยบริการ!$C$3:$O$984,12,0)</f>
        <v>11376.220316025609</v>
      </c>
      <c r="O67" s="133">
        <f>VLOOKUP($C67,[9]หน่วยบริการ!$C$3:$O$984,13,0)</f>
        <v>16973.737951004379</v>
      </c>
      <c r="P67" s="197" t="str">
        <f t="shared" si="2"/>
        <v>1</v>
      </c>
      <c r="Q67" s="197" t="str">
        <f t="shared" si="3"/>
        <v>1</v>
      </c>
    </row>
    <row r="68" spans="1:17">
      <c r="A68" s="2" t="s">
        <v>2928</v>
      </c>
      <c r="B68" s="1" t="s">
        <v>1565</v>
      </c>
      <c r="C68" s="67" t="s">
        <v>583</v>
      </c>
      <c r="D68" s="1" t="s">
        <v>2490</v>
      </c>
      <c r="E68" s="1" t="s">
        <v>941</v>
      </c>
      <c r="F68" s="1">
        <v>6</v>
      </c>
      <c r="G68" s="1" t="s">
        <v>2885</v>
      </c>
      <c r="H68" s="133">
        <f>VLOOKUP($C68,[9]หน่วยบริการ!$C$3:$O$984,6,0)</f>
        <v>44675315.109999999</v>
      </c>
      <c r="I68" s="133">
        <f>VLOOKUP($C68,[9]หน่วยบริการ!$C$3:$O$984,7,0)</f>
        <v>56852</v>
      </c>
      <c r="J68" s="133">
        <f>VLOOKUP($C68,[9]หน่วยบริการ!$C$3:$O$984,8,0)</f>
        <v>785.81782716527118</v>
      </c>
      <c r="K68" s="133">
        <f>VLOOKUP($C68,[9]หน่วยบริการ!$C$3:$O$984,9,0)</f>
        <v>820.76520407909777</v>
      </c>
      <c r="L68" s="133">
        <f>VLOOKUP($C68,[9]หน่วยบริการ!$C$3:$O$984,10,0)</f>
        <v>17712839.27</v>
      </c>
      <c r="M68" s="133">
        <f>VLOOKUP($C68,[9]หน่วยบริการ!$C$3:$O$984,11,0)</f>
        <v>1297.3599999999999</v>
      </c>
      <c r="N68" s="133">
        <f>VLOOKUP($C68,[9]หน่วยบริการ!$C$3:$O$984,12,0)</f>
        <v>13652.987042917926</v>
      </c>
      <c r="O68" s="133">
        <f>VLOOKUP($C68,[9]หน่วยบริการ!$C$3:$O$984,13,0)</f>
        <v>19399.24998639138</v>
      </c>
      <c r="P68" s="197" t="str">
        <f t="shared" si="2"/>
        <v>1</v>
      </c>
      <c r="Q68" s="197" t="str">
        <f t="shared" si="3"/>
        <v>1</v>
      </c>
    </row>
    <row r="69" spans="1:17">
      <c r="A69" s="2" t="s">
        <v>2928</v>
      </c>
      <c r="B69" s="1" t="s">
        <v>1565</v>
      </c>
      <c r="C69" s="67" t="s">
        <v>584</v>
      </c>
      <c r="D69" s="1" t="s">
        <v>2934</v>
      </c>
      <c r="E69" s="1" t="s">
        <v>941</v>
      </c>
      <c r="F69" s="1">
        <v>5</v>
      </c>
      <c r="G69" s="1" t="s">
        <v>947</v>
      </c>
      <c r="H69" s="133">
        <f>VLOOKUP($C69,[9]หน่วยบริการ!$C$3:$O$984,6,0)</f>
        <v>26360832.780000001</v>
      </c>
      <c r="I69" s="133">
        <f>VLOOKUP($C69,[9]หน่วยบริการ!$C$3:$O$984,7,0)</f>
        <v>40879</v>
      </c>
      <c r="J69" s="133">
        <f>VLOOKUP($C69,[9]หน่วยบริการ!$C$3:$O$984,8,0)</f>
        <v>644.85023557327725</v>
      </c>
      <c r="K69" s="133">
        <f>VLOOKUP($C69,[9]หน่วยบริการ!$C$3:$O$984,9,0)</f>
        <v>884.79288545402824</v>
      </c>
      <c r="L69" s="133">
        <f>VLOOKUP($C69,[9]หน่วยบริการ!$C$3:$O$984,10,0)</f>
        <v>20125277.800000001</v>
      </c>
      <c r="M69" s="133">
        <f>VLOOKUP($C69,[9]หน่วยบริการ!$C$3:$O$984,11,0)</f>
        <v>1470.19</v>
      </c>
      <c r="N69" s="133">
        <f>VLOOKUP($C69,[9]หน่วยบริการ!$C$3:$O$984,12,0)</f>
        <v>13688.895856998075</v>
      </c>
      <c r="O69" s="133">
        <f>VLOOKUP($C69,[9]หน่วยบริการ!$C$3:$O$984,13,0)</f>
        <v>21024.811224353602</v>
      </c>
      <c r="P69" s="197" t="str">
        <f t="shared" si="2"/>
        <v>1</v>
      </c>
      <c r="Q69" s="197" t="str">
        <f t="shared" si="3"/>
        <v>1</v>
      </c>
    </row>
    <row r="70" spans="1:17">
      <c r="A70" s="2" t="s">
        <v>2928</v>
      </c>
      <c r="B70" s="1" t="s">
        <v>1572</v>
      </c>
      <c r="C70" s="67" t="s">
        <v>585</v>
      </c>
      <c r="D70" s="1" t="s">
        <v>2491</v>
      </c>
      <c r="E70" s="1" t="s">
        <v>937</v>
      </c>
      <c r="F70" s="1">
        <v>20</v>
      </c>
      <c r="G70" s="1" t="s">
        <v>1083</v>
      </c>
      <c r="H70" s="133">
        <f>VLOOKUP($C70,[9]หน่วยบริการ!$C$3:$O$984,6,0)</f>
        <v>535650721.06</v>
      </c>
      <c r="I70" s="133">
        <f>VLOOKUP($C70,[9]หน่วยบริการ!$C$3:$O$984,7,0)</f>
        <v>464954</v>
      </c>
      <c r="J70" s="133">
        <f>VLOOKUP($C70,[9]หน่วยบริการ!$C$3:$O$984,8,0)</f>
        <v>1152.0510008732047</v>
      </c>
      <c r="K70" s="133">
        <f>VLOOKUP($C70,[9]หน่วยบริการ!$C$3:$O$984,9,0)</f>
        <v>1522.6372800032384</v>
      </c>
      <c r="L70" s="133">
        <f>VLOOKUP($C70,[9]หน่วยบริการ!$C$3:$O$984,10,0)</f>
        <v>1169040929.76</v>
      </c>
      <c r="M70" s="133">
        <f>VLOOKUP($C70,[9]หน่วยบริการ!$C$3:$O$984,11,0)</f>
        <v>87983.31</v>
      </c>
      <c r="N70" s="133">
        <f>VLOOKUP($C70,[9]หน่วยบริการ!$C$3:$O$984,12,0)</f>
        <v>13287.076034761592</v>
      </c>
      <c r="O70" s="133">
        <f>VLOOKUP($C70,[9]หน่วยบริการ!$C$3:$O$984,13,0)</f>
        <v>15035.532935835947</v>
      </c>
      <c r="P70" s="197" t="str">
        <f t="shared" si="2"/>
        <v>1</v>
      </c>
      <c r="Q70" s="197" t="str">
        <f t="shared" si="3"/>
        <v>1</v>
      </c>
    </row>
    <row r="71" spans="1:17">
      <c r="A71" s="2" t="s">
        <v>2928</v>
      </c>
      <c r="B71" s="1" t="s">
        <v>1572</v>
      </c>
      <c r="C71" s="67" t="s">
        <v>586</v>
      </c>
      <c r="D71" s="1" t="s">
        <v>2492</v>
      </c>
      <c r="E71" s="1" t="s">
        <v>941</v>
      </c>
      <c r="F71" s="1">
        <v>6</v>
      </c>
      <c r="G71" s="1" t="s">
        <v>2885</v>
      </c>
      <c r="H71" s="133">
        <f>VLOOKUP($C71,[9]หน่วยบริการ!$C$3:$O$984,6,0)</f>
        <v>40250676.210000001</v>
      </c>
      <c r="I71" s="133">
        <f>VLOOKUP($C71,[9]หน่วยบริการ!$C$3:$O$984,7,0)</f>
        <v>68523</v>
      </c>
      <c r="J71" s="133">
        <f>VLOOKUP($C71,[9]หน่วยบริการ!$C$3:$O$984,8,0)</f>
        <v>587.40388205420084</v>
      </c>
      <c r="K71" s="133">
        <f>VLOOKUP($C71,[9]หน่วยบริการ!$C$3:$O$984,9,0)</f>
        <v>820.76520407909777</v>
      </c>
      <c r="L71" s="133">
        <f>VLOOKUP($C71,[9]หน่วยบริการ!$C$3:$O$984,10,0)</f>
        <v>18844144.870000001</v>
      </c>
      <c r="M71" s="133">
        <f>VLOOKUP($C71,[9]หน่วยบริการ!$C$3:$O$984,11,0)</f>
        <v>1385.25</v>
      </c>
      <c r="N71" s="133">
        <f>VLOOKUP($C71,[9]หน่วยบริการ!$C$3:$O$984,12,0)</f>
        <v>13603.425280635265</v>
      </c>
      <c r="O71" s="133">
        <f>VLOOKUP($C71,[9]หน่วยบริการ!$C$3:$O$984,13,0)</f>
        <v>19399.24998639138</v>
      </c>
      <c r="P71" s="197" t="str">
        <f t="shared" si="2"/>
        <v>1</v>
      </c>
      <c r="Q71" s="197" t="str">
        <f t="shared" si="3"/>
        <v>1</v>
      </c>
    </row>
    <row r="72" spans="1:17">
      <c r="A72" s="2" t="s">
        <v>2928</v>
      </c>
      <c r="B72" s="1" t="s">
        <v>1572</v>
      </c>
      <c r="C72" s="67" t="s">
        <v>587</v>
      </c>
      <c r="D72" s="1" t="s">
        <v>2493</v>
      </c>
      <c r="E72" s="1" t="s">
        <v>941</v>
      </c>
      <c r="F72" s="1">
        <v>6</v>
      </c>
      <c r="G72" s="1" t="s">
        <v>2885</v>
      </c>
      <c r="H72" s="133">
        <f>VLOOKUP($C72,[9]หน่วยบริการ!$C$3:$O$984,6,0)</f>
        <v>34228284.009999998</v>
      </c>
      <c r="I72" s="133">
        <f>VLOOKUP($C72,[9]หน่วยบริการ!$C$3:$O$984,7,0)</f>
        <v>63203</v>
      </c>
      <c r="J72" s="133">
        <f>VLOOKUP($C72,[9]หน่วยบริการ!$C$3:$O$984,8,0)</f>
        <v>541.56106529753333</v>
      </c>
      <c r="K72" s="133">
        <f>VLOOKUP($C72,[9]หน่วยบริการ!$C$3:$O$984,9,0)</f>
        <v>820.76520407909777</v>
      </c>
      <c r="L72" s="133">
        <f>VLOOKUP($C72,[9]หน่วยบริการ!$C$3:$O$984,10,0)</f>
        <v>21029956.5</v>
      </c>
      <c r="M72" s="133">
        <f>VLOOKUP($C72,[9]หน่วยบริการ!$C$3:$O$984,11,0)</f>
        <v>1389.52</v>
      </c>
      <c r="N72" s="133">
        <f>VLOOKUP($C72,[9]หน่วยบริการ!$C$3:$O$984,12,0)</f>
        <v>15134.691476193218</v>
      </c>
      <c r="O72" s="133">
        <f>VLOOKUP($C72,[9]หน่วยบริการ!$C$3:$O$984,13,0)</f>
        <v>19399.24998639138</v>
      </c>
      <c r="P72" s="197" t="str">
        <f t="shared" si="2"/>
        <v>1</v>
      </c>
      <c r="Q72" s="197" t="str">
        <f t="shared" si="3"/>
        <v>1</v>
      </c>
    </row>
    <row r="73" spans="1:17">
      <c r="A73" s="2" t="s">
        <v>2928</v>
      </c>
      <c r="B73" s="1" t="s">
        <v>1572</v>
      </c>
      <c r="C73" s="67" t="s">
        <v>588</v>
      </c>
      <c r="D73" s="1" t="s">
        <v>2494</v>
      </c>
      <c r="E73" s="1" t="s">
        <v>974</v>
      </c>
      <c r="F73" s="1">
        <v>14</v>
      </c>
      <c r="G73" s="1" t="s">
        <v>2888</v>
      </c>
      <c r="H73" s="133">
        <f>VLOOKUP($C73,[9]หน่วยบริการ!$C$3:$O$984,6,0)</f>
        <v>120705534.62</v>
      </c>
      <c r="I73" s="133">
        <f>VLOOKUP($C73,[9]หน่วยบริการ!$C$3:$O$984,7,0)</f>
        <v>147924</v>
      </c>
      <c r="J73" s="133">
        <f>VLOOKUP($C73,[9]หน่วยบริการ!$C$3:$O$984,8,0)</f>
        <v>815.99696208864009</v>
      </c>
      <c r="K73" s="133">
        <f>VLOOKUP($C73,[9]หน่วยบริการ!$C$3:$O$984,9,0)</f>
        <v>978.68176056760558</v>
      </c>
      <c r="L73" s="133">
        <f>VLOOKUP($C73,[9]หน่วยบริการ!$C$3:$O$984,10,0)</f>
        <v>123804670.44</v>
      </c>
      <c r="M73" s="133">
        <f>VLOOKUP($C73,[9]หน่วยบริการ!$C$3:$O$984,11,0)</f>
        <v>9750.67</v>
      </c>
      <c r="N73" s="133">
        <f>VLOOKUP($C73,[9]หน่วยบริการ!$C$3:$O$984,12,0)</f>
        <v>12697.042402214411</v>
      </c>
      <c r="O73" s="133">
        <f>VLOOKUP($C73,[9]หน่วยบริการ!$C$3:$O$984,13,0)</f>
        <v>23210.854835844948</v>
      </c>
      <c r="P73" s="197" t="str">
        <f t="shared" si="2"/>
        <v>1</v>
      </c>
      <c r="Q73" s="197" t="str">
        <f t="shared" si="3"/>
        <v>1</v>
      </c>
    </row>
    <row r="74" spans="1:17">
      <c r="A74" s="2" t="s">
        <v>2928</v>
      </c>
      <c r="B74" s="1" t="s">
        <v>1572</v>
      </c>
      <c r="C74" s="67" t="s">
        <v>589</v>
      </c>
      <c r="D74" s="1" t="s">
        <v>2495</v>
      </c>
      <c r="E74" s="1" t="s">
        <v>941</v>
      </c>
      <c r="F74" s="1">
        <v>2</v>
      </c>
      <c r="G74" s="1" t="s">
        <v>969</v>
      </c>
      <c r="H74" s="133">
        <f>VLOOKUP($C74,[9]หน่วยบริการ!$C$3:$O$984,6,0)</f>
        <v>14581568.65</v>
      </c>
      <c r="I74" s="133">
        <f>VLOOKUP($C74,[9]หน่วยบริการ!$C$3:$O$984,7,0)</f>
        <v>13884</v>
      </c>
      <c r="J74" s="133">
        <f>VLOOKUP($C74,[9]หน่วยบริการ!$C$3:$O$984,8,0)</f>
        <v>1050.2426282051283</v>
      </c>
      <c r="K74" s="133">
        <f>VLOOKUP($C74,[9]หน่วยบริการ!$C$3:$O$984,9,0)</f>
        <v>1162.2154112567262</v>
      </c>
      <c r="L74" s="133">
        <f>VLOOKUP($C74,[9]หน่วยบริการ!$C$3:$O$984,10,0)</f>
        <v>0</v>
      </c>
      <c r="M74" s="133">
        <f>VLOOKUP($C74,[9]หน่วยบริการ!$C$3:$O$984,11,0)</f>
        <v>4.8</v>
      </c>
      <c r="N74" s="133">
        <f>VLOOKUP($C74,[9]หน่วยบริการ!$C$3:$O$984,12,0)</f>
        <v>0</v>
      </c>
      <c r="O74" s="133">
        <f>VLOOKUP($C74,[9]หน่วยบริการ!$C$3:$O$984,13,0)</f>
        <v>29920.789608202424</v>
      </c>
      <c r="P74" s="197" t="str">
        <f t="shared" si="2"/>
        <v>1</v>
      </c>
      <c r="Q74" s="197" t="str">
        <f t="shared" si="3"/>
        <v>1</v>
      </c>
    </row>
    <row r="75" spans="1:17">
      <c r="A75" s="2" t="s">
        <v>2928</v>
      </c>
      <c r="B75" s="1" t="s">
        <v>1572</v>
      </c>
      <c r="C75" s="67" t="s">
        <v>590</v>
      </c>
      <c r="D75" s="1" t="s">
        <v>2496</v>
      </c>
      <c r="E75" s="1" t="s">
        <v>941</v>
      </c>
      <c r="F75" s="1">
        <v>6</v>
      </c>
      <c r="G75" s="1" t="s">
        <v>2885</v>
      </c>
      <c r="H75" s="133">
        <f>VLOOKUP($C75,[9]หน่วยบริการ!$C$3:$O$984,6,0)</f>
        <v>34551930.990000002</v>
      </c>
      <c r="I75" s="133">
        <f>VLOOKUP($C75,[9]หน่วยบริการ!$C$3:$O$984,7,0)</f>
        <v>48996</v>
      </c>
      <c r="J75" s="133">
        <f>VLOOKUP($C75,[9]หน่วยบริการ!$C$3:$O$984,8,0)</f>
        <v>705.19901604212589</v>
      </c>
      <c r="K75" s="133">
        <f>VLOOKUP($C75,[9]หน่วยบริการ!$C$3:$O$984,9,0)</f>
        <v>820.76520407909777</v>
      </c>
      <c r="L75" s="133">
        <f>VLOOKUP($C75,[9]หน่วยบริการ!$C$3:$O$984,10,0)</f>
        <v>15628548.539999999</v>
      </c>
      <c r="M75" s="133">
        <f>VLOOKUP($C75,[9]หน่วยบริการ!$C$3:$O$984,11,0)</f>
        <v>1114.81</v>
      </c>
      <c r="N75" s="133">
        <f>VLOOKUP($C75,[9]หน่วยบริการ!$C$3:$O$984,12,0)</f>
        <v>14019.024353925781</v>
      </c>
      <c r="O75" s="133">
        <f>VLOOKUP($C75,[9]หน่วยบริการ!$C$3:$O$984,13,0)</f>
        <v>19399.24998639138</v>
      </c>
      <c r="P75" s="197" t="str">
        <f t="shared" si="2"/>
        <v>1</v>
      </c>
      <c r="Q75" s="197" t="str">
        <f t="shared" si="3"/>
        <v>1</v>
      </c>
    </row>
    <row r="76" spans="1:17">
      <c r="A76" s="2" t="s">
        <v>2928</v>
      </c>
      <c r="B76" s="1" t="s">
        <v>1572</v>
      </c>
      <c r="C76" s="67" t="s">
        <v>591</v>
      </c>
      <c r="D76" s="1" t="s">
        <v>2497</v>
      </c>
      <c r="E76" s="1" t="s">
        <v>941</v>
      </c>
      <c r="F76" s="1">
        <v>13</v>
      </c>
      <c r="G76" s="1" t="s">
        <v>2884</v>
      </c>
      <c r="H76" s="133">
        <f>VLOOKUP($C76,[9]หน่วยบริการ!$C$3:$O$984,6,0)</f>
        <v>83133588.370000005</v>
      </c>
      <c r="I76" s="133">
        <f>VLOOKUP($C76,[9]หน่วยบริการ!$C$3:$O$984,7,0)</f>
        <v>114152</v>
      </c>
      <c r="J76" s="133">
        <f>VLOOKUP($C76,[9]หน่วยบริการ!$C$3:$O$984,8,0)</f>
        <v>728.27097527857597</v>
      </c>
      <c r="K76" s="133">
        <f>VLOOKUP($C76,[9]หน่วยบริการ!$C$3:$O$984,9,0)</f>
        <v>799.42025929244869</v>
      </c>
      <c r="L76" s="133">
        <f>VLOOKUP($C76,[9]หน่วยบริการ!$C$3:$O$984,10,0)</f>
        <v>49441954.770000003</v>
      </c>
      <c r="M76" s="133">
        <f>VLOOKUP($C76,[9]หน่วยบริการ!$C$3:$O$984,11,0)</f>
        <v>3111.73</v>
      </c>
      <c r="N76" s="133">
        <f>VLOOKUP($C76,[9]หน่วยบริการ!$C$3:$O$984,12,0)</f>
        <v>15888.896134947441</v>
      </c>
      <c r="O76" s="133">
        <f>VLOOKUP($C76,[9]หน่วยบริการ!$C$3:$O$984,13,0)</f>
        <v>18014.943161409661</v>
      </c>
      <c r="P76" s="197" t="str">
        <f t="shared" si="2"/>
        <v>1</v>
      </c>
      <c r="Q76" s="197" t="str">
        <f t="shared" si="3"/>
        <v>1</v>
      </c>
    </row>
    <row r="77" spans="1:17">
      <c r="A77" s="2" t="s">
        <v>2928</v>
      </c>
      <c r="B77" s="1" t="s">
        <v>1572</v>
      </c>
      <c r="C77" s="67" t="s">
        <v>592</v>
      </c>
      <c r="D77" s="1" t="s">
        <v>2498</v>
      </c>
      <c r="E77" s="1" t="s">
        <v>941</v>
      </c>
      <c r="F77" s="1">
        <v>5</v>
      </c>
      <c r="G77" s="1" t="s">
        <v>947</v>
      </c>
      <c r="H77" s="133">
        <f>VLOOKUP($C77,[9]หน่วยบริการ!$C$3:$O$984,6,0)</f>
        <v>28906372.440000001</v>
      </c>
      <c r="I77" s="133">
        <f>VLOOKUP($C77,[9]หน่วยบริการ!$C$3:$O$984,7,0)</f>
        <v>44309</v>
      </c>
      <c r="J77" s="133">
        <f>VLOOKUP($C77,[9]หน่วยบริการ!$C$3:$O$984,8,0)</f>
        <v>652.38151255952516</v>
      </c>
      <c r="K77" s="133">
        <f>VLOOKUP($C77,[9]หน่วยบริการ!$C$3:$O$984,9,0)</f>
        <v>884.79288545402824</v>
      </c>
      <c r="L77" s="133">
        <f>VLOOKUP($C77,[9]หน่วยบริการ!$C$3:$O$984,10,0)</f>
        <v>9222537.7699999996</v>
      </c>
      <c r="M77" s="133">
        <f>VLOOKUP($C77,[9]หน่วยบริการ!$C$3:$O$984,11,0)</f>
        <v>699.94</v>
      </c>
      <c r="N77" s="133">
        <f>VLOOKUP($C77,[9]หน่วยบริการ!$C$3:$O$984,12,0)</f>
        <v>13176.183344286652</v>
      </c>
      <c r="O77" s="133">
        <f>VLOOKUP($C77,[9]หน่วยบริการ!$C$3:$O$984,13,0)</f>
        <v>21024.811224353602</v>
      </c>
      <c r="P77" s="197" t="str">
        <f t="shared" si="2"/>
        <v>1</v>
      </c>
      <c r="Q77" s="197" t="str">
        <f t="shared" si="3"/>
        <v>1</v>
      </c>
    </row>
    <row r="78" spans="1:17">
      <c r="A78" s="2" t="s">
        <v>2928</v>
      </c>
      <c r="B78" s="1" t="s">
        <v>1572</v>
      </c>
      <c r="C78" s="67" t="s">
        <v>593</v>
      </c>
      <c r="D78" s="1" t="s">
        <v>2499</v>
      </c>
      <c r="E78" s="1" t="s">
        <v>941</v>
      </c>
      <c r="F78" s="1">
        <v>6</v>
      </c>
      <c r="G78" s="1" t="s">
        <v>2885</v>
      </c>
      <c r="H78" s="133">
        <f>VLOOKUP($C78,[9]หน่วยบริการ!$C$3:$O$984,6,0)</f>
        <v>28385147.050000001</v>
      </c>
      <c r="I78" s="133">
        <f>VLOOKUP($C78,[9]หน่วยบริการ!$C$3:$O$984,7,0)</f>
        <v>43635</v>
      </c>
      <c r="J78" s="133">
        <f>VLOOKUP($C78,[9]หน่วยบริการ!$C$3:$O$984,8,0)</f>
        <v>650.51328176922198</v>
      </c>
      <c r="K78" s="133">
        <f>VLOOKUP($C78,[9]หน่วยบริการ!$C$3:$O$984,9,0)</f>
        <v>820.76520407909777</v>
      </c>
      <c r="L78" s="133">
        <f>VLOOKUP($C78,[9]หน่วยบริการ!$C$3:$O$984,10,0)</f>
        <v>10286765.199999999</v>
      </c>
      <c r="M78" s="133">
        <f>VLOOKUP($C78,[9]หน่วยบริการ!$C$3:$O$984,11,0)</f>
        <v>747.73</v>
      </c>
      <c r="N78" s="133">
        <f>VLOOKUP($C78,[9]หน่วยบริการ!$C$3:$O$984,12,0)</f>
        <v>13757.325772671953</v>
      </c>
      <c r="O78" s="133">
        <f>VLOOKUP($C78,[9]หน่วยบริการ!$C$3:$O$984,13,0)</f>
        <v>19399.24998639138</v>
      </c>
      <c r="P78" s="197" t="str">
        <f t="shared" si="2"/>
        <v>1</v>
      </c>
      <c r="Q78" s="197" t="str">
        <f t="shared" si="3"/>
        <v>1</v>
      </c>
    </row>
    <row r="79" spans="1:17">
      <c r="A79" s="2" t="s">
        <v>2928</v>
      </c>
      <c r="B79" s="1" t="s">
        <v>1572</v>
      </c>
      <c r="C79" s="67" t="s">
        <v>594</v>
      </c>
      <c r="D79" s="1" t="s">
        <v>2500</v>
      </c>
      <c r="E79" s="1" t="s">
        <v>941</v>
      </c>
      <c r="F79" s="1">
        <v>6</v>
      </c>
      <c r="G79" s="1" t="s">
        <v>2885</v>
      </c>
      <c r="H79" s="133">
        <f>VLOOKUP($C79,[9]หน่วยบริการ!$C$3:$O$984,6,0)</f>
        <v>28087867.210000001</v>
      </c>
      <c r="I79" s="133">
        <f>VLOOKUP($C79,[9]หน่วยบริการ!$C$3:$O$984,7,0)</f>
        <v>46912</v>
      </c>
      <c r="J79" s="133">
        <f>VLOOKUP($C79,[9]หน่วยบริการ!$C$3:$O$984,8,0)</f>
        <v>598.73523213676674</v>
      </c>
      <c r="K79" s="133">
        <f>VLOOKUP($C79,[9]หน่วยบริการ!$C$3:$O$984,9,0)</f>
        <v>820.76520407909777</v>
      </c>
      <c r="L79" s="133">
        <f>VLOOKUP($C79,[9]หน่วยบริการ!$C$3:$O$984,10,0)</f>
        <v>13077559.92</v>
      </c>
      <c r="M79" s="133">
        <f>VLOOKUP($C79,[9]หน่วยบริการ!$C$3:$O$984,11,0)</f>
        <v>995.5</v>
      </c>
      <c r="N79" s="133">
        <f>VLOOKUP($C79,[9]หน่วยบริการ!$C$3:$O$984,12,0)</f>
        <v>13136.674957307885</v>
      </c>
      <c r="O79" s="133">
        <f>VLOOKUP($C79,[9]หน่วยบริการ!$C$3:$O$984,13,0)</f>
        <v>19399.24998639138</v>
      </c>
      <c r="P79" s="197" t="str">
        <f t="shared" si="2"/>
        <v>1</v>
      </c>
      <c r="Q79" s="197" t="str">
        <f t="shared" si="3"/>
        <v>1</v>
      </c>
    </row>
    <row r="80" spans="1:17">
      <c r="A80" s="2" t="s">
        <v>2928</v>
      </c>
      <c r="B80" s="1" t="s">
        <v>1572</v>
      </c>
      <c r="C80" s="67" t="s">
        <v>595</v>
      </c>
      <c r="D80" s="1" t="s">
        <v>2501</v>
      </c>
      <c r="E80" s="1" t="s">
        <v>941</v>
      </c>
      <c r="F80" s="1">
        <v>6</v>
      </c>
      <c r="G80" s="1" t="s">
        <v>2885</v>
      </c>
      <c r="H80" s="133">
        <f>VLOOKUP($C80,[9]หน่วยบริการ!$C$3:$O$984,6,0)</f>
        <v>33905573.310000002</v>
      </c>
      <c r="I80" s="133">
        <f>VLOOKUP($C80,[9]หน่วยบริการ!$C$3:$O$984,7,0)</f>
        <v>57612</v>
      </c>
      <c r="J80" s="133">
        <f>VLOOKUP($C80,[9]หน่วยบริการ!$C$3:$O$984,8,0)</f>
        <v>588.51581805873775</v>
      </c>
      <c r="K80" s="133">
        <f>VLOOKUP($C80,[9]หน่วยบริการ!$C$3:$O$984,9,0)</f>
        <v>820.76520407909777</v>
      </c>
      <c r="L80" s="133">
        <f>VLOOKUP($C80,[9]หน่วยบริการ!$C$3:$O$984,10,0)</f>
        <v>26142165.600000001</v>
      </c>
      <c r="M80" s="133">
        <f>VLOOKUP($C80,[9]หน่วยบริการ!$C$3:$O$984,11,0)</f>
        <v>1400.95</v>
      </c>
      <c r="N80" s="133">
        <f>VLOOKUP($C80,[9]หน่วยบริการ!$C$3:$O$984,12,0)</f>
        <v>18660.313073271707</v>
      </c>
      <c r="O80" s="133">
        <f>VLOOKUP($C80,[9]หน่วยบริการ!$C$3:$O$984,13,0)</f>
        <v>19399.24998639138</v>
      </c>
      <c r="P80" s="197" t="str">
        <f t="shared" si="2"/>
        <v>1</v>
      </c>
      <c r="Q80" s="197" t="str">
        <f t="shared" si="3"/>
        <v>1</v>
      </c>
    </row>
    <row r="81" spans="1:17">
      <c r="A81" s="2" t="s">
        <v>2928</v>
      </c>
      <c r="B81" s="1" t="s">
        <v>1572</v>
      </c>
      <c r="C81" s="67" t="s">
        <v>596</v>
      </c>
      <c r="D81" s="1" t="s">
        <v>2502</v>
      </c>
      <c r="E81" s="1" t="s">
        <v>941</v>
      </c>
      <c r="F81" s="1">
        <v>13</v>
      </c>
      <c r="G81" s="1" t="s">
        <v>2884</v>
      </c>
      <c r="H81" s="133">
        <f>VLOOKUP($C81,[9]หน่วยบริการ!$C$3:$O$984,6,0)</f>
        <v>73419624.969999999</v>
      </c>
      <c r="I81" s="133">
        <f>VLOOKUP($C81,[9]หน่วยบริการ!$C$3:$O$984,7,0)</f>
        <v>113765</v>
      </c>
      <c r="J81" s="133">
        <f>VLOOKUP($C81,[9]หน่วยบริการ!$C$3:$O$984,8,0)</f>
        <v>645.36214978244629</v>
      </c>
      <c r="K81" s="133">
        <f>VLOOKUP($C81,[9]หน่วยบริการ!$C$3:$O$984,9,0)</f>
        <v>799.42025929244869</v>
      </c>
      <c r="L81" s="133">
        <f>VLOOKUP($C81,[9]หน่วยบริการ!$C$3:$O$984,10,0)</f>
        <v>54446548.030000001</v>
      </c>
      <c r="M81" s="133">
        <f>VLOOKUP($C81,[9]หน่วยบริการ!$C$3:$O$984,11,0)</f>
        <v>3774.4</v>
      </c>
      <c r="N81" s="133">
        <f>VLOOKUP($C81,[9]หน่วยบริการ!$C$3:$O$984,12,0)</f>
        <v>14425.219380563798</v>
      </c>
      <c r="O81" s="133">
        <f>VLOOKUP($C81,[9]หน่วยบริการ!$C$3:$O$984,13,0)</f>
        <v>18014.943161409661</v>
      </c>
      <c r="P81" s="197" t="str">
        <f t="shared" si="2"/>
        <v>1</v>
      </c>
      <c r="Q81" s="197" t="str">
        <f t="shared" si="3"/>
        <v>1</v>
      </c>
    </row>
    <row r="82" spans="1:17">
      <c r="A82" s="2" t="s">
        <v>2928</v>
      </c>
      <c r="B82" s="1" t="s">
        <v>1572</v>
      </c>
      <c r="C82" s="67" t="s">
        <v>597</v>
      </c>
      <c r="D82" s="1" t="s">
        <v>2503</v>
      </c>
      <c r="E82" s="1" t="s">
        <v>941</v>
      </c>
      <c r="F82" s="1">
        <v>6</v>
      </c>
      <c r="G82" s="1" t="s">
        <v>2885</v>
      </c>
      <c r="H82" s="133">
        <f>VLOOKUP($C82,[9]หน่วยบริการ!$C$3:$O$984,6,0)</f>
        <v>34219938.299999997</v>
      </c>
      <c r="I82" s="133">
        <f>VLOOKUP($C82,[9]หน่วยบริการ!$C$3:$O$984,7,0)</f>
        <v>68667</v>
      </c>
      <c r="J82" s="133">
        <f>VLOOKUP($C82,[9]หน่วยบริการ!$C$3:$O$984,8,0)</f>
        <v>498.34619686312197</v>
      </c>
      <c r="K82" s="133">
        <f>VLOOKUP($C82,[9]หน่วยบริการ!$C$3:$O$984,9,0)</f>
        <v>820.76520407909777</v>
      </c>
      <c r="L82" s="133">
        <f>VLOOKUP($C82,[9]หน่วยบริการ!$C$3:$O$984,10,0)</f>
        <v>28786999.57</v>
      </c>
      <c r="M82" s="133">
        <f>VLOOKUP($C82,[9]หน่วยบริการ!$C$3:$O$984,11,0)</f>
        <v>2014.41</v>
      </c>
      <c r="N82" s="133">
        <f>VLOOKUP($C82,[9]หน่วยบริการ!$C$3:$O$984,12,0)</f>
        <v>14290.536469735554</v>
      </c>
      <c r="O82" s="133">
        <f>VLOOKUP($C82,[9]หน่วยบริการ!$C$3:$O$984,13,0)</f>
        <v>19399.24998639138</v>
      </c>
      <c r="P82" s="197" t="str">
        <f t="shared" si="2"/>
        <v>1</v>
      </c>
      <c r="Q82" s="197" t="str">
        <f t="shared" si="3"/>
        <v>1</v>
      </c>
    </row>
    <row r="83" spans="1:17">
      <c r="A83" s="2" t="s">
        <v>2928</v>
      </c>
      <c r="B83" s="1" t="s">
        <v>1572</v>
      </c>
      <c r="C83" s="67" t="s">
        <v>598</v>
      </c>
      <c r="D83" s="1" t="s">
        <v>2504</v>
      </c>
      <c r="E83" s="1" t="s">
        <v>941</v>
      </c>
      <c r="F83" s="1">
        <v>10</v>
      </c>
      <c r="G83" s="1" t="s">
        <v>943</v>
      </c>
      <c r="H83" s="133">
        <f>VLOOKUP($C83,[9]หน่วยบริการ!$C$3:$O$984,6,0)</f>
        <v>66307811.259999998</v>
      </c>
      <c r="I83" s="133">
        <f>VLOOKUP($C83,[9]หน่วยบริการ!$C$3:$O$984,7,0)</f>
        <v>98171</v>
      </c>
      <c r="J83" s="133">
        <f>VLOOKUP($C83,[9]หน่วยบริการ!$C$3:$O$984,8,0)</f>
        <v>675.43175948090573</v>
      </c>
      <c r="K83" s="133">
        <f>VLOOKUP($C83,[9]หน่วยบริการ!$C$3:$O$984,9,0)</f>
        <v>807.02104028137239</v>
      </c>
      <c r="L83" s="133">
        <f>VLOOKUP($C83,[9]หน่วยบริการ!$C$3:$O$984,10,0)</f>
        <v>37338711.18</v>
      </c>
      <c r="M83" s="133">
        <f>VLOOKUP($C83,[9]หน่วยบริการ!$C$3:$O$984,11,0)</f>
        <v>2926.34</v>
      </c>
      <c r="N83" s="133">
        <f>VLOOKUP($C83,[9]หน่วยบริการ!$C$3:$O$984,12,0)</f>
        <v>12759.525953921962</v>
      </c>
      <c r="O83" s="133">
        <f>VLOOKUP($C83,[9]หน่วยบริการ!$C$3:$O$984,13,0)</f>
        <v>16973.737951004379</v>
      </c>
      <c r="P83" s="197" t="str">
        <f t="shared" si="2"/>
        <v>1</v>
      </c>
      <c r="Q83" s="197" t="str">
        <f t="shared" si="3"/>
        <v>1</v>
      </c>
    </row>
    <row r="84" spans="1:17">
      <c r="A84" s="2" t="s">
        <v>2928</v>
      </c>
      <c r="B84" s="1" t="s">
        <v>1572</v>
      </c>
      <c r="C84" s="67" t="s">
        <v>599</v>
      </c>
      <c r="D84" s="1" t="s">
        <v>2505</v>
      </c>
      <c r="E84" s="1" t="s">
        <v>941</v>
      </c>
      <c r="F84" s="1">
        <v>5</v>
      </c>
      <c r="G84" s="1" t="s">
        <v>947</v>
      </c>
      <c r="H84" s="133">
        <f>VLOOKUP($C84,[9]หน่วยบริการ!$C$3:$O$984,6,0)</f>
        <v>24468963.550000001</v>
      </c>
      <c r="I84" s="133">
        <f>VLOOKUP($C84,[9]หน่วยบริการ!$C$3:$O$984,7,0)</f>
        <v>37142</v>
      </c>
      <c r="J84" s="133">
        <f>VLOOKUP($C84,[9]หน่วยบริการ!$C$3:$O$984,8,0)</f>
        <v>658.79499084594261</v>
      </c>
      <c r="K84" s="133">
        <f>VLOOKUP($C84,[9]หน่วยบริการ!$C$3:$O$984,9,0)</f>
        <v>884.79288545402824</v>
      </c>
      <c r="L84" s="133">
        <f>VLOOKUP($C84,[9]หน่วยบริการ!$C$3:$O$984,10,0)</f>
        <v>8359393.2599999998</v>
      </c>
      <c r="M84" s="133">
        <f>VLOOKUP($C84,[9]หน่วยบริการ!$C$3:$O$984,11,0)</f>
        <v>723.32</v>
      </c>
      <c r="N84" s="133">
        <f>VLOOKUP($C84,[9]หน่วยบริการ!$C$3:$O$984,12,0)</f>
        <v>11556.977907426864</v>
      </c>
      <c r="O84" s="133">
        <f>VLOOKUP($C84,[9]หน่วยบริการ!$C$3:$O$984,13,0)</f>
        <v>21024.811224353602</v>
      </c>
      <c r="P84" s="197" t="str">
        <f t="shared" si="2"/>
        <v>1</v>
      </c>
      <c r="Q84" s="197" t="str">
        <f t="shared" si="3"/>
        <v>1</v>
      </c>
    </row>
    <row r="85" spans="1:17">
      <c r="A85" s="2" t="s">
        <v>2928</v>
      </c>
      <c r="B85" s="1" t="s">
        <v>1572</v>
      </c>
      <c r="C85" s="67" t="s">
        <v>600</v>
      </c>
      <c r="D85" s="1" t="s">
        <v>2506</v>
      </c>
      <c r="E85" s="1" t="s">
        <v>941</v>
      </c>
      <c r="F85" s="1">
        <v>5</v>
      </c>
      <c r="G85" s="1" t="s">
        <v>947</v>
      </c>
      <c r="H85" s="133">
        <f>VLOOKUP($C85,[9]หน่วยบริการ!$C$3:$O$984,6,0)</f>
        <v>22980181.59</v>
      </c>
      <c r="I85" s="133">
        <f>VLOOKUP($C85,[9]หน่วยบริการ!$C$3:$O$984,7,0)</f>
        <v>32304</v>
      </c>
      <c r="J85" s="133">
        <f>VLOOKUP($C85,[9]หน่วยบริการ!$C$3:$O$984,8,0)</f>
        <v>711.37263465824662</v>
      </c>
      <c r="K85" s="133">
        <f>VLOOKUP($C85,[9]หน่วยบริการ!$C$3:$O$984,9,0)</f>
        <v>884.79288545402824</v>
      </c>
      <c r="L85" s="133">
        <f>VLOOKUP($C85,[9]หน่วยบริการ!$C$3:$O$984,10,0)</f>
        <v>8900146.0999999996</v>
      </c>
      <c r="M85" s="133">
        <f>VLOOKUP($C85,[9]หน่วยบริการ!$C$3:$O$984,11,0)</f>
        <v>505.26</v>
      </c>
      <c r="N85" s="133">
        <f>VLOOKUP($C85,[9]หน่วยบริการ!$C$3:$O$984,12,0)</f>
        <v>17614.982583224479</v>
      </c>
      <c r="O85" s="133">
        <f>VLOOKUP($C85,[9]หน่วยบริการ!$C$3:$O$984,13,0)</f>
        <v>21024.811224353602</v>
      </c>
      <c r="P85" s="197" t="str">
        <f t="shared" si="2"/>
        <v>1</v>
      </c>
      <c r="Q85" s="197" t="str">
        <f t="shared" si="3"/>
        <v>1</v>
      </c>
    </row>
    <row r="86" spans="1:17">
      <c r="A86" s="2" t="s">
        <v>2928</v>
      </c>
      <c r="B86" s="1" t="s">
        <v>1572</v>
      </c>
      <c r="C86" s="67" t="s">
        <v>601</v>
      </c>
      <c r="D86" s="1" t="s">
        <v>2507</v>
      </c>
      <c r="E86" s="1" t="s">
        <v>941</v>
      </c>
      <c r="F86" s="1">
        <v>5</v>
      </c>
      <c r="G86" s="1" t="s">
        <v>947</v>
      </c>
      <c r="H86" s="133">
        <f>VLOOKUP($C86,[9]หน่วยบริการ!$C$3:$O$984,6,0)</f>
        <v>20407492.48</v>
      </c>
      <c r="I86" s="133">
        <f>VLOOKUP($C86,[9]หน่วยบริการ!$C$3:$O$984,7,0)</f>
        <v>31233</v>
      </c>
      <c r="J86" s="133">
        <f>VLOOKUP($C86,[9]หน่วยบริการ!$C$3:$O$984,8,0)</f>
        <v>653.39520635225563</v>
      </c>
      <c r="K86" s="133">
        <f>VLOOKUP($C86,[9]หน่วยบริการ!$C$3:$O$984,9,0)</f>
        <v>884.79288545402824</v>
      </c>
      <c r="L86" s="133">
        <f>VLOOKUP($C86,[9]หน่วยบริการ!$C$3:$O$984,10,0)</f>
        <v>11626346.51</v>
      </c>
      <c r="M86" s="133">
        <f>VLOOKUP($C86,[9]หน่วยบริการ!$C$3:$O$984,11,0)</f>
        <v>819.61</v>
      </c>
      <c r="N86" s="133">
        <f>VLOOKUP($C86,[9]หน่วยบริการ!$C$3:$O$984,12,0)</f>
        <v>14185.217981723014</v>
      </c>
      <c r="O86" s="133">
        <f>VLOOKUP($C86,[9]หน่วยบริการ!$C$3:$O$984,13,0)</f>
        <v>21024.811224353602</v>
      </c>
      <c r="P86" s="197" t="str">
        <f t="shared" si="2"/>
        <v>1</v>
      </c>
      <c r="Q86" s="197" t="str">
        <f t="shared" si="3"/>
        <v>1</v>
      </c>
    </row>
    <row r="87" spans="1:17">
      <c r="A87" s="2" t="s">
        <v>2928</v>
      </c>
      <c r="B87" s="1" t="s">
        <v>1572</v>
      </c>
      <c r="C87" s="67" t="s">
        <v>602</v>
      </c>
      <c r="D87" s="1" t="s">
        <v>2508</v>
      </c>
      <c r="E87" s="1" t="s">
        <v>941</v>
      </c>
      <c r="F87" s="1">
        <v>5</v>
      </c>
      <c r="G87" s="1" t="s">
        <v>947</v>
      </c>
      <c r="H87" s="133">
        <f>VLOOKUP($C87,[9]หน่วยบริการ!$C$3:$O$984,6,0)</f>
        <v>22284144.98</v>
      </c>
      <c r="I87" s="133">
        <f>VLOOKUP($C87,[9]หน่วยบริการ!$C$3:$O$984,7,0)</f>
        <v>31905</v>
      </c>
      <c r="J87" s="133">
        <f>VLOOKUP($C87,[9]หน่วยบริการ!$C$3:$O$984,8,0)</f>
        <v>698.45306315624509</v>
      </c>
      <c r="K87" s="133">
        <f>VLOOKUP($C87,[9]หน่วยบริการ!$C$3:$O$984,9,0)</f>
        <v>884.79288545402824</v>
      </c>
      <c r="L87" s="133">
        <f>VLOOKUP($C87,[9]หน่วยบริการ!$C$3:$O$984,10,0)</f>
        <v>10686059.65</v>
      </c>
      <c r="M87" s="133">
        <f>VLOOKUP($C87,[9]หน่วยบริการ!$C$3:$O$984,11,0)</f>
        <v>637.71</v>
      </c>
      <c r="N87" s="133">
        <f>VLOOKUP($C87,[9]หน่วยบริการ!$C$3:$O$984,12,0)</f>
        <v>16756.92658104781</v>
      </c>
      <c r="O87" s="133">
        <f>VLOOKUP($C87,[9]หน่วยบริการ!$C$3:$O$984,13,0)</f>
        <v>21024.811224353602</v>
      </c>
      <c r="P87" s="197" t="str">
        <f t="shared" si="2"/>
        <v>1</v>
      </c>
      <c r="Q87" s="197" t="str">
        <f t="shared" si="3"/>
        <v>1</v>
      </c>
    </row>
    <row r="88" spans="1:17">
      <c r="A88" s="2" t="s">
        <v>2928</v>
      </c>
      <c r="B88" s="1" t="s">
        <v>1572</v>
      </c>
      <c r="C88" s="67" t="s">
        <v>603</v>
      </c>
      <c r="D88" s="1" t="s">
        <v>2935</v>
      </c>
      <c r="E88" s="1" t="s">
        <v>941</v>
      </c>
      <c r="F88" s="1">
        <v>13</v>
      </c>
      <c r="G88" s="1" t="s">
        <v>2884</v>
      </c>
      <c r="H88" s="133">
        <f>VLOOKUP($C88,[9]หน่วยบริการ!$C$3:$O$984,6,0)</f>
        <v>97301637.469999999</v>
      </c>
      <c r="I88" s="133">
        <f>VLOOKUP($C88,[9]หน่วยบริการ!$C$3:$O$984,7,0)</f>
        <v>140117</v>
      </c>
      <c r="J88" s="133">
        <f>VLOOKUP($C88,[9]หน่วยบริการ!$C$3:$O$984,8,0)</f>
        <v>694.43135001463065</v>
      </c>
      <c r="K88" s="133">
        <f>VLOOKUP($C88,[9]หน่วยบริการ!$C$3:$O$984,9,0)</f>
        <v>799.42025929244869</v>
      </c>
      <c r="L88" s="133">
        <f>VLOOKUP($C88,[9]หน่วยบริการ!$C$3:$O$984,10,0)</f>
        <v>65249040.899999999</v>
      </c>
      <c r="M88" s="133">
        <f>VLOOKUP($C88,[9]หน่วยบริการ!$C$3:$O$984,11,0)</f>
        <v>4362.55</v>
      </c>
      <c r="N88" s="133">
        <f>VLOOKUP($C88,[9]หน่วยบริการ!$C$3:$O$984,12,0)</f>
        <v>14956.628783624255</v>
      </c>
      <c r="O88" s="133">
        <f>VLOOKUP($C88,[9]หน่วยบริการ!$C$3:$O$984,13,0)</f>
        <v>18014.943161409661</v>
      </c>
      <c r="P88" s="197" t="str">
        <f t="shared" si="2"/>
        <v>1</v>
      </c>
      <c r="Q88" s="197" t="str">
        <f t="shared" si="3"/>
        <v>1</v>
      </c>
    </row>
    <row r="89" spans="1:17">
      <c r="A89" s="2" t="s">
        <v>2928</v>
      </c>
      <c r="B89" s="1" t="s">
        <v>1572</v>
      </c>
      <c r="C89" s="67" t="s">
        <v>604</v>
      </c>
      <c r="D89" s="1" t="s">
        <v>2509</v>
      </c>
      <c r="E89" s="1" t="s">
        <v>941</v>
      </c>
      <c r="F89" s="1">
        <v>3</v>
      </c>
      <c r="G89" s="1" t="s">
        <v>1017</v>
      </c>
      <c r="H89" s="133">
        <f>VLOOKUP($C89,[9]หน่วยบริการ!$C$3:$O$984,6,0)</f>
        <v>15284091.16</v>
      </c>
      <c r="I89" s="133">
        <f>VLOOKUP($C89,[9]หน่วยบริการ!$C$3:$O$984,7,0)</f>
        <v>26959</v>
      </c>
      <c r="J89" s="133">
        <f>VLOOKUP($C89,[9]หน่วยบริการ!$C$3:$O$984,8,0)</f>
        <v>566.93835676397498</v>
      </c>
      <c r="K89" s="133">
        <f>VLOOKUP($C89,[9]หน่วยบริการ!$C$3:$O$984,9,0)</f>
        <v>765.30473091970157</v>
      </c>
      <c r="L89" s="133">
        <f>VLOOKUP($C89,[9]หน่วยบริการ!$C$3:$O$984,10,0)</f>
        <v>7728652.46</v>
      </c>
      <c r="M89" s="133">
        <f>VLOOKUP($C89,[9]หน่วยบริการ!$C$3:$O$984,11,0)</f>
        <v>599.15</v>
      </c>
      <c r="N89" s="133">
        <f>VLOOKUP($C89,[9]หน่วยบริการ!$C$3:$O$984,12,0)</f>
        <v>12899.361528832513</v>
      </c>
      <c r="O89" s="133">
        <f>VLOOKUP($C89,[9]หน่วยบริการ!$C$3:$O$984,13,0)</f>
        <v>19552.594009886914</v>
      </c>
      <c r="P89" s="197" t="str">
        <f t="shared" si="2"/>
        <v>1</v>
      </c>
      <c r="Q89" s="197" t="str">
        <f t="shared" si="3"/>
        <v>1</v>
      </c>
    </row>
    <row r="90" spans="1:17">
      <c r="A90" s="2" t="s">
        <v>2928</v>
      </c>
      <c r="B90" s="1" t="s">
        <v>1572</v>
      </c>
      <c r="C90" s="67" t="s">
        <v>605</v>
      </c>
      <c r="D90" s="1" t="s">
        <v>2510</v>
      </c>
      <c r="E90" s="1" t="s">
        <v>941</v>
      </c>
      <c r="F90" s="1">
        <v>3</v>
      </c>
      <c r="G90" s="1" t="s">
        <v>1017</v>
      </c>
      <c r="H90" s="133">
        <f>VLOOKUP($C90,[9]หน่วยบริการ!$C$3:$O$984,6,0)</f>
        <v>15314993.529999999</v>
      </c>
      <c r="I90" s="133">
        <f>VLOOKUP($C90,[9]หน่วยบริการ!$C$3:$O$984,7,0)</f>
        <v>26795</v>
      </c>
      <c r="J90" s="133">
        <f>VLOOKUP($C90,[9]หน่วยบริการ!$C$3:$O$984,8,0)</f>
        <v>571.56161709274113</v>
      </c>
      <c r="K90" s="133">
        <f>VLOOKUP($C90,[9]หน่วยบริการ!$C$3:$O$984,9,0)</f>
        <v>765.30473091970157</v>
      </c>
      <c r="L90" s="133">
        <f>VLOOKUP($C90,[9]หน่วยบริการ!$C$3:$O$984,10,0)</f>
        <v>6947849.3300000001</v>
      </c>
      <c r="M90" s="133">
        <f>VLOOKUP($C90,[9]หน่วยบริการ!$C$3:$O$984,11,0)</f>
        <v>353.46</v>
      </c>
      <c r="N90" s="133">
        <f>VLOOKUP($C90,[9]หน่วยบริการ!$C$3:$O$984,12,0)</f>
        <v>19656.677785322245</v>
      </c>
      <c r="O90" s="133">
        <f>VLOOKUP($C90,[9]หน่วยบริการ!$C$3:$O$984,13,0)</f>
        <v>19552.594009886914</v>
      </c>
      <c r="P90" s="197" t="str">
        <f t="shared" ref="P90" si="4">IF(J90&lt;K90,"1","0")</f>
        <v>1</v>
      </c>
      <c r="Q90" s="197" t="str">
        <f t="shared" ref="Q90" si="5">IF(N90&lt;O90,"1","0")</f>
        <v>0</v>
      </c>
    </row>
  </sheetData>
  <conditionalFormatting sqref="P3:Q90">
    <cfRule type="containsText" dxfId="3" priority="1" operator="containsText" text="ไม่ผ่าน">
      <formula>NOT(ISERROR(SEARCH("ไม่ผ่าน",P3)))</formula>
    </cfRule>
    <cfRule type="containsText" dxfId="2" priority="2" operator="containsText" text="ผ่าน">
      <formula>NOT(ISERROR(SEARCH("ผ่าน",P3)))</formula>
    </cfRule>
    <cfRule type="containsText" dxfId="1" priority="3" operator="containsText" text="ไม่ผ่าน">
      <formula>NOT(ISERROR(SEARCH("ไม่ผ่าน",P3)))</formula>
    </cfRule>
    <cfRule type="expression" dxfId="0" priority="4">
      <formula>"ไม่ผ่าน"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90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N101" sqref="N101"/>
    </sheetView>
  </sheetViews>
  <sheetFormatPr defaultColWidth="14" defaultRowHeight="15" customHeight="1"/>
  <cols>
    <col min="1" max="1" width="5.6640625" style="79" customWidth="1"/>
    <col min="2" max="2" width="11.6640625" style="79" customWidth="1"/>
    <col min="3" max="3" width="6.109375" style="79" customWidth="1"/>
    <col min="4" max="4" width="13.5546875" style="79" customWidth="1"/>
    <col min="5" max="5" width="6.77734375" style="79" bestFit="1" customWidth="1"/>
    <col min="6" max="6" width="10.21875" style="79" customWidth="1"/>
    <col min="7" max="7" width="8.88671875" style="51" customWidth="1"/>
    <col min="8" max="8" width="12.77734375" style="79" customWidth="1"/>
    <col min="9" max="9" width="4.77734375" style="79" customWidth="1"/>
    <col min="10" max="10" width="23.44140625" style="174" customWidth="1"/>
    <col min="11" max="14" width="20.109375" style="79" customWidth="1"/>
    <col min="15" max="15" width="14.88671875" style="79" bestFit="1" customWidth="1"/>
    <col min="16" max="16" width="14.6640625" style="79" customWidth="1"/>
    <col min="17" max="17" width="13.44140625" style="79" customWidth="1"/>
    <col min="18" max="18" width="14.88671875" style="79" customWidth="1"/>
    <col min="19" max="20" width="15.33203125" style="200" bestFit="1" customWidth="1"/>
    <col min="21" max="22" width="14.109375" style="200" bestFit="1" customWidth="1"/>
    <col min="23" max="23" width="7.44140625" style="79" customWidth="1"/>
    <col min="24" max="24" width="6.44140625" style="79" customWidth="1"/>
    <col min="25" max="26" width="12.44140625" style="79" bestFit="1" customWidth="1"/>
    <col min="27" max="27" width="14" style="79"/>
    <col min="28" max="28" width="5.44140625" style="79" customWidth="1"/>
    <col min="29" max="29" width="14" style="79"/>
    <col min="30" max="30" width="5.109375" style="79" bestFit="1" customWidth="1"/>
    <col min="31" max="16384" width="14" style="79"/>
  </cols>
  <sheetData>
    <row r="1" spans="1:26" s="201" customFormat="1" ht="30.6" customHeight="1">
      <c r="G1" s="202"/>
      <c r="J1" s="203"/>
      <c r="K1" s="321" t="s">
        <v>3912</v>
      </c>
      <c r="L1" s="321"/>
      <c r="M1" s="321"/>
      <c r="N1" s="321"/>
      <c r="O1" s="320" t="s">
        <v>3913</v>
      </c>
      <c r="P1" s="320"/>
      <c r="Q1" s="320"/>
      <c r="R1" s="320"/>
      <c r="S1" s="319" t="s">
        <v>3003</v>
      </c>
      <c r="T1" s="319"/>
      <c r="U1" s="319"/>
      <c r="V1" s="319"/>
    </row>
    <row r="2" spans="1:26" s="143" customFormat="1" ht="85.8" customHeight="1">
      <c r="A2" s="166" t="s">
        <v>929</v>
      </c>
      <c r="B2" s="166" t="s">
        <v>1</v>
      </c>
      <c r="C2" s="166" t="s">
        <v>2</v>
      </c>
      <c r="D2" s="166" t="s">
        <v>2892</v>
      </c>
      <c r="E2" s="48" t="s">
        <v>2881</v>
      </c>
      <c r="F2" s="48" t="s">
        <v>2893</v>
      </c>
      <c r="G2" s="48" t="s">
        <v>2894</v>
      </c>
      <c r="H2" s="48" t="s">
        <v>2996</v>
      </c>
      <c r="I2" s="48" t="s">
        <v>10</v>
      </c>
      <c r="J2" s="173" t="s">
        <v>2896</v>
      </c>
      <c r="K2" s="198" t="s">
        <v>1961</v>
      </c>
      <c r="L2" s="198" t="s">
        <v>2821</v>
      </c>
      <c r="M2" s="198" t="s">
        <v>2822</v>
      </c>
      <c r="N2" s="198" t="s">
        <v>2823</v>
      </c>
      <c r="O2" s="204" t="s">
        <v>2991</v>
      </c>
      <c r="P2" s="204" t="s">
        <v>2992</v>
      </c>
      <c r="Q2" s="204" t="s">
        <v>2993</v>
      </c>
      <c r="R2" s="204" t="s">
        <v>2994</v>
      </c>
      <c r="S2" s="206" t="s">
        <v>1961</v>
      </c>
      <c r="T2" s="206" t="s">
        <v>2821</v>
      </c>
      <c r="U2" s="206" t="s">
        <v>2822</v>
      </c>
      <c r="V2" s="206" t="s">
        <v>2823</v>
      </c>
      <c r="W2" s="144" t="s">
        <v>1961</v>
      </c>
      <c r="X2" s="144" t="s">
        <v>2821</v>
      </c>
      <c r="Y2" s="144" t="s">
        <v>2822</v>
      </c>
      <c r="Z2" s="144" t="s">
        <v>2823</v>
      </c>
    </row>
    <row r="3" spans="1:26" ht="24" customHeight="1">
      <c r="A3" s="51" t="s">
        <v>2928</v>
      </c>
      <c r="B3" s="78" t="s">
        <v>1521</v>
      </c>
      <c r="C3" s="51" t="s">
        <v>538</v>
      </c>
      <c r="D3" s="78" t="s">
        <v>2449</v>
      </c>
      <c r="E3" s="51" t="str">
        <f>VLOOKUP($C3,[10]org2563!$C$3:$P$898,9,0)</f>
        <v>รพท.</v>
      </c>
      <c r="F3" s="51" t="str">
        <f>VLOOKUP($C3,[10]org2563!$C$3:$P$898,10,0)</f>
        <v>S</v>
      </c>
      <c r="G3" s="51">
        <f>VLOOKUP($C3,[10]org2563!$C$3:$P$898,11,0)</f>
        <v>480</v>
      </c>
      <c r="H3" s="172">
        <f>VLOOKUP($C3,[10]org2563!$C$3:$P$898,12,0)</f>
        <v>93137</v>
      </c>
      <c r="I3" s="51">
        <f>VLOOKUP($C3,[10]org2563!$C$3:$P$898,13,0)</f>
        <v>17</v>
      </c>
      <c r="J3" s="174" t="str">
        <f>VLOOKUP($C3,[10]org2563!$C$3:$P$898,14,0)</f>
        <v>รพท.S &gt;400</v>
      </c>
      <c r="K3" s="199">
        <f>VLOOKUP($C3,Sheet4!$C$12:$H$907,3,0)</f>
        <v>272804950.25999999</v>
      </c>
      <c r="L3" s="199">
        <f>VLOOKUP($C3,Sheet4!$C$12:$H$907,4,0)</f>
        <v>98019007.209999993</v>
      </c>
      <c r="M3" s="199">
        <f>VLOOKUP($C3,Sheet4!$C$12:$H$907,5,0)</f>
        <v>19959606.850000001</v>
      </c>
      <c r="N3" s="199">
        <f>VLOOKUP($C3,Sheet4!$C$12:$H$907,6,0)</f>
        <v>52667775.910000004</v>
      </c>
      <c r="O3" s="205">
        <f>VLOOKUP($I3,ค่ากลาง!$F$5:$I$22,4,0)</f>
        <v>137736121.85519999</v>
      </c>
      <c r="P3" s="205">
        <f>VLOOKUP($I3,ค่ากลาง!$F$27:$I$44,4,0)</f>
        <v>44264531.85679999</v>
      </c>
      <c r="Q3" s="205">
        <f>VLOOKUP($I3,ค่ากลาง!$F$49:$I$66,4,0)</f>
        <v>9048658.8032000009</v>
      </c>
      <c r="R3" s="205">
        <f>VLOOKUP($I3,ค่ากลาง!$F$71:$I$88,4,0)</f>
        <v>21892658.424400005</v>
      </c>
      <c r="S3" s="207">
        <f t="shared" ref="S3:S25" si="0">SUM(K3-O3)</f>
        <v>135068828.4048</v>
      </c>
      <c r="T3" s="207">
        <f t="shared" ref="T3:T25" si="1">SUM(L3-P3)</f>
        <v>53754475.353200004</v>
      </c>
      <c r="U3" s="207">
        <f t="shared" ref="U3:U25" si="2">SUM(M3-Q3)</f>
        <v>10910948.046800001</v>
      </c>
      <c r="V3" s="207">
        <f t="shared" ref="V3:V25" si="3">SUM(N3-R3)</f>
        <v>30775117.485599998</v>
      </c>
      <c r="W3" s="80">
        <f t="shared" ref="W3:W25" si="4">IF(S3&lt;1,0.5,0)</f>
        <v>0</v>
      </c>
      <c r="X3" s="80">
        <f t="shared" ref="X3:X25" si="5">IF(T3&lt;1,0.5,0)</f>
        <v>0</v>
      </c>
      <c r="Y3" s="80">
        <f t="shared" ref="Y3:Y25" si="6">IF(U3&lt;1,0.5,0)</f>
        <v>0</v>
      </c>
      <c r="Z3" s="80">
        <f t="shared" ref="Z3:Z25" si="7">IF(V3&lt;1,0.5,0)</f>
        <v>0</v>
      </c>
    </row>
    <row r="4" spans="1:26" ht="24" customHeight="1">
      <c r="A4" s="51" t="s">
        <v>2928</v>
      </c>
      <c r="B4" s="78" t="s">
        <v>1521</v>
      </c>
      <c r="C4" s="51" t="s">
        <v>539</v>
      </c>
      <c r="D4" s="78" t="s">
        <v>2450</v>
      </c>
      <c r="E4" s="51" t="str">
        <f>VLOOKUP($C4,[10]org2563!$C$3:$P$898,9,0)</f>
        <v>รพช.</v>
      </c>
      <c r="F4" s="51" t="str">
        <f>VLOOKUP($C4,[10]org2563!$C$3:$P$898,10,0)</f>
        <v>F2</v>
      </c>
      <c r="G4" s="51">
        <f>VLOOKUP($C4,[10]org2563!$C$3:$P$898,11,0)</f>
        <v>38</v>
      </c>
      <c r="H4" s="172">
        <f>VLOOKUP($C4,[10]org2563!$C$3:$P$898,12,0)</f>
        <v>21471</v>
      </c>
      <c r="I4" s="51">
        <f>VLOOKUP($C4,[10]org2563!$C$3:$P$898,13,0)</f>
        <v>5</v>
      </c>
      <c r="J4" s="174" t="str">
        <f>VLOOKUP($C4,[10]org2563!$C$3:$P$898,14,0)</f>
        <v>รพช.F2 &lt;=30,000</v>
      </c>
      <c r="K4" s="199">
        <f>VLOOKUP($C4,Sheet4!$C$12:$H$907,3,0)</f>
        <v>22423489.460000001</v>
      </c>
      <c r="L4" s="199">
        <f>VLOOKUP($C4,Sheet4!$C$12:$H$907,4,0)</f>
        <v>3099612.62</v>
      </c>
      <c r="M4" s="199">
        <f>VLOOKUP($C4,Sheet4!$C$12:$H$907,5,0)</f>
        <v>824957.29</v>
      </c>
      <c r="N4" s="199">
        <f>VLOOKUP($C4,Sheet4!$C$12:$H$907,6,0)</f>
        <v>1318721.6199999999</v>
      </c>
      <c r="O4" s="205">
        <f>VLOOKUP($I4,ค่ากลาง!$F$5:$I$22,4,0)</f>
        <v>12957819.961319992</v>
      </c>
      <c r="P4" s="205">
        <f>VLOOKUP($I4,ค่ากลาง!$F$27:$I$44,4,0)</f>
        <v>1566827.6102799997</v>
      </c>
      <c r="Q4" s="205">
        <f>VLOOKUP($I4,ค่ากลาง!$F$49:$I$66,4,0)</f>
        <v>683539.53380000032</v>
      </c>
      <c r="R4" s="205">
        <f>VLOOKUP($I4,ค่ากลาง!$F$71:$I$88,4,0)</f>
        <v>519367.22043999942</v>
      </c>
      <c r="S4" s="207">
        <f t="shared" si="0"/>
        <v>9465669.4986800086</v>
      </c>
      <c r="T4" s="207">
        <f t="shared" si="1"/>
        <v>1532785.0097200004</v>
      </c>
      <c r="U4" s="207">
        <f t="shared" si="2"/>
        <v>141417.75619999971</v>
      </c>
      <c r="V4" s="207">
        <f t="shared" si="3"/>
        <v>799354.39956000051</v>
      </c>
      <c r="W4" s="80">
        <f t="shared" si="4"/>
        <v>0</v>
      </c>
      <c r="X4" s="80">
        <f t="shared" si="5"/>
        <v>0</v>
      </c>
      <c r="Y4" s="80">
        <f t="shared" si="6"/>
        <v>0</v>
      </c>
      <c r="Z4" s="80">
        <f t="shared" si="7"/>
        <v>0</v>
      </c>
    </row>
    <row r="5" spans="1:26" ht="24" customHeight="1">
      <c r="A5" s="51" t="s">
        <v>2928</v>
      </c>
      <c r="B5" s="78" t="s">
        <v>1521</v>
      </c>
      <c r="C5" s="51" t="s">
        <v>540</v>
      </c>
      <c r="D5" s="78" t="s">
        <v>2451</v>
      </c>
      <c r="E5" s="51" t="str">
        <f>VLOOKUP($C5,[10]org2563!$C$3:$P$898,9,0)</f>
        <v>รพช.</v>
      </c>
      <c r="F5" s="51" t="str">
        <f>VLOOKUP($C5,[10]org2563!$C$3:$P$898,10,0)</f>
        <v>F2</v>
      </c>
      <c r="G5" s="51">
        <f>VLOOKUP($C5,[10]org2563!$C$3:$P$898,11,0)</f>
        <v>49</v>
      </c>
      <c r="H5" s="172">
        <f>VLOOKUP($C5,[10]org2563!$C$3:$P$898,12,0)</f>
        <v>47698</v>
      </c>
      <c r="I5" s="51">
        <f>VLOOKUP($C5,[10]org2563!$C$3:$P$898,13,0)</f>
        <v>6</v>
      </c>
      <c r="J5" s="174" t="str">
        <f>VLOOKUP($C5,[10]org2563!$C$3:$P$898,14,0)</f>
        <v>รพช.F2 30,000 - 60,000</v>
      </c>
      <c r="K5" s="199">
        <f>VLOOKUP($C5,Sheet4!$C$12:$H$907,3,0)</f>
        <v>36721971.130000003</v>
      </c>
      <c r="L5" s="199">
        <f>VLOOKUP($C5,Sheet4!$C$12:$H$907,4,0)</f>
        <v>8875573.8000000007</v>
      </c>
      <c r="M5" s="199">
        <f>VLOOKUP($C5,Sheet4!$C$12:$H$907,5,0)</f>
        <v>2865909.95</v>
      </c>
      <c r="N5" s="199">
        <f>VLOOKUP($C5,Sheet4!$C$12:$H$907,6,0)</f>
        <v>3093031.7600000002</v>
      </c>
      <c r="O5" s="205">
        <f>VLOOKUP($I5,ค่ากลาง!$F$5:$I$22,4,0)</f>
        <v>18116727.791764706</v>
      </c>
      <c r="P5" s="205">
        <f>VLOOKUP($I5,ค่ากลาง!$F$27:$I$44,4,0)</f>
        <v>2764996.6537394975</v>
      </c>
      <c r="Q5" s="205">
        <f>VLOOKUP($I5,ค่ากลาง!$F$49:$I$66,4,0)</f>
        <v>1153235.1340756298</v>
      </c>
      <c r="R5" s="205">
        <f>VLOOKUP($I5,ค่ากลาง!$F$71:$I$88,4,0)</f>
        <v>858590.3821428573</v>
      </c>
      <c r="S5" s="207">
        <f t="shared" si="0"/>
        <v>18605243.338235296</v>
      </c>
      <c r="T5" s="207">
        <f t="shared" si="1"/>
        <v>6110577.1462605037</v>
      </c>
      <c r="U5" s="207">
        <f t="shared" si="2"/>
        <v>1712674.8159243704</v>
      </c>
      <c r="V5" s="207">
        <f t="shared" si="3"/>
        <v>2234441.3778571431</v>
      </c>
      <c r="W5" s="80">
        <f t="shared" si="4"/>
        <v>0</v>
      </c>
      <c r="X5" s="80">
        <f t="shared" si="5"/>
        <v>0</v>
      </c>
      <c r="Y5" s="80">
        <f t="shared" si="6"/>
        <v>0</v>
      </c>
      <c r="Z5" s="80">
        <f t="shared" si="7"/>
        <v>0</v>
      </c>
    </row>
    <row r="6" spans="1:26" ht="24" customHeight="1">
      <c r="A6" s="51" t="s">
        <v>2928</v>
      </c>
      <c r="B6" s="78" t="s">
        <v>1521</v>
      </c>
      <c r="C6" s="51" t="s">
        <v>541</v>
      </c>
      <c r="D6" s="78" t="s">
        <v>2452</v>
      </c>
      <c r="E6" s="51" t="str">
        <f>VLOOKUP($C6,[10]org2563!$C$3:$P$898,9,0)</f>
        <v>รพช.</v>
      </c>
      <c r="F6" s="51" t="str">
        <f>VLOOKUP($C6,[10]org2563!$C$3:$P$898,10,0)</f>
        <v>F2</v>
      </c>
      <c r="G6" s="51">
        <f>VLOOKUP($C6,[10]org2563!$C$3:$P$898,11,0)</f>
        <v>47</v>
      </c>
      <c r="H6" s="172">
        <f>VLOOKUP($C6,[10]org2563!$C$3:$P$898,12,0)</f>
        <v>34486</v>
      </c>
      <c r="I6" s="51">
        <f>VLOOKUP($C6,[10]org2563!$C$3:$P$898,13,0)</f>
        <v>6</v>
      </c>
      <c r="J6" s="174" t="str">
        <f>VLOOKUP($C6,[10]org2563!$C$3:$P$898,14,0)</f>
        <v>รพช.F2 30,000 - 60,000</v>
      </c>
      <c r="K6" s="199">
        <f>VLOOKUP($C6,Sheet4!$C$12:$H$907,3,0)</f>
        <v>29849823.559999999</v>
      </c>
      <c r="L6" s="199">
        <f>VLOOKUP($C6,Sheet4!$C$12:$H$907,4,0)</f>
        <v>4092964.14</v>
      </c>
      <c r="M6" s="199">
        <f>VLOOKUP($C6,Sheet4!$C$12:$H$907,5,0)</f>
        <v>1564219.8</v>
      </c>
      <c r="N6" s="199">
        <f>VLOOKUP($C6,Sheet4!$C$12:$H$907,6,0)</f>
        <v>1995986.96</v>
      </c>
      <c r="O6" s="205">
        <f>VLOOKUP($I6,ค่ากลาง!$F$5:$I$22,4,0)</f>
        <v>18116727.791764706</v>
      </c>
      <c r="P6" s="205">
        <f>VLOOKUP($I6,ค่ากลาง!$F$27:$I$44,4,0)</f>
        <v>2764996.6537394975</v>
      </c>
      <c r="Q6" s="205">
        <f>VLOOKUP($I6,ค่ากลาง!$F$49:$I$66,4,0)</f>
        <v>1153235.1340756298</v>
      </c>
      <c r="R6" s="205">
        <f>VLOOKUP($I6,ค่ากลาง!$F$71:$I$88,4,0)</f>
        <v>858590.3821428573</v>
      </c>
      <c r="S6" s="207">
        <f t="shared" si="0"/>
        <v>11733095.768235292</v>
      </c>
      <c r="T6" s="207">
        <f t="shared" si="1"/>
        <v>1327967.4862605026</v>
      </c>
      <c r="U6" s="207">
        <f t="shared" si="2"/>
        <v>410984.66592437029</v>
      </c>
      <c r="V6" s="207">
        <f t="shared" si="3"/>
        <v>1137396.5778571428</v>
      </c>
      <c r="W6" s="80">
        <f t="shared" si="4"/>
        <v>0</v>
      </c>
      <c r="X6" s="80">
        <f t="shared" si="5"/>
        <v>0</v>
      </c>
      <c r="Y6" s="80">
        <f t="shared" si="6"/>
        <v>0</v>
      </c>
      <c r="Z6" s="80">
        <f t="shared" si="7"/>
        <v>0</v>
      </c>
    </row>
    <row r="7" spans="1:26" ht="24" customHeight="1">
      <c r="A7" s="51" t="s">
        <v>2928</v>
      </c>
      <c r="B7" s="78" t="s">
        <v>1521</v>
      </c>
      <c r="C7" s="51" t="s">
        <v>542</v>
      </c>
      <c r="D7" s="78" t="s">
        <v>2453</v>
      </c>
      <c r="E7" s="51" t="str">
        <f>VLOOKUP($C7,[10]org2563!$C$3:$P$898,9,0)</f>
        <v>รพช.</v>
      </c>
      <c r="F7" s="51" t="str">
        <f>VLOOKUP($C7,[10]org2563!$C$3:$P$898,10,0)</f>
        <v>F3</v>
      </c>
      <c r="G7" s="51">
        <f>VLOOKUP($C7,[10]org2563!$C$3:$P$898,11,0)</f>
        <v>27</v>
      </c>
      <c r="H7" s="172">
        <f>VLOOKUP($C7,[10]org2563!$C$3:$P$898,12,0)</f>
        <v>8794</v>
      </c>
      <c r="I7" s="51">
        <f>VLOOKUP($C7,[10]org2563!$C$3:$P$898,13,0)</f>
        <v>2</v>
      </c>
      <c r="J7" s="174" t="str">
        <f>VLOOKUP($C7,[10]org2563!$C$3:$P$898,14,0)</f>
        <v>รพช.F3 &lt;=15,000</v>
      </c>
      <c r="K7" s="199">
        <f>VLOOKUP($C7,Sheet4!$C$12:$H$907,3,0)</f>
        <v>16560169.5</v>
      </c>
      <c r="L7" s="199">
        <f>VLOOKUP($C7,Sheet4!$C$12:$H$907,4,0)</f>
        <v>1708146.2</v>
      </c>
      <c r="M7" s="199">
        <f>VLOOKUP($C7,Sheet4!$C$12:$H$907,5,0)</f>
        <v>1314828.3</v>
      </c>
      <c r="N7" s="199">
        <f>VLOOKUP($C7,Sheet4!$C$12:$H$907,6,0)</f>
        <v>614067.9</v>
      </c>
      <c r="O7" s="205">
        <f>VLOOKUP($I7,ค่ากลาง!$F$5:$I$22,4,0)</f>
        <v>7635011.3084615376</v>
      </c>
      <c r="P7" s="205">
        <f>VLOOKUP($I7,ค่ากลาง!$F$27:$I$44,4,0)</f>
        <v>770159.42256410257</v>
      </c>
      <c r="Q7" s="205">
        <f>VLOOKUP($I7,ค่ากลาง!$F$49:$I$66,4,0)</f>
        <v>406427.54692307697</v>
      </c>
      <c r="R7" s="205">
        <f>VLOOKUP($I7,ค่ากลาง!$F$71:$I$88,4,0)</f>
        <v>292015.10153846152</v>
      </c>
      <c r="S7" s="207">
        <f t="shared" si="0"/>
        <v>8925158.1915384624</v>
      </c>
      <c r="T7" s="207">
        <f t="shared" si="1"/>
        <v>937986.77743589738</v>
      </c>
      <c r="U7" s="207">
        <f t="shared" si="2"/>
        <v>908400.75307692308</v>
      </c>
      <c r="V7" s="207">
        <f t="shared" si="3"/>
        <v>322052.79846153851</v>
      </c>
      <c r="W7" s="80">
        <f t="shared" si="4"/>
        <v>0</v>
      </c>
      <c r="X7" s="80">
        <f t="shared" si="5"/>
        <v>0</v>
      </c>
      <c r="Y7" s="80">
        <f t="shared" si="6"/>
        <v>0</v>
      </c>
      <c r="Z7" s="80">
        <f t="shared" si="7"/>
        <v>0</v>
      </c>
    </row>
    <row r="8" spans="1:26" ht="24" customHeight="1">
      <c r="A8" s="51" t="s">
        <v>2928</v>
      </c>
      <c r="B8" s="78" t="s">
        <v>1521</v>
      </c>
      <c r="C8" s="51" t="s">
        <v>543</v>
      </c>
      <c r="D8" s="78" t="s">
        <v>2454</v>
      </c>
      <c r="E8" s="51" t="str">
        <f>VLOOKUP($C8,[10]org2563!$C$3:$P$898,9,0)</f>
        <v>รพช.</v>
      </c>
      <c r="F8" s="51" t="str">
        <f>VLOOKUP($C8,[10]org2563!$C$3:$P$898,10,0)</f>
        <v>F2</v>
      </c>
      <c r="G8" s="51">
        <f>VLOOKUP($C8,[10]org2563!$C$3:$P$898,11,0)</f>
        <v>30</v>
      </c>
      <c r="H8" s="172">
        <f>VLOOKUP($C8,[10]org2563!$C$3:$P$898,12,0)</f>
        <v>18283</v>
      </c>
      <c r="I8" s="51">
        <f>VLOOKUP($C8,[10]org2563!$C$3:$P$898,13,0)</f>
        <v>5</v>
      </c>
      <c r="J8" s="174" t="str">
        <f>VLOOKUP($C8,[10]org2563!$C$3:$P$898,14,0)</f>
        <v>รพช.F2 &lt;=30,000</v>
      </c>
      <c r="K8" s="199">
        <f>VLOOKUP($C8,Sheet4!$C$12:$H$907,3,0)</f>
        <v>22968868.849999998</v>
      </c>
      <c r="L8" s="199">
        <f>VLOOKUP($C8,Sheet4!$C$12:$H$907,4,0)</f>
        <v>2444203.5499999998</v>
      </c>
      <c r="M8" s="199">
        <f>VLOOKUP($C8,Sheet4!$C$12:$H$907,5,0)</f>
        <v>936923</v>
      </c>
      <c r="N8" s="199">
        <f>VLOOKUP($C8,Sheet4!$C$12:$H$907,6,0)</f>
        <v>930689.88</v>
      </c>
      <c r="O8" s="205">
        <f>VLOOKUP($I8,ค่ากลาง!$F$5:$I$22,4,0)</f>
        <v>12957819.961319992</v>
      </c>
      <c r="P8" s="205">
        <f>VLOOKUP($I8,ค่ากลาง!$F$27:$I$44,4,0)</f>
        <v>1566827.6102799997</v>
      </c>
      <c r="Q8" s="205">
        <f>VLOOKUP($I8,ค่ากลาง!$F$49:$I$66,4,0)</f>
        <v>683539.53380000032</v>
      </c>
      <c r="R8" s="205">
        <f>VLOOKUP($I8,ค่ากลาง!$F$71:$I$88,4,0)</f>
        <v>519367.22043999942</v>
      </c>
      <c r="S8" s="207">
        <f t="shared" si="0"/>
        <v>10011048.888680005</v>
      </c>
      <c r="T8" s="207">
        <f t="shared" si="1"/>
        <v>877375.93972000014</v>
      </c>
      <c r="U8" s="207">
        <f t="shared" si="2"/>
        <v>253383.46619999968</v>
      </c>
      <c r="V8" s="207">
        <f t="shared" si="3"/>
        <v>411322.65956000058</v>
      </c>
      <c r="W8" s="80">
        <f t="shared" si="4"/>
        <v>0</v>
      </c>
      <c r="X8" s="80">
        <f t="shared" si="5"/>
        <v>0</v>
      </c>
      <c r="Y8" s="80">
        <f t="shared" si="6"/>
        <v>0</v>
      </c>
      <c r="Z8" s="80">
        <f t="shared" si="7"/>
        <v>0</v>
      </c>
    </row>
    <row r="9" spans="1:26" ht="24" customHeight="1">
      <c r="A9" s="51" t="s">
        <v>2928</v>
      </c>
      <c r="B9" s="78" t="s">
        <v>1521</v>
      </c>
      <c r="C9" s="51" t="s">
        <v>544</v>
      </c>
      <c r="D9" s="78" t="s">
        <v>2455</v>
      </c>
      <c r="E9" s="51" t="str">
        <f>VLOOKUP($C9,[10]org2563!$C$3:$P$898,9,0)</f>
        <v>รพช.</v>
      </c>
      <c r="F9" s="51" t="str">
        <f>VLOOKUP($C9,[10]org2563!$C$3:$P$898,10,0)</f>
        <v>F2</v>
      </c>
      <c r="G9" s="51">
        <f>VLOOKUP($C9,[10]org2563!$C$3:$P$898,11,0)</f>
        <v>50</v>
      </c>
      <c r="H9" s="172">
        <f>VLOOKUP($C9,[10]org2563!$C$3:$P$898,12,0)</f>
        <v>21408</v>
      </c>
      <c r="I9" s="51">
        <f>VLOOKUP($C9,[10]org2563!$C$3:$P$898,13,0)</f>
        <v>5</v>
      </c>
      <c r="J9" s="174" t="str">
        <f>VLOOKUP($C9,[10]org2563!$C$3:$P$898,14,0)</f>
        <v>รพช.F2 &lt;=30,000</v>
      </c>
      <c r="K9" s="199">
        <f>VLOOKUP($C9,Sheet4!$C$12:$H$907,3,0)</f>
        <v>27845236.700000003</v>
      </c>
      <c r="L9" s="199">
        <f>VLOOKUP($C9,Sheet4!$C$12:$H$907,4,0)</f>
        <v>3726568.29</v>
      </c>
      <c r="M9" s="199">
        <f>VLOOKUP($C9,Sheet4!$C$12:$H$907,5,0)</f>
        <v>3437056.5</v>
      </c>
      <c r="N9" s="199">
        <f>VLOOKUP($C9,Sheet4!$C$12:$H$907,6,0)</f>
        <v>2037614.0299999998</v>
      </c>
      <c r="O9" s="205">
        <f>VLOOKUP($I9,ค่ากลาง!$F$5:$I$22,4,0)</f>
        <v>12957819.961319992</v>
      </c>
      <c r="P9" s="205">
        <f>VLOOKUP($I9,ค่ากลาง!$F$27:$I$44,4,0)</f>
        <v>1566827.6102799997</v>
      </c>
      <c r="Q9" s="205">
        <f>VLOOKUP($I9,ค่ากลาง!$F$49:$I$66,4,0)</f>
        <v>683539.53380000032</v>
      </c>
      <c r="R9" s="205">
        <f>VLOOKUP($I9,ค่ากลาง!$F$71:$I$88,4,0)</f>
        <v>519367.22043999942</v>
      </c>
      <c r="S9" s="207">
        <f t="shared" si="0"/>
        <v>14887416.738680011</v>
      </c>
      <c r="T9" s="207">
        <f t="shared" si="1"/>
        <v>2159740.6797200004</v>
      </c>
      <c r="U9" s="207">
        <f t="shared" si="2"/>
        <v>2753516.9661999997</v>
      </c>
      <c r="V9" s="207">
        <f t="shared" si="3"/>
        <v>1518246.8095600004</v>
      </c>
      <c r="W9" s="80">
        <f t="shared" si="4"/>
        <v>0</v>
      </c>
      <c r="X9" s="80">
        <f t="shared" si="5"/>
        <v>0</v>
      </c>
      <c r="Y9" s="80">
        <f t="shared" si="6"/>
        <v>0</v>
      </c>
      <c r="Z9" s="80">
        <f t="shared" si="7"/>
        <v>0</v>
      </c>
    </row>
    <row r="10" spans="1:26" ht="24" customHeight="1">
      <c r="A10" s="51" t="s">
        <v>2928</v>
      </c>
      <c r="B10" s="78" t="s">
        <v>1521</v>
      </c>
      <c r="C10" s="51" t="s">
        <v>545</v>
      </c>
      <c r="D10" s="78" t="s">
        <v>2456</v>
      </c>
      <c r="E10" s="51" t="str">
        <f>VLOOKUP($C10,[10]org2563!$C$3:$P$898,9,0)</f>
        <v>รพช.</v>
      </c>
      <c r="F10" s="51" t="str">
        <f>VLOOKUP($C10,[10]org2563!$C$3:$P$898,10,0)</f>
        <v>F1</v>
      </c>
      <c r="G10" s="51">
        <f>VLOOKUP($C10,[10]org2563!$C$3:$P$898,11,0)</f>
        <v>113</v>
      </c>
      <c r="H10" s="172">
        <f>VLOOKUP($C10,[10]org2563!$C$3:$P$898,12,0)</f>
        <v>86937</v>
      </c>
      <c r="I10" s="51">
        <f>VLOOKUP($C10,[10]org2563!$C$3:$P$898,13,0)</f>
        <v>10</v>
      </c>
      <c r="J10" s="174" t="str">
        <f>VLOOKUP($C10,[10]org2563!$C$3:$P$898,14,0)</f>
        <v>รพช.F1 50,000-100,000</v>
      </c>
      <c r="K10" s="199">
        <f>VLOOKUP($C10,Sheet4!$C$12:$H$907,3,0)</f>
        <v>75593954.359999999</v>
      </c>
      <c r="L10" s="199">
        <f>VLOOKUP($C10,Sheet4!$C$12:$H$907,4,0)</f>
        <v>9327030.5099999998</v>
      </c>
      <c r="M10" s="199">
        <f>VLOOKUP($C10,Sheet4!$C$12:$H$907,5,0)</f>
        <v>5365103.45</v>
      </c>
      <c r="N10" s="199">
        <f>VLOOKUP($C10,Sheet4!$C$12:$H$907,6,0)</f>
        <v>4320263.4000000004</v>
      </c>
      <c r="O10" s="205">
        <f>VLOOKUP($I10,ค่ากลาง!$F$5:$I$22,4,0)</f>
        <v>28334339.661694907</v>
      </c>
      <c r="P10" s="205">
        <f>VLOOKUP($I10,ค่ากลาง!$F$27:$I$44,4,0)</f>
        <v>5415952.1205084752</v>
      </c>
      <c r="Q10" s="205">
        <f>VLOOKUP($I10,ค่ากลาง!$F$49:$I$66,4,0)</f>
        <v>1915950.4045762713</v>
      </c>
      <c r="R10" s="205">
        <f>VLOOKUP($I10,ค่ากลาง!$F$71:$I$88,4,0)</f>
        <v>1744765.4433898304</v>
      </c>
      <c r="S10" s="207">
        <f t="shared" si="0"/>
        <v>47259614.698305093</v>
      </c>
      <c r="T10" s="207">
        <f t="shared" si="1"/>
        <v>3911078.3894915245</v>
      </c>
      <c r="U10" s="207">
        <f t="shared" si="2"/>
        <v>3449153.0454237289</v>
      </c>
      <c r="V10" s="207">
        <f t="shared" si="3"/>
        <v>2575497.9566101702</v>
      </c>
      <c r="W10" s="80">
        <f t="shared" si="4"/>
        <v>0</v>
      </c>
      <c r="X10" s="80">
        <f t="shared" si="5"/>
        <v>0</v>
      </c>
      <c r="Y10" s="80">
        <f t="shared" si="6"/>
        <v>0</v>
      </c>
      <c r="Z10" s="80">
        <f t="shared" si="7"/>
        <v>0</v>
      </c>
    </row>
    <row r="11" spans="1:26" ht="24" customHeight="1">
      <c r="A11" s="51" t="s">
        <v>2928</v>
      </c>
      <c r="B11" s="78" t="s">
        <v>1521</v>
      </c>
      <c r="C11" s="51" t="s">
        <v>546</v>
      </c>
      <c r="D11" s="78" t="s">
        <v>2457</v>
      </c>
      <c r="E11" s="51" t="str">
        <f>VLOOKUP($C11,[10]org2563!$C$3:$P$898,9,0)</f>
        <v>รพช.</v>
      </c>
      <c r="F11" s="51" t="str">
        <f>VLOOKUP($C11,[10]org2563!$C$3:$P$898,10,0)</f>
        <v>F2</v>
      </c>
      <c r="G11" s="51">
        <f>VLOOKUP($C11,[10]org2563!$C$3:$P$898,11,0)</f>
        <v>47</v>
      </c>
      <c r="H11" s="172">
        <f>VLOOKUP($C11,[10]org2563!$C$3:$P$898,12,0)</f>
        <v>27063</v>
      </c>
      <c r="I11" s="51">
        <f>VLOOKUP($C11,[10]org2563!$C$3:$P$898,13,0)</f>
        <v>5</v>
      </c>
      <c r="J11" s="174" t="str">
        <f>VLOOKUP($C11,[10]org2563!$C$3:$P$898,14,0)</f>
        <v>รพช.F2 &lt;=30,000</v>
      </c>
      <c r="K11" s="199">
        <f>VLOOKUP($C11,Sheet4!$C$12:$H$907,3,0)</f>
        <v>28224044.800000001</v>
      </c>
      <c r="L11" s="199">
        <f>VLOOKUP($C11,Sheet4!$C$12:$H$907,4,0)</f>
        <v>2943450.5</v>
      </c>
      <c r="M11" s="199">
        <f>VLOOKUP($C11,Sheet4!$C$12:$H$907,5,0)</f>
        <v>1042207</v>
      </c>
      <c r="N11" s="199">
        <f>VLOOKUP($C11,Sheet4!$C$12:$H$907,6,0)</f>
        <v>1733029.13</v>
      </c>
      <c r="O11" s="205">
        <f>VLOOKUP($I11,ค่ากลาง!$F$5:$I$22,4,0)</f>
        <v>12957819.961319992</v>
      </c>
      <c r="P11" s="205">
        <f>VLOOKUP($I11,ค่ากลาง!$F$27:$I$44,4,0)</f>
        <v>1566827.6102799997</v>
      </c>
      <c r="Q11" s="205">
        <f>VLOOKUP($I11,ค่ากลาง!$F$49:$I$66,4,0)</f>
        <v>683539.53380000032</v>
      </c>
      <c r="R11" s="205">
        <f>VLOOKUP($I11,ค่ากลาง!$F$71:$I$88,4,0)</f>
        <v>519367.22043999942</v>
      </c>
      <c r="S11" s="207">
        <f t="shared" si="0"/>
        <v>15266224.838680008</v>
      </c>
      <c r="T11" s="207">
        <f t="shared" si="1"/>
        <v>1376622.8897200003</v>
      </c>
      <c r="U11" s="207">
        <f t="shared" si="2"/>
        <v>358667.46619999968</v>
      </c>
      <c r="V11" s="207">
        <f t="shared" si="3"/>
        <v>1213661.9095600005</v>
      </c>
      <c r="W11" s="80">
        <f t="shared" si="4"/>
        <v>0</v>
      </c>
      <c r="X11" s="80">
        <f t="shared" si="5"/>
        <v>0</v>
      </c>
      <c r="Y11" s="80">
        <f t="shared" si="6"/>
        <v>0</v>
      </c>
      <c r="Z11" s="80">
        <f t="shared" si="7"/>
        <v>0</v>
      </c>
    </row>
    <row r="12" spans="1:26" ht="24" customHeight="1">
      <c r="A12" s="51" t="s">
        <v>2928</v>
      </c>
      <c r="B12" s="78" t="s">
        <v>1521</v>
      </c>
      <c r="C12" s="51" t="s">
        <v>547</v>
      </c>
      <c r="D12" s="78" t="s">
        <v>2458</v>
      </c>
      <c r="E12" s="51" t="str">
        <f>VLOOKUP($C12,[10]org2563!$C$3:$P$898,9,0)</f>
        <v>รพช.</v>
      </c>
      <c r="F12" s="51" t="str">
        <f>VLOOKUP($C12,[10]org2563!$C$3:$P$898,10,0)</f>
        <v>F2</v>
      </c>
      <c r="G12" s="51">
        <f>VLOOKUP($C12,[10]org2563!$C$3:$P$898,11,0)</f>
        <v>32</v>
      </c>
      <c r="H12" s="172">
        <f>VLOOKUP($C12,[10]org2563!$C$3:$P$898,12,0)</f>
        <v>20065</v>
      </c>
      <c r="I12" s="51">
        <f>VLOOKUP($C12,[10]org2563!$C$3:$P$898,13,0)</f>
        <v>5</v>
      </c>
      <c r="J12" s="174" t="str">
        <f>VLOOKUP($C12,[10]org2563!$C$3:$P$898,14,0)</f>
        <v>รพช.F2 &lt;=30,000</v>
      </c>
      <c r="K12" s="199">
        <f>VLOOKUP($C12,Sheet4!$C$12:$H$907,3,0)</f>
        <v>24244749.359999999</v>
      </c>
      <c r="L12" s="199">
        <f>VLOOKUP($C12,Sheet4!$C$12:$H$907,4,0)</f>
        <v>2566658.04</v>
      </c>
      <c r="M12" s="199">
        <f>VLOOKUP($C12,Sheet4!$C$12:$H$907,5,0)</f>
        <v>1641367.6</v>
      </c>
      <c r="N12" s="199">
        <f>VLOOKUP($C12,Sheet4!$C$12:$H$907,6,0)</f>
        <v>1342133.4200000002</v>
      </c>
      <c r="O12" s="205">
        <f>VLOOKUP($I12,ค่ากลาง!$F$5:$I$22,4,0)</f>
        <v>12957819.961319992</v>
      </c>
      <c r="P12" s="205">
        <f>VLOOKUP($I12,ค่ากลาง!$F$27:$I$44,4,0)</f>
        <v>1566827.6102799997</v>
      </c>
      <c r="Q12" s="205">
        <f>VLOOKUP($I12,ค่ากลาง!$F$49:$I$66,4,0)</f>
        <v>683539.53380000032</v>
      </c>
      <c r="R12" s="205">
        <f>VLOOKUP($I12,ค่ากลาง!$F$71:$I$88,4,0)</f>
        <v>519367.22043999942</v>
      </c>
      <c r="S12" s="207">
        <f t="shared" si="0"/>
        <v>11286929.398680007</v>
      </c>
      <c r="T12" s="207">
        <f t="shared" si="1"/>
        <v>999830.42972000036</v>
      </c>
      <c r="U12" s="207">
        <f t="shared" si="2"/>
        <v>957828.06619999977</v>
      </c>
      <c r="V12" s="207">
        <f t="shared" si="3"/>
        <v>822766.19956000079</v>
      </c>
      <c r="W12" s="80">
        <f t="shared" si="4"/>
        <v>0</v>
      </c>
      <c r="X12" s="80">
        <f t="shared" si="5"/>
        <v>0</v>
      </c>
      <c r="Y12" s="80">
        <f t="shared" si="6"/>
        <v>0</v>
      </c>
      <c r="Z12" s="80">
        <f t="shared" si="7"/>
        <v>0</v>
      </c>
    </row>
    <row r="13" spans="1:26" ht="24" customHeight="1">
      <c r="A13" s="51" t="s">
        <v>2928</v>
      </c>
      <c r="B13" s="78" t="s">
        <v>1521</v>
      </c>
      <c r="C13" s="51" t="s">
        <v>548</v>
      </c>
      <c r="D13" s="78" t="s">
        <v>2459</v>
      </c>
      <c r="E13" s="51" t="str">
        <f>VLOOKUP($C13,[10]org2563!$C$3:$P$898,9,0)</f>
        <v>รพช.</v>
      </c>
      <c r="F13" s="51" t="str">
        <f>VLOOKUP($C13,[10]org2563!$C$3:$P$898,10,0)</f>
        <v>F2</v>
      </c>
      <c r="G13" s="51">
        <f>VLOOKUP($C13,[10]org2563!$C$3:$P$898,11,0)</f>
        <v>48</v>
      </c>
      <c r="H13" s="172">
        <f>VLOOKUP($C13,[10]org2563!$C$3:$P$898,12,0)</f>
        <v>32575</v>
      </c>
      <c r="I13" s="51">
        <f>VLOOKUP($C13,[10]org2563!$C$3:$P$898,13,0)</f>
        <v>6</v>
      </c>
      <c r="J13" s="174" t="str">
        <f>VLOOKUP($C13,[10]org2563!$C$3:$P$898,14,0)</f>
        <v>รพช.F2 30,000 - 60,000</v>
      </c>
      <c r="K13" s="199">
        <f>VLOOKUP($C13,Sheet4!$C$12:$H$907,3,0)</f>
        <v>28740302.490000002</v>
      </c>
      <c r="L13" s="199">
        <f>VLOOKUP($C13,Sheet4!$C$12:$H$907,4,0)</f>
        <v>4876933.78</v>
      </c>
      <c r="M13" s="199">
        <f>VLOOKUP($C13,Sheet4!$C$12:$H$907,5,0)</f>
        <v>3953447.7</v>
      </c>
      <c r="N13" s="199">
        <f>VLOOKUP($C13,Sheet4!$C$12:$H$907,6,0)</f>
        <v>1286692.9300000002</v>
      </c>
      <c r="O13" s="205">
        <f>VLOOKUP($I13,ค่ากลาง!$F$5:$I$22,4,0)</f>
        <v>18116727.791764706</v>
      </c>
      <c r="P13" s="205">
        <f>VLOOKUP($I13,ค่ากลาง!$F$27:$I$44,4,0)</f>
        <v>2764996.6537394975</v>
      </c>
      <c r="Q13" s="205">
        <f>VLOOKUP($I13,ค่ากลาง!$F$49:$I$66,4,0)</f>
        <v>1153235.1340756298</v>
      </c>
      <c r="R13" s="205">
        <f>VLOOKUP($I13,ค่ากลาง!$F$71:$I$88,4,0)</f>
        <v>858590.3821428573</v>
      </c>
      <c r="S13" s="207">
        <f t="shared" si="0"/>
        <v>10623574.698235296</v>
      </c>
      <c r="T13" s="207">
        <f t="shared" si="1"/>
        <v>2111937.1262605027</v>
      </c>
      <c r="U13" s="207">
        <f t="shared" si="2"/>
        <v>2800212.5659243707</v>
      </c>
      <c r="V13" s="207">
        <f t="shared" si="3"/>
        <v>428102.54785714287</v>
      </c>
      <c r="W13" s="80">
        <f t="shared" si="4"/>
        <v>0</v>
      </c>
      <c r="X13" s="80">
        <f t="shared" si="5"/>
        <v>0</v>
      </c>
      <c r="Y13" s="80">
        <f t="shared" si="6"/>
        <v>0</v>
      </c>
      <c r="Z13" s="80">
        <f t="shared" si="7"/>
        <v>0</v>
      </c>
    </row>
    <row r="14" spans="1:26" ht="24" customHeight="1">
      <c r="A14" s="51" t="s">
        <v>2928</v>
      </c>
      <c r="B14" s="78" t="s">
        <v>1521</v>
      </c>
      <c r="C14" s="51" t="s">
        <v>549</v>
      </c>
      <c r="D14" s="78" t="s">
        <v>2929</v>
      </c>
      <c r="E14" s="51" t="str">
        <f>VLOOKUP($C14,[10]org2563!$C$3:$P$898,9,0)</f>
        <v>รพช.</v>
      </c>
      <c r="F14" s="51" t="str">
        <f>VLOOKUP($C14,[10]org2563!$C$3:$P$898,10,0)</f>
        <v>M2</v>
      </c>
      <c r="G14" s="51">
        <f>VLOOKUP($C14,[10]org2563!$C$3:$P$898,11,0)</f>
        <v>60</v>
      </c>
      <c r="H14" s="172">
        <f>VLOOKUP($C14,[10]org2563!$C$3:$P$898,12,0)</f>
        <v>41597</v>
      </c>
      <c r="I14" s="51">
        <f>VLOOKUP($C14,[10]org2563!$C$3:$P$898,13,0)</f>
        <v>12</v>
      </c>
      <c r="J14" s="174" t="str">
        <f>VLOOKUP($C14,[10]org2563!$C$3:$P$898,14,0)</f>
        <v>รพช. M2 &lt;=100</v>
      </c>
      <c r="K14" s="199">
        <f>VLOOKUP($C14,Sheet4!$C$12:$H$907,3,0)</f>
        <v>49503287.210000001</v>
      </c>
      <c r="L14" s="199">
        <f>VLOOKUP($C14,Sheet4!$C$12:$H$907,4,0)</f>
        <v>11864678.449999999</v>
      </c>
      <c r="M14" s="199">
        <f>VLOOKUP($C14,Sheet4!$C$12:$H$907,5,0)</f>
        <v>2487601.66</v>
      </c>
      <c r="N14" s="199">
        <f>VLOOKUP($C14,Sheet4!$C$12:$H$907,6,0)</f>
        <v>3816996.9299999997</v>
      </c>
      <c r="O14" s="205">
        <f>VLOOKUP($I14,ค่ากลาง!$F$5:$I$22,4,0)</f>
        <v>30252442.552666668</v>
      </c>
      <c r="P14" s="205">
        <f>VLOOKUP($I14,ค่ากลาง!$F$27:$I$44,4,0)</f>
        <v>5773388.1386666689</v>
      </c>
      <c r="Q14" s="205">
        <f>VLOOKUP($I14,ค่ากลาง!$F$49:$I$66,4,0)</f>
        <v>2216832.3480000002</v>
      </c>
      <c r="R14" s="205">
        <f>VLOOKUP($I14,ค่ากลาง!$F$71:$I$88,4,0)</f>
        <v>2084813.8676666659</v>
      </c>
      <c r="S14" s="207">
        <f t="shared" si="0"/>
        <v>19250844.657333333</v>
      </c>
      <c r="T14" s="207">
        <f t="shared" si="1"/>
        <v>6091290.3113333303</v>
      </c>
      <c r="U14" s="207">
        <f t="shared" si="2"/>
        <v>270769.31199999992</v>
      </c>
      <c r="V14" s="207">
        <f t="shared" si="3"/>
        <v>1732183.0623333338</v>
      </c>
      <c r="W14" s="80">
        <f t="shared" si="4"/>
        <v>0</v>
      </c>
      <c r="X14" s="80">
        <f t="shared" si="5"/>
        <v>0</v>
      </c>
      <c r="Y14" s="80">
        <f t="shared" si="6"/>
        <v>0</v>
      </c>
      <c r="Z14" s="80">
        <f t="shared" si="7"/>
        <v>0</v>
      </c>
    </row>
    <row r="15" spans="1:26" ht="24" customHeight="1">
      <c r="A15" s="51" t="s">
        <v>2928</v>
      </c>
      <c r="B15" s="78" t="s">
        <v>1521</v>
      </c>
      <c r="C15" s="51" t="s">
        <v>550</v>
      </c>
      <c r="D15" s="78" t="s">
        <v>2460</v>
      </c>
      <c r="E15" s="51" t="str">
        <f>VLOOKUP($C15,[10]org2563!$C$3:$P$898,9,0)</f>
        <v>รพช.</v>
      </c>
      <c r="F15" s="51" t="str">
        <f>VLOOKUP($C15,[10]org2563!$C$3:$P$898,10,0)</f>
        <v>F2</v>
      </c>
      <c r="G15" s="51">
        <f>VLOOKUP($C15,[10]org2563!$C$3:$P$898,11,0)</f>
        <v>37</v>
      </c>
      <c r="H15" s="172">
        <f>VLOOKUP($C15,[10]org2563!$C$3:$P$898,12,0)</f>
        <v>31491</v>
      </c>
      <c r="I15" s="51">
        <f>VLOOKUP($C15,[10]org2563!$C$3:$P$898,13,0)</f>
        <v>6</v>
      </c>
      <c r="J15" s="174" t="str">
        <f>VLOOKUP($C15,[10]org2563!$C$3:$P$898,14,0)</f>
        <v>รพช.F2 30,000 - 60,000</v>
      </c>
      <c r="K15" s="199">
        <f>VLOOKUP($C15,Sheet4!$C$12:$H$907,3,0)</f>
        <v>24633738.5</v>
      </c>
      <c r="L15" s="199">
        <f>VLOOKUP($C15,Sheet4!$C$12:$H$907,4,0)</f>
        <v>3273644.97</v>
      </c>
      <c r="M15" s="199">
        <f>VLOOKUP($C15,Sheet4!$C$12:$H$907,5,0)</f>
        <v>1586004.8</v>
      </c>
      <c r="N15" s="199">
        <f>VLOOKUP($C15,Sheet4!$C$12:$H$907,6,0)</f>
        <v>1825638.85</v>
      </c>
      <c r="O15" s="205">
        <f>VLOOKUP($I15,ค่ากลาง!$F$5:$I$22,4,0)</f>
        <v>18116727.791764706</v>
      </c>
      <c r="P15" s="205">
        <f>VLOOKUP($I15,ค่ากลาง!$F$27:$I$44,4,0)</f>
        <v>2764996.6537394975</v>
      </c>
      <c r="Q15" s="205">
        <f>VLOOKUP($I15,ค่ากลาง!$F$49:$I$66,4,0)</f>
        <v>1153235.1340756298</v>
      </c>
      <c r="R15" s="205">
        <f>VLOOKUP($I15,ค่ากลาง!$F$71:$I$88,4,0)</f>
        <v>858590.3821428573</v>
      </c>
      <c r="S15" s="207">
        <f t="shared" si="0"/>
        <v>6517010.7082352936</v>
      </c>
      <c r="T15" s="207">
        <f t="shared" si="1"/>
        <v>508648.31626050267</v>
      </c>
      <c r="U15" s="207">
        <f t="shared" si="2"/>
        <v>432769.66592437029</v>
      </c>
      <c r="V15" s="207">
        <f t="shared" si="3"/>
        <v>967048.46785714279</v>
      </c>
      <c r="W15" s="80">
        <f t="shared" si="4"/>
        <v>0</v>
      </c>
      <c r="X15" s="80">
        <f t="shared" si="5"/>
        <v>0</v>
      </c>
      <c r="Y15" s="80">
        <f t="shared" si="6"/>
        <v>0</v>
      </c>
      <c r="Z15" s="80">
        <f t="shared" si="7"/>
        <v>0</v>
      </c>
    </row>
    <row r="16" spans="1:26" ht="24" customHeight="1">
      <c r="A16" s="51" t="s">
        <v>2928</v>
      </c>
      <c r="B16" s="78" t="s">
        <v>1521</v>
      </c>
      <c r="C16" s="51" t="s">
        <v>551</v>
      </c>
      <c r="D16" s="78" t="s">
        <v>2461</v>
      </c>
      <c r="E16" s="51" t="str">
        <f>VLOOKUP($C16,[10]org2563!$C$3:$P$898,9,0)</f>
        <v>รพช.</v>
      </c>
      <c r="F16" s="51" t="str">
        <f>VLOOKUP($C16,[10]org2563!$C$3:$P$898,10,0)</f>
        <v>F2</v>
      </c>
      <c r="G16" s="51">
        <f>VLOOKUP($C16,[10]org2563!$C$3:$P$898,11,0)</f>
        <v>30</v>
      </c>
      <c r="H16" s="172">
        <f>VLOOKUP($C16,[10]org2563!$C$3:$P$898,12,0)</f>
        <v>19737</v>
      </c>
      <c r="I16" s="51">
        <f>VLOOKUP($C16,[10]org2563!$C$3:$P$898,13,0)</f>
        <v>5</v>
      </c>
      <c r="J16" s="174" t="str">
        <f>VLOOKUP($C16,[10]org2563!$C$3:$P$898,14,0)</f>
        <v>รพช.F2 &lt;=30,000</v>
      </c>
      <c r="K16" s="199">
        <f>VLOOKUP($C16,Sheet4!$C$12:$H$907,3,0)</f>
        <v>16685200.949999997</v>
      </c>
      <c r="L16" s="199">
        <f>VLOOKUP($C16,Sheet4!$C$12:$H$907,4,0)</f>
        <v>2256282.37</v>
      </c>
      <c r="M16" s="199">
        <f>VLOOKUP($C16,Sheet4!$C$12:$H$907,5,0)</f>
        <v>964175.14</v>
      </c>
      <c r="N16" s="199">
        <f>VLOOKUP($C16,Sheet4!$C$12:$H$907,6,0)</f>
        <v>1102029.33</v>
      </c>
      <c r="O16" s="205">
        <f>VLOOKUP($I16,ค่ากลาง!$F$5:$I$22,4,0)</f>
        <v>12957819.961319992</v>
      </c>
      <c r="P16" s="205">
        <f>VLOOKUP($I16,ค่ากลาง!$F$27:$I$44,4,0)</f>
        <v>1566827.6102799997</v>
      </c>
      <c r="Q16" s="205">
        <f>VLOOKUP($I16,ค่ากลาง!$F$49:$I$66,4,0)</f>
        <v>683539.53380000032</v>
      </c>
      <c r="R16" s="205">
        <f>VLOOKUP($I16,ค่ากลาง!$F$71:$I$88,4,0)</f>
        <v>519367.22043999942</v>
      </c>
      <c r="S16" s="207">
        <f t="shared" si="0"/>
        <v>3727380.9886800051</v>
      </c>
      <c r="T16" s="207">
        <f t="shared" si="1"/>
        <v>689454.75972000044</v>
      </c>
      <c r="U16" s="207">
        <f t="shared" si="2"/>
        <v>280635.60619999969</v>
      </c>
      <c r="V16" s="207">
        <f t="shared" si="3"/>
        <v>582662.10956000071</v>
      </c>
      <c r="W16" s="80">
        <f t="shared" si="4"/>
        <v>0</v>
      </c>
      <c r="X16" s="80">
        <f t="shared" si="5"/>
        <v>0</v>
      </c>
      <c r="Y16" s="80">
        <f t="shared" si="6"/>
        <v>0</v>
      </c>
      <c r="Z16" s="80">
        <f t="shared" si="7"/>
        <v>0</v>
      </c>
    </row>
    <row r="17" spans="1:26" ht="24" customHeight="1">
      <c r="A17" s="51" t="s">
        <v>2928</v>
      </c>
      <c r="B17" s="78" t="s">
        <v>1499</v>
      </c>
      <c r="C17" s="51" t="s">
        <v>518</v>
      </c>
      <c r="D17" s="78" t="s">
        <v>2430</v>
      </c>
      <c r="E17" s="51" t="str">
        <f>VLOOKUP($C17,[10]org2563!$C$3:$P$898,9,0)</f>
        <v>รพท.</v>
      </c>
      <c r="F17" s="51" t="str">
        <f>VLOOKUP($C17,[10]org2563!$C$3:$P$898,10,0)</f>
        <v>S</v>
      </c>
      <c r="G17" s="51">
        <f>VLOOKUP($C17,[10]org2563!$C$3:$P$898,11,0)</f>
        <v>405</v>
      </c>
      <c r="H17" s="172">
        <f>VLOOKUP($C17,[10]org2563!$C$3:$P$898,12,0)</f>
        <v>108961</v>
      </c>
      <c r="I17" s="51">
        <f>VLOOKUP($C17,[10]org2563!$C$3:$P$898,13,0)</f>
        <v>17</v>
      </c>
      <c r="J17" s="174" t="str">
        <f>VLOOKUP($C17,[10]org2563!$C$3:$P$898,14,0)</f>
        <v>รพท.S &gt;400</v>
      </c>
      <c r="K17" s="199">
        <f>VLOOKUP($C17,Sheet4!$C$12:$H$907,3,0)</f>
        <v>225337934.28</v>
      </c>
      <c r="L17" s="199">
        <f>VLOOKUP($C17,Sheet4!$C$12:$H$907,4,0)</f>
        <v>72219424.890000001</v>
      </c>
      <c r="M17" s="199">
        <f>VLOOKUP($C17,Sheet4!$C$12:$H$907,5,0)</f>
        <v>18652736.399999999</v>
      </c>
      <c r="N17" s="199">
        <f>VLOOKUP($C17,Sheet4!$C$12:$H$907,6,0)</f>
        <v>30104989.5</v>
      </c>
      <c r="O17" s="205">
        <f>VLOOKUP($I17,ค่ากลาง!$F$5:$I$22,4,0)</f>
        <v>137736121.85519999</v>
      </c>
      <c r="P17" s="205">
        <f>VLOOKUP($I17,ค่ากลาง!$F$27:$I$44,4,0)</f>
        <v>44264531.85679999</v>
      </c>
      <c r="Q17" s="205">
        <f>VLOOKUP($I17,ค่ากลาง!$F$49:$I$66,4,0)</f>
        <v>9048658.8032000009</v>
      </c>
      <c r="R17" s="205">
        <f>VLOOKUP($I17,ค่ากลาง!$F$71:$I$88,4,0)</f>
        <v>21892658.424400005</v>
      </c>
      <c r="S17" s="207">
        <f t="shared" si="0"/>
        <v>87601812.424800009</v>
      </c>
      <c r="T17" s="207">
        <f t="shared" si="1"/>
        <v>27954893.033200011</v>
      </c>
      <c r="U17" s="207">
        <f t="shared" si="2"/>
        <v>9604077.5967999976</v>
      </c>
      <c r="V17" s="207">
        <f t="shared" si="3"/>
        <v>8212331.0755999945</v>
      </c>
      <c r="W17" s="80">
        <f t="shared" si="4"/>
        <v>0</v>
      </c>
      <c r="X17" s="80">
        <f t="shared" si="5"/>
        <v>0</v>
      </c>
      <c r="Y17" s="80">
        <f t="shared" si="6"/>
        <v>0</v>
      </c>
      <c r="Z17" s="80">
        <f t="shared" si="7"/>
        <v>0</v>
      </c>
    </row>
    <row r="18" spans="1:26" ht="24" customHeight="1">
      <c r="A18" s="51" t="s">
        <v>2928</v>
      </c>
      <c r="B18" s="78" t="s">
        <v>1499</v>
      </c>
      <c r="C18" s="51" t="s">
        <v>519</v>
      </c>
      <c r="D18" s="78" t="s">
        <v>2431</v>
      </c>
      <c r="E18" s="51" t="str">
        <f>VLOOKUP($C18,[10]org2563!$C$3:$P$898,9,0)</f>
        <v>รพช.</v>
      </c>
      <c r="F18" s="51" t="str">
        <f>VLOOKUP($C18,[10]org2563!$C$3:$P$898,10,0)</f>
        <v>F2</v>
      </c>
      <c r="G18" s="51">
        <f>VLOOKUP($C18,[10]org2563!$C$3:$P$898,11,0)</f>
        <v>40</v>
      </c>
      <c r="H18" s="172">
        <f>VLOOKUP($C18,[10]org2563!$C$3:$P$898,12,0)</f>
        <v>40210</v>
      </c>
      <c r="I18" s="51">
        <f>VLOOKUP($C18,[10]org2563!$C$3:$P$898,13,0)</f>
        <v>6</v>
      </c>
      <c r="J18" s="174" t="str">
        <f>VLOOKUP($C18,[10]org2563!$C$3:$P$898,14,0)</f>
        <v>รพช.F2 30,000 - 60,000</v>
      </c>
      <c r="K18" s="199">
        <f>VLOOKUP($C18,Sheet4!$C$12:$H$907,3,0)</f>
        <v>31096806.149999999</v>
      </c>
      <c r="L18" s="199">
        <f>VLOOKUP($C18,Sheet4!$C$12:$H$907,4,0)</f>
        <v>4832289.16</v>
      </c>
      <c r="M18" s="199">
        <f>VLOOKUP($C18,Sheet4!$C$12:$H$907,5,0)</f>
        <v>1365154.5</v>
      </c>
      <c r="N18" s="199">
        <f>VLOOKUP($C18,Sheet4!$C$12:$H$907,6,0)</f>
        <v>2589999.5499999998</v>
      </c>
      <c r="O18" s="205">
        <f>VLOOKUP($I18,ค่ากลาง!$F$5:$I$22,4,0)</f>
        <v>18116727.791764706</v>
      </c>
      <c r="P18" s="205">
        <f>VLOOKUP($I18,ค่ากลาง!$F$27:$I$44,4,0)</f>
        <v>2764996.6537394975</v>
      </c>
      <c r="Q18" s="205">
        <f>VLOOKUP($I18,ค่ากลาง!$F$49:$I$66,4,0)</f>
        <v>1153235.1340756298</v>
      </c>
      <c r="R18" s="205">
        <f>VLOOKUP($I18,ค่ากลาง!$F$71:$I$88,4,0)</f>
        <v>858590.3821428573</v>
      </c>
      <c r="S18" s="207">
        <f t="shared" si="0"/>
        <v>12980078.358235292</v>
      </c>
      <c r="T18" s="207">
        <f t="shared" si="1"/>
        <v>2067292.5062605026</v>
      </c>
      <c r="U18" s="207">
        <f t="shared" si="2"/>
        <v>211919.36592437024</v>
      </c>
      <c r="V18" s="207">
        <f t="shared" si="3"/>
        <v>1731409.1678571426</v>
      </c>
      <c r="W18" s="80">
        <f t="shared" si="4"/>
        <v>0</v>
      </c>
      <c r="X18" s="80">
        <f t="shared" si="5"/>
        <v>0</v>
      </c>
      <c r="Y18" s="80">
        <f t="shared" si="6"/>
        <v>0</v>
      </c>
      <c r="Z18" s="80">
        <f t="shared" si="7"/>
        <v>0</v>
      </c>
    </row>
    <row r="19" spans="1:26" ht="24" customHeight="1">
      <c r="A19" s="51" t="s">
        <v>2928</v>
      </c>
      <c r="B19" s="78" t="s">
        <v>1499</v>
      </c>
      <c r="C19" s="51" t="s">
        <v>520</v>
      </c>
      <c r="D19" s="78" t="s">
        <v>2432</v>
      </c>
      <c r="E19" s="51" t="str">
        <f>VLOOKUP($C19,[10]org2563!$C$3:$P$898,9,0)</f>
        <v>รพช.</v>
      </c>
      <c r="F19" s="51" t="str">
        <f>VLOOKUP($C19,[10]org2563!$C$3:$P$898,10,0)</f>
        <v>F2</v>
      </c>
      <c r="G19" s="51">
        <f>VLOOKUP($C19,[10]org2563!$C$3:$P$898,11,0)</f>
        <v>40</v>
      </c>
      <c r="H19" s="172">
        <f>VLOOKUP($C19,[10]org2563!$C$3:$P$898,12,0)</f>
        <v>44883</v>
      </c>
      <c r="I19" s="51">
        <f>VLOOKUP($C19,[10]org2563!$C$3:$P$898,13,0)</f>
        <v>6</v>
      </c>
      <c r="J19" s="174" t="str">
        <f>VLOOKUP($C19,[10]org2563!$C$3:$P$898,14,0)</f>
        <v>รพช.F2 30,000 - 60,000</v>
      </c>
      <c r="K19" s="199">
        <f>VLOOKUP($C19,Sheet4!$C$12:$H$907,3,0)</f>
        <v>31798112.949999999</v>
      </c>
      <c r="L19" s="199">
        <f>VLOOKUP($C19,Sheet4!$C$12:$H$907,4,0)</f>
        <v>3345093.37</v>
      </c>
      <c r="M19" s="199">
        <f>VLOOKUP($C19,Sheet4!$C$12:$H$907,5,0)</f>
        <v>1853287.21</v>
      </c>
      <c r="N19" s="199">
        <f>VLOOKUP($C19,Sheet4!$C$12:$H$907,6,0)</f>
        <v>1368850.23</v>
      </c>
      <c r="O19" s="205">
        <f>VLOOKUP($I19,ค่ากลาง!$F$5:$I$22,4,0)</f>
        <v>18116727.791764706</v>
      </c>
      <c r="P19" s="205">
        <f>VLOOKUP($I19,ค่ากลาง!$F$27:$I$44,4,0)</f>
        <v>2764996.6537394975</v>
      </c>
      <c r="Q19" s="205">
        <f>VLOOKUP($I19,ค่ากลาง!$F$49:$I$66,4,0)</f>
        <v>1153235.1340756298</v>
      </c>
      <c r="R19" s="205">
        <f>VLOOKUP($I19,ค่ากลาง!$F$71:$I$88,4,0)</f>
        <v>858590.3821428573</v>
      </c>
      <c r="S19" s="207">
        <f t="shared" si="0"/>
        <v>13681385.158235293</v>
      </c>
      <c r="T19" s="207">
        <f t="shared" si="1"/>
        <v>580096.71626050258</v>
      </c>
      <c r="U19" s="207">
        <f t="shared" si="2"/>
        <v>700052.07592437021</v>
      </c>
      <c r="V19" s="207">
        <f t="shared" si="3"/>
        <v>510259.84785714268</v>
      </c>
      <c r="W19" s="80">
        <f t="shared" si="4"/>
        <v>0</v>
      </c>
      <c r="X19" s="80">
        <f t="shared" si="5"/>
        <v>0</v>
      </c>
      <c r="Y19" s="80">
        <f t="shared" si="6"/>
        <v>0</v>
      </c>
      <c r="Z19" s="80">
        <f t="shared" si="7"/>
        <v>0</v>
      </c>
    </row>
    <row r="20" spans="1:26" ht="24" customHeight="1">
      <c r="A20" s="51" t="s">
        <v>2928</v>
      </c>
      <c r="B20" s="78" t="s">
        <v>1499</v>
      </c>
      <c r="C20" s="51" t="s">
        <v>521</v>
      </c>
      <c r="D20" s="78" t="s">
        <v>2433</v>
      </c>
      <c r="E20" s="51" t="str">
        <f>VLOOKUP($C20,[10]org2563!$C$3:$P$898,9,0)</f>
        <v>รพช.</v>
      </c>
      <c r="F20" s="51" t="str">
        <f>VLOOKUP($C20,[10]org2563!$C$3:$P$898,10,0)</f>
        <v>F2</v>
      </c>
      <c r="G20" s="51">
        <f>VLOOKUP($C20,[10]org2563!$C$3:$P$898,11,0)</f>
        <v>43</v>
      </c>
      <c r="H20" s="172">
        <f>VLOOKUP($C20,[10]org2563!$C$3:$P$898,12,0)</f>
        <v>26900</v>
      </c>
      <c r="I20" s="51">
        <f>VLOOKUP($C20,[10]org2563!$C$3:$P$898,13,0)</f>
        <v>5</v>
      </c>
      <c r="J20" s="174" t="str">
        <f>VLOOKUP($C20,[10]org2563!$C$3:$P$898,14,0)</f>
        <v>รพช.F2 &lt;=30,000</v>
      </c>
      <c r="K20" s="199">
        <f>VLOOKUP($C20,Sheet4!$C$12:$H$907,3,0)</f>
        <v>29563287.169999998</v>
      </c>
      <c r="L20" s="199">
        <f>VLOOKUP($C20,Sheet4!$C$12:$H$907,4,0)</f>
        <v>3898303.06</v>
      </c>
      <c r="M20" s="199">
        <f>VLOOKUP($C20,Sheet4!$C$12:$H$907,5,0)</f>
        <v>1961977</v>
      </c>
      <c r="N20" s="199">
        <f>VLOOKUP($C20,Sheet4!$C$12:$H$907,6,0)</f>
        <v>715449.8899999999</v>
      </c>
      <c r="O20" s="205">
        <f>VLOOKUP($I20,ค่ากลาง!$F$5:$I$22,4,0)</f>
        <v>12957819.961319992</v>
      </c>
      <c r="P20" s="205">
        <f>VLOOKUP($I20,ค่ากลาง!$F$27:$I$44,4,0)</f>
        <v>1566827.6102799997</v>
      </c>
      <c r="Q20" s="205">
        <f>VLOOKUP($I20,ค่ากลาง!$F$49:$I$66,4,0)</f>
        <v>683539.53380000032</v>
      </c>
      <c r="R20" s="205">
        <f>VLOOKUP($I20,ค่ากลาง!$F$71:$I$88,4,0)</f>
        <v>519367.22043999942</v>
      </c>
      <c r="S20" s="207">
        <f t="shared" si="0"/>
        <v>16605467.208680006</v>
      </c>
      <c r="T20" s="207">
        <f t="shared" si="1"/>
        <v>2331475.4497200004</v>
      </c>
      <c r="U20" s="207">
        <f t="shared" si="2"/>
        <v>1278437.4661999997</v>
      </c>
      <c r="V20" s="207">
        <f t="shared" si="3"/>
        <v>196082.66956000048</v>
      </c>
      <c r="W20" s="80">
        <f t="shared" si="4"/>
        <v>0</v>
      </c>
      <c r="X20" s="80">
        <f t="shared" si="5"/>
        <v>0</v>
      </c>
      <c r="Y20" s="80">
        <f t="shared" si="6"/>
        <v>0</v>
      </c>
      <c r="Z20" s="80">
        <f t="shared" si="7"/>
        <v>0</v>
      </c>
    </row>
    <row r="21" spans="1:26" ht="24" customHeight="1">
      <c r="A21" s="51" t="s">
        <v>2928</v>
      </c>
      <c r="B21" s="78" t="s">
        <v>1499</v>
      </c>
      <c r="C21" s="51" t="s">
        <v>522</v>
      </c>
      <c r="D21" s="78" t="s">
        <v>2434</v>
      </c>
      <c r="E21" s="51" t="str">
        <f>VLOOKUP($C21,[10]org2563!$C$3:$P$898,9,0)</f>
        <v>รพช.</v>
      </c>
      <c r="F21" s="51" t="str">
        <f>VLOOKUP($C21,[10]org2563!$C$3:$P$898,10,0)</f>
        <v>F2</v>
      </c>
      <c r="G21" s="51">
        <f>VLOOKUP($C21,[10]org2563!$C$3:$P$898,11,0)</f>
        <v>30</v>
      </c>
      <c r="H21" s="172">
        <f>VLOOKUP($C21,[10]org2563!$C$3:$P$898,12,0)</f>
        <v>17691</v>
      </c>
      <c r="I21" s="51">
        <f>VLOOKUP($C21,[10]org2563!$C$3:$P$898,13,0)</f>
        <v>5</v>
      </c>
      <c r="J21" s="174" t="str">
        <f>VLOOKUP($C21,[10]org2563!$C$3:$P$898,14,0)</f>
        <v>รพช.F2 &lt;=30,000</v>
      </c>
      <c r="K21" s="199">
        <f>VLOOKUP($C21,Sheet4!$C$12:$H$907,3,0)</f>
        <v>18891104.43</v>
      </c>
      <c r="L21" s="199">
        <f>VLOOKUP($C21,Sheet4!$C$12:$H$907,4,0)</f>
        <v>2107985.04</v>
      </c>
      <c r="M21" s="199">
        <f>VLOOKUP($C21,Sheet4!$C$12:$H$907,5,0)</f>
        <v>796679</v>
      </c>
      <c r="N21" s="199">
        <f>VLOOKUP($C21,Sheet4!$C$12:$H$907,6,0)</f>
        <v>1038377.33</v>
      </c>
      <c r="O21" s="205">
        <f>VLOOKUP($I21,ค่ากลาง!$F$5:$I$22,4,0)</f>
        <v>12957819.961319992</v>
      </c>
      <c r="P21" s="205">
        <f>VLOOKUP($I21,ค่ากลาง!$F$27:$I$44,4,0)</f>
        <v>1566827.6102799997</v>
      </c>
      <c r="Q21" s="205">
        <f>VLOOKUP($I21,ค่ากลาง!$F$49:$I$66,4,0)</f>
        <v>683539.53380000032</v>
      </c>
      <c r="R21" s="205">
        <f>VLOOKUP($I21,ค่ากลาง!$F$71:$I$88,4,0)</f>
        <v>519367.22043999942</v>
      </c>
      <c r="S21" s="207">
        <f t="shared" si="0"/>
        <v>5933284.4686800074</v>
      </c>
      <c r="T21" s="207">
        <f t="shared" si="1"/>
        <v>541157.42972000036</v>
      </c>
      <c r="U21" s="207">
        <f t="shared" si="2"/>
        <v>113139.46619999968</v>
      </c>
      <c r="V21" s="207">
        <f t="shared" si="3"/>
        <v>519010.10956000054</v>
      </c>
      <c r="W21" s="80">
        <f t="shared" si="4"/>
        <v>0</v>
      </c>
      <c r="X21" s="80">
        <f t="shared" si="5"/>
        <v>0</v>
      </c>
      <c r="Y21" s="80">
        <f t="shared" si="6"/>
        <v>0</v>
      </c>
      <c r="Z21" s="80">
        <f t="shared" si="7"/>
        <v>0</v>
      </c>
    </row>
    <row r="22" spans="1:26" ht="24" customHeight="1">
      <c r="A22" s="51" t="s">
        <v>2928</v>
      </c>
      <c r="B22" s="78" t="s">
        <v>1499</v>
      </c>
      <c r="C22" s="51" t="s">
        <v>523</v>
      </c>
      <c r="D22" s="78" t="s">
        <v>2435</v>
      </c>
      <c r="E22" s="51" t="str">
        <f>VLOOKUP($C22,[10]org2563!$C$3:$P$898,9,0)</f>
        <v>รพช.</v>
      </c>
      <c r="F22" s="51" t="str">
        <f>VLOOKUP($C22,[10]org2563!$C$3:$P$898,10,0)</f>
        <v>F2</v>
      </c>
      <c r="G22" s="51">
        <f>VLOOKUP($C22,[10]org2563!$C$3:$P$898,11,0)</f>
        <v>40</v>
      </c>
      <c r="H22" s="172">
        <f>VLOOKUP($C22,[10]org2563!$C$3:$P$898,12,0)</f>
        <v>33341</v>
      </c>
      <c r="I22" s="51">
        <f>VLOOKUP($C22,[10]org2563!$C$3:$P$898,13,0)</f>
        <v>6</v>
      </c>
      <c r="J22" s="174" t="str">
        <f>VLOOKUP($C22,[10]org2563!$C$3:$P$898,14,0)</f>
        <v>รพช.F2 30,000 - 60,000</v>
      </c>
      <c r="K22" s="199">
        <f>VLOOKUP($C22,Sheet4!$C$12:$H$907,3,0)</f>
        <v>33526213.620000001</v>
      </c>
      <c r="L22" s="199">
        <f>VLOOKUP($C22,Sheet4!$C$12:$H$907,4,0)</f>
        <v>5232443.43</v>
      </c>
      <c r="M22" s="199">
        <f>VLOOKUP($C22,Sheet4!$C$12:$H$907,5,0)</f>
        <v>1838384</v>
      </c>
      <c r="N22" s="199">
        <f>VLOOKUP($C22,Sheet4!$C$12:$H$907,6,0)</f>
        <v>2669920.8299999996</v>
      </c>
      <c r="O22" s="205">
        <f>VLOOKUP($I22,ค่ากลาง!$F$5:$I$22,4,0)</f>
        <v>18116727.791764706</v>
      </c>
      <c r="P22" s="205">
        <f>VLOOKUP($I22,ค่ากลาง!$F$27:$I$44,4,0)</f>
        <v>2764996.6537394975</v>
      </c>
      <c r="Q22" s="205">
        <f>VLOOKUP($I22,ค่ากลาง!$F$49:$I$66,4,0)</f>
        <v>1153235.1340756298</v>
      </c>
      <c r="R22" s="205">
        <f>VLOOKUP($I22,ค่ากลาง!$F$71:$I$88,4,0)</f>
        <v>858590.3821428573</v>
      </c>
      <c r="S22" s="207">
        <f t="shared" si="0"/>
        <v>15409485.828235295</v>
      </c>
      <c r="T22" s="207">
        <f t="shared" si="1"/>
        <v>2467446.7762605022</v>
      </c>
      <c r="U22" s="207">
        <f t="shared" si="2"/>
        <v>685148.86592437024</v>
      </c>
      <c r="V22" s="207">
        <f t="shared" si="3"/>
        <v>1811330.4478571424</v>
      </c>
      <c r="W22" s="80">
        <f t="shared" si="4"/>
        <v>0</v>
      </c>
      <c r="X22" s="80">
        <f t="shared" si="5"/>
        <v>0</v>
      </c>
      <c r="Y22" s="80">
        <f t="shared" si="6"/>
        <v>0</v>
      </c>
      <c r="Z22" s="80">
        <f t="shared" si="7"/>
        <v>0</v>
      </c>
    </row>
    <row r="23" spans="1:26" ht="24" customHeight="1">
      <c r="A23" s="51" t="s">
        <v>2928</v>
      </c>
      <c r="B23" s="78" t="s">
        <v>1499</v>
      </c>
      <c r="C23" s="51" t="s">
        <v>524</v>
      </c>
      <c r="D23" s="78" t="s">
        <v>2436</v>
      </c>
      <c r="E23" s="51" t="str">
        <f>VLOOKUP($C23,[10]org2563!$C$3:$P$898,9,0)</f>
        <v>รพช.</v>
      </c>
      <c r="F23" s="51" t="str">
        <f>VLOOKUP($C23,[10]org2563!$C$3:$P$898,10,0)</f>
        <v>F2</v>
      </c>
      <c r="G23" s="51">
        <f>VLOOKUP($C23,[10]org2563!$C$3:$P$898,11,0)</f>
        <v>60</v>
      </c>
      <c r="H23" s="172">
        <f>VLOOKUP($C23,[10]org2563!$C$3:$P$898,12,0)</f>
        <v>55455</v>
      </c>
      <c r="I23" s="51">
        <f>VLOOKUP($C23,[10]org2563!$C$3:$P$898,13,0)</f>
        <v>6</v>
      </c>
      <c r="J23" s="174" t="str">
        <f>VLOOKUP($C23,[10]org2563!$C$3:$P$898,14,0)</f>
        <v>รพช.F2 30,000 - 60,000</v>
      </c>
      <c r="K23" s="199">
        <f>VLOOKUP($C23,Sheet4!$C$12:$H$907,3,0)</f>
        <v>40630128.800000004</v>
      </c>
      <c r="L23" s="199">
        <f>VLOOKUP($C23,Sheet4!$C$12:$H$907,4,0)</f>
        <v>5087950.7699999996</v>
      </c>
      <c r="M23" s="199">
        <f>VLOOKUP($C23,Sheet4!$C$12:$H$907,5,0)</f>
        <v>2404520.44</v>
      </c>
      <c r="N23" s="199">
        <f>VLOOKUP($C23,Sheet4!$C$12:$H$907,6,0)</f>
        <v>1154013.02</v>
      </c>
      <c r="O23" s="205">
        <f>VLOOKUP($I23,ค่ากลาง!$F$5:$I$22,4,0)</f>
        <v>18116727.791764706</v>
      </c>
      <c r="P23" s="205">
        <f>VLOOKUP($I23,ค่ากลาง!$F$27:$I$44,4,0)</f>
        <v>2764996.6537394975</v>
      </c>
      <c r="Q23" s="205">
        <f>VLOOKUP($I23,ค่ากลาง!$F$49:$I$66,4,0)</f>
        <v>1153235.1340756298</v>
      </c>
      <c r="R23" s="205">
        <f>VLOOKUP($I23,ค่ากลาง!$F$71:$I$88,4,0)</f>
        <v>858590.3821428573</v>
      </c>
      <c r="S23" s="207">
        <f t="shared" si="0"/>
        <v>22513401.008235298</v>
      </c>
      <c r="T23" s="207">
        <f t="shared" si="1"/>
        <v>2322954.116260502</v>
      </c>
      <c r="U23" s="207">
        <f t="shared" si="2"/>
        <v>1251285.3059243702</v>
      </c>
      <c r="V23" s="207">
        <f t="shared" si="3"/>
        <v>295422.63785714272</v>
      </c>
      <c r="W23" s="80">
        <f t="shared" si="4"/>
        <v>0</v>
      </c>
      <c r="X23" s="80">
        <f t="shared" si="5"/>
        <v>0</v>
      </c>
      <c r="Y23" s="80">
        <f t="shared" si="6"/>
        <v>0</v>
      </c>
      <c r="Z23" s="80">
        <f t="shared" si="7"/>
        <v>0</v>
      </c>
    </row>
    <row r="24" spans="1:26" ht="24" customHeight="1">
      <c r="A24" s="51" t="s">
        <v>2928</v>
      </c>
      <c r="B24" s="78" t="s">
        <v>1499</v>
      </c>
      <c r="C24" s="51" t="s">
        <v>525</v>
      </c>
      <c r="D24" s="78" t="s">
        <v>2437</v>
      </c>
      <c r="E24" s="51" t="str">
        <f>VLOOKUP($C24,[10]org2563!$C$3:$P$898,9,0)</f>
        <v>รพช.</v>
      </c>
      <c r="F24" s="51" t="str">
        <f>VLOOKUP($C24,[10]org2563!$C$3:$P$898,10,0)</f>
        <v>F1</v>
      </c>
      <c r="G24" s="51">
        <f>VLOOKUP($C24,[10]org2563!$C$3:$P$898,11,0)</f>
        <v>88</v>
      </c>
      <c r="H24" s="172">
        <f>VLOOKUP($C24,[10]org2563!$C$3:$P$898,12,0)</f>
        <v>53599</v>
      </c>
      <c r="I24" s="51">
        <f>VLOOKUP($C24,[10]org2563!$C$3:$P$898,13,0)</f>
        <v>10</v>
      </c>
      <c r="J24" s="174" t="str">
        <f>VLOOKUP($C24,[10]org2563!$C$3:$P$898,14,0)</f>
        <v>รพช.F1 50,000-100,000</v>
      </c>
      <c r="K24" s="199">
        <f>VLOOKUP($C24,Sheet4!$C$12:$H$907,3,0)</f>
        <v>49563145.759999998</v>
      </c>
      <c r="L24" s="199">
        <f>VLOOKUP($C24,Sheet4!$C$12:$H$907,4,0)</f>
        <v>9410423.1799999997</v>
      </c>
      <c r="M24" s="199">
        <f>VLOOKUP($C24,Sheet4!$C$12:$H$907,5,0)</f>
        <v>3134456.5</v>
      </c>
      <c r="N24" s="199">
        <f>VLOOKUP($C24,Sheet4!$C$12:$H$907,6,0)</f>
        <v>3797851.35</v>
      </c>
      <c r="O24" s="205">
        <f>VLOOKUP($I24,ค่ากลาง!$F$5:$I$22,4,0)</f>
        <v>28334339.661694907</v>
      </c>
      <c r="P24" s="205">
        <f>VLOOKUP($I24,ค่ากลาง!$F$27:$I$44,4,0)</f>
        <v>5415952.1205084752</v>
      </c>
      <c r="Q24" s="205">
        <f>VLOOKUP($I24,ค่ากลาง!$F$49:$I$66,4,0)</f>
        <v>1915950.4045762713</v>
      </c>
      <c r="R24" s="205">
        <f>VLOOKUP($I24,ค่ากลาง!$F$71:$I$88,4,0)</f>
        <v>1744765.4433898304</v>
      </c>
      <c r="S24" s="207">
        <f t="shared" si="0"/>
        <v>21228806.098305091</v>
      </c>
      <c r="T24" s="207">
        <f t="shared" si="1"/>
        <v>3994471.0594915245</v>
      </c>
      <c r="U24" s="207">
        <f t="shared" si="2"/>
        <v>1218506.0954237287</v>
      </c>
      <c r="V24" s="207">
        <f t="shared" si="3"/>
        <v>2053085.9066101697</v>
      </c>
      <c r="W24" s="80">
        <f t="shared" si="4"/>
        <v>0</v>
      </c>
      <c r="X24" s="80">
        <f t="shared" si="5"/>
        <v>0</v>
      </c>
      <c r="Y24" s="80">
        <f t="shared" si="6"/>
        <v>0</v>
      </c>
      <c r="Z24" s="80">
        <f t="shared" si="7"/>
        <v>0</v>
      </c>
    </row>
    <row r="25" spans="1:26" ht="24" customHeight="1">
      <c r="A25" s="51" t="s">
        <v>2928</v>
      </c>
      <c r="B25" s="78" t="s">
        <v>1499</v>
      </c>
      <c r="C25" s="51" t="s">
        <v>526</v>
      </c>
      <c r="D25" s="78" t="s">
        <v>2438</v>
      </c>
      <c r="E25" s="51" t="str">
        <f>VLOOKUP($C25,[10]org2563!$C$3:$P$898,9,0)</f>
        <v>รพช.</v>
      </c>
      <c r="F25" s="51" t="str">
        <f>VLOOKUP($C25,[10]org2563!$C$3:$P$898,10,0)</f>
        <v>F2</v>
      </c>
      <c r="G25" s="51">
        <f>VLOOKUP($C25,[10]org2563!$C$3:$P$898,11,0)</f>
        <v>36</v>
      </c>
      <c r="H25" s="172">
        <f>VLOOKUP($C25,[10]org2563!$C$3:$P$898,12,0)</f>
        <v>37999</v>
      </c>
      <c r="I25" s="51">
        <f>VLOOKUP($C25,[10]org2563!$C$3:$P$898,13,0)</f>
        <v>6</v>
      </c>
      <c r="J25" s="174" t="str">
        <f>VLOOKUP($C25,[10]org2563!$C$3:$P$898,14,0)</f>
        <v>รพช.F2 30,000 - 60,000</v>
      </c>
      <c r="K25" s="199">
        <f>VLOOKUP($C25,Sheet4!$C$12:$H$907,3,0)</f>
        <v>29899198.780000001</v>
      </c>
      <c r="L25" s="199">
        <f>VLOOKUP($C25,Sheet4!$C$12:$H$907,4,0)</f>
        <v>3565915.36</v>
      </c>
      <c r="M25" s="199">
        <f>VLOOKUP($C25,Sheet4!$C$12:$H$907,5,0)</f>
        <v>1938049.7</v>
      </c>
      <c r="N25" s="199">
        <f>VLOOKUP($C25,Sheet4!$C$12:$H$907,6,0)</f>
        <v>1338972.74</v>
      </c>
      <c r="O25" s="205">
        <f>VLOOKUP($I25,ค่ากลาง!$F$5:$I$22,4,0)</f>
        <v>18116727.791764706</v>
      </c>
      <c r="P25" s="205">
        <f>VLOOKUP($I25,ค่ากลาง!$F$27:$I$44,4,0)</f>
        <v>2764996.6537394975</v>
      </c>
      <c r="Q25" s="205">
        <f>VLOOKUP($I25,ค่ากลาง!$F$49:$I$66,4,0)</f>
        <v>1153235.1340756298</v>
      </c>
      <c r="R25" s="205">
        <f>VLOOKUP($I25,ค่ากลาง!$F$71:$I$88,4,0)</f>
        <v>858590.3821428573</v>
      </c>
      <c r="S25" s="207">
        <f t="shared" si="0"/>
        <v>11782470.988235295</v>
      </c>
      <c r="T25" s="207">
        <f t="shared" si="1"/>
        <v>800918.70626050234</v>
      </c>
      <c r="U25" s="207">
        <f t="shared" si="2"/>
        <v>784814.5659243702</v>
      </c>
      <c r="V25" s="207">
        <f t="shared" si="3"/>
        <v>480382.35785714269</v>
      </c>
      <c r="W25" s="80">
        <f t="shared" si="4"/>
        <v>0</v>
      </c>
      <c r="X25" s="80">
        <f t="shared" si="5"/>
        <v>0</v>
      </c>
      <c r="Y25" s="80">
        <f t="shared" si="6"/>
        <v>0</v>
      </c>
      <c r="Z25" s="80">
        <f t="shared" si="7"/>
        <v>0</v>
      </c>
    </row>
    <row r="26" spans="1:26" ht="24" customHeight="1">
      <c r="A26" s="51" t="s">
        <v>2928</v>
      </c>
      <c r="B26" s="78" t="s">
        <v>1499</v>
      </c>
      <c r="C26" s="51" t="s">
        <v>527</v>
      </c>
      <c r="D26" s="78" t="s">
        <v>2439</v>
      </c>
      <c r="E26" s="51" t="str">
        <f>VLOOKUP($C26,[10]org2563!$C$3:$P$898,9,0)</f>
        <v>รพช.</v>
      </c>
      <c r="F26" s="51" t="str">
        <f>VLOOKUP($C26,[10]org2563!$C$3:$P$898,10,0)</f>
        <v>F2</v>
      </c>
      <c r="G26" s="51">
        <f>VLOOKUP($C26,[10]org2563!$C$3:$P$898,11,0)</f>
        <v>30</v>
      </c>
      <c r="H26" s="172">
        <f>VLOOKUP($C26,[10]org2563!$C$3:$P$898,12,0)</f>
        <v>43769</v>
      </c>
      <c r="I26" s="51">
        <f>VLOOKUP($C26,[10]org2563!$C$3:$P$898,13,0)</f>
        <v>6</v>
      </c>
      <c r="J26" s="174" t="str">
        <f>VLOOKUP($C26,[10]org2563!$C$3:$P$898,14,0)</f>
        <v>รพช.F2 30,000 - 60,000</v>
      </c>
      <c r="K26" s="199">
        <f>VLOOKUP($C26,Sheet4!$C$12:$H$907,3,0)</f>
        <v>29724438.799999997</v>
      </c>
      <c r="L26" s="199">
        <f>VLOOKUP($C26,Sheet4!$C$12:$H$907,4,0)</f>
        <v>5640406.1500000004</v>
      </c>
      <c r="M26" s="199">
        <f>VLOOKUP($C26,Sheet4!$C$12:$H$907,5,0)</f>
        <v>2407985.6</v>
      </c>
      <c r="N26" s="199">
        <f>VLOOKUP($C26,Sheet4!$C$12:$H$907,6,0)</f>
        <v>1302054.7</v>
      </c>
      <c r="O26" s="205">
        <f>VLOOKUP($I26,ค่ากลาง!$F$5:$I$22,4,0)</f>
        <v>18116727.791764706</v>
      </c>
      <c r="P26" s="205">
        <f>VLOOKUP($I26,ค่ากลาง!$F$27:$I$44,4,0)</f>
        <v>2764996.6537394975</v>
      </c>
      <c r="Q26" s="205">
        <f>VLOOKUP($I26,ค่ากลาง!$F$49:$I$66,4,0)</f>
        <v>1153235.1340756298</v>
      </c>
      <c r="R26" s="205">
        <f>VLOOKUP($I26,ค่ากลาง!$F$71:$I$88,4,0)</f>
        <v>858590.3821428573</v>
      </c>
      <c r="S26" s="207">
        <f t="shared" ref="S26:S89" si="8">SUM(K26-O26)</f>
        <v>11607711.008235291</v>
      </c>
      <c r="T26" s="207">
        <f t="shared" ref="T26:T89" si="9">SUM(L26-P26)</f>
        <v>2875409.4962605028</v>
      </c>
      <c r="U26" s="207">
        <f t="shared" ref="U26:U89" si="10">SUM(M26-Q26)</f>
        <v>1254750.4659243703</v>
      </c>
      <c r="V26" s="207">
        <f t="shared" ref="V26:V89" si="11">SUM(N26-R26)</f>
        <v>443464.31785714265</v>
      </c>
      <c r="W26" s="80">
        <f t="shared" ref="W26:W89" si="12">IF(S26&lt;1,0.5,0)</f>
        <v>0</v>
      </c>
      <c r="X26" s="80">
        <f t="shared" ref="X26:X89" si="13">IF(T26&lt;1,0.5,0)</f>
        <v>0</v>
      </c>
      <c r="Y26" s="80">
        <f t="shared" ref="Y26:Y89" si="14">IF(U26&lt;1,0.5,0)</f>
        <v>0</v>
      </c>
      <c r="Z26" s="80">
        <f t="shared" ref="Z26:Z89" si="15">IF(V26&lt;1,0.5,0)</f>
        <v>0</v>
      </c>
    </row>
    <row r="27" spans="1:26" ht="24" customHeight="1">
      <c r="A27" s="51" t="s">
        <v>2928</v>
      </c>
      <c r="B27" s="78" t="s">
        <v>1499</v>
      </c>
      <c r="C27" s="51" t="s">
        <v>528</v>
      </c>
      <c r="D27" s="78" t="s">
        <v>2930</v>
      </c>
      <c r="E27" s="51" t="str">
        <f>VLOOKUP($C27,[10]org2563!$C$3:$P$898,9,0)</f>
        <v>รพช.</v>
      </c>
      <c r="F27" s="51" t="str">
        <f>VLOOKUP($C27,[10]org2563!$C$3:$P$898,10,0)</f>
        <v>M2</v>
      </c>
      <c r="G27" s="51">
        <f>VLOOKUP($C27,[10]org2563!$C$3:$P$898,11,0)</f>
        <v>120</v>
      </c>
      <c r="H27" s="172">
        <f>VLOOKUP($C27,[10]org2563!$C$3:$P$898,12,0)</f>
        <v>54671</v>
      </c>
      <c r="I27" s="51">
        <f>VLOOKUP($C27,[10]org2563!$C$3:$P$898,13,0)</f>
        <v>13</v>
      </c>
      <c r="J27" s="174" t="str">
        <f>VLOOKUP($C27,[10]org2563!$C$3:$P$898,14,0)</f>
        <v>รพช. M2 &gt;100</v>
      </c>
      <c r="K27" s="199">
        <f>VLOOKUP($C27,Sheet4!$C$12:$H$907,3,0)</f>
        <v>69388188.269999981</v>
      </c>
      <c r="L27" s="199">
        <f>VLOOKUP($C27,Sheet4!$C$12:$H$907,4,0)</f>
        <v>14235785.630000001</v>
      </c>
      <c r="M27" s="199">
        <f>VLOOKUP($C27,Sheet4!$C$12:$H$907,5,0)</f>
        <v>4146227</v>
      </c>
      <c r="N27" s="199">
        <f>VLOOKUP($C27,Sheet4!$C$12:$H$907,6,0)</f>
        <v>7019783.8100000005</v>
      </c>
      <c r="O27" s="205">
        <f>VLOOKUP($I27,ค่ากลาง!$F$5:$I$22,4,0)</f>
        <v>39986610.447833315</v>
      </c>
      <c r="P27" s="205">
        <f>VLOOKUP($I27,ค่ากลาง!$F$27:$I$44,4,0)</f>
        <v>8753508.1848333329</v>
      </c>
      <c r="Q27" s="205">
        <f>VLOOKUP($I27,ค่ากลาง!$F$49:$I$66,4,0)</f>
        <v>3017796.2470000004</v>
      </c>
      <c r="R27" s="205">
        <f>VLOOKUP($I27,ค่ากลาง!$F$71:$I$88,4,0)</f>
        <v>3721106.1901616654</v>
      </c>
      <c r="S27" s="207">
        <f t="shared" si="8"/>
        <v>29401577.822166666</v>
      </c>
      <c r="T27" s="207">
        <f t="shared" si="9"/>
        <v>5482277.4451666679</v>
      </c>
      <c r="U27" s="207">
        <f t="shared" si="10"/>
        <v>1128430.7529999996</v>
      </c>
      <c r="V27" s="207">
        <f t="shared" si="11"/>
        <v>3298677.6198383351</v>
      </c>
      <c r="W27" s="80">
        <f t="shared" si="12"/>
        <v>0</v>
      </c>
      <c r="X27" s="80">
        <f t="shared" si="13"/>
        <v>0</v>
      </c>
      <c r="Y27" s="80">
        <f t="shared" si="14"/>
        <v>0</v>
      </c>
      <c r="Z27" s="80">
        <f t="shared" si="15"/>
        <v>0</v>
      </c>
    </row>
    <row r="28" spans="1:26" ht="24" customHeight="1">
      <c r="A28" s="51" t="s">
        <v>2928</v>
      </c>
      <c r="B28" s="78" t="s">
        <v>1499</v>
      </c>
      <c r="C28" s="51" t="s">
        <v>529</v>
      </c>
      <c r="D28" s="78" t="s">
        <v>2440</v>
      </c>
      <c r="E28" s="51" t="str">
        <f>VLOOKUP($C28,[10]org2563!$C$3:$P$898,9,0)</f>
        <v>รพช.</v>
      </c>
      <c r="F28" s="51" t="str">
        <f>VLOOKUP($C28,[10]org2563!$C$3:$P$898,10,0)</f>
        <v>F3</v>
      </c>
      <c r="G28" s="51">
        <f>VLOOKUP($C28,[10]org2563!$C$3:$P$898,11,0)</f>
        <v>25</v>
      </c>
      <c r="H28" s="172">
        <f>VLOOKUP($C28,[10]org2563!$C$3:$P$898,12,0)</f>
        <v>11512</v>
      </c>
      <c r="I28" s="51">
        <f>VLOOKUP($C28,[10]org2563!$C$3:$P$898,13,0)</f>
        <v>2</v>
      </c>
      <c r="J28" s="174" t="str">
        <f>VLOOKUP($C28,[10]org2563!$C$3:$P$898,14,0)</f>
        <v>รพช.F3 &lt;=15,000</v>
      </c>
      <c r="K28" s="199">
        <f>VLOOKUP($C28,Sheet4!$C$12:$H$907,3,0)</f>
        <v>8730125.3099999987</v>
      </c>
      <c r="L28" s="199">
        <f>VLOOKUP($C28,Sheet4!$C$12:$H$907,4,0)</f>
        <v>1982557.89</v>
      </c>
      <c r="M28" s="199">
        <f>VLOOKUP($C28,Sheet4!$C$12:$H$907,5,0)</f>
        <v>1023484</v>
      </c>
      <c r="N28" s="199">
        <f>VLOOKUP($C28,Sheet4!$C$12:$H$907,6,0)</f>
        <v>373968.59</v>
      </c>
      <c r="O28" s="205">
        <f>VLOOKUP($I28,ค่ากลาง!$F$5:$I$22,4,0)</f>
        <v>7635011.3084615376</v>
      </c>
      <c r="P28" s="205">
        <f>VLOOKUP($I28,ค่ากลาง!$F$27:$I$44,4,0)</f>
        <v>770159.42256410257</v>
      </c>
      <c r="Q28" s="205">
        <f>VLOOKUP($I28,ค่ากลาง!$F$49:$I$66,4,0)</f>
        <v>406427.54692307697</v>
      </c>
      <c r="R28" s="205">
        <f>VLOOKUP($I28,ค่ากลาง!$F$71:$I$88,4,0)</f>
        <v>292015.10153846152</v>
      </c>
      <c r="S28" s="207">
        <f t="shared" si="8"/>
        <v>1095114.0015384611</v>
      </c>
      <c r="T28" s="207">
        <f t="shared" si="9"/>
        <v>1212398.4674358973</v>
      </c>
      <c r="U28" s="207">
        <f t="shared" si="10"/>
        <v>617056.45307692303</v>
      </c>
      <c r="V28" s="207">
        <f t="shared" si="11"/>
        <v>81953.488461538509</v>
      </c>
      <c r="W28" s="80">
        <f t="shared" si="12"/>
        <v>0</v>
      </c>
      <c r="X28" s="80">
        <f t="shared" si="13"/>
        <v>0</v>
      </c>
      <c r="Y28" s="80">
        <f t="shared" si="14"/>
        <v>0</v>
      </c>
      <c r="Z28" s="80">
        <f t="shared" si="15"/>
        <v>0</v>
      </c>
    </row>
    <row r="29" spans="1:26" ht="24" customHeight="1">
      <c r="A29" s="51" t="s">
        <v>2928</v>
      </c>
      <c r="B29" s="78" t="s">
        <v>1512</v>
      </c>
      <c r="C29" s="51" t="s">
        <v>530</v>
      </c>
      <c r="D29" s="78" t="s">
        <v>2441</v>
      </c>
      <c r="E29" s="51" t="str">
        <f>VLOOKUP($C29,[10]org2563!$C$3:$P$898,9,0)</f>
        <v>รพท.</v>
      </c>
      <c r="F29" s="51" t="str">
        <f>VLOOKUP($C29,[10]org2563!$C$3:$P$898,10,0)</f>
        <v>S</v>
      </c>
      <c r="G29" s="51">
        <f>VLOOKUP($C29,[10]org2563!$C$3:$P$898,11,0)</f>
        <v>259</v>
      </c>
      <c r="H29" s="172">
        <f>VLOOKUP($C29,[10]org2563!$C$3:$P$898,12,0)</f>
        <v>78191</v>
      </c>
      <c r="I29" s="51">
        <f>VLOOKUP($C29,[10]org2563!$C$3:$P$898,13,0)</f>
        <v>16</v>
      </c>
      <c r="J29" s="174" t="str">
        <f>VLOOKUP($C29,[10]org2563!$C$3:$P$898,14,0)</f>
        <v>รพท.S &lt;=400</v>
      </c>
      <c r="K29" s="199">
        <f>VLOOKUP($C29,Sheet4!$C$12:$H$907,3,0)</f>
        <v>125284549.46999998</v>
      </c>
      <c r="L29" s="199">
        <f>VLOOKUP($C29,Sheet4!$C$12:$H$907,4,0)</f>
        <v>32386303.25</v>
      </c>
      <c r="M29" s="199">
        <f>VLOOKUP($C29,Sheet4!$C$12:$H$907,5,0)</f>
        <v>8058665.3499999996</v>
      </c>
      <c r="N29" s="199">
        <f>VLOOKUP($C29,Sheet4!$C$12:$H$907,6,0)</f>
        <v>27138818.469999999</v>
      </c>
      <c r="O29" s="205">
        <f>VLOOKUP($I29,ค่ากลาง!$F$5:$I$22,4,0)</f>
        <v>90129117.492916659</v>
      </c>
      <c r="P29" s="205">
        <f>VLOOKUP($I29,ค่ากลาง!$F$27:$I$44,4,0)</f>
        <v>26318156.963333335</v>
      </c>
      <c r="Q29" s="205">
        <f>VLOOKUP($I29,ค่ากลาง!$F$49:$I$66,4,0)</f>
        <v>4474236.8849999998</v>
      </c>
      <c r="R29" s="205">
        <f>VLOOKUP($I29,ค่ากลาง!$F$71:$I$88,4,0)</f>
        <v>13219946.848750003</v>
      </c>
      <c r="S29" s="207">
        <f t="shared" si="8"/>
        <v>35155431.977083325</v>
      </c>
      <c r="T29" s="207">
        <f t="shared" si="9"/>
        <v>6068146.2866666652</v>
      </c>
      <c r="U29" s="207">
        <f t="shared" si="10"/>
        <v>3584428.4649999999</v>
      </c>
      <c r="V29" s="207">
        <f t="shared" si="11"/>
        <v>13918871.621249996</v>
      </c>
      <c r="W29" s="80">
        <f t="shared" si="12"/>
        <v>0</v>
      </c>
      <c r="X29" s="80">
        <f t="shared" si="13"/>
        <v>0</v>
      </c>
      <c r="Y29" s="80">
        <f t="shared" si="14"/>
        <v>0</v>
      </c>
      <c r="Z29" s="80">
        <f t="shared" si="15"/>
        <v>0</v>
      </c>
    </row>
    <row r="30" spans="1:26" ht="24" customHeight="1">
      <c r="A30" s="51" t="s">
        <v>2928</v>
      </c>
      <c r="B30" s="78" t="s">
        <v>1512</v>
      </c>
      <c r="C30" s="51" t="s">
        <v>531</v>
      </c>
      <c r="D30" s="78" t="s">
        <v>2442</v>
      </c>
      <c r="E30" s="51" t="str">
        <f>VLOOKUP($C30,[10]org2563!$C$3:$P$898,9,0)</f>
        <v>รพช.</v>
      </c>
      <c r="F30" s="51" t="str">
        <f>VLOOKUP($C30,[10]org2563!$C$3:$P$898,10,0)</f>
        <v>F2</v>
      </c>
      <c r="G30" s="51">
        <f>VLOOKUP($C30,[10]org2563!$C$3:$P$898,11,0)</f>
        <v>42</v>
      </c>
      <c r="H30" s="172">
        <f>VLOOKUP($C30,[10]org2563!$C$3:$P$898,12,0)</f>
        <v>42333</v>
      </c>
      <c r="I30" s="51">
        <f>VLOOKUP($C30,[10]org2563!$C$3:$P$898,13,0)</f>
        <v>6</v>
      </c>
      <c r="J30" s="174" t="str">
        <f>VLOOKUP($C30,[10]org2563!$C$3:$P$898,14,0)</f>
        <v>รพช.F2 30,000 - 60,000</v>
      </c>
      <c r="K30" s="199">
        <f>VLOOKUP($C30,Sheet4!$C$12:$H$907,3,0)</f>
        <v>27908035.950000003</v>
      </c>
      <c r="L30" s="199">
        <f>VLOOKUP($C30,Sheet4!$C$12:$H$907,4,0)</f>
        <v>5943786.3099999996</v>
      </c>
      <c r="M30" s="199">
        <f>VLOOKUP($C30,Sheet4!$C$12:$H$907,5,0)</f>
        <v>2037234.6</v>
      </c>
      <c r="N30" s="199">
        <f>VLOOKUP($C30,Sheet4!$C$12:$H$907,6,0)</f>
        <v>1901689.64</v>
      </c>
      <c r="O30" s="205">
        <f>VLOOKUP($I30,ค่ากลาง!$F$5:$I$22,4,0)</f>
        <v>18116727.791764706</v>
      </c>
      <c r="P30" s="205">
        <f>VLOOKUP($I30,ค่ากลาง!$F$27:$I$44,4,0)</f>
        <v>2764996.6537394975</v>
      </c>
      <c r="Q30" s="205">
        <f>VLOOKUP($I30,ค่ากลาง!$F$49:$I$66,4,0)</f>
        <v>1153235.1340756298</v>
      </c>
      <c r="R30" s="205">
        <f>VLOOKUP($I30,ค่ากลาง!$F$71:$I$88,4,0)</f>
        <v>858590.3821428573</v>
      </c>
      <c r="S30" s="207">
        <f t="shared" si="8"/>
        <v>9791308.1582352966</v>
      </c>
      <c r="T30" s="207">
        <f t="shared" si="9"/>
        <v>3178789.6562605021</v>
      </c>
      <c r="U30" s="207">
        <f t="shared" si="10"/>
        <v>883999.46592437034</v>
      </c>
      <c r="V30" s="207">
        <f t="shared" si="11"/>
        <v>1043099.2578571426</v>
      </c>
      <c r="W30" s="80">
        <f t="shared" si="12"/>
        <v>0</v>
      </c>
      <c r="X30" s="80">
        <f t="shared" si="13"/>
        <v>0</v>
      </c>
      <c r="Y30" s="80">
        <f t="shared" si="14"/>
        <v>0</v>
      </c>
      <c r="Z30" s="80">
        <f t="shared" si="15"/>
        <v>0</v>
      </c>
    </row>
    <row r="31" spans="1:26" ht="24" customHeight="1">
      <c r="A31" s="51" t="s">
        <v>2928</v>
      </c>
      <c r="B31" s="78" t="s">
        <v>1512</v>
      </c>
      <c r="C31" s="51" t="s">
        <v>532</v>
      </c>
      <c r="D31" s="78" t="s">
        <v>2443</v>
      </c>
      <c r="E31" s="51" t="str">
        <f>VLOOKUP($C31,[10]org2563!$C$3:$P$898,9,0)</f>
        <v>รพช.</v>
      </c>
      <c r="F31" s="51" t="str">
        <f>VLOOKUP($C31,[10]org2563!$C$3:$P$898,10,0)</f>
        <v>F2</v>
      </c>
      <c r="G31" s="51">
        <f>VLOOKUP($C31,[10]org2563!$C$3:$P$898,11,0)</f>
        <v>75</v>
      </c>
      <c r="H31" s="172">
        <f>VLOOKUP($C31,[10]org2563!$C$3:$P$898,12,0)</f>
        <v>47833</v>
      </c>
      <c r="I31" s="51">
        <f>VLOOKUP($C31,[10]org2563!$C$3:$P$898,13,0)</f>
        <v>6</v>
      </c>
      <c r="J31" s="174" t="str">
        <f>VLOOKUP($C31,[10]org2563!$C$3:$P$898,14,0)</f>
        <v>รพช.F2 30,000 - 60,000</v>
      </c>
      <c r="K31" s="199">
        <f>VLOOKUP($C31,Sheet4!$C$12:$H$907,3,0)</f>
        <v>34052240.359999999</v>
      </c>
      <c r="L31" s="199">
        <f>VLOOKUP($C31,Sheet4!$C$12:$H$907,4,0)</f>
        <v>5773848.7300000004</v>
      </c>
      <c r="M31" s="199">
        <f>VLOOKUP($C31,Sheet4!$C$12:$H$907,5,0)</f>
        <v>2174137.2999999998</v>
      </c>
      <c r="N31" s="199">
        <f>VLOOKUP($C31,Sheet4!$C$12:$H$907,6,0)</f>
        <v>1724556.92</v>
      </c>
      <c r="O31" s="205">
        <f>VLOOKUP($I31,ค่ากลาง!$F$5:$I$22,4,0)</f>
        <v>18116727.791764706</v>
      </c>
      <c r="P31" s="205">
        <f>VLOOKUP($I31,ค่ากลาง!$F$27:$I$44,4,0)</f>
        <v>2764996.6537394975</v>
      </c>
      <c r="Q31" s="205">
        <f>VLOOKUP($I31,ค่ากลาง!$F$49:$I$66,4,0)</f>
        <v>1153235.1340756298</v>
      </c>
      <c r="R31" s="205">
        <f>VLOOKUP($I31,ค่ากลาง!$F$71:$I$88,4,0)</f>
        <v>858590.3821428573</v>
      </c>
      <c r="S31" s="207">
        <f t="shared" si="8"/>
        <v>15935512.568235293</v>
      </c>
      <c r="T31" s="207">
        <f t="shared" si="9"/>
        <v>3008852.0762605029</v>
      </c>
      <c r="U31" s="207">
        <f t="shared" si="10"/>
        <v>1020902.1659243701</v>
      </c>
      <c r="V31" s="207">
        <f t="shared" si="11"/>
        <v>865966.53785714263</v>
      </c>
      <c r="W31" s="80">
        <f t="shared" si="12"/>
        <v>0</v>
      </c>
      <c r="X31" s="80">
        <f t="shared" si="13"/>
        <v>0</v>
      </c>
      <c r="Y31" s="80">
        <f t="shared" si="14"/>
        <v>0</v>
      </c>
      <c r="Z31" s="80">
        <f t="shared" si="15"/>
        <v>0</v>
      </c>
    </row>
    <row r="32" spans="1:26" ht="24" customHeight="1">
      <c r="A32" s="51" t="s">
        <v>2928</v>
      </c>
      <c r="B32" s="78" t="s">
        <v>1512</v>
      </c>
      <c r="C32" s="51" t="s">
        <v>533</v>
      </c>
      <c r="D32" s="78" t="s">
        <v>2444</v>
      </c>
      <c r="E32" s="51" t="str">
        <f>VLOOKUP($C32,[10]org2563!$C$3:$P$898,9,0)</f>
        <v>รพช.</v>
      </c>
      <c r="F32" s="51" t="str">
        <f>VLOOKUP($C32,[10]org2563!$C$3:$P$898,10,0)</f>
        <v>M2</v>
      </c>
      <c r="G32" s="51">
        <f>VLOOKUP($C32,[10]org2563!$C$3:$P$898,11,0)</f>
        <v>120</v>
      </c>
      <c r="H32" s="172">
        <f>VLOOKUP($C32,[10]org2563!$C$3:$P$898,12,0)</f>
        <v>54254</v>
      </c>
      <c r="I32" s="51">
        <f>VLOOKUP($C32,[10]org2563!$C$3:$P$898,13,0)</f>
        <v>13</v>
      </c>
      <c r="J32" s="174" t="str">
        <f>VLOOKUP($C32,[10]org2563!$C$3:$P$898,14,0)</f>
        <v>รพช. M2 &gt;100</v>
      </c>
      <c r="K32" s="199">
        <f>VLOOKUP($C32,Sheet4!$C$12:$H$907,3,0)</f>
        <v>55816865.710000001</v>
      </c>
      <c r="L32" s="199">
        <f>VLOOKUP($C32,Sheet4!$C$12:$H$907,4,0)</f>
        <v>12641733.720000001</v>
      </c>
      <c r="M32" s="199">
        <f>VLOOKUP($C32,Sheet4!$C$12:$H$907,5,0)</f>
        <v>3254144.6</v>
      </c>
      <c r="N32" s="199">
        <f>VLOOKUP($C32,Sheet4!$C$12:$H$907,6,0)</f>
        <v>6200890.96</v>
      </c>
      <c r="O32" s="205">
        <f>VLOOKUP($I32,ค่ากลาง!$F$5:$I$22,4,0)</f>
        <v>39986610.447833315</v>
      </c>
      <c r="P32" s="205">
        <f>VLOOKUP($I32,ค่ากลาง!$F$27:$I$44,4,0)</f>
        <v>8753508.1848333329</v>
      </c>
      <c r="Q32" s="205">
        <f>VLOOKUP($I32,ค่ากลาง!$F$49:$I$66,4,0)</f>
        <v>3017796.2470000004</v>
      </c>
      <c r="R32" s="205">
        <f>VLOOKUP($I32,ค่ากลาง!$F$71:$I$88,4,0)</f>
        <v>3721106.1901616654</v>
      </c>
      <c r="S32" s="207">
        <f t="shared" si="8"/>
        <v>15830255.262166686</v>
      </c>
      <c r="T32" s="207">
        <f t="shared" si="9"/>
        <v>3888225.5351666678</v>
      </c>
      <c r="U32" s="207">
        <f t="shared" si="10"/>
        <v>236348.35299999965</v>
      </c>
      <c r="V32" s="207">
        <f t="shared" si="11"/>
        <v>2479784.7698383345</v>
      </c>
      <c r="W32" s="80">
        <f t="shared" si="12"/>
        <v>0</v>
      </c>
      <c r="X32" s="80">
        <f t="shared" si="13"/>
        <v>0</v>
      </c>
      <c r="Y32" s="80">
        <f t="shared" si="14"/>
        <v>0</v>
      </c>
      <c r="Z32" s="80">
        <f t="shared" si="15"/>
        <v>0</v>
      </c>
    </row>
    <row r="33" spans="1:26" ht="24" customHeight="1">
      <c r="A33" s="51" t="s">
        <v>2928</v>
      </c>
      <c r="B33" s="78" t="s">
        <v>1512</v>
      </c>
      <c r="C33" s="51" t="s">
        <v>534</v>
      </c>
      <c r="D33" s="78" t="s">
        <v>2445</v>
      </c>
      <c r="E33" s="51" t="str">
        <f>VLOOKUP($C33,[10]org2563!$C$3:$P$898,9,0)</f>
        <v>รพช.</v>
      </c>
      <c r="F33" s="51" t="str">
        <f>VLOOKUP($C33,[10]org2563!$C$3:$P$898,10,0)</f>
        <v>F2</v>
      </c>
      <c r="G33" s="51">
        <f>VLOOKUP($C33,[10]org2563!$C$3:$P$898,11,0)</f>
        <v>37</v>
      </c>
      <c r="H33" s="172">
        <f>VLOOKUP($C33,[10]org2563!$C$3:$P$898,12,0)</f>
        <v>31682</v>
      </c>
      <c r="I33" s="51">
        <f>VLOOKUP($C33,[10]org2563!$C$3:$P$898,13,0)</f>
        <v>6</v>
      </c>
      <c r="J33" s="174" t="str">
        <f>VLOOKUP($C33,[10]org2563!$C$3:$P$898,14,0)</f>
        <v>รพช.F2 30,000 - 60,000</v>
      </c>
      <c r="K33" s="199">
        <f>VLOOKUP($C33,Sheet4!$C$12:$H$907,3,0)</f>
        <v>31382603.18</v>
      </c>
      <c r="L33" s="199">
        <f>VLOOKUP($C33,Sheet4!$C$12:$H$907,4,0)</f>
        <v>4363277.99</v>
      </c>
      <c r="M33" s="199">
        <f>VLOOKUP($C33,Sheet4!$C$12:$H$907,5,0)</f>
        <v>1935459.63</v>
      </c>
      <c r="N33" s="199">
        <f>VLOOKUP($C33,Sheet4!$C$12:$H$907,6,0)</f>
        <v>1280813.6000000001</v>
      </c>
      <c r="O33" s="205">
        <f>VLOOKUP($I33,ค่ากลาง!$F$5:$I$22,4,0)</f>
        <v>18116727.791764706</v>
      </c>
      <c r="P33" s="205">
        <f>VLOOKUP($I33,ค่ากลาง!$F$27:$I$44,4,0)</f>
        <v>2764996.6537394975</v>
      </c>
      <c r="Q33" s="205">
        <f>VLOOKUP($I33,ค่ากลาง!$F$49:$I$66,4,0)</f>
        <v>1153235.1340756298</v>
      </c>
      <c r="R33" s="205">
        <f>VLOOKUP($I33,ค่ากลาง!$F$71:$I$88,4,0)</f>
        <v>858590.3821428573</v>
      </c>
      <c r="S33" s="207">
        <f t="shared" si="8"/>
        <v>13265875.388235293</v>
      </c>
      <c r="T33" s="207">
        <f t="shared" si="9"/>
        <v>1598281.3362605027</v>
      </c>
      <c r="U33" s="207">
        <f t="shared" si="10"/>
        <v>782224.49592437013</v>
      </c>
      <c r="V33" s="207">
        <f t="shared" si="11"/>
        <v>422223.21785714279</v>
      </c>
      <c r="W33" s="80">
        <f t="shared" si="12"/>
        <v>0</v>
      </c>
      <c r="X33" s="80">
        <f t="shared" si="13"/>
        <v>0</v>
      </c>
      <c r="Y33" s="80">
        <f t="shared" si="14"/>
        <v>0</v>
      </c>
      <c r="Z33" s="80">
        <f t="shared" si="15"/>
        <v>0</v>
      </c>
    </row>
    <row r="34" spans="1:26" ht="24" customHeight="1">
      <c r="A34" s="51" t="s">
        <v>2928</v>
      </c>
      <c r="B34" s="78" t="s">
        <v>1512</v>
      </c>
      <c r="C34" s="51" t="s">
        <v>535</v>
      </c>
      <c r="D34" s="78" t="s">
        <v>2446</v>
      </c>
      <c r="E34" s="51" t="str">
        <f>VLOOKUP($C34,[10]org2563!$C$3:$P$898,9,0)</f>
        <v>รพช.</v>
      </c>
      <c r="F34" s="51" t="str">
        <f>VLOOKUP($C34,[10]org2563!$C$3:$P$898,10,0)</f>
        <v>F2</v>
      </c>
      <c r="G34" s="51">
        <f>VLOOKUP($C34,[10]org2563!$C$3:$P$898,11,0)</f>
        <v>62</v>
      </c>
      <c r="H34" s="172">
        <f>VLOOKUP($C34,[10]org2563!$C$3:$P$898,12,0)</f>
        <v>30770</v>
      </c>
      <c r="I34" s="51">
        <f>VLOOKUP($C34,[10]org2563!$C$3:$P$898,13,0)</f>
        <v>6</v>
      </c>
      <c r="J34" s="174" t="str">
        <f>VLOOKUP($C34,[10]org2563!$C$3:$P$898,14,0)</f>
        <v>รพช.F2 30,000 - 60,000</v>
      </c>
      <c r="K34" s="199">
        <f>VLOOKUP($C34,Sheet4!$C$12:$H$907,3,0)</f>
        <v>30411168.210000001</v>
      </c>
      <c r="L34" s="199">
        <f>VLOOKUP($C34,Sheet4!$C$12:$H$907,4,0)</f>
        <v>4999294.79</v>
      </c>
      <c r="M34" s="199">
        <f>VLOOKUP($C34,Sheet4!$C$12:$H$907,5,0)</f>
        <v>1327145.75</v>
      </c>
      <c r="N34" s="199">
        <f>VLOOKUP($C34,Sheet4!$C$12:$H$907,6,0)</f>
        <v>1537910.6600000001</v>
      </c>
      <c r="O34" s="205">
        <f>VLOOKUP($I34,ค่ากลาง!$F$5:$I$22,4,0)</f>
        <v>18116727.791764706</v>
      </c>
      <c r="P34" s="205">
        <f>VLOOKUP($I34,ค่ากลาง!$F$27:$I$44,4,0)</f>
        <v>2764996.6537394975</v>
      </c>
      <c r="Q34" s="205">
        <f>VLOOKUP($I34,ค่ากลาง!$F$49:$I$66,4,0)</f>
        <v>1153235.1340756298</v>
      </c>
      <c r="R34" s="205">
        <f>VLOOKUP($I34,ค่ากลาง!$F$71:$I$88,4,0)</f>
        <v>858590.3821428573</v>
      </c>
      <c r="S34" s="207">
        <f t="shared" si="8"/>
        <v>12294440.418235295</v>
      </c>
      <c r="T34" s="207">
        <f t="shared" si="9"/>
        <v>2234298.1362605025</v>
      </c>
      <c r="U34" s="207">
        <f t="shared" si="10"/>
        <v>173910.61592437024</v>
      </c>
      <c r="V34" s="207">
        <f t="shared" si="11"/>
        <v>679320.27785714285</v>
      </c>
      <c r="W34" s="80">
        <f t="shared" si="12"/>
        <v>0</v>
      </c>
      <c r="X34" s="80">
        <f t="shared" si="13"/>
        <v>0</v>
      </c>
      <c r="Y34" s="80">
        <f t="shared" si="14"/>
        <v>0</v>
      </c>
      <c r="Z34" s="80">
        <f t="shared" si="15"/>
        <v>0</v>
      </c>
    </row>
    <row r="35" spans="1:26" ht="24" customHeight="1">
      <c r="A35" s="51" t="s">
        <v>2928</v>
      </c>
      <c r="B35" s="78" t="s">
        <v>1512</v>
      </c>
      <c r="C35" s="51" t="s">
        <v>536</v>
      </c>
      <c r="D35" s="78" t="s">
        <v>2447</v>
      </c>
      <c r="E35" s="51" t="str">
        <f>VLOOKUP($C35,[10]org2563!$C$3:$P$898,9,0)</f>
        <v>รพช.</v>
      </c>
      <c r="F35" s="51" t="str">
        <f>VLOOKUP($C35,[10]org2563!$C$3:$P$898,10,0)</f>
        <v>F2</v>
      </c>
      <c r="G35" s="51">
        <f>VLOOKUP($C35,[10]org2563!$C$3:$P$898,11,0)</f>
        <v>38</v>
      </c>
      <c r="H35" s="172">
        <f>VLOOKUP($C35,[10]org2563!$C$3:$P$898,12,0)</f>
        <v>32072</v>
      </c>
      <c r="I35" s="51">
        <f>VLOOKUP($C35,[10]org2563!$C$3:$P$898,13,0)</f>
        <v>6</v>
      </c>
      <c r="J35" s="174" t="str">
        <f>VLOOKUP($C35,[10]org2563!$C$3:$P$898,14,0)</f>
        <v>รพช.F2 30,000 - 60,000</v>
      </c>
      <c r="K35" s="199">
        <f>VLOOKUP($C35,Sheet4!$C$12:$H$907,3,0)</f>
        <v>26971890.690000001</v>
      </c>
      <c r="L35" s="199">
        <f>VLOOKUP($C35,Sheet4!$C$12:$H$907,4,0)</f>
        <v>3633007.59</v>
      </c>
      <c r="M35" s="199">
        <f>VLOOKUP($C35,Sheet4!$C$12:$H$907,5,0)</f>
        <v>1666947.5</v>
      </c>
      <c r="N35" s="199">
        <f>VLOOKUP($C35,Sheet4!$C$12:$H$907,6,0)</f>
        <v>907270.75</v>
      </c>
      <c r="O35" s="205">
        <f>VLOOKUP($I35,ค่ากลาง!$F$5:$I$22,4,0)</f>
        <v>18116727.791764706</v>
      </c>
      <c r="P35" s="205">
        <f>VLOOKUP($I35,ค่ากลาง!$F$27:$I$44,4,0)</f>
        <v>2764996.6537394975</v>
      </c>
      <c r="Q35" s="205">
        <f>VLOOKUP($I35,ค่ากลาง!$F$49:$I$66,4,0)</f>
        <v>1153235.1340756298</v>
      </c>
      <c r="R35" s="205">
        <f>VLOOKUP($I35,ค่ากลาง!$F$71:$I$88,4,0)</f>
        <v>858590.3821428573</v>
      </c>
      <c r="S35" s="207">
        <f t="shared" si="8"/>
        <v>8855162.898235295</v>
      </c>
      <c r="T35" s="207">
        <f t="shared" si="9"/>
        <v>868010.93626050232</v>
      </c>
      <c r="U35" s="207">
        <f t="shared" si="10"/>
        <v>513712.36592437024</v>
      </c>
      <c r="V35" s="207">
        <f t="shared" si="11"/>
        <v>48680.367857142701</v>
      </c>
      <c r="W35" s="80">
        <f t="shared" si="12"/>
        <v>0</v>
      </c>
      <c r="X35" s="80">
        <f t="shared" si="13"/>
        <v>0</v>
      </c>
      <c r="Y35" s="80">
        <f t="shared" si="14"/>
        <v>0</v>
      </c>
      <c r="Z35" s="80">
        <f t="shared" si="15"/>
        <v>0</v>
      </c>
    </row>
    <row r="36" spans="1:26" ht="24" customHeight="1">
      <c r="A36" s="51" t="s">
        <v>2928</v>
      </c>
      <c r="B36" s="78" t="s">
        <v>1512</v>
      </c>
      <c r="C36" s="51" t="s">
        <v>537</v>
      </c>
      <c r="D36" s="78" t="s">
        <v>2448</v>
      </c>
      <c r="E36" s="51" t="str">
        <f>VLOOKUP($C36,[10]org2563!$C$3:$P$898,9,0)</f>
        <v>รพช.</v>
      </c>
      <c r="F36" s="51" t="str">
        <f>VLOOKUP($C36,[10]org2563!$C$3:$P$898,10,0)</f>
        <v>F3</v>
      </c>
      <c r="G36" s="51">
        <f>VLOOKUP($C36,[10]org2563!$C$3:$P$898,11,0)</f>
        <v>32</v>
      </c>
      <c r="H36" s="172">
        <f>VLOOKUP($C36,[10]org2563!$C$3:$P$898,12,0)</f>
        <v>11309</v>
      </c>
      <c r="I36" s="51">
        <f>VLOOKUP($C36,[10]org2563!$C$3:$P$898,13,0)</f>
        <v>2</v>
      </c>
      <c r="J36" s="174" t="str">
        <f>VLOOKUP($C36,[10]org2563!$C$3:$P$898,14,0)</f>
        <v>รพช.F3 &lt;=15,000</v>
      </c>
      <c r="K36" s="199">
        <f>VLOOKUP($C36,Sheet4!$C$12:$H$907,3,0)</f>
        <v>16294597.200000001</v>
      </c>
      <c r="L36" s="199">
        <f>VLOOKUP($C36,Sheet4!$C$12:$H$907,4,0)</f>
        <v>2341241.09</v>
      </c>
      <c r="M36" s="199">
        <f>VLOOKUP($C36,Sheet4!$C$12:$H$907,5,0)</f>
        <v>694663.2</v>
      </c>
      <c r="N36" s="199">
        <f>VLOOKUP($C36,Sheet4!$C$12:$H$907,6,0)</f>
        <v>678060.33000000007</v>
      </c>
      <c r="O36" s="205">
        <f>VLOOKUP($I36,ค่ากลาง!$F$5:$I$22,4,0)</f>
        <v>7635011.3084615376</v>
      </c>
      <c r="P36" s="205">
        <f>VLOOKUP($I36,ค่ากลาง!$F$27:$I$44,4,0)</f>
        <v>770159.42256410257</v>
      </c>
      <c r="Q36" s="205">
        <f>VLOOKUP($I36,ค่ากลาง!$F$49:$I$66,4,0)</f>
        <v>406427.54692307697</v>
      </c>
      <c r="R36" s="205">
        <f>VLOOKUP($I36,ค่ากลาง!$F$71:$I$88,4,0)</f>
        <v>292015.10153846152</v>
      </c>
      <c r="S36" s="207">
        <f t="shared" si="8"/>
        <v>8659585.8915384635</v>
      </c>
      <c r="T36" s="207">
        <f t="shared" si="9"/>
        <v>1571081.6674358973</v>
      </c>
      <c r="U36" s="207">
        <f t="shared" si="10"/>
        <v>288235.65307692299</v>
      </c>
      <c r="V36" s="207">
        <f t="shared" si="11"/>
        <v>386045.22846153856</v>
      </c>
      <c r="W36" s="80">
        <f t="shared" si="12"/>
        <v>0</v>
      </c>
      <c r="X36" s="80">
        <f t="shared" si="13"/>
        <v>0</v>
      </c>
      <c r="Y36" s="80">
        <f t="shared" si="14"/>
        <v>0</v>
      </c>
      <c r="Z36" s="80">
        <f t="shared" si="15"/>
        <v>0</v>
      </c>
    </row>
    <row r="37" spans="1:26" ht="24" customHeight="1">
      <c r="A37" s="51" t="s">
        <v>2928</v>
      </c>
      <c r="B37" s="78" t="s">
        <v>1536</v>
      </c>
      <c r="C37" s="51" t="s">
        <v>552</v>
      </c>
      <c r="D37" s="78" t="s">
        <v>2462</v>
      </c>
      <c r="E37" s="51" t="str">
        <f>VLOOKUP($C37,[10]org2563!$C$3:$P$898,9,0)</f>
        <v>รพศ.</v>
      </c>
      <c r="F37" s="51" t="str">
        <f>VLOOKUP($C37,[10]org2563!$C$3:$P$898,10,0)</f>
        <v>A</v>
      </c>
      <c r="G37" s="51">
        <f>VLOOKUP($C37,[10]org2563!$C$3:$P$898,11,0)</f>
        <v>768</v>
      </c>
      <c r="H37" s="172">
        <f>VLOOKUP($C37,[10]org2563!$C$3:$P$898,12,0)</f>
        <v>143176</v>
      </c>
      <c r="I37" s="51">
        <f>VLOOKUP($C37,[10]org2563!$C$3:$P$898,13,0)</f>
        <v>19</v>
      </c>
      <c r="J37" s="174" t="str">
        <f>VLOOKUP($C37,[10]org2563!$C$3:$P$898,14,0)</f>
        <v>รพศ.A &gt;700 to &lt;1000</v>
      </c>
      <c r="K37" s="199">
        <f>VLOOKUP($C37,Sheet4!$C$12:$H$907,3,0)</f>
        <v>430938180.7899999</v>
      </c>
      <c r="L37" s="199">
        <f>VLOOKUP($C37,Sheet4!$C$12:$H$907,4,0)</f>
        <v>260954370.66</v>
      </c>
      <c r="M37" s="199">
        <f>VLOOKUP($C37,Sheet4!$C$12:$H$907,5,0)</f>
        <v>31208383.690000001</v>
      </c>
      <c r="N37" s="199">
        <f>VLOOKUP($C37,Sheet4!$C$12:$H$907,6,0)</f>
        <v>91012892.379999995</v>
      </c>
      <c r="O37" s="205">
        <f>VLOOKUP($I37,ค่ากลาง!$F$5:$I$22,4,0)</f>
        <v>264476584.75199997</v>
      </c>
      <c r="P37" s="205">
        <f>VLOOKUP($I37,ค่ากลาง!$F$27:$I$44,4,0)</f>
        <v>126361144.682</v>
      </c>
      <c r="Q37" s="205">
        <f>VLOOKUP($I37,ค่ากลาง!$F$49:$I$66,4,0)</f>
        <v>18482317.959333334</v>
      </c>
      <c r="R37" s="205">
        <f>VLOOKUP($I37,ค่ากลาง!$F$71:$I$88,4,0)</f>
        <v>69044087.709333345</v>
      </c>
      <c r="S37" s="207">
        <f t="shared" si="8"/>
        <v>166461596.03799993</v>
      </c>
      <c r="T37" s="207">
        <f t="shared" si="9"/>
        <v>134593225.97799999</v>
      </c>
      <c r="U37" s="207">
        <f t="shared" si="10"/>
        <v>12726065.730666667</v>
      </c>
      <c r="V37" s="207">
        <f t="shared" si="11"/>
        <v>21968804.67066665</v>
      </c>
      <c r="W37" s="80">
        <f t="shared" si="12"/>
        <v>0</v>
      </c>
      <c r="X37" s="80">
        <f t="shared" si="13"/>
        <v>0</v>
      </c>
      <c r="Y37" s="80">
        <f t="shared" si="14"/>
        <v>0</v>
      </c>
      <c r="Z37" s="80">
        <f t="shared" si="15"/>
        <v>0</v>
      </c>
    </row>
    <row r="38" spans="1:26" ht="24" customHeight="1">
      <c r="A38" s="51" t="s">
        <v>2928</v>
      </c>
      <c r="B38" s="78" t="s">
        <v>1536</v>
      </c>
      <c r="C38" s="51" t="s">
        <v>553</v>
      </c>
      <c r="D38" s="78" t="s">
        <v>2463</v>
      </c>
      <c r="E38" s="51" t="str">
        <f>VLOOKUP($C38,[10]org2563!$C$3:$P$898,9,0)</f>
        <v>รพช.</v>
      </c>
      <c r="F38" s="51" t="str">
        <f>VLOOKUP($C38,[10]org2563!$C$3:$P$898,10,0)</f>
        <v>F2</v>
      </c>
      <c r="G38" s="51">
        <f>VLOOKUP($C38,[10]org2563!$C$3:$P$898,11,0)</f>
        <v>40</v>
      </c>
      <c r="H38" s="172">
        <f>VLOOKUP($C38,[10]org2563!$C$3:$P$898,12,0)</f>
        <v>35805</v>
      </c>
      <c r="I38" s="51">
        <f>VLOOKUP($C38,[10]org2563!$C$3:$P$898,13,0)</f>
        <v>6</v>
      </c>
      <c r="J38" s="174" t="str">
        <f>VLOOKUP($C38,[10]org2563!$C$3:$P$898,14,0)</f>
        <v>รพช.F2 30,000 - 60,000</v>
      </c>
      <c r="K38" s="199">
        <f>VLOOKUP($C38,Sheet4!$C$12:$H$907,3,0)</f>
        <v>29316513.149999999</v>
      </c>
      <c r="L38" s="199">
        <f>VLOOKUP($C38,Sheet4!$C$12:$H$907,4,0)</f>
        <v>3473522.32</v>
      </c>
      <c r="M38" s="199">
        <f>VLOOKUP($C38,Sheet4!$C$12:$H$907,5,0)</f>
        <v>1170738</v>
      </c>
      <c r="N38" s="199">
        <f>VLOOKUP($C38,Sheet4!$C$12:$H$907,6,0)</f>
        <v>1849122.47</v>
      </c>
      <c r="O38" s="205">
        <f>VLOOKUP($I38,ค่ากลาง!$F$5:$I$22,4,0)</f>
        <v>18116727.791764706</v>
      </c>
      <c r="P38" s="205">
        <f>VLOOKUP($I38,ค่ากลาง!$F$27:$I$44,4,0)</f>
        <v>2764996.6537394975</v>
      </c>
      <c r="Q38" s="205">
        <f>VLOOKUP($I38,ค่ากลาง!$F$49:$I$66,4,0)</f>
        <v>1153235.1340756298</v>
      </c>
      <c r="R38" s="205">
        <f>VLOOKUP($I38,ค่ากลาง!$F$71:$I$88,4,0)</f>
        <v>858590.3821428573</v>
      </c>
      <c r="S38" s="207">
        <f t="shared" si="8"/>
        <v>11199785.358235292</v>
      </c>
      <c r="T38" s="207">
        <f t="shared" si="9"/>
        <v>708525.6662605023</v>
      </c>
      <c r="U38" s="207">
        <f t="shared" si="10"/>
        <v>17502.865924370242</v>
      </c>
      <c r="V38" s="207">
        <f t="shared" si="11"/>
        <v>990532.08785714267</v>
      </c>
      <c r="W38" s="80">
        <f t="shared" si="12"/>
        <v>0</v>
      </c>
      <c r="X38" s="80">
        <f t="shared" si="13"/>
        <v>0</v>
      </c>
      <c r="Y38" s="80">
        <f t="shared" si="14"/>
        <v>0</v>
      </c>
      <c r="Z38" s="80">
        <f t="shared" si="15"/>
        <v>0</v>
      </c>
    </row>
    <row r="39" spans="1:26" ht="24" customHeight="1">
      <c r="A39" s="51" t="s">
        <v>2928</v>
      </c>
      <c r="B39" s="78" t="s">
        <v>1536</v>
      </c>
      <c r="C39" s="51" t="s">
        <v>554</v>
      </c>
      <c r="D39" s="78" t="s">
        <v>2464</v>
      </c>
      <c r="E39" s="51" t="str">
        <f>VLOOKUP($C39,[10]org2563!$C$3:$P$898,9,0)</f>
        <v>รพช.</v>
      </c>
      <c r="F39" s="51" t="str">
        <f>VLOOKUP($C39,[10]org2563!$C$3:$P$898,10,0)</f>
        <v>F2</v>
      </c>
      <c r="G39" s="51">
        <f>VLOOKUP($C39,[10]org2563!$C$3:$P$898,11,0)</f>
        <v>38</v>
      </c>
      <c r="H39" s="172">
        <f>VLOOKUP($C39,[10]org2563!$C$3:$P$898,12,0)</f>
        <v>24079</v>
      </c>
      <c r="I39" s="51">
        <f>VLOOKUP($C39,[10]org2563!$C$3:$P$898,13,0)</f>
        <v>5</v>
      </c>
      <c r="J39" s="174" t="str">
        <f>VLOOKUP($C39,[10]org2563!$C$3:$P$898,14,0)</f>
        <v>รพช.F2 &lt;=30,000</v>
      </c>
      <c r="K39" s="199">
        <f>VLOOKUP($C39,Sheet4!$C$12:$H$907,3,0)</f>
        <v>22390191.170000002</v>
      </c>
      <c r="L39" s="199">
        <f>VLOOKUP($C39,Sheet4!$C$12:$H$907,4,0)</f>
        <v>3135768.9</v>
      </c>
      <c r="M39" s="199">
        <f>VLOOKUP($C39,Sheet4!$C$12:$H$907,5,0)</f>
        <v>1161798.5</v>
      </c>
      <c r="N39" s="199">
        <f>VLOOKUP($C39,Sheet4!$C$12:$H$907,6,0)</f>
        <v>1562627.9200000002</v>
      </c>
      <c r="O39" s="205">
        <f>VLOOKUP($I39,ค่ากลาง!$F$5:$I$22,4,0)</f>
        <v>12957819.961319992</v>
      </c>
      <c r="P39" s="205">
        <f>VLOOKUP($I39,ค่ากลาง!$F$27:$I$44,4,0)</f>
        <v>1566827.6102799997</v>
      </c>
      <c r="Q39" s="205">
        <f>VLOOKUP($I39,ค่ากลาง!$F$49:$I$66,4,0)</f>
        <v>683539.53380000032</v>
      </c>
      <c r="R39" s="205">
        <f>VLOOKUP($I39,ค่ากลาง!$F$71:$I$88,4,0)</f>
        <v>519367.22043999942</v>
      </c>
      <c r="S39" s="207">
        <f t="shared" si="8"/>
        <v>9432371.2086800095</v>
      </c>
      <c r="T39" s="207">
        <f t="shared" si="9"/>
        <v>1568941.2897200002</v>
      </c>
      <c r="U39" s="207">
        <f t="shared" si="10"/>
        <v>478258.96619999968</v>
      </c>
      <c r="V39" s="207">
        <f t="shared" si="11"/>
        <v>1043260.6995600008</v>
      </c>
      <c r="W39" s="80">
        <f t="shared" si="12"/>
        <v>0</v>
      </c>
      <c r="X39" s="80">
        <f t="shared" si="13"/>
        <v>0</v>
      </c>
      <c r="Y39" s="80">
        <f t="shared" si="14"/>
        <v>0</v>
      </c>
      <c r="Z39" s="80">
        <f t="shared" si="15"/>
        <v>0</v>
      </c>
    </row>
    <row r="40" spans="1:26" ht="24" customHeight="1">
      <c r="A40" s="51" t="s">
        <v>2928</v>
      </c>
      <c r="B40" s="78" t="s">
        <v>1536</v>
      </c>
      <c r="C40" s="51" t="s">
        <v>555</v>
      </c>
      <c r="D40" s="78" t="s">
        <v>2465</v>
      </c>
      <c r="E40" s="51" t="str">
        <f>VLOOKUP($C40,[10]org2563!$C$3:$P$898,9,0)</f>
        <v>รพช.</v>
      </c>
      <c r="F40" s="51" t="str">
        <f>VLOOKUP($C40,[10]org2563!$C$3:$P$898,10,0)</f>
        <v>F2</v>
      </c>
      <c r="G40" s="51">
        <f>VLOOKUP($C40,[10]org2563!$C$3:$P$898,11,0)</f>
        <v>105</v>
      </c>
      <c r="H40" s="172">
        <f>VLOOKUP($C40,[10]org2563!$C$3:$P$898,12,0)</f>
        <v>56444</v>
      </c>
      <c r="I40" s="51">
        <f>VLOOKUP($C40,[10]org2563!$C$3:$P$898,13,0)</f>
        <v>6</v>
      </c>
      <c r="J40" s="174" t="str">
        <f>VLOOKUP($C40,[10]org2563!$C$3:$P$898,14,0)</f>
        <v>รพช.F2 30,000 - 60,000</v>
      </c>
      <c r="K40" s="199">
        <f>VLOOKUP($C40,Sheet4!$C$12:$H$907,3,0)</f>
        <v>56869082.930000007</v>
      </c>
      <c r="L40" s="199">
        <f>VLOOKUP($C40,Sheet4!$C$12:$H$907,4,0)</f>
        <v>7983563.5999999996</v>
      </c>
      <c r="M40" s="199">
        <f>VLOOKUP($C40,Sheet4!$C$12:$H$907,5,0)</f>
        <v>2471148.02</v>
      </c>
      <c r="N40" s="199">
        <f>VLOOKUP($C40,Sheet4!$C$12:$H$907,6,0)</f>
        <v>6715807.5599999996</v>
      </c>
      <c r="O40" s="205">
        <f>VLOOKUP($I40,ค่ากลาง!$F$5:$I$22,4,0)</f>
        <v>18116727.791764706</v>
      </c>
      <c r="P40" s="205">
        <f>VLOOKUP($I40,ค่ากลาง!$F$27:$I$44,4,0)</f>
        <v>2764996.6537394975</v>
      </c>
      <c r="Q40" s="205">
        <f>VLOOKUP($I40,ค่ากลาง!$F$49:$I$66,4,0)</f>
        <v>1153235.1340756298</v>
      </c>
      <c r="R40" s="205">
        <f>VLOOKUP($I40,ค่ากลาง!$F$71:$I$88,4,0)</f>
        <v>858590.3821428573</v>
      </c>
      <c r="S40" s="207">
        <f t="shared" si="8"/>
        <v>38752355.138235301</v>
      </c>
      <c r="T40" s="207">
        <f t="shared" si="9"/>
        <v>5218566.9462605026</v>
      </c>
      <c r="U40" s="207">
        <f t="shared" si="10"/>
        <v>1317912.8859243703</v>
      </c>
      <c r="V40" s="207">
        <f t="shared" si="11"/>
        <v>5857217.1778571419</v>
      </c>
      <c r="W40" s="80">
        <f t="shared" si="12"/>
        <v>0</v>
      </c>
      <c r="X40" s="80">
        <f t="shared" si="13"/>
        <v>0</v>
      </c>
      <c r="Y40" s="80">
        <f t="shared" si="14"/>
        <v>0</v>
      </c>
      <c r="Z40" s="80">
        <f t="shared" si="15"/>
        <v>0</v>
      </c>
    </row>
    <row r="41" spans="1:26" ht="24" customHeight="1">
      <c r="A41" s="51" t="s">
        <v>2928</v>
      </c>
      <c r="B41" s="78" t="s">
        <v>1536</v>
      </c>
      <c r="C41" s="51" t="s">
        <v>556</v>
      </c>
      <c r="D41" s="78" t="s">
        <v>2466</v>
      </c>
      <c r="E41" s="51" t="str">
        <f>VLOOKUP($C41,[10]org2563!$C$3:$P$898,9,0)</f>
        <v>รพช.</v>
      </c>
      <c r="F41" s="51" t="str">
        <f>VLOOKUP($C41,[10]org2563!$C$3:$P$898,10,0)</f>
        <v>F1</v>
      </c>
      <c r="G41" s="51">
        <f>VLOOKUP($C41,[10]org2563!$C$3:$P$898,11,0)</f>
        <v>85</v>
      </c>
      <c r="H41" s="172">
        <f>VLOOKUP($C41,[10]org2563!$C$3:$P$898,12,0)</f>
        <v>39017</v>
      </c>
      <c r="I41" s="51">
        <f>VLOOKUP($C41,[10]org2563!$C$3:$P$898,13,0)</f>
        <v>9</v>
      </c>
      <c r="J41" s="174" t="str">
        <f>VLOOKUP($C41,[10]org2563!$C$3:$P$898,14,0)</f>
        <v>รพช.F1 &lt;=50,000</v>
      </c>
      <c r="K41" s="199">
        <f>VLOOKUP($C41,Sheet4!$C$12:$H$907,3,0)</f>
        <v>50473323.210000008</v>
      </c>
      <c r="L41" s="199">
        <f>VLOOKUP($C41,Sheet4!$C$12:$H$907,4,0)</f>
        <v>6719772.2400000002</v>
      </c>
      <c r="M41" s="199">
        <f>VLOOKUP($C41,Sheet4!$C$12:$H$907,5,0)</f>
        <v>4327962.16</v>
      </c>
      <c r="N41" s="199">
        <f>VLOOKUP($C41,Sheet4!$C$12:$H$907,6,0)</f>
        <v>3831044.0599999996</v>
      </c>
      <c r="O41" s="205">
        <f>VLOOKUP($I41,ค่ากลาง!$F$5:$I$22,4,0)</f>
        <v>23409548.064687505</v>
      </c>
      <c r="P41" s="205">
        <f>VLOOKUP($I41,ค่ากลาง!$F$27:$I$44,4,0)</f>
        <v>4080163.424374999</v>
      </c>
      <c r="Q41" s="205">
        <f>VLOOKUP($I41,ค่ากลาง!$F$49:$I$66,4,0)</f>
        <v>1370658.0006250003</v>
      </c>
      <c r="R41" s="205">
        <f>VLOOKUP($I41,ค่ากลาง!$F$71:$I$88,4,0)</f>
        <v>1235782.9612500004</v>
      </c>
      <c r="S41" s="207">
        <f t="shared" si="8"/>
        <v>27063775.145312503</v>
      </c>
      <c r="T41" s="207">
        <f t="shared" si="9"/>
        <v>2639608.8156250012</v>
      </c>
      <c r="U41" s="207">
        <f t="shared" si="10"/>
        <v>2957304.1593749998</v>
      </c>
      <c r="V41" s="207">
        <f t="shared" si="11"/>
        <v>2595261.098749999</v>
      </c>
      <c r="W41" s="80">
        <f t="shared" si="12"/>
        <v>0</v>
      </c>
      <c r="X41" s="80">
        <f t="shared" si="13"/>
        <v>0</v>
      </c>
      <c r="Y41" s="80">
        <f t="shared" si="14"/>
        <v>0</v>
      </c>
      <c r="Z41" s="80">
        <f t="shared" si="15"/>
        <v>0</v>
      </c>
    </row>
    <row r="42" spans="1:26" ht="24" customHeight="1">
      <c r="A42" s="51" t="s">
        <v>2928</v>
      </c>
      <c r="B42" s="78" t="s">
        <v>1536</v>
      </c>
      <c r="C42" s="51" t="s">
        <v>557</v>
      </c>
      <c r="D42" s="78" t="s">
        <v>2467</v>
      </c>
      <c r="E42" s="51" t="str">
        <f>VLOOKUP($C42,[10]org2563!$C$3:$P$898,9,0)</f>
        <v>รพช.</v>
      </c>
      <c r="F42" s="51" t="str">
        <f>VLOOKUP($C42,[10]org2563!$C$3:$P$898,10,0)</f>
        <v>F2</v>
      </c>
      <c r="G42" s="51">
        <f>VLOOKUP($C42,[10]org2563!$C$3:$P$898,11,0)</f>
        <v>41</v>
      </c>
      <c r="H42" s="172">
        <f>VLOOKUP($C42,[10]org2563!$C$3:$P$898,12,0)</f>
        <v>38314</v>
      </c>
      <c r="I42" s="51">
        <f>VLOOKUP($C42,[10]org2563!$C$3:$P$898,13,0)</f>
        <v>6</v>
      </c>
      <c r="J42" s="174" t="str">
        <f>VLOOKUP($C42,[10]org2563!$C$3:$P$898,14,0)</f>
        <v>รพช.F2 30,000 - 60,000</v>
      </c>
      <c r="K42" s="199">
        <f>VLOOKUP($C42,Sheet4!$C$12:$H$907,3,0)</f>
        <v>31589849.600000001</v>
      </c>
      <c r="L42" s="199">
        <f>VLOOKUP($C42,Sheet4!$C$12:$H$907,4,0)</f>
        <v>5493110.6100000003</v>
      </c>
      <c r="M42" s="199">
        <f>VLOOKUP($C42,Sheet4!$C$12:$H$907,5,0)</f>
        <v>2090000.78</v>
      </c>
      <c r="N42" s="199">
        <f>VLOOKUP($C42,Sheet4!$C$12:$H$907,6,0)</f>
        <v>1717107.15</v>
      </c>
      <c r="O42" s="205">
        <f>VLOOKUP($I42,ค่ากลาง!$F$5:$I$22,4,0)</f>
        <v>18116727.791764706</v>
      </c>
      <c r="P42" s="205">
        <f>VLOOKUP($I42,ค่ากลาง!$F$27:$I$44,4,0)</f>
        <v>2764996.6537394975</v>
      </c>
      <c r="Q42" s="205">
        <f>VLOOKUP($I42,ค่ากลาง!$F$49:$I$66,4,0)</f>
        <v>1153235.1340756298</v>
      </c>
      <c r="R42" s="205">
        <f>VLOOKUP($I42,ค่ากลาง!$F$71:$I$88,4,0)</f>
        <v>858590.3821428573</v>
      </c>
      <c r="S42" s="207">
        <f t="shared" si="8"/>
        <v>13473121.808235295</v>
      </c>
      <c r="T42" s="207">
        <f t="shared" si="9"/>
        <v>2728113.9562605028</v>
      </c>
      <c r="U42" s="207">
        <f t="shared" si="10"/>
        <v>936765.64592437027</v>
      </c>
      <c r="V42" s="207">
        <f t="shared" si="11"/>
        <v>858516.76785714261</v>
      </c>
      <c r="W42" s="80">
        <f t="shared" si="12"/>
        <v>0</v>
      </c>
      <c r="X42" s="80">
        <f t="shared" si="13"/>
        <v>0</v>
      </c>
      <c r="Y42" s="80">
        <f t="shared" si="14"/>
        <v>0</v>
      </c>
      <c r="Z42" s="80">
        <f t="shared" si="15"/>
        <v>0</v>
      </c>
    </row>
    <row r="43" spans="1:26" ht="24" customHeight="1">
      <c r="A43" s="51" t="s">
        <v>2928</v>
      </c>
      <c r="B43" s="78" t="s">
        <v>1536</v>
      </c>
      <c r="C43" s="51" t="s">
        <v>558</v>
      </c>
      <c r="D43" s="78" t="s">
        <v>2468</v>
      </c>
      <c r="E43" s="51" t="str">
        <f>VLOOKUP($C43,[10]org2563!$C$3:$P$898,9,0)</f>
        <v>รพช.</v>
      </c>
      <c r="F43" s="51" t="str">
        <f>VLOOKUP($C43,[10]org2563!$C$3:$P$898,10,0)</f>
        <v>F3</v>
      </c>
      <c r="G43" s="51">
        <f>VLOOKUP($C43,[10]org2563!$C$3:$P$898,11,0)</f>
        <v>17</v>
      </c>
      <c r="H43" s="172">
        <f>VLOOKUP($C43,[10]org2563!$C$3:$P$898,12,0)</f>
        <v>10730</v>
      </c>
      <c r="I43" s="51">
        <f>VLOOKUP($C43,[10]org2563!$C$3:$P$898,13,0)</f>
        <v>2</v>
      </c>
      <c r="J43" s="174" t="str">
        <f>VLOOKUP($C43,[10]org2563!$C$3:$P$898,14,0)</f>
        <v>รพช.F3 &lt;=15,000</v>
      </c>
      <c r="K43" s="199">
        <f>VLOOKUP($C43,Sheet4!$C$12:$H$907,3,0)</f>
        <v>17115472.43</v>
      </c>
      <c r="L43" s="199">
        <f>VLOOKUP($C43,Sheet4!$C$12:$H$907,4,0)</f>
        <v>1368521.25</v>
      </c>
      <c r="M43" s="199">
        <f>VLOOKUP($C43,Sheet4!$C$12:$H$907,5,0)</f>
        <v>722090</v>
      </c>
      <c r="N43" s="199">
        <f>VLOOKUP($C43,Sheet4!$C$12:$H$907,6,0)</f>
        <v>760142.27</v>
      </c>
      <c r="O43" s="205">
        <f>VLOOKUP($I43,ค่ากลาง!$F$5:$I$22,4,0)</f>
        <v>7635011.3084615376</v>
      </c>
      <c r="P43" s="205">
        <f>VLOOKUP($I43,ค่ากลาง!$F$27:$I$44,4,0)</f>
        <v>770159.42256410257</v>
      </c>
      <c r="Q43" s="205">
        <f>VLOOKUP($I43,ค่ากลาง!$F$49:$I$66,4,0)</f>
        <v>406427.54692307697</v>
      </c>
      <c r="R43" s="205">
        <f>VLOOKUP($I43,ค่ากลาง!$F$71:$I$88,4,0)</f>
        <v>292015.10153846152</v>
      </c>
      <c r="S43" s="207">
        <f t="shared" si="8"/>
        <v>9480461.1215384621</v>
      </c>
      <c r="T43" s="207">
        <f t="shared" si="9"/>
        <v>598361.82743589743</v>
      </c>
      <c r="U43" s="207">
        <f t="shared" si="10"/>
        <v>315662.45307692303</v>
      </c>
      <c r="V43" s="207">
        <f t="shared" si="11"/>
        <v>468127.1684615385</v>
      </c>
      <c r="W43" s="80">
        <f t="shared" si="12"/>
        <v>0</v>
      </c>
      <c r="X43" s="80">
        <f t="shared" si="13"/>
        <v>0</v>
      </c>
      <c r="Y43" s="80">
        <f t="shared" si="14"/>
        <v>0</v>
      </c>
      <c r="Z43" s="80">
        <f t="shared" si="15"/>
        <v>0</v>
      </c>
    </row>
    <row r="44" spans="1:26" ht="24" customHeight="1">
      <c r="A44" s="51" t="s">
        <v>2928</v>
      </c>
      <c r="B44" s="78" t="s">
        <v>1536</v>
      </c>
      <c r="C44" s="51" t="s">
        <v>559</v>
      </c>
      <c r="D44" s="78" t="s">
        <v>2469</v>
      </c>
      <c r="E44" s="51" t="str">
        <f>VLOOKUP($C44,[10]org2563!$C$3:$P$898,9,0)</f>
        <v>รพท.</v>
      </c>
      <c r="F44" s="51" t="str">
        <f>VLOOKUP($C44,[10]org2563!$C$3:$P$898,10,0)</f>
        <v>M1</v>
      </c>
      <c r="G44" s="51">
        <f>VLOOKUP($C44,[10]org2563!$C$3:$P$898,11,0)</f>
        <v>186</v>
      </c>
      <c r="H44" s="172">
        <f>VLOOKUP($C44,[10]org2563!$C$3:$P$898,12,0)</f>
        <v>93408</v>
      </c>
      <c r="I44" s="51">
        <f>VLOOKUP($C44,[10]org2563!$C$3:$P$898,13,0)</f>
        <v>14</v>
      </c>
      <c r="J44" s="174" t="str">
        <f>VLOOKUP($C44,[10]org2563!$C$3:$P$898,14,0)</f>
        <v>รพท. M1 &lt;=200</v>
      </c>
      <c r="K44" s="199">
        <f>VLOOKUP($C44,Sheet4!$C$12:$H$907,3,0)</f>
        <v>91669269.939999998</v>
      </c>
      <c r="L44" s="199">
        <f>VLOOKUP($C44,Sheet4!$C$12:$H$907,4,0)</f>
        <v>12359034.460000001</v>
      </c>
      <c r="M44" s="199">
        <f>VLOOKUP($C44,Sheet4!$C$12:$H$907,5,0)</f>
        <v>6853168.71</v>
      </c>
      <c r="N44" s="199">
        <f>VLOOKUP($C44,Sheet4!$C$12:$H$907,6,0)</f>
        <v>16501693.93</v>
      </c>
      <c r="O44" s="205">
        <f>VLOOKUP($I44,ค่ากลาง!$F$5:$I$22,4,0)</f>
        <v>51203478.223333329</v>
      </c>
      <c r="P44" s="205">
        <f>VLOOKUP($I44,ค่ากลาง!$F$27:$I$44,4,0)</f>
        <v>10487232.066666668</v>
      </c>
      <c r="Q44" s="205">
        <f>VLOOKUP($I44,ค่ากลาง!$F$49:$I$66,4,0)</f>
        <v>3080084.5166666671</v>
      </c>
      <c r="R44" s="205">
        <f>VLOOKUP($I44,ค่ากลาง!$F$71:$I$88,4,0)</f>
        <v>6985465.4277777774</v>
      </c>
      <c r="S44" s="207">
        <f t="shared" si="8"/>
        <v>40465791.716666669</v>
      </c>
      <c r="T44" s="207">
        <f t="shared" si="9"/>
        <v>1871802.3933333326</v>
      </c>
      <c r="U44" s="207">
        <f t="shared" si="10"/>
        <v>3773084.1933333329</v>
      </c>
      <c r="V44" s="207">
        <f t="shared" si="11"/>
        <v>9516228.5022222213</v>
      </c>
      <c r="W44" s="80">
        <f t="shared" si="12"/>
        <v>0</v>
      </c>
      <c r="X44" s="80">
        <f t="shared" si="13"/>
        <v>0</v>
      </c>
      <c r="Y44" s="80">
        <f t="shared" si="14"/>
        <v>0</v>
      </c>
      <c r="Z44" s="80">
        <f t="shared" si="15"/>
        <v>0</v>
      </c>
    </row>
    <row r="45" spans="1:26" ht="24" customHeight="1">
      <c r="A45" s="51" t="s">
        <v>2928</v>
      </c>
      <c r="B45" s="78" t="s">
        <v>1536</v>
      </c>
      <c r="C45" s="51" t="s">
        <v>560</v>
      </c>
      <c r="D45" s="78" t="s">
        <v>2470</v>
      </c>
      <c r="E45" s="51" t="str">
        <f>VLOOKUP($C45,[10]org2563!$C$3:$P$898,9,0)</f>
        <v>รพช.</v>
      </c>
      <c r="F45" s="51" t="str">
        <f>VLOOKUP($C45,[10]org2563!$C$3:$P$898,10,0)</f>
        <v>F2</v>
      </c>
      <c r="G45" s="51">
        <f>VLOOKUP($C45,[10]org2563!$C$3:$P$898,11,0)</f>
        <v>37</v>
      </c>
      <c r="H45" s="172">
        <f>VLOOKUP($C45,[10]org2563!$C$3:$P$898,12,0)</f>
        <v>30729</v>
      </c>
      <c r="I45" s="51">
        <f>VLOOKUP($C45,[10]org2563!$C$3:$P$898,13,0)</f>
        <v>6</v>
      </c>
      <c r="J45" s="174" t="str">
        <f>VLOOKUP($C45,[10]org2563!$C$3:$P$898,14,0)</f>
        <v>รพช.F2 30,000 - 60,000</v>
      </c>
      <c r="K45" s="199">
        <f>VLOOKUP($C45,Sheet4!$C$12:$H$907,3,0)</f>
        <v>30018090.380000006</v>
      </c>
      <c r="L45" s="199">
        <f>VLOOKUP($C45,Sheet4!$C$12:$H$907,4,0)</f>
        <v>4080534.11</v>
      </c>
      <c r="M45" s="199">
        <f>VLOOKUP($C45,Sheet4!$C$12:$H$907,5,0)</f>
        <v>1447191.87</v>
      </c>
      <c r="N45" s="199">
        <f>VLOOKUP($C45,Sheet4!$C$12:$H$907,6,0)</f>
        <v>1423458.3900000001</v>
      </c>
      <c r="O45" s="205">
        <f>VLOOKUP($I45,ค่ากลาง!$F$5:$I$22,4,0)</f>
        <v>18116727.791764706</v>
      </c>
      <c r="P45" s="205">
        <f>VLOOKUP($I45,ค่ากลาง!$F$27:$I$44,4,0)</f>
        <v>2764996.6537394975</v>
      </c>
      <c r="Q45" s="205">
        <f>VLOOKUP($I45,ค่ากลาง!$F$49:$I$66,4,0)</f>
        <v>1153235.1340756298</v>
      </c>
      <c r="R45" s="205">
        <f>VLOOKUP($I45,ค่ากลาง!$F$71:$I$88,4,0)</f>
        <v>858590.3821428573</v>
      </c>
      <c r="S45" s="207">
        <f t="shared" si="8"/>
        <v>11901362.5882353</v>
      </c>
      <c r="T45" s="207">
        <f t="shared" si="9"/>
        <v>1315537.4562605023</v>
      </c>
      <c r="U45" s="207">
        <f t="shared" si="10"/>
        <v>293956.73592437035</v>
      </c>
      <c r="V45" s="207">
        <f t="shared" si="11"/>
        <v>564868.00785714283</v>
      </c>
      <c r="W45" s="80">
        <f t="shared" si="12"/>
        <v>0</v>
      </c>
      <c r="X45" s="80">
        <f t="shared" si="13"/>
        <v>0</v>
      </c>
      <c r="Y45" s="80">
        <f t="shared" si="14"/>
        <v>0</v>
      </c>
      <c r="Z45" s="80">
        <f t="shared" si="15"/>
        <v>0</v>
      </c>
    </row>
    <row r="46" spans="1:26" ht="24" customHeight="1">
      <c r="A46" s="51" t="s">
        <v>2928</v>
      </c>
      <c r="B46" s="78" t="s">
        <v>1536</v>
      </c>
      <c r="C46" s="51" t="s">
        <v>561</v>
      </c>
      <c r="D46" s="78" t="s">
        <v>2471</v>
      </c>
      <c r="E46" s="51" t="str">
        <f>VLOOKUP($C46,[10]org2563!$C$3:$P$898,9,0)</f>
        <v>รพช.</v>
      </c>
      <c r="F46" s="51" t="str">
        <f>VLOOKUP($C46,[10]org2563!$C$3:$P$898,10,0)</f>
        <v>F1</v>
      </c>
      <c r="G46" s="51">
        <f>VLOOKUP($C46,[10]org2563!$C$3:$P$898,11,0)</f>
        <v>78</v>
      </c>
      <c r="H46" s="172">
        <f>VLOOKUP($C46,[10]org2563!$C$3:$P$898,12,0)</f>
        <v>53363</v>
      </c>
      <c r="I46" s="51">
        <f>VLOOKUP($C46,[10]org2563!$C$3:$P$898,13,0)</f>
        <v>10</v>
      </c>
      <c r="J46" s="174" t="str">
        <f>VLOOKUP($C46,[10]org2563!$C$3:$P$898,14,0)</f>
        <v>รพช.F1 50,000-100,000</v>
      </c>
      <c r="K46" s="199">
        <f>VLOOKUP($C46,Sheet4!$C$12:$H$907,3,0)</f>
        <v>48947194.07</v>
      </c>
      <c r="L46" s="199">
        <f>VLOOKUP($C46,Sheet4!$C$12:$H$907,4,0)</f>
        <v>8627986.1199999992</v>
      </c>
      <c r="M46" s="199">
        <f>VLOOKUP($C46,Sheet4!$C$12:$H$907,5,0)</f>
        <v>2591209.4</v>
      </c>
      <c r="N46" s="199">
        <f>VLOOKUP($C46,Sheet4!$C$12:$H$907,6,0)</f>
        <v>4948632.87</v>
      </c>
      <c r="O46" s="205">
        <f>VLOOKUP($I46,ค่ากลาง!$F$5:$I$22,4,0)</f>
        <v>28334339.661694907</v>
      </c>
      <c r="P46" s="205">
        <f>VLOOKUP($I46,ค่ากลาง!$F$27:$I$44,4,0)</f>
        <v>5415952.1205084752</v>
      </c>
      <c r="Q46" s="205">
        <f>VLOOKUP($I46,ค่ากลาง!$F$49:$I$66,4,0)</f>
        <v>1915950.4045762713</v>
      </c>
      <c r="R46" s="205">
        <f>VLOOKUP($I46,ค่ากลาง!$F$71:$I$88,4,0)</f>
        <v>1744765.4433898304</v>
      </c>
      <c r="S46" s="207">
        <f t="shared" si="8"/>
        <v>20612854.408305094</v>
      </c>
      <c r="T46" s="207">
        <f t="shared" si="9"/>
        <v>3212033.999491524</v>
      </c>
      <c r="U46" s="207">
        <f t="shared" si="10"/>
        <v>675258.9954237286</v>
      </c>
      <c r="V46" s="207">
        <f t="shared" si="11"/>
        <v>3203867.4266101699</v>
      </c>
      <c r="W46" s="80">
        <f t="shared" si="12"/>
        <v>0</v>
      </c>
      <c r="X46" s="80">
        <f t="shared" si="13"/>
        <v>0</v>
      </c>
      <c r="Y46" s="80">
        <f t="shared" si="14"/>
        <v>0</v>
      </c>
      <c r="Z46" s="80">
        <f t="shared" si="15"/>
        <v>0</v>
      </c>
    </row>
    <row r="47" spans="1:26" ht="24" customHeight="1">
      <c r="A47" s="51" t="s">
        <v>2928</v>
      </c>
      <c r="B47" s="78" t="s">
        <v>1536</v>
      </c>
      <c r="C47" s="51" t="s">
        <v>562</v>
      </c>
      <c r="D47" s="78" t="s">
        <v>2472</v>
      </c>
      <c r="E47" s="51" t="str">
        <f>VLOOKUP($C47,[10]org2563!$C$3:$P$898,9,0)</f>
        <v>รพช.</v>
      </c>
      <c r="F47" s="51" t="str">
        <f>VLOOKUP($C47,[10]org2563!$C$3:$P$898,10,0)</f>
        <v>F1</v>
      </c>
      <c r="G47" s="51">
        <f>VLOOKUP($C47,[10]org2563!$C$3:$P$898,11,0)</f>
        <v>96</v>
      </c>
      <c r="H47" s="172">
        <f>VLOOKUP($C47,[10]org2563!$C$3:$P$898,12,0)</f>
        <v>53585</v>
      </c>
      <c r="I47" s="51">
        <f>VLOOKUP($C47,[10]org2563!$C$3:$P$898,13,0)</f>
        <v>10</v>
      </c>
      <c r="J47" s="174" t="str">
        <f>VLOOKUP($C47,[10]org2563!$C$3:$P$898,14,0)</f>
        <v>รพช.F1 50,000-100,000</v>
      </c>
      <c r="K47" s="199">
        <f>VLOOKUP($C47,Sheet4!$C$12:$H$907,3,0)</f>
        <v>48852893.590000004</v>
      </c>
      <c r="L47" s="199">
        <f>VLOOKUP($C47,Sheet4!$C$12:$H$907,4,0)</f>
        <v>9668533.4299999997</v>
      </c>
      <c r="M47" s="199">
        <f>VLOOKUP($C47,Sheet4!$C$12:$H$907,5,0)</f>
        <v>3980952.62</v>
      </c>
      <c r="N47" s="199">
        <f>VLOOKUP($C47,Sheet4!$C$12:$H$907,6,0)</f>
        <v>4597255.8900000006</v>
      </c>
      <c r="O47" s="205">
        <f>VLOOKUP($I47,ค่ากลาง!$F$5:$I$22,4,0)</f>
        <v>28334339.661694907</v>
      </c>
      <c r="P47" s="205">
        <f>VLOOKUP($I47,ค่ากลาง!$F$27:$I$44,4,0)</f>
        <v>5415952.1205084752</v>
      </c>
      <c r="Q47" s="205">
        <f>VLOOKUP($I47,ค่ากลาง!$F$49:$I$66,4,0)</f>
        <v>1915950.4045762713</v>
      </c>
      <c r="R47" s="205">
        <f>VLOOKUP($I47,ค่ากลาง!$F$71:$I$88,4,0)</f>
        <v>1744765.4433898304</v>
      </c>
      <c r="S47" s="207">
        <f t="shared" si="8"/>
        <v>20518553.928305097</v>
      </c>
      <c r="T47" s="207">
        <f t="shared" si="9"/>
        <v>4252581.3094915245</v>
      </c>
      <c r="U47" s="207">
        <f t="shared" si="10"/>
        <v>2065002.2154237288</v>
      </c>
      <c r="V47" s="207">
        <f t="shared" si="11"/>
        <v>2852490.4466101704</v>
      </c>
      <c r="W47" s="80">
        <f t="shared" si="12"/>
        <v>0</v>
      </c>
      <c r="X47" s="80">
        <f t="shared" si="13"/>
        <v>0</v>
      </c>
      <c r="Y47" s="80">
        <f t="shared" si="14"/>
        <v>0</v>
      </c>
      <c r="Z47" s="80">
        <f t="shared" si="15"/>
        <v>0</v>
      </c>
    </row>
    <row r="48" spans="1:26" ht="24" customHeight="1">
      <c r="A48" s="51" t="s">
        <v>2928</v>
      </c>
      <c r="B48" s="78" t="s">
        <v>1536</v>
      </c>
      <c r="C48" s="51" t="s">
        <v>563</v>
      </c>
      <c r="D48" s="78" t="s">
        <v>2473</v>
      </c>
      <c r="E48" s="51" t="str">
        <f>VLOOKUP($C48,[10]org2563!$C$3:$P$898,9,0)</f>
        <v>รพช.</v>
      </c>
      <c r="F48" s="51" t="str">
        <f>VLOOKUP($C48,[10]org2563!$C$3:$P$898,10,0)</f>
        <v>F2</v>
      </c>
      <c r="G48" s="51">
        <f>VLOOKUP($C48,[10]org2563!$C$3:$P$898,11,0)</f>
        <v>41</v>
      </c>
      <c r="H48" s="172">
        <f>VLOOKUP($C48,[10]org2563!$C$3:$P$898,12,0)</f>
        <v>26447</v>
      </c>
      <c r="I48" s="51">
        <f>VLOOKUP($C48,[10]org2563!$C$3:$P$898,13,0)</f>
        <v>5</v>
      </c>
      <c r="J48" s="174" t="str">
        <f>VLOOKUP($C48,[10]org2563!$C$3:$P$898,14,0)</f>
        <v>รพช.F2 &lt;=30,000</v>
      </c>
      <c r="K48" s="199">
        <f>VLOOKUP($C48,Sheet4!$C$12:$H$907,3,0)</f>
        <v>28346658.43</v>
      </c>
      <c r="L48" s="199">
        <f>VLOOKUP($C48,Sheet4!$C$12:$H$907,4,0)</f>
        <v>3000323.13</v>
      </c>
      <c r="M48" s="199">
        <f>VLOOKUP($C48,Sheet4!$C$12:$H$907,5,0)</f>
        <v>1566986</v>
      </c>
      <c r="N48" s="199">
        <f>VLOOKUP($C48,Sheet4!$C$12:$H$907,6,0)</f>
        <v>1602488.06</v>
      </c>
      <c r="O48" s="205">
        <f>VLOOKUP($I48,ค่ากลาง!$F$5:$I$22,4,0)</f>
        <v>12957819.961319992</v>
      </c>
      <c r="P48" s="205">
        <f>VLOOKUP($I48,ค่ากลาง!$F$27:$I$44,4,0)</f>
        <v>1566827.6102799997</v>
      </c>
      <c r="Q48" s="205">
        <f>VLOOKUP($I48,ค่ากลาง!$F$49:$I$66,4,0)</f>
        <v>683539.53380000032</v>
      </c>
      <c r="R48" s="205">
        <f>VLOOKUP($I48,ค่ากลาง!$F$71:$I$88,4,0)</f>
        <v>519367.22043999942</v>
      </c>
      <c r="S48" s="207">
        <f t="shared" si="8"/>
        <v>15388838.468680007</v>
      </c>
      <c r="T48" s="207">
        <f t="shared" si="9"/>
        <v>1433495.5197200002</v>
      </c>
      <c r="U48" s="207">
        <f t="shared" si="10"/>
        <v>883446.46619999968</v>
      </c>
      <c r="V48" s="207">
        <f t="shared" si="11"/>
        <v>1083120.8395600007</v>
      </c>
      <c r="W48" s="80">
        <f t="shared" si="12"/>
        <v>0</v>
      </c>
      <c r="X48" s="80">
        <f t="shared" si="13"/>
        <v>0</v>
      </c>
      <c r="Y48" s="80">
        <f t="shared" si="14"/>
        <v>0</v>
      </c>
      <c r="Z48" s="80">
        <f t="shared" si="15"/>
        <v>0</v>
      </c>
    </row>
    <row r="49" spans="1:26" ht="24" customHeight="1">
      <c r="A49" s="51" t="s">
        <v>2928</v>
      </c>
      <c r="B49" s="78" t="s">
        <v>1536</v>
      </c>
      <c r="C49" s="51" t="s">
        <v>564</v>
      </c>
      <c r="D49" s="78" t="s">
        <v>2474</v>
      </c>
      <c r="E49" s="51" t="str">
        <f>VLOOKUP($C49,[10]org2563!$C$3:$P$898,9,0)</f>
        <v>รพช.</v>
      </c>
      <c r="F49" s="51" t="str">
        <f>VLOOKUP($C49,[10]org2563!$C$3:$P$898,10,0)</f>
        <v>F2</v>
      </c>
      <c r="G49" s="51">
        <f>VLOOKUP($C49,[10]org2563!$C$3:$P$898,11,0)</f>
        <v>30</v>
      </c>
      <c r="H49" s="172">
        <f>VLOOKUP($C49,[10]org2563!$C$3:$P$898,12,0)</f>
        <v>18036</v>
      </c>
      <c r="I49" s="51">
        <f>VLOOKUP($C49,[10]org2563!$C$3:$P$898,13,0)</f>
        <v>5</v>
      </c>
      <c r="J49" s="174" t="str">
        <f>VLOOKUP($C49,[10]org2563!$C$3:$P$898,14,0)</f>
        <v>รพช.F2 &lt;=30,000</v>
      </c>
      <c r="K49" s="199">
        <f>VLOOKUP($C49,Sheet4!$C$12:$H$907,3,0)</f>
        <v>20066456.009999998</v>
      </c>
      <c r="L49" s="199">
        <f>VLOOKUP($C49,Sheet4!$C$12:$H$907,4,0)</f>
        <v>2368646.96</v>
      </c>
      <c r="M49" s="199">
        <f>VLOOKUP($C49,Sheet4!$C$12:$H$907,5,0)</f>
        <v>1084791.67</v>
      </c>
      <c r="N49" s="199">
        <f>VLOOKUP($C49,Sheet4!$C$12:$H$907,6,0)</f>
        <v>1236557.8499999999</v>
      </c>
      <c r="O49" s="205">
        <f>VLOOKUP($I49,ค่ากลาง!$F$5:$I$22,4,0)</f>
        <v>12957819.961319992</v>
      </c>
      <c r="P49" s="205">
        <f>VLOOKUP($I49,ค่ากลาง!$F$27:$I$44,4,0)</f>
        <v>1566827.6102799997</v>
      </c>
      <c r="Q49" s="205">
        <f>VLOOKUP($I49,ค่ากลาง!$F$49:$I$66,4,0)</f>
        <v>683539.53380000032</v>
      </c>
      <c r="R49" s="205">
        <f>VLOOKUP($I49,ค่ากลาง!$F$71:$I$88,4,0)</f>
        <v>519367.22043999942</v>
      </c>
      <c r="S49" s="207">
        <f t="shared" si="8"/>
        <v>7108636.0486800056</v>
      </c>
      <c r="T49" s="207">
        <f t="shared" si="9"/>
        <v>801819.34972000029</v>
      </c>
      <c r="U49" s="207">
        <f t="shared" si="10"/>
        <v>401252.1361999996</v>
      </c>
      <c r="V49" s="207">
        <f t="shared" si="11"/>
        <v>717190.6295600005</v>
      </c>
      <c r="W49" s="80">
        <f t="shared" si="12"/>
        <v>0</v>
      </c>
      <c r="X49" s="80">
        <f t="shared" si="13"/>
        <v>0</v>
      </c>
      <c r="Y49" s="80">
        <f t="shared" si="14"/>
        <v>0</v>
      </c>
      <c r="Z49" s="80">
        <f t="shared" si="15"/>
        <v>0</v>
      </c>
    </row>
    <row r="50" spans="1:26" ht="24" customHeight="1">
      <c r="A50" s="51" t="s">
        <v>2928</v>
      </c>
      <c r="B50" s="78" t="s">
        <v>1536</v>
      </c>
      <c r="C50" s="51" t="s">
        <v>565</v>
      </c>
      <c r="D50" s="78" t="s">
        <v>2475</v>
      </c>
      <c r="E50" s="51" t="str">
        <f>VLOOKUP($C50,[10]org2563!$C$3:$P$898,9,0)</f>
        <v>รพช.</v>
      </c>
      <c r="F50" s="51" t="str">
        <f>VLOOKUP($C50,[10]org2563!$C$3:$P$898,10,0)</f>
        <v>F2</v>
      </c>
      <c r="G50" s="51">
        <f>VLOOKUP($C50,[10]org2563!$C$3:$P$898,11,0)</f>
        <v>54</v>
      </c>
      <c r="H50" s="172">
        <f>VLOOKUP($C50,[10]org2563!$C$3:$P$898,12,0)</f>
        <v>25040</v>
      </c>
      <c r="I50" s="51">
        <f>VLOOKUP($C50,[10]org2563!$C$3:$P$898,13,0)</f>
        <v>5</v>
      </c>
      <c r="J50" s="174" t="str">
        <f>VLOOKUP($C50,[10]org2563!$C$3:$P$898,14,0)</f>
        <v>รพช.F2 &lt;=30,000</v>
      </c>
      <c r="K50" s="199">
        <f>VLOOKUP($C50,Sheet4!$C$12:$H$907,3,0)</f>
        <v>33406001.059999999</v>
      </c>
      <c r="L50" s="199">
        <f>VLOOKUP($C50,Sheet4!$C$12:$H$907,4,0)</f>
        <v>4176175.1</v>
      </c>
      <c r="M50" s="199">
        <f>VLOOKUP($C50,Sheet4!$C$12:$H$907,5,0)</f>
        <v>1945252.01</v>
      </c>
      <c r="N50" s="199">
        <f>VLOOKUP($C50,Sheet4!$C$12:$H$907,6,0)</f>
        <v>1691693.6199999999</v>
      </c>
      <c r="O50" s="205">
        <f>VLOOKUP($I50,ค่ากลาง!$F$5:$I$22,4,0)</f>
        <v>12957819.961319992</v>
      </c>
      <c r="P50" s="205">
        <f>VLOOKUP($I50,ค่ากลาง!$F$27:$I$44,4,0)</f>
        <v>1566827.6102799997</v>
      </c>
      <c r="Q50" s="205">
        <f>VLOOKUP($I50,ค่ากลาง!$F$49:$I$66,4,0)</f>
        <v>683539.53380000032</v>
      </c>
      <c r="R50" s="205">
        <f>VLOOKUP($I50,ค่ากลาง!$F$71:$I$88,4,0)</f>
        <v>519367.22043999942</v>
      </c>
      <c r="S50" s="207">
        <f t="shared" si="8"/>
        <v>20448181.098680004</v>
      </c>
      <c r="T50" s="207">
        <f t="shared" si="9"/>
        <v>2609347.4897200004</v>
      </c>
      <c r="U50" s="207">
        <f t="shared" si="10"/>
        <v>1261712.4761999997</v>
      </c>
      <c r="V50" s="207">
        <f t="shared" si="11"/>
        <v>1172326.3995600005</v>
      </c>
      <c r="W50" s="80">
        <f t="shared" si="12"/>
        <v>0</v>
      </c>
      <c r="X50" s="80">
        <f t="shared" si="13"/>
        <v>0</v>
      </c>
      <c r="Y50" s="80">
        <f t="shared" si="14"/>
        <v>0</v>
      </c>
      <c r="Z50" s="80">
        <f t="shared" si="15"/>
        <v>0</v>
      </c>
    </row>
    <row r="51" spans="1:26" ht="24" customHeight="1">
      <c r="A51" s="51" t="s">
        <v>2928</v>
      </c>
      <c r="B51" s="78" t="s">
        <v>1536</v>
      </c>
      <c r="C51" s="51" t="s">
        <v>566</v>
      </c>
      <c r="D51" s="78" t="s">
        <v>2476</v>
      </c>
      <c r="E51" s="51" t="str">
        <f>VLOOKUP($C51,[10]org2563!$C$3:$P$898,9,0)</f>
        <v>รพช.</v>
      </c>
      <c r="F51" s="51" t="str">
        <f>VLOOKUP($C51,[10]org2563!$C$3:$P$898,10,0)</f>
        <v>F2</v>
      </c>
      <c r="G51" s="51">
        <f>VLOOKUP($C51,[10]org2563!$C$3:$P$898,11,0)</f>
        <v>40</v>
      </c>
      <c r="H51" s="172">
        <f>VLOOKUP($C51,[10]org2563!$C$3:$P$898,12,0)</f>
        <v>33202</v>
      </c>
      <c r="I51" s="51">
        <f>VLOOKUP($C51,[10]org2563!$C$3:$P$898,13,0)</f>
        <v>6</v>
      </c>
      <c r="J51" s="174" t="str">
        <f>VLOOKUP($C51,[10]org2563!$C$3:$P$898,14,0)</f>
        <v>รพช.F2 30,000 - 60,000</v>
      </c>
      <c r="K51" s="199">
        <f>VLOOKUP($C51,Sheet4!$C$12:$H$907,3,0)</f>
        <v>25427063.839999996</v>
      </c>
      <c r="L51" s="199">
        <f>VLOOKUP($C51,Sheet4!$C$12:$H$907,4,0)</f>
        <v>3291764.68</v>
      </c>
      <c r="M51" s="199">
        <f>VLOOKUP($C51,Sheet4!$C$12:$H$907,5,0)</f>
        <v>1650819.9</v>
      </c>
      <c r="N51" s="199">
        <f>VLOOKUP($C51,Sheet4!$C$12:$H$907,6,0)</f>
        <v>1523712.1099999999</v>
      </c>
      <c r="O51" s="205">
        <f>VLOOKUP($I51,ค่ากลาง!$F$5:$I$22,4,0)</f>
        <v>18116727.791764706</v>
      </c>
      <c r="P51" s="205">
        <f>VLOOKUP($I51,ค่ากลาง!$F$27:$I$44,4,0)</f>
        <v>2764996.6537394975</v>
      </c>
      <c r="Q51" s="205">
        <f>VLOOKUP($I51,ค่ากลาง!$F$49:$I$66,4,0)</f>
        <v>1153235.1340756298</v>
      </c>
      <c r="R51" s="205">
        <f>VLOOKUP($I51,ค่ากลาง!$F$71:$I$88,4,0)</f>
        <v>858590.3821428573</v>
      </c>
      <c r="S51" s="207">
        <f t="shared" si="8"/>
        <v>7310336.0482352898</v>
      </c>
      <c r="T51" s="207">
        <f t="shared" si="9"/>
        <v>526768.02626050264</v>
      </c>
      <c r="U51" s="207">
        <f t="shared" si="10"/>
        <v>497584.76592437015</v>
      </c>
      <c r="V51" s="207">
        <f t="shared" si="11"/>
        <v>665121.72785714257</v>
      </c>
      <c r="W51" s="80">
        <f t="shared" si="12"/>
        <v>0</v>
      </c>
      <c r="X51" s="80">
        <f t="shared" si="13"/>
        <v>0</v>
      </c>
      <c r="Y51" s="80">
        <f t="shared" si="14"/>
        <v>0</v>
      </c>
      <c r="Z51" s="80">
        <f t="shared" si="15"/>
        <v>0</v>
      </c>
    </row>
    <row r="52" spans="1:26" ht="24" customHeight="1">
      <c r="A52" s="51" t="s">
        <v>2928</v>
      </c>
      <c r="B52" s="78" t="s">
        <v>1536</v>
      </c>
      <c r="C52" s="51" t="s">
        <v>567</v>
      </c>
      <c r="D52" s="78" t="s">
        <v>2477</v>
      </c>
      <c r="E52" s="51" t="str">
        <f>VLOOKUP($C52,[10]org2563!$C$3:$P$898,9,0)</f>
        <v>รพช.</v>
      </c>
      <c r="F52" s="51" t="str">
        <f>VLOOKUP($C52,[10]org2563!$C$3:$P$898,10,0)</f>
        <v>F2</v>
      </c>
      <c r="G52" s="51">
        <f>VLOOKUP($C52,[10]org2563!$C$3:$P$898,11,0)</f>
        <v>41</v>
      </c>
      <c r="H52" s="172">
        <f>VLOOKUP($C52,[10]org2563!$C$3:$P$898,12,0)</f>
        <v>28393</v>
      </c>
      <c r="I52" s="51">
        <f>VLOOKUP($C52,[10]org2563!$C$3:$P$898,13,0)</f>
        <v>5</v>
      </c>
      <c r="J52" s="174" t="str">
        <f>VLOOKUP($C52,[10]org2563!$C$3:$P$898,14,0)</f>
        <v>รพช.F2 &lt;=30,000</v>
      </c>
      <c r="K52" s="199">
        <f>VLOOKUP($C52,Sheet4!$C$12:$H$907,3,0)</f>
        <v>23614652.98</v>
      </c>
      <c r="L52" s="199">
        <f>VLOOKUP($C52,Sheet4!$C$12:$H$907,4,0)</f>
        <v>2260513.7000000002</v>
      </c>
      <c r="M52" s="199">
        <f>VLOOKUP($C52,Sheet4!$C$12:$H$907,5,0)</f>
        <v>1007411.4</v>
      </c>
      <c r="N52" s="199">
        <f>VLOOKUP($C52,Sheet4!$C$12:$H$907,6,0)</f>
        <v>1282139.92</v>
      </c>
      <c r="O52" s="205">
        <f>VLOOKUP($I52,ค่ากลาง!$F$5:$I$22,4,0)</f>
        <v>12957819.961319992</v>
      </c>
      <c r="P52" s="205">
        <f>VLOOKUP($I52,ค่ากลาง!$F$27:$I$44,4,0)</f>
        <v>1566827.6102799997</v>
      </c>
      <c r="Q52" s="205">
        <f>VLOOKUP($I52,ค่ากลาง!$F$49:$I$66,4,0)</f>
        <v>683539.53380000032</v>
      </c>
      <c r="R52" s="205">
        <f>VLOOKUP($I52,ค่ากลาง!$F$71:$I$88,4,0)</f>
        <v>519367.22043999942</v>
      </c>
      <c r="S52" s="207">
        <f t="shared" si="8"/>
        <v>10656833.018680008</v>
      </c>
      <c r="T52" s="207">
        <f t="shared" si="9"/>
        <v>693686.08972000051</v>
      </c>
      <c r="U52" s="207">
        <f t="shared" si="10"/>
        <v>323871.8661999997</v>
      </c>
      <c r="V52" s="207">
        <f t="shared" si="11"/>
        <v>762772.69956000056</v>
      </c>
      <c r="W52" s="80">
        <f t="shared" si="12"/>
        <v>0</v>
      </c>
      <c r="X52" s="80">
        <f t="shared" si="13"/>
        <v>0</v>
      </c>
      <c r="Y52" s="80">
        <f t="shared" si="14"/>
        <v>0</v>
      </c>
      <c r="Z52" s="80">
        <f t="shared" si="15"/>
        <v>0</v>
      </c>
    </row>
    <row r="53" spans="1:26" ht="24" customHeight="1">
      <c r="A53" s="51" t="s">
        <v>2928</v>
      </c>
      <c r="B53" s="78" t="s">
        <v>1536</v>
      </c>
      <c r="C53" s="51" t="s">
        <v>568</v>
      </c>
      <c r="D53" s="78" t="s">
        <v>2931</v>
      </c>
      <c r="E53" s="51" t="str">
        <f>VLOOKUP($C53,[10]org2563!$C$3:$P$898,9,0)</f>
        <v>รพท.</v>
      </c>
      <c r="F53" s="51" t="str">
        <f>VLOOKUP($C53,[10]org2563!$C$3:$P$898,10,0)</f>
        <v>M1</v>
      </c>
      <c r="G53" s="51">
        <f>VLOOKUP($C53,[10]org2563!$C$3:$P$898,11,0)</f>
        <v>240</v>
      </c>
      <c r="H53" s="172">
        <f>VLOOKUP($C53,[10]org2563!$C$3:$P$898,12,0)</f>
        <v>114802</v>
      </c>
      <c r="I53" s="51">
        <f>VLOOKUP($C53,[10]org2563!$C$3:$P$898,13,0)</f>
        <v>15</v>
      </c>
      <c r="J53" s="174" t="str">
        <f>VLOOKUP($C53,[10]org2563!$C$3:$P$898,14,0)</f>
        <v>รพท. M1 &gt;200</v>
      </c>
      <c r="K53" s="199">
        <f>VLOOKUP($C53,Sheet4!$C$12:$H$907,3,0)</f>
        <v>125615707.24999999</v>
      </c>
      <c r="L53" s="199">
        <f>VLOOKUP($C53,Sheet4!$C$12:$H$907,4,0)</f>
        <v>47608039.700000003</v>
      </c>
      <c r="M53" s="199">
        <f>VLOOKUP($C53,Sheet4!$C$12:$H$907,5,0)</f>
        <v>10224109.76</v>
      </c>
      <c r="N53" s="199">
        <f>VLOOKUP($C53,Sheet4!$C$12:$H$907,6,0)</f>
        <v>18299813.57</v>
      </c>
      <c r="O53" s="205">
        <f>VLOOKUP($I53,ค่ากลาง!$F$5:$I$22,4,0)</f>
        <v>67397903.494137928</v>
      </c>
      <c r="P53" s="205">
        <f>VLOOKUP($I53,ค่ากลาง!$F$27:$I$44,4,0)</f>
        <v>17505828.165517241</v>
      </c>
      <c r="Q53" s="205">
        <f>VLOOKUP($I53,ค่ากลาง!$F$49:$I$66,4,0)</f>
        <v>3772101.2982758624</v>
      </c>
      <c r="R53" s="205">
        <f>VLOOKUP($I53,ค่ากลาง!$F$71:$I$88,4,0)</f>
        <v>9086436.275517242</v>
      </c>
      <c r="S53" s="207">
        <f t="shared" si="8"/>
        <v>58217803.755862057</v>
      </c>
      <c r="T53" s="207">
        <f t="shared" si="9"/>
        <v>30102211.534482762</v>
      </c>
      <c r="U53" s="207">
        <f t="shared" si="10"/>
        <v>6452008.4617241379</v>
      </c>
      <c r="V53" s="207">
        <f t="shared" si="11"/>
        <v>9213377.2944827583</v>
      </c>
      <c r="W53" s="80">
        <f t="shared" si="12"/>
        <v>0</v>
      </c>
      <c r="X53" s="80">
        <f t="shared" si="13"/>
        <v>0</v>
      </c>
      <c r="Y53" s="80">
        <f t="shared" si="14"/>
        <v>0</v>
      </c>
      <c r="Z53" s="80">
        <f t="shared" si="15"/>
        <v>0</v>
      </c>
    </row>
    <row r="54" spans="1:26" ht="24" customHeight="1">
      <c r="A54" s="51" t="s">
        <v>2928</v>
      </c>
      <c r="B54" s="78" t="s">
        <v>1536</v>
      </c>
      <c r="C54" s="51" t="s">
        <v>569</v>
      </c>
      <c r="D54" s="78" t="s">
        <v>2932</v>
      </c>
      <c r="E54" s="51" t="str">
        <f>VLOOKUP($C54,[10]org2563!$C$3:$P$898,9,0)</f>
        <v>รพช.</v>
      </c>
      <c r="F54" s="51" t="str">
        <f>VLOOKUP($C54,[10]org2563!$C$3:$P$898,10,0)</f>
        <v>F2</v>
      </c>
      <c r="G54" s="51">
        <f>VLOOKUP($C54,[10]org2563!$C$3:$P$898,11,0)</f>
        <v>57</v>
      </c>
      <c r="H54" s="172">
        <f>VLOOKUP($C54,[10]org2563!$C$3:$P$898,12,0)</f>
        <v>28659</v>
      </c>
      <c r="I54" s="51">
        <f>VLOOKUP($C54,[10]org2563!$C$3:$P$898,13,0)</f>
        <v>5</v>
      </c>
      <c r="J54" s="174" t="str">
        <f>VLOOKUP($C54,[10]org2563!$C$3:$P$898,14,0)</f>
        <v>รพช.F2 &lt;=30,000</v>
      </c>
      <c r="K54" s="199">
        <f>VLOOKUP($C54,Sheet4!$C$12:$H$907,3,0)</f>
        <v>24309786.280000001</v>
      </c>
      <c r="L54" s="199">
        <f>VLOOKUP($C54,Sheet4!$C$12:$H$907,4,0)</f>
        <v>2404023.48</v>
      </c>
      <c r="M54" s="199">
        <f>VLOOKUP($C54,Sheet4!$C$12:$H$907,5,0)</f>
        <v>919440.98</v>
      </c>
      <c r="N54" s="199">
        <f>VLOOKUP($C54,Sheet4!$C$12:$H$907,6,0)</f>
        <v>1747935.49</v>
      </c>
      <c r="O54" s="205">
        <f>VLOOKUP($I54,ค่ากลาง!$F$5:$I$22,4,0)</f>
        <v>12957819.961319992</v>
      </c>
      <c r="P54" s="205">
        <f>VLOOKUP($I54,ค่ากลาง!$F$27:$I$44,4,0)</f>
        <v>1566827.6102799997</v>
      </c>
      <c r="Q54" s="205">
        <f>VLOOKUP($I54,ค่ากลาง!$F$49:$I$66,4,0)</f>
        <v>683539.53380000032</v>
      </c>
      <c r="R54" s="205">
        <f>VLOOKUP($I54,ค่ากลาง!$F$71:$I$88,4,0)</f>
        <v>519367.22043999942</v>
      </c>
      <c r="S54" s="207">
        <f t="shared" si="8"/>
        <v>11351966.318680009</v>
      </c>
      <c r="T54" s="207">
        <f t="shared" si="9"/>
        <v>837195.86972000031</v>
      </c>
      <c r="U54" s="207">
        <f t="shared" si="10"/>
        <v>235901.44619999966</v>
      </c>
      <c r="V54" s="207">
        <f t="shared" si="11"/>
        <v>1228568.2695600006</v>
      </c>
      <c r="W54" s="80">
        <f t="shared" si="12"/>
        <v>0</v>
      </c>
      <c r="X54" s="80">
        <f t="shared" si="13"/>
        <v>0</v>
      </c>
      <c r="Y54" s="80">
        <f t="shared" si="14"/>
        <v>0</v>
      </c>
      <c r="Z54" s="80">
        <f t="shared" si="15"/>
        <v>0</v>
      </c>
    </row>
    <row r="55" spans="1:26" ht="24" customHeight="1">
      <c r="A55" s="51" t="s">
        <v>2928</v>
      </c>
      <c r="B55" s="78" t="s">
        <v>1555</v>
      </c>
      <c r="C55" s="51" t="s">
        <v>570</v>
      </c>
      <c r="D55" s="78" t="s">
        <v>2478</v>
      </c>
      <c r="E55" s="51" t="str">
        <f>VLOOKUP($C55,[10]org2563!$C$3:$P$898,9,0)</f>
        <v>รพท.</v>
      </c>
      <c r="F55" s="51" t="str">
        <f>VLOOKUP($C55,[10]org2563!$C$3:$P$898,10,0)</f>
        <v>S</v>
      </c>
      <c r="G55" s="51">
        <f>VLOOKUP($C55,[10]org2563!$C$3:$P$898,11,0)</f>
        <v>429</v>
      </c>
      <c r="H55" s="172">
        <f>VLOOKUP($C55,[10]org2563!$C$3:$P$898,12,0)</f>
        <v>112903</v>
      </c>
      <c r="I55" s="51">
        <f>VLOOKUP($C55,[10]org2563!$C$3:$P$898,13,0)</f>
        <v>17</v>
      </c>
      <c r="J55" s="174" t="str">
        <f>VLOOKUP($C55,[10]org2563!$C$3:$P$898,14,0)</f>
        <v>รพท.S &gt;400</v>
      </c>
      <c r="K55" s="199">
        <f>VLOOKUP($C55,Sheet4!$C$12:$H$907,3,0)</f>
        <v>243858191.09999999</v>
      </c>
      <c r="L55" s="199">
        <f>VLOOKUP($C55,Sheet4!$C$12:$H$907,4,0)</f>
        <v>92825409.459999993</v>
      </c>
      <c r="M55" s="199">
        <f>VLOOKUP($C55,Sheet4!$C$12:$H$907,5,0)</f>
        <v>13266355.27</v>
      </c>
      <c r="N55" s="199">
        <f>VLOOKUP($C55,Sheet4!$C$12:$H$907,6,0)</f>
        <v>44872343.359999999</v>
      </c>
      <c r="O55" s="205">
        <f>VLOOKUP($I55,ค่ากลาง!$F$5:$I$22,4,0)</f>
        <v>137736121.85519999</v>
      </c>
      <c r="P55" s="205">
        <f>VLOOKUP($I55,ค่ากลาง!$F$27:$I$44,4,0)</f>
        <v>44264531.85679999</v>
      </c>
      <c r="Q55" s="205">
        <f>VLOOKUP($I55,ค่ากลาง!$F$49:$I$66,4,0)</f>
        <v>9048658.8032000009</v>
      </c>
      <c r="R55" s="205">
        <f>VLOOKUP($I55,ค่ากลาง!$F$71:$I$88,4,0)</f>
        <v>21892658.424400005</v>
      </c>
      <c r="S55" s="207">
        <f t="shared" si="8"/>
        <v>106122069.2448</v>
      </c>
      <c r="T55" s="207">
        <f t="shared" si="9"/>
        <v>48560877.603200004</v>
      </c>
      <c r="U55" s="207">
        <f t="shared" si="10"/>
        <v>4217696.4667999987</v>
      </c>
      <c r="V55" s="207">
        <f t="shared" si="11"/>
        <v>22979684.935599994</v>
      </c>
      <c r="W55" s="80">
        <f t="shared" si="12"/>
        <v>0</v>
      </c>
      <c r="X55" s="80">
        <f t="shared" si="13"/>
        <v>0</v>
      </c>
      <c r="Y55" s="80">
        <f t="shared" si="14"/>
        <v>0</v>
      </c>
      <c r="Z55" s="80">
        <f t="shared" si="15"/>
        <v>0</v>
      </c>
    </row>
    <row r="56" spans="1:26" ht="24" customHeight="1">
      <c r="A56" s="51" t="s">
        <v>2928</v>
      </c>
      <c r="B56" s="78" t="s">
        <v>1555</v>
      </c>
      <c r="C56" s="51" t="s">
        <v>571</v>
      </c>
      <c r="D56" s="78" t="s">
        <v>2479</v>
      </c>
      <c r="E56" s="51" t="str">
        <f>VLOOKUP($C56,[10]org2563!$C$3:$P$898,9,0)</f>
        <v>รพช.</v>
      </c>
      <c r="F56" s="51" t="str">
        <f>VLOOKUP($C56,[10]org2563!$C$3:$P$898,10,0)</f>
        <v>F1</v>
      </c>
      <c r="G56" s="51">
        <f>VLOOKUP($C56,[10]org2563!$C$3:$P$898,11,0)</f>
        <v>109</v>
      </c>
      <c r="H56" s="172">
        <f>VLOOKUP($C56,[10]org2563!$C$3:$P$898,12,0)</f>
        <v>59826</v>
      </c>
      <c r="I56" s="51">
        <f>VLOOKUP($C56,[10]org2563!$C$3:$P$898,13,0)</f>
        <v>10</v>
      </c>
      <c r="J56" s="174" t="str">
        <f>VLOOKUP($C56,[10]org2563!$C$3:$P$898,14,0)</f>
        <v>รพช.F1 50,000-100,000</v>
      </c>
      <c r="K56" s="199">
        <f>VLOOKUP($C56,Sheet4!$C$12:$H$907,3,0)</f>
        <v>63751792.719999999</v>
      </c>
      <c r="L56" s="199">
        <f>VLOOKUP($C56,Sheet4!$C$12:$H$907,4,0)</f>
        <v>12309165.02</v>
      </c>
      <c r="M56" s="199">
        <f>VLOOKUP($C56,Sheet4!$C$12:$H$907,5,0)</f>
        <v>3045266.07</v>
      </c>
      <c r="N56" s="199">
        <f>VLOOKUP($C56,Sheet4!$C$12:$H$907,6,0)</f>
        <v>4146719.74</v>
      </c>
      <c r="O56" s="205">
        <f>VLOOKUP($I56,ค่ากลาง!$F$5:$I$22,4,0)</f>
        <v>28334339.661694907</v>
      </c>
      <c r="P56" s="205">
        <f>VLOOKUP($I56,ค่ากลาง!$F$27:$I$44,4,0)</f>
        <v>5415952.1205084752</v>
      </c>
      <c r="Q56" s="205">
        <f>VLOOKUP($I56,ค่ากลาง!$F$49:$I$66,4,0)</f>
        <v>1915950.4045762713</v>
      </c>
      <c r="R56" s="205">
        <f>VLOOKUP($I56,ค่ากลาง!$F$71:$I$88,4,0)</f>
        <v>1744765.4433898304</v>
      </c>
      <c r="S56" s="207">
        <f t="shared" si="8"/>
        <v>35417453.058305092</v>
      </c>
      <c r="T56" s="207">
        <f t="shared" si="9"/>
        <v>6893212.8994915243</v>
      </c>
      <c r="U56" s="207">
        <f t="shared" si="10"/>
        <v>1129315.6654237285</v>
      </c>
      <c r="V56" s="207">
        <f t="shared" si="11"/>
        <v>2401954.29661017</v>
      </c>
      <c r="W56" s="80">
        <f t="shared" si="12"/>
        <v>0</v>
      </c>
      <c r="X56" s="80">
        <f t="shared" si="13"/>
        <v>0</v>
      </c>
      <c r="Y56" s="80">
        <f t="shared" si="14"/>
        <v>0</v>
      </c>
      <c r="Z56" s="80">
        <f t="shared" si="15"/>
        <v>0</v>
      </c>
    </row>
    <row r="57" spans="1:26" ht="24" customHeight="1">
      <c r="A57" s="51" t="s">
        <v>2928</v>
      </c>
      <c r="B57" s="78" t="s">
        <v>1555</v>
      </c>
      <c r="C57" s="51" t="s">
        <v>572</v>
      </c>
      <c r="D57" s="78" t="s">
        <v>2480</v>
      </c>
      <c r="E57" s="51" t="str">
        <f>VLOOKUP($C57,[10]org2563!$C$3:$P$898,9,0)</f>
        <v>รพช.</v>
      </c>
      <c r="F57" s="51" t="str">
        <f>VLOOKUP($C57,[10]org2563!$C$3:$P$898,10,0)</f>
        <v>F2</v>
      </c>
      <c r="G57" s="51">
        <f>VLOOKUP($C57,[10]org2563!$C$3:$P$898,11,0)</f>
        <v>32</v>
      </c>
      <c r="H57" s="172">
        <f>VLOOKUP($C57,[10]org2563!$C$3:$P$898,12,0)</f>
        <v>23871</v>
      </c>
      <c r="I57" s="51">
        <f>VLOOKUP($C57,[10]org2563!$C$3:$P$898,13,0)</f>
        <v>5</v>
      </c>
      <c r="J57" s="174" t="str">
        <f>VLOOKUP($C57,[10]org2563!$C$3:$P$898,14,0)</f>
        <v>รพช.F2 &lt;=30,000</v>
      </c>
      <c r="K57" s="199">
        <f>VLOOKUP($C57,Sheet4!$C$12:$H$907,3,0)</f>
        <v>27868834.460000001</v>
      </c>
      <c r="L57" s="199">
        <f>VLOOKUP($C57,Sheet4!$C$12:$H$907,4,0)</f>
        <v>2818594.14</v>
      </c>
      <c r="M57" s="199">
        <f>VLOOKUP($C57,Sheet4!$C$12:$H$907,5,0)</f>
        <v>1363967</v>
      </c>
      <c r="N57" s="199">
        <f>VLOOKUP($C57,Sheet4!$C$12:$H$907,6,0)</f>
        <v>1082300.6800000002</v>
      </c>
      <c r="O57" s="205">
        <f>VLOOKUP($I57,ค่ากลาง!$F$5:$I$22,4,0)</f>
        <v>12957819.961319992</v>
      </c>
      <c r="P57" s="205">
        <f>VLOOKUP($I57,ค่ากลาง!$F$27:$I$44,4,0)</f>
        <v>1566827.6102799997</v>
      </c>
      <c r="Q57" s="205">
        <f>VLOOKUP($I57,ค่ากลาง!$F$49:$I$66,4,0)</f>
        <v>683539.53380000032</v>
      </c>
      <c r="R57" s="205">
        <f>VLOOKUP($I57,ค่ากลาง!$F$71:$I$88,4,0)</f>
        <v>519367.22043999942</v>
      </c>
      <c r="S57" s="207">
        <f t="shared" si="8"/>
        <v>14911014.498680009</v>
      </c>
      <c r="T57" s="207">
        <f t="shared" si="9"/>
        <v>1251766.5297200005</v>
      </c>
      <c r="U57" s="207">
        <f t="shared" si="10"/>
        <v>680427.46619999968</v>
      </c>
      <c r="V57" s="207">
        <f t="shared" si="11"/>
        <v>562933.4595600008</v>
      </c>
      <c r="W57" s="80">
        <f t="shared" si="12"/>
        <v>0</v>
      </c>
      <c r="X57" s="80">
        <f t="shared" si="13"/>
        <v>0</v>
      </c>
      <c r="Y57" s="80">
        <f t="shared" si="14"/>
        <v>0</v>
      </c>
      <c r="Z57" s="80">
        <f t="shared" si="15"/>
        <v>0</v>
      </c>
    </row>
    <row r="58" spans="1:26" ht="24" customHeight="1">
      <c r="A58" s="51" t="s">
        <v>2928</v>
      </c>
      <c r="B58" s="78" t="s">
        <v>1555</v>
      </c>
      <c r="C58" s="51" t="s">
        <v>573</v>
      </c>
      <c r="D58" s="78" t="s">
        <v>2481</v>
      </c>
      <c r="E58" s="51" t="str">
        <f>VLOOKUP($C58,[10]org2563!$C$3:$P$898,9,0)</f>
        <v>รพช.</v>
      </c>
      <c r="F58" s="51" t="str">
        <f>VLOOKUP($C58,[10]org2563!$C$3:$P$898,10,0)</f>
        <v>F2</v>
      </c>
      <c r="G58" s="51">
        <f>VLOOKUP($C58,[10]org2563!$C$3:$P$898,11,0)</f>
        <v>40</v>
      </c>
      <c r="H58" s="172">
        <f>VLOOKUP($C58,[10]org2563!$C$3:$P$898,12,0)</f>
        <v>20467</v>
      </c>
      <c r="I58" s="51">
        <f>VLOOKUP($C58,[10]org2563!$C$3:$P$898,13,0)</f>
        <v>5</v>
      </c>
      <c r="J58" s="174" t="str">
        <f>VLOOKUP($C58,[10]org2563!$C$3:$P$898,14,0)</f>
        <v>รพช.F2 &lt;=30,000</v>
      </c>
      <c r="K58" s="199">
        <f>VLOOKUP($C58,Sheet4!$C$12:$H$907,3,0)</f>
        <v>27093999.760000002</v>
      </c>
      <c r="L58" s="199">
        <f>VLOOKUP($C58,Sheet4!$C$12:$H$907,4,0)</f>
        <v>3054329.67</v>
      </c>
      <c r="M58" s="199">
        <f>VLOOKUP($C58,Sheet4!$C$12:$H$907,5,0)</f>
        <v>1453216</v>
      </c>
      <c r="N58" s="199">
        <f>VLOOKUP($C58,Sheet4!$C$12:$H$907,6,0)</f>
        <v>1301797.3900000001</v>
      </c>
      <c r="O58" s="205">
        <f>VLOOKUP($I58,ค่ากลาง!$F$5:$I$22,4,0)</f>
        <v>12957819.961319992</v>
      </c>
      <c r="P58" s="205">
        <f>VLOOKUP($I58,ค่ากลาง!$F$27:$I$44,4,0)</f>
        <v>1566827.6102799997</v>
      </c>
      <c r="Q58" s="205">
        <f>VLOOKUP($I58,ค่ากลาง!$F$49:$I$66,4,0)</f>
        <v>683539.53380000032</v>
      </c>
      <c r="R58" s="205">
        <f>VLOOKUP($I58,ค่ากลาง!$F$71:$I$88,4,0)</f>
        <v>519367.22043999942</v>
      </c>
      <c r="S58" s="207">
        <f t="shared" si="8"/>
        <v>14136179.798680009</v>
      </c>
      <c r="T58" s="207">
        <f t="shared" si="9"/>
        <v>1487502.0597200003</v>
      </c>
      <c r="U58" s="207">
        <f t="shared" si="10"/>
        <v>769676.46619999968</v>
      </c>
      <c r="V58" s="207">
        <f t="shared" si="11"/>
        <v>782430.16956000077</v>
      </c>
      <c r="W58" s="80">
        <f t="shared" si="12"/>
        <v>0</v>
      </c>
      <c r="X58" s="80">
        <f t="shared" si="13"/>
        <v>0</v>
      </c>
      <c r="Y58" s="80">
        <f t="shared" si="14"/>
        <v>0</v>
      </c>
      <c r="Z58" s="80">
        <f t="shared" si="15"/>
        <v>0</v>
      </c>
    </row>
    <row r="59" spans="1:26" ht="24" customHeight="1">
      <c r="A59" s="51" t="s">
        <v>2928</v>
      </c>
      <c r="B59" s="78" t="s">
        <v>1555</v>
      </c>
      <c r="C59" s="51" t="s">
        <v>574</v>
      </c>
      <c r="D59" s="78" t="s">
        <v>2933</v>
      </c>
      <c r="E59" s="51" t="str">
        <f>VLOOKUP($C59,[10]org2563!$C$3:$P$898,9,0)</f>
        <v>รพช.</v>
      </c>
      <c r="F59" s="51" t="str">
        <f>VLOOKUP($C59,[10]org2563!$C$3:$P$898,10,0)</f>
        <v>M2</v>
      </c>
      <c r="G59" s="51">
        <f>VLOOKUP($C59,[10]org2563!$C$3:$P$898,11,0)</f>
        <v>251</v>
      </c>
      <c r="H59" s="172">
        <f>VLOOKUP($C59,[10]org2563!$C$3:$P$898,12,0)</f>
        <v>64168</v>
      </c>
      <c r="I59" s="51">
        <f>VLOOKUP($C59,[10]org2563!$C$3:$P$898,13,0)</f>
        <v>13</v>
      </c>
      <c r="J59" s="174" t="str">
        <f>VLOOKUP($C59,[10]org2563!$C$3:$P$898,14,0)</f>
        <v>รพช. M2 &gt;100</v>
      </c>
      <c r="K59" s="199">
        <f>VLOOKUP($C59,Sheet4!$C$12:$H$907,3,0)</f>
        <v>158971871.67999998</v>
      </c>
      <c r="L59" s="199">
        <f>VLOOKUP($C59,Sheet4!$C$12:$H$907,4,0)</f>
        <v>35588202.909999996</v>
      </c>
      <c r="M59" s="199">
        <f>VLOOKUP($C59,Sheet4!$C$12:$H$907,5,0)</f>
        <v>8845122.3900000006</v>
      </c>
      <c r="N59" s="199">
        <f>VLOOKUP($C59,Sheet4!$C$12:$H$907,6,0)</f>
        <v>36740691.719999999</v>
      </c>
      <c r="O59" s="205">
        <f>VLOOKUP($I59,ค่ากลาง!$F$5:$I$22,4,0)</f>
        <v>39986610.447833315</v>
      </c>
      <c r="P59" s="205">
        <f>VLOOKUP($I59,ค่ากลาง!$F$27:$I$44,4,0)</f>
        <v>8753508.1848333329</v>
      </c>
      <c r="Q59" s="205">
        <f>VLOOKUP($I59,ค่ากลาง!$F$49:$I$66,4,0)</f>
        <v>3017796.2470000004</v>
      </c>
      <c r="R59" s="205">
        <f>VLOOKUP($I59,ค่ากลาง!$F$71:$I$88,4,0)</f>
        <v>3721106.1901616654</v>
      </c>
      <c r="S59" s="207">
        <f t="shared" si="8"/>
        <v>118985261.23216666</v>
      </c>
      <c r="T59" s="207">
        <f t="shared" si="9"/>
        <v>26834694.725166664</v>
      </c>
      <c r="U59" s="207">
        <f t="shared" si="10"/>
        <v>5827326.1430000002</v>
      </c>
      <c r="V59" s="207">
        <f t="shared" si="11"/>
        <v>33019585.529838335</v>
      </c>
      <c r="W59" s="80">
        <f t="shared" si="12"/>
        <v>0</v>
      </c>
      <c r="X59" s="80">
        <f t="shared" si="13"/>
        <v>0</v>
      </c>
      <c r="Y59" s="80">
        <f t="shared" si="14"/>
        <v>0</v>
      </c>
      <c r="Z59" s="80">
        <f t="shared" si="15"/>
        <v>0</v>
      </c>
    </row>
    <row r="60" spans="1:26" ht="24" customHeight="1">
      <c r="A60" s="51" t="s">
        <v>2928</v>
      </c>
      <c r="B60" s="78" t="s">
        <v>1555</v>
      </c>
      <c r="C60" s="51" t="s">
        <v>575</v>
      </c>
      <c r="D60" s="78" t="s">
        <v>2482</v>
      </c>
      <c r="E60" s="51" t="str">
        <f>VLOOKUP($C60,[10]org2563!$C$3:$P$898,9,0)</f>
        <v>รพช.</v>
      </c>
      <c r="F60" s="51" t="str">
        <f>VLOOKUP($C60,[10]org2563!$C$3:$P$898,10,0)</f>
        <v>F3</v>
      </c>
      <c r="G60" s="51">
        <f>VLOOKUP($C60,[10]org2563!$C$3:$P$898,11,0)</f>
        <v>28</v>
      </c>
      <c r="H60" s="172">
        <f>VLOOKUP($C60,[10]org2563!$C$3:$P$898,12,0)</f>
        <v>20443</v>
      </c>
      <c r="I60" s="51">
        <f>VLOOKUP($C60,[10]org2563!$C$3:$P$898,13,0)</f>
        <v>3</v>
      </c>
      <c r="J60" s="174" t="str">
        <f>VLOOKUP($C60,[10]org2563!$C$3:$P$898,14,0)</f>
        <v>รพช.F3 15,000-25,000</v>
      </c>
      <c r="K60" s="199">
        <f>VLOOKUP($C60,Sheet4!$C$12:$H$907,3,0)</f>
        <v>20852108.399999999</v>
      </c>
      <c r="L60" s="199">
        <f>VLOOKUP($C60,Sheet4!$C$12:$H$907,4,0)</f>
        <v>2417867.16</v>
      </c>
      <c r="M60" s="199">
        <f>VLOOKUP($C60,Sheet4!$C$12:$H$907,5,0)</f>
        <v>1104037.2</v>
      </c>
      <c r="N60" s="199">
        <f>VLOOKUP($C60,Sheet4!$C$12:$H$907,6,0)</f>
        <v>976031.67999999993</v>
      </c>
      <c r="O60" s="205">
        <f>VLOOKUP($I60,ค่ากลาง!$F$5:$I$22,4,0)</f>
        <v>6617615.0347222211</v>
      </c>
      <c r="P60" s="205">
        <f>VLOOKUP($I60,ค่ากลาง!$F$27:$I$44,4,0)</f>
        <v>1042987.0436111114</v>
      </c>
      <c r="Q60" s="205">
        <f>VLOOKUP($I60,ค่ากลาง!$F$49:$I$66,4,0)</f>
        <v>520763.92916666664</v>
      </c>
      <c r="R60" s="205">
        <f>VLOOKUP($I60,ค่ากลาง!$F$71:$I$88,4,0)</f>
        <v>375468.58916666661</v>
      </c>
      <c r="S60" s="207">
        <f t="shared" si="8"/>
        <v>14234493.365277778</v>
      </c>
      <c r="T60" s="207">
        <f t="shared" si="9"/>
        <v>1374880.1163888888</v>
      </c>
      <c r="U60" s="207">
        <f t="shared" si="10"/>
        <v>583273.27083333326</v>
      </c>
      <c r="V60" s="207">
        <f t="shared" si="11"/>
        <v>600563.09083333332</v>
      </c>
      <c r="W60" s="80">
        <f t="shared" si="12"/>
        <v>0</v>
      </c>
      <c r="X60" s="80">
        <f t="shared" si="13"/>
        <v>0</v>
      </c>
      <c r="Y60" s="80">
        <f t="shared" si="14"/>
        <v>0</v>
      </c>
      <c r="Z60" s="80">
        <f t="shared" si="15"/>
        <v>0</v>
      </c>
    </row>
    <row r="61" spans="1:26" ht="24" customHeight="1">
      <c r="A61" s="51" t="s">
        <v>2928</v>
      </c>
      <c r="B61" s="78" t="s">
        <v>1555</v>
      </c>
      <c r="C61" s="51" t="s">
        <v>576</v>
      </c>
      <c r="D61" s="78" t="s">
        <v>2483</v>
      </c>
      <c r="E61" s="51" t="str">
        <f>VLOOKUP($C61,[10]org2563!$C$3:$P$898,9,0)</f>
        <v>รพช.</v>
      </c>
      <c r="F61" s="51" t="str">
        <f>VLOOKUP($C61,[10]org2563!$C$3:$P$898,10,0)</f>
        <v>F3</v>
      </c>
      <c r="G61" s="51">
        <f>VLOOKUP($C61,[10]org2563!$C$3:$P$898,11,0)</f>
        <v>16</v>
      </c>
      <c r="H61" s="172">
        <f>VLOOKUP($C61,[10]org2563!$C$3:$P$898,12,0)</f>
        <v>12021</v>
      </c>
      <c r="I61" s="51">
        <f>VLOOKUP($C61,[10]org2563!$C$3:$P$898,13,0)</f>
        <v>2</v>
      </c>
      <c r="J61" s="174" t="str">
        <f>VLOOKUP($C61,[10]org2563!$C$3:$P$898,14,0)</f>
        <v>รพช.F3 &lt;=15,000</v>
      </c>
      <c r="K61" s="199">
        <f>VLOOKUP($C61,Sheet4!$C$12:$H$907,3,0)</f>
        <v>14086371.710000001</v>
      </c>
      <c r="L61" s="199">
        <f>VLOOKUP($C61,Sheet4!$C$12:$H$907,4,0)</f>
        <v>1421829.32</v>
      </c>
      <c r="M61" s="199">
        <f>VLOOKUP($C61,Sheet4!$C$12:$H$907,5,0)</f>
        <v>852382.89</v>
      </c>
      <c r="N61" s="199">
        <f>VLOOKUP($C61,Sheet4!$C$12:$H$907,6,0)</f>
        <v>1101543.21</v>
      </c>
      <c r="O61" s="205">
        <f>VLOOKUP($I61,ค่ากลาง!$F$5:$I$22,4,0)</f>
        <v>7635011.3084615376</v>
      </c>
      <c r="P61" s="205">
        <f>VLOOKUP($I61,ค่ากลาง!$F$27:$I$44,4,0)</f>
        <v>770159.42256410257</v>
      </c>
      <c r="Q61" s="205">
        <f>VLOOKUP($I61,ค่ากลาง!$F$49:$I$66,4,0)</f>
        <v>406427.54692307697</v>
      </c>
      <c r="R61" s="205">
        <f>VLOOKUP($I61,ค่ากลาง!$F$71:$I$88,4,0)</f>
        <v>292015.10153846152</v>
      </c>
      <c r="S61" s="207">
        <f t="shared" si="8"/>
        <v>6451360.4015384633</v>
      </c>
      <c r="T61" s="207">
        <f t="shared" si="9"/>
        <v>651669.8974358975</v>
      </c>
      <c r="U61" s="207">
        <f t="shared" si="10"/>
        <v>445955.34307692305</v>
      </c>
      <c r="V61" s="207">
        <f t="shared" si="11"/>
        <v>809528.10846153845</v>
      </c>
      <c r="W61" s="80">
        <f t="shared" si="12"/>
        <v>0</v>
      </c>
      <c r="X61" s="80">
        <f t="shared" si="13"/>
        <v>0</v>
      </c>
      <c r="Y61" s="80">
        <f t="shared" si="14"/>
        <v>0</v>
      </c>
      <c r="Z61" s="80">
        <f t="shared" si="15"/>
        <v>0</v>
      </c>
    </row>
    <row r="62" spans="1:26" ht="24" customHeight="1">
      <c r="A62" s="51" t="s">
        <v>2928</v>
      </c>
      <c r="B62" s="78" t="s">
        <v>1555</v>
      </c>
      <c r="C62" s="51" t="s">
        <v>577</v>
      </c>
      <c r="D62" s="78" t="s">
        <v>2484</v>
      </c>
      <c r="E62" s="51" t="str">
        <f>VLOOKUP($C62,[10]org2563!$C$3:$P$898,9,0)</f>
        <v>รพช.</v>
      </c>
      <c r="F62" s="51" t="str">
        <f>VLOOKUP($C62,[10]org2563!$C$3:$P$898,10,0)</f>
        <v>F2</v>
      </c>
      <c r="G62" s="51">
        <f>VLOOKUP($C62,[10]org2563!$C$3:$P$898,11,0)</f>
        <v>30</v>
      </c>
      <c r="H62" s="172">
        <f>VLOOKUP($C62,[10]org2563!$C$3:$P$898,12,0)</f>
        <v>36564</v>
      </c>
      <c r="I62" s="51">
        <f>VLOOKUP($C62,[10]org2563!$C$3:$P$898,13,0)</f>
        <v>6</v>
      </c>
      <c r="J62" s="174" t="str">
        <f>VLOOKUP($C62,[10]org2563!$C$3:$P$898,14,0)</f>
        <v>รพช.F2 30,000 - 60,000</v>
      </c>
      <c r="K62" s="199">
        <f>VLOOKUP($C62,Sheet4!$C$12:$H$907,3,0)</f>
        <v>19277756.620000001</v>
      </c>
      <c r="L62" s="199">
        <f>VLOOKUP($C62,Sheet4!$C$12:$H$907,4,0)</f>
        <v>4913494.84</v>
      </c>
      <c r="M62" s="199">
        <f>VLOOKUP($C62,Sheet4!$C$12:$H$907,5,0)</f>
        <v>1267588.6000000001</v>
      </c>
      <c r="N62" s="199">
        <f>VLOOKUP($C62,Sheet4!$C$12:$H$907,6,0)</f>
        <v>1494981.73</v>
      </c>
      <c r="O62" s="205">
        <f>VLOOKUP($I62,ค่ากลาง!$F$5:$I$22,4,0)</f>
        <v>18116727.791764706</v>
      </c>
      <c r="P62" s="205">
        <f>VLOOKUP($I62,ค่ากลาง!$F$27:$I$44,4,0)</f>
        <v>2764996.6537394975</v>
      </c>
      <c r="Q62" s="205">
        <f>VLOOKUP($I62,ค่ากลาง!$F$49:$I$66,4,0)</f>
        <v>1153235.1340756298</v>
      </c>
      <c r="R62" s="205">
        <f>VLOOKUP($I62,ค่ากลาง!$F$71:$I$88,4,0)</f>
        <v>858590.3821428573</v>
      </c>
      <c r="S62" s="207">
        <f t="shared" si="8"/>
        <v>1161028.8282352947</v>
      </c>
      <c r="T62" s="207">
        <f t="shared" si="9"/>
        <v>2148498.1862605023</v>
      </c>
      <c r="U62" s="207">
        <f t="shared" si="10"/>
        <v>114353.46592437034</v>
      </c>
      <c r="V62" s="207">
        <f t="shared" si="11"/>
        <v>636391.34785714268</v>
      </c>
      <c r="W62" s="80">
        <f t="shared" si="12"/>
        <v>0</v>
      </c>
      <c r="X62" s="80">
        <f t="shared" si="13"/>
        <v>0</v>
      </c>
      <c r="Y62" s="80">
        <f t="shared" si="14"/>
        <v>0</v>
      </c>
      <c r="Z62" s="80">
        <f t="shared" si="15"/>
        <v>0</v>
      </c>
    </row>
    <row r="63" spans="1:26" ht="24" customHeight="1">
      <c r="A63" s="51" t="s">
        <v>2928</v>
      </c>
      <c r="B63" s="78" t="s">
        <v>1555</v>
      </c>
      <c r="C63" s="51" t="s">
        <v>578</v>
      </c>
      <c r="D63" s="78" t="s">
        <v>2485</v>
      </c>
      <c r="E63" s="51" t="str">
        <f>VLOOKUP($C63,[10]org2563!$C$3:$P$898,9,0)</f>
        <v>รพช.</v>
      </c>
      <c r="F63" s="51" t="str">
        <f>VLOOKUP($C63,[10]org2563!$C$3:$P$898,10,0)</f>
        <v>F3</v>
      </c>
      <c r="G63" s="51">
        <f>VLOOKUP($C63,[10]org2563!$C$3:$P$898,11,0)</f>
        <v>36</v>
      </c>
      <c r="H63" s="172">
        <f>VLOOKUP($C63,[10]org2563!$C$3:$P$898,12,0)</f>
        <v>29044</v>
      </c>
      <c r="I63" s="51">
        <f>VLOOKUP($C63,[10]org2563!$C$3:$P$898,13,0)</f>
        <v>4</v>
      </c>
      <c r="J63" s="174" t="str">
        <f>VLOOKUP($C63,[10]org2563!$C$3:$P$898,14,0)</f>
        <v>รพช.F3 &gt;=25,000</v>
      </c>
      <c r="K63" s="199">
        <f>VLOOKUP($C63,Sheet4!$C$12:$H$907,3,0)</f>
        <v>16141452.880000001</v>
      </c>
      <c r="L63" s="199">
        <f>VLOOKUP($C63,Sheet4!$C$12:$H$907,4,0)</f>
        <v>2942604.86</v>
      </c>
      <c r="M63" s="199">
        <f>VLOOKUP($C63,Sheet4!$C$12:$H$907,5,0)</f>
        <v>1512182</v>
      </c>
      <c r="N63" s="199">
        <f>VLOOKUP($C63,Sheet4!$C$12:$H$907,6,0)</f>
        <v>1686126.43</v>
      </c>
      <c r="O63" s="205">
        <f>VLOOKUP($I63,ค่ากลาง!$F$5:$I$22,4,0)</f>
        <v>7541528.7149999999</v>
      </c>
      <c r="P63" s="205">
        <f>VLOOKUP($I63,ค่ากลาง!$F$27:$I$44,4,0)</f>
        <v>1209545.7012499999</v>
      </c>
      <c r="Q63" s="205">
        <f>VLOOKUP($I63,ค่ากลาง!$F$49:$I$66,4,0)</f>
        <v>577800.08499999996</v>
      </c>
      <c r="R63" s="205">
        <f>VLOOKUP($I63,ค่ากลาง!$F$71:$I$88,4,0)</f>
        <v>470061.62874999997</v>
      </c>
      <c r="S63" s="207">
        <f t="shared" si="8"/>
        <v>8599924.165000001</v>
      </c>
      <c r="T63" s="207">
        <f t="shared" si="9"/>
        <v>1733059.1587499999</v>
      </c>
      <c r="U63" s="207">
        <f t="shared" si="10"/>
        <v>934381.91500000004</v>
      </c>
      <c r="V63" s="207">
        <f t="shared" si="11"/>
        <v>1216064.80125</v>
      </c>
      <c r="W63" s="80">
        <f t="shared" si="12"/>
        <v>0</v>
      </c>
      <c r="X63" s="80">
        <f t="shared" si="13"/>
        <v>0</v>
      </c>
      <c r="Y63" s="80">
        <f t="shared" si="14"/>
        <v>0</v>
      </c>
      <c r="Z63" s="80">
        <f t="shared" si="15"/>
        <v>0</v>
      </c>
    </row>
    <row r="64" spans="1:26" ht="24" customHeight="1">
      <c r="A64" s="51" t="s">
        <v>2928</v>
      </c>
      <c r="B64" s="78" t="s">
        <v>1565</v>
      </c>
      <c r="C64" s="51" t="s">
        <v>579</v>
      </c>
      <c r="D64" s="78" t="s">
        <v>2486</v>
      </c>
      <c r="E64" s="51" t="str">
        <f>VLOOKUP($C64,[10]org2563!$C$3:$P$898,9,0)</f>
        <v>รพท.</v>
      </c>
      <c r="F64" s="51" t="str">
        <f>VLOOKUP($C64,[10]org2563!$C$3:$P$898,10,0)</f>
        <v>S</v>
      </c>
      <c r="G64" s="51">
        <f>VLOOKUP($C64,[10]org2563!$C$3:$P$898,11,0)</f>
        <v>323</v>
      </c>
      <c r="H64" s="172">
        <f>VLOOKUP($C64,[10]org2563!$C$3:$P$898,12,0)</f>
        <v>99538</v>
      </c>
      <c r="I64" s="51">
        <f>VLOOKUP($C64,[10]org2563!$C$3:$P$898,13,0)</f>
        <v>16</v>
      </c>
      <c r="J64" s="174" t="str">
        <f>VLOOKUP($C64,[10]org2563!$C$3:$P$898,14,0)</f>
        <v>รพท.S &lt;=400</v>
      </c>
      <c r="K64" s="199">
        <f>VLOOKUP($C64,Sheet4!$C$12:$H$907,3,0)</f>
        <v>175722266.48999998</v>
      </c>
      <c r="L64" s="199">
        <f>VLOOKUP($C64,Sheet4!$C$12:$H$907,4,0)</f>
        <v>47731988.490000002</v>
      </c>
      <c r="M64" s="199">
        <f>VLOOKUP($C64,Sheet4!$C$12:$H$907,5,0)</f>
        <v>11622431</v>
      </c>
      <c r="N64" s="199">
        <f>VLOOKUP($C64,Sheet4!$C$12:$H$907,6,0)</f>
        <v>18037430.199999999</v>
      </c>
      <c r="O64" s="205">
        <f>VLOOKUP($I64,ค่ากลาง!$F$5:$I$22,4,0)</f>
        <v>90129117.492916659</v>
      </c>
      <c r="P64" s="205">
        <f>VLOOKUP($I64,ค่ากลาง!$F$27:$I$44,4,0)</f>
        <v>26318156.963333335</v>
      </c>
      <c r="Q64" s="205">
        <f>VLOOKUP($I64,ค่ากลาง!$F$49:$I$66,4,0)</f>
        <v>4474236.8849999998</v>
      </c>
      <c r="R64" s="205">
        <f>VLOOKUP($I64,ค่ากลาง!$F$71:$I$88,4,0)</f>
        <v>13219946.848750003</v>
      </c>
      <c r="S64" s="207">
        <f t="shared" si="8"/>
        <v>85593148.997083321</v>
      </c>
      <c r="T64" s="207">
        <f t="shared" si="9"/>
        <v>21413831.526666667</v>
      </c>
      <c r="U64" s="207">
        <f t="shared" si="10"/>
        <v>7148194.1150000002</v>
      </c>
      <c r="V64" s="207">
        <f t="shared" si="11"/>
        <v>4817483.3512499966</v>
      </c>
      <c r="W64" s="80">
        <f t="shared" si="12"/>
        <v>0</v>
      </c>
      <c r="X64" s="80">
        <f t="shared" si="13"/>
        <v>0</v>
      </c>
      <c r="Y64" s="80">
        <f t="shared" si="14"/>
        <v>0</v>
      </c>
      <c r="Z64" s="80">
        <f t="shared" si="15"/>
        <v>0</v>
      </c>
    </row>
    <row r="65" spans="1:26" ht="24" customHeight="1">
      <c r="A65" s="51" t="s">
        <v>2928</v>
      </c>
      <c r="B65" s="78" t="s">
        <v>1565</v>
      </c>
      <c r="C65" s="51" t="s">
        <v>580</v>
      </c>
      <c r="D65" s="78" t="s">
        <v>2487</v>
      </c>
      <c r="E65" s="51" t="str">
        <f>VLOOKUP($C65,[10]org2563!$C$3:$P$898,9,0)</f>
        <v>รพช.</v>
      </c>
      <c r="F65" s="51" t="str">
        <f>VLOOKUP($C65,[10]org2563!$C$3:$P$898,10,0)</f>
        <v>F1</v>
      </c>
      <c r="G65" s="51">
        <f>VLOOKUP($C65,[10]org2563!$C$3:$P$898,11,0)</f>
        <v>78</v>
      </c>
      <c r="H65" s="172">
        <f>VLOOKUP($C65,[10]org2563!$C$3:$P$898,12,0)</f>
        <v>70464</v>
      </c>
      <c r="I65" s="51">
        <f>VLOOKUP($C65,[10]org2563!$C$3:$P$898,13,0)</f>
        <v>10</v>
      </c>
      <c r="J65" s="174" t="str">
        <f>VLOOKUP($C65,[10]org2563!$C$3:$P$898,14,0)</f>
        <v>รพช.F1 50,000-100,000</v>
      </c>
      <c r="K65" s="199">
        <f>VLOOKUP($C65,Sheet4!$C$12:$H$907,3,0)</f>
        <v>47420967.670000002</v>
      </c>
      <c r="L65" s="199">
        <f>VLOOKUP($C65,Sheet4!$C$12:$H$907,4,0)</f>
        <v>8670896.7400000002</v>
      </c>
      <c r="M65" s="199">
        <f>VLOOKUP($C65,Sheet4!$C$12:$H$907,5,0)</f>
        <v>3170076.1</v>
      </c>
      <c r="N65" s="199">
        <f>VLOOKUP($C65,Sheet4!$C$12:$H$907,6,0)</f>
        <v>3205854.99</v>
      </c>
      <c r="O65" s="205">
        <f>VLOOKUP($I65,ค่ากลาง!$F$5:$I$22,4,0)</f>
        <v>28334339.661694907</v>
      </c>
      <c r="P65" s="205">
        <f>VLOOKUP($I65,ค่ากลาง!$F$27:$I$44,4,0)</f>
        <v>5415952.1205084752</v>
      </c>
      <c r="Q65" s="205">
        <f>VLOOKUP($I65,ค่ากลาง!$F$49:$I$66,4,0)</f>
        <v>1915950.4045762713</v>
      </c>
      <c r="R65" s="205">
        <f>VLOOKUP($I65,ค่ากลาง!$F$71:$I$88,4,0)</f>
        <v>1744765.4433898304</v>
      </c>
      <c r="S65" s="207">
        <f t="shared" si="8"/>
        <v>19086628.008305095</v>
      </c>
      <c r="T65" s="207">
        <f t="shared" si="9"/>
        <v>3254944.619491525</v>
      </c>
      <c r="U65" s="207">
        <f t="shared" si="10"/>
        <v>1254125.6954237288</v>
      </c>
      <c r="V65" s="207">
        <f t="shared" si="11"/>
        <v>1461089.5466101698</v>
      </c>
      <c r="W65" s="80">
        <f t="shared" si="12"/>
        <v>0</v>
      </c>
      <c r="X65" s="80">
        <f t="shared" si="13"/>
        <v>0</v>
      </c>
      <c r="Y65" s="80">
        <f t="shared" si="14"/>
        <v>0</v>
      </c>
      <c r="Z65" s="80">
        <f t="shared" si="15"/>
        <v>0</v>
      </c>
    </row>
    <row r="66" spans="1:26" ht="24" customHeight="1">
      <c r="A66" s="51" t="s">
        <v>2928</v>
      </c>
      <c r="B66" s="78" t="s">
        <v>1565</v>
      </c>
      <c r="C66" s="51" t="s">
        <v>581</v>
      </c>
      <c r="D66" s="78" t="s">
        <v>2488</v>
      </c>
      <c r="E66" s="51" t="str">
        <f>VLOOKUP($C66,[10]org2563!$C$3:$P$898,9,0)</f>
        <v>รพช.</v>
      </c>
      <c r="F66" s="51" t="str">
        <f>VLOOKUP($C66,[10]org2563!$C$3:$P$898,10,0)</f>
        <v>F2</v>
      </c>
      <c r="G66" s="51">
        <f>VLOOKUP($C66,[10]org2563!$C$3:$P$898,11,0)</f>
        <v>35</v>
      </c>
      <c r="H66" s="172">
        <f>VLOOKUP($C66,[10]org2563!$C$3:$P$898,12,0)</f>
        <v>47246</v>
      </c>
      <c r="I66" s="51">
        <f>VLOOKUP($C66,[10]org2563!$C$3:$P$898,13,0)</f>
        <v>6</v>
      </c>
      <c r="J66" s="174" t="str">
        <f>VLOOKUP($C66,[10]org2563!$C$3:$P$898,14,0)</f>
        <v>รพช.F2 30,000 - 60,000</v>
      </c>
      <c r="K66" s="199">
        <f>VLOOKUP($C66,Sheet4!$C$12:$H$907,3,0)</f>
        <v>32382494.140000001</v>
      </c>
      <c r="L66" s="199">
        <f>VLOOKUP($C66,Sheet4!$C$12:$H$907,4,0)</f>
        <v>7110912.5199999996</v>
      </c>
      <c r="M66" s="199">
        <f>VLOOKUP($C66,Sheet4!$C$12:$H$907,5,0)</f>
        <v>3022428.1600000001</v>
      </c>
      <c r="N66" s="199">
        <f>VLOOKUP($C66,Sheet4!$C$12:$H$907,6,0)</f>
        <v>2054410.58</v>
      </c>
      <c r="O66" s="205">
        <f>VLOOKUP($I66,ค่ากลาง!$F$5:$I$22,4,0)</f>
        <v>18116727.791764706</v>
      </c>
      <c r="P66" s="205">
        <f>VLOOKUP($I66,ค่ากลาง!$F$27:$I$44,4,0)</f>
        <v>2764996.6537394975</v>
      </c>
      <c r="Q66" s="205">
        <f>VLOOKUP($I66,ค่ากลาง!$F$49:$I$66,4,0)</f>
        <v>1153235.1340756298</v>
      </c>
      <c r="R66" s="205">
        <f>VLOOKUP($I66,ค่ากลาง!$F$71:$I$88,4,0)</f>
        <v>858590.3821428573</v>
      </c>
      <c r="S66" s="207">
        <f t="shared" si="8"/>
        <v>14265766.348235294</v>
      </c>
      <c r="T66" s="207">
        <f t="shared" si="9"/>
        <v>4345915.8662605025</v>
      </c>
      <c r="U66" s="207">
        <f t="shared" si="10"/>
        <v>1869193.0259243704</v>
      </c>
      <c r="V66" s="207">
        <f t="shared" si="11"/>
        <v>1195820.1978571429</v>
      </c>
      <c r="W66" s="80">
        <f t="shared" si="12"/>
        <v>0</v>
      </c>
      <c r="X66" s="80">
        <f t="shared" si="13"/>
        <v>0</v>
      </c>
      <c r="Y66" s="80">
        <f t="shared" si="14"/>
        <v>0</v>
      </c>
      <c r="Z66" s="80">
        <f t="shared" si="15"/>
        <v>0</v>
      </c>
    </row>
    <row r="67" spans="1:26" ht="24" customHeight="1">
      <c r="A67" s="51" t="s">
        <v>2928</v>
      </c>
      <c r="B67" s="78" t="s">
        <v>1565</v>
      </c>
      <c r="C67" s="51" t="s">
        <v>582</v>
      </c>
      <c r="D67" s="78" t="s">
        <v>2489</v>
      </c>
      <c r="E67" s="51" t="str">
        <f>VLOOKUP($C67,[10]org2563!$C$3:$P$898,9,0)</f>
        <v>รพช.</v>
      </c>
      <c r="F67" s="51" t="str">
        <f>VLOOKUP($C67,[10]org2563!$C$3:$P$898,10,0)</f>
        <v>F1</v>
      </c>
      <c r="G67" s="51">
        <f>VLOOKUP($C67,[10]org2563!$C$3:$P$898,11,0)</f>
        <v>90</v>
      </c>
      <c r="H67" s="172">
        <f>VLOOKUP($C67,[10]org2563!$C$3:$P$898,12,0)</f>
        <v>83898</v>
      </c>
      <c r="I67" s="51">
        <f>VLOOKUP($C67,[10]org2563!$C$3:$P$898,13,0)</f>
        <v>10</v>
      </c>
      <c r="J67" s="174" t="str">
        <f>VLOOKUP($C67,[10]org2563!$C$3:$P$898,14,0)</f>
        <v>รพช.F1 50,000-100,000</v>
      </c>
      <c r="K67" s="199">
        <f>VLOOKUP($C67,Sheet4!$C$12:$H$907,3,0)</f>
        <v>52696544.979999997</v>
      </c>
      <c r="L67" s="199">
        <f>VLOOKUP($C67,Sheet4!$C$12:$H$907,4,0)</f>
        <v>13073159.210000001</v>
      </c>
      <c r="M67" s="199">
        <f>VLOOKUP($C67,Sheet4!$C$12:$H$907,5,0)</f>
        <v>3471879</v>
      </c>
      <c r="N67" s="199">
        <f>VLOOKUP($C67,Sheet4!$C$12:$H$907,6,0)</f>
        <v>4368360.09</v>
      </c>
      <c r="O67" s="205">
        <f>VLOOKUP($I67,ค่ากลาง!$F$5:$I$22,4,0)</f>
        <v>28334339.661694907</v>
      </c>
      <c r="P67" s="205">
        <f>VLOOKUP($I67,ค่ากลาง!$F$27:$I$44,4,0)</f>
        <v>5415952.1205084752</v>
      </c>
      <c r="Q67" s="205">
        <f>VLOOKUP($I67,ค่ากลาง!$F$49:$I$66,4,0)</f>
        <v>1915950.4045762713</v>
      </c>
      <c r="R67" s="205">
        <f>VLOOKUP($I67,ค่ากลาง!$F$71:$I$88,4,0)</f>
        <v>1744765.4433898304</v>
      </c>
      <c r="S67" s="207">
        <f t="shared" si="8"/>
        <v>24362205.31830509</v>
      </c>
      <c r="T67" s="207">
        <f t="shared" si="9"/>
        <v>7657207.0894915257</v>
      </c>
      <c r="U67" s="207">
        <f t="shared" si="10"/>
        <v>1555928.5954237287</v>
      </c>
      <c r="V67" s="207">
        <f t="shared" si="11"/>
        <v>2623594.6466101697</v>
      </c>
      <c r="W67" s="80">
        <f t="shared" si="12"/>
        <v>0</v>
      </c>
      <c r="X67" s="80">
        <f t="shared" si="13"/>
        <v>0</v>
      </c>
      <c r="Y67" s="80">
        <f t="shared" si="14"/>
        <v>0</v>
      </c>
      <c r="Z67" s="80">
        <f t="shared" si="15"/>
        <v>0</v>
      </c>
    </row>
    <row r="68" spans="1:26" ht="24" customHeight="1">
      <c r="A68" s="51" t="s">
        <v>2928</v>
      </c>
      <c r="B68" s="78" t="s">
        <v>1565</v>
      </c>
      <c r="C68" s="51" t="s">
        <v>583</v>
      </c>
      <c r="D68" s="78" t="s">
        <v>2490</v>
      </c>
      <c r="E68" s="51" t="str">
        <f>VLOOKUP($C68,[10]org2563!$C$3:$P$898,9,0)</f>
        <v>รพช.</v>
      </c>
      <c r="F68" s="51" t="str">
        <f>VLOOKUP($C68,[10]org2563!$C$3:$P$898,10,0)</f>
        <v>F2</v>
      </c>
      <c r="G68" s="51">
        <f>VLOOKUP($C68,[10]org2563!$C$3:$P$898,11,0)</f>
        <v>55</v>
      </c>
      <c r="H68" s="172">
        <f>VLOOKUP($C68,[10]org2563!$C$3:$P$898,12,0)</f>
        <v>53634</v>
      </c>
      <c r="I68" s="51">
        <f>VLOOKUP($C68,[10]org2563!$C$3:$P$898,13,0)</f>
        <v>6</v>
      </c>
      <c r="J68" s="174" t="str">
        <f>VLOOKUP($C68,[10]org2563!$C$3:$P$898,14,0)</f>
        <v>รพช.F2 30,000 - 60,000</v>
      </c>
      <c r="K68" s="199">
        <f>VLOOKUP($C68,Sheet4!$C$12:$H$907,3,0)</f>
        <v>34565663.939999998</v>
      </c>
      <c r="L68" s="199">
        <f>VLOOKUP($C68,Sheet4!$C$12:$H$907,4,0)</f>
        <v>7688118.8399999999</v>
      </c>
      <c r="M68" s="199">
        <f>VLOOKUP($C68,Sheet4!$C$12:$H$907,5,0)</f>
        <v>2227496.2999999998</v>
      </c>
      <c r="N68" s="199">
        <f>VLOOKUP($C68,Sheet4!$C$12:$H$907,6,0)</f>
        <v>2684390.16</v>
      </c>
      <c r="O68" s="205">
        <f>VLOOKUP($I68,ค่ากลาง!$F$5:$I$22,4,0)</f>
        <v>18116727.791764706</v>
      </c>
      <c r="P68" s="205">
        <f>VLOOKUP($I68,ค่ากลาง!$F$27:$I$44,4,0)</f>
        <v>2764996.6537394975</v>
      </c>
      <c r="Q68" s="205">
        <f>VLOOKUP($I68,ค่ากลาง!$F$49:$I$66,4,0)</f>
        <v>1153235.1340756298</v>
      </c>
      <c r="R68" s="205">
        <f>VLOOKUP($I68,ค่ากลาง!$F$71:$I$88,4,0)</f>
        <v>858590.3821428573</v>
      </c>
      <c r="S68" s="207">
        <f t="shared" si="8"/>
        <v>16448936.148235291</v>
      </c>
      <c r="T68" s="207">
        <f t="shared" si="9"/>
        <v>4923122.1862605028</v>
      </c>
      <c r="U68" s="207">
        <f t="shared" si="10"/>
        <v>1074261.1659243701</v>
      </c>
      <c r="V68" s="207">
        <f t="shared" si="11"/>
        <v>1825799.777857143</v>
      </c>
      <c r="W68" s="80">
        <f t="shared" si="12"/>
        <v>0</v>
      </c>
      <c r="X68" s="80">
        <f t="shared" si="13"/>
        <v>0</v>
      </c>
      <c r="Y68" s="80">
        <f t="shared" si="14"/>
        <v>0</v>
      </c>
      <c r="Z68" s="80">
        <f t="shared" si="15"/>
        <v>0</v>
      </c>
    </row>
    <row r="69" spans="1:26" ht="24" customHeight="1">
      <c r="A69" s="51" t="s">
        <v>2928</v>
      </c>
      <c r="B69" s="78" t="s">
        <v>1565</v>
      </c>
      <c r="C69" s="51" t="s">
        <v>584</v>
      </c>
      <c r="D69" s="78" t="s">
        <v>2934</v>
      </c>
      <c r="E69" s="51" t="str">
        <f>VLOOKUP($C69,[10]org2563!$C$3:$P$898,9,0)</f>
        <v>รพช.</v>
      </c>
      <c r="F69" s="51" t="str">
        <f>VLOOKUP($C69,[10]org2563!$C$3:$P$898,10,0)</f>
        <v>F2</v>
      </c>
      <c r="G69" s="51">
        <f>VLOOKUP($C69,[10]org2563!$C$3:$P$898,11,0)</f>
        <v>46</v>
      </c>
      <c r="H69" s="172">
        <f>VLOOKUP($C69,[10]org2563!$C$3:$P$898,12,0)</f>
        <v>29157</v>
      </c>
      <c r="I69" s="51">
        <f>VLOOKUP($C69,[10]org2563!$C$3:$P$898,13,0)</f>
        <v>5</v>
      </c>
      <c r="J69" s="174" t="str">
        <f>VLOOKUP($C69,[10]org2563!$C$3:$P$898,14,0)</f>
        <v>รพช.F2 &lt;=30,000</v>
      </c>
      <c r="K69" s="199">
        <f>VLOOKUP($C69,Sheet4!$C$12:$H$907,3,0)</f>
        <v>24645577.869999997</v>
      </c>
      <c r="L69" s="199">
        <f>VLOOKUP($C69,Sheet4!$C$12:$H$907,4,0)</f>
        <v>4949803.5199999996</v>
      </c>
      <c r="M69" s="199">
        <f>VLOOKUP($C69,Sheet4!$C$12:$H$907,5,0)</f>
        <v>2306927.2799999998</v>
      </c>
      <c r="N69" s="199">
        <f>VLOOKUP($C69,Sheet4!$C$12:$H$907,6,0)</f>
        <v>1105828.82</v>
      </c>
      <c r="O69" s="205">
        <f>VLOOKUP($I69,ค่ากลาง!$F$5:$I$22,4,0)</f>
        <v>12957819.961319992</v>
      </c>
      <c r="P69" s="205">
        <f>VLOOKUP($I69,ค่ากลาง!$F$27:$I$44,4,0)</f>
        <v>1566827.6102799997</v>
      </c>
      <c r="Q69" s="205">
        <f>VLOOKUP($I69,ค่ากลาง!$F$49:$I$66,4,0)</f>
        <v>683539.53380000032</v>
      </c>
      <c r="R69" s="205">
        <f>VLOOKUP($I69,ค่ากลาง!$F$71:$I$88,4,0)</f>
        <v>519367.22043999942</v>
      </c>
      <c r="S69" s="207">
        <f t="shared" si="8"/>
        <v>11687757.908680005</v>
      </c>
      <c r="T69" s="207">
        <f t="shared" si="9"/>
        <v>3382975.9097199999</v>
      </c>
      <c r="U69" s="207">
        <f t="shared" si="10"/>
        <v>1623387.7461999995</v>
      </c>
      <c r="V69" s="207">
        <f t="shared" si="11"/>
        <v>586461.5995600007</v>
      </c>
      <c r="W69" s="80">
        <f t="shared" si="12"/>
        <v>0</v>
      </c>
      <c r="X69" s="80">
        <f t="shared" si="13"/>
        <v>0</v>
      </c>
      <c r="Y69" s="80">
        <f t="shared" si="14"/>
        <v>0</v>
      </c>
      <c r="Z69" s="80">
        <f t="shared" si="15"/>
        <v>0</v>
      </c>
    </row>
    <row r="70" spans="1:26" ht="24" customHeight="1">
      <c r="A70" s="51" t="s">
        <v>2928</v>
      </c>
      <c r="B70" s="78" t="s">
        <v>1572</v>
      </c>
      <c r="C70" s="51" t="s">
        <v>585</v>
      </c>
      <c r="D70" s="78" t="s">
        <v>2491</v>
      </c>
      <c r="E70" s="51" t="str">
        <f>VLOOKUP($C70,[10]org2563!$C$3:$P$898,9,0)</f>
        <v>รพศ.</v>
      </c>
      <c r="F70" s="51" t="str">
        <f>VLOOKUP($C70,[10]org2563!$C$3:$P$898,10,0)</f>
        <v>A</v>
      </c>
      <c r="G70" s="51">
        <f>VLOOKUP($C70,[10]org2563!$C$3:$P$898,11,0)</f>
        <v>1073</v>
      </c>
      <c r="H70" s="172">
        <f>VLOOKUP($C70,[10]org2563!$C$3:$P$898,12,0)</f>
        <v>257362</v>
      </c>
      <c r="I70" s="51">
        <f>VLOOKUP($C70,[10]org2563!$C$3:$P$898,13,0)</f>
        <v>20</v>
      </c>
      <c r="J70" s="174" t="str">
        <f>VLOOKUP($C70,[10]org2563!$C$3:$P$898,14,0)</f>
        <v>รพศ.A &gt;1000</v>
      </c>
      <c r="K70" s="199">
        <f>VLOOKUP($C70,Sheet4!$C$12:$H$907,3,0)</f>
        <v>707202709.12</v>
      </c>
      <c r="L70" s="199">
        <f>VLOOKUP($C70,Sheet4!$C$12:$H$907,4,0)</f>
        <v>403132946.08999997</v>
      </c>
      <c r="M70" s="199">
        <f>VLOOKUP($C70,Sheet4!$C$12:$H$907,5,0)</f>
        <v>37841720.140000001</v>
      </c>
      <c r="N70" s="199">
        <f>VLOOKUP($C70,Sheet4!$C$12:$H$907,6,0)</f>
        <v>245394572.46000001</v>
      </c>
      <c r="O70" s="205">
        <f>VLOOKUP($I70,ค่ากลาง!$F$5:$I$22,4,0)</f>
        <v>392123183.56749994</v>
      </c>
      <c r="P70" s="205">
        <f>VLOOKUP($I70,ค่ากลาง!$F$27:$I$44,4,0)</f>
        <v>232422838.12</v>
      </c>
      <c r="Q70" s="205">
        <f>VLOOKUP($I70,ค่ากลาง!$F$49:$I$66,4,0)</f>
        <v>35513404.094999999</v>
      </c>
      <c r="R70" s="205">
        <f>VLOOKUP($I70,ค่ากลาง!$F$71:$I$88,4,0)</f>
        <v>137509131.33499998</v>
      </c>
      <c r="S70" s="207">
        <f t="shared" si="8"/>
        <v>315079525.55250007</v>
      </c>
      <c r="T70" s="207">
        <f t="shared" si="9"/>
        <v>170710107.96999997</v>
      </c>
      <c r="U70" s="207">
        <f t="shared" si="10"/>
        <v>2328316.0450000018</v>
      </c>
      <c r="V70" s="207">
        <f t="shared" si="11"/>
        <v>107885441.12500003</v>
      </c>
      <c r="W70" s="80">
        <f t="shared" si="12"/>
        <v>0</v>
      </c>
      <c r="X70" s="80">
        <f t="shared" si="13"/>
        <v>0</v>
      </c>
      <c r="Y70" s="80">
        <f t="shared" si="14"/>
        <v>0</v>
      </c>
      <c r="Z70" s="80">
        <f t="shared" si="15"/>
        <v>0</v>
      </c>
    </row>
    <row r="71" spans="1:26" ht="24" customHeight="1">
      <c r="A71" s="51" t="s">
        <v>2928</v>
      </c>
      <c r="B71" s="78" t="s">
        <v>1572</v>
      </c>
      <c r="C71" s="51" t="s">
        <v>586</v>
      </c>
      <c r="D71" s="78" t="s">
        <v>2492</v>
      </c>
      <c r="E71" s="51" t="str">
        <f>VLOOKUP($C71,[10]org2563!$C$3:$P$898,9,0)</f>
        <v>รพช.</v>
      </c>
      <c r="F71" s="51" t="str">
        <f>VLOOKUP($C71,[10]org2563!$C$3:$P$898,10,0)</f>
        <v>F2</v>
      </c>
      <c r="G71" s="51">
        <f>VLOOKUP($C71,[10]org2563!$C$3:$P$898,11,0)</f>
        <v>56</v>
      </c>
      <c r="H71" s="172">
        <f>VLOOKUP($C71,[10]org2563!$C$3:$P$898,12,0)</f>
        <v>51803</v>
      </c>
      <c r="I71" s="51">
        <f>VLOOKUP($C71,[10]org2563!$C$3:$P$898,13,0)</f>
        <v>6</v>
      </c>
      <c r="J71" s="174" t="str">
        <f>VLOOKUP($C71,[10]org2563!$C$3:$P$898,14,0)</f>
        <v>รพช.F2 30,000 - 60,000</v>
      </c>
      <c r="K71" s="199">
        <f>VLOOKUP($C71,Sheet4!$C$12:$H$907,3,0)</f>
        <v>35676879.469999999</v>
      </c>
      <c r="L71" s="199">
        <f>VLOOKUP($C71,Sheet4!$C$12:$H$907,4,0)</f>
        <v>6649312.8799999999</v>
      </c>
      <c r="M71" s="199">
        <f>VLOOKUP($C71,Sheet4!$C$12:$H$907,5,0)</f>
        <v>2285659</v>
      </c>
      <c r="N71" s="199">
        <f>VLOOKUP($C71,Sheet4!$C$12:$H$907,6,0)</f>
        <v>2490548.7999999998</v>
      </c>
      <c r="O71" s="205">
        <f>VLOOKUP($I71,ค่ากลาง!$F$5:$I$22,4,0)</f>
        <v>18116727.791764706</v>
      </c>
      <c r="P71" s="205">
        <f>VLOOKUP($I71,ค่ากลาง!$F$27:$I$44,4,0)</f>
        <v>2764996.6537394975</v>
      </c>
      <c r="Q71" s="205">
        <f>VLOOKUP($I71,ค่ากลาง!$F$49:$I$66,4,0)</f>
        <v>1153235.1340756298</v>
      </c>
      <c r="R71" s="205">
        <f>VLOOKUP($I71,ค่ากลาง!$F$71:$I$88,4,0)</f>
        <v>858590.3821428573</v>
      </c>
      <c r="S71" s="207">
        <f t="shared" si="8"/>
        <v>17560151.678235292</v>
      </c>
      <c r="T71" s="207">
        <f t="shared" si="9"/>
        <v>3884316.2262605024</v>
      </c>
      <c r="U71" s="207">
        <f t="shared" si="10"/>
        <v>1132423.8659243702</v>
      </c>
      <c r="V71" s="207">
        <f t="shared" si="11"/>
        <v>1631958.4178571426</v>
      </c>
      <c r="W71" s="80">
        <f t="shared" si="12"/>
        <v>0</v>
      </c>
      <c r="X71" s="80">
        <f t="shared" si="13"/>
        <v>0</v>
      </c>
      <c r="Y71" s="80">
        <f t="shared" si="14"/>
        <v>0</v>
      </c>
      <c r="Z71" s="80">
        <f t="shared" si="15"/>
        <v>0</v>
      </c>
    </row>
    <row r="72" spans="1:26" ht="24" customHeight="1">
      <c r="A72" s="51" t="s">
        <v>2928</v>
      </c>
      <c r="B72" s="78" t="s">
        <v>1572</v>
      </c>
      <c r="C72" s="51" t="s">
        <v>587</v>
      </c>
      <c r="D72" s="78" t="s">
        <v>2493</v>
      </c>
      <c r="E72" s="51" t="str">
        <f>VLOOKUP($C72,[10]org2563!$C$3:$P$898,9,0)</f>
        <v>รพช.</v>
      </c>
      <c r="F72" s="51" t="str">
        <f>VLOOKUP($C72,[10]org2563!$C$3:$P$898,10,0)</f>
        <v>F2</v>
      </c>
      <c r="G72" s="51">
        <f>VLOOKUP($C72,[10]org2563!$C$3:$P$898,11,0)</f>
        <v>67</v>
      </c>
      <c r="H72" s="172">
        <f>VLOOKUP($C72,[10]org2563!$C$3:$P$898,12,0)</f>
        <v>49979</v>
      </c>
      <c r="I72" s="51">
        <f>VLOOKUP($C72,[10]org2563!$C$3:$P$898,13,0)</f>
        <v>6</v>
      </c>
      <c r="J72" s="174" t="str">
        <f>VLOOKUP($C72,[10]org2563!$C$3:$P$898,14,0)</f>
        <v>รพช.F2 30,000 - 60,000</v>
      </c>
      <c r="K72" s="199">
        <f>VLOOKUP($C72,Sheet4!$C$12:$H$907,3,0)</f>
        <v>37202508.130000003</v>
      </c>
      <c r="L72" s="199">
        <f>VLOOKUP($C72,Sheet4!$C$12:$H$907,4,0)</f>
        <v>3890430.27</v>
      </c>
      <c r="M72" s="199">
        <f>VLOOKUP($C72,Sheet4!$C$12:$H$907,5,0)</f>
        <v>2312608.5</v>
      </c>
      <c r="N72" s="199">
        <f>VLOOKUP($C72,Sheet4!$C$12:$H$907,6,0)</f>
        <v>2190454.33</v>
      </c>
      <c r="O72" s="205">
        <f>VLOOKUP($I72,ค่ากลาง!$F$5:$I$22,4,0)</f>
        <v>18116727.791764706</v>
      </c>
      <c r="P72" s="205">
        <f>VLOOKUP($I72,ค่ากลาง!$F$27:$I$44,4,0)</f>
        <v>2764996.6537394975</v>
      </c>
      <c r="Q72" s="205">
        <f>VLOOKUP($I72,ค่ากลาง!$F$49:$I$66,4,0)</f>
        <v>1153235.1340756298</v>
      </c>
      <c r="R72" s="205">
        <f>VLOOKUP($I72,ค่ากลาง!$F$71:$I$88,4,0)</f>
        <v>858590.3821428573</v>
      </c>
      <c r="S72" s="207">
        <f t="shared" si="8"/>
        <v>19085780.338235296</v>
      </c>
      <c r="T72" s="207">
        <f t="shared" si="9"/>
        <v>1125433.6162605025</v>
      </c>
      <c r="U72" s="207">
        <f t="shared" si="10"/>
        <v>1159373.3659243702</v>
      </c>
      <c r="V72" s="207">
        <f t="shared" si="11"/>
        <v>1331863.9478571429</v>
      </c>
      <c r="W72" s="80">
        <f t="shared" si="12"/>
        <v>0</v>
      </c>
      <c r="X72" s="80">
        <f t="shared" si="13"/>
        <v>0</v>
      </c>
      <c r="Y72" s="80">
        <f t="shared" si="14"/>
        <v>0</v>
      </c>
      <c r="Z72" s="80">
        <f t="shared" si="15"/>
        <v>0</v>
      </c>
    </row>
    <row r="73" spans="1:26" ht="24" customHeight="1">
      <c r="A73" s="51" t="s">
        <v>2928</v>
      </c>
      <c r="B73" s="78" t="s">
        <v>1572</v>
      </c>
      <c r="C73" s="51" t="s">
        <v>588</v>
      </c>
      <c r="D73" s="78" t="s">
        <v>2494</v>
      </c>
      <c r="E73" s="51" t="str">
        <f>VLOOKUP($C73,[10]org2563!$C$3:$P$898,9,0)</f>
        <v>รพท.</v>
      </c>
      <c r="F73" s="51" t="str">
        <f>VLOOKUP($C73,[10]org2563!$C$3:$P$898,10,0)</f>
        <v>M1</v>
      </c>
      <c r="G73" s="51">
        <f>VLOOKUP($C73,[10]org2563!$C$3:$P$898,11,0)</f>
        <v>198</v>
      </c>
      <c r="H73" s="172">
        <f>VLOOKUP($C73,[10]org2563!$C$3:$P$898,12,0)</f>
        <v>84555</v>
      </c>
      <c r="I73" s="51">
        <f>VLOOKUP($C73,[10]org2563!$C$3:$P$898,13,0)</f>
        <v>14</v>
      </c>
      <c r="J73" s="174" t="str">
        <f>VLOOKUP($C73,[10]org2563!$C$3:$P$898,14,0)</f>
        <v>รพท. M1 &lt;=200</v>
      </c>
      <c r="K73" s="199">
        <f>VLOOKUP($C73,Sheet4!$C$12:$H$907,3,0)</f>
        <v>115387467.87000002</v>
      </c>
      <c r="L73" s="199">
        <f>VLOOKUP($C73,Sheet4!$C$12:$H$907,4,0)</f>
        <v>34306696.719999999</v>
      </c>
      <c r="M73" s="199">
        <f>VLOOKUP($C73,Sheet4!$C$12:$H$907,5,0)</f>
        <v>12072279.59</v>
      </c>
      <c r="N73" s="199">
        <f>VLOOKUP($C73,Sheet4!$C$12:$H$907,6,0)</f>
        <v>15713468.430000002</v>
      </c>
      <c r="O73" s="205">
        <f>VLOOKUP($I73,ค่ากลาง!$F$5:$I$22,4,0)</f>
        <v>51203478.223333329</v>
      </c>
      <c r="P73" s="205">
        <f>VLOOKUP($I73,ค่ากลาง!$F$27:$I$44,4,0)</f>
        <v>10487232.066666668</v>
      </c>
      <c r="Q73" s="205">
        <f>VLOOKUP($I73,ค่ากลาง!$F$49:$I$66,4,0)</f>
        <v>3080084.5166666671</v>
      </c>
      <c r="R73" s="205">
        <f>VLOOKUP($I73,ค่ากลาง!$F$71:$I$88,4,0)</f>
        <v>6985465.4277777774</v>
      </c>
      <c r="S73" s="207">
        <f t="shared" si="8"/>
        <v>64183989.646666691</v>
      </c>
      <c r="T73" s="207">
        <f t="shared" si="9"/>
        <v>23819464.653333329</v>
      </c>
      <c r="U73" s="207">
        <f t="shared" si="10"/>
        <v>8992195.0733333323</v>
      </c>
      <c r="V73" s="207">
        <f t="shared" si="11"/>
        <v>8728003.0022222251</v>
      </c>
      <c r="W73" s="80">
        <f t="shared" si="12"/>
        <v>0</v>
      </c>
      <c r="X73" s="80">
        <f t="shared" si="13"/>
        <v>0</v>
      </c>
      <c r="Y73" s="80">
        <f t="shared" si="14"/>
        <v>0</v>
      </c>
      <c r="Z73" s="80">
        <f t="shared" si="15"/>
        <v>0</v>
      </c>
    </row>
    <row r="74" spans="1:26" ht="24" customHeight="1">
      <c r="A74" s="51" t="s">
        <v>2928</v>
      </c>
      <c r="B74" s="78" t="s">
        <v>1572</v>
      </c>
      <c r="C74" s="51" t="s">
        <v>589</v>
      </c>
      <c r="D74" s="78" t="s">
        <v>2495</v>
      </c>
      <c r="E74" s="51" t="str">
        <f>VLOOKUP($C74,[10]org2563!$C$3:$P$898,9,0)</f>
        <v>รพช.</v>
      </c>
      <c r="F74" s="51" t="str">
        <f>VLOOKUP($C74,[10]org2563!$C$3:$P$898,10,0)</f>
        <v>F3</v>
      </c>
      <c r="G74" s="51">
        <f>VLOOKUP($C74,[10]org2563!$C$3:$P$898,11,0)</f>
        <v>10</v>
      </c>
      <c r="H74" s="172">
        <f>VLOOKUP($C74,[10]org2563!$C$3:$P$898,12,0)</f>
        <v>4052</v>
      </c>
      <c r="I74" s="51">
        <f>VLOOKUP($C74,[10]org2563!$C$3:$P$898,13,0)</f>
        <v>2</v>
      </c>
      <c r="J74" s="174" t="str">
        <f>VLOOKUP($C74,[10]org2563!$C$3:$P$898,14,0)</f>
        <v>รพช.F3 &lt;=15,000</v>
      </c>
      <c r="K74" s="199">
        <f>VLOOKUP($C74,Sheet4!$C$12:$H$907,3,0)</f>
        <v>9515889.9000000004</v>
      </c>
      <c r="L74" s="199">
        <f>VLOOKUP($C74,Sheet4!$C$12:$H$907,4,0)</f>
        <v>598035.07999999996</v>
      </c>
      <c r="M74" s="199">
        <f>VLOOKUP($C74,Sheet4!$C$12:$H$907,5,0)</f>
        <v>4185</v>
      </c>
      <c r="N74" s="199">
        <f>VLOOKUP($C74,Sheet4!$C$12:$H$907,6,0)</f>
        <v>168045.57</v>
      </c>
      <c r="O74" s="205">
        <f>VLOOKUP($I74,ค่ากลาง!$F$5:$I$22,4,0)</f>
        <v>7635011.3084615376</v>
      </c>
      <c r="P74" s="205">
        <f>VLOOKUP($I74,ค่ากลาง!$F$27:$I$44,4,0)</f>
        <v>770159.42256410257</v>
      </c>
      <c r="Q74" s="205">
        <f>VLOOKUP($I74,ค่ากลาง!$F$49:$I$66,4,0)</f>
        <v>406427.54692307697</v>
      </c>
      <c r="R74" s="205">
        <f>VLOOKUP($I74,ค่ากลาง!$F$71:$I$88,4,0)</f>
        <v>292015.10153846152</v>
      </c>
      <c r="S74" s="207">
        <f t="shared" si="8"/>
        <v>1880878.5915384628</v>
      </c>
      <c r="T74" s="207">
        <f t="shared" si="9"/>
        <v>-172124.34256410261</v>
      </c>
      <c r="U74" s="207">
        <f t="shared" si="10"/>
        <v>-402242.54692307697</v>
      </c>
      <c r="V74" s="207">
        <f t="shared" si="11"/>
        <v>-123969.53153846151</v>
      </c>
      <c r="W74" s="80">
        <f t="shared" si="12"/>
        <v>0</v>
      </c>
      <c r="X74" s="80">
        <f t="shared" si="13"/>
        <v>0.5</v>
      </c>
      <c r="Y74" s="80">
        <f t="shared" si="14"/>
        <v>0.5</v>
      </c>
      <c r="Z74" s="80">
        <f t="shared" si="15"/>
        <v>0.5</v>
      </c>
    </row>
    <row r="75" spans="1:26" ht="24" customHeight="1">
      <c r="A75" s="51" t="s">
        <v>2928</v>
      </c>
      <c r="B75" s="78" t="s">
        <v>1572</v>
      </c>
      <c r="C75" s="51" t="s">
        <v>590</v>
      </c>
      <c r="D75" s="78" t="s">
        <v>2496</v>
      </c>
      <c r="E75" s="51" t="str">
        <f>VLOOKUP($C75,[10]org2563!$C$3:$P$898,9,0)</f>
        <v>รพช.</v>
      </c>
      <c r="F75" s="51" t="str">
        <f>VLOOKUP($C75,[10]org2563!$C$3:$P$898,10,0)</f>
        <v>F2</v>
      </c>
      <c r="G75" s="51">
        <f>VLOOKUP($C75,[10]org2563!$C$3:$P$898,11,0)</f>
        <v>36</v>
      </c>
      <c r="H75" s="172">
        <f>VLOOKUP($C75,[10]org2563!$C$3:$P$898,12,0)</f>
        <v>37576</v>
      </c>
      <c r="I75" s="51">
        <f>VLOOKUP($C75,[10]org2563!$C$3:$P$898,13,0)</f>
        <v>6</v>
      </c>
      <c r="J75" s="174" t="str">
        <f>VLOOKUP($C75,[10]org2563!$C$3:$P$898,14,0)</f>
        <v>รพช.F2 30,000 - 60,000</v>
      </c>
      <c r="K75" s="199">
        <f>VLOOKUP($C75,Sheet4!$C$12:$H$907,3,0)</f>
        <v>30685362.300000001</v>
      </c>
      <c r="L75" s="199">
        <f>VLOOKUP($C75,Sheet4!$C$12:$H$907,4,0)</f>
        <v>5165491.68</v>
      </c>
      <c r="M75" s="199">
        <f>VLOOKUP($C75,Sheet4!$C$12:$H$907,5,0)</f>
        <v>2097682.41</v>
      </c>
      <c r="N75" s="199">
        <f>VLOOKUP($C75,Sheet4!$C$12:$H$907,6,0)</f>
        <v>1512423.3699999999</v>
      </c>
      <c r="O75" s="205">
        <f>VLOOKUP($I75,ค่ากลาง!$F$5:$I$22,4,0)</f>
        <v>18116727.791764706</v>
      </c>
      <c r="P75" s="205">
        <f>VLOOKUP($I75,ค่ากลาง!$F$27:$I$44,4,0)</f>
        <v>2764996.6537394975</v>
      </c>
      <c r="Q75" s="205">
        <f>VLOOKUP($I75,ค่ากลาง!$F$49:$I$66,4,0)</f>
        <v>1153235.1340756298</v>
      </c>
      <c r="R75" s="205">
        <f>VLOOKUP($I75,ค่ากลาง!$F$71:$I$88,4,0)</f>
        <v>858590.3821428573</v>
      </c>
      <c r="S75" s="207">
        <f t="shared" si="8"/>
        <v>12568634.508235294</v>
      </c>
      <c r="T75" s="207">
        <f t="shared" si="9"/>
        <v>2400495.0262605022</v>
      </c>
      <c r="U75" s="207">
        <f t="shared" si="10"/>
        <v>944447.27592437039</v>
      </c>
      <c r="V75" s="207">
        <f t="shared" si="11"/>
        <v>653832.98785714258</v>
      </c>
      <c r="W75" s="80">
        <f t="shared" si="12"/>
        <v>0</v>
      </c>
      <c r="X75" s="80">
        <f t="shared" si="13"/>
        <v>0</v>
      </c>
      <c r="Y75" s="80">
        <f t="shared" si="14"/>
        <v>0</v>
      </c>
      <c r="Z75" s="80">
        <f t="shared" si="15"/>
        <v>0</v>
      </c>
    </row>
    <row r="76" spans="1:26" ht="24" customHeight="1">
      <c r="A76" s="51" t="s">
        <v>2928</v>
      </c>
      <c r="B76" s="78" t="s">
        <v>1572</v>
      </c>
      <c r="C76" s="51" t="s">
        <v>591</v>
      </c>
      <c r="D76" s="78" t="s">
        <v>2497</v>
      </c>
      <c r="E76" s="51" t="str">
        <f>VLOOKUP($C76,[10]org2563!$C$3:$P$898,9,0)</f>
        <v>รพช.</v>
      </c>
      <c r="F76" s="51" t="str">
        <f>VLOOKUP($C76,[10]org2563!$C$3:$P$898,10,0)</f>
        <v>M2</v>
      </c>
      <c r="G76" s="51">
        <f>VLOOKUP($C76,[10]org2563!$C$3:$P$898,11,0)</f>
        <v>113</v>
      </c>
      <c r="H76" s="172">
        <f>VLOOKUP($C76,[10]org2563!$C$3:$P$898,12,0)</f>
        <v>91558</v>
      </c>
      <c r="I76" s="51">
        <f>VLOOKUP($C76,[10]org2563!$C$3:$P$898,13,0)</f>
        <v>13</v>
      </c>
      <c r="J76" s="174" t="str">
        <f>VLOOKUP($C76,[10]org2563!$C$3:$P$898,14,0)</f>
        <v>รพช. M2 &gt;100</v>
      </c>
      <c r="K76" s="199">
        <f>VLOOKUP($C76,Sheet4!$C$12:$H$907,3,0)</f>
        <v>76375651.020000011</v>
      </c>
      <c r="L76" s="199">
        <f>VLOOKUP($C76,Sheet4!$C$12:$H$907,4,0)</f>
        <v>15337672.699999999</v>
      </c>
      <c r="M76" s="199">
        <f>VLOOKUP($C76,Sheet4!$C$12:$H$907,5,0)</f>
        <v>5956903.4000000004</v>
      </c>
      <c r="N76" s="199">
        <f>VLOOKUP($C76,Sheet4!$C$12:$H$907,6,0)</f>
        <v>6797037.7999999998</v>
      </c>
      <c r="O76" s="205">
        <f>VLOOKUP($I76,ค่ากลาง!$F$5:$I$22,4,0)</f>
        <v>39986610.447833315</v>
      </c>
      <c r="P76" s="205">
        <f>VLOOKUP($I76,ค่ากลาง!$F$27:$I$44,4,0)</f>
        <v>8753508.1848333329</v>
      </c>
      <c r="Q76" s="205">
        <f>VLOOKUP($I76,ค่ากลาง!$F$49:$I$66,4,0)</f>
        <v>3017796.2470000004</v>
      </c>
      <c r="R76" s="205">
        <f>VLOOKUP($I76,ค่ากลาง!$F$71:$I$88,4,0)</f>
        <v>3721106.1901616654</v>
      </c>
      <c r="S76" s="207">
        <f t="shared" si="8"/>
        <v>36389040.572166696</v>
      </c>
      <c r="T76" s="207">
        <f t="shared" si="9"/>
        <v>6584164.5151666664</v>
      </c>
      <c r="U76" s="207">
        <f t="shared" si="10"/>
        <v>2939107.1529999999</v>
      </c>
      <c r="V76" s="207">
        <f t="shared" si="11"/>
        <v>3075931.6098383344</v>
      </c>
      <c r="W76" s="80">
        <f t="shared" si="12"/>
        <v>0</v>
      </c>
      <c r="X76" s="80">
        <f t="shared" si="13"/>
        <v>0</v>
      </c>
      <c r="Y76" s="80">
        <f t="shared" si="14"/>
        <v>0</v>
      </c>
      <c r="Z76" s="80">
        <f t="shared" si="15"/>
        <v>0</v>
      </c>
    </row>
    <row r="77" spans="1:26" ht="24" customHeight="1">
      <c r="A77" s="51" t="s">
        <v>2928</v>
      </c>
      <c r="B77" s="78" t="s">
        <v>1572</v>
      </c>
      <c r="C77" s="51" t="s">
        <v>592</v>
      </c>
      <c r="D77" s="78" t="s">
        <v>2498</v>
      </c>
      <c r="E77" s="51" t="str">
        <f>VLOOKUP($C77,[10]org2563!$C$3:$P$898,9,0)</f>
        <v>รพช.</v>
      </c>
      <c r="F77" s="51" t="str">
        <f>VLOOKUP($C77,[10]org2563!$C$3:$P$898,10,0)</f>
        <v>F2</v>
      </c>
      <c r="G77" s="51">
        <f>VLOOKUP($C77,[10]org2563!$C$3:$P$898,11,0)</f>
        <v>30</v>
      </c>
      <c r="H77" s="172">
        <f>VLOOKUP($C77,[10]org2563!$C$3:$P$898,12,0)</f>
        <v>25415</v>
      </c>
      <c r="I77" s="51">
        <f>VLOOKUP($C77,[10]org2563!$C$3:$P$898,13,0)</f>
        <v>5</v>
      </c>
      <c r="J77" s="174" t="str">
        <f>VLOOKUP($C77,[10]org2563!$C$3:$P$898,14,0)</f>
        <v>รพช.F2 &lt;=30,000</v>
      </c>
      <c r="K77" s="199">
        <f>VLOOKUP($C77,Sheet4!$C$12:$H$907,3,0)</f>
        <v>25507644.650000002</v>
      </c>
      <c r="L77" s="199">
        <f>VLOOKUP($C77,Sheet4!$C$12:$H$907,4,0)</f>
        <v>3873612.27</v>
      </c>
      <c r="M77" s="199">
        <f>VLOOKUP($C77,Sheet4!$C$12:$H$907,5,0)</f>
        <v>1489847.3</v>
      </c>
      <c r="N77" s="199">
        <f>VLOOKUP($C77,Sheet4!$C$12:$H$907,6,0)</f>
        <v>1397042.3399999999</v>
      </c>
      <c r="O77" s="205">
        <f>VLOOKUP($I77,ค่ากลาง!$F$5:$I$22,4,0)</f>
        <v>12957819.961319992</v>
      </c>
      <c r="P77" s="205">
        <f>VLOOKUP($I77,ค่ากลาง!$F$27:$I$44,4,0)</f>
        <v>1566827.6102799997</v>
      </c>
      <c r="Q77" s="205">
        <f>VLOOKUP($I77,ค่ากลาง!$F$49:$I$66,4,0)</f>
        <v>683539.53380000032</v>
      </c>
      <c r="R77" s="205">
        <f>VLOOKUP($I77,ค่ากลาง!$F$71:$I$88,4,0)</f>
        <v>519367.22043999942</v>
      </c>
      <c r="S77" s="207">
        <f t="shared" si="8"/>
        <v>12549824.68868001</v>
      </c>
      <c r="T77" s="207">
        <f t="shared" si="9"/>
        <v>2306784.6597200003</v>
      </c>
      <c r="U77" s="207">
        <f t="shared" si="10"/>
        <v>806307.76619999972</v>
      </c>
      <c r="V77" s="207">
        <f t="shared" si="11"/>
        <v>877675.11956000049</v>
      </c>
      <c r="W77" s="80">
        <f t="shared" si="12"/>
        <v>0</v>
      </c>
      <c r="X77" s="80">
        <f t="shared" si="13"/>
        <v>0</v>
      </c>
      <c r="Y77" s="80">
        <f t="shared" si="14"/>
        <v>0</v>
      </c>
      <c r="Z77" s="80">
        <f t="shared" si="15"/>
        <v>0</v>
      </c>
    </row>
    <row r="78" spans="1:26" ht="24" customHeight="1">
      <c r="A78" s="51" t="s">
        <v>2928</v>
      </c>
      <c r="B78" s="78" t="s">
        <v>1572</v>
      </c>
      <c r="C78" s="51" t="s">
        <v>593</v>
      </c>
      <c r="D78" s="78" t="s">
        <v>2499</v>
      </c>
      <c r="E78" s="51" t="str">
        <f>VLOOKUP($C78,[10]org2563!$C$3:$P$898,9,0)</f>
        <v>รพช.</v>
      </c>
      <c r="F78" s="51" t="str">
        <f>VLOOKUP($C78,[10]org2563!$C$3:$P$898,10,0)</f>
        <v>F2</v>
      </c>
      <c r="G78" s="51">
        <f>VLOOKUP($C78,[10]org2563!$C$3:$P$898,11,0)</f>
        <v>30</v>
      </c>
      <c r="H78" s="172">
        <f>VLOOKUP($C78,[10]org2563!$C$3:$P$898,12,0)</f>
        <v>30131</v>
      </c>
      <c r="I78" s="51">
        <f>VLOOKUP($C78,[10]org2563!$C$3:$P$898,13,0)</f>
        <v>6</v>
      </c>
      <c r="J78" s="174" t="str">
        <f>VLOOKUP($C78,[10]org2563!$C$3:$P$898,14,0)</f>
        <v>รพช.F2 30,000 - 60,000</v>
      </c>
      <c r="K78" s="199">
        <f>VLOOKUP($C78,Sheet4!$C$12:$H$907,3,0)</f>
        <v>22339089.960000001</v>
      </c>
      <c r="L78" s="199">
        <f>VLOOKUP($C78,Sheet4!$C$12:$H$907,4,0)</f>
        <v>3262981.75</v>
      </c>
      <c r="M78" s="199">
        <f>VLOOKUP($C78,Sheet4!$C$12:$H$907,5,0)</f>
        <v>2055525.5</v>
      </c>
      <c r="N78" s="199">
        <f>VLOOKUP($C78,Sheet4!$C$12:$H$907,6,0)</f>
        <v>1481716.92</v>
      </c>
      <c r="O78" s="205">
        <f>VLOOKUP($I78,ค่ากลาง!$F$5:$I$22,4,0)</f>
        <v>18116727.791764706</v>
      </c>
      <c r="P78" s="205">
        <f>VLOOKUP($I78,ค่ากลาง!$F$27:$I$44,4,0)</f>
        <v>2764996.6537394975</v>
      </c>
      <c r="Q78" s="205">
        <f>VLOOKUP($I78,ค่ากลาง!$F$49:$I$66,4,0)</f>
        <v>1153235.1340756298</v>
      </c>
      <c r="R78" s="205">
        <f>VLOOKUP($I78,ค่ากลาง!$F$71:$I$88,4,0)</f>
        <v>858590.3821428573</v>
      </c>
      <c r="S78" s="207">
        <f t="shared" si="8"/>
        <v>4222362.1682352945</v>
      </c>
      <c r="T78" s="207">
        <f t="shared" si="9"/>
        <v>497985.09626050247</v>
      </c>
      <c r="U78" s="207">
        <f t="shared" si="10"/>
        <v>902290.36592437024</v>
      </c>
      <c r="V78" s="207">
        <f t="shared" si="11"/>
        <v>623126.53785714263</v>
      </c>
      <c r="W78" s="80">
        <f t="shared" si="12"/>
        <v>0</v>
      </c>
      <c r="X78" s="80">
        <f t="shared" si="13"/>
        <v>0</v>
      </c>
      <c r="Y78" s="80">
        <f t="shared" si="14"/>
        <v>0</v>
      </c>
      <c r="Z78" s="80">
        <f t="shared" si="15"/>
        <v>0</v>
      </c>
    </row>
    <row r="79" spans="1:26" ht="24" customHeight="1">
      <c r="A79" s="51" t="s">
        <v>2928</v>
      </c>
      <c r="B79" s="78" t="s">
        <v>1572</v>
      </c>
      <c r="C79" s="51" t="s">
        <v>594</v>
      </c>
      <c r="D79" s="78" t="s">
        <v>2500</v>
      </c>
      <c r="E79" s="51" t="str">
        <f>VLOOKUP($C79,[10]org2563!$C$3:$P$898,9,0)</f>
        <v>รพช.</v>
      </c>
      <c r="F79" s="51" t="str">
        <f>VLOOKUP($C79,[10]org2563!$C$3:$P$898,10,0)</f>
        <v>F2</v>
      </c>
      <c r="G79" s="51">
        <f>VLOOKUP($C79,[10]org2563!$C$3:$P$898,11,0)</f>
        <v>34</v>
      </c>
      <c r="H79" s="172">
        <f>VLOOKUP($C79,[10]org2563!$C$3:$P$898,12,0)</f>
        <v>36974</v>
      </c>
      <c r="I79" s="51">
        <f>VLOOKUP($C79,[10]org2563!$C$3:$P$898,13,0)</f>
        <v>6</v>
      </c>
      <c r="J79" s="174" t="str">
        <f>VLOOKUP($C79,[10]org2563!$C$3:$P$898,14,0)</f>
        <v>รพช.F2 30,000 - 60,000</v>
      </c>
      <c r="K79" s="199">
        <f>VLOOKUP($C79,Sheet4!$C$12:$H$907,3,0)</f>
        <v>27383475.479999997</v>
      </c>
      <c r="L79" s="199">
        <f>VLOOKUP($C79,Sheet4!$C$12:$H$907,4,0)</f>
        <v>4058751.57</v>
      </c>
      <c r="M79" s="199">
        <f>VLOOKUP($C79,Sheet4!$C$12:$H$907,5,0)</f>
        <v>1989165.57</v>
      </c>
      <c r="N79" s="199">
        <f>VLOOKUP($C79,Sheet4!$C$12:$H$907,6,0)</f>
        <v>1503713.4900000002</v>
      </c>
      <c r="O79" s="205">
        <f>VLOOKUP($I79,ค่ากลาง!$F$5:$I$22,4,0)</f>
        <v>18116727.791764706</v>
      </c>
      <c r="P79" s="205">
        <f>VLOOKUP($I79,ค่ากลาง!$F$27:$I$44,4,0)</f>
        <v>2764996.6537394975</v>
      </c>
      <c r="Q79" s="205">
        <f>VLOOKUP($I79,ค่ากลาง!$F$49:$I$66,4,0)</f>
        <v>1153235.1340756298</v>
      </c>
      <c r="R79" s="205">
        <f>VLOOKUP($I79,ค่ากลาง!$F$71:$I$88,4,0)</f>
        <v>858590.3821428573</v>
      </c>
      <c r="S79" s="207">
        <f t="shared" si="8"/>
        <v>9266747.6882352903</v>
      </c>
      <c r="T79" s="207">
        <f t="shared" si="9"/>
        <v>1293754.9162605023</v>
      </c>
      <c r="U79" s="207">
        <f t="shared" si="10"/>
        <v>835930.43592437031</v>
      </c>
      <c r="V79" s="207">
        <f t="shared" si="11"/>
        <v>645123.10785714292</v>
      </c>
      <c r="W79" s="80">
        <f t="shared" si="12"/>
        <v>0</v>
      </c>
      <c r="X79" s="80">
        <f t="shared" si="13"/>
        <v>0</v>
      </c>
      <c r="Y79" s="80">
        <f t="shared" si="14"/>
        <v>0</v>
      </c>
      <c r="Z79" s="80">
        <f t="shared" si="15"/>
        <v>0</v>
      </c>
    </row>
    <row r="80" spans="1:26" ht="24" customHeight="1">
      <c r="A80" s="51" t="s">
        <v>2928</v>
      </c>
      <c r="B80" s="78" t="s">
        <v>1572</v>
      </c>
      <c r="C80" s="51" t="s">
        <v>595</v>
      </c>
      <c r="D80" s="78" t="s">
        <v>2501</v>
      </c>
      <c r="E80" s="51" t="str">
        <f>VLOOKUP($C80,[10]org2563!$C$3:$P$898,9,0)</f>
        <v>รพช.</v>
      </c>
      <c r="F80" s="51" t="str">
        <f>VLOOKUP($C80,[10]org2563!$C$3:$P$898,10,0)</f>
        <v>F2</v>
      </c>
      <c r="G80" s="51">
        <f>VLOOKUP($C80,[10]org2563!$C$3:$P$898,11,0)</f>
        <v>70</v>
      </c>
      <c r="H80" s="172">
        <f>VLOOKUP($C80,[10]org2563!$C$3:$P$898,12,0)</f>
        <v>44044</v>
      </c>
      <c r="I80" s="51">
        <f>VLOOKUP($C80,[10]org2563!$C$3:$P$898,13,0)</f>
        <v>6</v>
      </c>
      <c r="J80" s="174" t="str">
        <f>VLOOKUP($C80,[10]org2563!$C$3:$P$898,14,0)</f>
        <v>รพช.F2 30,000 - 60,000</v>
      </c>
      <c r="K80" s="199">
        <f>VLOOKUP($C80,Sheet4!$C$12:$H$907,3,0)</f>
        <v>35789286</v>
      </c>
      <c r="L80" s="199">
        <f>VLOOKUP($C80,Sheet4!$C$12:$H$907,4,0)</f>
        <v>4688156.93</v>
      </c>
      <c r="M80" s="199">
        <f>VLOOKUP($C80,Sheet4!$C$12:$H$907,5,0)</f>
        <v>3175321.3</v>
      </c>
      <c r="N80" s="199">
        <f>VLOOKUP($C80,Sheet4!$C$12:$H$907,6,0)</f>
        <v>1916911.1500000001</v>
      </c>
      <c r="O80" s="205">
        <f>VLOOKUP($I80,ค่ากลาง!$F$5:$I$22,4,0)</f>
        <v>18116727.791764706</v>
      </c>
      <c r="P80" s="205">
        <f>VLOOKUP($I80,ค่ากลาง!$F$27:$I$44,4,0)</f>
        <v>2764996.6537394975</v>
      </c>
      <c r="Q80" s="205">
        <f>VLOOKUP($I80,ค่ากลาง!$F$49:$I$66,4,0)</f>
        <v>1153235.1340756298</v>
      </c>
      <c r="R80" s="205">
        <f>VLOOKUP($I80,ค่ากลาง!$F$71:$I$88,4,0)</f>
        <v>858590.3821428573</v>
      </c>
      <c r="S80" s="207">
        <f t="shared" si="8"/>
        <v>17672558.208235294</v>
      </c>
      <c r="T80" s="207">
        <f t="shared" si="9"/>
        <v>1923160.2762605022</v>
      </c>
      <c r="U80" s="207">
        <f t="shared" si="10"/>
        <v>2022086.1659243701</v>
      </c>
      <c r="V80" s="207">
        <f t="shared" si="11"/>
        <v>1058320.7678571427</v>
      </c>
      <c r="W80" s="80">
        <f t="shared" si="12"/>
        <v>0</v>
      </c>
      <c r="X80" s="80">
        <f t="shared" si="13"/>
        <v>0</v>
      </c>
      <c r="Y80" s="80">
        <f t="shared" si="14"/>
        <v>0</v>
      </c>
      <c r="Z80" s="80">
        <f t="shared" si="15"/>
        <v>0</v>
      </c>
    </row>
    <row r="81" spans="1:26" ht="24" customHeight="1">
      <c r="A81" s="51" t="s">
        <v>2928</v>
      </c>
      <c r="B81" s="78" t="s">
        <v>1572</v>
      </c>
      <c r="C81" s="51" t="s">
        <v>596</v>
      </c>
      <c r="D81" s="78" t="s">
        <v>2502</v>
      </c>
      <c r="E81" s="51" t="str">
        <f>VLOOKUP($C81,[10]org2563!$C$3:$P$898,9,0)</f>
        <v>รพช.</v>
      </c>
      <c r="F81" s="51" t="str">
        <f>VLOOKUP($C81,[10]org2563!$C$3:$P$898,10,0)</f>
        <v>M2</v>
      </c>
      <c r="G81" s="51">
        <f>VLOOKUP($C81,[10]org2563!$C$3:$P$898,11,0)</f>
        <v>114</v>
      </c>
      <c r="H81" s="172">
        <f>VLOOKUP($C81,[10]org2563!$C$3:$P$898,12,0)</f>
        <v>87598</v>
      </c>
      <c r="I81" s="51">
        <f>VLOOKUP($C81,[10]org2563!$C$3:$P$898,13,0)</f>
        <v>13</v>
      </c>
      <c r="J81" s="174" t="str">
        <f>VLOOKUP($C81,[10]org2563!$C$3:$P$898,14,0)</f>
        <v>รพช. M2 &gt;100</v>
      </c>
      <c r="K81" s="199">
        <f>VLOOKUP($C81,Sheet4!$C$12:$H$907,3,0)</f>
        <v>66411554.780000009</v>
      </c>
      <c r="L81" s="199">
        <f>VLOOKUP($C81,Sheet4!$C$12:$H$907,4,0)</f>
        <v>14972344.84</v>
      </c>
      <c r="M81" s="199">
        <f>VLOOKUP($C81,Sheet4!$C$12:$H$907,5,0)</f>
        <v>7783616.1299999999</v>
      </c>
      <c r="N81" s="199">
        <f>VLOOKUP($C81,Sheet4!$C$12:$H$907,6,0)</f>
        <v>5225730.2600000007</v>
      </c>
      <c r="O81" s="205">
        <f>VLOOKUP($I81,ค่ากลาง!$F$5:$I$22,4,0)</f>
        <v>39986610.447833315</v>
      </c>
      <c r="P81" s="205">
        <f>VLOOKUP($I81,ค่ากลาง!$F$27:$I$44,4,0)</f>
        <v>8753508.1848333329</v>
      </c>
      <c r="Q81" s="205">
        <f>VLOOKUP($I81,ค่ากลาง!$F$49:$I$66,4,0)</f>
        <v>3017796.2470000004</v>
      </c>
      <c r="R81" s="205">
        <f>VLOOKUP($I81,ค่ากลาง!$F$71:$I$88,4,0)</f>
        <v>3721106.1901616654</v>
      </c>
      <c r="S81" s="207">
        <f t="shared" si="8"/>
        <v>26424944.332166694</v>
      </c>
      <c r="T81" s="207">
        <f t="shared" si="9"/>
        <v>6218836.655166667</v>
      </c>
      <c r="U81" s="207">
        <f t="shared" si="10"/>
        <v>4765819.8829999994</v>
      </c>
      <c r="V81" s="207">
        <f t="shared" si="11"/>
        <v>1504624.0698383353</v>
      </c>
      <c r="W81" s="80">
        <f t="shared" si="12"/>
        <v>0</v>
      </c>
      <c r="X81" s="80">
        <f t="shared" si="13"/>
        <v>0</v>
      </c>
      <c r="Y81" s="80">
        <f t="shared" si="14"/>
        <v>0</v>
      </c>
      <c r="Z81" s="80">
        <f t="shared" si="15"/>
        <v>0</v>
      </c>
    </row>
    <row r="82" spans="1:26" ht="24" customHeight="1">
      <c r="A82" s="51" t="s">
        <v>2928</v>
      </c>
      <c r="B82" s="78" t="s">
        <v>1572</v>
      </c>
      <c r="C82" s="51" t="s">
        <v>597</v>
      </c>
      <c r="D82" s="78" t="s">
        <v>2503</v>
      </c>
      <c r="E82" s="51" t="str">
        <f>VLOOKUP($C82,[10]org2563!$C$3:$P$898,9,0)</f>
        <v>รพช.</v>
      </c>
      <c r="F82" s="51" t="str">
        <f>VLOOKUP($C82,[10]org2563!$C$3:$P$898,10,0)</f>
        <v>F2</v>
      </c>
      <c r="G82" s="51">
        <f>VLOOKUP($C82,[10]org2563!$C$3:$P$898,11,0)</f>
        <v>70</v>
      </c>
      <c r="H82" s="172">
        <f>VLOOKUP($C82,[10]org2563!$C$3:$P$898,12,0)</f>
        <v>47493</v>
      </c>
      <c r="I82" s="51">
        <f>VLOOKUP($C82,[10]org2563!$C$3:$P$898,13,0)</f>
        <v>6</v>
      </c>
      <c r="J82" s="174" t="str">
        <f>VLOOKUP($C82,[10]org2563!$C$3:$P$898,14,0)</f>
        <v>รพช.F2 30,000 - 60,000</v>
      </c>
      <c r="K82" s="199">
        <f>VLOOKUP($C82,Sheet4!$C$12:$H$907,3,0)</f>
        <v>40405285.109999999</v>
      </c>
      <c r="L82" s="199">
        <f>VLOOKUP($C82,Sheet4!$C$12:$H$907,4,0)</f>
        <v>6051778.0199999996</v>
      </c>
      <c r="M82" s="199">
        <f>VLOOKUP($C82,Sheet4!$C$12:$H$907,5,0)</f>
        <v>1734287.27</v>
      </c>
      <c r="N82" s="199">
        <f>VLOOKUP($C82,Sheet4!$C$12:$H$907,6,0)</f>
        <v>2384457.83</v>
      </c>
      <c r="O82" s="205">
        <f>VLOOKUP($I82,ค่ากลาง!$F$5:$I$22,4,0)</f>
        <v>18116727.791764706</v>
      </c>
      <c r="P82" s="205">
        <f>VLOOKUP($I82,ค่ากลาง!$F$27:$I$44,4,0)</f>
        <v>2764996.6537394975</v>
      </c>
      <c r="Q82" s="205">
        <f>VLOOKUP($I82,ค่ากลาง!$F$49:$I$66,4,0)</f>
        <v>1153235.1340756298</v>
      </c>
      <c r="R82" s="205">
        <f>VLOOKUP($I82,ค่ากลาง!$F$71:$I$88,4,0)</f>
        <v>858590.3821428573</v>
      </c>
      <c r="S82" s="207">
        <f t="shared" si="8"/>
        <v>22288557.318235293</v>
      </c>
      <c r="T82" s="207">
        <f t="shared" si="9"/>
        <v>3286781.366260502</v>
      </c>
      <c r="U82" s="207">
        <f t="shared" si="10"/>
        <v>581052.13592437026</v>
      </c>
      <c r="V82" s="207">
        <f t="shared" si="11"/>
        <v>1525867.4478571429</v>
      </c>
      <c r="W82" s="80">
        <f t="shared" si="12"/>
        <v>0</v>
      </c>
      <c r="X82" s="80">
        <f t="shared" si="13"/>
        <v>0</v>
      </c>
      <c r="Y82" s="80">
        <f t="shared" si="14"/>
        <v>0</v>
      </c>
      <c r="Z82" s="80">
        <f t="shared" si="15"/>
        <v>0</v>
      </c>
    </row>
    <row r="83" spans="1:26" ht="24" customHeight="1">
      <c r="A83" s="51" t="s">
        <v>2928</v>
      </c>
      <c r="B83" s="78" t="s">
        <v>1572</v>
      </c>
      <c r="C83" s="51" t="s">
        <v>598</v>
      </c>
      <c r="D83" s="78" t="s">
        <v>2504</v>
      </c>
      <c r="E83" s="51" t="str">
        <f>VLOOKUP($C83,[10]org2563!$C$3:$P$898,9,0)</f>
        <v>รพช.</v>
      </c>
      <c r="F83" s="51" t="str">
        <f>VLOOKUP($C83,[10]org2563!$C$3:$P$898,10,0)</f>
        <v>F1</v>
      </c>
      <c r="G83" s="51">
        <f>VLOOKUP($C83,[10]org2563!$C$3:$P$898,11,0)</f>
        <v>114</v>
      </c>
      <c r="H83" s="172">
        <f>VLOOKUP($C83,[10]org2563!$C$3:$P$898,12,0)</f>
        <v>89083</v>
      </c>
      <c r="I83" s="51">
        <f>VLOOKUP($C83,[10]org2563!$C$3:$P$898,13,0)</f>
        <v>10</v>
      </c>
      <c r="J83" s="174" t="str">
        <f>VLOOKUP($C83,[10]org2563!$C$3:$P$898,14,0)</f>
        <v>รพช.F1 50,000-100,000</v>
      </c>
      <c r="K83" s="199">
        <f>VLOOKUP($C83,Sheet4!$C$12:$H$907,3,0)</f>
        <v>59374496.580000006</v>
      </c>
      <c r="L83" s="199">
        <f>VLOOKUP($C83,Sheet4!$C$12:$H$907,4,0)</f>
        <v>12363004.93</v>
      </c>
      <c r="M83" s="199">
        <f>VLOOKUP($C83,Sheet4!$C$12:$H$907,5,0)</f>
        <v>4013493.31</v>
      </c>
      <c r="N83" s="199">
        <f>VLOOKUP($C83,Sheet4!$C$12:$H$907,6,0)</f>
        <v>4374204.28</v>
      </c>
      <c r="O83" s="205">
        <f>VLOOKUP($I83,ค่ากลาง!$F$5:$I$22,4,0)</f>
        <v>28334339.661694907</v>
      </c>
      <c r="P83" s="205">
        <f>VLOOKUP($I83,ค่ากลาง!$F$27:$I$44,4,0)</f>
        <v>5415952.1205084752</v>
      </c>
      <c r="Q83" s="205">
        <f>VLOOKUP($I83,ค่ากลาง!$F$49:$I$66,4,0)</f>
        <v>1915950.4045762713</v>
      </c>
      <c r="R83" s="205">
        <f>VLOOKUP($I83,ค่ากลาง!$F$71:$I$88,4,0)</f>
        <v>1744765.4433898304</v>
      </c>
      <c r="S83" s="207">
        <f t="shared" si="8"/>
        <v>31040156.918305099</v>
      </c>
      <c r="T83" s="207">
        <f t="shared" si="9"/>
        <v>6947052.8094915245</v>
      </c>
      <c r="U83" s="207">
        <f t="shared" si="10"/>
        <v>2097542.9054237287</v>
      </c>
      <c r="V83" s="207">
        <f t="shared" si="11"/>
        <v>2629438.8366101701</v>
      </c>
      <c r="W83" s="80">
        <f t="shared" si="12"/>
        <v>0</v>
      </c>
      <c r="X83" s="80">
        <f t="shared" si="13"/>
        <v>0</v>
      </c>
      <c r="Y83" s="80">
        <f t="shared" si="14"/>
        <v>0</v>
      </c>
      <c r="Z83" s="80">
        <f t="shared" si="15"/>
        <v>0</v>
      </c>
    </row>
    <row r="84" spans="1:26" ht="24" customHeight="1">
      <c r="A84" s="51" t="s">
        <v>2928</v>
      </c>
      <c r="B84" s="78" t="s">
        <v>1572</v>
      </c>
      <c r="C84" s="51" t="s">
        <v>599</v>
      </c>
      <c r="D84" s="78" t="s">
        <v>2505</v>
      </c>
      <c r="E84" s="51" t="str">
        <f>VLOOKUP($C84,[10]org2563!$C$3:$P$898,9,0)</f>
        <v>รพช.</v>
      </c>
      <c r="F84" s="51" t="str">
        <f>VLOOKUP($C84,[10]org2563!$C$3:$P$898,10,0)</f>
        <v>F2</v>
      </c>
      <c r="G84" s="51">
        <f>VLOOKUP($C84,[10]org2563!$C$3:$P$898,11,0)</f>
        <v>30</v>
      </c>
      <c r="H84" s="172">
        <f>VLOOKUP($C84,[10]org2563!$C$3:$P$898,12,0)</f>
        <v>22543</v>
      </c>
      <c r="I84" s="51">
        <f>VLOOKUP($C84,[10]org2563!$C$3:$P$898,13,0)</f>
        <v>5</v>
      </c>
      <c r="J84" s="174" t="str">
        <f>VLOOKUP($C84,[10]org2563!$C$3:$P$898,14,0)</f>
        <v>รพช.F2 &lt;=30,000</v>
      </c>
      <c r="K84" s="199">
        <f>VLOOKUP($C84,Sheet4!$C$12:$H$907,3,0)</f>
        <v>23462922.629999999</v>
      </c>
      <c r="L84" s="199">
        <f>VLOOKUP($C84,Sheet4!$C$12:$H$907,4,0)</f>
        <v>1875011.49</v>
      </c>
      <c r="M84" s="199">
        <f>VLOOKUP($C84,Sheet4!$C$12:$H$907,5,0)</f>
        <v>1027464</v>
      </c>
      <c r="N84" s="199">
        <f>VLOOKUP($C84,Sheet4!$C$12:$H$907,6,0)</f>
        <v>1297046.69</v>
      </c>
      <c r="O84" s="205">
        <f>VLOOKUP($I84,ค่ากลาง!$F$5:$I$22,4,0)</f>
        <v>12957819.961319992</v>
      </c>
      <c r="P84" s="205">
        <f>VLOOKUP($I84,ค่ากลาง!$F$27:$I$44,4,0)</f>
        <v>1566827.6102799997</v>
      </c>
      <c r="Q84" s="205">
        <f>VLOOKUP($I84,ค่ากลาง!$F$49:$I$66,4,0)</f>
        <v>683539.53380000032</v>
      </c>
      <c r="R84" s="205">
        <f>VLOOKUP($I84,ค่ากลาง!$F$71:$I$88,4,0)</f>
        <v>519367.22043999942</v>
      </c>
      <c r="S84" s="207">
        <f t="shared" si="8"/>
        <v>10505102.668680007</v>
      </c>
      <c r="T84" s="207">
        <f t="shared" si="9"/>
        <v>308183.87972000032</v>
      </c>
      <c r="U84" s="207">
        <f t="shared" si="10"/>
        <v>343924.46619999968</v>
      </c>
      <c r="V84" s="207">
        <f t="shared" si="11"/>
        <v>777679.46956000058</v>
      </c>
      <c r="W84" s="80">
        <f t="shared" si="12"/>
        <v>0</v>
      </c>
      <c r="X84" s="80">
        <f t="shared" si="13"/>
        <v>0</v>
      </c>
      <c r="Y84" s="80">
        <f t="shared" si="14"/>
        <v>0</v>
      </c>
      <c r="Z84" s="80">
        <f t="shared" si="15"/>
        <v>0</v>
      </c>
    </row>
    <row r="85" spans="1:26" ht="24" customHeight="1">
      <c r="A85" s="51" t="s">
        <v>2928</v>
      </c>
      <c r="B85" s="78" t="s">
        <v>1572</v>
      </c>
      <c r="C85" s="51" t="s">
        <v>600</v>
      </c>
      <c r="D85" s="78" t="s">
        <v>2506</v>
      </c>
      <c r="E85" s="51" t="str">
        <f>VLOOKUP($C85,[10]org2563!$C$3:$P$898,9,0)</f>
        <v>รพช.</v>
      </c>
      <c r="F85" s="51" t="str">
        <f>VLOOKUP($C85,[10]org2563!$C$3:$P$898,10,0)</f>
        <v>F2</v>
      </c>
      <c r="G85" s="51">
        <f>VLOOKUP($C85,[10]org2563!$C$3:$P$898,11,0)</f>
        <v>30</v>
      </c>
      <c r="H85" s="172">
        <f>VLOOKUP($C85,[10]org2563!$C$3:$P$898,12,0)</f>
        <v>21135</v>
      </c>
      <c r="I85" s="51">
        <f>VLOOKUP($C85,[10]org2563!$C$3:$P$898,13,0)</f>
        <v>5</v>
      </c>
      <c r="J85" s="174" t="str">
        <f>VLOOKUP($C85,[10]org2563!$C$3:$P$898,14,0)</f>
        <v>รพช.F2 &lt;=30,000</v>
      </c>
      <c r="K85" s="199">
        <f>VLOOKUP($C85,Sheet4!$C$12:$H$907,3,0)</f>
        <v>21258697.120000001</v>
      </c>
      <c r="L85" s="199">
        <f>VLOOKUP($C85,Sheet4!$C$12:$H$907,4,0)</f>
        <v>2457509.19</v>
      </c>
      <c r="M85" s="199">
        <f>VLOOKUP($C85,Sheet4!$C$12:$H$907,5,0)</f>
        <v>1008361.65</v>
      </c>
      <c r="N85" s="199">
        <f>VLOOKUP($C85,Sheet4!$C$12:$H$907,6,0)</f>
        <v>867790.19000000006</v>
      </c>
      <c r="O85" s="205">
        <f>VLOOKUP($I85,ค่ากลาง!$F$5:$I$22,4,0)</f>
        <v>12957819.961319992</v>
      </c>
      <c r="P85" s="205">
        <f>VLOOKUP($I85,ค่ากลาง!$F$27:$I$44,4,0)</f>
        <v>1566827.6102799997</v>
      </c>
      <c r="Q85" s="205">
        <f>VLOOKUP($I85,ค่ากลาง!$F$49:$I$66,4,0)</f>
        <v>683539.53380000032</v>
      </c>
      <c r="R85" s="205">
        <f>VLOOKUP($I85,ค่ากลาง!$F$71:$I$88,4,0)</f>
        <v>519367.22043999942</v>
      </c>
      <c r="S85" s="207">
        <f t="shared" si="8"/>
        <v>8300877.1586800087</v>
      </c>
      <c r="T85" s="207">
        <f t="shared" si="9"/>
        <v>890681.57972000027</v>
      </c>
      <c r="U85" s="207">
        <f t="shared" si="10"/>
        <v>324822.1161999997</v>
      </c>
      <c r="V85" s="207">
        <f t="shared" si="11"/>
        <v>348422.96956000064</v>
      </c>
      <c r="W85" s="80">
        <f t="shared" si="12"/>
        <v>0</v>
      </c>
      <c r="X85" s="80">
        <f t="shared" si="13"/>
        <v>0</v>
      </c>
      <c r="Y85" s="80">
        <f t="shared" si="14"/>
        <v>0</v>
      </c>
      <c r="Z85" s="80">
        <f t="shared" si="15"/>
        <v>0</v>
      </c>
    </row>
    <row r="86" spans="1:26" ht="24" customHeight="1">
      <c r="A86" s="51" t="s">
        <v>2928</v>
      </c>
      <c r="B86" s="78" t="s">
        <v>1572</v>
      </c>
      <c r="C86" s="51" t="s">
        <v>601</v>
      </c>
      <c r="D86" s="78" t="s">
        <v>2507</v>
      </c>
      <c r="E86" s="51" t="str">
        <f>VLOOKUP($C86,[10]org2563!$C$3:$P$898,9,0)</f>
        <v>รพช.</v>
      </c>
      <c r="F86" s="51" t="str">
        <f>VLOOKUP($C86,[10]org2563!$C$3:$P$898,10,0)</f>
        <v>F2</v>
      </c>
      <c r="G86" s="51">
        <f>VLOOKUP($C86,[10]org2563!$C$3:$P$898,11,0)</f>
        <v>30</v>
      </c>
      <c r="H86" s="172">
        <f>VLOOKUP($C86,[10]org2563!$C$3:$P$898,12,0)</f>
        <v>23953</v>
      </c>
      <c r="I86" s="51">
        <f>VLOOKUP($C86,[10]org2563!$C$3:$P$898,13,0)</f>
        <v>5</v>
      </c>
      <c r="J86" s="174" t="str">
        <f>VLOOKUP($C86,[10]org2563!$C$3:$P$898,14,0)</f>
        <v>รพช.F2 &lt;=30,000</v>
      </c>
      <c r="K86" s="199">
        <f>VLOOKUP($C86,Sheet4!$C$12:$H$907,3,0)</f>
        <v>20080650.170000002</v>
      </c>
      <c r="L86" s="199">
        <f>VLOOKUP($C86,Sheet4!$C$12:$H$907,4,0)</f>
        <v>3342760.23</v>
      </c>
      <c r="M86" s="199">
        <f>VLOOKUP($C86,Sheet4!$C$12:$H$907,5,0)</f>
        <v>1564197.3</v>
      </c>
      <c r="N86" s="199">
        <f>VLOOKUP($C86,Sheet4!$C$12:$H$907,6,0)</f>
        <v>1259653.9000000001</v>
      </c>
      <c r="O86" s="205">
        <f>VLOOKUP($I86,ค่ากลาง!$F$5:$I$22,4,0)</f>
        <v>12957819.961319992</v>
      </c>
      <c r="P86" s="205">
        <f>VLOOKUP($I86,ค่ากลาง!$F$27:$I$44,4,0)</f>
        <v>1566827.6102799997</v>
      </c>
      <c r="Q86" s="205">
        <f>VLOOKUP($I86,ค่ากลาง!$F$49:$I$66,4,0)</f>
        <v>683539.53380000032</v>
      </c>
      <c r="R86" s="205">
        <f>VLOOKUP($I86,ค่ากลาง!$F$71:$I$88,4,0)</f>
        <v>519367.22043999942</v>
      </c>
      <c r="S86" s="207">
        <f t="shared" si="8"/>
        <v>7122830.2086800095</v>
      </c>
      <c r="T86" s="207">
        <f t="shared" si="9"/>
        <v>1775932.6197200003</v>
      </c>
      <c r="U86" s="207">
        <f t="shared" si="10"/>
        <v>880657.76619999972</v>
      </c>
      <c r="V86" s="207">
        <f t="shared" si="11"/>
        <v>740286.67956000078</v>
      </c>
      <c r="W86" s="80">
        <f t="shared" si="12"/>
        <v>0</v>
      </c>
      <c r="X86" s="80">
        <f t="shared" si="13"/>
        <v>0</v>
      </c>
      <c r="Y86" s="80">
        <f t="shared" si="14"/>
        <v>0</v>
      </c>
      <c r="Z86" s="80">
        <f t="shared" si="15"/>
        <v>0</v>
      </c>
    </row>
    <row r="87" spans="1:26" ht="24" customHeight="1">
      <c r="A87" s="51" t="s">
        <v>2928</v>
      </c>
      <c r="B87" s="78" t="s">
        <v>1572</v>
      </c>
      <c r="C87" s="51" t="s">
        <v>602</v>
      </c>
      <c r="D87" s="78" t="s">
        <v>2508</v>
      </c>
      <c r="E87" s="51" t="str">
        <f>VLOOKUP($C87,[10]org2563!$C$3:$P$898,9,0)</f>
        <v>รพช.</v>
      </c>
      <c r="F87" s="51" t="str">
        <f>VLOOKUP($C87,[10]org2563!$C$3:$P$898,10,0)</f>
        <v>F2</v>
      </c>
      <c r="G87" s="51">
        <f>VLOOKUP($C87,[10]org2563!$C$3:$P$898,11,0)</f>
        <v>30</v>
      </c>
      <c r="H87" s="172">
        <f>VLOOKUP($C87,[10]org2563!$C$3:$P$898,12,0)</f>
        <v>19544</v>
      </c>
      <c r="I87" s="51">
        <f>VLOOKUP($C87,[10]org2563!$C$3:$P$898,13,0)</f>
        <v>5</v>
      </c>
      <c r="J87" s="174" t="str">
        <f>VLOOKUP($C87,[10]org2563!$C$3:$P$898,14,0)</f>
        <v>รพช.F2 &lt;=30,000</v>
      </c>
      <c r="K87" s="199">
        <f>VLOOKUP($C87,Sheet4!$C$12:$H$907,3,0)</f>
        <v>21992197.849999998</v>
      </c>
      <c r="L87" s="199">
        <f>VLOOKUP($C87,Sheet4!$C$12:$H$907,4,0)</f>
        <v>2587181.5</v>
      </c>
      <c r="M87" s="199">
        <f>VLOOKUP($C87,Sheet4!$C$12:$H$907,5,0)</f>
        <v>1296459.1100000001</v>
      </c>
      <c r="N87" s="199">
        <f>VLOOKUP($C87,Sheet4!$C$12:$H$907,6,0)</f>
        <v>1542724.4400000002</v>
      </c>
      <c r="O87" s="205">
        <f>VLOOKUP($I87,ค่ากลาง!$F$5:$I$22,4,0)</f>
        <v>12957819.961319992</v>
      </c>
      <c r="P87" s="205">
        <f>VLOOKUP($I87,ค่ากลาง!$F$27:$I$44,4,0)</f>
        <v>1566827.6102799997</v>
      </c>
      <c r="Q87" s="205">
        <f>VLOOKUP($I87,ค่ากลาง!$F$49:$I$66,4,0)</f>
        <v>683539.53380000032</v>
      </c>
      <c r="R87" s="205">
        <f>VLOOKUP($I87,ค่ากลาง!$F$71:$I$88,4,0)</f>
        <v>519367.22043999942</v>
      </c>
      <c r="S87" s="207">
        <f t="shared" si="8"/>
        <v>9034377.8886800054</v>
      </c>
      <c r="T87" s="207">
        <f t="shared" si="9"/>
        <v>1020353.8897200003</v>
      </c>
      <c r="U87" s="207">
        <f t="shared" si="10"/>
        <v>612919.57619999978</v>
      </c>
      <c r="V87" s="207">
        <f t="shared" si="11"/>
        <v>1023357.2195600008</v>
      </c>
      <c r="W87" s="80">
        <f t="shared" si="12"/>
        <v>0</v>
      </c>
      <c r="X87" s="80">
        <f t="shared" si="13"/>
        <v>0</v>
      </c>
      <c r="Y87" s="80">
        <f t="shared" si="14"/>
        <v>0</v>
      </c>
      <c r="Z87" s="80">
        <f t="shared" si="15"/>
        <v>0</v>
      </c>
    </row>
    <row r="88" spans="1:26" ht="24" customHeight="1">
      <c r="A88" s="51" t="s">
        <v>2928</v>
      </c>
      <c r="B88" s="78" t="s">
        <v>1572</v>
      </c>
      <c r="C88" s="51" t="s">
        <v>603</v>
      </c>
      <c r="D88" s="78" t="s">
        <v>2935</v>
      </c>
      <c r="E88" s="51" t="str">
        <f>VLOOKUP($C88,[10]org2563!$C$3:$P$898,9,0)</f>
        <v>รพช.</v>
      </c>
      <c r="F88" s="51" t="str">
        <f>VLOOKUP($C88,[10]org2563!$C$3:$P$898,10,0)</f>
        <v>M2</v>
      </c>
      <c r="G88" s="51">
        <f>VLOOKUP($C88,[10]org2563!$C$3:$P$898,11,0)</f>
        <v>150</v>
      </c>
      <c r="H88" s="172">
        <f>VLOOKUP($C88,[10]org2563!$C$3:$P$898,12,0)</f>
        <v>98958</v>
      </c>
      <c r="I88" s="51">
        <f>VLOOKUP($C88,[10]org2563!$C$3:$P$898,13,0)</f>
        <v>13</v>
      </c>
      <c r="J88" s="174" t="str">
        <f>VLOOKUP($C88,[10]org2563!$C$3:$P$898,14,0)</f>
        <v>รพช. M2 &gt;100</v>
      </c>
      <c r="K88" s="199">
        <f>VLOOKUP($C88,Sheet4!$C$12:$H$907,3,0)</f>
        <v>78475796.939999998</v>
      </c>
      <c r="L88" s="199">
        <f>VLOOKUP($C88,Sheet4!$C$12:$H$907,4,0)</f>
        <v>19313522.41</v>
      </c>
      <c r="M88" s="199">
        <f>VLOOKUP($C88,Sheet4!$C$12:$H$907,5,0)</f>
        <v>10433746.82</v>
      </c>
      <c r="N88" s="199">
        <f>VLOOKUP($C88,Sheet4!$C$12:$H$907,6,0)</f>
        <v>12128416.380000001</v>
      </c>
      <c r="O88" s="205">
        <f>VLOOKUP($I88,ค่ากลาง!$F$5:$I$22,4,0)</f>
        <v>39986610.447833315</v>
      </c>
      <c r="P88" s="205">
        <f>VLOOKUP($I88,ค่ากลาง!$F$27:$I$44,4,0)</f>
        <v>8753508.1848333329</v>
      </c>
      <c r="Q88" s="205">
        <f>VLOOKUP($I88,ค่ากลาง!$F$49:$I$66,4,0)</f>
        <v>3017796.2470000004</v>
      </c>
      <c r="R88" s="205">
        <f>VLOOKUP($I88,ค่ากลาง!$F$71:$I$88,4,0)</f>
        <v>3721106.1901616654</v>
      </c>
      <c r="S88" s="207">
        <f t="shared" si="8"/>
        <v>38489186.492166683</v>
      </c>
      <c r="T88" s="207">
        <f t="shared" si="9"/>
        <v>10560014.225166667</v>
      </c>
      <c r="U88" s="207">
        <f t="shared" si="10"/>
        <v>7415950.5729999999</v>
      </c>
      <c r="V88" s="207">
        <f t="shared" si="11"/>
        <v>8407310.1898383349</v>
      </c>
      <c r="W88" s="80">
        <f t="shared" si="12"/>
        <v>0</v>
      </c>
      <c r="X88" s="80">
        <f t="shared" si="13"/>
        <v>0</v>
      </c>
      <c r="Y88" s="80">
        <f t="shared" si="14"/>
        <v>0</v>
      </c>
      <c r="Z88" s="80">
        <f t="shared" si="15"/>
        <v>0</v>
      </c>
    </row>
    <row r="89" spans="1:26" ht="24" customHeight="1">
      <c r="A89" s="51" t="s">
        <v>2928</v>
      </c>
      <c r="B89" s="78" t="s">
        <v>1572</v>
      </c>
      <c r="C89" s="51" t="s">
        <v>604</v>
      </c>
      <c r="D89" s="78" t="s">
        <v>2509</v>
      </c>
      <c r="E89" s="51" t="str">
        <f>VLOOKUP($C89,[10]org2563!$C$3:$P$898,9,0)</f>
        <v>รพช.</v>
      </c>
      <c r="F89" s="51" t="str">
        <f>VLOOKUP($C89,[10]org2563!$C$3:$P$898,10,0)</f>
        <v>F3</v>
      </c>
      <c r="G89" s="51">
        <f>VLOOKUP($C89,[10]org2563!$C$3:$P$898,11,0)</f>
        <v>26</v>
      </c>
      <c r="H89" s="172">
        <f>VLOOKUP($C89,[10]org2563!$C$3:$P$898,12,0)</f>
        <v>18163</v>
      </c>
      <c r="I89" s="51">
        <f>VLOOKUP($C89,[10]org2563!$C$3:$P$898,13,0)</f>
        <v>3</v>
      </c>
      <c r="J89" s="174" t="str">
        <f>VLOOKUP($C89,[10]org2563!$C$3:$P$898,14,0)</f>
        <v>รพช.F3 15,000-25,000</v>
      </c>
      <c r="K89" s="199">
        <f>VLOOKUP($C89,Sheet4!$C$12:$H$907,3,0)</f>
        <v>12699415.24</v>
      </c>
      <c r="L89" s="199">
        <f>VLOOKUP($C89,Sheet4!$C$12:$H$907,4,0)</f>
        <v>1617865.49</v>
      </c>
      <c r="M89" s="199">
        <f>VLOOKUP($C89,Sheet4!$C$12:$H$907,5,0)</f>
        <v>801020</v>
      </c>
      <c r="N89" s="199">
        <f>VLOOKUP($C89,Sheet4!$C$12:$H$907,6,0)</f>
        <v>1076720.55</v>
      </c>
      <c r="O89" s="205">
        <f>VLOOKUP($I89,ค่ากลาง!$F$5:$I$22,4,0)</f>
        <v>6617615.0347222211</v>
      </c>
      <c r="P89" s="205">
        <f>VLOOKUP($I89,ค่ากลาง!$F$27:$I$44,4,0)</f>
        <v>1042987.0436111114</v>
      </c>
      <c r="Q89" s="205">
        <f>VLOOKUP($I89,ค่ากลาง!$F$49:$I$66,4,0)</f>
        <v>520763.92916666664</v>
      </c>
      <c r="R89" s="205">
        <f>VLOOKUP($I89,ค่ากลาง!$F$71:$I$88,4,0)</f>
        <v>375468.58916666661</v>
      </c>
      <c r="S89" s="207">
        <f t="shared" si="8"/>
        <v>6081800.2052777791</v>
      </c>
      <c r="T89" s="207">
        <f t="shared" si="9"/>
        <v>574878.44638888864</v>
      </c>
      <c r="U89" s="207">
        <f t="shared" si="10"/>
        <v>280256.07083333336</v>
      </c>
      <c r="V89" s="207">
        <f t="shared" si="11"/>
        <v>701251.96083333343</v>
      </c>
      <c r="W89" s="80">
        <f t="shared" si="12"/>
        <v>0</v>
      </c>
      <c r="X89" s="80">
        <f t="shared" si="13"/>
        <v>0</v>
      </c>
      <c r="Y89" s="80">
        <f t="shared" si="14"/>
        <v>0</v>
      </c>
      <c r="Z89" s="80">
        <f t="shared" si="15"/>
        <v>0</v>
      </c>
    </row>
    <row r="90" spans="1:26" ht="24" customHeight="1">
      <c r="A90" s="51" t="s">
        <v>2928</v>
      </c>
      <c r="B90" s="78" t="s">
        <v>1572</v>
      </c>
      <c r="C90" s="51" t="s">
        <v>605</v>
      </c>
      <c r="D90" s="78" t="s">
        <v>2510</v>
      </c>
      <c r="E90" s="51" t="str">
        <f>VLOOKUP($C90,[10]org2563!$C$3:$P$898,9,0)</f>
        <v>รพช.</v>
      </c>
      <c r="F90" s="51" t="str">
        <f>VLOOKUP($C90,[10]org2563!$C$3:$P$898,10,0)</f>
        <v>F3</v>
      </c>
      <c r="G90" s="51">
        <f>VLOOKUP($C90,[10]org2563!$C$3:$P$898,11,0)</f>
        <v>14</v>
      </c>
      <c r="H90" s="172">
        <f>VLOOKUP($C90,[10]org2563!$C$3:$P$898,12,0)</f>
        <v>19158</v>
      </c>
      <c r="I90" s="51">
        <f>VLOOKUP($C90,[10]org2563!$C$3:$P$898,13,0)</f>
        <v>3</v>
      </c>
      <c r="J90" s="174" t="str">
        <f>VLOOKUP($C90,[10]org2563!$C$3:$P$898,14,0)</f>
        <v>รพช.F3 15,000-25,000</v>
      </c>
      <c r="K90" s="199">
        <f>VLOOKUP($C90,Sheet4!$C$12:$H$907,3,0)</f>
        <v>13554988.43</v>
      </c>
      <c r="L90" s="199">
        <f>VLOOKUP($C90,Sheet4!$C$12:$H$907,4,0)</f>
        <v>1700374.79</v>
      </c>
      <c r="M90" s="199">
        <f>VLOOKUP($C90,Sheet4!$C$12:$H$907,5,0)</f>
        <v>876949.15</v>
      </c>
      <c r="N90" s="199">
        <f>VLOOKUP($C90,Sheet4!$C$12:$H$907,6,0)</f>
        <v>1164040.99</v>
      </c>
      <c r="O90" s="205">
        <f>VLOOKUP($I90,ค่ากลาง!$F$5:$I$22,4,0)</f>
        <v>6617615.0347222211</v>
      </c>
      <c r="P90" s="205">
        <f>VLOOKUP($I90,ค่ากลาง!$F$27:$I$44,4,0)</f>
        <v>1042987.0436111114</v>
      </c>
      <c r="Q90" s="205">
        <f>VLOOKUP($I90,ค่ากลาง!$F$49:$I$66,4,0)</f>
        <v>520763.92916666664</v>
      </c>
      <c r="R90" s="205">
        <f>VLOOKUP($I90,ค่ากลาง!$F$71:$I$88,4,0)</f>
        <v>375468.58916666661</v>
      </c>
      <c r="S90" s="207">
        <f t="shared" ref="S90" si="16">SUM(K90-O90)</f>
        <v>6937373.3952777786</v>
      </c>
      <c r="T90" s="207">
        <f t="shared" ref="T90" si="17">SUM(L90-P90)</f>
        <v>657387.74638888869</v>
      </c>
      <c r="U90" s="207">
        <f t="shared" ref="U90" si="18">SUM(M90-Q90)</f>
        <v>356185.22083333338</v>
      </c>
      <c r="V90" s="207">
        <f t="shared" ref="V90" si="19">SUM(N90-R90)</f>
        <v>788572.40083333338</v>
      </c>
      <c r="W90" s="80">
        <f t="shared" ref="W90" si="20">IF(S90&lt;1,0.5,0)</f>
        <v>0</v>
      </c>
      <c r="X90" s="80">
        <f t="shared" ref="X90" si="21">IF(T90&lt;1,0.5,0)</f>
        <v>0</v>
      </c>
      <c r="Y90" s="80">
        <f t="shared" ref="Y90" si="22">IF(U90&lt;1,0.5,0)</f>
        <v>0</v>
      </c>
      <c r="Z90" s="80">
        <f t="shared" ref="Z90" si="23">IF(V90&lt;1,0.5,0)</f>
        <v>0</v>
      </c>
    </row>
  </sheetData>
  <autoFilter ref="W2:Z90"/>
  <mergeCells count="3">
    <mergeCell ref="S1:V1"/>
    <mergeCell ref="O1:R1"/>
    <mergeCell ref="K1:N1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Q158"/>
  <sheetViews>
    <sheetView topLeftCell="A72" workbookViewId="0">
      <selection activeCell="H90" sqref="H90"/>
    </sheetView>
  </sheetViews>
  <sheetFormatPr defaultRowHeight="21"/>
  <cols>
    <col min="5" max="5" width="13.21875" bestFit="1" customWidth="1"/>
    <col min="6" max="6" width="12.109375" style="159" customWidth="1"/>
    <col min="7" max="7" width="18.109375" style="161" bestFit="1" customWidth="1"/>
    <col min="8" max="8" width="9.109375" style="159" bestFit="1" customWidth="1"/>
    <col min="9" max="9" width="38.88671875" style="161" customWidth="1"/>
    <col min="10" max="10" width="8.88671875" style="161"/>
    <col min="14" max="14" width="24.44140625" bestFit="1" customWidth="1"/>
    <col min="15" max="15" width="20.21875" customWidth="1"/>
    <col min="16" max="16" width="11.88671875" customWidth="1"/>
    <col min="17" max="17" width="44.88671875" customWidth="1"/>
  </cols>
  <sheetData>
    <row r="2" spans="6:17">
      <c r="P2" s="66" t="s">
        <v>3906</v>
      </c>
    </row>
    <row r="3" spans="6:17">
      <c r="N3" s="66" t="s">
        <v>10</v>
      </c>
      <c r="O3" s="66" t="s">
        <v>2896</v>
      </c>
      <c r="P3" t="s">
        <v>3905</v>
      </c>
      <c r="Q3" t="s">
        <v>2962</v>
      </c>
    </row>
    <row r="4" spans="6:17">
      <c r="F4" s="164" t="s">
        <v>10</v>
      </c>
      <c r="G4" s="165" t="s">
        <v>2896</v>
      </c>
      <c r="H4" s="164" t="s">
        <v>924</v>
      </c>
      <c r="I4" s="165" t="s">
        <v>2960</v>
      </c>
      <c r="N4">
        <v>1</v>
      </c>
      <c r="O4" t="s">
        <v>1960</v>
      </c>
      <c r="P4" s="10">
        <v>2</v>
      </c>
      <c r="Q4" s="10">
        <v>33007.699999999997</v>
      </c>
    </row>
    <row r="5" spans="6:17">
      <c r="F5" s="162">
        <v>1</v>
      </c>
      <c r="G5" s="163" t="s">
        <v>1960</v>
      </c>
      <c r="H5" s="162">
        <v>2</v>
      </c>
      <c r="I5" s="176">
        <v>2631785.31</v>
      </c>
      <c r="N5">
        <v>2</v>
      </c>
      <c r="O5" t="s">
        <v>969</v>
      </c>
      <c r="P5" s="10">
        <v>39</v>
      </c>
      <c r="Q5" s="10">
        <v>292015.10153846152</v>
      </c>
    </row>
    <row r="6" spans="6:17">
      <c r="F6" s="162">
        <v>2</v>
      </c>
      <c r="G6" s="163" t="s">
        <v>969</v>
      </c>
      <c r="H6" s="162">
        <v>39</v>
      </c>
      <c r="I6" s="176">
        <v>7635011.3084615376</v>
      </c>
      <c r="N6">
        <v>3</v>
      </c>
      <c r="O6" t="s">
        <v>1017</v>
      </c>
      <c r="P6" s="10">
        <v>36</v>
      </c>
      <c r="Q6" s="10">
        <v>375468.58916666661</v>
      </c>
    </row>
    <row r="7" spans="6:17">
      <c r="F7" s="162">
        <v>3</v>
      </c>
      <c r="G7" s="163" t="s">
        <v>1017</v>
      </c>
      <c r="H7" s="162">
        <v>36</v>
      </c>
      <c r="I7" s="176">
        <v>6617615.0347222211</v>
      </c>
      <c r="N7">
        <v>4</v>
      </c>
      <c r="O7" t="s">
        <v>1080</v>
      </c>
      <c r="P7" s="10">
        <v>8</v>
      </c>
      <c r="Q7" s="10">
        <v>470061.62874999997</v>
      </c>
    </row>
    <row r="8" spans="6:17">
      <c r="F8" s="162">
        <v>4</v>
      </c>
      <c r="G8" s="163" t="s">
        <v>1080</v>
      </c>
      <c r="H8" s="162">
        <v>8</v>
      </c>
      <c r="I8" s="176">
        <v>7541528.7149999999</v>
      </c>
      <c r="N8">
        <v>5</v>
      </c>
      <c r="O8" t="s">
        <v>947</v>
      </c>
      <c r="P8" s="10">
        <v>250</v>
      </c>
      <c r="Q8" s="10">
        <v>519367.22043999942</v>
      </c>
    </row>
    <row r="9" spans="6:17">
      <c r="F9" s="162">
        <v>5</v>
      </c>
      <c r="G9" s="163" t="s">
        <v>947</v>
      </c>
      <c r="H9" s="162">
        <v>250</v>
      </c>
      <c r="I9" s="176">
        <v>12957819.961319992</v>
      </c>
      <c r="N9">
        <v>6</v>
      </c>
      <c r="O9" t="s">
        <v>2885</v>
      </c>
      <c r="P9" s="10">
        <v>238</v>
      </c>
      <c r="Q9" s="10">
        <v>858590.3821428573</v>
      </c>
    </row>
    <row r="10" spans="6:17">
      <c r="F10" s="162">
        <v>6</v>
      </c>
      <c r="G10" s="163" t="s">
        <v>2885</v>
      </c>
      <c r="H10" s="162">
        <v>238</v>
      </c>
      <c r="I10" s="176">
        <v>18116727.791764706</v>
      </c>
      <c r="N10">
        <v>7</v>
      </c>
      <c r="O10" t="s">
        <v>956</v>
      </c>
      <c r="P10" s="10">
        <v>21</v>
      </c>
      <c r="Q10" s="10">
        <v>1343038.6557142858</v>
      </c>
    </row>
    <row r="11" spans="6:17">
      <c r="F11" s="162">
        <v>7</v>
      </c>
      <c r="G11" s="163" t="s">
        <v>956</v>
      </c>
      <c r="H11" s="162">
        <v>21</v>
      </c>
      <c r="I11" s="176">
        <v>26688629.42476191</v>
      </c>
      <c r="N11">
        <v>9</v>
      </c>
      <c r="O11" t="s">
        <v>965</v>
      </c>
      <c r="P11" s="10">
        <v>32</v>
      </c>
      <c r="Q11" s="10">
        <v>1235782.9612500004</v>
      </c>
    </row>
    <row r="12" spans="6:17">
      <c r="F12" s="162">
        <v>9</v>
      </c>
      <c r="G12" s="163" t="s">
        <v>965</v>
      </c>
      <c r="H12" s="162">
        <v>32</v>
      </c>
      <c r="I12" s="176">
        <v>23409548.064687505</v>
      </c>
      <c r="N12">
        <v>10</v>
      </c>
      <c r="O12" t="s">
        <v>943</v>
      </c>
      <c r="P12" s="10">
        <v>59</v>
      </c>
      <c r="Q12" s="10">
        <v>1744765.4433898304</v>
      </c>
    </row>
    <row r="13" spans="6:17">
      <c r="F13" s="162">
        <v>10</v>
      </c>
      <c r="G13" s="163" t="s">
        <v>943</v>
      </c>
      <c r="H13" s="162">
        <v>59</v>
      </c>
      <c r="I13" s="176">
        <v>28334339.661694907</v>
      </c>
      <c r="N13">
        <v>12</v>
      </c>
      <c r="O13" t="s">
        <v>2886</v>
      </c>
      <c r="P13" s="10">
        <v>30</v>
      </c>
      <c r="Q13" s="10">
        <v>2084813.8676666659</v>
      </c>
    </row>
    <row r="14" spans="6:17">
      <c r="F14" s="162">
        <v>12</v>
      </c>
      <c r="G14" s="163" t="s">
        <v>2886</v>
      </c>
      <c r="H14" s="162">
        <v>30</v>
      </c>
      <c r="I14" s="176">
        <v>30252442.552666668</v>
      </c>
      <c r="N14">
        <v>13</v>
      </c>
      <c r="O14" t="s">
        <v>2884</v>
      </c>
      <c r="P14" s="10">
        <v>60</v>
      </c>
      <c r="Q14" s="10">
        <v>3721106.1901616654</v>
      </c>
    </row>
    <row r="15" spans="6:17">
      <c r="F15" s="162">
        <v>13</v>
      </c>
      <c r="G15" s="163" t="s">
        <v>2884</v>
      </c>
      <c r="H15" s="162">
        <v>60</v>
      </c>
      <c r="I15" s="176">
        <v>39986610.447833315</v>
      </c>
      <c r="N15">
        <v>14</v>
      </c>
      <c r="O15" t="s">
        <v>2888</v>
      </c>
      <c r="P15" s="10">
        <v>9</v>
      </c>
      <c r="Q15" s="10">
        <v>6985465.4277777774</v>
      </c>
    </row>
    <row r="16" spans="6:17">
      <c r="F16" s="162">
        <v>14</v>
      </c>
      <c r="G16" s="163" t="s">
        <v>2888</v>
      </c>
      <c r="H16" s="162">
        <v>9</v>
      </c>
      <c r="I16" s="176">
        <v>51203478.223333329</v>
      </c>
      <c r="N16">
        <v>15</v>
      </c>
      <c r="O16" t="s">
        <v>2887</v>
      </c>
      <c r="P16" s="10">
        <v>29</v>
      </c>
      <c r="Q16" s="10">
        <v>9086436.275517242</v>
      </c>
    </row>
    <row r="17" spans="6:17">
      <c r="F17" s="162">
        <v>15</v>
      </c>
      <c r="G17" s="163" t="s">
        <v>2887</v>
      </c>
      <c r="H17" s="162">
        <v>29</v>
      </c>
      <c r="I17" s="176">
        <v>67397903.494137928</v>
      </c>
      <c r="N17">
        <v>16</v>
      </c>
      <c r="O17" t="s">
        <v>1040</v>
      </c>
      <c r="P17" s="10">
        <v>24</v>
      </c>
      <c r="Q17" s="10">
        <v>13219946.848750003</v>
      </c>
    </row>
    <row r="18" spans="6:17">
      <c r="F18" s="162">
        <v>16</v>
      </c>
      <c r="G18" s="163" t="s">
        <v>1040</v>
      </c>
      <c r="H18" s="162">
        <v>24</v>
      </c>
      <c r="I18" s="176">
        <v>90129117.492916659</v>
      </c>
      <c r="N18">
        <v>17</v>
      </c>
      <c r="O18" t="s">
        <v>1002</v>
      </c>
      <c r="P18" s="10">
        <v>25</v>
      </c>
      <c r="Q18" s="10">
        <v>21892658.424400005</v>
      </c>
    </row>
    <row r="19" spans="6:17">
      <c r="F19" s="162">
        <v>17</v>
      </c>
      <c r="G19" s="163" t="s">
        <v>1002</v>
      </c>
      <c r="H19" s="162">
        <v>25</v>
      </c>
      <c r="I19" s="176">
        <v>137736121.85519999</v>
      </c>
      <c r="N19">
        <v>18</v>
      </c>
      <c r="O19" t="s">
        <v>1959</v>
      </c>
      <c r="P19" s="10">
        <v>15</v>
      </c>
      <c r="Q19" s="10">
        <v>42348646.101999998</v>
      </c>
    </row>
    <row r="20" spans="6:17">
      <c r="F20" s="162">
        <v>18</v>
      </c>
      <c r="G20" s="163" t="s">
        <v>1959</v>
      </c>
      <c r="H20" s="162">
        <v>15</v>
      </c>
      <c r="I20" s="176">
        <v>199113083.47133338</v>
      </c>
      <c r="N20">
        <v>19</v>
      </c>
      <c r="O20" t="s">
        <v>1958</v>
      </c>
      <c r="P20" s="10">
        <v>15</v>
      </c>
      <c r="Q20" s="10">
        <v>69044087.709333345</v>
      </c>
    </row>
    <row r="21" spans="6:17">
      <c r="F21" s="162">
        <v>19</v>
      </c>
      <c r="G21" s="163" t="s">
        <v>1958</v>
      </c>
      <c r="H21" s="162">
        <v>15</v>
      </c>
      <c r="I21" s="176">
        <v>264476584.75199997</v>
      </c>
      <c r="N21">
        <v>20</v>
      </c>
      <c r="O21" t="s">
        <v>1083</v>
      </c>
      <c r="P21" s="10">
        <v>4</v>
      </c>
      <c r="Q21" s="10">
        <v>137509131.33499998</v>
      </c>
    </row>
    <row r="22" spans="6:17">
      <c r="F22" s="162">
        <v>20</v>
      </c>
      <c r="G22" s="163" t="s">
        <v>1083</v>
      </c>
      <c r="H22" s="162">
        <v>4</v>
      </c>
      <c r="I22" s="176">
        <v>392123183.56749994</v>
      </c>
      <c r="N22" t="s">
        <v>2956</v>
      </c>
      <c r="P22" s="10">
        <v>896</v>
      </c>
      <c r="Q22" s="10">
        <v>4722452.7412050236</v>
      </c>
    </row>
    <row r="23" spans="6:17">
      <c r="G23" s="165"/>
      <c r="H23" s="164">
        <v>896</v>
      </c>
      <c r="I23" s="177">
        <v>34581589.750044629</v>
      </c>
    </row>
    <row r="24" spans="6:17">
      <c r="I24" s="175"/>
    </row>
    <row r="25" spans="6:17">
      <c r="I25" s="175"/>
    </row>
    <row r="26" spans="6:17">
      <c r="F26" s="164" t="s">
        <v>10</v>
      </c>
      <c r="G26" s="165" t="s">
        <v>2896</v>
      </c>
      <c r="H26" s="164" t="s">
        <v>924</v>
      </c>
      <c r="I26" s="177" t="s">
        <v>2961</v>
      </c>
    </row>
    <row r="27" spans="6:17">
      <c r="F27" s="162">
        <v>1</v>
      </c>
      <c r="G27" s="163" t="s">
        <v>1960</v>
      </c>
      <c r="H27" s="162">
        <v>2</v>
      </c>
      <c r="I27" s="176">
        <v>169269.79</v>
      </c>
    </row>
    <row r="28" spans="6:17">
      <c r="F28" s="162">
        <v>2</v>
      </c>
      <c r="G28" s="163" t="s">
        <v>969</v>
      </c>
      <c r="H28" s="162">
        <v>39</v>
      </c>
      <c r="I28" s="176">
        <v>770159.42256410257</v>
      </c>
    </row>
    <row r="29" spans="6:17">
      <c r="F29" s="162">
        <v>3</v>
      </c>
      <c r="G29" s="163" t="s">
        <v>1017</v>
      </c>
      <c r="H29" s="162">
        <v>36</v>
      </c>
      <c r="I29" s="176">
        <v>1042987.0436111114</v>
      </c>
    </row>
    <row r="30" spans="6:17">
      <c r="F30" s="162">
        <v>4</v>
      </c>
      <c r="G30" s="163" t="s">
        <v>1080</v>
      </c>
      <c r="H30" s="162">
        <v>8</v>
      </c>
      <c r="I30" s="176">
        <v>1209545.7012499999</v>
      </c>
    </row>
    <row r="31" spans="6:17">
      <c r="F31" s="162">
        <v>5</v>
      </c>
      <c r="G31" s="163" t="s">
        <v>947</v>
      </c>
      <c r="H31" s="162">
        <v>250</v>
      </c>
      <c r="I31" s="176">
        <v>1566827.6102799997</v>
      </c>
    </row>
    <row r="32" spans="6:17">
      <c r="F32" s="162">
        <v>6</v>
      </c>
      <c r="G32" s="163" t="s">
        <v>2885</v>
      </c>
      <c r="H32" s="162">
        <v>238</v>
      </c>
      <c r="I32" s="176">
        <v>2764996.6537394975</v>
      </c>
    </row>
    <row r="33" spans="6:9">
      <c r="F33" s="162">
        <v>7</v>
      </c>
      <c r="G33" s="163" t="s">
        <v>956</v>
      </c>
      <c r="H33" s="162">
        <v>21</v>
      </c>
      <c r="I33" s="176">
        <v>4417173.1071428573</v>
      </c>
    </row>
    <row r="34" spans="6:9">
      <c r="F34" s="162">
        <v>9</v>
      </c>
      <c r="G34" s="163" t="s">
        <v>965</v>
      </c>
      <c r="H34" s="162">
        <v>32</v>
      </c>
      <c r="I34" s="176">
        <v>4080163.424374999</v>
      </c>
    </row>
    <row r="35" spans="6:9">
      <c r="F35" s="162">
        <v>10</v>
      </c>
      <c r="G35" s="163" t="s">
        <v>943</v>
      </c>
      <c r="H35" s="162">
        <v>59</v>
      </c>
      <c r="I35" s="176">
        <v>5415952.1205084752</v>
      </c>
    </row>
    <row r="36" spans="6:9">
      <c r="F36" s="162">
        <v>12</v>
      </c>
      <c r="G36" s="163" t="s">
        <v>2886</v>
      </c>
      <c r="H36" s="162">
        <v>30</v>
      </c>
      <c r="I36" s="176">
        <v>5773388.1386666689</v>
      </c>
    </row>
    <row r="37" spans="6:9">
      <c r="F37" s="162">
        <v>13</v>
      </c>
      <c r="G37" s="163" t="s">
        <v>2884</v>
      </c>
      <c r="H37" s="162">
        <v>60</v>
      </c>
      <c r="I37" s="176">
        <v>8753508.1848333329</v>
      </c>
    </row>
    <row r="38" spans="6:9">
      <c r="F38" s="162">
        <v>14</v>
      </c>
      <c r="G38" s="163" t="s">
        <v>2888</v>
      </c>
      <c r="H38" s="162">
        <v>9</v>
      </c>
      <c r="I38" s="176">
        <v>10487232.066666668</v>
      </c>
    </row>
    <row r="39" spans="6:9">
      <c r="F39" s="162">
        <v>15</v>
      </c>
      <c r="G39" s="163" t="s">
        <v>2887</v>
      </c>
      <c r="H39" s="162">
        <v>29</v>
      </c>
      <c r="I39" s="176">
        <v>17505828.165517241</v>
      </c>
    </row>
    <row r="40" spans="6:9">
      <c r="F40" s="162">
        <v>16</v>
      </c>
      <c r="G40" s="163" t="s">
        <v>1040</v>
      </c>
      <c r="H40" s="162">
        <v>24</v>
      </c>
      <c r="I40" s="176">
        <v>26318156.963333335</v>
      </c>
    </row>
    <row r="41" spans="6:9">
      <c r="F41" s="162">
        <v>17</v>
      </c>
      <c r="G41" s="163" t="s">
        <v>1002</v>
      </c>
      <c r="H41" s="162">
        <v>25</v>
      </c>
      <c r="I41" s="176">
        <v>44264531.85679999</v>
      </c>
    </row>
    <row r="42" spans="6:9">
      <c r="F42" s="162">
        <v>18</v>
      </c>
      <c r="G42" s="163" t="s">
        <v>1959</v>
      </c>
      <c r="H42" s="162">
        <v>15</v>
      </c>
      <c r="I42" s="176">
        <v>83672940.138666689</v>
      </c>
    </row>
    <row r="43" spans="6:9">
      <c r="F43" s="162">
        <v>19</v>
      </c>
      <c r="G43" s="163" t="s">
        <v>1958</v>
      </c>
      <c r="H43" s="162">
        <v>15</v>
      </c>
      <c r="I43" s="176">
        <v>126361144.682</v>
      </c>
    </row>
    <row r="44" spans="6:9">
      <c r="F44" s="162">
        <v>20</v>
      </c>
      <c r="G44" s="163" t="s">
        <v>1083</v>
      </c>
      <c r="H44" s="162">
        <v>4</v>
      </c>
      <c r="I44" s="176">
        <v>232422838.12</v>
      </c>
    </row>
    <row r="45" spans="6:9">
      <c r="F45" s="164" t="s">
        <v>2889</v>
      </c>
      <c r="G45" s="165"/>
      <c r="H45" s="164">
        <v>896</v>
      </c>
      <c r="I45" s="177">
        <v>9809330.0572767872</v>
      </c>
    </row>
    <row r="46" spans="6:9">
      <c r="I46" s="175"/>
    </row>
    <row r="47" spans="6:9">
      <c r="I47" s="175"/>
    </row>
    <row r="48" spans="6:9" ht="19.8" customHeight="1">
      <c r="F48" s="178" t="s">
        <v>10</v>
      </c>
      <c r="G48" s="179" t="s">
        <v>2896</v>
      </c>
      <c r="H48" s="178" t="s">
        <v>924</v>
      </c>
      <c r="I48" s="180" t="s">
        <v>2990</v>
      </c>
    </row>
    <row r="49" spans="6:9">
      <c r="F49" s="162">
        <v>1</v>
      </c>
      <c r="G49" s="163" t="s">
        <v>1960</v>
      </c>
      <c r="H49" s="162">
        <v>2</v>
      </c>
      <c r="I49" s="176">
        <v>577.02</v>
      </c>
    </row>
    <row r="50" spans="6:9">
      <c r="F50" s="162">
        <v>2</v>
      </c>
      <c r="G50" s="163" t="s">
        <v>969</v>
      </c>
      <c r="H50" s="162">
        <v>39</v>
      </c>
      <c r="I50" s="176">
        <v>406427.54692307697</v>
      </c>
    </row>
    <row r="51" spans="6:9">
      <c r="F51" s="162">
        <v>3</v>
      </c>
      <c r="G51" s="163" t="s">
        <v>1017</v>
      </c>
      <c r="H51" s="162">
        <v>36</v>
      </c>
      <c r="I51" s="176">
        <v>520763.92916666664</v>
      </c>
    </row>
    <row r="52" spans="6:9">
      <c r="F52" s="162">
        <v>4</v>
      </c>
      <c r="G52" s="163" t="s">
        <v>1080</v>
      </c>
      <c r="H52" s="162">
        <v>8</v>
      </c>
      <c r="I52" s="176">
        <v>577800.08499999996</v>
      </c>
    </row>
    <row r="53" spans="6:9">
      <c r="F53" s="162">
        <v>5</v>
      </c>
      <c r="G53" s="163" t="s">
        <v>947</v>
      </c>
      <c r="H53" s="162">
        <v>250</v>
      </c>
      <c r="I53" s="176">
        <v>683539.53380000032</v>
      </c>
    </row>
    <row r="54" spans="6:9">
      <c r="F54" s="162">
        <v>6</v>
      </c>
      <c r="G54" s="163" t="s">
        <v>2885</v>
      </c>
      <c r="H54" s="162">
        <v>238</v>
      </c>
      <c r="I54" s="176">
        <v>1153235.1340756298</v>
      </c>
    </row>
    <row r="55" spans="6:9">
      <c r="F55" s="162">
        <v>7</v>
      </c>
      <c r="G55" s="163" t="s">
        <v>956</v>
      </c>
      <c r="H55" s="162">
        <v>21</v>
      </c>
      <c r="I55" s="176">
        <v>1826696.5747619048</v>
      </c>
    </row>
    <row r="56" spans="6:9">
      <c r="F56" s="162">
        <v>9</v>
      </c>
      <c r="G56" s="163" t="s">
        <v>965</v>
      </c>
      <c r="H56" s="162">
        <v>32</v>
      </c>
      <c r="I56" s="176">
        <v>1370658.0006250003</v>
      </c>
    </row>
    <row r="57" spans="6:9">
      <c r="F57" s="162">
        <v>10</v>
      </c>
      <c r="G57" s="163" t="s">
        <v>943</v>
      </c>
      <c r="H57" s="162">
        <v>59</v>
      </c>
      <c r="I57" s="176">
        <v>1915950.4045762713</v>
      </c>
    </row>
    <row r="58" spans="6:9">
      <c r="F58" s="162">
        <v>12</v>
      </c>
      <c r="G58" s="163" t="s">
        <v>2886</v>
      </c>
      <c r="H58" s="162">
        <v>30</v>
      </c>
      <c r="I58" s="176">
        <v>2216832.3480000002</v>
      </c>
    </row>
    <row r="59" spans="6:9">
      <c r="F59" s="162">
        <v>13</v>
      </c>
      <c r="G59" s="163" t="s">
        <v>2884</v>
      </c>
      <c r="H59" s="162">
        <v>60</v>
      </c>
      <c r="I59" s="176">
        <v>3017796.2470000004</v>
      </c>
    </row>
    <row r="60" spans="6:9">
      <c r="F60" s="162">
        <v>14</v>
      </c>
      <c r="G60" s="163" t="s">
        <v>2888</v>
      </c>
      <c r="H60" s="162">
        <v>9</v>
      </c>
      <c r="I60" s="176">
        <v>3080084.5166666671</v>
      </c>
    </row>
    <row r="61" spans="6:9">
      <c r="F61" s="162">
        <v>15</v>
      </c>
      <c r="G61" s="163" t="s">
        <v>2887</v>
      </c>
      <c r="H61" s="162">
        <v>29</v>
      </c>
      <c r="I61" s="176">
        <v>3772101.2982758624</v>
      </c>
    </row>
    <row r="62" spans="6:9">
      <c r="F62" s="162">
        <v>16</v>
      </c>
      <c r="G62" s="163" t="s">
        <v>1040</v>
      </c>
      <c r="H62" s="162">
        <v>24</v>
      </c>
      <c r="I62" s="176">
        <v>4474236.8849999998</v>
      </c>
    </row>
    <row r="63" spans="6:9">
      <c r="F63" s="162">
        <v>17</v>
      </c>
      <c r="G63" s="163" t="s">
        <v>1002</v>
      </c>
      <c r="H63" s="162">
        <v>25</v>
      </c>
      <c r="I63" s="176">
        <v>9048658.8032000009</v>
      </c>
    </row>
    <row r="64" spans="6:9">
      <c r="F64" s="162">
        <v>18</v>
      </c>
      <c r="G64" s="163" t="s">
        <v>1959</v>
      </c>
      <c r="H64" s="162">
        <v>15</v>
      </c>
      <c r="I64" s="176">
        <v>14775713.078666667</v>
      </c>
    </row>
    <row r="65" spans="6:9">
      <c r="F65" s="162">
        <v>19</v>
      </c>
      <c r="G65" s="163" t="s">
        <v>1958</v>
      </c>
      <c r="H65" s="162">
        <v>15</v>
      </c>
      <c r="I65" s="176">
        <v>18482317.959333334</v>
      </c>
    </row>
    <row r="66" spans="6:9">
      <c r="F66" s="162">
        <v>20</v>
      </c>
      <c r="G66" s="163" t="s">
        <v>1083</v>
      </c>
      <c r="H66" s="162">
        <v>4</v>
      </c>
      <c r="I66" s="176">
        <v>35513404.094999999</v>
      </c>
    </row>
    <row r="67" spans="6:9">
      <c r="F67" s="164" t="s">
        <v>2889</v>
      </c>
      <c r="G67" s="165"/>
      <c r="H67" s="164">
        <v>896</v>
      </c>
      <c r="I67" s="177">
        <v>2275720.9984933049</v>
      </c>
    </row>
    <row r="68" spans="6:9">
      <c r="I68" s="175"/>
    </row>
    <row r="69" spans="6:9">
      <c r="I69" s="175"/>
    </row>
    <row r="70" spans="6:9" ht="16.8" customHeight="1">
      <c r="F70" s="178" t="s">
        <v>10</v>
      </c>
      <c r="G70" s="179" t="s">
        <v>2896</v>
      </c>
      <c r="H70" s="178" t="s">
        <v>924</v>
      </c>
      <c r="I70" s="180" t="s">
        <v>2962</v>
      </c>
    </row>
    <row r="71" spans="6:9">
      <c r="F71" s="162">
        <v>1</v>
      </c>
      <c r="G71" s="163" t="s">
        <v>1960</v>
      </c>
      <c r="H71" s="162">
        <v>2</v>
      </c>
      <c r="I71" s="176">
        <v>33007.699999999997</v>
      </c>
    </row>
    <row r="72" spans="6:9">
      <c r="F72" s="162">
        <v>2</v>
      </c>
      <c r="G72" s="163" t="s">
        <v>969</v>
      </c>
      <c r="H72" s="162">
        <v>39</v>
      </c>
      <c r="I72" s="176">
        <v>292015.10153846152</v>
      </c>
    </row>
    <row r="73" spans="6:9">
      <c r="F73" s="162">
        <v>3</v>
      </c>
      <c r="G73" s="163" t="s">
        <v>1017</v>
      </c>
      <c r="H73" s="162">
        <v>36</v>
      </c>
      <c r="I73" s="176">
        <v>375468.58916666661</v>
      </c>
    </row>
    <row r="74" spans="6:9">
      <c r="F74" s="162">
        <v>4</v>
      </c>
      <c r="G74" s="163" t="s">
        <v>1080</v>
      </c>
      <c r="H74" s="162">
        <v>8</v>
      </c>
      <c r="I74" s="176">
        <v>470061.62874999997</v>
      </c>
    </row>
    <row r="75" spans="6:9">
      <c r="F75" s="162">
        <v>5</v>
      </c>
      <c r="G75" s="163" t="s">
        <v>947</v>
      </c>
      <c r="H75" s="162">
        <v>250</v>
      </c>
      <c r="I75" s="176">
        <v>519367.22043999942</v>
      </c>
    </row>
    <row r="76" spans="6:9">
      <c r="F76" s="162">
        <v>6</v>
      </c>
      <c r="G76" s="163" t="s">
        <v>2885</v>
      </c>
      <c r="H76" s="162">
        <v>238</v>
      </c>
      <c r="I76" s="176">
        <v>858590.3821428573</v>
      </c>
    </row>
    <row r="77" spans="6:9">
      <c r="F77" s="162">
        <v>7</v>
      </c>
      <c r="G77" s="163" t="s">
        <v>956</v>
      </c>
      <c r="H77" s="162">
        <v>21</v>
      </c>
      <c r="I77" s="176">
        <v>1343038.6557142858</v>
      </c>
    </row>
    <row r="78" spans="6:9">
      <c r="F78" s="162">
        <v>9</v>
      </c>
      <c r="G78" s="163" t="s">
        <v>965</v>
      </c>
      <c r="H78" s="162">
        <v>32</v>
      </c>
      <c r="I78" s="176">
        <v>1235782.9612500004</v>
      </c>
    </row>
    <row r="79" spans="6:9">
      <c r="F79" s="162">
        <v>10</v>
      </c>
      <c r="G79" s="163" t="s">
        <v>943</v>
      </c>
      <c r="H79" s="162">
        <v>59</v>
      </c>
      <c r="I79" s="176">
        <v>1744765.4433898304</v>
      </c>
    </row>
    <row r="80" spans="6:9">
      <c r="F80" s="162">
        <v>12</v>
      </c>
      <c r="G80" s="163" t="s">
        <v>2886</v>
      </c>
      <c r="H80" s="162">
        <v>30</v>
      </c>
      <c r="I80" s="176">
        <v>2084813.8676666659</v>
      </c>
    </row>
    <row r="81" spans="6:9">
      <c r="F81" s="162">
        <v>13</v>
      </c>
      <c r="G81" s="163" t="s">
        <v>2884</v>
      </c>
      <c r="H81" s="162">
        <v>60</v>
      </c>
      <c r="I81" s="176">
        <v>3721106.1901616654</v>
      </c>
    </row>
    <row r="82" spans="6:9">
      <c r="F82" s="162">
        <v>14</v>
      </c>
      <c r="G82" s="163" t="s">
        <v>2888</v>
      </c>
      <c r="H82" s="162">
        <v>9</v>
      </c>
      <c r="I82" s="176">
        <v>6985465.4277777774</v>
      </c>
    </row>
    <row r="83" spans="6:9">
      <c r="F83" s="162">
        <v>15</v>
      </c>
      <c r="G83" s="163" t="s">
        <v>2887</v>
      </c>
      <c r="H83" s="162">
        <v>29</v>
      </c>
      <c r="I83" s="176">
        <v>9086436.275517242</v>
      </c>
    </row>
    <row r="84" spans="6:9">
      <c r="F84" s="162">
        <v>16</v>
      </c>
      <c r="G84" s="163" t="s">
        <v>1040</v>
      </c>
      <c r="H84" s="162">
        <v>24</v>
      </c>
      <c r="I84" s="176">
        <v>13219946.848750003</v>
      </c>
    </row>
    <row r="85" spans="6:9">
      <c r="F85" s="162">
        <v>17</v>
      </c>
      <c r="G85" s="163" t="s">
        <v>1002</v>
      </c>
      <c r="H85" s="162">
        <v>25</v>
      </c>
      <c r="I85" s="176">
        <v>21892658.424400005</v>
      </c>
    </row>
    <row r="86" spans="6:9">
      <c r="F86" s="162">
        <v>18</v>
      </c>
      <c r="G86" s="163" t="s">
        <v>1959</v>
      </c>
      <c r="H86" s="162">
        <v>15</v>
      </c>
      <c r="I86" s="176">
        <v>42348646.101999998</v>
      </c>
    </row>
    <row r="87" spans="6:9">
      <c r="F87" s="162">
        <v>19</v>
      </c>
      <c r="G87" s="163" t="s">
        <v>1958</v>
      </c>
      <c r="H87" s="162">
        <v>15</v>
      </c>
      <c r="I87" s="176">
        <v>69044087.709333345</v>
      </c>
    </row>
    <row r="88" spans="6:9">
      <c r="F88" s="162">
        <v>20</v>
      </c>
      <c r="G88" s="163" t="s">
        <v>1083</v>
      </c>
      <c r="H88" s="162">
        <v>4</v>
      </c>
      <c r="I88" s="176">
        <v>137509131.33499998</v>
      </c>
    </row>
    <row r="89" spans="6:9">
      <c r="F89" s="164" t="s">
        <v>2889</v>
      </c>
      <c r="G89" s="165"/>
      <c r="H89" s="164">
        <v>896</v>
      </c>
      <c r="I89" s="177">
        <v>4722452.7412050236</v>
      </c>
    </row>
    <row r="90" spans="6:9">
      <c r="I90" s="175"/>
    </row>
    <row r="91" spans="6:9">
      <c r="I91" s="175"/>
    </row>
    <row r="92" spans="6:9">
      <c r="I92" s="175"/>
    </row>
    <row r="93" spans="6:9">
      <c r="I93" s="175"/>
    </row>
    <row r="94" spans="6:9">
      <c r="I94" s="175"/>
    </row>
    <row r="95" spans="6:9">
      <c r="I95" s="175"/>
    </row>
    <row r="96" spans="6:9">
      <c r="I96" s="175"/>
    </row>
    <row r="97" spans="9:9">
      <c r="I97" s="175"/>
    </row>
    <row r="98" spans="9:9">
      <c r="I98" s="175"/>
    </row>
    <row r="99" spans="9:9">
      <c r="I99" s="175"/>
    </row>
    <row r="100" spans="9:9">
      <c r="I100" s="175"/>
    </row>
    <row r="101" spans="9:9">
      <c r="I101" s="175"/>
    </row>
    <row r="102" spans="9:9">
      <c r="I102" s="175"/>
    </row>
    <row r="103" spans="9:9">
      <c r="I103" s="175"/>
    </row>
    <row r="104" spans="9:9">
      <c r="I104" s="175"/>
    </row>
    <row r="105" spans="9:9">
      <c r="I105" s="175"/>
    </row>
    <row r="106" spans="9:9">
      <c r="I106" s="175"/>
    </row>
    <row r="107" spans="9:9">
      <c r="I107" s="175"/>
    </row>
    <row r="108" spans="9:9">
      <c r="I108" s="175"/>
    </row>
    <row r="109" spans="9:9">
      <c r="I109" s="175"/>
    </row>
    <row r="110" spans="9:9">
      <c r="I110" s="175"/>
    </row>
    <row r="111" spans="9:9">
      <c r="I111" s="175"/>
    </row>
    <row r="112" spans="9:9">
      <c r="I112" s="175"/>
    </row>
    <row r="113" spans="9:9">
      <c r="I113" s="175"/>
    </row>
    <row r="114" spans="9:9">
      <c r="I114" s="175"/>
    </row>
    <row r="115" spans="9:9">
      <c r="I115" s="175"/>
    </row>
    <row r="116" spans="9:9">
      <c r="I116" s="175"/>
    </row>
    <row r="117" spans="9:9">
      <c r="I117" s="175"/>
    </row>
    <row r="118" spans="9:9">
      <c r="I118" s="175"/>
    </row>
    <row r="119" spans="9:9">
      <c r="I119" s="175"/>
    </row>
    <row r="120" spans="9:9">
      <c r="I120" s="175"/>
    </row>
    <row r="121" spans="9:9">
      <c r="I121" s="175"/>
    </row>
    <row r="122" spans="9:9">
      <c r="I122" s="175"/>
    </row>
    <row r="123" spans="9:9">
      <c r="I123" s="175"/>
    </row>
    <row r="124" spans="9:9">
      <c r="I124" s="175"/>
    </row>
    <row r="125" spans="9:9">
      <c r="I125" s="175"/>
    </row>
    <row r="126" spans="9:9">
      <c r="I126" s="175"/>
    </row>
    <row r="127" spans="9:9">
      <c r="I127" s="175"/>
    </row>
    <row r="128" spans="9:9">
      <c r="I128" s="175"/>
    </row>
    <row r="129" spans="9:9">
      <c r="I129" s="175"/>
    </row>
    <row r="130" spans="9:9">
      <c r="I130" s="175"/>
    </row>
    <row r="131" spans="9:9">
      <c r="I131" s="175"/>
    </row>
    <row r="132" spans="9:9">
      <c r="I132" s="175"/>
    </row>
    <row r="133" spans="9:9">
      <c r="I133" s="175"/>
    </row>
    <row r="134" spans="9:9">
      <c r="I134" s="175"/>
    </row>
    <row r="135" spans="9:9">
      <c r="I135" s="175"/>
    </row>
    <row r="136" spans="9:9">
      <c r="I136" s="175"/>
    </row>
    <row r="137" spans="9:9">
      <c r="I137" s="175"/>
    </row>
    <row r="138" spans="9:9">
      <c r="I138" s="175"/>
    </row>
    <row r="139" spans="9:9">
      <c r="I139" s="175"/>
    </row>
    <row r="140" spans="9:9">
      <c r="I140" s="175"/>
    </row>
    <row r="141" spans="9:9">
      <c r="I141" s="175"/>
    </row>
    <row r="142" spans="9:9">
      <c r="I142" s="175"/>
    </row>
    <row r="143" spans="9:9">
      <c r="I143" s="175"/>
    </row>
    <row r="144" spans="9:9">
      <c r="I144" s="175"/>
    </row>
    <row r="145" spans="9:9">
      <c r="I145" s="175"/>
    </row>
    <row r="146" spans="9:9">
      <c r="I146" s="175"/>
    </row>
    <row r="147" spans="9:9">
      <c r="I147" s="175"/>
    </row>
    <row r="148" spans="9:9">
      <c r="I148" s="175"/>
    </row>
    <row r="149" spans="9:9">
      <c r="I149" s="175"/>
    </row>
    <row r="150" spans="9:9">
      <c r="I150" s="175"/>
    </row>
    <row r="151" spans="9:9">
      <c r="I151" s="175"/>
    </row>
    <row r="152" spans="9:9">
      <c r="I152" s="175"/>
    </row>
    <row r="153" spans="9:9">
      <c r="I153" s="175"/>
    </row>
    <row r="154" spans="9:9">
      <c r="I154" s="175"/>
    </row>
    <row r="155" spans="9:9">
      <c r="I155" s="175"/>
    </row>
    <row r="156" spans="9:9">
      <c r="I156" s="175"/>
    </row>
    <row r="157" spans="9:9">
      <c r="I157" s="175"/>
    </row>
    <row r="158" spans="9:9">
      <c r="I158" s="175"/>
    </row>
  </sheetData>
  <pageMargins left="0.7" right="0.7" top="0.17" bottom="0.28000000000000003" header="0.17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"/>
  <sheetViews>
    <sheetView zoomScale="90" zoomScaleNormal="90" workbookViewId="0">
      <pane xSplit="7" ySplit="1" topLeftCell="H2" activePane="bottomRight" state="frozen"/>
      <selection pane="topRight" activeCell="H1" sqref="H1"/>
      <selection pane="bottomLeft" activeCell="A3" sqref="A3"/>
      <selection pane="bottomRight" activeCell="A2" sqref="A2:XFD491"/>
    </sheetView>
  </sheetViews>
  <sheetFormatPr defaultColWidth="8.77734375" defaultRowHeight="24.6"/>
  <cols>
    <col min="1" max="1" width="3.44140625" style="2" bestFit="1" customWidth="1"/>
    <col min="2" max="2" width="14.44140625" style="1" customWidth="1"/>
    <col min="3" max="3" width="7.44140625" style="67" customWidth="1"/>
    <col min="4" max="4" width="28.44140625" style="1" customWidth="1"/>
    <col min="5" max="5" width="7" style="2" customWidth="1"/>
    <col min="6" max="6" width="5.44140625" style="1" bestFit="1" customWidth="1"/>
    <col min="7" max="7" width="17.44140625" style="145" customWidth="1"/>
    <col min="8" max="8" width="7.77734375" style="146" customWidth="1"/>
    <col min="9" max="9" width="9.109375" style="134" customWidth="1"/>
    <col min="10" max="10" width="9.6640625" style="183" customWidth="1"/>
    <col min="11" max="11" width="7.109375" style="2" customWidth="1"/>
    <col min="12" max="12" width="10.44140625" style="1" customWidth="1"/>
    <col min="13" max="13" width="11.21875" style="1" customWidth="1"/>
    <col min="14" max="14" width="5.44140625" style="1" bestFit="1" customWidth="1"/>
    <col min="15" max="15" width="8.77734375" style="1" customWidth="1"/>
    <col min="16" max="16" width="8.77734375" style="158"/>
    <col min="17" max="19" width="8.77734375" style="1"/>
    <col min="20" max="20" width="6.77734375" style="2" customWidth="1"/>
    <col min="21" max="21" width="22.88671875" style="1" customWidth="1"/>
    <col min="22" max="16384" width="8.77734375" style="1"/>
  </cols>
  <sheetData>
    <row r="1" spans="1:30" s="8" customFormat="1" ht="73.8">
      <c r="A1" s="157" t="s">
        <v>0</v>
      </c>
      <c r="B1" s="8" t="s">
        <v>1</v>
      </c>
      <c r="C1" s="8" t="s">
        <v>2</v>
      </c>
      <c r="D1" s="8" t="s">
        <v>3</v>
      </c>
      <c r="E1" s="8" t="s">
        <v>925</v>
      </c>
      <c r="F1" s="8" t="s">
        <v>2882</v>
      </c>
      <c r="G1" s="8" t="s">
        <v>7</v>
      </c>
      <c r="H1" s="8" t="s">
        <v>2832</v>
      </c>
      <c r="I1" s="234" t="s">
        <v>8</v>
      </c>
      <c r="J1" s="234" t="s">
        <v>2985</v>
      </c>
      <c r="K1" s="8" t="s">
        <v>926</v>
      </c>
      <c r="R1" s="269" t="s">
        <v>929</v>
      </c>
      <c r="S1" s="269" t="s">
        <v>1</v>
      </c>
      <c r="T1" s="270" t="s">
        <v>3004</v>
      </c>
      <c r="U1" s="269" t="s">
        <v>3</v>
      </c>
      <c r="V1" s="269" t="s">
        <v>2881</v>
      </c>
      <c r="W1" s="269" t="s">
        <v>2979</v>
      </c>
      <c r="X1" s="269" t="s">
        <v>2980</v>
      </c>
      <c r="Y1" s="269" t="s">
        <v>2981</v>
      </c>
      <c r="Z1" s="269" t="s">
        <v>2982</v>
      </c>
      <c r="AA1" s="271" t="s">
        <v>8</v>
      </c>
      <c r="AB1" s="269" t="s">
        <v>2983</v>
      </c>
      <c r="AC1" s="269" t="s">
        <v>2984</v>
      </c>
      <c r="AD1" s="269" t="s">
        <v>2985</v>
      </c>
    </row>
    <row r="2" spans="1:30">
      <c r="A2" s="158" t="s">
        <v>2928</v>
      </c>
      <c r="B2" s="1" t="s">
        <v>1521</v>
      </c>
      <c r="C2" s="1" t="s">
        <v>538</v>
      </c>
      <c r="D2" s="1" t="s">
        <v>2449</v>
      </c>
      <c r="E2" s="1" t="s">
        <v>974</v>
      </c>
      <c r="F2" s="1">
        <v>480</v>
      </c>
      <c r="G2" s="1" t="s">
        <v>1002</v>
      </c>
      <c r="H2" s="1">
        <v>93137</v>
      </c>
      <c r="I2" s="183">
        <f>ROUNDUP(IFERROR(VLOOKUP($C2,$T$2:$AD$89,8,0),0),2)</f>
        <v>1.48</v>
      </c>
      <c r="J2" s="134">
        <f>IFERROR(VLOOKUP($C2,$T$2:$AD$89,11,0),0)</f>
        <v>1.2</v>
      </c>
      <c r="K2" s="2">
        <f t="shared" ref="K2:K24" si="0">IF(F2=0,1,IF(I2&gt;J2,1,0))</f>
        <v>1</v>
      </c>
      <c r="L2" s="2"/>
      <c r="P2" s="1"/>
      <c r="R2" s="159" t="s">
        <v>2928</v>
      </c>
      <c r="S2" s="161" t="s">
        <v>1521</v>
      </c>
      <c r="T2" s="235" t="s">
        <v>538</v>
      </c>
      <c r="U2" s="161" t="s">
        <v>2449</v>
      </c>
      <c r="V2" s="161" t="s">
        <v>1001</v>
      </c>
      <c r="W2" s="159">
        <v>480</v>
      </c>
      <c r="X2" s="232"/>
      <c r="Y2" s="232">
        <v>20732</v>
      </c>
      <c r="Z2" s="175">
        <v>30580.221099999999</v>
      </c>
      <c r="AA2" s="233">
        <v>1.4750000000000001</v>
      </c>
      <c r="AB2" s="161"/>
      <c r="AC2" s="161"/>
      <c r="AD2" s="161">
        <v>1.2</v>
      </c>
    </row>
    <row r="3" spans="1:30">
      <c r="A3" s="158" t="s">
        <v>2928</v>
      </c>
      <c r="B3" s="1" t="s">
        <v>1521</v>
      </c>
      <c r="C3" s="1" t="s">
        <v>539</v>
      </c>
      <c r="D3" s="1" t="s">
        <v>2450</v>
      </c>
      <c r="E3" s="1" t="s">
        <v>941</v>
      </c>
      <c r="F3" s="1">
        <v>38</v>
      </c>
      <c r="G3" s="1" t="s">
        <v>947</v>
      </c>
      <c r="H3" s="1">
        <v>21471</v>
      </c>
      <c r="I3" s="183">
        <f>ROUNDUP(IFERROR(VLOOKUP($C3,$T$2:$AD$89,8,0),0),2)</f>
        <v>0</v>
      </c>
      <c r="J3" s="134">
        <f>IFERROR(VLOOKUP($C3,$T$2:$AD$89,11,0),0)</f>
        <v>0.6</v>
      </c>
      <c r="K3" s="2">
        <f t="shared" si="0"/>
        <v>0</v>
      </c>
      <c r="L3" s="2"/>
      <c r="P3" s="1"/>
      <c r="R3" s="159" t="s">
        <v>2928</v>
      </c>
      <c r="S3" s="161" t="s">
        <v>1521</v>
      </c>
      <c r="T3" s="235" t="s">
        <v>539</v>
      </c>
      <c r="U3" s="161" t="s">
        <v>2450</v>
      </c>
      <c r="V3" s="161" t="s">
        <v>946</v>
      </c>
      <c r="W3" s="159">
        <v>38</v>
      </c>
      <c r="X3" s="232"/>
      <c r="Y3" s="232">
        <v>0</v>
      </c>
      <c r="Z3" s="175">
        <v>0</v>
      </c>
      <c r="AA3" s="233">
        <v>0</v>
      </c>
      <c r="AB3" s="161"/>
      <c r="AC3" s="161"/>
      <c r="AD3" s="161">
        <v>0.6</v>
      </c>
    </row>
    <row r="4" spans="1:30">
      <c r="A4" s="158" t="s">
        <v>2928</v>
      </c>
      <c r="B4" s="1" t="s">
        <v>1521</v>
      </c>
      <c r="C4" s="1" t="s">
        <v>540</v>
      </c>
      <c r="D4" s="1" t="s">
        <v>2451</v>
      </c>
      <c r="E4" s="1" t="s">
        <v>941</v>
      </c>
      <c r="F4" s="1">
        <v>49</v>
      </c>
      <c r="G4" s="1" t="s">
        <v>2885</v>
      </c>
      <c r="H4" s="1">
        <v>47698</v>
      </c>
      <c r="I4" s="183">
        <f>ROUNDUP(IFERROR(VLOOKUP($C4,$T$2:$AD$89,8,0),0),2)</f>
        <v>0</v>
      </c>
      <c r="J4" s="134">
        <f>IFERROR(VLOOKUP($C4,$T$2:$AD$89,11,0),0)</f>
        <v>0.6</v>
      </c>
      <c r="K4" s="2">
        <f t="shared" si="0"/>
        <v>0</v>
      </c>
      <c r="L4" s="2"/>
      <c r="P4" s="1"/>
      <c r="R4" s="159" t="s">
        <v>2928</v>
      </c>
      <c r="S4" s="161" t="s">
        <v>1521</v>
      </c>
      <c r="T4" s="235" t="s">
        <v>540</v>
      </c>
      <c r="U4" s="161" t="s">
        <v>2451</v>
      </c>
      <c r="V4" s="161" t="s">
        <v>946</v>
      </c>
      <c r="W4" s="159">
        <v>49</v>
      </c>
      <c r="X4" s="232"/>
      <c r="Y4" s="232">
        <v>0</v>
      </c>
      <c r="Z4" s="175">
        <v>0</v>
      </c>
      <c r="AA4" s="233">
        <v>0</v>
      </c>
      <c r="AB4" s="161"/>
      <c r="AC4" s="161"/>
      <c r="AD4" s="161">
        <v>0.6</v>
      </c>
    </row>
    <row r="5" spans="1:30">
      <c r="A5" s="158" t="s">
        <v>2928</v>
      </c>
      <c r="B5" s="1" t="s">
        <v>1521</v>
      </c>
      <c r="C5" s="1" t="s">
        <v>541</v>
      </c>
      <c r="D5" s="1" t="s">
        <v>2452</v>
      </c>
      <c r="E5" s="1" t="s">
        <v>941</v>
      </c>
      <c r="F5" s="1">
        <v>47</v>
      </c>
      <c r="G5" s="1" t="s">
        <v>2885</v>
      </c>
      <c r="H5" s="1">
        <v>34486</v>
      </c>
      <c r="I5" s="183">
        <f>ROUNDUP(IFERROR(VLOOKUP($C5,$T$2:$AD$89,8,0),0),2)</f>
        <v>0.6</v>
      </c>
      <c r="J5" s="134">
        <f>IFERROR(VLOOKUP($C5,$T$2:$AD$89,11,0),0)</f>
        <v>0.6</v>
      </c>
      <c r="K5" s="2">
        <f t="shared" si="0"/>
        <v>0</v>
      </c>
      <c r="L5" s="2"/>
      <c r="P5" s="1"/>
      <c r="R5" s="159" t="s">
        <v>2928</v>
      </c>
      <c r="S5" s="161" t="s">
        <v>1521</v>
      </c>
      <c r="T5" s="235" t="s">
        <v>541</v>
      </c>
      <c r="U5" s="161" t="s">
        <v>2452</v>
      </c>
      <c r="V5" s="161" t="s">
        <v>946</v>
      </c>
      <c r="W5" s="159">
        <v>47</v>
      </c>
      <c r="X5" s="232"/>
      <c r="Y5" s="232">
        <v>2187</v>
      </c>
      <c r="Z5" s="175">
        <v>1303.9672</v>
      </c>
      <c r="AA5" s="233">
        <v>0.59619999999999995</v>
      </c>
      <c r="AB5" s="161"/>
      <c r="AC5" s="161"/>
      <c r="AD5" s="161">
        <v>0.6</v>
      </c>
    </row>
    <row r="6" spans="1:30">
      <c r="A6" s="158" t="s">
        <v>2928</v>
      </c>
      <c r="B6" s="1" t="s">
        <v>1521</v>
      </c>
      <c r="C6" s="1" t="s">
        <v>542</v>
      </c>
      <c r="D6" s="1" t="s">
        <v>2453</v>
      </c>
      <c r="E6" s="1" t="s">
        <v>941</v>
      </c>
      <c r="F6" s="1">
        <v>27</v>
      </c>
      <c r="G6" s="1" t="s">
        <v>969</v>
      </c>
      <c r="H6" s="1">
        <v>8794</v>
      </c>
      <c r="I6" s="183">
        <f>ROUNDUP(IFERROR(VLOOKUP($C6,$T$2:$AD$89,8,0),0),2)</f>
        <v>0</v>
      </c>
      <c r="J6" s="134">
        <f>IFERROR(VLOOKUP($C6,$T$2:$AD$89,11,0),0)</f>
        <v>0.6</v>
      </c>
      <c r="K6" s="2">
        <f t="shared" si="0"/>
        <v>0</v>
      </c>
      <c r="L6" s="2"/>
      <c r="P6" s="1"/>
      <c r="R6" s="159" t="s">
        <v>2928</v>
      </c>
      <c r="S6" s="161" t="s">
        <v>1521</v>
      </c>
      <c r="T6" s="235" t="s">
        <v>542</v>
      </c>
      <c r="U6" s="161" t="s">
        <v>2453</v>
      </c>
      <c r="V6" s="161" t="s">
        <v>968</v>
      </c>
      <c r="W6" s="159">
        <v>27</v>
      </c>
      <c r="X6" s="232"/>
      <c r="Y6" s="232">
        <v>0</v>
      </c>
      <c r="Z6" s="175">
        <v>0</v>
      </c>
      <c r="AA6" s="233">
        <v>0</v>
      </c>
      <c r="AB6" s="161"/>
      <c r="AC6" s="161"/>
      <c r="AD6" s="161">
        <v>0.6</v>
      </c>
    </row>
    <row r="7" spans="1:30">
      <c r="A7" s="158" t="s">
        <v>2928</v>
      </c>
      <c r="B7" s="1" t="s">
        <v>1521</v>
      </c>
      <c r="C7" s="1" t="s">
        <v>543</v>
      </c>
      <c r="D7" s="1" t="s">
        <v>2454</v>
      </c>
      <c r="E7" s="1" t="s">
        <v>941</v>
      </c>
      <c r="F7" s="1">
        <v>30</v>
      </c>
      <c r="G7" s="1" t="s">
        <v>947</v>
      </c>
      <c r="H7" s="1">
        <v>18283</v>
      </c>
      <c r="I7" s="183">
        <f>ROUNDUP(IFERROR(VLOOKUP($C7,$T$2:$AD$89,8,0),0),2)</f>
        <v>0.57000000000000006</v>
      </c>
      <c r="J7" s="134">
        <f>IFERROR(VLOOKUP($C7,$T$2:$AD$89,11,0),0)</f>
        <v>0.6</v>
      </c>
      <c r="K7" s="2">
        <f t="shared" si="0"/>
        <v>0</v>
      </c>
      <c r="L7" s="2"/>
      <c r="P7" s="1"/>
      <c r="R7" s="159" t="s">
        <v>2928</v>
      </c>
      <c r="S7" s="161" t="s">
        <v>1521</v>
      </c>
      <c r="T7" s="235" t="s">
        <v>543</v>
      </c>
      <c r="U7" s="161" t="s">
        <v>2454</v>
      </c>
      <c r="V7" s="161" t="s">
        <v>946</v>
      </c>
      <c r="W7" s="159">
        <v>30</v>
      </c>
      <c r="X7" s="232"/>
      <c r="Y7" s="232">
        <v>255</v>
      </c>
      <c r="Z7" s="175">
        <v>143.02010000000001</v>
      </c>
      <c r="AA7" s="233">
        <v>0.56089999999999995</v>
      </c>
      <c r="AB7" s="161"/>
      <c r="AC7" s="161"/>
      <c r="AD7" s="161">
        <v>0.6</v>
      </c>
    </row>
    <row r="8" spans="1:30">
      <c r="A8" s="158" t="s">
        <v>2928</v>
      </c>
      <c r="B8" s="1" t="s">
        <v>1521</v>
      </c>
      <c r="C8" s="1" t="s">
        <v>544</v>
      </c>
      <c r="D8" s="1" t="s">
        <v>2455</v>
      </c>
      <c r="E8" s="1" t="s">
        <v>941</v>
      </c>
      <c r="F8" s="1">
        <v>50</v>
      </c>
      <c r="G8" s="1" t="s">
        <v>947</v>
      </c>
      <c r="H8" s="1">
        <v>21408</v>
      </c>
      <c r="I8" s="183">
        <f>ROUNDUP(IFERROR(VLOOKUP($C8,$T$2:$AD$89,8,0),0),2)</f>
        <v>0</v>
      </c>
      <c r="J8" s="134">
        <f>IFERROR(VLOOKUP($C8,$T$2:$AD$89,11,0),0)</f>
        <v>0.6</v>
      </c>
      <c r="K8" s="2">
        <f t="shared" si="0"/>
        <v>0</v>
      </c>
      <c r="L8" s="2"/>
      <c r="P8" s="1"/>
      <c r="R8" s="159" t="s">
        <v>2928</v>
      </c>
      <c r="S8" s="161" t="s">
        <v>1521</v>
      </c>
      <c r="T8" s="235" t="s">
        <v>544</v>
      </c>
      <c r="U8" s="161" t="s">
        <v>2455</v>
      </c>
      <c r="V8" s="161" t="s">
        <v>946</v>
      </c>
      <c r="W8" s="159">
        <v>50</v>
      </c>
      <c r="X8" s="232"/>
      <c r="Y8" s="232">
        <v>0</v>
      </c>
      <c r="Z8" s="175">
        <v>0</v>
      </c>
      <c r="AA8" s="233">
        <v>0</v>
      </c>
      <c r="AB8" s="161"/>
      <c r="AC8" s="161"/>
      <c r="AD8" s="161">
        <v>0.6</v>
      </c>
    </row>
    <row r="9" spans="1:30">
      <c r="A9" s="158" t="s">
        <v>2928</v>
      </c>
      <c r="B9" s="1" t="s">
        <v>1521</v>
      </c>
      <c r="C9" s="1" t="s">
        <v>545</v>
      </c>
      <c r="D9" s="1" t="s">
        <v>2456</v>
      </c>
      <c r="E9" s="1" t="s">
        <v>941</v>
      </c>
      <c r="F9" s="1">
        <v>113</v>
      </c>
      <c r="G9" s="1" t="s">
        <v>943</v>
      </c>
      <c r="H9" s="1">
        <v>86937</v>
      </c>
      <c r="I9" s="183">
        <f>ROUNDUP(IFERROR(VLOOKUP($C9,$T$2:$AD$89,8,0),0),2)</f>
        <v>0.7</v>
      </c>
      <c r="J9" s="134">
        <f>IFERROR(VLOOKUP($C9,$T$2:$AD$89,11,0),0)</f>
        <v>0.6</v>
      </c>
      <c r="K9" s="2">
        <f t="shared" si="0"/>
        <v>1</v>
      </c>
      <c r="L9" s="2"/>
      <c r="P9" s="1"/>
      <c r="R9" s="159" t="s">
        <v>2928</v>
      </c>
      <c r="S9" s="161" t="s">
        <v>1521</v>
      </c>
      <c r="T9" s="235" t="s">
        <v>545</v>
      </c>
      <c r="U9" s="161" t="s">
        <v>2456</v>
      </c>
      <c r="V9" s="161" t="s">
        <v>942</v>
      </c>
      <c r="W9" s="159">
        <v>113</v>
      </c>
      <c r="X9" s="232"/>
      <c r="Y9" s="232">
        <v>3300</v>
      </c>
      <c r="Z9" s="175">
        <v>2279.3901999999998</v>
      </c>
      <c r="AA9" s="233">
        <v>0.69069999999999998</v>
      </c>
      <c r="AB9" s="161"/>
      <c r="AC9" s="161"/>
      <c r="AD9" s="161">
        <v>0.6</v>
      </c>
    </row>
    <row r="10" spans="1:30">
      <c r="A10" s="158" t="s">
        <v>2928</v>
      </c>
      <c r="B10" s="1" t="s">
        <v>1521</v>
      </c>
      <c r="C10" s="1" t="s">
        <v>546</v>
      </c>
      <c r="D10" s="1" t="s">
        <v>2457</v>
      </c>
      <c r="E10" s="1" t="s">
        <v>941</v>
      </c>
      <c r="F10" s="1">
        <v>47</v>
      </c>
      <c r="G10" s="1" t="s">
        <v>947</v>
      </c>
      <c r="H10" s="1">
        <v>27063</v>
      </c>
      <c r="I10" s="183">
        <f>ROUNDUP(IFERROR(VLOOKUP($C10,$T$2:$AD$89,8,0),0),2)</f>
        <v>0.51</v>
      </c>
      <c r="J10" s="134">
        <f>IFERROR(VLOOKUP($C10,$T$2:$AD$89,11,0),0)</f>
        <v>0.6</v>
      </c>
      <c r="K10" s="2">
        <f t="shared" si="0"/>
        <v>0</v>
      </c>
      <c r="L10" s="2"/>
      <c r="P10" s="1"/>
      <c r="R10" s="159" t="s">
        <v>2928</v>
      </c>
      <c r="S10" s="161" t="s">
        <v>1521</v>
      </c>
      <c r="T10" s="235" t="s">
        <v>546</v>
      </c>
      <c r="U10" s="161" t="s">
        <v>2457</v>
      </c>
      <c r="V10" s="161" t="s">
        <v>946</v>
      </c>
      <c r="W10" s="159">
        <v>47</v>
      </c>
      <c r="X10" s="232"/>
      <c r="Y10" s="232">
        <v>884</v>
      </c>
      <c r="Z10" s="175">
        <v>445.79199999999997</v>
      </c>
      <c r="AA10" s="233">
        <v>0.50429999999999997</v>
      </c>
      <c r="AB10" s="161"/>
      <c r="AC10" s="161"/>
      <c r="AD10" s="161">
        <v>0.6</v>
      </c>
    </row>
    <row r="11" spans="1:30">
      <c r="A11" s="158" t="s">
        <v>2928</v>
      </c>
      <c r="B11" s="1" t="s">
        <v>1521</v>
      </c>
      <c r="C11" s="1" t="s">
        <v>547</v>
      </c>
      <c r="D11" s="1" t="s">
        <v>2458</v>
      </c>
      <c r="E11" s="1" t="s">
        <v>941</v>
      </c>
      <c r="F11" s="1">
        <v>32</v>
      </c>
      <c r="G11" s="1" t="s">
        <v>947</v>
      </c>
      <c r="H11" s="1">
        <v>20065</v>
      </c>
      <c r="I11" s="183">
        <f>ROUNDUP(IFERROR(VLOOKUP($C11,$T$2:$AD$89,8,0),0),2)</f>
        <v>0</v>
      </c>
      <c r="J11" s="134">
        <f>IFERROR(VLOOKUP($C11,$T$2:$AD$89,11,0),0)</f>
        <v>0.6</v>
      </c>
      <c r="K11" s="2">
        <f t="shared" si="0"/>
        <v>0</v>
      </c>
      <c r="L11" s="2"/>
      <c r="P11" s="1"/>
      <c r="R11" s="159" t="s">
        <v>2928</v>
      </c>
      <c r="S11" s="161" t="s">
        <v>1521</v>
      </c>
      <c r="T11" s="235" t="s">
        <v>547</v>
      </c>
      <c r="U11" s="161" t="s">
        <v>2458</v>
      </c>
      <c r="V11" s="161" t="s">
        <v>946</v>
      </c>
      <c r="W11" s="159">
        <v>32</v>
      </c>
      <c r="X11" s="232"/>
      <c r="Y11" s="232">
        <v>0</v>
      </c>
      <c r="Z11" s="175">
        <v>0</v>
      </c>
      <c r="AA11" s="233">
        <v>0</v>
      </c>
      <c r="AB11" s="161"/>
      <c r="AC11" s="161"/>
      <c r="AD11" s="161">
        <v>0.6</v>
      </c>
    </row>
    <row r="12" spans="1:30">
      <c r="A12" s="158" t="s">
        <v>2928</v>
      </c>
      <c r="B12" s="1" t="s">
        <v>1521</v>
      </c>
      <c r="C12" s="1" t="s">
        <v>548</v>
      </c>
      <c r="D12" s="1" t="s">
        <v>2459</v>
      </c>
      <c r="E12" s="1" t="s">
        <v>941</v>
      </c>
      <c r="F12" s="1">
        <v>48</v>
      </c>
      <c r="G12" s="1" t="s">
        <v>2885</v>
      </c>
      <c r="H12" s="1">
        <v>32575</v>
      </c>
      <c r="I12" s="183">
        <f>ROUNDUP(IFERROR(VLOOKUP($C12,$T$2:$AD$89,8,0),0),2)</f>
        <v>0</v>
      </c>
      <c r="J12" s="134">
        <f>IFERROR(VLOOKUP($C12,$T$2:$AD$89,11,0),0)</f>
        <v>0.6</v>
      </c>
      <c r="K12" s="2">
        <f t="shared" si="0"/>
        <v>0</v>
      </c>
      <c r="L12" s="2"/>
      <c r="P12" s="1"/>
      <c r="R12" s="159" t="s">
        <v>2928</v>
      </c>
      <c r="S12" s="161" t="s">
        <v>1521</v>
      </c>
      <c r="T12" s="235" t="s">
        <v>548</v>
      </c>
      <c r="U12" s="161" t="s">
        <v>2459</v>
      </c>
      <c r="V12" s="161" t="s">
        <v>946</v>
      </c>
      <c r="W12" s="159">
        <v>48</v>
      </c>
      <c r="X12" s="232"/>
      <c r="Y12" s="232">
        <v>0</v>
      </c>
      <c r="Z12" s="175">
        <v>0</v>
      </c>
      <c r="AA12" s="233">
        <v>0</v>
      </c>
      <c r="AB12" s="161"/>
      <c r="AC12" s="161"/>
      <c r="AD12" s="161">
        <v>0.6</v>
      </c>
    </row>
    <row r="13" spans="1:30">
      <c r="A13" s="158" t="s">
        <v>2928</v>
      </c>
      <c r="B13" s="1" t="s">
        <v>1521</v>
      </c>
      <c r="C13" s="1" t="s">
        <v>549</v>
      </c>
      <c r="D13" s="1" t="s">
        <v>2929</v>
      </c>
      <c r="E13" s="1" t="s">
        <v>941</v>
      </c>
      <c r="F13" s="1">
        <v>60</v>
      </c>
      <c r="G13" s="1" t="s">
        <v>2886</v>
      </c>
      <c r="H13" s="1">
        <v>41597</v>
      </c>
      <c r="I13" s="183">
        <f>ROUNDUP(IFERROR(VLOOKUP($C13,$T$2:$AD$89,8,0),0),2)</f>
        <v>0.73</v>
      </c>
      <c r="J13" s="134">
        <f>IFERROR(VLOOKUP($C13,$T$2:$AD$89,11,0),0)</f>
        <v>0.8</v>
      </c>
      <c r="K13" s="2">
        <f t="shared" si="0"/>
        <v>0</v>
      </c>
      <c r="L13" s="2"/>
      <c r="P13" s="1"/>
      <c r="R13" s="159" t="s">
        <v>2928</v>
      </c>
      <c r="S13" s="161" t="s">
        <v>1521</v>
      </c>
      <c r="T13" s="235" t="s">
        <v>549</v>
      </c>
      <c r="U13" s="161" t="s">
        <v>2929</v>
      </c>
      <c r="V13" s="161" t="s">
        <v>949</v>
      </c>
      <c r="W13" s="159">
        <v>60</v>
      </c>
      <c r="X13" s="232"/>
      <c r="Y13" s="232">
        <v>2619</v>
      </c>
      <c r="Z13" s="175">
        <v>1910.8362999999999</v>
      </c>
      <c r="AA13" s="233">
        <v>0.72960000000000003</v>
      </c>
      <c r="AB13" s="161"/>
      <c r="AC13" s="161"/>
      <c r="AD13" s="161">
        <v>0.8</v>
      </c>
    </row>
    <row r="14" spans="1:30">
      <c r="A14" s="158" t="s">
        <v>2928</v>
      </c>
      <c r="B14" s="1" t="s">
        <v>1521</v>
      </c>
      <c r="C14" s="1" t="s">
        <v>550</v>
      </c>
      <c r="D14" s="1" t="s">
        <v>2460</v>
      </c>
      <c r="E14" s="1" t="s">
        <v>941</v>
      </c>
      <c r="F14" s="1">
        <v>37</v>
      </c>
      <c r="G14" s="1" t="s">
        <v>2885</v>
      </c>
      <c r="H14" s="1">
        <v>31491</v>
      </c>
      <c r="I14" s="183">
        <f>ROUNDUP(IFERROR(VLOOKUP($C14,$T$2:$AD$89,8,0),0),2)</f>
        <v>0</v>
      </c>
      <c r="J14" s="134">
        <f>IFERROR(VLOOKUP($C14,$T$2:$AD$89,11,0),0)</f>
        <v>0.6</v>
      </c>
      <c r="K14" s="2">
        <f t="shared" si="0"/>
        <v>0</v>
      </c>
      <c r="L14" s="2"/>
      <c r="P14" s="1"/>
      <c r="R14" s="159" t="s">
        <v>2928</v>
      </c>
      <c r="S14" s="161" t="s">
        <v>1521</v>
      </c>
      <c r="T14" s="235" t="s">
        <v>550</v>
      </c>
      <c r="U14" s="161" t="s">
        <v>2460</v>
      </c>
      <c r="V14" s="161" t="s">
        <v>946</v>
      </c>
      <c r="W14" s="159">
        <v>37</v>
      </c>
      <c r="X14" s="232"/>
      <c r="Y14" s="232">
        <v>0</v>
      </c>
      <c r="Z14" s="175">
        <v>0</v>
      </c>
      <c r="AA14" s="233">
        <v>0</v>
      </c>
      <c r="AB14" s="161"/>
      <c r="AC14" s="161"/>
      <c r="AD14" s="161">
        <v>0.6</v>
      </c>
    </row>
    <row r="15" spans="1:30">
      <c r="A15" s="158" t="s">
        <v>2928</v>
      </c>
      <c r="B15" s="1" t="s">
        <v>1521</v>
      </c>
      <c r="C15" s="1" t="s">
        <v>551</v>
      </c>
      <c r="D15" s="1" t="s">
        <v>2461</v>
      </c>
      <c r="E15" s="1" t="s">
        <v>941</v>
      </c>
      <c r="F15" s="1">
        <v>30</v>
      </c>
      <c r="G15" s="1" t="s">
        <v>947</v>
      </c>
      <c r="H15" s="1">
        <v>19737</v>
      </c>
      <c r="I15" s="183">
        <f>ROUNDUP(IFERROR(VLOOKUP($C15,$T$2:$AD$89,8,0),0),2)</f>
        <v>0</v>
      </c>
      <c r="J15" s="134">
        <f>IFERROR(VLOOKUP($C15,$T$2:$AD$89,11,0),0)</f>
        <v>0.6</v>
      </c>
      <c r="K15" s="2">
        <f t="shared" si="0"/>
        <v>0</v>
      </c>
      <c r="L15" s="2"/>
      <c r="P15" s="1"/>
      <c r="R15" s="159" t="s">
        <v>2928</v>
      </c>
      <c r="S15" s="161" t="s">
        <v>1521</v>
      </c>
      <c r="T15" s="235" t="s">
        <v>551</v>
      </c>
      <c r="U15" s="161" t="s">
        <v>2461</v>
      </c>
      <c r="V15" s="161" t="s">
        <v>946</v>
      </c>
      <c r="W15" s="159">
        <v>30</v>
      </c>
      <c r="X15" s="232"/>
      <c r="Y15" s="232">
        <v>0</v>
      </c>
      <c r="Z15" s="175">
        <v>0</v>
      </c>
      <c r="AA15" s="233">
        <v>0</v>
      </c>
      <c r="AB15" s="161"/>
      <c r="AC15" s="161"/>
      <c r="AD15" s="161">
        <v>0.6</v>
      </c>
    </row>
    <row r="16" spans="1:30">
      <c r="A16" s="158" t="s">
        <v>2928</v>
      </c>
      <c r="B16" s="1" t="s">
        <v>1499</v>
      </c>
      <c r="C16" s="1" t="s">
        <v>518</v>
      </c>
      <c r="D16" s="1" t="s">
        <v>2430</v>
      </c>
      <c r="E16" s="1" t="s">
        <v>974</v>
      </c>
      <c r="F16" s="1">
        <v>405</v>
      </c>
      <c r="G16" s="1" t="s">
        <v>1002</v>
      </c>
      <c r="H16" s="1">
        <v>108961</v>
      </c>
      <c r="I16" s="183">
        <f>ROUNDUP(IFERROR(VLOOKUP($C16,$T$2:$AD$89,8,0),0),2)</f>
        <v>1.33</v>
      </c>
      <c r="J16" s="134">
        <f>IFERROR(VLOOKUP($C16,$T$2:$AD$89,11,0),0)</f>
        <v>1.2</v>
      </c>
      <c r="K16" s="2">
        <f t="shared" si="0"/>
        <v>1</v>
      </c>
      <c r="L16" s="2"/>
      <c r="P16" s="1"/>
      <c r="R16" s="159" t="s">
        <v>2928</v>
      </c>
      <c r="S16" s="161" t="s">
        <v>1499</v>
      </c>
      <c r="T16" s="235" t="s">
        <v>518</v>
      </c>
      <c r="U16" s="161" t="s">
        <v>2430</v>
      </c>
      <c r="V16" s="161" t="s">
        <v>1001</v>
      </c>
      <c r="W16" s="159">
        <v>405</v>
      </c>
      <c r="X16" s="232"/>
      <c r="Y16" s="232">
        <v>12924</v>
      </c>
      <c r="Z16" s="175">
        <v>17068.378700000001</v>
      </c>
      <c r="AA16" s="233">
        <v>1.3207</v>
      </c>
      <c r="AB16" s="161"/>
      <c r="AC16" s="161"/>
      <c r="AD16" s="161">
        <v>1.2</v>
      </c>
    </row>
    <row r="17" spans="1:30">
      <c r="A17" s="158" t="s">
        <v>2928</v>
      </c>
      <c r="B17" s="1" t="s">
        <v>1499</v>
      </c>
      <c r="C17" s="1" t="s">
        <v>519</v>
      </c>
      <c r="D17" s="1" t="s">
        <v>2431</v>
      </c>
      <c r="E17" s="1" t="s">
        <v>941</v>
      </c>
      <c r="F17" s="1">
        <v>40</v>
      </c>
      <c r="G17" s="1" t="s">
        <v>2885</v>
      </c>
      <c r="H17" s="1">
        <v>40210</v>
      </c>
      <c r="I17" s="183">
        <f>ROUNDUP(IFERROR(VLOOKUP($C17,$T$2:$AD$89,8,0),0),2)</f>
        <v>0.55000000000000004</v>
      </c>
      <c r="J17" s="134">
        <f>IFERROR(VLOOKUP($C17,$T$2:$AD$89,11,0),0)</f>
        <v>0.6</v>
      </c>
      <c r="K17" s="2">
        <f t="shared" si="0"/>
        <v>0</v>
      </c>
      <c r="L17" s="2"/>
      <c r="P17" s="1"/>
      <c r="R17" s="159" t="s">
        <v>2928</v>
      </c>
      <c r="S17" s="161" t="s">
        <v>1499</v>
      </c>
      <c r="T17" s="235" t="s">
        <v>519</v>
      </c>
      <c r="U17" s="161" t="s">
        <v>2431</v>
      </c>
      <c r="V17" s="161" t="s">
        <v>946</v>
      </c>
      <c r="W17" s="159">
        <v>40</v>
      </c>
      <c r="X17" s="232"/>
      <c r="Y17" s="232">
        <v>859</v>
      </c>
      <c r="Z17" s="175">
        <v>469.20479999999998</v>
      </c>
      <c r="AA17" s="233">
        <v>0.54620000000000002</v>
      </c>
      <c r="AB17" s="161"/>
      <c r="AC17" s="161"/>
      <c r="AD17" s="161">
        <v>0.6</v>
      </c>
    </row>
    <row r="18" spans="1:30">
      <c r="A18" s="158" t="s">
        <v>2928</v>
      </c>
      <c r="B18" s="1" t="s">
        <v>1499</v>
      </c>
      <c r="C18" s="1" t="s">
        <v>520</v>
      </c>
      <c r="D18" s="1" t="s">
        <v>2432</v>
      </c>
      <c r="E18" s="1" t="s">
        <v>941</v>
      </c>
      <c r="F18" s="1">
        <v>40</v>
      </c>
      <c r="G18" s="1" t="s">
        <v>2885</v>
      </c>
      <c r="H18" s="1">
        <v>44883</v>
      </c>
      <c r="I18" s="183">
        <f>ROUNDUP(IFERROR(VLOOKUP($C18,$T$2:$AD$89,8,0),0),2)</f>
        <v>0.55000000000000004</v>
      </c>
      <c r="J18" s="134">
        <f>IFERROR(VLOOKUP($C18,$T$2:$AD$89,11,0),0)</f>
        <v>0.6</v>
      </c>
      <c r="K18" s="2">
        <f t="shared" si="0"/>
        <v>0</v>
      </c>
      <c r="L18" s="2"/>
      <c r="P18" s="1"/>
      <c r="R18" s="159" t="s">
        <v>2928</v>
      </c>
      <c r="S18" s="161" t="s">
        <v>1499</v>
      </c>
      <c r="T18" s="235" t="s">
        <v>520</v>
      </c>
      <c r="U18" s="161" t="s">
        <v>2432</v>
      </c>
      <c r="V18" s="161" t="s">
        <v>946</v>
      </c>
      <c r="W18" s="159">
        <v>40</v>
      </c>
      <c r="X18" s="232"/>
      <c r="Y18" s="232">
        <v>1174</v>
      </c>
      <c r="Z18" s="175">
        <v>641.51819999999998</v>
      </c>
      <c r="AA18" s="233">
        <v>0.5464</v>
      </c>
      <c r="AB18" s="161"/>
      <c r="AC18" s="161"/>
      <c r="AD18" s="161">
        <v>0.6</v>
      </c>
    </row>
    <row r="19" spans="1:30">
      <c r="A19" s="158" t="s">
        <v>2928</v>
      </c>
      <c r="B19" s="1" t="s">
        <v>1499</v>
      </c>
      <c r="C19" s="1" t="s">
        <v>521</v>
      </c>
      <c r="D19" s="1" t="s">
        <v>2433</v>
      </c>
      <c r="E19" s="1" t="s">
        <v>941</v>
      </c>
      <c r="F19" s="1">
        <v>43</v>
      </c>
      <c r="G19" s="1" t="s">
        <v>947</v>
      </c>
      <c r="H19" s="1">
        <v>26900</v>
      </c>
      <c r="I19" s="183">
        <f>ROUNDUP(IFERROR(VLOOKUP($C19,$T$2:$AD$89,8,0),0),2)</f>
        <v>0.55000000000000004</v>
      </c>
      <c r="J19" s="134">
        <f>IFERROR(VLOOKUP($C19,$T$2:$AD$89,11,0),0)</f>
        <v>0.6</v>
      </c>
      <c r="K19" s="2">
        <f t="shared" si="0"/>
        <v>0</v>
      </c>
      <c r="L19" s="2"/>
      <c r="P19" s="1"/>
      <c r="R19" s="159" t="s">
        <v>2928</v>
      </c>
      <c r="S19" s="161" t="s">
        <v>1499</v>
      </c>
      <c r="T19" s="235" t="s">
        <v>521</v>
      </c>
      <c r="U19" s="161" t="s">
        <v>2433</v>
      </c>
      <c r="V19" s="161" t="s">
        <v>946</v>
      </c>
      <c r="W19" s="159">
        <v>43</v>
      </c>
      <c r="X19" s="232"/>
      <c r="Y19" s="232">
        <v>1515</v>
      </c>
      <c r="Z19" s="175">
        <v>819.15290000000005</v>
      </c>
      <c r="AA19" s="233">
        <v>0.54069999999999996</v>
      </c>
      <c r="AB19" s="161"/>
      <c r="AC19" s="161"/>
      <c r="AD19" s="161">
        <v>0.6</v>
      </c>
    </row>
    <row r="20" spans="1:30">
      <c r="A20" s="158" t="s">
        <v>2928</v>
      </c>
      <c r="B20" s="1" t="s">
        <v>1499</v>
      </c>
      <c r="C20" s="1" t="s">
        <v>522</v>
      </c>
      <c r="D20" s="1" t="s">
        <v>2434</v>
      </c>
      <c r="E20" s="1" t="s">
        <v>941</v>
      </c>
      <c r="F20" s="1">
        <v>30</v>
      </c>
      <c r="G20" s="1" t="s">
        <v>947</v>
      </c>
      <c r="H20" s="1">
        <v>17691</v>
      </c>
      <c r="I20" s="183">
        <f>ROUNDUP(IFERROR(VLOOKUP($C20,$T$2:$AD$89,8,0),0),2)</f>
        <v>0.54</v>
      </c>
      <c r="J20" s="134">
        <f>IFERROR(VLOOKUP($C20,$T$2:$AD$89,11,0),0)</f>
        <v>0.6</v>
      </c>
      <c r="K20" s="2">
        <f t="shared" si="0"/>
        <v>0</v>
      </c>
      <c r="L20" s="2"/>
      <c r="P20" s="1"/>
      <c r="R20" s="159" t="s">
        <v>2928</v>
      </c>
      <c r="S20" s="161" t="s">
        <v>1499</v>
      </c>
      <c r="T20" s="235" t="s">
        <v>522</v>
      </c>
      <c r="U20" s="161" t="s">
        <v>2434</v>
      </c>
      <c r="V20" s="161" t="s">
        <v>946</v>
      </c>
      <c r="W20" s="159">
        <v>30</v>
      </c>
      <c r="X20" s="232"/>
      <c r="Y20" s="232">
        <v>565</v>
      </c>
      <c r="Z20" s="175">
        <v>301.5609</v>
      </c>
      <c r="AA20" s="233">
        <v>0.53369999999999995</v>
      </c>
      <c r="AB20" s="161"/>
      <c r="AC20" s="161"/>
      <c r="AD20" s="161">
        <v>0.6</v>
      </c>
    </row>
    <row r="21" spans="1:30">
      <c r="A21" s="158" t="s">
        <v>2928</v>
      </c>
      <c r="B21" s="1" t="s">
        <v>1499</v>
      </c>
      <c r="C21" s="1" t="s">
        <v>523</v>
      </c>
      <c r="D21" s="1" t="s">
        <v>2435</v>
      </c>
      <c r="E21" s="1" t="s">
        <v>941</v>
      </c>
      <c r="F21" s="1">
        <v>40</v>
      </c>
      <c r="G21" s="1" t="s">
        <v>2885</v>
      </c>
      <c r="H21" s="1">
        <v>33341</v>
      </c>
      <c r="I21" s="183">
        <f>ROUNDUP(IFERROR(VLOOKUP($C21,$T$2:$AD$89,8,0),0),2)</f>
        <v>0.66</v>
      </c>
      <c r="J21" s="134">
        <f>IFERROR(VLOOKUP($C21,$T$2:$AD$89,11,0),0)</f>
        <v>0.6</v>
      </c>
      <c r="K21" s="2">
        <f t="shared" si="0"/>
        <v>1</v>
      </c>
      <c r="L21" s="2"/>
      <c r="P21" s="1"/>
      <c r="R21" s="159" t="s">
        <v>2928</v>
      </c>
      <c r="S21" s="161" t="s">
        <v>1499</v>
      </c>
      <c r="T21" s="235" t="s">
        <v>523</v>
      </c>
      <c r="U21" s="161" t="s">
        <v>2435</v>
      </c>
      <c r="V21" s="161" t="s">
        <v>946</v>
      </c>
      <c r="W21" s="159">
        <v>40</v>
      </c>
      <c r="X21" s="232"/>
      <c r="Y21" s="232">
        <v>1536</v>
      </c>
      <c r="Z21" s="175">
        <v>1000.9383</v>
      </c>
      <c r="AA21" s="233">
        <v>0.65169999999999995</v>
      </c>
      <c r="AB21" s="161"/>
      <c r="AC21" s="161"/>
      <c r="AD21" s="161">
        <v>0.6</v>
      </c>
    </row>
    <row r="22" spans="1:30">
      <c r="A22" s="158" t="s">
        <v>2928</v>
      </c>
      <c r="B22" s="1" t="s">
        <v>1499</v>
      </c>
      <c r="C22" s="1" t="s">
        <v>524</v>
      </c>
      <c r="D22" s="1" t="s">
        <v>2436</v>
      </c>
      <c r="E22" s="1" t="s">
        <v>941</v>
      </c>
      <c r="F22" s="1">
        <v>60</v>
      </c>
      <c r="G22" s="1" t="s">
        <v>2885</v>
      </c>
      <c r="H22" s="1">
        <v>55455</v>
      </c>
      <c r="I22" s="183">
        <f>ROUNDUP(IFERROR(VLOOKUP($C22,$T$2:$AD$89,8,0),0),2)</f>
        <v>0.54</v>
      </c>
      <c r="J22" s="134">
        <f>IFERROR(VLOOKUP($C22,$T$2:$AD$89,11,0),0)</f>
        <v>0.6</v>
      </c>
      <c r="K22" s="2">
        <f t="shared" si="0"/>
        <v>0</v>
      </c>
      <c r="L22" s="2"/>
      <c r="P22" s="1"/>
      <c r="R22" s="159" t="s">
        <v>2928</v>
      </c>
      <c r="S22" s="161" t="s">
        <v>1499</v>
      </c>
      <c r="T22" s="235" t="s">
        <v>524</v>
      </c>
      <c r="U22" s="161" t="s">
        <v>2436</v>
      </c>
      <c r="V22" s="161" t="s">
        <v>946</v>
      </c>
      <c r="W22" s="159">
        <v>60</v>
      </c>
      <c r="X22" s="232"/>
      <c r="Y22" s="232">
        <v>1634</v>
      </c>
      <c r="Z22" s="175">
        <v>876.74630000000002</v>
      </c>
      <c r="AA22" s="233">
        <v>0.53659999999999997</v>
      </c>
      <c r="AB22" s="161"/>
      <c r="AC22" s="161"/>
      <c r="AD22" s="161">
        <v>0.6</v>
      </c>
    </row>
    <row r="23" spans="1:30">
      <c r="A23" s="158" t="s">
        <v>2928</v>
      </c>
      <c r="B23" s="1" t="s">
        <v>1499</v>
      </c>
      <c r="C23" s="1" t="s">
        <v>525</v>
      </c>
      <c r="D23" s="1" t="s">
        <v>2437</v>
      </c>
      <c r="E23" s="1" t="s">
        <v>941</v>
      </c>
      <c r="F23" s="1">
        <v>88</v>
      </c>
      <c r="G23" s="1" t="s">
        <v>943</v>
      </c>
      <c r="H23" s="1">
        <v>53599</v>
      </c>
      <c r="I23" s="183">
        <f>ROUNDUP(IFERROR(VLOOKUP($C23,$T$2:$AD$89,8,0),0),2)</f>
        <v>0.72</v>
      </c>
      <c r="J23" s="134">
        <f>IFERROR(VLOOKUP($C23,$T$2:$AD$89,11,0),0)</f>
        <v>0.6</v>
      </c>
      <c r="K23" s="2">
        <f t="shared" si="0"/>
        <v>1</v>
      </c>
      <c r="L23" s="2"/>
      <c r="P23" s="1"/>
      <c r="R23" s="159" t="s">
        <v>2928</v>
      </c>
      <c r="S23" s="161" t="s">
        <v>1499</v>
      </c>
      <c r="T23" s="235" t="s">
        <v>525</v>
      </c>
      <c r="U23" s="161" t="s">
        <v>2437</v>
      </c>
      <c r="V23" s="161" t="s">
        <v>942</v>
      </c>
      <c r="W23" s="159">
        <v>88</v>
      </c>
      <c r="X23" s="232"/>
      <c r="Y23" s="232">
        <v>3494</v>
      </c>
      <c r="Z23" s="175">
        <v>2513.3679999999999</v>
      </c>
      <c r="AA23" s="233">
        <v>0.71930000000000005</v>
      </c>
      <c r="AB23" s="161"/>
      <c r="AC23" s="161"/>
      <c r="AD23" s="161">
        <v>0.6</v>
      </c>
    </row>
    <row r="24" spans="1:30">
      <c r="A24" s="158" t="s">
        <v>2928</v>
      </c>
      <c r="B24" s="1" t="s">
        <v>1499</v>
      </c>
      <c r="C24" s="1" t="s">
        <v>526</v>
      </c>
      <c r="D24" s="1" t="s">
        <v>2438</v>
      </c>
      <c r="E24" s="1" t="s">
        <v>941</v>
      </c>
      <c r="F24" s="1">
        <v>36</v>
      </c>
      <c r="G24" s="1" t="s">
        <v>2885</v>
      </c>
      <c r="H24" s="1">
        <v>37999</v>
      </c>
      <c r="I24" s="183">
        <f>ROUNDUP(IFERROR(VLOOKUP($C24,$T$2:$AD$89,8,0),0),2)</f>
        <v>0.51</v>
      </c>
      <c r="J24" s="134">
        <f>IFERROR(VLOOKUP($C24,$T$2:$AD$89,11,0),0)</f>
        <v>0.6</v>
      </c>
      <c r="K24" s="2">
        <f t="shared" si="0"/>
        <v>0</v>
      </c>
      <c r="L24" s="2"/>
      <c r="P24" s="1"/>
      <c r="R24" s="159" t="s">
        <v>2928</v>
      </c>
      <c r="S24" s="161" t="s">
        <v>1499</v>
      </c>
      <c r="T24" s="235" t="s">
        <v>526</v>
      </c>
      <c r="U24" s="161" t="s">
        <v>2438</v>
      </c>
      <c r="V24" s="161" t="s">
        <v>946</v>
      </c>
      <c r="W24" s="159">
        <v>36</v>
      </c>
      <c r="X24" s="232"/>
      <c r="Y24" s="232">
        <v>1490</v>
      </c>
      <c r="Z24" s="175">
        <v>758.92190000000005</v>
      </c>
      <c r="AA24" s="233">
        <v>0.50929999999999997</v>
      </c>
      <c r="AB24" s="161"/>
      <c r="AC24" s="161"/>
      <c r="AD24" s="161">
        <v>0.6</v>
      </c>
    </row>
    <row r="25" spans="1:30">
      <c r="A25" s="158" t="s">
        <v>2928</v>
      </c>
      <c r="B25" s="1" t="s">
        <v>1499</v>
      </c>
      <c r="C25" s="1" t="s">
        <v>527</v>
      </c>
      <c r="D25" s="1" t="s">
        <v>2439</v>
      </c>
      <c r="E25" s="1" t="s">
        <v>941</v>
      </c>
      <c r="F25" s="1">
        <v>30</v>
      </c>
      <c r="G25" s="1" t="s">
        <v>2885</v>
      </c>
      <c r="H25" s="1">
        <v>43769</v>
      </c>
      <c r="I25" s="183">
        <f>ROUNDUP(IFERROR(VLOOKUP($C25,$T$2:$AD$89,8,0),0),2)</f>
        <v>0.48</v>
      </c>
      <c r="J25" s="134">
        <f>IFERROR(VLOOKUP($C25,$T$2:$AD$89,11,0),0)</f>
        <v>0.6</v>
      </c>
      <c r="K25" s="2">
        <f t="shared" ref="K25:K88" si="1">IF(F25=0,1,IF(I25&gt;J25,1,0))</f>
        <v>0</v>
      </c>
      <c r="L25" s="2"/>
      <c r="P25" s="1"/>
      <c r="R25" s="159" t="s">
        <v>2928</v>
      </c>
      <c r="S25" s="161" t="s">
        <v>1499</v>
      </c>
      <c r="T25" s="235" t="s">
        <v>527</v>
      </c>
      <c r="U25" s="161" t="s">
        <v>2439</v>
      </c>
      <c r="V25" s="161" t="s">
        <v>946</v>
      </c>
      <c r="W25" s="159">
        <v>30</v>
      </c>
      <c r="X25" s="232"/>
      <c r="Y25" s="232">
        <v>1670</v>
      </c>
      <c r="Z25" s="175">
        <v>800.89419999999996</v>
      </c>
      <c r="AA25" s="233">
        <v>0.47960000000000003</v>
      </c>
      <c r="AB25" s="161"/>
      <c r="AC25" s="161"/>
      <c r="AD25" s="161">
        <v>0.6</v>
      </c>
    </row>
    <row r="26" spans="1:30">
      <c r="A26" s="158" t="s">
        <v>2928</v>
      </c>
      <c r="B26" s="1" t="s">
        <v>1499</v>
      </c>
      <c r="C26" s="1" t="s">
        <v>528</v>
      </c>
      <c r="D26" s="1" t="s">
        <v>2930</v>
      </c>
      <c r="E26" s="1" t="s">
        <v>941</v>
      </c>
      <c r="F26" s="1">
        <v>120</v>
      </c>
      <c r="G26" s="1" t="s">
        <v>2884</v>
      </c>
      <c r="H26" s="1">
        <v>54671</v>
      </c>
      <c r="I26" s="183">
        <f>ROUNDUP(IFERROR(VLOOKUP($C26,$T$2:$AD$89,8,0),0),2)</f>
        <v>0.71</v>
      </c>
      <c r="J26" s="134">
        <f>IFERROR(VLOOKUP($C26,$T$2:$AD$89,11,0),0)</f>
        <v>0.8</v>
      </c>
      <c r="K26" s="2">
        <f t="shared" si="1"/>
        <v>0</v>
      </c>
      <c r="L26" s="2"/>
      <c r="P26" s="1"/>
      <c r="R26" s="159" t="s">
        <v>2928</v>
      </c>
      <c r="S26" s="161" t="s">
        <v>1499</v>
      </c>
      <c r="T26" s="235" t="s">
        <v>528</v>
      </c>
      <c r="U26" s="161" t="s">
        <v>2930</v>
      </c>
      <c r="V26" s="161" t="s">
        <v>949</v>
      </c>
      <c r="W26" s="159">
        <v>120</v>
      </c>
      <c r="X26" s="232"/>
      <c r="Y26" s="232">
        <v>4665</v>
      </c>
      <c r="Z26" s="175">
        <v>3275.3744000000002</v>
      </c>
      <c r="AA26" s="233">
        <v>0.70209999999999995</v>
      </c>
      <c r="AB26" s="161"/>
      <c r="AC26" s="161"/>
      <c r="AD26" s="161">
        <v>0.8</v>
      </c>
    </row>
    <row r="27" spans="1:30">
      <c r="A27" s="158" t="s">
        <v>2928</v>
      </c>
      <c r="B27" s="1" t="s">
        <v>1499</v>
      </c>
      <c r="C27" s="1" t="s">
        <v>529</v>
      </c>
      <c r="D27" s="1" t="s">
        <v>2440</v>
      </c>
      <c r="E27" s="1" t="s">
        <v>941</v>
      </c>
      <c r="F27" s="1">
        <v>25</v>
      </c>
      <c r="G27" s="1" t="s">
        <v>969</v>
      </c>
      <c r="H27" s="1">
        <v>11512</v>
      </c>
      <c r="I27" s="183">
        <f>ROUNDUP(IFERROR(VLOOKUP($C27,$T$2:$AD$89,8,0),0),2)</f>
        <v>0.56000000000000005</v>
      </c>
      <c r="J27" s="134">
        <f>IFERROR(VLOOKUP($C27,$T$2:$AD$89,11,0),0)</f>
        <v>0.6</v>
      </c>
      <c r="K27" s="2">
        <f t="shared" si="1"/>
        <v>0</v>
      </c>
      <c r="L27" s="2"/>
      <c r="P27" s="1"/>
      <c r="R27" s="159" t="s">
        <v>2928</v>
      </c>
      <c r="S27" s="161" t="s">
        <v>1499</v>
      </c>
      <c r="T27" s="235" t="s">
        <v>529</v>
      </c>
      <c r="U27" s="161" t="s">
        <v>2440</v>
      </c>
      <c r="V27" s="161" t="s">
        <v>968</v>
      </c>
      <c r="W27" s="159">
        <v>25</v>
      </c>
      <c r="X27" s="232"/>
      <c r="Y27" s="232">
        <v>501</v>
      </c>
      <c r="Z27" s="175">
        <v>278.4862</v>
      </c>
      <c r="AA27" s="233">
        <v>0.55589999999999995</v>
      </c>
      <c r="AB27" s="161"/>
      <c r="AC27" s="161"/>
      <c r="AD27" s="161">
        <v>0.6</v>
      </c>
    </row>
    <row r="28" spans="1:30">
      <c r="A28" s="158" t="s">
        <v>2928</v>
      </c>
      <c r="B28" s="1" t="s">
        <v>1512</v>
      </c>
      <c r="C28" s="1" t="s">
        <v>530</v>
      </c>
      <c r="D28" s="1" t="s">
        <v>2441</v>
      </c>
      <c r="E28" s="1" t="s">
        <v>974</v>
      </c>
      <c r="F28" s="1">
        <v>259</v>
      </c>
      <c r="G28" s="1" t="s">
        <v>1040</v>
      </c>
      <c r="H28" s="1">
        <v>78191</v>
      </c>
      <c r="I28" s="183">
        <f>ROUNDUP(IFERROR(VLOOKUP($C28,$T$2:$AD$89,8,0),0),2)</f>
        <v>1.3800000000000001</v>
      </c>
      <c r="J28" s="134">
        <f>IFERROR(VLOOKUP($C28,$T$2:$AD$89,11,0),0)</f>
        <v>1.2</v>
      </c>
      <c r="K28" s="2">
        <f t="shared" si="1"/>
        <v>1</v>
      </c>
      <c r="L28" s="2"/>
      <c r="P28" s="1"/>
      <c r="R28" s="159" t="s">
        <v>2928</v>
      </c>
      <c r="S28" s="161" t="s">
        <v>1512</v>
      </c>
      <c r="T28" s="235" t="s">
        <v>530</v>
      </c>
      <c r="U28" s="161" t="s">
        <v>2441</v>
      </c>
      <c r="V28" s="161" t="s">
        <v>1001</v>
      </c>
      <c r="W28" s="159">
        <v>259</v>
      </c>
      <c r="X28" s="232"/>
      <c r="Y28" s="232">
        <v>9031</v>
      </c>
      <c r="Z28" s="175">
        <v>12387.1736</v>
      </c>
      <c r="AA28" s="233">
        <v>1.3715999999999999</v>
      </c>
      <c r="AB28" s="161"/>
      <c r="AC28" s="161"/>
      <c r="AD28" s="161">
        <v>1.2</v>
      </c>
    </row>
    <row r="29" spans="1:30">
      <c r="A29" s="158" t="s">
        <v>2928</v>
      </c>
      <c r="B29" s="1" t="s">
        <v>1512</v>
      </c>
      <c r="C29" s="1" t="s">
        <v>531</v>
      </c>
      <c r="D29" s="1" t="s">
        <v>2442</v>
      </c>
      <c r="E29" s="1" t="s">
        <v>941</v>
      </c>
      <c r="F29" s="1">
        <v>42</v>
      </c>
      <c r="G29" s="1" t="s">
        <v>2885</v>
      </c>
      <c r="H29" s="1">
        <v>42333</v>
      </c>
      <c r="I29" s="183">
        <f>ROUNDUP(IFERROR(VLOOKUP($C29,$T$2:$AD$89,8,0),0),2)</f>
        <v>0.71</v>
      </c>
      <c r="J29" s="134">
        <f>IFERROR(VLOOKUP($C29,$T$2:$AD$89,11,0),0)</f>
        <v>0.6</v>
      </c>
      <c r="K29" s="2">
        <f t="shared" si="1"/>
        <v>1</v>
      </c>
      <c r="L29" s="2"/>
      <c r="P29" s="1"/>
      <c r="R29" s="159" t="s">
        <v>2928</v>
      </c>
      <c r="S29" s="161" t="s">
        <v>1512</v>
      </c>
      <c r="T29" s="235" t="s">
        <v>531</v>
      </c>
      <c r="U29" s="161" t="s">
        <v>2442</v>
      </c>
      <c r="V29" s="161" t="s">
        <v>946</v>
      </c>
      <c r="W29" s="159">
        <v>42</v>
      </c>
      <c r="X29" s="232"/>
      <c r="Y29" s="232">
        <v>1633</v>
      </c>
      <c r="Z29" s="175">
        <v>1146.4911999999999</v>
      </c>
      <c r="AA29" s="233">
        <v>0.70209999999999995</v>
      </c>
      <c r="AB29" s="161"/>
      <c r="AC29" s="161"/>
      <c r="AD29" s="161">
        <v>0.6</v>
      </c>
    </row>
    <row r="30" spans="1:30">
      <c r="A30" s="158" t="s">
        <v>2928</v>
      </c>
      <c r="B30" s="1" t="s">
        <v>1512</v>
      </c>
      <c r="C30" s="1" t="s">
        <v>532</v>
      </c>
      <c r="D30" s="1" t="s">
        <v>2443</v>
      </c>
      <c r="E30" s="1" t="s">
        <v>941</v>
      </c>
      <c r="F30" s="1">
        <v>75</v>
      </c>
      <c r="G30" s="1" t="s">
        <v>2885</v>
      </c>
      <c r="H30" s="1">
        <v>47833</v>
      </c>
      <c r="I30" s="183">
        <f>ROUNDUP(IFERROR(VLOOKUP($C30,$T$2:$AD$89,8,0),0),2)</f>
        <v>0.64</v>
      </c>
      <c r="J30" s="134">
        <f>IFERROR(VLOOKUP($C30,$T$2:$AD$89,11,0),0)</f>
        <v>0.6</v>
      </c>
      <c r="K30" s="2">
        <f t="shared" si="1"/>
        <v>1</v>
      </c>
      <c r="L30" s="2"/>
      <c r="P30" s="1"/>
      <c r="R30" s="159" t="s">
        <v>2928</v>
      </c>
      <c r="S30" s="161" t="s">
        <v>1512</v>
      </c>
      <c r="T30" s="235" t="s">
        <v>532</v>
      </c>
      <c r="U30" s="161" t="s">
        <v>2443</v>
      </c>
      <c r="V30" s="161" t="s">
        <v>946</v>
      </c>
      <c r="W30" s="159">
        <v>75</v>
      </c>
      <c r="X30" s="232"/>
      <c r="Y30" s="232">
        <v>1913</v>
      </c>
      <c r="Z30" s="175">
        <v>1221.5912000000001</v>
      </c>
      <c r="AA30" s="233">
        <v>0.63859999999999995</v>
      </c>
      <c r="AB30" s="161"/>
      <c r="AC30" s="161"/>
      <c r="AD30" s="161">
        <v>0.6</v>
      </c>
    </row>
    <row r="31" spans="1:30">
      <c r="A31" s="158" t="s">
        <v>2928</v>
      </c>
      <c r="B31" s="1" t="s">
        <v>1512</v>
      </c>
      <c r="C31" s="1" t="s">
        <v>533</v>
      </c>
      <c r="D31" s="1" t="s">
        <v>2444</v>
      </c>
      <c r="E31" s="1" t="s">
        <v>941</v>
      </c>
      <c r="F31" s="1">
        <v>120</v>
      </c>
      <c r="G31" s="1" t="s">
        <v>2884</v>
      </c>
      <c r="H31" s="1">
        <v>54254</v>
      </c>
      <c r="I31" s="183">
        <f>ROUNDUP(IFERROR(VLOOKUP($C31,$T$2:$AD$89,8,0),0),2)</f>
        <v>0.91</v>
      </c>
      <c r="J31" s="134">
        <f>IFERROR(VLOOKUP($C31,$T$2:$AD$89,11,0),0)</f>
        <v>0.8</v>
      </c>
      <c r="K31" s="2">
        <f t="shared" si="1"/>
        <v>1</v>
      </c>
      <c r="L31" s="2"/>
      <c r="P31" s="1"/>
      <c r="R31" s="159" t="s">
        <v>2928</v>
      </c>
      <c r="S31" s="161" t="s">
        <v>1512</v>
      </c>
      <c r="T31" s="235" t="s">
        <v>533</v>
      </c>
      <c r="U31" s="161" t="s">
        <v>2444</v>
      </c>
      <c r="V31" s="161" t="s">
        <v>949</v>
      </c>
      <c r="W31" s="159">
        <v>120</v>
      </c>
      <c r="X31" s="232"/>
      <c r="Y31" s="232">
        <v>3668</v>
      </c>
      <c r="Z31" s="175">
        <v>3308.8868000000002</v>
      </c>
      <c r="AA31" s="233">
        <v>0.90210000000000001</v>
      </c>
      <c r="AB31" s="161"/>
      <c r="AC31" s="161"/>
      <c r="AD31" s="161">
        <v>0.8</v>
      </c>
    </row>
    <row r="32" spans="1:30">
      <c r="A32" s="158" t="s">
        <v>2928</v>
      </c>
      <c r="B32" s="1" t="s">
        <v>1512</v>
      </c>
      <c r="C32" s="1" t="s">
        <v>534</v>
      </c>
      <c r="D32" s="1" t="s">
        <v>2445</v>
      </c>
      <c r="E32" s="1" t="s">
        <v>941</v>
      </c>
      <c r="F32" s="1">
        <v>37</v>
      </c>
      <c r="G32" s="1" t="s">
        <v>2885</v>
      </c>
      <c r="H32" s="1">
        <v>31682</v>
      </c>
      <c r="I32" s="183">
        <f>ROUNDUP(IFERROR(VLOOKUP($C32,$T$2:$AD$89,8,0),0),2)</f>
        <v>0.6</v>
      </c>
      <c r="J32" s="134">
        <f>IFERROR(VLOOKUP($C32,$T$2:$AD$89,11,0),0)</f>
        <v>0.6</v>
      </c>
      <c r="K32" s="2">
        <f t="shared" si="1"/>
        <v>0</v>
      </c>
      <c r="L32" s="2"/>
      <c r="P32" s="1"/>
      <c r="R32" s="159" t="s">
        <v>2928</v>
      </c>
      <c r="S32" s="161" t="s">
        <v>1512</v>
      </c>
      <c r="T32" s="235" t="s">
        <v>534</v>
      </c>
      <c r="U32" s="161" t="s">
        <v>2445</v>
      </c>
      <c r="V32" s="161" t="s">
        <v>946</v>
      </c>
      <c r="W32" s="159">
        <v>37</v>
      </c>
      <c r="X32" s="232"/>
      <c r="Y32" s="232">
        <v>1082</v>
      </c>
      <c r="Z32" s="175">
        <v>648.9796</v>
      </c>
      <c r="AA32" s="233">
        <v>0.5998</v>
      </c>
      <c r="AB32" s="161"/>
      <c r="AC32" s="161"/>
      <c r="AD32" s="161">
        <v>0.6</v>
      </c>
    </row>
    <row r="33" spans="1:30">
      <c r="A33" s="158" t="s">
        <v>2928</v>
      </c>
      <c r="B33" s="1" t="s">
        <v>1512</v>
      </c>
      <c r="C33" s="1" t="s">
        <v>535</v>
      </c>
      <c r="D33" s="1" t="s">
        <v>2446</v>
      </c>
      <c r="E33" s="1" t="s">
        <v>941</v>
      </c>
      <c r="F33" s="1">
        <v>62</v>
      </c>
      <c r="G33" s="1" t="s">
        <v>2885</v>
      </c>
      <c r="H33" s="1">
        <v>30770</v>
      </c>
      <c r="I33" s="183">
        <f>ROUNDUP(IFERROR(VLOOKUP($C33,$T$2:$AD$89,8,0),0),2)</f>
        <v>0.68</v>
      </c>
      <c r="J33" s="134">
        <f>IFERROR(VLOOKUP($C33,$T$2:$AD$89,11,0),0)</f>
        <v>0.6</v>
      </c>
      <c r="K33" s="2">
        <f t="shared" si="1"/>
        <v>1</v>
      </c>
      <c r="L33" s="2"/>
      <c r="P33" s="1"/>
      <c r="R33" s="159" t="s">
        <v>2928</v>
      </c>
      <c r="S33" s="161" t="s">
        <v>1512</v>
      </c>
      <c r="T33" s="235" t="s">
        <v>535</v>
      </c>
      <c r="U33" s="161" t="s">
        <v>2446</v>
      </c>
      <c r="V33" s="161" t="s">
        <v>946</v>
      </c>
      <c r="W33" s="159">
        <v>62</v>
      </c>
      <c r="X33" s="232"/>
      <c r="Y33" s="232">
        <v>2018</v>
      </c>
      <c r="Z33" s="175">
        <v>1371.8400999999999</v>
      </c>
      <c r="AA33" s="233">
        <v>0.67979999999999996</v>
      </c>
      <c r="AB33" s="161"/>
      <c r="AC33" s="161"/>
      <c r="AD33" s="161">
        <v>0.6</v>
      </c>
    </row>
    <row r="34" spans="1:30">
      <c r="A34" s="158" t="s">
        <v>2928</v>
      </c>
      <c r="B34" s="1" t="s">
        <v>1512</v>
      </c>
      <c r="C34" s="1" t="s">
        <v>536</v>
      </c>
      <c r="D34" s="1" t="s">
        <v>2447</v>
      </c>
      <c r="E34" s="1" t="s">
        <v>941</v>
      </c>
      <c r="F34" s="1">
        <v>38</v>
      </c>
      <c r="G34" s="1" t="s">
        <v>2885</v>
      </c>
      <c r="H34" s="1">
        <v>32072</v>
      </c>
      <c r="I34" s="183">
        <f>ROUNDUP(IFERROR(VLOOKUP($C34,$T$2:$AD$89,8,0),0),2)</f>
        <v>0.63</v>
      </c>
      <c r="J34" s="134">
        <f>IFERROR(VLOOKUP($C34,$T$2:$AD$89,11,0),0)</f>
        <v>0.6</v>
      </c>
      <c r="K34" s="2">
        <f t="shared" si="1"/>
        <v>1</v>
      </c>
      <c r="L34" s="2"/>
      <c r="P34" s="1"/>
      <c r="R34" s="159" t="s">
        <v>2928</v>
      </c>
      <c r="S34" s="161" t="s">
        <v>1512</v>
      </c>
      <c r="T34" s="235" t="s">
        <v>536</v>
      </c>
      <c r="U34" s="161" t="s">
        <v>2447</v>
      </c>
      <c r="V34" s="161" t="s">
        <v>946</v>
      </c>
      <c r="W34" s="159">
        <v>38</v>
      </c>
      <c r="X34" s="232"/>
      <c r="Y34" s="232">
        <v>1435</v>
      </c>
      <c r="Z34" s="175">
        <v>893.89419999999996</v>
      </c>
      <c r="AA34" s="233">
        <v>0.62290000000000001</v>
      </c>
      <c r="AB34" s="161"/>
      <c r="AC34" s="161"/>
      <c r="AD34" s="161">
        <v>0.6</v>
      </c>
    </row>
    <row r="35" spans="1:30">
      <c r="A35" s="158" t="s">
        <v>2928</v>
      </c>
      <c r="B35" s="1" t="s">
        <v>1512</v>
      </c>
      <c r="C35" s="1" t="s">
        <v>537</v>
      </c>
      <c r="D35" s="1" t="s">
        <v>2448</v>
      </c>
      <c r="E35" s="1" t="s">
        <v>941</v>
      </c>
      <c r="F35" s="1">
        <v>32</v>
      </c>
      <c r="G35" s="1" t="s">
        <v>969</v>
      </c>
      <c r="H35" s="1">
        <v>11309</v>
      </c>
      <c r="I35" s="183">
        <f>ROUNDUP(IFERROR(VLOOKUP($C35,$T$2:$AD$89,8,0),0),2)</f>
        <v>0.57999999999999996</v>
      </c>
      <c r="J35" s="134">
        <f>IFERROR(VLOOKUP($C35,$T$2:$AD$89,11,0),0)</f>
        <v>0.6</v>
      </c>
      <c r="K35" s="2">
        <f t="shared" si="1"/>
        <v>0</v>
      </c>
      <c r="L35" s="2"/>
      <c r="P35" s="1"/>
      <c r="R35" s="159" t="s">
        <v>2928</v>
      </c>
      <c r="S35" s="161" t="s">
        <v>1512</v>
      </c>
      <c r="T35" s="235" t="s">
        <v>537</v>
      </c>
      <c r="U35" s="161" t="s">
        <v>2448</v>
      </c>
      <c r="V35" s="161" t="s">
        <v>968</v>
      </c>
      <c r="W35" s="159">
        <v>32</v>
      </c>
      <c r="X35" s="232"/>
      <c r="Y35" s="232">
        <v>212</v>
      </c>
      <c r="Z35" s="175">
        <v>122.696</v>
      </c>
      <c r="AA35" s="233">
        <v>0.57879999999999998</v>
      </c>
      <c r="AB35" s="161"/>
      <c r="AC35" s="161"/>
      <c r="AD35" s="161">
        <v>0.6</v>
      </c>
    </row>
    <row r="36" spans="1:30">
      <c r="A36" s="158" t="s">
        <v>2928</v>
      </c>
      <c r="B36" s="1" t="s">
        <v>1536</v>
      </c>
      <c r="C36" s="1" t="s">
        <v>552</v>
      </c>
      <c r="D36" s="1" t="s">
        <v>2462</v>
      </c>
      <c r="E36" s="1" t="s">
        <v>937</v>
      </c>
      <c r="F36" s="1">
        <v>768</v>
      </c>
      <c r="G36" s="1" t="s">
        <v>1958</v>
      </c>
      <c r="H36" s="1">
        <v>143176</v>
      </c>
      <c r="I36" s="183">
        <f>ROUNDUP(IFERROR(VLOOKUP($C36,$T$2:$AD$89,8,0),0),2)</f>
        <v>1.9</v>
      </c>
      <c r="J36" s="134">
        <f>IFERROR(VLOOKUP($C36,$T$2:$AD$89,11,0),0)</f>
        <v>1.6</v>
      </c>
      <c r="K36" s="2">
        <f t="shared" si="1"/>
        <v>1</v>
      </c>
      <c r="L36" s="2"/>
      <c r="P36" s="1"/>
      <c r="R36" s="159" t="s">
        <v>2928</v>
      </c>
      <c r="S36" s="161" t="s">
        <v>1536</v>
      </c>
      <c r="T36" s="235" t="s">
        <v>552</v>
      </c>
      <c r="U36" s="161" t="s">
        <v>2462</v>
      </c>
      <c r="V36" s="161" t="s">
        <v>938</v>
      </c>
      <c r="W36" s="159">
        <v>768</v>
      </c>
      <c r="X36" s="232"/>
      <c r="Y36" s="232">
        <v>24124</v>
      </c>
      <c r="Z36" s="175">
        <v>45778.218099999998</v>
      </c>
      <c r="AA36" s="233">
        <v>1.8976</v>
      </c>
      <c r="AB36" s="161"/>
      <c r="AC36" s="161"/>
      <c r="AD36" s="161">
        <v>1.6</v>
      </c>
    </row>
    <row r="37" spans="1:30">
      <c r="A37" s="158" t="s">
        <v>2928</v>
      </c>
      <c r="B37" s="1" t="s">
        <v>1536</v>
      </c>
      <c r="C37" s="1" t="s">
        <v>553</v>
      </c>
      <c r="D37" s="1" t="s">
        <v>2463</v>
      </c>
      <c r="E37" s="1" t="s">
        <v>941</v>
      </c>
      <c r="F37" s="1">
        <v>40</v>
      </c>
      <c r="G37" s="1" t="s">
        <v>2885</v>
      </c>
      <c r="H37" s="1">
        <v>35805</v>
      </c>
      <c r="I37" s="183">
        <f>ROUNDUP(IFERROR(VLOOKUP($C37,$T$2:$AD$89,8,0),0),2)</f>
        <v>0.69000000000000006</v>
      </c>
      <c r="J37" s="134">
        <f>IFERROR(VLOOKUP($C37,$T$2:$AD$89,11,0),0)</f>
        <v>0.6</v>
      </c>
      <c r="K37" s="2">
        <f t="shared" si="1"/>
        <v>1</v>
      </c>
      <c r="L37" s="2"/>
      <c r="P37" s="1"/>
      <c r="R37" s="159" t="s">
        <v>2928</v>
      </c>
      <c r="S37" s="161" t="s">
        <v>1536</v>
      </c>
      <c r="T37" s="235" t="s">
        <v>553</v>
      </c>
      <c r="U37" s="161" t="s">
        <v>2463</v>
      </c>
      <c r="V37" s="161" t="s">
        <v>946</v>
      </c>
      <c r="W37" s="159">
        <v>40</v>
      </c>
      <c r="X37" s="232"/>
      <c r="Y37" s="232">
        <v>1130</v>
      </c>
      <c r="Z37" s="175">
        <v>773.09140000000002</v>
      </c>
      <c r="AA37" s="233">
        <v>0.68420000000000003</v>
      </c>
      <c r="AB37" s="161"/>
      <c r="AC37" s="161"/>
      <c r="AD37" s="161">
        <v>0.6</v>
      </c>
    </row>
    <row r="38" spans="1:30">
      <c r="A38" s="158" t="s">
        <v>2928</v>
      </c>
      <c r="B38" s="1" t="s">
        <v>1536</v>
      </c>
      <c r="C38" s="1" t="s">
        <v>554</v>
      </c>
      <c r="D38" s="1" t="s">
        <v>2464</v>
      </c>
      <c r="E38" s="1" t="s">
        <v>941</v>
      </c>
      <c r="F38" s="1">
        <v>38</v>
      </c>
      <c r="G38" s="1" t="s">
        <v>947</v>
      </c>
      <c r="H38" s="1">
        <v>24079</v>
      </c>
      <c r="I38" s="183">
        <f>ROUNDUP(IFERROR(VLOOKUP($C38,$T$2:$AD$89,8,0),0),2)</f>
        <v>0.66</v>
      </c>
      <c r="J38" s="134">
        <f>IFERROR(VLOOKUP($C38,$T$2:$AD$89,11,0),0)</f>
        <v>0.6</v>
      </c>
      <c r="K38" s="2">
        <f t="shared" si="1"/>
        <v>1</v>
      </c>
      <c r="L38" s="2"/>
      <c r="P38" s="1"/>
      <c r="R38" s="159" t="s">
        <v>2928</v>
      </c>
      <c r="S38" s="161" t="s">
        <v>1536</v>
      </c>
      <c r="T38" s="235" t="s">
        <v>554</v>
      </c>
      <c r="U38" s="161" t="s">
        <v>2464</v>
      </c>
      <c r="V38" s="161" t="s">
        <v>946</v>
      </c>
      <c r="W38" s="159">
        <v>38</v>
      </c>
      <c r="X38" s="232"/>
      <c r="Y38" s="232">
        <v>1079</v>
      </c>
      <c r="Z38" s="175">
        <v>701.69910000000004</v>
      </c>
      <c r="AA38" s="233">
        <v>0.65029999999999999</v>
      </c>
      <c r="AB38" s="161"/>
      <c r="AC38" s="161"/>
      <c r="AD38" s="161">
        <v>0.6</v>
      </c>
    </row>
    <row r="39" spans="1:30">
      <c r="A39" s="158" t="s">
        <v>2928</v>
      </c>
      <c r="B39" s="1" t="s">
        <v>1536</v>
      </c>
      <c r="C39" s="1" t="s">
        <v>555</v>
      </c>
      <c r="D39" s="1" t="s">
        <v>2465</v>
      </c>
      <c r="E39" s="1" t="s">
        <v>941</v>
      </c>
      <c r="F39" s="1">
        <v>105</v>
      </c>
      <c r="G39" s="1" t="s">
        <v>2885</v>
      </c>
      <c r="H39" s="1">
        <v>56444</v>
      </c>
      <c r="I39" s="183">
        <f>ROUNDUP(IFERROR(VLOOKUP($C39,$T$2:$AD$89,8,0),0),2)</f>
        <v>0.73</v>
      </c>
      <c r="J39" s="134">
        <f>IFERROR(VLOOKUP($C39,$T$2:$AD$89,11,0),0)</f>
        <v>0.6</v>
      </c>
      <c r="K39" s="2">
        <f t="shared" si="1"/>
        <v>1</v>
      </c>
      <c r="L39" s="2"/>
      <c r="P39" s="1"/>
      <c r="R39" s="159" t="s">
        <v>2928</v>
      </c>
      <c r="S39" s="161" t="s">
        <v>1536</v>
      </c>
      <c r="T39" s="235" t="s">
        <v>555</v>
      </c>
      <c r="U39" s="161" t="s">
        <v>2465</v>
      </c>
      <c r="V39" s="161" t="s">
        <v>946</v>
      </c>
      <c r="W39" s="159">
        <v>105</v>
      </c>
      <c r="X39" s="232"/>
      <c r="Y39" s="232">
        <v>4257</v>
      </c>
      <c r="Z39" s="175">
        <v>3085.4238999999998</v>
      </c>
      <c r="AA39" s="233">
        <v>0.7248</v>
      </c>
      <c r="AB39" s="161"/>
      <c r="AC39" s="161"/>
      <c r="AD39" s="161">
        <v>0.6</v>
      </c>
    </row>
    <row r="40" spans="1:30">
      <c r="A40" s="158" t="s">
        <v>2928</v>
      </c>
      <c r="B40" s="1" t="s">
        <v>1536</v>
      </c>
      <c r="C40" s="1" t="s">
        <v>556</v>
      </c>
      <c r="D40" s="1" t="s">
        <v>2466</v>
      </c>
      <c r="E40" s="1" t="s">
        <v>941</v>
      </c>
      <c r="F40" s="1">
        <v>85</v>
      </c>
      <c r="G40" s="1" t="s">
        <v>965</v>
      </c>
      <c r="H40" s="1">
        <v>39017</v>
      </c>
      <c r="I40" s="183">
        <f>ROUNDUP(IFERROR(VLOOKUP($C40,$T$2:$AD$89,8,0),0),2)</f>
        <v>0.75</v>
      </c>
      <c r="J40" s="134">
        <f>IFERROR(VLOOKUP($C40,$T$2:$AD$89,11,0),0)</f>
        <v>0.6</v>
      </c>
      <c r="K40" s="2">
        <f t="shared" si="1"/>
        <v>1</v>
      </c>
      <c r="L40" s="2"/>
      <c r="P40" s="1"/>
      <c r="R40" s="159" t="s">
        <v>2928</v>
      </c>
      <c r="S40" s="161" t="s">
        <v>1536</v>
      </c>
      <c r="T40" s="235" t="s">
        <v>556</v>
      </c>
      <c r="U40" s="161" t="s">
        <v>2466</v>
      </c>
      <c r="V40" s="161" t="s">
        <v>942</v>
      </c>
      <c r="W40" s="159">
        <v>85</v>
      </c>
      <c r="X40" s="232"/>
      <c r="Y40" s="232">
        <v>3599</v>
      </c>
      <c r="Z40" s="175">
        <v>2695.0628000000002</v>
      </c>
      <c r="AA40" s="233">
        <v>0.74880000000000002</v>
      </c>
      <c r="AB40" s="161"/>
      <c r="AC40" s="161"/>
      <c r="AD40" s="161">
        <v>0.6</v>
      </c>
    </row>
    <row r="41" spans="1:30">
      <c r="A41" s="158" t="s">
        <v>2928</v>
      </c>
      <c r="B41" s="1" t="s">
        <v>1536</v>
      </c>
      <c r="C41" s="1" t="s">
        <v>557</v>
      </c>
      <c r="D41" s="1" t="s">
        <v>2467</v>
      </c>
      <c r="E41" s="1" t="s">
        <v>941</v>
      </c>
      <c r="F41" s="1">
        <v>41</v>
      </c>
      <c r="G41" s="1" t="s">
        <v>2885</v>
      </c>
      <c r="H41" s="1">
        <v>38314</v>
      </c>
      <c r="I41" s="183">
        <f>ROUNDUP(IFERROR(VLOOKUP($C41,$T$2:$AD$89,8,0),0),2)</f>
        <v>0.64</v>
      </c>
      <c r="J41" s="134">
        <f>IFERROR(VLOOKUP($C41,$T$2:$AD$89,11,0),0)</f>
        <v>0.6</v>
      </c>
      <c r="K41" s="2">
        <f t="shared" si="1"/>
        <v>1</v>
      </c>
      <c r="L41" s="2"/>
      <c r="P41" s="1"/>
      <c r="R41" s="159" t="s">
        <v>2928</v>
      </c>
      <c r="S41" s="161" t="s">
        <v>1536</v>
      </c>
      <c r="T41" s="235" t="s">
        <v>557</v>
      </c>
      <c r="U41" s="161" t="s">
        <v>2467</v>
      </c>
      <c r="V41" s="161" t="s">
        <v>946</v>
      </c>
      <c r="W41" s="159">
        <v>41</v>
      </c>
      <c r="X41" s="232"/>
      <c r="Y41" s="232">
        <v>1263</v>
      </c>
      <c r="Z41" s="175">
        <v>802.75689999999997</v>
      </c>
      <c r="AA41" s="233">
        <v>0.63560000000000005</v>
      </c>
      <c r="AB41" s="161"/>
      <c r="AC41" s="161"/>
      <c r="AD41" s="161">
        <v>0.6</v>
      </c>
    </row>
    <row r="42" spans="1:30">
      <c r="A42" s="158" t="s">
        <v>2928</v>
      </c>
      <c r="B42" s="1" t="s">
        <v>1536</v>
      </c>
      <c r="C42" s="1" t="s">
        <v>558</v>
      </c>
      <c r="D42" s="1" t="s">
        <v>2468</v>
      </c>
      <c r="E42" s="1" t="s">
        <v>941</v>
      </c>
      <c r="F42" s="1">
        <v>17</v>
      </c>
      <c r="G42" s="1" t="s">
        <v>969</v>
      </c>
      <c r="H42" s="1">
        <v>10730</v>
      </c>
      <c r="I42" s="183">
        <f>ROUNDUP(IFERROR(VLOOKUP($C42,$T$2:$AD$89,8,0),0),2)</f>
        <v>0.54</v>
      </c>
      <c r="J42" s="134">
        <f>IFERROR(VLOOKUP($C42,$T$2:$AD$89,11,0),0)</f>
        <v>0.6</v>
      </c>
      <c r="K42" s="2">
        <f t="shared" si="1"/>
        <v>0</v>
      </c>
      <c r="L42" s="2"/>
      <c r="P42" s="1"/>
      <c r="R42" s="159" t="s">
        <v>2928</v>
      </c>
      <c r="S42" s="161" t="s">
        <v>1536</v>
      </c>
      <c r="T42" s="235" t="s">
        <v>558</v>
      </c>
      <c r="U42" s="161" t="s">
        <v>2468</v>
      </c>
      <c r="V42" s="161" t="s">
        <v>968</v>
      </c>
      <c r="W42" s="159">
        <v>17</v>
      </c>
      <c r="X42" s="232"/>
      <c r="Y42" s="232">
        <v>444</v>
      </c>
      <c r="Z42" s="175">
        <v>236.72620000000001</v>
      </c>
      <c r="AA42" s="233">
        <v>0.53320000000000001</v>
      </c>
      <c r="AB42" s="161"/>
      <c r="AC42" s="161"/>
      <c r="AD42" s="161">
        <v>0.6</v>
      </c>
    </row>
    <row r="43" spans="1:30">
      <c r="A43" s="158" t="s">
        <v>2928</v>
      </c>
      <c r="B43" s="1" t="s">
        <v>1536</v>
      </c>
      <c r="C43" s="1" t="s">
        <v>559</v>
      </c>
      <c r="D43" s="1" t="s">
        <v>2469</v>
      </c>
      <c r="E43" s="1" t="s">
        <v>974</v>
      </c>
      <c r="F43" s="1">
        <v>186</v>
      </c>
      <c r="G43" s="1" t="s">
        <v>2888</v>
      </c>
      <c r="H43" s="1">
        <v>93408</v>
      </c>
      <c r="I43" s="183">
        <f>ROUNDUP(IFERROR(VLOOKUP($C43,$T$2:$AD$89,8,0),0),2)</f>
        <v>1.1100000000000001</v>
      </c>
      <c r="J43" s="134">
        <f>IFERROR(VLOOKUP($C43,$T$2:$AD$89,11,0),0)</f>
        <v>1</v>
      </c>
      <c r="K43" s="2">
        <f t="shared" si="1"/>
        <v>1</v>
      </c>
      <c r="L43" s="2"/>
      <c r="P43" s="1"/>
      <c r="R43" s="159" t="s">
        <v>2928</v>
      </c>
      <c r="S43" s="161" t="s">
        <v>1536</v>
      </c>
      <c r="T43" s="235" t="s">
        <v>559</v>
      </c>
      <c r="U43" s="161" t="s">
        <v>2469</v>
      </c>
      <c r="V43" s="161" t="s">
        <v>975</v>
      </c>
      <c r="W43" s="159">
        <v>186</v>
      </c>
      <c r="X43" s="232"/>
      <c r="Y43" s="232">
        <v>7186</v>
      </c>
      <c r="Z43" s="175">
        <v>7926.1662999999999</v>
      </c>
      <c r="AA43" s="233">
        <v>1.103</v>
      </c>
      <c r="AB43" s="161"/>
      <c r="AC43" s="161"/>
      <c r="AD43" s="161">
        <v>1</v>
      </c>
    </row>
    <row r="44" spans="1:30">
      <c r="A44" s="158" t="s">
        <v>2928</v>
      </c>
      <c r="B44" s="1" t="s">
        <v>1536</v>
      </c>
      <c r="C44" s="1" t="s">
        <v>560</v>
      </c>
      <c r="D44" s="1" t="s">
        <v>2470</v>
      </c>
      <c r="E44" s="1" t="s">
        <v>941</v>
      </c>
      <c r="F44" s="1">
        <v>37</v>
      </c>
      <c r="G44" s="1" t="s">
        <v>2885</v>
      </c>
      <c r="H44" s="1">
        <v>30729</v>
      </c>
      <c r="I44" s="183">
        <f>ROUNDUP(IFERROR(VLOOKUP($C44,$T$2:$AD$89,8,0),0),2)</f>
        <v>0.62</v>
      </c>
      <c r="J44" s="134">
        <f>IFERROR(VLOOKUP($C44,$T$2:$AD$89,11,0),0)</f>
        <v>0.6</v>
      </c>
      <c r="K44" s="2">
        <f t="shared" si="1"/>
        <v>1</v>
      </c>
      <c r="L44" s="2"/>
      <c r="P44" s="1"/>
      <c r="R44" s="159" t="s">
        <v>2928</v>
      </c>
      <c r="S44" s="161" t="s">
        <v>1536</v>
      </c>
      <c r="T44" s="235" t="s">
        <v>560</v>
      </c>
      <c r="U44" s="161" t="s">
        <v>2470</v>
      </c>
      <c r="V44" s="161" t="s">
        <v>946</v>
      </c>
      <c r="W44" s="159">
        <v>37</v>
      </c>
      <c r="X44" s="232"/>
      <c r="Y44" s="232">
        <v>1691</v>
      </c>
      <c r="Z44" s="175">
        <v>1036.2782</v>
      </c>
      <c r="AA44" s="233">
        <v>0.61280000000000001</v>
      </c>
      <c r="AB44" s="161"/>
      <c r="AC44" s="161"/>
      <c r="AD44" s="161">
        <v>0.6</v>
      </c>
    </row>
    <row r="45" spans="1:30">
      <c r="A45" s="158" t="s">
        <v>2928</v>
      </c>
      <c r="B45" s="1" t="s">
        <v>1536</v>
      </c>
      <c r="C45" s="1" t="s">
        <v>561</v>
      </c>
      <c r="D45" s="1" t="s">
        <v>2471</v>
      </c>
      <c r="E45" s="1" t="s">
        <v>941</v>
      </c>
      <c r="F45" s="1">
        <v>78</v>
      </c>
      <c r="G45" s="1" t="s">
        <v>943</v>
      </c>
      <c r="H45" s="1">
        <v>53363</v>
      </c>
      <c r="I45" s="183">
        <f>ROUNDUP(IFERROR(VLOOKUP($C45,$T$2:$AD$89,8,0),0),2)</f>
        <v>0.65</v>
      </c>
      <c r="J45" s="134">
        <f>IFERROR(VLOOKUP($C45,$T$2:$AD$89,11,0),0)</f>
        <v>0.6</v>
      </c>
      <c r="K45" s="2">
        <f t="shared" si="1"/>
        <v>1</v>
      </c>
      <c r="L45" s="2"/>
      <c r="P45" s="1"/>
      <c r="R45" s="159" t="s">
        <v>2928</v>
      </c>
      <c r="S45" s="161" t="s">
        <v>1536</v>
      </c>
      <c r="T45" s="235" t="s">
        <v>561</v>
      </c>
      <c r="U45" s="161" t="s">
        <v>2471</v>
      </c>
      <c r="V45" s="161" t="s">
        <v>942</v>
      </c>
      <c r="W45" s="159">
        <v>78</v>
      </c>
      <c r="X45" s="232"/>
      <c r="Y45" s="232">
        <v>2865</v>
      </c>
      <c r="Z45" s="175">
        <v>1850.2273</v>
      </c>
      <c r="AA45" s="233">
        <v>0.64580000000000004</v>
      </c>
      <c r="AB45" s="161"/>
      <c r="AC45" s="161"/>
      <c r="AD45" s="161">
        <v>0.6</v>
      </c>
    </row>
    <row r="46" spans="1:30">
      <c r="A46" s="158" t="s">
        <v>2928</v>
      </c>
      <c r="B46" s="1" t="s">
        <v>1536</v>
      </c>
      <c r="C46" s="1" t="s">
        <v>562</v>
      </c>
      <c r="D46" s="1" t="s">
        <v>2472</v>
      </c>
      <c r="E46" s="1" t="s">
        <v>941</v>
      </c>
      <c r="F46" s="1">
        <v>96</v>
      </c>
      <c r="G46" s="1" t="s">
        <v>943</v>
      </c>
      <c r="H46" s="1">
        <v>53585</v>
      </c>
      <c r="I46" s="183">
        <f>ROUNDUP(IFERROR(VLOOKUP($C46,$T$2:$AD$89,8,0),0),2)</f>
        <v>0.59</v>
      </c>
      <c r="J46" s="134">
        <f>IFERROR(VLOOKUP($C46,$T$2:$AD$89,11,0),0)</f>
        <v>0.6</v>
      </c>
      <c r="K46" s="2">
        <f t="shared" si="1"/>
        <v>0</v>
      </c>
      <c r="L46" s="2"/>
      <c r="P46" s="1"/>
      <c r="R46" s="159" t="s">
        <v>2928</v>
      </c>
      <c r="S46" s="161" t="s">
        <v>1536</v>
      </c>
      <c r="T46" s="235" t="s">
        <v>562</v>
      </c>
      <c r="U46" s="161" t="s">
        <v>2472</v>
      </c>
      <c r="V46" s="161" t="s">
        <v>942</v>
      </c>
      <c r="W46" s="159">
        <v>96</v>
      </c>
      <c r="X46" s="232"/>
      <c r="Y46" s="232">
        <v>3538</v>
      </c>
      <c r="Z46" s="175">
        <v>2056.5841999999998</v>
      </c>
      <c r="AA46" s="233">
        <v>0.58130000000000004</v>
      </c>
      <c r="AB46" s="161"/>
      <c r="AC46" s="161"/>
      <c r="AD46" s="161">
        <v>0.6</v>
      </c>
    </row>
    <row r="47" spans="1:30">
      <c r="A47" s="158" t="s">
        <v>2928</v>
      </c>
      <c r="B47" s="1" t="s">
        <v>1536</v>
      </c>
      <c r="C47" s="1" t="s">
        <v>563</v>
      </c>
      <c r="D47" s="1" t="s">
        <v>2473</v>
      </c>
      <c r="E47" s="1" t="s">
        <v>941</v>
      </c>
      <c r="F47" s="1">
        <v>41</v>
      </c>
      <c r="G47" s="1" t="s">
        <v>947</v>
      </c>
      <c r="H47" s="1">
        <v>26447</v>
      </c>
      <c r="I47" s="183">
        <f>ROUNDUP(IFERROR(VLOOKUP($C47,$T$2:$AD$89,8,0),0),2)</f>
        <v>0.55000000000000004</v>
      </c>
      <c r="J47" s="134">
        <f>IFERROR(VLOOKUP($C47,$T$2:$AD$89,11,0),0)</f>
        <v>0.6</v>
      </c>
      <c r="K47" s="2">
        <f t="shared" si="1"/>
        <v>0</v>
      </c>
      <c r="L47" s="2"/>
      <c r="P47" s="1"/>
      <c r="R47" s="159" t="s">
        <v>2928</v>
      </c>
      <c r="S47" s="161" t="s">
        <v>1536</v>
      </c>
      <c r="T47" s="235" t="s">
        <v>563</v>
      </c>
      <c r="U47" s="161" t="s">
        <v>2473</v>
      </c>
      <c r="V47" s="161" t="s">
        <v>946</v>
      </c>
      <c r="W47" s="159">
        <v>41</v>
      </c>
      <c r="X47" s="232"/>
      <c r="Y47" s="232">
        <v>1660</v>
      </c>
      <c r="Z47" s="175">
        <v>906.55050000000006</v>
      </c>
      <c r="AA47" s="233">
        <v>0.54610000000000003</v>
      </c>
      <c r="AB47" s="161"/>
      <c r="AC47" s="161"/>
      <c r="AD47" s="161">
        <v>0.6</v>
      </c>
    </row>
    <row r="48" spans="1:30">
      <c r="A48" s="158" t="s">
        <v>2928</v>
      </c>
      <c r="B48" s="1" t="s">
        <v>1536</v>
      </c>
      <c r="C48" s="1" t="s">
        <v>564</v>
      </c>
      <c r="D48" s="1" t="s">
        <v>2474</v>
      </c>
      <c r="E48" s="1" t="s">
        <v>941</v>
      </c>
      <c r="F48" s="1">
        <v>30</v>
      </c>
      <c r="G48" s="1" t="s">
        <v>947</v>
      </c>
      <c r="H48" s="1">
        <v>18036</v>
      </c>
      <c r="I48" s="183">
        <f>ROUNDUP(IFERROR(VLOOKUP($C48,$T$2:$AD$89,8,0),0),2)</f>
        <v>0.51</v>
      </c>
      <c r="J48" s="134">
        <f>IFERROR(VLOOKUP($C48,$T$2:$AD$89,11,0),0)</f>
        <v>0.6</v>
      </c>
      <c r="K48" s="2">
        <f t="shared" si="1"/>
        <v>0</v>
      </c>
      <c r="L48" s="2"/>
      <c r="P48" s="1"/>
      <c r="R48" s="159" t="s">
        <v>2928</v>
      </c>
      <c r="S48" s="161" t="s">
        <v>1536</v>
      </c>
      <c r="T48" s="235" t="s">
        <v>564</v>
      </c>
      <c r="U48" s="161" t="s">
        <v>2474</v>
      </c>
      <c r="V48" s="161" t="s">
        <v>946</v>
      </c>
      <c r="W48" s="159">
        <v>30</v>
      </c>
      <c r="X48" s="232"/>
      <c r="Y48" s="232">
        <v>1187</v>
      </c>
      <c r="Z48" s="175">
        <v>595.20659999999998</v>
      </c>
      <c r="AA48" s="233">
        <v>0.50139999999999996</v>
      </c>
      <c r="AB48" s="161"/>
      <c r="AC48" s="161"/>
      <c r="AD48" s="161">
        <v>0.6</v>
      </c>
    </row>
    <row r="49" spans="1:30">
      <c r="A49" s="158" t="s">
        <v>2928</v>
      </c>
      <c r="B49" s="1" t="s">
        <v>1536</v>
      </c>
      <c r="C49" s="1" t="s">
        <v>565</v>
      </c>
      <c r="D49" s="1" t="s">
        <v>2475</v>
      </c>
      <c r="E49" s="1" t="s">
        <v>941</v>
      </c>
      <c r="F49" s="1">
        <v>54</v>
      </c>
      <c r="G49" s="1" t="s">
        <v>947</v>
      </c>
      <c r="H49" s="1">
        <v>25040</v>
      </c>
      <c r="I49" s="183">
        <f>ROUNDUP(IFERROR(VLOOKUP($C49,$T$2:$AD$89,8,0),0),2)</f>
        <v>0.6</v>
      </c>
      <c r="J49" s="134">
        <f>IFERROR(VLOOKUP($C49,$T$2:$AD$89,11,0),0)</f>
        <v>0.6</v>
      </c>
      <c r="K49" s="2">
        <f t="shared" si="1"/>
        <v>0</v>
      </c>
      <c r="L49" s="2"/>
      <c r="P49" s="1"/>
      <c r="R49" s="159" t="s">
        <v>2928</v>
      </c>
      <c r="S49" s="161" t="s">
        <v>1536</v>
      </c>
      <c r="T49" s="235" t="s">
        <v>565</v>
      </c>
      <c r="U49" s="161" t="s">
        <v>2475</v>
      </c>
      <c r="V49" s="161" t="s">
        <v>946</v>
      </c>
      <c r="W49" s="159">
        <v>54</v>
      </c>
      <c r="X49" s="232"/>
      <c r="Y49" s="232">
        <v>1794</v>
      </c>
      <c r="Z49" s="175">
        <v>1064.2385999999999</v>
      </c>
      <c r="AA49" s="233">
        <v>0.59319999999999995</v>
      </c>
      <c r="AB49" s="161"/>
      <c r="AC49" s="161"/>
      <c r="AD49" s="161">
        <v>0.6</v>
      </c>
    </row>
    <row r="50" spans="1:30">
      <c r="A50" s="158" t="s">
        <v>2928</v>
      </c>
      <c r="B50" s="1" t="s">
        <v>1536</v>
      </c>
      <c r="C50" s="1" t="s">
        <v>566</v>
      </c>
      <c r="D50" s="1" t="s">
        <v>2476</v>
      </c>
      <c r="E50" s="1" t="s">
        <v>941</v>
      </c>
      <c r="F50" s="1">
        <v>40</v>
      </c>
      <c r="G50" s="1" t="s">
        <v>2885</v>
      </c>
      <c r="H50" s="1">
        <v>33202</v>
      </c>
      <c r="I50" s="183">
        <f>ROUNDUP(IFERROR(VLOOKUP($C50,$T$2:$AD$89,8,0),0),2)</f>
        <v>0.64</v>
      </c>
      <c r="J50" s="134">
        <f>IFERROR(VLOOKUP($C50,$T$2:$AD$89,11,0),0)</f>
        <v>0.6</v>
      </c>
      <c r="K50" s="2">
        <f t="shared" si="1"/>
        <v>1</v>
      </c>
      <c r="L50" s="2"/>
      <c r="P50" s="1"/>
      <c r="R50" s="159" t="s">
        <v>2928</v>
      </c>
      <c r="S50" s="161" t="s">
        <v>1536</v>
      </c>
      <c r="T50" s="235" t="s">
        <v>566</v>
      </c>
      <c r="U50" s="161" t="s">
        <v>2476</v>
      </c>
      <c r="V50" s="161" t="s">
        <v>946</v>
      </c>
      <c r="W50" s="159">
        <v>40</v>
      </c>
      <c r="X50" s="232"/>
      <c r="Y50" s="232">
        <v>1119</v>
      </c>
      <c r="Z50" s="175">
        <v>714.06439999999998</v>
      </c>
      <c r="AA50" s="233">
        <v>0.6381</v>
      </c>
      <c r="AB50" s="161"/>
      <c r="AC50" s="161"/>
      <c r="AD50" s="161">
        <v>0.6</v>
      </c>
    </row>
    <row r="51" spans="1:30">
      <c r="A51" s="158" t="s">
        <v>2928</v>
      </c>
      <c r="B51" s="1" t="s">
        <v>1536</v>
      </c>
      <c r="C51" s="1" t="s">
        <v>567</v>
      </c>
      <c r="D51" s="1" t="s">
        <v>2477</v>
      </c>
      <c r="E51" s="1" t="s">
        <v>941</v>
      </c>
      <c r="F51" s="1">
        <v>41</v>
      </c>
      <c r="G51" s="1" t="s">
        <v>947</v>
      </c>
      <c r="H51" s="1">
        <v>28393</v>
      </c>
      <c r="I51" s="183">
        <f>ROUNDUP(IFERROR(VLOOKUP($C51,$T$2:$AD$89,8,0),0),2)</f>
        <v>0.54</v>
      </c>
      <c r="J51" s="134">
        <f>IFERROR(VLOOKUP($C51,$T$2:$AD$89,11,0),0)</f>
        <v>0.6</v>
      </c>
      <c r="K51" s="2">
        <f t="shared" si="1"/>
        <v>0</v>
      </c>
      <c r="L51" s="2"/>
      <c r="P51" s="1"/>
      <c r="R51" s="159" t="s">
        <v>2928</v>
      </c>
      <c r="S51" s="161" t="s">
        <v>1536</v>
      </c>
      <c r="T51" s="235" t="s">
        <v>567</v>
      </c>
      <c r="U51" s="161" t="s">
        <v>2477</v>
      </c>
      <c r="V51" s="161" t="s">
        <v>946</v>
      </c>
      <c r="W51" s="159">
        <v>41</v>
      </c>
      <c r="X51" s="232"/>
      <c r="Y51" s="232">
        <v>1476</v>
      </c>
      <c r="Z51" s="175">
        <v>790.19280000000003</v>
      </c>
      <c r="AA51" s="233">
        <v>0.53539999999999999</v>
      </c>
      <c r="AB51" s="161"/>
      <c r="AC51" s="161"/>
      <c r="AD51" s="161">
        <v>0.6</v>
      </c>
    </row>
    <row r="52" spans="1:30">
      <c r="A52" s="158" t="s">
        <v>2928</v>
      </c>
      <c r="B52" s="1" t="s">
        <v>1536</v>
      </c>
      <c r="C52" s="1" t="s">
        <v>568</v>
      </c>
      <c r="D52" s="1" t="s">
        <v>2931</v>
      </c>
      <c r="E52" s="1" t="s">
        <v>974</v>
      </c>
      <c r="F52" s="1">
        <v>240</v>
      </c>
      <c r="G52" s="1" t="s">
        <v>2887</v>
      </c>
      <c r="H52" s="1">
        <v>114802</v>
      </c>
      <c r="I52" s="183">
        <f>ROUNDUP(IFERROR(VLOOKUP($C52,$T$2:$AD$89,8,0),0),2)</f>
        <v>1.24</v>
      </c>
      <c r="J52" s="134">
        <f>IFERROR(VLOOKUP($C52,$T$2:$AD$89,11,0),0)</f>
        <v>1</v>
      </c>
      <c r="K52" s="2">
        <f t="shared" si="1"/>
        <v>1</v>
      </c>
      <c r="L52" s="2"/>
      <c r="P52" s="1"/>
      <c r="R52" s="159" t="s">
        <v>2928</v>
      </c>
      <c r="S52" s="161" t="s">
        <v>1536</v>
      </c>
      <c r="T52" s="235" t="s">
        <v>568</v>
      </c>
      <c r="U52" s="161" t="s">
        <v>2931</v>
      </c>
      <c r="V52" s="161" t="s">
        <v>975</v>
      </c>
      <c r="W52" s="159">
        <v>240</v>
      </c>
      <c r="X52" s="232"/>
      <c r="Y52" s="232">
        <v>7150</v>
      </c>
      <c r="Z52" s="175">
        <v>8843.1771000000008</v>
      </c>
      <c r="AA52" s="233">
        <v>1.2367999999999999</v>
      </c>
      <c r="AB52" s="161"/>
      <c r="AC52" s="161"/>
      <c r="AD52" s="161">
        <v>1</v>
      </c>
    </row>
    <row r="53" spans="1:30">
      <c r="A53" s="158" t="s">
        <v>2928</v>
      </c>
      <c r="B53" s="1" t="s">
        <v>1536</v>
      </c>
      <c r="C53" s="1" t="s">
        <v>569</v>
      </c>
      <c r="D53" s="1" t="s">
        <v>2932</v>
      </c>
      <c r="E53" s="1" t="s">
        <v>941</v>
      </c>
      <c r="F53" s="1">
        <v>57</v>
      </c>
      <c r="G53" s="1" t="s">
        <v>947</v>
      </c>
      <c r="H53" s="1">
        <v>28659</v>
      </c>
      <c r="I53" s="183">
        <f>ROUNDUP(IFERROR(VLOOKUP($C53,$T$2:$AD$89,8,0),0),2)</f>
        <v>0.62</v>
      </c>
      <c r="J53" s="134">
        <f>IFERROR(VLOOKUP($C53,$T$2:$AD$89,11,0),0)</f>
        <v>0.6</v>
      </c>
      <c r="K53" s="2">
        <f t="shared" si="1"/>
        <v>1</v>
      </c>
      <c r="L53" s="2"/>
      <c r="P53" s="1"/>
      <c r="R53" s="159" t="s">
        <v>2928</v>
      </c>
      <c r="S53" s="161" t="s">
        <v>1536</v>
      </c>
      <c r="T53" s="235" t="s">
        <v>569</v>
      </c>
      <c r="U53" s="161" t="s">
        <v>2932</v>
      </c>
      <c r="V53" s="161" t="s">
        <v>946</v>
      </c>
      <c r="W53" s="159">
        <v>57</v>
      </c>
      <c r="X53" s="232"/>
      <c r="Y53" s="232">
        <v>1527</v>
      </c>
      <c r="Z53" s="175">
        <v>934.95439999999996</v>
      </c>
      <c r="AA53" s="233">
        <v>0.61229999999999996</v>
      </c>
      <c r="AB53" s="161"/>
      <c r="AC53" s="161"/>
      <c r="AD53" s="161">
        <v>0.6</v>
      </c>
    </row>
    <row r="54" spans="1:30">
      <c r="A54" s="158" t="s">
        <v>2928</v>
      </c>
      <c r="B54" s="1" t="s">
        <v>1555</v>
      </c>
      <c r="C54" s="1" t="s">
        <v>570</v>
      </c>
      <c r="D54" s="1" t="s">
        <v>2478</v>
      </c>
      <c r="E54" s="1" t="s">
        <v>974</v>
      </c>
      <c r="F54" s="1">
        <v>429</v>
      </c>
      <c r="G54" s="1" t="s">
        <v>1002</v>
      </c>
      <c r="H54" s="1">
        <v>112903</v>
      </c>
      <c r="I54" s="183">
        <f>ROUNDUP(IFERROR(VLOOKUP($C54,$T$2:$AD$89,8,0),0),2)</f>
        <v>1.4</v>
      </c>
      <c r="J54" s="134">
        <f>IFERROR(VLOOKUP($C54,$T$2:$AD$89,11,0),0)</f>
        <v>1.2</v>
      </c>
      <c r="K54" s="2">
        <f t="shared" si="1"/>
        <v>1</v>
      </c>
      <c r="L54" s="2"/>
      <c r="P54" s="1"/>
      <c r="R54" s="159" t="s">
        <v>2928</v>
      </c>
      <c r="S54" s="161" t="s">
        <v>1555</v>
      </c>
      <c r="T54" s="235" t="s">
        <v>570</v>
      </c>
      <c r="U54" s="161" t="s">
        <v>2478</v>
      </c>
      <c r="V54" s="161" t="s">
        <v>1001</v>
      </c>
      <c r="W54" s="159">
        <v>429</v>
      </c>
      <c r="X54" s="232"/>
      <c r="Y54" s="232">
        <v>10124</v>
      </c>
      <c r="Z54" s="175">
        <v>14116.9576</v>
      </c>
      <c r="AA54" s="233">
        <v>1.3944000000000001</v>
      </c>
      <c r="AB54" s="161"/>
      <c r="AC54" s="161"/>
      <c r="AD54" s="161">
        <v>1.2</v>
      </c>
    </row>
    <row r="55" spans="1:30">
      <c r="A55" s="158" t="s">
        <v>2928</v>
      </c>
      <c r="B55" s="1" t="s">
        <v>1555</v>
      </c>
      <c r="C55" s="1" t="s">
        <v>571</v>
      </c>
      <c r="D55" s="1" t="s">
        <v>2479</v>
      </c>
      <c r="E55" s="1" t="s">
        <v>941</v>
      </c>
      <c r="F55" s="1">
        <v>109</v>
      </c>
      <c r="G55" s="1" t="s">
        <v>943</v>
      </c>
      <c r="H55" s="1">
        <v>59826</v>
      </c>
      <c r="I55" s="183">
        <f>ROUNDUP(IFERROR(VLOOKUP($C55,$T$2:$AD$89,8,0),0),2)</f>
        <v>0.61</v>
      </c>
      <c r="J55" s="134">
        <f>IFERROR(VLOOKUP($C55,$T$2:$AD$89,11,0),0)</f>
        <v>0.6</v>
      </c>
      <c r="K55" s="2">
        <f t="shared" si="1"/>
        <v>1</v>
      </c>
      <c r="L55" s="2"/>
      <c r="P55" s="1"/>
      <c r="R55" s="159" t="s">
        <v>2928</v>
      </c>
      <c r="S55" s="161" t="s">
        <v>1555</v>
      </c>
      <c r="T55" s="235" t="s">
        <v>571</v>
      </c>
      <c r="U55" s="161" t="s">
        <v>2479</v>
      </c>
      <c r="V55" s="161" t="s">
        <v>942</v>
      </c>
      <c r="W55" s="159">
        <v>109</v>
      </c>
      <c r="X55" s="232"/>
      <c r="Y55" s="232">
        <v>4037</v>
      </c>
      <c r="Z55" s="175">
        <v>2454.8056999999999</v>
      </c>
      <c r="AA55" s="233">
        <v>0.60809999999999997</v>
      </c>
      <c r="AB55" s="161"/>
      <c r="AC55" s="161"/>
      <c r="AD55" s="161">
        <v>0.6</v>
      </c>
    </row>
    <row r="56" spans="1:30">
      <c r="A56" s="158" t="s">
        <v>2928</v>
      </c>
      <c r="B56" s="1" t="s">
        <v>1555</v>
      </c>
      <c r="C56" s="1" t="s">
        <v>572</v>
      </c>
      <c r="D56" s="1" t="s">
        <v>2480</v>
      </c>
      <c r="E56" s="1" t="s">
        <v>941</v>
      </c>
      <c r="F56" s="1">
        <v>32</v>
      </c>
      <c r="G56" s="1" t="s">
        <v>947</v>
      </c>
      <c r="H56" s="1">
        <v>23871</v>
      </c>
      <c r="I56" s="183">
        <f>ROUNDUP(IFERROR(VLOOKUP($C56,$T$2:$AD$89,8,0),0),2)</f>
        <v>0.53</v>
      </c>
      <c r="J56" s="134">
        <f>IFERROR(VLOOKUP($C56,$T$2:$AD$89,11,0),0)</f>
        <v>0.6</v>
      </c>
      <c r="K56" s="2">
        <f t="shared" si="1"/>
        <v>0</v>
      </c>
      <c r="L56" s="2"/>
      <c r="P56" s="1"/>
      <c r="R56" s="159" t="s">
        <v>2928</v>
      </c>
      <c r="S56" s="161" t="s">
        <v>1555</v>
      </c>
      <c r="T56" s="235" t="s">
        <v>572</v>
      </c>
      <c r="U56" s="161" t="s">
        <v>2480</v>
      </c>
      <c r="V56" s="161" t="s">
        <v>946</v>
      </c>
      <c r="W56" s="159">
        <v>32</v>
      </c>
      <c r="X56" s="232"/>
      <c r="Y56" s="232">
        <v>948</v>
      </c>
      <c r="Z56" s="175">
        <v>496.13799999999998</v>
      </c>
      <c r="AA56" s="233">
        <v>0.52339999999999998</v>
      </c>
      <c r="AB56" s="161"/>
      <c r="AC56" s="161"/>
      <c r="AD56" s="161">
        <v>0.6</v>
      </c>
    </row>
    <row r="57" spans="1:30">
      <c r="A57" s="158" t="s">
        <v>2928</v>
      </c>
      <c r="B57" s="1" t="s">
        <v>1555</v>
      </c>
      <c r="C57" s="1" t="s">
        <v>573</v>
      </c>
      <c r="D57" s="1" t="s">
        <v>2481</v>
      </c>
      <c r="E57" s="1" t="s">
        <v>941</v>
      </c>
      <c r="F57" s="1">
        <v>40</v>
      </c>
      <c r="G57" s="1" t="s">
        <v>947</v>
      </c>
      <c r="H57" s="1">
        <v>20467</v>
      </c>
      <c r="I57" s="183">
        <f>ROUNDUP(IFERROR(VLOOKUP($C57,$T$2:$AD$89,8,0),0),2)</f>
        <v>0.46</v>
      </c>
      <c r="J57" s="134">
        <f>IFERROR(VLOOKUP($C57,$T$2:$AD$89,11,0),0)</f>
        <v>0.6</v>
      </c>
      <c r="K57" s="2">
        <f t="shared" si="1"/>
        <v>0</v>
      </c>
      <c r="L57" s="2"/>
      <c r="P57" s="1"/>
      <c r="R57" s="159" t="s">
        <v>2928</v>
      </c>
      <c r="S57" s="161" t="s">
        <v>1555</v>
      </c>
      <c r="T57" s="235" t="s">
        <v>573</v>
      </c>
      <c r="U57" s="161" t="s">
        <v>2481</v>
      </c>
      <c r="V57" s="161" t="s">
        <v>946</v>
      </c>
      <c r="W57" s="159">
        <v>40</v>
      </c>
      <c r="X57" s="232"/>
      <c r="Y57" s="232">
        <v>2315</v>
      </c>
      <c r="Z57" s="175">
        <v>1055.9874</v>
      </c>
      <c r="AA57" s="233">
        <v>0.45619999999999999</v>
      </c>
      <c r="AB57" s="161"/>
      <c r="AC57" s="161"/>
      <c r="AD57" s="161">
        <v>0.6</v>
      </c>
    </row>
    <row r="58" spans="1:30">
      <c r="A58" s="158" t="s">
        <v>2928</v>
      </c>
      <c r="B58" s="1" t="s">
        <v>1555</v>
      </c>
      <c r="C58" s="1" t="s">
        <v>574</v>
      </c>
      <c r="D58" s="1" t="s">
        <v>2933</v>
      </c>
      <c r="E58" s="1" t="s">
        <v>941</v>
      </c>
      <c r="F58" s="1">
        <v>251</v>
      </c>
      <c r="G58" s="1" t="s">
        <v>2884</v>
      </c>
      <c r="H58" s="1">
        <v>64168</v>
      </c>
      <c r="I58" s="183">
        <f>ROUNDUP(IFERROR(VLOOKUP($C58,$T$2:$AD$89,8,0),0),2)</f>
        <v>1.49</v>
      </c>
      <c r="J58" s="134">
        <f>IFERROR(VLOOKUP($C58,$T$2:$AD$89,11,0),0)</f>
        <v>0.8</v>
      </c>
      <c r="K58" s="2">
        <f t="shared" si="1"/>
        <v>1</v>
      </c>
      <c r="L58" s="2"/>
      <c r="P58" s="1"/>
      <c r="R58" s="159" t="s">
        <v>2928</v>
      </c>
      <c r="S58" s="161" t="s">
        <v>1555</v>
      </c>
      <c r="T58" s="235" t="s">
        <v>574</v>
      </c>
      <c r="U58" s="161" t="s">
        <v>2933</v>
      </c>
      <c r="V58" s="161" t="s">
        <v>949</v>
      </c>
      <c r="W58" s="159">
        <v>251</v>
      </c>
      <c r="X58" s="232"/>
      <c r="Y58" s="232">
        <v>8511</v>
      </c>
      <c r="Z58" s="175">
        <v>12604.291999999999</v>
      </c>
      <c r="AA58" s="233">
        <v>1.4809000000000001</v>
      </c>
      <c r="AB58" s="161"/>
      <c r="AC58" s="161"/>
      <c r="AD58" s="161">
        <v>0.8</v>
      </c>
    </row>
    <row r="59" spans="1:30">
      <c r="A59" s="158" t="s">
        <v>2928</v>
      </c>
      <c r="B59" s="1" t="s">
        <v>1555</v>
      </c>
      <c r="C59" s="1" t="s">
        <v>575</v>
      </c>
      <c r="D59" s="1" t="s">
        <v>2482</v>
      </c>
      <c r="E59" s="1" t="s">
        <v>941</v>
      </c>
      <c r="F59" s="1">
        <v>28</v>
      </c>
      <c r="G59" s="1" t="s">
        <v>1017</v>
      </c>
      <c r="H59" s="1">
        <v>20443</v>
      </c>
      <c r="I59" s="183">
        <f>ROUNDUP(IFERROR(VLOOKUP($C59,$T$2:$AD$89,8,0),0),2)</f>
        <v>0.48</v>
      </c>
      <c r="J59" s="134">
        <f>IFERROR(VLOOKUP($C59,$T$2:$AD$89,11,0),0)</f>
        <v>0.6</v>
      </c>
      <c r="K59" s="2">
        <f t="shared" si="1"/>
        <v>0</v>
      </c>
      <c r="L59" s="2"/>
      <c r="P59" s="1"/>
      <c r="R59" s="159" t="s">
        <v>2928</v>
      </c>
      <c r="S59" s="161" t="s">
        <v>1555</v>
      </c>
      <c r="T59" s="235" t="s">
        <v>575</v>
      </c>
      <c r="U59" s="161" t="s">
        <v>2482</v>
      </c>
      <c r="V59" s="161" t="s">
        <v>968</v>
      </c>
      <c r="W59" s="159">
        <v>28</v>
      </c>
      <c r="X59" s="232"/>
      <c r="Y59" s="232">
        <v>910</v>
      </c>
      <c r="Z59" s="175">
        <v>435.72680000000003</v>
      </c>
      <c r="AA59" s="233">
        <v>0.4788</v>
      </c>
      <c r="AB59" s="161"/>
      <c r="AC59" s="161"/>
      <c r="AD59" s="161">
        <v>0.6</v>
      </c>
    </row>
    <row r="60" spans="1:30">
      <c r="A60" s="158" t="s">
        <v>2928</v>
      </c>
      <c r="B60" s="1" t="s">
        <v>1555</v>
      </c>
      <c r="C60" s="1" t="s">
        <v>576</v>
      </c>
      <c r="D60" s="1" t="s">
        <v>2483</v>
      </c>
      <c r="E60" s="1" t="s">
        <v>941</v>
      </c>
      <c r="F60" s="1">
        <v>16</v>
      </c>
      <c r="G60" s="1" t="s">
        <v>969</v>
      </c>
      <c r="H60" s="1">
        <v>12021</v>
      </c>
      <c r="I60" s="183">
        <f>ROUNDUP(IFERROR(VLOOKUP($C60,$T$2:$AD$89,8,0),0),2)</f>
        <v>0.48</v>
      </c>
      <c r="J60" s="134">
        <f>IFERROR(VLOOKUP($C60,$T$2:$AD$89,11,0),0)</f>
        <v>0.6</v>
      </c>
      <c r="K60" s="2">
        <f t="shared" si="1"/>
        <v>0</v>
      </c>
      <c r="L60" s="2"/>
      <c r="P60" s="1"/>
      <c r="R60" s="159" t="s">
        <v>2928</v>
      </c>
      <c r="S60" s="161" t="s">
        <v>1555</v>
      </c>
      <c r="T60" s="235" t="s">
        <v>576</v>
      </c>
      <c r="U60" s="161" t="s">
        <v>2483</v>
      </c>
      <c r="V60" s="161" t="s">
        <v>968</v>
      </c>
      <c r="W60" s="159">
        <v>16</v>
      </c>
      <c r="X60" s="232"/>
      <c r="Y60" s="232">
        <v>727</v>
      </c>
      <c r="Z60" s="175">
        <v>342.38130000000001</v>
      </c>
      <c r="AA60" s="233">
        <v>0.47099999999999997</v>
      </c>
      <c r="AB60" s="161"/>
      <c r="AC60" s="161"/>
      <c r="AD60" s="161">
        <v>0.6</v>
      </c>
    </row>
    <row r="61" spans="1:30">
      <c r="A61" s="158" t="s">
        <v>2928</v>
      </c>
      <c r="B61" s="1" t="s">
        <v>1555</v>
      </c>
      <c r="C61" s="1" t="s">
        <v>577</v>
      </c>
      <c r="D61" s="1" t="s">
        <v>2484</v>
      </c>
      <c r="E61" s="1" t="s">
        <v>941</v>
      </c>
      <c r="F61" s="1">
        <v>30</v>
      </c>
      <c r="G61" s="1" t="s">
        <v>2885</v>
      </c>
      <c r="H61" s="1">
        <v>36564</v>
      </c>
      <c r="I61" s="183">
        <f>ROUNDUP(IFERROR(VLOOKUP($C61,$T$2:$AD$89,8,0),0),2)</f>
        <v>0.65</v>
      </c>
      <c r="J61" s="134">
        <f>IFERROR(VLOOKUP($C61,$T$2:$AD$89,11,0),0)</f>
        <v>0.6</v>
      </c>
      <c r="K61" s="2">
        <f t="shared" si="1"/>
        <v>1</v>
      </c>
      <c r="L61" s="2"/>
      <c r="P61" s="1"/>
      <c r="R61" s="159" t="s">
        <v>2928</v>
      </c>
      <c r="S61" s="161" t="s">
        <v>1555</v>
      </c>
      <c r="T61" s="235" t="s">
        <v>577</v>
      </c>
      <c r="U61" s="161" t="s">
        <v>2484</v>
      </c>
      <c r="V61" s="161" t="s">
        <v>946</v>
      </c>
      <c r="W61" s="159">
        <v>30</v>
      </c>
      <c r="X61" s="232"/>
      <c r="Y61" s="232">
        <v>1006</v>
      </c>
      <c r="Z61" s="175">
        <v>652.92729999999995</v>
      </c>
      <c r="AA61" s="233">
        <v>0.64900000000000002</v>
      </c>
      <c r="AB61" s="161"/>
      <c r="AC61" s="161"/>
      <c r="AD61" s="161">
        <v>0.6</v>
      </c>
    </row>
    <row r="62" spans="1:30">
      <c r="A62" s="158" t="s">
        <v>2928</v>
      </c>
      <c r="B62" s="1" t="s">
        <v>1555</v>
      </c>
      <c r="C62" s="1" t="s">
        <v>578</v>
      </c>
      <c r="D62" s="1" t="s">
        <v>2485</v>
      </c>
      <c r="E62" s="1" t="s">
        <v>941</v>
      </c>
      <c r="F62" s="1">
        <v>36</v>
      </c>
      <c r="G62" s="1" t="s">
        <v>1080</v>
      </c>
      <c r="H62" s="1">
        <v>29044</v>
      </c>
      <c r="I62" s="183">
        <f>ROUNDUP(IFERROR(VLOOKUP($C62,$T$2:$AD$89,8,0),0),2)</f>
        <v>0.56000000000000005</v>
      </c>
      <c r="J62" s="134">
        <f>IFERROR(VLOOKUP($C62,$T$2:$AD$89,11,0),0)</f>
        <v>0.6</v>
      </c>
      <c r="K62" s="2">
        <f t="shared" si="1"/>
        <v>0</v>
      </c>
      <c r="L62" s="2"/>
      <c r="P62" s="1"/>
      <c r="R62" s="159" t="s">
        <v>2928</v>
      </c>
      <c r="S62" s="161" t="s">
        <v>1555</v>
      </c>
      <c r="T62" s="235" t="s">
        <v>578</v>
      </c>
      <c r="U62" s="161" t="s">
        <v>2485</v>
      </c>
      <c r="V62" s="161" t="s">
        <v>968</v>
      </c>
      <c r="W62" s="159">
        <v>36</v>
      </c>
      <c r="X62" s="232"/>
      <c r="Y62" s="232">
        <v>958</v>
      </c>
      <c r="Z62" s="175">
        <v>533.77560000000005</v>
      </c>
      <c r="AA62" s="233">
        <v>0.55720000000000003</v>
      </c>
      <c r="AB62" s="161"/>
      <c r="AC62" s="161"/>
      <c r="AD62" s="161">
        <v>0.6</v>
      </c>
    </row>
    <row r="63" spans="1:30">
      <c r="A63" s="158" t="s">
        <v>2928</v>
      </c>
      <c r="B63" s="1" t="s">
        <v>1565</v>
      </c>
      <c r="C63" s="1" t="s">
        <v>579</v>
      </c>
      <c r="D63" s="1" t="s">
        <v>2486</v>
      </c>
      <c r="E63" s="1" t="s">
        <v>974</v>
      </c>
      <c r="F63" s="1">
        <v>323</v>
      </c>
      <c r="G63" s="1" t="s">
        <v>1040</v>
      </c>
      <c r="H63" s="1">
        <v>99538</v>
      </c>
      <c r="I63" s="183">
        <f>ROUNDUP(IFERROR(VLOOKUP($C63,$T$2:$AD$89,8,0),0),2)</f>
        <v>1.22</v>
      </c>
      <c r="J63" s="134">
        <f>IFERROR(VLOOKUP($C63,$T$2:$AD$89,11,0),0)</f>
        <v>1.2</v>
      </c>
      <c r="K63" s="2">
        <f t="shared" si="1"/>
        <v>1</v>
      </c>
      <c r="L63" s="2"/>
      <c r="P63" s="1"/>
      <c r="R63" s="159" t="s">
        <v>2928</v>
      </c>
      <c r="S63" s="161" t="s">
        <v>1565</v>
      </c>
      <c r="T63" s="235" t="s">
        <v>579</v>
      </c>
      <c r="U63" s="161" t="s">
        <v>2486</v>
      </c>
      <c r="V63" s="161" t="s">
        <v>1001</v>
      </c>
      <c r="W63" s="159">
        <v>323</v>
      </c>
      <c r="X63" s="232"/>
      <c r="Y63" s="232">
        <v>11224</v>
      </c>
      <c r="Z63" s="175">
        <v>13607.463100000001</v>
      </c>
      <c r="AA63" s="233">
        <v>1.2123999999999999</v>
      </c>
      <c r="AB63" s="161"/>
      <c r="AC63" s="161"/>
      <c r="AD63" s="161">
        <v>1.2</v>
      </c>
    </row>
    <row r="64" spans="1:30">
      <c r="A64" s="158" t="s">
        <v>2928</v>
      </c>
      <c r="B64" s="1" t="s">
        <v>1565</v>
      </c>
      <c r="C64" s="1" t="s">
        <v>580</v>
      </c>
      <c r="D64" s="1" t="s">
        <v>2487</v>
      </c>
      <c r="E64" s="1" t="s">
        <v>941</v>
      </c>
      <c r="F64" s="1">
        <v>78</v>
      </c>
      <c r="G64" s="1" t="s">
        <v>943</v>
      </c>
      <c r="H64" s="1">
        <v>70464</v>
      </c>
      <c r="I64" s="183">
        <f>ROUNDUP(IFERROR(VLOOKUP($C64,$T$2:$AD$89,8,0),0),2)</f>
        <v>0.81</v>
      </c>
      <c r="J64" s="134">
        <f>IFERROR(VLOOKUP($C64,$T$2:$AD$89,11,0),0)</f>
        <v>0.6</v>
      </c>
      <c r="K64" s="2">
        <f t="shared" si="1"/>
        <v>1</v>
      </c>
      <c r="L64" s="2"/>
      <c r="P64" s="1"/>
      <c r="R64" s="159" t="s">
        <v>2928</v>
      </c>
      <c r="S64" s="161" t="s">
        <v>1565</v>
      </c>
      <c r="T64" s="235" t="s">
        <v>580</v>
      </c>
      <c r="U64" s="161" t="s">
        <v>2487</v>
      </c>
      <c r="V64" s="161" t="s">
        <v>942</v>
      </c>
      <c r="W64" s="159">
        <v>78</v>
      </c>
      <c r="X64" s="232"/>
      <c r="Y64" s="232">
        <v>1888</v>
      </c>
      <c r="Z64" s="175">
        <v>1528.2145</v>
      </c>
      <c r="AA64" s="233">
        <v>0.80940000000000001</v>
      </c>
      <c r="AB64" s="161"/>
      <c r="AC64" s="161"/>
      <c r="AD64" s="161">
        <v>0.6</v>
      </c>
    </row>
    <row r="65" spans="1:30">
      <c r="A65" s="158" t="s">
        <v>2928</v>
      </c>
      <c r="B65" s="1" t="s">
        <v>1565</v>
      </c>
      <c r="C65" s="1" t="s">
        <v>581</v>
      </c>
      <c r="D65" s="1" t="s">
        <v>2488</v>
      </c>
      <c r="E65" s="1" t="s">
        <v>941</v>
      </c>
      <c r="F65" s="1">
        <v>35</v>
      </c>
      <c r="G65" s="1" t="s">
        <v>2885</v>
      </c>
      <c r="H65" s="1">
        <v>47246</v>
      </c>
      <c r="I65" s="183">
        <f>ROUNDUP(IFERROR(VLOOKUP($C65,$T$2:$AD$89,8,0),0),2)</f>
        <v>0.79</v>
      </c>
      <c r="J65" s="134">
        <f>IFERROR(VLOOKUP($C65,$T$2:$AD$89,11,0),0)</f>
        <v>0.6</v>
      </c>
      <c r="K65" s="2">
        <f t="shared" si="1"/>
        <v>1</v>
      </c>
      <c r="L65" s="2"/>
      <c r="P65" s="1"/>
      <c r="R65" s="159" t="s">
        <v>2928</v>
      </c>
      <c r="S65" s="161" t="s">
        <v>1565</v>
      </c>
      <c r="T65" s="235" t="s">
        <v>581</v>
      </c>
      <c r="U65" s="161" t="s">
        <v>2488</v>
      </c>
      <c r="V65" s="161" t="s">
        <v>946</v>
      </c>
      <c r="W65" s="159">
        <v>35</v>
      </c>
      <c r="X65" s="232"/>
      <c r="Y65" s="232">
        <v>1615</v>
      </c>
      <c r="Z65" s="175">
        <v>1271.4973</v>
      </c>
      <c r="AA65" s="233">
        <v>0.7873</v>
      </c>
      <c r="AB65" s="161"/>
      <c r="AC65" s="161"/>
      <c r="AD65" s="161">
        <v>0.6</v>
      </c>
    </row>
    <row r="66" spans="1:30">
      <c r="A66" s="158" t="s">
        <v>2928</v>
      </c>
      <c r="B66" s="1" t="s">
        <v>1565</v>
      </c>
      <c r="C66" s="1" t="s">
        <v>582</v>
      </c>
      <c r="D66" s="1" t="s">
        <v>2489</v>
      </c>
      <c r="E66" s="1" t="s">
        <v>941</v>
      </c>
      <c r="F66" s="1">
        <v>90</v>
      </c>
      <c r="G66" s="1" t="s">
        <v>943</v>
      </c>
      <c r="H66" s="1">
        <v>83898</v>
      </c>
      <c r="I66" s="183">
        <f>ROUNDUP(IFERROR(VLOOKUP($C66,$T$2:$AD$89,8,0),0),2)</f>
        <v>0.81</v>
      </c>
      <c r="J66" s="134">
        <f>IFERROR(VLOOKUP($C66,$T$2:$AD$89,11,0),0)</f>
        <v>0.6</v>
      </c>
      <c r="K66" s="2">
        <f t="shared" si="1"/>
        <v>1</v>
      </c>
      <c r="L66" s="2"/>
      <c r="P66" s="1"/>
      <c r="R66" s="159" t="s">
        <v>2928</v>
      </c>
      <c r="S66" s="161" t="s">
        <v>1565</v>
      </c>
      <c r="T66" s="235" t="s">
        <v>582</v>
      </c>
      <c r="U66" s="161" t="s">
        <v>2489</v>
      </c>
      <c r="V66" s="161" t="s">
        <v>942</v>
      </c>
      <c r="W66" s="159">
        <v>90</v>
      </c>
      <c r="X66" s="232"/>
      <c r="Y66" s="232">
        <v>3635</v>
      </c>
      <c r="Z66" s="175">
        <v>2915.0958999999998</v>
      </c>
      <c r="AA66" s="233">
        <v>0.80200000000000005</v>
      </c>
      <c r="AB66" s="161"/>
      <c r="AC66" s="161"/>
      <c r="AD66" s="161">
        <v>0.6</v>
      </c>
    </row>
    <row r="67" spans="1:30">
      <c r="A67" s="158" t="s">
        <v>2928</v>
      </c>
      <c r="B67" s="1" t="s">
        <v>1565</v>
      </c>
      <c r="C67" s="1" t="s">
        <v>583</v>
      </c>
      <c r="D67" s="1" t="s">
        <v>2490</v>
      </c>
      <c r="E67" s="1" t="s">
        <v>941</v>
      </c>
      <c r="F67" s="1">
        <v>55</v>
      </c>
      <c r="G67" s="1" t="s">
        <v>2885</v>
      </c>
      <c r="H67" s="1">
        <v>53634</v>
      </c>
      <c r="I67" s="183">
        <f>ROUNDUP(IFERROR(VLOOKUP($C67,$T$2:$AD$89,8,0),0),2)</f>
        <v>0.71</v>
      </c>
      <c r="J67" s="134">
        <f>IFERROR(VLOOKUP($C67,$T$2:$AD$89,11,0),0)</f>
        <v>0.6</v>
      </c>
      <c r="K67" s="2">
        <f t="shared" si="1"/>
        <v>1</v>
      </c>
      <c r="L67" s="2"/>
      <c r="P67" s="1"/>
      <c r="R67" s="159" t="s">
        <v>2928</v>
      </c>
      <c r="S67" s="161" t="s">
        <v>1565</v>
      </c>
      <c r="T67" s="235" t="s">
        <v>583</v>
      </c>
      <c r="U67" s="161" t="s">
        <v>2490</v>
      </c>
      <c r="V67" s="161" t="s">
        <v>946</v>
      </c>
      <c r="W67" s="159">
        <v>55</v>
      </c>
      <c r="X67" s="232"/>
      <c r="Y67" s="232">
        <v>1828</v>
      </c>
      <c r="Z67" s="175">
        <v>1289.0128999999999</v>
      </c>
      <c r="AA67" s="233">
        <v>0.70509999999999995</v>
      </c>
      <c r="AB67" s="161"/>
      <c r="AC67" s="161"/>
      <c r="AD67" s="161">
        <v>0.6</v>
      </c>
    </row>
    <row r="68" spans="1:30">
      <c r="A68" s="158" t="s">
        <v>2928</v>
      </c>
      <c r="B68" s="1" t="s">
        <v>1565</v>
      </c>
      <c r="C68" s="1" t="s">
        <v>584</v>
      </c>
      <c r="D68" s="1" t="s">
        <v>2934</v>
      </c>
      <c r="E68" s="1" t="s">
        <v>941</v>
      </c>
      <c r="F68" s="1">
        <v>46</v>
      </c>
      <c r="G68" s="1" t="s">
        <v>947</v>
      </c>
      <c r="H68" s="1">
        <v>29157</v>
      </c>
      <c r="I68" s="183">
        <f>ROUNDUP(IFERROR(VLOOKUP($C68,$T$2:$AD$89,8,0),0),2)</f>
        <v>0.86</v>
      </c>
      <c r="J68" s="134">
        <f>IFERROR(VLOOKUP($C68,$T$2:$AD$89,11,0),0)</f>
        <v>0.6</v>
      </c>
      <c r="K68" s="2">
        <f t="shared" si="1"/>
        <v>1</v>
      </c>
      <c r="L68" s="2"/>
      <c r="P68" s="1"/>
      <c r="R68" s="159" t="s">
        <v>2928</v>
      </c>
      <c r="S68" s="161" t="s">
        <v>1565</v>
      </c>
      <c r="T68" s="235" t="s">
        <v>584</v>
      </c>
      <c r="U68" s="161" t="s">
        <v>2934</v>
      </c>
      <c r="V68" s="161" t="s">
        <v>946</v>
      </c>
      <c r="W68" s="159">
        <v>46</v>
      </c>
      <c r="X68" s="232"/>
      <c r="Y68" s="232">
        <v>1403</v>
      </c>
      <c r="Z68" s="175">
        <v>1196.2286999999999</v>
      </c>
      <c r="AA68" s="233">
        <v>0.85260000000000002</v>
      </c>
      <c r="AB68" s="161"/>
      <c r="AC68" s="161"/>
      <c r="AD68" s="161">
        <v>0.6</v>
      </c>
    </row>
    <row r="69" spans="1:30">
      <c r="A69" s="158" t="s">
        <v>2928</v>
      </c>
      <c r="B69" s="1" t="s">
        <v>1572</v>
      </c>
      <c r="C69" s="1" t="s">
        <v>585</v>
      </c>
      <c r="D69" s="1" t="s">
        <v>2491</v>
      </c>
      <c r="E69" s="1" t="s">
        <v>937</v>
      </c>
      <c r="F69" s="1">
        <v>1073</v>
      </c>
      <c r="G69" s="1" t="s">
        <v>1083</v>
      </c>
      <c r="H69" s="1">
        <v>257362</v>
      </c>
      <c r="I69" s="183">
        <f>ROUNDUP(IFERROR(VLOOKUP($C69,$T$2:$AD$89,8,0),0),2)</f>
        <v>2.1399999999999997</v>
      </c>
      <c r="J69" s="134">
        <f>IFERROR(VLOOKUP($C69,$T$2:$AD$89,11,0),0)</f>
        <v>1.6</v>
      </c>
      <c r="K69" s="2">
        <f t="shared" si="1"/>
        <v>1</v>
      </c>
      <c r="L69" s="2"/>
      <c r="P69" s="1"/>
      <c r="R69" s="159" t="s">
        <v>2928</v>
      </c>
      <c r="S69" s="161" t="s">
        <v>1572</v>
      </c>
      <c r="T69" s="235" t="s">
        <v>585</v>
      </c>
      <c r="U69" s="161" t="s">
        <v>2491</v>
      </c>
      <c r="V69" s="161" t="s">
        <v>938</v>
      </c>
      <c r="W69" s="159">
        <v>1073</v>
      </c>
      <c r="X69" s="232"/>
      <c r="Y69" s="232">
        <v>33543</v>
      </c>
      <c r="Z69" s="175">
        <v>71601.204700000002</v>
      </c>
      <c r="AA69" s="233">
        <v>2.1345999999999998</v>
      </c>
      <c r="AB69" s="161"/>
      <c r="AC69" s="161"/>
      <c r="AD69" s="161">
        <v>1.6</v>
      </c>
    </row>
    <row r="70" spans="1:30">
      <c r="A70" s="158" t="s">
        <v>2928</v>
      </c>
      <c r="B70" s="1" t="s">
        <v>1572</v>
      </c>
      <c r="C70" s="1" t="s">
        <v>586</v>
      </c>
      <c r="D70" s="1" t="s">
        <v>2492</v>
      </c>
      <c r="E70" s="1" t="s">
        <v>941</v>
      </c>
      <c r="F70" s="1">
        <v>56</v>
      </c>
      <c r="G70" s="1" t="s">
        <v>2885</v>
      </c>
      <c r="H70" s="1">
        <v>51803</v>
      </c>
      <c r="I70" s="183">
        <f>ROUNDUP(IFERROR(VLOOKUP($C70,$T$2:$AD$89,8,0),0),2)</f>
        <v>0.61</v>
      </c>
      <c r="J70" s="134">
        <f>IFERROR(VLOOKUP($C70,$T$2:$AD$89,11,0),0)</f>
        <v>0.6</v>
      </c>
      <c r="K70" s="2">
        <f t="shared" si="1"/>
        <v>1</v>
      </c>
      <c r="L70" s="2"/>
      <c r="P70" s="1"/>
      <c r="R70" s="159" t="s">
        <v>2928</v>
      </c>
      <c r="S70" s="161" t="s">
        <v>1572</v>
      </c>
      <c r="T70" s="235" t="s">
        <v>586</v>
      </c>
      <c r="U70" s="161" t="s">
        <v>2492</v>
      </c>
      <c r="V70" s="161" t="s">
        <v>946</v>
      </c>
      <c r="W70" s="159">
        <v>56</v>
      </c>
      <c r="X70" s="232"/>
      <c r="Y70" s="232">
        <v>1616</v>
      </c>
      <c r="Z70" s="175">
        <v>982.21159999999998</v>
      </c>
      <c r="AA70" s="233">
        <v>0.60780000000000001</v>
      </c>
      <c r="AB70" s="161"/>
      <c r="AC70" s="161"/>
      <c r="AD70" s="161">
        <v>0.6</v>
      </c>
    </row>
    <row r="71" spans="1:30">
      <c r="A71" s="158" t="s">
        <v>2928</v>
      </c>
      <c r="B71" s="1" t="s">
        <v>1572</v>
      </c>
      <c r="C71" s="1" t="s">
        <v>587</v>
      </c>
      <c r="D71" s="1" t="s">
        <v>2493</v>
      </c>
      <c r="E71" s="1" t="s">
        <v>941</v>
      </c>
      <c r="F71" s="1">
        <v>67</v>
      </c>
      <c r="G71" s="1" t="s">
        <v>2885</v>
      </c>
      <c r="H71" s="1">
        <v>49979</v>
      </c>
      <c r="I71" s="183">
        <f>ROUNDUP(IFERROR(VLOOKUP($C71,$T$2:$AD$89,8,0),0),2)</f>
        <v>0.62</v>
      </c>
      <c r="J71" s="134">
        <f>IFERROR(VLOOKUP($C71,$T$2:$AD$89,11,0),0)</f>
        <v>0.6</v>
      </c>
      <c r="K71" s="2">
        <f t="shared" si="1"/>
        <v>1</v>
      </c>
      <c r="L71" s="2"/>
      <c r="P71" s="1"/>
      <c r="R71" s="159" t="s">
        <v>2928</v>
      </c>
      <c r="S71" s="161" t="s">
        <v>1572</v>
      </c>
      <c r="T71" s="235" t="s">
        <v>587</v>
      </c>
      <c r="U71" s="161" t="s">
        <v>2493</v>
      </c>
      <c r="V71" s="161" t="s">
        <v>946</v>
      </c>
      <c r="W71" s="159">
        <v>67</v>
      </c>
      <c r="X71" s="232"/>
      <c r="Y71" s="232">
        <v>2038</v>
      </c>
      <c r="Z71" s="175">
        <v>1254.7422999999999</v>
      </c>
      <c r="AA71" s="233">
        <v>0.61570000000000003</v>
      </c>
      <c r="AB71" s="161"/>
      <c r="AC71" s="161"/>
      <c r="AD71" s="161">
        <v>0.6</v>
      </c>
    </row>
    <row r="72" spans="1:30">
      <c r="A72" s="158" t="s">
        <v>2928</v>
      </c>
      <c r="B72" s="1" t="s">
        <v>1572</v>
      </c>
      <c r="C72" s="1" t="s">
        <v>588</v>
      </c>
      <c r="D72" s="1" t="s">
        <v>2494</v>
      </c>
      <c r="E72" s="1" t="s">
        <v>974</v>
      </c>
      <c r="F72" s="1">
        <v>198</v>
      </c>
      <c r="G72" s="1" t="s">
        <v>2888</v>
      </c>
      <c r="H72" s="1">
        <v>84555</v>
      </c>
      <c r="I72" s="183">
        <f>ROUNDUP(IFERROR(VLOOKUP($C72,$T$2:$AD$89,8,0),0),2)</f>
        <v>1.18</v>
      </c>
      <c r="J72" s="134">
        <f>IFERROR(VLOOKUP($C72,$T$2:$AD$89,11,0),0)</f>
        <v>1</v>
      </c>
      <c r="K72" s="2">
        <f t="shared" si="1"/>
        <v>1</v>
      </c>
      <c r="L72" s="2"/>
      <c r="P72" s="1"/>
      <c r="R72" s="159" t="s">
        <v>2928</v>
      </c>
      <c r="S72" s="161" t="s">
        <v>1572</v>
      </c>
      <c r="T72" s="235" t="s">
        <v>588</v>
      </c>
      <c r="U72" s="161" t="s">
        <v>2494</v>
      </c>
      <c r="V72" s="161" t="s">
        <v>975</v>
      </c>
      <c r="W72" s="159">
        <v>198</v>
      </c>
      <c r="X72" s="232"/>
      <c r="Y72" s="232">
        <v>8840</v>
      </c>
      <c r="Z72" s="175">
        <v>10373.612999999999</v>
      </c>
      <c r="AA72" s="233">
        <v>1.1735</v>
      </c>
      <c r="AB72" s="161"/>
      <c r="AC72" s="161"/>
      <c r="AD72" s="161">
        <v>1</v>
      </c>
    </row>
    <row r="73" spans="1:30">
      <c r="A73" s="158" t="s">
        <v>2928</v>
      </c>
      <c r="B73" s="1" t="s">
        <v>1572</v>
      </c>
      <c r="C73" s="1" t="s">
        <v>589</v>
      </c>
      <c r="D73" s="1" t="s">
        <v>2495</v>
      </c>
      <c r="E73" s="1" t="s">
        <v>941</v>
      </c>
      <c r="F73" s="1">
        <v>10</v>
      </c>
      <c r="G73" s="1" t="s">
        <v>969</v>
      </c>
      <c r="H73" s="1">
        <v>4052</v>
      </c>
      <c r="I73" s="183">
        <f>ROUNDUP(IFERROR(VLOOKUP($C73,$T$2:$AD$89,8,0),0),2)</f>
        <v>0</v>
      </c>
      <c r="J73" s="134">
        <f>IFERROR(VLOOKUP($C73,$T$2:$AD$89,11,0),0)</f>
        <v>0.6</v>
      </c>
      <c r="K73" s="2">
        <f t="shared" si="1"/>
        <v>0</v>
      </c>
      <c r="L73" s="2"/>
      <c r="P73" s="1"/>
      <c r="R73" s="159" t="s">
        <v>2928</v>
      </c>
      <c r="S73" s="161" t="s">
        <v>1572</v>
      </c>
      <c r="T73" s="235" t="s">
        <v>589</v>
      </c>
      <c r="U73" s="161" t="s">
        <v>2495</v>
      </c>
      <c r="V73" s="161" t="s">
        <v>968</v>
      </c>
      <c r="W73" s="159">
        <v>10</v>
      </c>
      <c r="X73" s="232"/>
      <c r="Y73" s="232">
        <v>0</v>
      </c>
      <c r="Z73" s="175">
        <v>0</v>
      </c>
      <c r="AA73" s="233">
        <v>0</v>
      </c>
      <c r="AB73" s="161"/>
      <c r="AC73" s="161"/>
      <c r="AD73" s="161">
        <v>0.6</v>
      </c>
    </row>
    <row r="74" spans="1:30">
      <c r="A74" s="158" t="s">
        <v>2928</v>
      </c>
      <c r="B74" s="1" t="s">
        <v>1572</v>
      </c>
      <c r="C74" s="1" t="s">
        <v>590</v>
      </c>
      <c r="D74" s="1" t="s">
        <v>2496</v>
      </c>
      <c r="E74" s="1" t="s">
        <v>941</v>
      </c>
      <c r="F74" s="1">
        <v>36</v>
      </c>
      <c r="G74" s="1" t="s">
        <v>2885</v>
      </c>
      <c r="H74" s="1">
        <v>37576</v>
      </c>
      <c r="I74" s="183">
        <f>ROUNDUP(IFERROR(VLOOKUP($C74,$T$2:$AD$89,8,0),0),2)</f>
        <v>0.63</v>
      </c>
      <c r="J74" s="134">
        <f>IFERROR(VLOOKUP($C74,$T$2:$AD$89,11,0),0)</f>
        <v>0.6</v>
      </c>
      <c r="K74" s="2">
        <f t="shared" si="1"/>
        <v>1</v>
      </c>
      <c r="L74" s="2"/>
      <c r="P74" s="1"/>
      <c r="R74" s="159" t="s">
        <v>2928</v>
      </c>
      <c r="S74" s="161" t="s">
        <v>1572</v>
      </c>
      <c r="T74" s="235" t="s">
        <v>590</v>
      </c>
      <c r="U74" s="161" t="s">
        <v>2496</v>
      </c>
      <c r="V74" s="161" t="s">
        <v>946</v>
      </c>
      <c r="W74" s="159">
        <v>36</v>
      </c>
      <c r="X74" s="232"/>
      <c r="Y74" s="232">
        <v>1204</v>
      </c>
      <c r="Z74" s="175">
        <v>753.76480000000004</v>
      </c>
      <c r="AA74" s="233">
        <v>0.62609999999999999</v>
      </c>
      <c r="AB74" s="161"/>
      <c r="AC74" s="161"/>
      <c r="AD74" s="161">
        <v>0.6</v>
      </c>
    </row>
    <row r="75" spans="1:30">
      <c r="A75" s="158" t="s">
        <v>2928</v>
      </c>
      <c r="B75" s="1" t="s">
        <v>1572</v>
      </c>
      <c r="C75" s="1" t="s">
        <v>591</v>
      </c>
      <c r="D75" s="1" t="s">
        <v>2497</v>
      </c>
      <c r="E75" s="1" t="s">
        <v>941</v>
      </c>
      <c r="F75" s="1">
        <v>113</v>
      </c>
      <c r="G75" s="1" t="s">
        <v>2884</v>
      </c>
      <c r="H75" s="1">
        <v>91558</v>
      </c>
      <c r="I75" s="183">
        <f>ROUNDUP(IFERROR(VLOOKUP($C75,$T$2:$AD$89,8,0),0),2)</f>
        <v>0.71</v>
      </c>
      <c r="J75" s="134">
        <f>IFERROR(VLOOKUP($C75,$T$2:$AD$89,11,0),0)</f>
        <v>0.8</v>
      </c>
      <c r="K75" s="2">
        <f t="shared" si="1"/>
        <v>0</v>
      </c>
      <c r="L75" s="2"/>
      <c r="P75" s="1"/>
      <c r="R75" s="159" t="s">
        <v>2928</v>
      </c>
      <c r="S75" s="161" t="s">
        <v>1572</v>
      </c>
      <c r="T75" s="235" t="s">
        <v>591</v>
      </c>
      <c r="U75" s="161" t="s">
        <v>2497</v>
      </c>
      <c r="V75" s="161" t="s">
        <v>949</v>
      </c>
      <c r="W75" s="159">
        <v>113</v>
      </c>
      <c r="X75" s="232"/>
      <c r="Y75" s="232">
        <v>5246</v>
      </c>
      <c r="Z75" s="175">
        <v>3677.5997000000002</v>
      </c>
      <c r="AA75" s="233">
        <v>0.70099999999999996</v>
      </c>
      <c r="AB75" s="161"/>
      <c r="AC75" s="161"/>
      <c r="AD75" s="161">
        <v>0.8</v>
      </c>
    </row>
    <row r="76" spans="1:30">
      <c r="A76" s="158" t="s">
        <v>2928</v>
      </c>
      <c r="B76" s="1" t="s">
        <v>1572</v>
      </c>
      <c r="C76" s="1" t="s">
        <v>592</v>
      </c>
      <c r="D76" s="1" t="s">
        <v>2498</v>
      </c>
      <c r="E76" s="1" t="s">
        <v>941</v>
      </c>
      <c r="F76" s="1">
        <v>30</v>
      </c>
      <c r="G76" s="1" t="s">
        <v>947</v>
      </c>
      <c r="H76" s="1">
        <v>25415</v>
      </c>
      <c r="I76" s="183">
        <f>ROUNDUP(IFERROR(VLOOKUP($C76,$T$2:$AD$89,8,0),0),2)</f>
        <v>0.64</v>
      </c>
      <c r="J76" s="134">
        <f>IFERROR(VLOOKUP($C76,$T$2:$AD$89,11,0),0)</f>
        <v>0.6</v>
      </c>
      <c r="K76" s="2">
        <f t="shared" si="1"/>
        <v>1</v>
      </c>
      <c r="L76" s="2"/>
      <c r="P76" s="1"/>
      <c r="R76" s="159" t="s">
        <v>2928</v>
      </c>
      <c r="S76" s="161" t="s">
        <v>1572</v>
      </c>
      <c r="T76" s="235" t="s">
        <v>592</v>
      </c>
      <c r="U76" s="161" t="s">
        <v>2498</v>
      </c>
      <c r="V76" s="161" t="s">
        <v>946</v>
      </c>
      <c r="W76" s="159">
        <v>30</v>
      </c>
      <c r="X76" s="232"/>
      <c r="Y76" s="232">
        <v>868</v>
      </c>
      <c r="Z76" s="175">
        <v>548.899</v>
      </c>
      <c r="AA76" s="233">
        <v>0.63239999999999996</v>
      </c>
      <c r="AB76" s="161"/>
      <c r="AC76" s="161"/>
      <c r="AD76" s="161">
        <v>0.6</v>
      </c>
    </row>
    <row r="77" spans="1:30">
      <c r="A77" s="158" t="s">
        <v>2928</v>
      </c>
      <c r="B77" s="1" t="s">
        <v>1572</v>
      </c>
      <c r="C77" s="1" t="s">
        <v>593</v>
      </c>
      <c r="D77" s="1" t="s">
        <v>2499</v>
      </c>
      <c r="E77" s="1" t="s">
        <v>941</v>
      </c>
      <c r="F77" s="1">
        <v>30</v>
      </c>
      <c r="G77" s="1" t="s">
        <v>2885</v>
      </c>
      <c r="H77" s="1">
        <v>30131</v>
      </c>
      <c r="I77" s="183">
        <f>ROUNDUP(IFERROR(VLOOKUP($C77,$T$2:$AD$89,8,0),0),2)</f>
        <v>0.6</v>
      </c>
      <c r="J77" s="134">
        <f>IFERROR(VLOOKUP($C77,$T$2:$AD$89,11,0),0)</f>
        <v>0.6</v>
      </c>
      <c r="K77" s="2">
        <f t="shared" si="1"/>
        <v>0</v>
      </c>
      <c r="L77" s="2"/>
      <c r="P77" s="1"/>
      <c r="R77" s="159" t="s">
        <v>2928</v>
      </c>
      <c r="S77" s="161" t="s">
        <v>1572</v>
      </c>
      <c r="T77" s="235" t="s">
        <v>593</v>
      </c>
      <c r="U77" s="161" t="s">
        <v>2499</v>
      </c>
      <c r="V77" s="161" t="s">
        <v>946</v>
      </c>
      <c r="W77" s="159">
        <v>30</v>
      </c>
      <c r="X77" s="232"/>
      <c r="Y77" s="232">
        <v>1247</v>
      </c>
      <c r="Z77" s="175">
        <v>743.79330000000004</v>
      </c>
      <c r="AA77" s="233">
        <v>0.59650000000000003</v>
      </c>
      <c r="AB77" s="161"/>
      <c r="AC77" s="161"/>
      <c r="AD77" s="161">
        <v>0.6</v>
      </c>
    </row>
    <row r="78" spans="1:30">
      <c r="A78" s="158" t="s">
        <v>2928</v>
      </c>
      <c r="B78" s="1" t="s">
        <v>1572</v>
      </c>
      <c r="C78" s="1" t="s">
        <v>594</v>
      </c>
      <c r="D78" s="1" t="s">
        <v>2500</v>
      </c>
      <c r="E78" s="1" t="s">
        <v>941</v>
      </c>
      <c r="F78" s="1">
        <v>34</v>
      </c>
      <c r="G78" s="1" t="s">
        <v>2885</v>
      </c>
      <c r="H78" s="1">
        <v>36974</v>
      </c>
      <c r="I78" s="183">
        <f>ROUNDUP(IFERROR(VLOOKUP($C78,$T$2:$AD$89,8,0),0),2)</f>
        <v>0.6</v>
      </c>
      <c r="J78" s="134">
        <f>IFERROR(VLOOKUP($C78,$T$2:$AD$89,11,0),0)</f>
        <v>0.6</v>
      </c>
      <c r="K78" s="2">
        <f t="shared" si="1"/>
        <v>0</v>
      </c>
      <c r="L78" s="2"/>
      <c r="P78" s="1"/>
      <c r="R78" s="159" t="s">
        <v>2928</v>
      </c>
      <c r="S78" s="161" t="s">
        <v>1572</v>
      </c>
      <c r="T78" s="235" t="s">
        <v>594</v>
      </c>
      <c r="U78" s="161" t="s">
        <v>2500</v>
      </c>
      <c r="V78" s="161" t="s">
        <v>946</v>
      </c>
      <c r="W78" s="159">
        <v>34</v>
      </c>
      <c r="X78" s="232"/>
      <c r="Y78" s="232">
        <v>843</v>
      </c>
      <c r="Z78" s="175">
        <v>505.78649999999999</v>
      </c>
      <c r="AA78" s="233">
        <v>0.6</v>
      </c>
      <c r="AB78" s="161"/>
      <c r="AC78" s="161"/>
      <c r="AD78" s="161">
        <v>0.6</v>
      </c>
    </row>
    <row r="79" spans="1:30">
      <c r="A79" s="158" t="s">
        <v>2928</v>
      </c>
      <c r="B79" s="1" t="s">
        <v>1572</v>
      </c>
      <c r="C79" s="1" t="s">
        <v>595</v>
      </c>
      <c r="D79" s="1" t="s">
        <v>2501</v>
      </c>
      <c r="E79" s="1" t="s">
        <v>941</v>
      </c>
      <c r="F79" s="1">
        <v>70</v>
      </c>
      <c r="G79" s="1" t="s">
        <v>2885</v>
      </c>
      <c r="H79" s="1">
        <v>44044</v>
      </c>
      <c r="I79" s="183">
        <f>ROUNDUP(IFERROR(VLOOKUP($C79,$T$2:$AD$89,8,0),0),2)</f>
        <v>0.61</v>
      </c>
      <c r="J79" s="134">
        <f>IFERROR(VLOOKUP($C79,$T$2:$AD$89,11,0),0)</f>
        <v>0.6</v>
      </c>
      <c r="K79" s="2">
        <f t="shared" si="1"/>
        <v>1</v>
      </c>
      <c r="L79" s="2"/>
      <c r="P79" s="1"/>
      <c r="R79" s="159" t="s">
        <v>2928</v>
      </c>
      <c r="S79" s="161" t="s">
        <v>1572</v>
      </c>
      <c r="T79" s="235" t="s">
        <v>595</v>
      </c>
      <c r="U79" s="161" t="s">
        <v>2501</v>
      </c>
      <c r="V79" s="161" t="s">
        <v>946</v>
      </c>
      <c r="W79" s="159">
        <v>70</v>
      </c>
      <c r="X79" s="232"/>
      <c r="Y79" s="232">
        <v>1588</v>
      </c>
      <c r="Z79" s="175">
        <v>954.33680000000004</v>
      </c>
      <c r="AA79" s="233">
        <v>0.60099999999999998</v>
      </c>
      <c r="AB79" s="161"/>
      <c r="AC79" s="161"/>
      <c r="AD79" s="161">
        <v>0.6</v>
      </c>
    </row>
    <row r="80" spans="1:30">
      <c r="A80" s="158" t="s">
        <v>2928</v>
      </c>
      <c r="B80" s="1" t="s">
        <v>1572</v>
      </c>
      <c r="C80" s="1" t="s">
        <v>596</v>
      </c>
      <c r="D80" s="1" t="s">
        <v>2502</v>
      </c>
      <c r="E80" s="1" t="s">
        <v>941</v>
      </c>
      <c r="F80" s="1">
        <v>114</v>
      </c>
      <c r="G80" s="1" t="s">
        <v>2884</v>
      </c>
      <c r="H80" s="1">
        <v>87598</v>
      </c>
      <c r="I80" s="183">
        <f>ROUNDUP(IFERROR(VLOOKUP($C80,$T$2:$AD$89,8,0),0),2)</f>
        <v>0.9</v>
      </c>
      <c r="J80" s="134">
        <f>IFERROR(VLOOKUP($C80,$T$2:$AD$89,11,0),0)</f>
        <v>0.8</v>
      </c>
      <c r="K80" s="2">
        <f t="shared" si="1"/>
        <v>1</v>
      </c>
      <c r="L80" s="2"/>
      <c r="P80" s="1"/>
      <c r="R80" s="159" t="s">
        <v>2928</v>
      </c>
      <c r="S80" s="161" t="s">
        <v>1572</v>
      </c>
      <c r="T80" s="235" t="s">
        <v>596</v>
      </c>
      <c r="U80" s="161" t="s">
        <v>2502</v>
      </c>
      <c r="V80" s="161" t="s">
        <v>949</v>
      </c>
      <c r="W80" s="159">
        <v>114</v>
      </c>
      <c r="X80" s="232"/>
      <c r="Y80" s="232">
        <v>3194</v>
      </c>
      <c r="Z80" s="175">
        <v>2863.4065000000001</v>
      </c>
      <c r="AA80" s="233">
        <v>0.89649999999999996</v>
      </c>
      <c r="AB80" s="161"/>
      <c r="AC80" s="161"/>
      <c r="AD80" s="161">
        <v>0.8</v>
      </c>
    </row>
    <row r="81" spans="1:30">
      <c r="A81" s="158" t="s">
        <v>2928</v>
      </c>
      <c r="B81" s="1" t="s">
        <v>1572</v>
      </c>
      <c r="C81" s="1" t="s">
        <v>597</v>
      </c>
      <c r="D81" s="1" t="s">
        <v>2503</v>
      </c>
      <c r="E81" s="1" t="s">
        <v>941</v>
      </c>
      <c r="F81" s="1">
        <v>70</v>
      </c>
      <c r="G81" s="1" t="s">
        <v>2885</v>
      </c>
      <c r="H81" s="1">
        <v>47493</v>
      </c>
      <c r="I81" s="183">
        <f>ROUNDUP(IFERROR(VLOOKUP($C81,$T$2:$AD$89,8,0),0),2)</f>
        <v>0.57000000000000006</v>
      </c>
      <c r="J81" s="134">
        <f>IFERROR(VLOOKUP($C81,$T$2:$AD$89,11,0),0)</f>
        <v>0.6</v>
      </c>
      <c r="K81" s="2">
        <f t="shared" si="1"/>
        <v>0</v>
      </c>
      <c r="L81" s="2"/>
      <c r="P81" s="1"/>
      <c r="R81" s="159" t="s">
        <v>2928</v>
      </c>
      <c r="S81" s="161" t="s">
        <v>1572</v>
      </c>
      <c r="T81" s="235" t="s">
        <v>597</v>
      </c>
      <c r="U81" s="161" t="s">
        <v>2503</v>
      </c>
      <c r="V81" s="161" t="s">
        <v>946</v>
      </c>
      <c r="W81" s="159">
        <v>70</v>
      </c>
      <c r="X81" s="232"/>
      <c r="Y81" s="232">
        <v>2436</v>
      </c>
      <c r="Z81" s="175">
        <v>1376.5943</v>
      </c>
      <c r="AA81" s="233">
        <v>0.56510000000000005</v>
      </c>
      <c r="AB81" s="161"/>
      <c r="AC81" s="161"/>
      <c r="AD81" s="161">
        <v>0.6</v>
      </c>
    </row>
    <row r="82" spans="1:30">
      <c r="A82" s="158" t="s">
        <v>2928</v>
      </c>
      <c r="B82" s="1" t="s">
        <v>1572</v>
      </c>
      <c r="C82" s="1" t="s">
        <v>598</v>
      </c>
      <c r="D82" s="1" t="s">
        <v>2504</v>
      </c>
      <c r="E82" s="1" t="s">
        <v>941</v>
      </c>
      <c r="F82" s="1">
        <v>114</v>
      </c>
      <c r="G82" s="1" t="s">
        <v>943</v>
      </c>
      <c r="H82" s="1">
        <v>89083</v>
      </c>
      <c r="I82" s="183">
        <f>ROUNDUP(IFERROR(VLOOKUP($C82,$T$2:$AD$89,8,0),0),2)</f>
        <v>0.73</v>
      </c>
      <c r="J82" s="134">
        <f>IFERROR(VLOOKUP($C82,$T$2:$AD$89,11,0),0)</f>
        <v>0.6</v>
      </c>
      <c r="K82" s="2">
        <f t="shared" si="1"/>
        <v>1</v>
      </c>
      <c r="L82" s="2"/>
      <c r="P82" s="1"/>
      <c r="R82" s="1" t="s">
        <v>2928</v>
      </c>
      <c r="S82" s="1" t="s">
        <v>1572</v>
      </c>
      <c r="T82" s="2" t="s">
        <v>598</v>
      </c>
      <c r="U82" s="1" t="s">
        <v>2504</v>
      </c>
      <c r="V82" s="1" t="s">
        <v>942</v>
      </c>
      <c r="W82" s="1">
        <v>114</v>
      </c>
      <c r="Y82" s="1">
        <v>3992</v>
      </c>
      <c r="Z82" s="1">
        <v>2910.0063</v>
      </c>
      <c r="AA82" s="1">
        <v>0.72899999999999998</v>
      </c>
      <c r="AD82" s="1">
        <v>0.6</v>
      </c>
    </row>
    <row r="83" spans="1:30">
      <c r="A83" s="158" t="s">
        <v>2928</v>
      </c>
      <c r="B83" s="1" t="s">
        <v>1572</v>
      </c>
      <c r="C83" s="1" t="s">
        <v>599</v>
      </c>
      <c r="D83" s="1" t="s">
        <v>2505</v>
      </c>
      <c r="E83" s="1" t="s">
        <v>941</v>
      </c>
      <c r="F83" s="1">
        <v>30</v>
      </c>
      <c r="G83" s="1" t="s">
        <v>947</v>
      </c>
      <c r="H83" s="1">
        <v>22543</v>
      </c>
      <c r="I83" s="183">
        <f>ROUNDUP(IFERROR(VLOOKUP($C83,$T$2:$AD$89,8,0),0),2)</f>
        <v>0.6</v>
      </c>
      <c r="J83" s="134">
        <f>IFERROR(VLOOKUP($C83,$T$2:$AD$89,11,0),0)</f>
        <v>0.6</v>
      </c>
      <c r="K83" s="2">
        <f t="shared" si="1"/>
        <v>0</v>
      </c>
      <c r="L83" s="2"/>
      <c r="P83" s="1"/>
      <c r="R83" s="1" t="s">
        <v>2928</v>
      </c>
      <c r="S83" s="1" t="s">
        <v>1572</v>
      </c>
      <c r="T83" s="2" t="s">
        <v>599</v>
      </c>
      <c r="U83" s="1" t="s">
        <v>2505</v>
      </c>
      <c r="V83" s="1" t="s">
        <v>946</v>
      </c>
      <c r="W83" s="1">
        <v>30</v>
      </c>
      <c r="Y83" s="1">
        <v>1246</v>
      </c>
      <c r="Z83" s="1">
        <v>738.02139999999997</v>
      </c>
      <c r="AA83" s="1">
        <v>0.59230000000000005</v>
      </c>
      <c r="AD83" s="1">
        <v>0.6</v>
      </c>
    </row>
    <row r="84" spans="1:30">
      <c r="A84" s="158" t="s">
        <v>2928</v>
      </c>
      <c r="B84" s="1" t="s">
        <v>1572</v>
      </c>
      <c r="C84" s="1" t="s">
        <v>600</v>
      </c>
      <c r="D84" s="1" t="s">
        <v>2506</v>
      </c>
      <c r="E84" s="1" t="s">
        <v>941</v>
      </c>
      <c r="F84" s="1">
        <v>30</v>
      </c>
      <c r="G84" s="1" t="s">
        <v>947</v>
      </c>
      <c r="H84" s="1">
        <v>21135</v>
      </c>
      <c r="I84" s="183">
        <f>ROUNDUP(IFERROR(VLOOKUP($C84,$T$2:$AD$89,8,0),0),2)</f>
        <v>0.56000000000000005</v>
      </c>
      <c r="J84" s="134">
        <f>IFERROR(VLOOKUP($C84,$T$2:$AD$89,11,0),0)</f>
        <v>0.6</v>
      </c>
      <c r="K84" s="2">
        <f t="shared" si="1"/>
        <v>0</v>
      </c>
      <c r="L84" s="2"/>
      <c r="P84" s="1"/>
      <c r="R84" s="1" t="s">
        <v>2928</v>
      </c>
      <c r="S84" s="1" t="s">
        <v>1572</v>
      </c>
      <c r="T84" s="2" t="s">
        <v>600</v>
      </c>
      <c r="U84" s="1" t="s">
        <v>2506</v>
      </c>
      <c r="V84" s="1" t="s">
        <v>946</v>
      </c>
      <c r="W84" s="1">
        <v>30</v>
      </c>
      <c r="Y84" s="1">
        <v>908</v>
      </c>
      <c r="Z84" s="1">
        <v>505.26409999999998</v>
      </c>
      <c r="AA84" s="1">
        <v>0.55649999999999999</v>
      </c>
      <c r="AD84" s="1">
        <v>0.6</v>
      </c>
    </row>
    <row r="85" spans="1:30">
      <c r="A85" s="158" t="s">
        <v>2928</v>
      </c>
      <c r="B85" s="1" t="s">
        <v>1572</v>
      </c>
      <c r="C85" s="1" t="s">
        <v>601</v>
      </c>
      <c r="D85" s="1" t="s">
        <v>2507</v>
      </c>
      <c r="E85" s="1" t="s">
        <v>941</v>
      </c>
      <c r="F85" s="1">
        <v>30</v>
      </c>
      <c r="G85" s="1" t="s">
        <v>947</v>
      </c>
      <c r="H85" s="1">
        <v>23953</v>
      </c>
      <c r="I85" s="183">
        <f>ROUNDUP(IFERROR(VLOOKUP($C85,$T$2:$AD$89,8,0),0),2)</f>
        <v>0.53</v>
      </c>
      <c r="J85" s="134">
        <f>IFERROR(VLOOKUP($C85,$T$2:$AD$89,11,0),0)</f>
        <v>0.6</v>
      </c>
      <c r="K85" s="2">
        <f t="shared" si="1"/>
        <v>0</v>
      </c>
      <c r="L85" s="2"/>
      <c r="P85" s="1"/>
      <c r="R85" s="1" t="s">
        <v>2928</v>
      </c>
      <c r="S85" s="1" t="s">
        <v>1572</v>
      </c>
      <c r="T85" s="2" t="s">
        <v>601</v>
      </c>
      <c r="U85" s="1" t="s">
        <v>2507</v>
      </c>
      <c r="V85" s="1" t="s">
        <v>946</v>
      </c>
      <c r="W85" s="1">
        <v>30</v>
      </c>
      <c r="Y85" s="1">
        <v>1296</v>
      </c>
      <c r="Z85" s="1">
        <v>682.96159999999998</v>
      </c>
      <c r="AA85" s="1">
        <v>0.52700000000000002</v>
      </c>
      <c r="AD85" s="1">
        <v>0.6</v>
      </c>
    </row>
    <row r="86" spans="1:30">
      <c r="A86" s="158" t="s">
        <v>2928</v>
      </c>
      <c r="B86" s="1" t="s">
        <v>1572</v>
      </c>
      <c r="C86" s="1" t="s">
        <v>602</v>
      </c>
      <c r="D86" s="1" t="s">
        <v>2508</v>
      </c>
      <c r="E86" s="1" t="s">
        <v>941</v>
      </c>
      <c r="F86" s="1">
        <v>30</v>
      </c>
      <c r="G86" s="1" t="s">
        <v>947</v>
      </c>
      <c r="H86" s="1">
        <v>19544</v>
      </c>
      <c r="I86" s="183">
        <f>ROUNDUP(IFERROR(VLOOKUP($C86,$T$2:$AD$89,8,0),0),2)</f>
        <v>0.55000000000000004</v>
      </c>
      <c r="J86" s="134">
        <f>IFERROR(VLOOKUP($C86,$T$2:$AD$89,11,0),0)</f>
        <v>0.6</v>
      </c>
      <c r="K86" s="2">
        <f t="shared" si="1"/>
        <v>0</v>
      </c>
      <c r="L86" s="2"/>
      <c r="P86" s="1"/>
      <c r="R86" s="1" t="s">
        <v>2928</v>
      </c>
      <c r="S86" s="1" t="s">
        <v>1572</v>
      </c>
      <c r="T86" s="2" t="s">
        <v>602</v>
      </c>
      <c r="U86" s="1" t="s">
        <v>2508</v>
      </c>
      <c r="V86" s="1" t="s">
        <v>946</v>
      </c>
      <c r="W86" s="1">
        <v>30</v>
      </c>
      <c r="Y86" s="1">
        <v>837</v>
      </c>
      <c r="Z86" s="1">
        <v>459.60730000000001</v>
      </c>
      <c r="AA86" s="1">
        <v>0.54910000000000003</v>
      </c>
      <c r="AD86" s="1">
        <v>0.6</v>
      </c>
    </row>
    <row r="87" spans="1:30">
      <c r="A87" s="158" t="s">
        <v>2928</v>
      </c>
      <c r="B87" s="1" t="s">
        <v>1572</v>
      </c>
      <c r="C87" s="1" t="s">
        <v>603</v>
      </c>
      <c r="D87" s="1" t="s">
        <v>2935</v>
      </c>
      <c r="E87" s="1" t="s">
        <v>941</v>
      </c>
      <c r="F87" s="1">
        <v>150</v>
      </c>
      <c r="G87" s="1" t="s">
        <v>2884</v>
      </c>
      <c r="H87" s="1">
        <v>98958</v>
      </c>
      <c r="I87" s="183">
        <f>ROUNDUP(IFERROR(VLOOKUP($C87,$T$2:$AD$89,8,0),0),2)</f>
        <v>0.8</v>
      </c>
      <c r="J87" s="134">
        <f>IFERROR(VLOOKUP($C87,$T$2:$AD$89,11,0),0)</f>
        <v>0.8</v>
      </c>
      <c r="K87" s="2">
        <f t="shared" si="1"/>
        <v>0</v>
      </c>
      <c r="L87" s="2"/>
      <c r="P87" s="1"/>
      <c r="R87" s="1" t="s">
        <v>2928</v>
      </c>
      <c r="S87" s="1" t="s">
        <v>1572</v>
      </c>
      <c r="T87" s="2" t="s">
        <v>603</v>
      </c>
      <c r="U87" s="1" t="s">
        <v>2935</v>
      </c>
      <c r="V87" s="1" t="s">
        <v>949</v>
      </c>
      <c r="W87" s="1">
        <v>150</v>
      </c>
      <c r="Y87" s="1">
        <v>5700</v>
      </c>
      <c r="Z87" s="1">
        <v>4519.7353999999996</v>
      </c>
      <c r="AA87" s="1">
        <v>0.79290000000000005</v>
      </c>
      <c r="AD87" s="1">
        <v>0.8</v>
      </c>
    </row>
    <row r="88" spans="1:30">
      <c r="A88" s="158" t="s">
        <v>2928</v>
      </c>
      <c r="B88" s="1" t="s">
        <v>1572</v>
      </c>
      <c r="C88" s="1" t="s">
        <v>604</v>
      </c>
      <c r="D88" s="1" t="s">
        <v>2509</v>
      </c>
      <c r="E88" s="1" t="s">
        <v>941</v>
      </c>
      <c r="F88" s="1">
        <v>26</v>
      </c>
      <c r="G88" s="1" t="s">
        <v>1017</v>
      </c>
      <c r="H88" s="1">
        <v>18163</v>
      </c>
      <c r="I88" s="183">
        <f>ROUNDUP(IFERROR(VLOOKUP($C88,$T$2:$AD$89,8,0),0),2)</f>
        <v>0.56000000000000005</v>
      </c>
      <c r="J88" s="134">
        <f>IFERROR(VLOOKUP($C88,$T$2:$AD$89,11,0),0)</f>
        <v>0.6</v>
      </c>
      <c r="K88" s="2">
        <f t="shared" si="1"/>
        <v>0</v>
      </c>
      <c r="L88" s="2"/>
      <c r="P88" s="1"/>
      <c r="R88" s="1" t="s">
        <v>2928</v>
      </c>
      <c r="S88" s="1" t="s">
        <v>1572</v>
      </c>
      <c r="T88" s="2" t="s">
        <v>604</v>
      </c>
      <c r="U88" s="1" t="s">
        <v>2509</v>
      </c>
      <c r="V88" s="1" t="s">
        <v>968</v>
      </c>
      <c r="W88" s="1">
        <v>26</v>
      </c>
      <c r="Y88" s="1">
        <v>799</v>
      </c>
      <c r="Z88" s="1">
        <v>441.2081</v>
      </c>
      <c r="AA88" s="1">
        <v>0.55220000000000002</v>
      </c>
      <c r="AD88" s="1">
        <v>0.6</v>
      </c>
    </row>
    <row r="89" spans="1:30">
      <c r="A89" s="158" t="s">
        <v>2928</v>
      </c>
      <c r="B89" s="1" t="s">
        <v>1572</v>
      </c>
      <c r="C89" s="1" t="s">
        <v>605</v>
      </c>
      <c r="D89" s="1" t="s">
        <v>2510</v>
      </c>
      <c r="E89" s="1" t="s">
        <v>941</v>
      </c>
      <c r="F89" s="1">
        <v>14</v>
      </c>
      <c r="G89" s="1" t="s">
        <v>1017</v>
      </c>
      <c r="H89" s="1">
        <v>19158</v>
      </c>
      <c r="I89" s="183">
        <f>ROUNDUP(IFERROR(VLOOKUP($C89,$T$2:$AD$89,8,0),0),2)</f>
        <v>0.61</v>
      </c>
      <c r="J89" s="134">
        <f>IFERROR(VLOOKUP($C89,$T$2:$AD$89,11,0),0)</f>
        <v>0.6</v>
      </c>
      <c r="K89" s="2">
        <f t="shared" ref="K89" si="2">IF(F89=0,1,IF(I89&gt;J89,1,0))</f>
        <v>1</v>
      </c>
      <c r="L89" s="2"/>
      <c r="P89" s="1"/>
      <c r="R89" s="1" t="s">
        <v>2928</v>
      </c>
      <c r="S89" s="1" t="s">
        <v>1572</v>
      </c>
      <c r="T89" s="2" t="s">
        <v>605</v>
      </c>
      <c r="U89" s="1" t="s">
        <v>2510</v>
      </c>
      <c r="V89" s="1" t="s">
        <v>968</v>
      </c>
      <c r="W89" s="1">
        <v>14</v>
      </c>
      <c r="Y89" s="1">
        <v>586</v>
      </c>
      <c r="Z89" s="1">
        <v>353.459</v>
      </c>
      <c r="AA89" s="1">
        <v>0.60319999999999996</v>
      </c>
      <c r="AD89" s="1">
        <v>0.6</v>
      </c>
    </row>
  </sheetData>
  <pageMargins left="0.75" right="0.75" top="1" bottom="1" header="0.5" footer="0.5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org2562</vt:lpstr>
      <vt:lpstr>แสดงผลราย รพ.</vt:lpstr>
      <vt:lpstr>ตารางคะแนน</vt:lpstr>
      <vt:lpstr>Risk2563Q2</vt:lpstr>
      <vt:lpstr>Planfin2563Q2</vt:lpstr>
      <vt:lpstr>Quick MethodQ2Y63</vt:lpstr>
      <vt:lpstr>HGR2563Q2</vt:lpstr>
      <vt:lpstr>ค่ากลาง</vt:lpstr>
      <vt:lpstr>CMI2562Q3</vt:lpstr>
      <vt:lpstr>อัตราการครองเตียง</vt:lpstr>
      <vt:lpstr>PointQ2Y63</vt:lpstr>
      <vt:lpstr>ข้อมูลพื้นฐานรพ_สป_ณสค61</vt:lpstr>
      <vt:lpstr>Proflile</vt:lpstr>
      <vt:lpstr>Sheet4</vt:lpstr>
      <vt:lpstr>Planfin2563Q2!Print_Area</vt:lpstr>
      <vt:lpstr>ค่ากลาง!Print_Area</vt:lpstr>
      <vt:lpstr>ตารางคะแนน!Print_Area</vt:lpstr>
      <vt:lpstr>'แสดงผลราย รพ.'!Print_Area</vt:lpstr>
      <vt:lpstr>Planfin2563Q2!Print_Titles</vt:lpstr>
    </vt:vector>
  </TitlesOfParts>
  <Company>ADMIN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2020-04-28T07:01:14Z</cp:lastPrinted>
  <dcterms:created xsi:type="dcterms:W3CDTF">2018-08-04T03:40:22Z</dcterms:created>
  <dcterms:modified xsi:type="dcterms:W3CDTF">2020-04-30T08:16:36Z</dcterms:modified>
</cp:coreProperties>
</file>